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defaultThemeVersion="166925"/>
  <xr:revisionPtr revIDLastSave="0" documentId="13_ncr:1_{06348B6D-388C-4D30-A78A-61B53F285ADF}" xr6:coauthVersionLast="46" xr6:coauthVersionMax="46" xr10:uidLastSave="{00000000-0000-0000-0000-000000000000}"/>
  <bookViews>
    <workbookView xWindow="5460" yWindow="990" windowWidth="21600" windowHeight="11385" xr2:uid="{CB84DB16-2FA7-4412-BEB1-AFBDFA4C9214}"/>
  </bookViews>
  <sheets>
    <sheet name="Assumptions" sheetId="7" r:id="rId1"/>
    <sheet name="IGT by SDA" sheetId="34" r:id="rId2"/>
    <sheet name="IGT by Provider" sheetId="35" r:id="rId3"/>
    <sheet name="RAPPS Payment Calc" sheetId="63" r:id="rId4"/>
    <sheet name="Opt Outs" sheetId="79" r:id="rId5"/>
    <sheet name="Data and Mdcr Calculation" sheetId="73" r:id="rId6"/>
    <sheet name="Avg SDA MCR as % of MCD" sheetId="32" r:id="rId7"/>
    <sheet name="FreeStand_MedicareCRs" sheetId="59" r:id="rId8"/>
    <sheet name="HospitalBased_Mdcr_Rates" sheetId="70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\0">#REF!</definedName>
    <definedName name="\A">#REF!</definedName>
    <definedName name="\B">#REF!</definedName>
    <definedName name="\d">#REF!</definedName>
    <definedName name="\e">#N/A</definedName>
    <definedName name="\h">#REF!</definedName>
    <definedName name="\o">#REF!</definedName>
    <definedName name="\s">#N/A</definedName>
    <definedName name="\t">#REF!</definedName>
    <definedName name="\x">#N/A</definedName>
    <definedName name="\y">#REF!</definedName>
    <definedName name="_1\B">#REF!</definedName>
    <definedName name="_1_10_DSH_UPL_OP_COST">#REF!</definedName>
    <definedName name="_1_2005_BR_Provider_Totals">#REF!</definedName>
    <definedName name="_1Prov_Ident_Nbr_with_Suffi">#N/A</definedName>
    <definedName name="_2_10_DSH_UPL_OP_COST">#REF!</definedName>
    <definedName name="_2_DOCS">'[1]SFY 2008 DSH Urban TZG'!#REF!</definedName>
    <definedName name="_2Provider_City_Name">#N/A</definedName>
    <definedName name="_3Provider_Combined_Name">#N/A</definedName>
    <definedName name="_401_HHSC">#REF!</definedName>
    <definedName name="_4Provider_Street_Address_1">#N/A</definedName>
    <definedName name="_A">[2]A83I!#REF!</definedName>
    <definedName name="_Fill" hidden="1">#REF!</definedName>
    <definedName name="_xlnm._FilterDatabase" localSheetId="5" hidden="1">'Data and Mdcr Calculation'!$A$4:$Q$4</definedName>
    <definedName name="_xlnm._FilterDatabase" localSheetId="7" hidden="1">FreeStand_MedicareCRs!$A$1:$E$1</definedName>
    <definedName name="_xlnm._FilterDatabase" localSheetId="8" hidden="1">HospitalBased_Mdcr_Rates!$A$1:$G$1</definedName>
    <definedName name="_xlnm._FilterDatabase" localSheetId="2" hidden="1">'IGT by Provider'!$A$5:$F$161</definedName>
    <definedName name="_xlnm._FilterDatabase" localSheetId="3" hidden="1">'RAPPS Payment Calc'!$A$10:$AP$203</definedName>
    <definedName name="_fy13">#REF!</definedName>
    <definedName name="_SDA2004">#N/A</definedName>
    <definedName name="_t3">#REF!</definedName>
    <definedName name="_whatisthis">[3]DIS00!#REF!</definedName>
    <definedName name="aaaaaa">[2]A83I!#REF!</definedName>
    <definedName name="adj_fact">#REF!</definedName>
    <definedName name="Aggregate_Cap_BR_Only">#REF!</definedName>
    <definedName name="ahsc">#REF!</definedName>
    <definedName name="AHSC_NPI_Data">#REF!</definedName>
    <definedName name="AHSC_NPI_Sheet">#REF!</definedName>
    <definedName name="AHSC_NPI_TIN_name">#REF!</definedName>
    <definedName name="AHSC_UPL_Truven__TX">#REF!</definedName>
    <definedName name="All_SDAs_for_DSH_Hospital_Listing">#REF!</definedName>
    <definedName name="AP87_">#REF!</definedName>
    <definedName name="B_1BD1">#REF!</definedName>
    <definedName name="B_1BD2">#REF!</definedName>
    <definedName name="B_1BD3">#REF!</definedName>
    <definedName name="B_1BD4">#REF!</definedName>
    <definedName name="B_1PG1">#REF!</definedName>
    <definedName name="B_1PG2">#N/A</definedName>
    <definedName name="B_1PG3">#REF!</definedName>
    <definedName name="B_1PG4">#REF!</definedName>
    <definedName name="Base18">'[4]Base Payment Calculation'!$P$7</definedName>
    <definedName name="Base19">'[4]Base Payment Calculation'!$P$16</definedName>
    <definedName name="Base20">'[4]Base Payment Calculation'!$P$25</definedName>
    <definedName name="Base21">'[4]Base Payment Calculation'!$P$34</definedName>
    <definedName name="Base22">'[4]Base Payment Calculation'!$B$44</definedName>
    <definedName name="Base23">'[4]Base Payment Calculation'!$E$44</definedName>
    <definedName name="Base24">'[4]Base Payment Calculation'!$H$44</definedName>
    <definedName name="bbbbb">[3]DIS00!#REF!</definedName>
    <definedName name="BBDRP5_8">#N/A</definedName>
    <definedName name="BBDRREST">#N/A</definedName>
    <definedName name="BexarTotal">'[5]Bexar Actuarial Adjustment'!$M$19</definedName>
    <definedName name="BPT1P2_4">#N/A</definedName>
    <definedName name="BPT1P5_8">#N/A</definedName>
    <definedName name="BPT1PG1">#REF!</definedName>
    <definedName name="BPT1REST">#N/A</definedName>
    <definedName name="BURDEN">#N/A</definedName>
    <definedName name="ccccc" hidden="1">#REF!</definedName>
    <definedName name="cccccc">[3]DIS00!#REF!</definedName>
    <definedName name="Cert_CCN">[6]Certification!$C$9</definedName>
    <definedName name="Cert_County">[6]Certification!$E$15</definedName>
    <definedName name="Cert_Hospital">[6]Certification!$C$5</definedName>
    <definedName name="Cert_NPI">[6]Certification!$C$11</definedName>
    <definedName name="Cert_TPI">[6]Certification!$C$13</definedName>
    <definedName name="Childrens_Adjustments">'[6]Medicaid Claims Data'!#REF!</definedName>
    <definedName name="combined_cap">#REF!</definedName>
    <definedName name="Comp1_FS">Assumptions!$B$31</definedName>
    <definedName name="Comp1_HB">Assumptions!$C$31</definedName>
    <definedName name="Comp1_Weight">Assumptions!$B$8</definedName>
    <definedName name="Comp2_Rate">Assumptions!$B$23</definedName>
    <definedName name="Comp2_Weight">Assumptions!$B$9</definedName>
    <definedName name="Component_3_data">#REF!</definedName>
    <definedName name="COPYMsUMMARY">#REF!</definedName>
    <definedName name="COUNTY">#N/A</definedName>
    <definedName name="Create_Summary_by_TPI">#REF!</definedName>
    <definedName name="CstRpt_B">[6]Certification!$E$32</definedName>
    <definedName name="CstRpt_E">[6]Certification!$E$34</definedName>
    <definedName name="CstRpt_S">[6]Certification!$E$36</definedName>
    <definedName name="Data_Period">Assumptions!$B$6</definedName>
    <definedName name="Data_Year">[6]Certification!$C$42</definedName>
    <definedName name="_xlnm.Database">#REF!</definedName>
    <definedName name="Demo_Year">[6]Certification!$C$36</definedName>
    <definedName name="Documentation">'[7]3 - Review Tracker'!#REF!</definedName>
    <definedName name="DSH_Flag">[7]Checks!$L$3</definedName>
    <definedName name="DSH_IND">[8]Checks!$J$3</definedName>
    <definedName name="DSH_INFLATOR">'[6]Sched 4-DSH State Pmt Cap'!$B$24</definedName>
    <definedName name="DY_Begin">'[9]Austin Summary'!$N$22</definedName>
    <definedName name="DY_End">'[9]Austin Summary'!$P$22</definedName>
    <definedName name="eeeeee">#REF!</definedName>
    <definedName name="Estimated_HSL">'[10]Estimated HSL FFY 2011'!$A$2:$D$185</definedName>
    <definedName name="ExportDataSource">#REF!</definedName>
    <definedName name="fdsfd">#REF!</definedName>
    <definedName name="fff">#REF!</definedName>
    <definedName name="Final_Datasheet_03_05_2013">#REF!</definedName>
    <definedName name="FMAP_FedShr">Assumptions!$B$7</definedName>
    <definedName name="FYEnd">[6]Certification!$E$38</definedName>
    <definedName name="GENERAL">#REF!</definedName>
    <definedName name="HD_Tot_State_Local">'[6]Hospital Data'!$I$64+'[6]Hospital Data'!$I$85+'[6]Hospital Data'!$I$105</definedName>
    <definedName name="HD_TotRev_Allowable">'[6]Hospital Data'!$G$125</definedName>
    <definedName name="HOME">#REF!</definedName>
    <definedName name="HospitalClass">'[11]Hospital Classes'!$B$2:$B$9</definedName>
    <definedName name="I_2">#N/A</definedName>
    <definedName name="I_2_2">#N/A</definedName>
    <definedName name="I_2_3">#N/A</definedName>
    <definedName name="I_2_4">#N/A</definedName>
    <definedName name="I_2_5">#N/A</definedName>
    <definedName name="I_2_6">#N/A</definedName>
    <definedName name="I_2_7">#N/A</definedName>
    <definedName name="I_3">#N/A</definedName>
    <definedName name="I_4">#N/A</definedName>
    <definedName name="IGT_Buffer">Assumptions!$B$10</definedName>
    <definedName name="IME_NPI_Data">#REF!</definedName>
    <definedName name="IME_NPI_Sheet">#REF!</definedName>
    <definedName name="IME_NPI_TIN_name">#REF!</definedName>
    <definedName name="IME_UPL_Truven__TX">#REF!</definedName>
    <definedName name="imppuf_091001">#REF!</definedName>
    <definedName name="inf_0304">#REF!</definedName>
    <definedName name="inf_0405">#REF!</definedName>
    <definedName name="Inpatient_UPL_Demo">#REF!</definedName>
    <definedName name="Inpatient_UPL_Demo_MSDRG_RW_Compare">#REF!</definedName>
    <definedName name="INRR_614_PRELIM">#REF!</definedName>
    <definedName name="INRR_614_W_EFFECTIVE_DATES">#REF!</definedName>
    <definedName name="INRR_625B">#REF!</definedName>
    <definedName name="INRR520A2012BluerRibbonFinalWAPRDRG">#REF!</definedName>
    <definedName name="INRR615__PROV_PDI_PRELIM_4">#REF!</definedName>
    <definedName name="INRR625_DRGS">#REF!</definedName>
    <definedName name="INRR625D_080310">#REF!</definedName>
    <definedName name="LARRY">#REF!</definedName>
    <definedName name="LINE69">#REF!</definedName>
    <definedName name="MAP">#REF!</definedName>
    <definedName name="nbdgd">#REF!</definedName>
    <definedName name="NPI_Ind">[8]Checks!$F$35</definedName>
    <definedName name="OffsetValue">#REF!</definedName>
    <definedName name="Ownership_List">#REF!</definedName>
    <definedName name="PAGE1">#REF!</definedName>
    <definedName name="PAGE2">#REF!</definedName>
    <definedName name="PARTI">#N/A</definedName>
    <definedName name="PARTII">#N/A</definedName>
    <definedName name="PARTIII_1">#N/A</definedName>
    <definedName name="PARTIII_2">#N/A</definedName>
    <definedName name="PARTIV">#REF!</definedName>
    <definedName name="PG1BDR">#N/A</definedName>
    <definedName name="PG2_4BDR">#REF!</definedName>
    <definedName name="PG5_8BDR">#REF!</definedName>
    <definedName name="Prgm_Year">[6]Certification!$C$38</definedName>
    <definedName name="_xlnm.Print_Area" localSheetId="7">FreeStand_MedicareCRs!$A$1:$E$69</definedName>
    <definedName name="_xlnm.Print_Area" localSheetId="8">HospitalBased_Mdcr_Rates!$A$1:$G$573</definedName>
    <definedName name="_xlnm.Print_Area" localSheetId="3">'RAPPS Payment Calc'!$A$1:$AP$203</definedName>
    <definedName name="_xlnm.Print_Area">#REF!</definedName>
    <definedName name="Print_Area_1">#REF!</definedName>
    <definedName name="Print_Area_MI">#REF!</definedName>
    <definedName name="_xlnm.Print_Titles" localSheetId="5">'Data and Mdcr Calculation'!$1:$4</definedName>
    <definedName name="_xlnm.Print_Titles" localSheetId="2">'IGT by Provider'!$5:$5</definedName>
    <definedName name="_xlnm.Print_Titles" localSheetId="3">'RAPPS Payment Calc'!$9:$10</definedName>
    <definedName name="_xlnm.Print_Titles">#REF!</definedName>
    <definedName name="Q02a___Rebasing_TPI_Rural_Cnt">#REF!</definedName>
    <definedName name="qry_OP_UPL">#REF!</definedName>
    <definedName name="qry_total_IP_days">#REF!</definedName>
    <definedName name="regions">#REF!</definedName>
    <definedName name="RENAL">#REF!</definedName>
    <definedName name="RESTBDR">#REF!</definedName>
    <definedName name="rrrrrr">#REF!</definedName>
    <definedName name="SCH1A">#REF!</definedName>
    <definedName name="SDA_RATES_FOR_MAILOUT_II">#REF!</definedName>
    <definedName name="selection_adj">[12]Assumptions!$L$25</definedName>
    <definedName name="sort1_beg">#REF!</definedName>
    <definedName name="sort1_col">#REF!</definedName>
    <definedName name="sort1_end">#REF!</definedName>
    <definedName name="sort10_beg">#REF!</definedName>
    <definedName name="sort10_col">#REF!</definedName>
    <definedName name="sort10_end">#REF!</definedName>
    <definedName name="sort11_beg">#REF!</definedName>
    <definedName name="sort11_col">#REF!</definedName>
    <definedName name="sort11_end">#REF!</definedName>
    <definedName name="sort2_beg">#REF!</definedName>
    <definedName name="sort2_col">#REF!</definedName>
    <definedName name="sort2_end">#REF!</definedName>
    <definedName name="sort3_beg">#REF!</definedName>
    <definedName name="sort3_col">#REF!</definedName>
    <definedName name="sort3_end">#REF!</definedName>
    <definedName name="sort4_beg">#REF!</definedName>
    <definedName name="sort4_col">#REF!</definedName>
    <definedName name="sort4_end">#REF!</definedName>
    <definedName name="sort5_beg">#REF!</definedName>
    <definedName name="sort5_col">#REF!</definedName>
    <definedName name="sort5_end">#REF!</definedName>
    <definedName name="sort6_beg">#REF!</definedName>
    <definedName name="sort6_col">#REF!</definedName>
    <definedName name="sort6_end">#REF!</definedName>
    <definedName name="sort7_beg">#REF!</definedName>
    <definedName name="sort7_col">#REF!</definedName>
    <definedName name="sort7_end">#REF!</definedName>
    <definedName name="sort8_beg">#REF!</definedName>
    <definedName name="sort8_col">#REF!</definedName>
    <definedName name="sort8_end">#REF!</definedName>
    <definedName name="sort9_beg">#REF!</definedName>
    <definedName name="sort9_col">#REF!</definedName>
    <definedName name="sort9_end">#REF!</definedName>
    <definedName name="STAR_Fee">Assumptions!$E$35</definedName>
    <definedName name="STAR_MCO_Factor">[13]assumptions!$B$7</definedName>
    <definedName name="STARKids_Fee">Assumptions!$E$37</definedName>
    <definedName name="STARPLUS_Fee">Assumptions!$E$36</definedName>
    <definedName name="STARPLUS_MCO_Factor">[13]assumptions!$B$8</definedName>
    <definedName name="STATE_OWNED_with_Outlier_and_Inflation">#REF!</definedName>
    <definedName name="STBI4D2">#REF!</definedName>
    <definedName name="STBI4D8">#REF!</definedName>
    <definedName name="STBICRNA">#N/A</definedName>
    <definedName name="STBII">#N/A</definedName>
    <definedName name="STMEDED">#N/A</definedName>
    <definedName name="STOREBI">#N/A</definedName>
    <definedName name="tm_4093645015">#REF!</definedName>
    <definedName name="tm_4093645264">#REF!</definedName>
    <definedName name="tm_4093645314">#REF!</definedName>
    <definedName name="tm_4093645323">#REF!</definedName>
    <definedName name="tm_4093645391">#REF!</definedName>
    <definedName name="tm_4093645417">#REF!</definedName>
    <definedName name="tm_4093645453">#REF!</definedName>
    <definedName name="tm_4093645454">#REF!</definedName>
    <definedName name="Total_MCO_Payments_and_Charges">#REF!</definedName>
    <definedName name="Traditional_Settlements_Between_1_1_2011___12_31_2011_Rebasing">#REF!</definedName>
    <definedName name="Traditional_Settlements_Between_1_1_2012___12_31_2012">#REF!</definedName>
    <definedName name="Traditional_Settlements_Between_10_1_2013___9_30_2014">'[14]Cost Report Settlements'!#REF!</definedName>
    <definedName name="trend">[12]Assumptions!$A$14:$D$19</definedName>
    <definedName name="tttttt">#REF!</definedName>
    <definedName name="UP">#REF!</definedName>
    <definedName name="YEAR_BEGIN_1">'[10]DSH Year Totals'!$A$4</definedName>
    <definedName name="YEAR_END_1">'[10]DSH Year Totals'!$B$4</definedName>
    <definedName name="YR2QRTS">#REF!</definedName>
    <definedName name="YR3QRT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34" l="1"/>
  <c r="D9" i="34"/>
  <c r="D10" i="34"/>
  <c r="D11" i="34"/>
  <c r="D12" i="34"/>
  <c r="D13" i="34"/>
  <c r="D14" i="34"/>
  <c r="D15" i="34"/>
  <c r="D16" i="34"/>
  <c r="D17" i="34"/>
  <c r="D18" i="34"/>
  <c r="D19" i="34"/>
  <c r="C8" i="34"/>
  <c r="C9" i="34"/>
  <c r="C10" i="34"/>
  <c r="C11" i="34"/>
  <c r="C12" i="34"/>
  <c r="C13" i="34"/>
  <c r="C14" i="34"/>
  <c r="C15" i="34"/>
  <c r="C16" i="34"/>
  <c r="C17" i="34"/>
  <c r="C18" i="34"/>
  <c r="C19" i="34"/>
  <c r="C7" i="34"/>
  <c r="D7" i="34"/>
  <c r="B7" i="34"/>
  <c r="B8" i="34"/>
  <c r="B9" i="34"/>
  <c r="B10" i="34"/>
  <c r="B11" i="34"/>
  <c r="B12" i="34"/>
  <c r="B13" i="34"/>
  <c r="B14" i="34"/>
  <c r="B15" i="34"/>
  <c r="B16" i="34"/>
  <c r="B17" i="34"/>
  <c r="B18" i="34"/>
  <c r="B19" i="34"/>
  <c r="I17" i="73" l="1"/>
  <c r="I38" i="73"/>
  <c r="I94" i="73"/>
  <c r="I174" i="73"/>
  <c r="I222" i="73"/>
  <c r="I246" i="73"/>
  <c r="I430" i="73"/>
  <c r="I538" i="73"/>
  <c r="I586" i="73"/>
  <c r="I638" i="73"/>
  <c r="I666" i="73"/>
  <c r="I826" i="73"/>
  <c r="I922" i="73"/>
  <c r="I954" i="73"/>
  <c r="I998" i="73"/>
  <c r="I1084" i="73"/>
  <c r="I1154" i="73"/>
  <c r="I1180" i="73"/>
  <c r="I1212" i="73"/>
  <c r="I1368" i="73"/>
  <c r="I1400" i="73"/>
  <c r="I1408" i="73"/>
  <c r="I1444" i="73"/>
  <c r="I1492" i="73"/>
  <c r="I1496" i="73"/>
  <c r="I1510" i="73"/>
  <c r="I1537" i="73"/>
  <c r="I1572" i="73"/>
  <c r="I1590" i="73"/>
  <c r="I1608" i="73"/>
  <c r="I1634" i="73"/>
  <c r="I1697" i="73"/>
  <c r="I1708" i="73"/>
  <c r="I1748" i="73"/>
  <c r="I1772" i="73"/>
  <c r="I1786" i="73"/>
  <c r="I1800" i="73"/>
  <c r="I1816" i="73"/>
  <c r="I1823" i="73"/>
  <c r="I1848" i="73"/>
  <c r="I1878" i="73"/>
  <c r="I1910" i="73"/>
  <c r="I1924" i="73"/>
  <c r="I1940" i="73"/>
  <c r="I1946" i="73"/>
  <c r="I1964" i="73"/>
  <c r="I1976" i="73"/>
  <c r="I2024" i="73"/>
  <c r="I2038" i="73"/>
  <c r="I2064" i="73"/>
  <c r="I2072" i="73"/>
  <c r="I2086" i="73"/>
  <c r="I2112" i="73"/>
  <c r="I2128" i="73"/>
  <c r="I2142" i="73"/>
  <c r="I2150" i="73"/>
  <c r="I2162" i="73"/>
  <c r="I2168" i="73"/>
  <c r="I2184" i="73"/>
  <c r="I2186" i="73"/>
  <c r="I2194" i="73"/>
  <c r="I2200" i="73"/>
  <c r="I2216" i="73"/>
  <c r="I2230" i="73"/>
  <c r="I2234" i="73"/>
  <c r="I2246" i="73"/>
  <c r="I2258" i="73"/>
  <c r="I2264" i="73"/>
  <c r="I2276" i="73"/>
  <c r="I2282" i="73"/>
  <c r="I2294" i="73"/>
  <c r="I2304" i="73"/>
  <c r="I2312" i="73"/>
  <c r="I2322" i="73"/>
  <c r="I2330" i="73"/>
  <c r="I2346" i="73"/>
  <c r="I2359" i="73"/>
  <c r="I2362" i="73"/>
  <c r="I2376" i="73"/>
  <c r="I2388" i="73"/>
  <c r="I2392" i="73"/>
  <c r="I2405" i="73"/>
  <c r="I2410" i="73"/>
  <c r="I2422" i="73"/>
  <c r="I2440" i="73"/>
  <c r="I2450" i="73"/>
  <c r="I2458" i="73"/>
  <c r="I2497" i="73"/>
  <c r="I2516" i="73"/>
  <c r="I2522" i="73"/>
  <c r="I2534" i="73"/>
  <c r="I2538" i="73"/>
  <c r="I2545" i="73"/>
  <c r="I2564" i="73"/>
  <c r="I2568" i="73"/>
  <c r="I2580" i="73"/>
  <c r="I2586" i="73"/>
  <c r="I2593" i="73"/>
  <c r="I2639" i="73"/>
  <c r="I2644" i="73"/>
  <c r="I2652" i="73"/>
  <c r="I2662" i="73"/>
  <c r="I2680" i="73"/>
  <c r="I2685" i="73"/>
  <c r="I2692" i="73"/>
  <c r="I2710" i="73"/>
  <c r="I2714" i="73"/>
  <c r="I2726" i="73"/>
  <c r="I2733" i="73"/>
  <c r="I2740" i="73"/>
  <c r="I2756" i="73"/>
  <c r="I2772" i="73"/>
  <c r="I2780" i="73"/>
  <c r="I2790" i="73"/>
  <c r="I2798" i="73"/>
  <c r="I2808" i="73"/>
  <c r="I2820" i="73"/>
  <c r="I2826" i="73"/>
  <c r="I2838" i="73"/>
  <c r="I2844" i="73"/>
  <c r="I2856" i="73"/>
  <c r="I2868" i="73"/>
  <c r="I2872" i="73"/>
  <c r="I2886" i="73"/>
  <c r="I2902" i="73"/>
  <c r="I2908" i="73"/>
  <c r="I2916" i="73"/>
  <c r="I2918" i="73"/>
  <c r="I2926" i="73"/>
  <c r="I2932" i="73"/>
  <c r="I2936" i="73"/>
  <c r="I2944" i="73"/>
  <c r="I2948" i="73"/>
  <c r="I2954" i="73"/>
  <c r="I2966" i="73"/>
  <c r="I2984" i="73"/>
  <c r="I2990" i="73"/>
  <c r="I2996" i="73"/>
  <c r="I3002" i="73"/>
  <c r="I3014" i="73"/>
  <c r="I3018" i="73"/>
  <c r="I3032" i="73"/>
  <c r="I3036" i="73"/>
  <c r="I3044" i="73"/>
  <c r="I3048" i="73"/>
  <c r="I3054" i="73"/>
  <c r="I3062" i="73"/>
  <c r="I3064" i="73"/>
  <c r="I3072" i="73"/>
  <c r="I3078" i="73"/>
  <c r="I3082" i="73"/>
  <c r="I3090" i="73"/>
  <c r="I3094" i="73"/>
  <c r="I3100" i="73"/>
  <c r="I3104" i="73"/>
  <c r="I3114" i="73"/>
  <c r="I3118" i="73"/>
  <c r="I3124" i="73"/>
  <c r="I3128" i="73"/>
  <c r="I3140" i="73"/>
  <c r="I3142" i="73"/>
  <c r="I3164" i="73"/>
  <c r="I3168" i="73"/>
  <c r="I3174" i="73"/>
  <c r="I3178" i="73"/>
  <c r="I3180" i="73"/>
  <c r="I3184" i="73"/>
  <c r="I3190" i="73"/>
  <c r="I3194" i="73"/>
  <c r="I3196" i="73"/>
  <c r="I3200" i="73"/>
  <c r="I3206" i="73"/>
  <c r="I3210" i="73"/>
  <c r="I3212" i="73"/>
  <c r="I3216" i="73"/>
  <c r="I3222" i="73"/>
  <c r="I3226" i="73"/>
  <c r="I3228" i="73"/>
  <c r="I3232" i="73"/>
  <c r="I3238" i="73"/>
  <c r="I3242" i="73"/>
  <c r="I3244" i="73"/>
  <c r="I3248" i="73"/>
  <c r="I3254" i="73"/>
  <c r="I3258" i="73"/>
  <c r="I3260" i="73"/>
  <c r="I3264" i="73"/>
  <c r="I3270" i="73"/>
  <c r="I3274" i="73"/>
  <c r="I3276" i="73"/>
  <c r="I3280" i="73"/>
  <c r="I3286" i="73"/>
  <c r="I3290" i="73"/>
  <c r="I3292" i="73"/>
  <c r="I3296" i="73"/>
  <c r="I3302" i="73"/>
  <c r="I3306" i="73"/>
  <c r="I3308" i="73"/>
  <c r="I3312" i="73"/>
  <c r="I3318" i="73"/>
  <c r="I3322" i="73"/>
  <c r="I3324" i="73"/>
  <c r="I3328" i="73"/>
  <c r="I3334" i="73"/>
  <c r="I3338" i="73"/>
  <c r="I3340" i="73"/>
  <c r="I3344" i="73"/>
  <c r="I3350" i="73"/>
  <c r="I3354" i="73"/>
  <c r="I3356" i="73"/>
  <c r="I3360" i="73"/>
  <c r="I3366" i="73"/>
  <c r="I3370" i="73"/>
  <c r="I3372" i="73"/>
  <c r="I3376" i="73"/>
  <c r="I3382" i="73"/>
  <c r="I3386" i="73"/>
  <c r="I3388" i="73"/>
  <c r="I3392" i="73"/>
  <c r="I3398" i="73"/>
  <c r="I3402" i="73"/>
  <c r="I3404" i="73"/>
  <c r="I3408" i="73"/>
  <c r="I3414" i="73"/>
  <c r="I3418" i="73"/>
  <c r="I3420" i="73"/>
  <c r="I3424" i="73"/>
  <c r="I3430" i="73"/>
  <c r="I3434" i="73"/>
  <c r="I3436" i="73"/>
  <c r="I3440" i="73"/>
  <c r="I3446" i="73"/>
  <c r="I3450" i="73"/>
  <c r="I3452" i="73"/>
  <c r="I3456" i="73"/>
  <c r="I3462" i="73"/>
  <c r="I3466" i="73"/>
  <c r="I3468" i="73"/>
  <c r="I3472" i="73"/>
  <c r="I3478" i="73"/>
  <c r="I3482" i="73"/>
  <c r="I3484" i="73"/>
  <c r="I3488" i="73"/>
  <c r="I3494" i="73"/>
  <c r="I3498" i="73"/>
  <c r="I3500" i="73"/>
  <c r="I3504" i="73"/>
  <c r="I3510" i="73"/>
  <c r="I3514" i="73"/>
  <c r="I3516" i="73"/>
  <c r="I3520" i="73"/>
  <c r="I3526" i="73"/>
  <c r="I3530" i="73"/>
  <c r="I3532" i="73"/>
  <c r="I3536" i="73"/>
  <c r="I3542" i="73"/>
  <c r="I3546" i="73"/>
  <c r="I3548" i="73"/>
  <c r="I3552" i="73"/>
  <c r="I3558" i="73"/>
  <c r="I3562" i="73"/>
  <c r="I3564" i="73"/>
  <c r="I3568" i="73"/>
  <c r="I3574" i="73"/>
  <c r="I3578" i="73"/>
  <c r="I3580" i="73"/>
  <c r="I3584" i="73"/>
  <c r="I3590" i="73"/>
  <c r="I3594" i="73"/>
  <c r="I3596" i="73"/>
  <c r="I3600" i="73"/>
  <c r="I3606" i="73"/>
  <c r="I3610" i="73"/>
  <c r="I3612" i="73"/>
  <c r="I3616" i="73"/>
  <c r="I3622" i="73"/>
  <c r="I3626" i="73"/>
  <c r="I3628" i="73"/>
  <c r="I3632" i="73"/>
  <c r="I3638" i="73"/>
  <c r="I3640" i="73"/>
  <c r="I3642" i="73"/>
  <c r="I3644" i="73"/>
  <c r="I3646" i="73"/>
  <c r="I3648" i="73"/>
  <c r="I3650" i="73"/>
  <c r="I3652" i="73"/>
  <c r="I3654" i="73"/>
  <c r="I3656" i="73"/>
  <c r="I3658" i="73"/>
  <c r="I3660" i="73"/>
  <c r="I3662" i="73"/>
  <c r="I3664" i="73"/>
  <c r="I3666" i="73"/>
  <c r="I3668" i="73"/>
  <c r="I3670" i="73"/>
  <c r="I3672" i="73"/>
  <c r="I3674" i="73"/>
  <c r="I3676" i="73"/>
  <c r="I3678" i="73"/>
  <c r="I3680" i="73"/>
  <c r="I3682" i="73"/>
  <c r="I3684" i="73"/>
  <c r="I3686" i="73"/>
  <c r="I3688" i="73"/>
  <c r="I3690" i="73"/>
  <c r="I3692" i="73"/>
  <c r="I3694" i="73"/>
  <c r="I3696" i="73"/>
  <c r="I3698" i="73"/>
  <c r="I3700" i="73"/>
  <c r="I3702" i="73"/>
  <c r="I3704" i="73"/>
  <c r="I3706" i="73"/>
  <c r="I3708" i="73"/>
  <c r="I3710" i="73"/>
  <c r="I3712" i="73"/>
  <c r="I3714" i="73"/>
  <c r="I3716" i="73"/>
  <c r="I3718" i="73"/>
  <c r="I3720" i="73"/>
  <c r="I3722" i="73"/>
  <c r="I3724" i="73"/>
  <c r="I3726" i="73"/>
  <c r="I3728" i="73"/>
  <c r="I3730" i="73"/>
  <c r="I3732" i="73"/>
  <c r="I3734" i="73"/>
  <c r="I3736" i="73"/>
  <c r="I3738" i="73"/>
  <c r="I3740" i="73"/>
  <c r="I3742" i="73"/>
  <c r="I3744" i="73"/>
  <c r="I3746" i="73"/>
  <c r="I3748" i="73"/>
  <c r="I3750" i="73"/>
  <c r="I3752" i="73"/>
  <c r="I3754" i="73"/>
  <c r="I3756" i="73"/>
  <c r="I3758" i="73"/>
  <c r="I3760" i="73"/>
  <c r="I3762" i="73"/>
  <c r="I3764" i="73"/>
  <c r="I3766" i="73"/>
  <c r="I3768" i="73"/>
  <c r="I3770" i="73"/>
  <c r="I3772" i="73"/>
  <c r="I3774" i="73"/>
  <c r="I3776" i="73"/>
  <c r="I3778" i="73"/>
  <c r="I3780" i="73"/>
  <c r="I3782" i="73"/>
  <c r="I3784" i="73"/>
  <c r="I3786" i="73"/>
  <c r="I3788" i="73"/>
  <c r="I3790" i="73"/>
  <c r="I3792" i="73"/>
  <c r="I3794" i="73"/>
  <c r="I3796" i="73"/>
  <c r="I3798" i="73"/>
  <c r="I3800" i="73"/>
  <c r="I3802" i="73"/>
  <c r="I3804" i="73"/>
  <c r="I3806" i="73"/>
  <c r="I3808" i="73"/>
  <c r="I3810" i="73"/>
  <c r="I3812" i="73"/>
  <c r="I3814" i="73"/>
  <c r="I3816" i="73"/>
  <c r="I3818" i="73"/>
  <c r="I3820" i="73"/>
  <c r="I3822" i="73"/>
  <c r="I3824" i="73"/>
  <c r="I3826" i="73"/>
  <c r="I3828" i="73"/>
  <c r="I3830" i="73"/>
  <c r="I3832" i="73"/>
  <c r="I3834" i="73"/>
  <c r="I3836" i="73"/>
  <c r="I3838" i="73"/>
  <c r="I3840" i="73"/>
  <c r="I3842" i="73"/>
  <c r="I3844" i="73"/>
  <c r="I3846" i="73"/>
  <c r="I3848" i="73"/>
  <c r="I3850" i="73"/>
  <c r="I3852" i="73"/>
  <c r="I3854" i="73"/>
  <c r="I3856" i="73"/>
  <c r="I3858" i="73"/>
  <c r="I3860" i="73"/>
  <c r="I3862" i="73"/>
  <c r="I3864" i="73"/>
  <c r="I3866" i="73"/>
  <c r="I3868" i="73"/>
  <c r="I3870" i="73"/>
  <c r="I3872" i="73"/>
  <c r="I3874" i="73"/>
  <c r="I3876" i="73"/>
  <c r="I3878" i="73"/>
  <c r="I3880" i="73"/>
  <c r="I3882" i="73"/>
  <c r="I3884" i="73"/>
  <c r="I3886" i="73"/>
  <c r="I3888" i="73"/>
  <c r="I3890" i="73"/>
  <c r="I3892" i="73"/>
  <c r="I3894" i="73"/>
  <c r="I3896" i="73"/>
  <c r="I3898" i="73"/>
  <c r="I3900" i="73"/>
  <c r="I3902" i="73"/>
  <c r="I3904" i="73"/>
  <c r="I3906" i="73"/>
  <c r="I3908" i="73"/>
  <c r="I3910" i="73"/>
  <c r="I3912" i="73"/>
  <c r="I3914" i="73"/>
  <c r="I3916" i="73"/>
  <c r="I3918" i="73"/>
  <c r="I3920" i="73"/>
  <c r="I3922" i="73"/>
  <c r="I3924" i="73"/>
  <c r="I3926" i="73"/>
  <c r="I3928" i="73"/>
  <c r="I3930" i="73"/>
  <c r="I3932" i="73"/>
  <c r="I3934" i="73"/>
  <c r="I3936" i="73"/>
  <c r="I3938" i="73"/>
  <c r="I3940" i="73"/>
  <c r="I3942" i="73"/>
  <c r="I3944" i="73"/>
  <c r="I3946" i="73"/>
  <c r="I3948" i="73"/>
  <c r="I3950" i="73"/>
  <c r="I3952" i="73"/>
  <c r="I3954" i="73"/>
  <c r="I3956" i="73"/>
  <c r="I3958" i="73"/>
  <c r="I3960" i="73"/>
  <c r="I3962" i="73"/>
  <c r="I3964" i="73"/>
  <c r="I3966" i="73"/>
  <c r="I3968" i="73"/>
  <c r="I3970" i="73"/>
  <c r="I3972" i="73"/>
  <c r="I3974" i="73"/>
  <c r="I3976" i="73"/>
  <c r="I3978" i="73"/>
  <c r="I3980" i="73"/>
  <c r="I3982" i="73"/>
  <c r="I3984" i="73"/>
  <c r="I3986" i="73"/>
  <c r="I3988" i="73"/>
  <c r="I3990" i="73"/>
  <c r="I3992" i="73"/>
  <c r="I3994" i="73"/>
  <c r="I3996" i="73"/>
  <c r="I3998" i="73"/>
  <c r="I4000" i="73"/>
  <c r="I4002" i="73"/>
  <c r="I4004" i="73"/>
  <c r="I4006" i="73"/>
  <c r="I4008" i="73"/>
  <c r="I4010" i="73"/>
  <c r="I4012" i="73"/>
  <c r="I4014" i="73"/>
  <c r="I4016" i="73"/>
  <c r="I4018" i="73"/>
  <c r="I4020" i="73"/>
  <c r="I4022" i="73"/>
  <c r="I4024" i="73"/>
  <c r="I4026" i="73"/>
  <c r="I4028" i="73"/>
  <c r="I4030" i="73"/>
  <c r="I4032" i="73"/>
  <c r="I4034" i="73"/>
  <c r="I4036" i="73"/>
  <c r="I4038" i="73"/>
  <c r="I4040" i="73"/>
  <c r="I4042" i="73"/>
  <c r="I4044" i="73"/>
  <c r="I4046" i="73"/>
  <c r="I4048" i="73"/>
  <c r="I4050" i="73"/>
  <c r="I4052" i="73"/>
  <c r="I4054" i="73"/>
  <c r="I4056" i="73"/>
  <c r="I4058" i="73"/>
  <c r="I4060" i="73"/>
  <c r="I4062" i="73"/>
  <c r="I4064" i="73"/>
  <c r="I4066" i="73"/>
  <c r="I4068" i="73"/>
  <c r="I4070" i="73"/>
  <c r="I4072" i="73"/>
  <c r="I4074" i="73"/>
  <c r="I4076" i="73"/>
  <c r="I4078" i="73"/>
  <c r="I4080" i="73"/>
  <c r="I4082" i="73"/>
  <c r="I4084" i="73"/>
  <c r="I4086" i="73"/>
  <c r="I4088" i="73"/>
  <c r="I4090" i="73"/>
  <c r="I4092" i="73"/>
  <c r="I4094" i="73"/>
  <c r="I4096" i="73"/>
  <c r="I4098" i="73"/>
  <c r="I4100" i="73"/>
  <c r="I4102" i="73"/>
  <c r="I4104" i="73"/>
  <c r="I4106" i="73"/>
  <c r="I4108" i="73"/>
  <c r="I4110" i="73"/>
  <c r="I4112" i="73"/>
  <c r="I4114" i="73"/>
  <c r="I4116" i="73"/>
  <c r="I4118" i="73"/>
  <c r="I4120" i="73"/>
  <c r="I4122" i="73"/>
  <c r="I4124" i="73"/>
  <c r="I4126" i="73"/>
  <c r="I4128" i="73"/>
  <c r="I4130" i="73"/>
  <c r="I4132" i="73"/>
  <c r="I4134" i="73"/>
  <c r="I4136" i="73"/>
  <c r="I4138" i="73"/>
  <c r="I4140" i="73"/>
  <c r="I4142" i="73"/>
  <c r="I4144" i="73"/>
  <c r="I4146" i="73"/>
  <c r="I4148" i="73"/>
  <c r="I4150" i="73"/>
  <c r="I4152" i="73"/>
  <c r="I4154" i="73"/>
  <c r="I4156" i="73"/>
  <c r="I4158" i="73"/>
  <c r="I4160" i="73"/>
  <c r="I4162" i="73"/>
  <c r="I4164" i="73"/>
  <c r="I4166" i="73"/>
  <c r="I4168" i="73"/>
  <c r="I4170" i="73"/>
  <c r="I4172" i="73"/>
  <c r="I4174" i="73"/>
  <c r="I4176" i="73"/>
  <c r="I4178" i="73"/>
  <c r="I4180" i="73"/>
  <c r="I4182" i="73"/>
  <c r="I4184" i="73"/>
  <c r="I4186" i="73"/>
  <c r="I4188" i="73"/>
  <c r="I4190" i="73"/>
  <c r="I4192" i="73"/>
  <c r="I4194" i="73"/>
  <c r="I4196" i="73"/>
  <c r="I4198" i="73"/>
  <c r="I4200" i="73"/>
  <c r="I4202" i="73"/>
  <c r="I4204" i="73"/>
  <c r="I4206" i="73"/>
  <c r="I4208" i="73"/>
  <c r="I4210" i="73"/>
  <c r="I4212" i="73"/>
  <c r="I4214" i="73"/>
  <c r="I4216" i="73"/>
  <c r="I4218" i="73"/>
  <c r="I4220" i="73"/>
  <c r="I4222" i="73"/>
  <c r="I4224" i="73"/>
  <c r="I4226" i="73"/>
  <c r="I4228" i="73"/>
  <c r="I4230" i="73"/>
  <c r="I4232" i="73"/>
  <c r="I4234" i="73"/>
  <c r="I4236" i="73"/>
  <c r="I4238" i="73"/>
  <c r="I4240" i="73"/>
  <c r="I4242" i="73"/>
  <c r="I4244" i="73"/>
  <c r="I4246" i="73"/>
  <c r="I4248" i="73"/>
  <c r="I4250" i="73"/>
  <c r="I4252" i="73"/>
  <c r="I4254" i="73"/>
  <c r="I4256" i="73"/>
  <c r="I4258" i="73"/>
  <c r="I4260" i="73"/>
  <c r="I4262" i="73"/>
  <c r="I4264" i="73"/>
  <c r="I4266" i="73"/>
  <c r="I4268" i="73"/>
  <c r="I4270" i="73"/>
  <c r="I4272" i="73"/>
  <c r="I4274" i="73"/>
  <c r="I4276" i="73"/>
  <c r="I4278" i="73"/>
  <c r="I4280" i="73"/>
  <c r="I4282" i="73"/>
  <c r="I4284" i="73"/>
  <c r="I4286" i="73"/>
  <c r="I4288" i="73"/>
  <c r="I4290" i="73"/>
  <c r="I4292" i="73"/>
  <c r="I4294" i="73"/>
  <c r="I4296" i="73"/>
  <c r="I4298" i="73"/>
  <c r="I4300" i="73"/>
  <c r="I4302" i="73"/>
  <c r="I4304" i="73"/>
  <c r="I4306" i="73"/>
  <c r="I4308" i="73"/>
  <c r="I4310" i="73"/>
  <c r="I4312" i="73"/>
  <c r="I4314" i="73"/>
  <c r="I4316" i="73"/>
  <c r="I4318" i="73"/>
  <c r="I4320" i="73"/>
  <c r="I4322" i="73"/>
  <c r="I4324" i="73"/>
  <c r="I4326" i="73"/>
  <c r="I4328" i="73"/>
  <c r="I4330" i="73"/>
  <c r="I4332" i="73"/>
  <c r="I4334" i="73"/>
  <c r="I4336" i="73"/>
  <c r="I4338" i="73"/>
  <c r="I4340" i="73"/>
  <c r="I4342" i="73"/>
  <c r="I4344" i="73"/>
  <c r="I4346" i="73"/>
  <c r="I4348" i="73"/>
  <c r="I4350" i="73"/>
  <c r="I4352" i="73"/>
  <c r="I4354" i="73"/>
  <c r="I4356" i="73"/>
  <c r="I4358" i="73"/>
  <c r="I4360" i="73"/>
  <c r="I6" i="73"/>
  <c r="I7" i="73"/>
  <c r="I8" i="73"/>
  <c r="I9" i="73"/>
  <c r="I10" i="73"/>
  <c r="I11" i="73"/>
  <c r="I12" i="73"/>
  <c r="I13" i="73"/>
  <c r="I14" i="73"/>
  <c r="I15" i="73"/>
  <c r="I16" i="73"/>
  <c r="I18" i="73"/>
  <c r="I19" i="73"/>
  <c r="I20" i="73"/>
  <c r="I21" i="73"/>
  <c r="I22" i="73"/>
  <c r="I23" i="73"/>
  <c r="I24" i="73"/>
  <c r="I25" i="73"/>
  <c r="I26" i="73"/>
  <c r="I27" i="73"/>
  <c r="I28" i="73"/>
  <c r="I29" i="73"/>
  <c r="I30" i="73"/>
  <c r="I31" i="73"/>
  <c r="I32" i="73"/>
  <c r="I33" i="73"/>
  <c r="I34" i="73"/>
  <c r="I35" i="73"/>
  <c r="I36" i="73"/>
  <c r="I37" i="73"/>
  <c r="I39" i="73"/>
  <c r="I40" i="73"/>
  <c r="I41" i="73"/>
  <c r="I42" i="73"/>
  <c r="I43" i="73"/>
  <c r="I44" i="73"/>
  <c r="I45" i="73"/>
  <c r="I46" i="73"/>
  <c r="I47" i="73"/>
  <c r="I48" i="73"/>
  <c r="I49" i="73"/>
  <c r="I50" i="73"/>
  <c r="I51" i="73"/>
  <c r="I52" i="73"/>
  <c r="I53" i="73"/>
  <c r="I54" i="73"/>
  <c r="I55" i="73"/>
  <c r="I56" i="73"/>
  <c r="I57" i="73"/>
  <c r="I58" i="73"/>
  <c r="I59" i="73"/>
  <c r="I60" i="73"/>
  <c r="I61" i="73"/>
  <c r="I62" i="73"/>
  <c r="I63" i="73"/>
  <c r="I64" i="73"/>
  <c r="I65" i="73"/>
  <c r="I66" i="73"/>
  <c r="I67" i="73"/>
  <c r="I68" i="73"/>
  <c r="I69" i="73"/>
  <c r="I70" i="73"/>
  <c r="I71" i="73"/>
  <c r="I72" i="73"/>
  <c r="I73" i="73"/>
  <c r="I74" i="73"/>
  <c r="I75" i="73"/>
  <c r="I76" i="73"/>
  <c r="I77" i="73"/>
  <c r="I78" i="73"/>
  <c r="I79" i="73"/>
  <c r="I80" i="73"/>
  <c r="I81" i="73"/>
  <c r="I82" i="73"/>
  <c r="I83" i="73"/>
  <c r="I84" i="73"/>
  <c r="I85" i="73"/>
  <c r="I86" i="73"/>
  <c r="I87" i="73"/>
  <c r="I88" i="73"/>
  <c r="I89" i="73"/>
  <c r="I90" i="73"/>
  <c r="I91" i="73"/>
  <c r="I92" i="73"/>
  <c r="I93" i="73"/>
  <c r="I95" i="73"/>
  <c r="I96" i="73"/>
  <c r="I97" i="73"/>
  <c r="I98" i="73"/>
  <c r="I99" i="73"/>
  <c r="I100" i="73"/>
  <c r="I101" i="73"/>
  <c r="I102" i="73"/>
  <c r="I103" i="73"/>
  <c r="I104" i="73"/>
  <c r="I105" i="73"/>
  <c r="I106" i="73"/>
  <c r="I107" i="73"/>
  <c r="I108" i="73"/>
  <c r="I109" i="73"/>
  <c r="I110" i="73"/>
  <c r="I111" i="73"/>
  <c r="I112" i="73"/>
  <c r="I113" i="73"/>
  <c r="I114" i="73"/>
  <c r="I115" i="73"/>
  <c r="I116" i="73"/>
  <c r="I117" i="73"/>
  <c r="I118" i="73"/>
  <c r="I119" i="73"/>
  <c r="I120" i="73"/>
  <c r="I121" i="73"/>
  <c r="I122" i="73"/>
  <c r="I123" i="73"/>
  <c r="I124" i="73"/>
  <c r="I125" i="73"/>
  <c r="I126" i="73"/>
  <c r="I127" i="73"/>
  <c r="I128" i="73"/>
  <c r="I129" i="73"/>
  <c r="I130" i="73"/>
  <c r="I131" i="73"/>
  <c r="I132" i="73"/>
  <c r="I133" i="73"/>
  <c r="I134" i="73"/>
  <c r="I135" i="73"/>
  <c r="I136" i="73"/>
  <c r="I137" i="73"/>
  <c r="I138" i="73"/>
  <c r="I139" i="73"/>
  <c r="I140" i="73"/>
  <c r="I141" i="73"/>
  <c r="I142" i="73"/>
  <c r="I143" i="73"/>
  <c r="I144" i="73"/>
  <c r="I145" i="73"/>
  <c r="I146" i="73"/>
  <c r="I147" i="73"/>
  <c r="I148" i="73"/>
  <c r="I149" i="73"/>
  <c r="I150" i="73"/>
  <c r="I151" i="73"/>
  <c r="I152" i="73"/>
  <c r="I153" i="73"/>
  <c r="I154" i="73"/>
  <c r="I155" i="73"/>
  <c r="I156" i="73"/>
  <c r="I157" i="73"/>
  <c r="I158" i="73"/>
  <c r="I159" i="73"/>
  <c r="I160" i="73"/>
  <c r="I161" i="73"/>
  <c r="I162" i="73"/>
  <c r="I163" i="73"/>
  <c r="I164" i="73"/>
  <c r="I165" i="73"/>
  <c r="I166" i="73"/>
  <c r="I167" i="73"/>
  <c r="I168" i="73"/>
  <c r="I169" i="73"/>
  <c r="I170" i="73"/>
  <c r="I171" i="73"/>
  <c r="I172" i="73"/>
  <c r="I173" i="73"/>
  <c r="I175" i="73"/>
  <c r="I176" i="73"/>
  <c r="I177" i="73"/>
  <c r="I178" i="73"/>
  <c r="I179" i="73"/>
  <c r="I180" i="73"/>
  <c r="I181" i="73"/>
  <c r="I182" i="73"/>
  <c r="I183" i="73"/>
  <c r="I184" i="73"/>
  <c r="I185" i="73"/>
  <c r="I186" i="73"/>
  <c r="I187" i="73"/>
  <c r="I188" i="73"/>
  <c r="I189" i="73"/>
  <c r="I190" i="73"/>
  <c r="I191" i="73"/>
  <c r="I192" i="73"/>
  <c r="I193" i="73"/>
  <c r="I194" i="73"/>
  <c r="I195" i="73"/>
  <c r="I196" i="73"/>
  <c r="I197" i="73"/>
  <c r="I198" i="73"/>
  <c r="I199" i="73"/>
  <c r="I200" i="73"/>
  <c r="I201" i="73"/>
  <c r="I202" i="73"/>
  <c r="I203" i="73"/>
  <c r="I204" i="73"/>
  <c r="I205" i="73"/>
  <c r="I206" i="73"/>
  <c r="I207" i="73"/>
  <c r="I208" i="73"/>
  <c r="I209" i="73"/>
  <c r="I210" i="73"/>
  <c r="I211" i="73"/>
  <c r="I212" i="73"/>
  <c r="I213" i="73"/>
  <c r="I214" i="73"/>
  <c r="I215" i="73"/>
  <c r="I216" i="73"/>
  <c r="I217" i="73"/>
  <c r="I218" i="73"/>
  <c r="I219" i="73"/>
  <c r="I220" i="73"/>
  <c r="I221" i="73"/>
  <c r="I223" i="73"/>
  <c r="I224" i="73"/>
  <c r="I225" i="73"/>
  <c r="I226" i="73"/>
  <c r="I227" i="73"/>
  <c r="I228" i="73"/>
  <c r="I229" i="73"/>
  <c r="I230" i="73"/>
  <c r="I231" i="73"/>
  <c r="I232" i="73"/>
  <c r="I233" i="73"/>
  <c r="I234" i="73"/>
  <c r="I235" i="73"/>
  <c r="I236" i="73"/>
  <c r="I237" i="73"/>
  <c r="I238" i="73"/>
  <c r="I239" i="73"/>
  <c r="I240" i="73"/>
  <c r="I241" i="73"/>
  <c r="I242" i="73"/>
  <c r="I243" i="73"/>
  <c r="I244" i="73"/>
  <c r="I245" i="73"/>
  <c r="I247" i="73"/>
  <c r="I248" i="73"/>
  <c r="I249" i="73"/>
  <c r="I250" i="73"/>
  <c r="I251" i="73"/>
  <c r="I252" i="73"/>
  <c r="I253" i="73"/>
  <c r="I254" i="73"/>
  <c r="I255" i="73"/>
  <c r="I256" i="73"/>
  <c r="I257" i="73"/>
  <c r="I258" i="73"/>
  <c r="I259" i="73"/>
  <c r="I260" i="73"/>
  <c r="I261" i="73"/>
  <c r="I262" i="73"/>
  <c r="I263" i="73"/>
  <c r="I264" i="73"/>
  <c r="I265" i="73"/>
  <c r="I266" i="73"/>
  <c r="I267" i="73"/>
  <c r="I268" i="73"/>
  <c r="I269" i="73"/>
  <c r="I270" i="73"/>
  <c r="I271" i="73"/>
  <c r="I272" i="73"/>
  <c r="I273" i="73"/>
  <c r="I274" i="73"/>
  <c r="I275" i="73"/>
  <c r="I276" i="73"/>
  <c r="I277" i="73"/>
  <c r="I278" i="73"/>
  <c r="I279" i="73"/>
  <c r="I280" i="73"/>
  <c r="I281" i="73"/>
  <c r="I282" i="73"/>
  <c r="I283" i="73"/>
  <c r="I284" i="73"/>
  <c r="I285" i="73"/>
  <c r="I286" i="73"/>
  <c r="I287" i="73"/>
  <c r="I288" i="73"/>
  <c r="I289" i="73"/>
  <c r="I290" i="73"/>
  <c r="I291" i="73"/>
  <c r="I292" i="73"/>
  <c r="I293" i="73"/>
  <c r="I294" i="73"/>
  <c r="I295" i="73"/>
  <c r="I296" i="73"/>
  <c r="I297" i="73"/>
  <c r="I298" i="73"/>
  <c r="I299" i="73"/>
  <c r="I300" i="73"/>
  <c r="I301" i="73"/>
  <c r="I302" i="73"/>
  <c r="I303" i="73"/>
  <c r="I304" i="73"/>
  <c r="I305" i="73"/>
  <c r="I306" i="73"/>
  <c r="I307" i="73"/>
  <c r="I308" i="73"/>
  <c r="I309" i="73"/>
  <c r="I310" i="73"/>
  <c r="I311" i="73"/>
  <c r="I312" i="73"/>
  <c r="I313" i="73"/>
  <c r="I314" i="73"/>
  <c r="I315" i="73"/>
  <c r="I316" i="73"/>
  <c r="I317" i="73"/>
  <c r="I318" i="73"/>
  <c r="I319" i="73"/>
  <c r="I320" i="73"/>
  <c r="I321" i="73"/>
  <c r="I322" i="73"/>
  <c r="I323" i="73"/>
  <c r="I324" i="73"/>
  <c r="I325" i="73"/>
  <c r="I326" i="73"/>
  <c r="I327" i="73"/>
  <c r="I328" i="73"/>
  <c r="I329" i="73"/>
  <c r="I330" i="73"/>
  <c r="I331" i="73"/>
  <c r="I332" i="73"/>
  <c r="I333" i="73"/>
  <c r="I334" i="73"/>
  <c r="I335" i="73"/>
  <c r="I336" i="73"/>
  <c r="I337" i="73"/>
  <c r="I338" i="73"/>
  <c r="I339" i="73"/>
  <c r="I340" i="73"/>
  <c r="I341" i="73"/>
  <c r="I342" i="73"/>
  <c r="I343" i="73"/>
  <c r="I344" i="73"/>
  <c r="I345" i="73"/>
  <c r="I346" i="73"/>
  <c r="I347" i="73"/>
  <c r="I348" i="73"/>
  <c r="I349" i="73"/>
  <c r="I350" i="73"/>
  <c r="I351" i="73"/>
  <c r="I352" i="73"/>
  <c r="I353" i="73"/>
  <c r="I354" i="73"/>
  <c r="I355" i="73"/>
  <c r="I356" i="73"/>
  <c r="I357" i="73"/>
  <c r="I358" i="73"/>
  <c r="I359" i="73"/>
  <c r="I360" i="73"/>
  <c r="I361" i="73"/>
  <c r="I362" i="73"/>
  <c r="I363" i="73"/>
  <c r="I364" i="73"/>
  <c r="I365" i="73"/>
  <c r="I366" i="73"/>
  <c r="I367" i="73"/>
  <c r="I368" i="73"/>
  <c r="I369" i="73"/>
  <c r="I370" i="73"/>
  <c r="I371" i="73"/>
  <c r="I372" i="73"/>
  <c r="I373" i="73"/>
  <c r="I374" i="73"/>
  <c r="I375" i="73"/>
  <c r="I376" i="73"/>
  <c r="I377" i="73"/>
  <c r="I378" i="73"/>
  <c r="I379" i="73"/>
  <c r="I380" i="73"/>
  <c r="I381" i="73"/>
  <c r="I382" i="73"/>
  <c r="I383" i="73"/>
  <c r="I384" i="73"/>
  <c r="I385" i="73"/>
  <c r="I386" i="73"/>
  <c r="I387" i="73"/>
  <c r="I388" i="73"/>
  <c r="I389" i="73"/>
  <c r="I390" i="73"/>
  <c r="I391" i="73"/>
  <c r="I392" i="73"/>
  <c r="I393" i="73"/>
  <c r="I394" i="73"/>
  <c r="I395" i="73"/>
  <c r="I396" i="73"/>
  <c r="I397" i="73"/>
  <c r="I398" i="73"/>
  <c r="I399" i="73"/>
  <c r="I400" i="73"/>
  <c r="I401" i="73"/>
  <c r="I402" i="73"/>
  <c r="I403" i="73"/>
  <c r="I404" i="73"/>
  <c r="I405" i="73"/>
  <c r="I406" i="73"/>
  <c r="I407" i="73"/>
  <c r="I408" i="73"/>
  <c r="I409" i="73"/>
  <c r="I410" i="73"/>
  <c r="I411" i="73"/>
  <c r="I412" i="73"/>
  <c r="I413" i="73"/>
  <c r="I414" i="73"/>
  <c r="I415" i="73"/>
  <c r="I416" i="73"/>
  <c r="I417" i="73"/>
  <c r="I418" i="73"/>
  <c r="I419" i="73"/>
  <c r="I420" i="73"/>
  <c r="I421" i="73"/>
  <c r="I422" i="73"/>
  <c r="I423" i="73"/>
  <c r="I424" i="73"/>
  <c r="I425" i="73"/>
  <c r="I426" i="73"/>
  <c r="I427" i="73"/>
  <c r="I428" i="73"/>
  <c r="I429" i="73"/>
  <c r="I431" i="73"/>
  <c r="I432" i="73"/>
  <c r="I433" i="73"/>
  <c r="I434" i="73"/>
  <c r="I435" i="73"/>
  <c r="I436" i="73"/>
  <c r="I437" i="73"/>
  <c r="I438" i="73"/>
  <c r="I439" i="73"/>
  <c r="I440" i="73"/>
  <c r="I441" i="73"/>
  <c r="I442" i="73"/>
  <c r="I443" i="73"/>
  <c r="I444" i="73"/>
  <c r="I445" i="73"/>
  <c r="I446" i="73"/>
  <c r="I447" i="73"/>
  <c r="I448" i="73"/>
  <c r="I449" i="73"/>
  <c r="I450" i="73"/>
  <c r="I451" i="73"/>
  <c r="I452" i="73"/>
  <c r="I453" i="73"/>
  <c r="I454" i="73"/>
  <c r="I455" i="73"/>
  <c r="I456" i="73"/>
  <c r="I457" i="73"/>
  <c r="I458" i="73"/>
  <c r="I459" i="73"/>
  <c r="I460" i="73"/>
  <c r="I461" i="73"/>
  <c r="I462" i="73"/>
  <c r="I463" i="73"/>
  <c r="I464" i="73"/>
  <c r="I465" i="73"/>
  <c r="I466" i="73"/>
  <c r="I467" i="73"/>
  <c r="I468" i="73"/>
  <c r="I469" i="73"/>
  <c r="I470" i="73"/>
  <c r="I471" i="73"/>
  <c r="I472" i="73"/>
  <c r="I473" i="73"/>
  <c r="I474" i="73"/>
  <c r="I475" i="73"/>
  <c r="I476" i="73"/>
  <c r="I477" i="73"/>
  <c r="I478" i="73"/>
  <c r="I479" i="73"/>
  <c r="I480" i="73"/>
  <c r="I481" i="73"/>
  <c r="I482" i="73"/>
  <c r="I483" i="73"/>
  <c r="I484" i="73"/>
  <c r="I485" i="73"/>
  <c r="I486" i="73"/>
  <c r="I487" i="73"/>
  <c r="I488" i="73"/>
  <c r="I489" i="73"/>
  <c r="I490" i="73"/>
  <c r="I491" i="73"/>
  <c r="I492" i="73"/>
  <c r="I493" i="73"/>
  <c r="I494" i="73"/>
  <c r="I495" i="73"/>
  <c r="I496" i="73"/>
  <c r="I497" i="73"/>
  <c r="I498" i="73"/>
  <c r="I499" i="73"/>
  <c r="I500" i="73"/>
  <c r="I501" i="73"/>
  <c r="I502" i="73"/>
  <c r="I503" i="73"/>
  <c r="I504" i="73"/>
  <c r="I505" i="73"/>
  <c r="I506" i="73"/>
  <c r="I507" i="73"/>
  <c r="I508" i="73"/>
  <c r="I509" i="73"/>
  <c r="I510" i="73"/>
  <c r="I511" i="73"/>
  <c r="I512" i="73"/>
  <c r="I513" i="73"/>
  <c r="I514" i="73"/>
  <c r="I515" i="73"/>
  <c r="I516" i="73"/>
  <c r="I517" i="73"/>
  <c r="I518" i="73"/>
  <c r="I519" i="73"/>
  <c r="I520" i="73"/>
  <c r="I521" i="73"/>
  <c r="I522" i="73"/>
  <c r="I523" i="73"/>
  <c r="I524" i="73"/>
  <c r="I525" i="73"/>
  <c r="I526" i="73"/>
  <c r="I527" i="73"/>
  <c r="I528" i="73"/>
  <c r="I529" i="73"/>
  <c r="I530" i="73"/>
  <c r="I531" i="73"/>
  <c r="I532" i="73"/>
  <c r="I533" i="73"/>
  <c r="I534" i="73"/>
  <c r="I535" i="73"/>
  <c r="I536" i="73"/>
  <c r="I537" i="73"/>
  <c r="I539" i="73"/>
  <c r="I540" i="73"/>
  <c r="I541" i="73"/>
  <c r="I542" i="73"/>
  <c r="I543" i="73"/>
  <c r="I544" i="73"/>
  <c r="I545" i="73"/>
  <c r="I546" i="73"/>
  <c r="I547" i="73"/>
  <c r="I548" i="73"/>
  <c r="I549" i="73"/>
  <c r="I550" i="73"/>
  <c r="I551" i="73"/>
  <c r="I552" i="73"/>
  <c r="I553" i="73"/>
  <c r="I554" i="73"/>
  <c r="I555" i="73"/>
  <c r="I556" i="73"/>
  <c r="I557" i="73"/>
  <c r="I558" i="73"/>
  <c r="I559" i="73"/>
  <c r="I560" i="73"/>
  <c r="I561" i="73"/>
  <c r="I562" i="73"/>
  <c r="I563" i="73"/>
  <c r="I564" i="73"/>
  <c r="I565" i="73"/>
  <c r="I566" i="73"/>
  <c r="I567" i="73"/>
  <c r="I568" i="73"/>
  <c r="I569" i="73"/>
  <c r="I570" i="73"/>
  <c r="I571" i="73"/>
  <c r="I572" i="73"/>
  <c r="I573" i="73"/>
  <c r="I574" i="73"/>
  <c r="I575" i="73"/>
  <c r="I576" i="73"/>
  <c r="I577" i="73"/>
  <c r="I578" i="73"/>
  <c r="I579" i="73"/>
  <c r="I580" i="73"/>
  <c r="I581" i="73"/>
  <c r="I582" i="73"/>
  <c r="I583" i="73"/>
  <c r="I584" i="73"/>
  <c r="I585" i="73"/>
  <c r="I587" i="73"/>
  <c r="I588" i="73"/>
  <c r="I589" i="73"/>
  <c r="I590" i="73"/>
  <c r="I591" i="73"/>
  <c r="I592" i="73"/>
  <c r="I593" i="73"/>
  <c r="I594" i="73"/>
  <c r="I595" i="73"/>
  <c r="I596" i="73"/>
  <c r="I597" i="73"/>
  <c r="I598" i="73"/>
  <c r="I599" i="73"/>
  <c r="I600" i="73"/>
  <c r="I601" i="73"/>
  <c r="I602" i="73"/>
  <c r="I603" i="73"/>
  <c r="I604" i="73"/>
  <c r="I605" i="73"/>
  <c r="I606" i="73"/>
  <c r="I607" i="73"/>
  <c r="I608" i="73"/>
  <c r="I609" i="73"/>
  <c r="I610" i="73"/>
  <c r="I611" i="73"/>
  <c r="I612" i="73"/>
  <c r="I613" i="73"/>
  <c r="I614" i="73"/>
  <c r="I615" i="73"/>
  <c r="I616" i="73"/>
  <c r="I617" i="73"/>
  <c r="I618" i="73"/>
  <c r="I619" i="73"/>
  <c r="I620" i="73"/>
  <c r="I621" i="73"/>
  <c r="I622" i="73"/>
  <c r="I623" i="73"/>
  <c r="I624" i="73"/>
  <c r="I625" i="73"/>
  <c r="I626" i="73"/>
  <c r="I627" i="73"/>
  <c r="I628" i="73"/>
  <c r="I629" i="73"/>
  <c r="I630" i="73"/>
  <c r="I631" i="73"/>
  <c r="I632" i="73"/>
  <c r="I633" i="73"/>
  <c r="I634" i="73"/>
  <c r="I635" i="73"/>
  <c r="I636" i="73"/>
  <c r="I637" i="73"/>
  <c r="I639" i="73"/>
  <c r="I640" i="73"/>
  <c r="I641" i="73"/>
  <c r="I642" i="73"/>
  <c r="I643" i="73"/>
  <c r="I644" i="73"/>
  <c r="I645" i="73"/>
  <c r="I646" i="73"/>
  <c r="I647" i="73"/>
  <c r="I648" i="73"/>
  <c r="I649" i="73"/>
  <c r="I650" i="73"/>
  <c r="I651" i="73"/>
  <c r="I652" i="73"/>
  <c r="I653" i="73"/>
  <c r="I654" i="73"/>
  <c r="I655" i="73"/>
  <c r="I656" i="73"/>
  <c r="I657" i="73"/>
  <c r="I658" i="73"/>
  <c r="I659" i="73"/>
  <c r="I660" i="73"/>
  <c r="I661" i="73"/>
  <c r="I662" i="73"/>
  <c r="I663" i="73"/>
  <c r="I664" i="73"/>
  <c r="I665" i="73"/>
  <c r="I667" i="73"/>
  <c r="I668" i="73"/>
  <c r="I669" i="73"/>
  <c r="I670" i="73"/>
  <c r="I671" i="73"/>
  <c r="I672" i="73"/>
  <c r="I673" i="73"/>
  <c r="I674" i="73"/>
  <c r="I675" i="73"/>
  <c r="I676" i="73"/>
  <c r="I677" i="73"/>
  <c r="I678" i="73"/>
  <c r="I679" i="73"/>
  <c r="I680" i="73"/>
  <c r="I681" i="73"/>
  <c r="I682" i="73"/>
  <c r="I683" i="73"/>
  <c r="I684" i="73"/>
  <c r="I685" i="73"/>
  <c r="I686" i="73"/>
  <c r="I687" i="73"/>
  <c r="I688" i="73"/>
  <c r="I689" i="73"/>
  <c r="I690" i="73"/>
  <c r="I691" i="73"/>
  <c r="I692" i="73"/>
  <c r="I693" i="73"/>
  <c r="I694" i="73"/>
  <c r="I695" i="73"/>
  <c r="I696" i="73"/>
  <c r="I697" i="73"/>
  <c r="I698" i="73"/>
  <c r="I699" i="73"/>
  <c r="I700" i="73"/>
  <c r="I701" i="73"/>
  <c r="I702" i="73"/>
  <c r="I703" i="73"/>
  <c r="I704" i="73"/>
  <c r="I705" i="73"/>
  <c r="I706" i="73"/>
  <c r="I707" i="73"/>
  <c r="I708" i="73"/>
  <c r="I709" i="73"/>
  <c r="I710" i="73"/>
  <c r="I711" i="73"/>
  <c r="I712" i="73"/>
  <c r="I713" i="73"/>
  <c r="I714" i="73"/>
  <c r="I715" i="73"/>
  <c r="I716" i="73"/>
  <c r="I717" i="73"/>
  <c r="I718" i="73"/>
  <c r="I719" i="73"/>
  <c r="I720" i="73"/>
  <c r="I721" i="73"/>
  <c r="I722" i="73"/>
  <c r="I723" i="73"/>
  <c r="I724" i="73"/>
  <c r="I725" i="73"/>
  <c r="I726" i="73"/>
  <c r="I727" i="73"/>
  <c r="I728" i="73"/>
  <c r="I729" i="73"/>
  <c r="I730" i="73"/>
  <c r="I731" i="73"/>
  <c r="I732" i="73"/>
  <c r="I733" i="73"/>
  <c r="I734" i="73"/>
  <c r="I735" i="73"/>
  <c r="I736" i="73"/>
  <c r="I737" i="73"/>
  <c r="I738" i="73"/>
  <c r="I739" i="73"/>
  <c r="I740" i="73"/>
  <c r="I741" i="73"/>
  <c r="I742" i="73"/>
  <c r="I743" i="73"/>
  <c r="I744" i="73"/>
  <c r="I745" i="73"/>
  <c r="I746" i="73"/>
  <c r="I747" i="73"/>
  <c r="I748" i="73"/>
  <c r="I749" i="73"/>
  <c r="I750" i="73"/>
  <c r="I751" i="73"/>
  <c r="I752" i="73"/>
  <c r="I753" i="73"/>
  <c r="I754" i="73"/>
  <c r="I755" i="73"/>
  <c r="I756" i="73"/>
  <c r="I757" i="73"/>
  <c r="I758" i="73"/>
  <c r="I759" i="73"/>
  <c r="I760" i="73"/>
  <c r="I761" i="73"/>
  <c r="I762" i="73"/>
  <c r="I763" i="73"/>
  <c r="I764" i="73"/>
  <c r="I765" i="73"/>
  <c r="I766" i="73"/>
  <c r="I767" i="73"/>
  <c r="I768" i="73"/>
  <c r="I769" i="73"/>
  <c r="I770" i="73"/>
  <c r="I771" i="73"/>
  <c r="I772" i="73"/>
  <c r="I773" i="73"/>
  <c r="I774" i="73"/>
  <c r="I775" i="73"/>
  <c r="I776" i="73"/>
  <c r="I777" i="73"/>
  <c r="I778" i="73"/>
  <c r="I779" i="73"/>
  <c r="I780" i="73"/>
  <c r="I781" i="73"/>
  <c r="I782" i="73"/>
  <c r="I783" i="73"/>
  <c r="I784" i="73"/>
  <c r="I785" i="73"/>
  <c r="I786" i="73"/>
  <c r="I787" i="73"/>
  <c r="I788" i="73"/>
  <c r="I789" i="73"/>
  <c r="I790" i="73"/>
  <c r="I791" i="73"/>
  <c r="I792" i="73"/>
  <c r="I793" i="73"/>
  <c r="I794" i="73"/>
  <c r="I795" i="73"/>
  <c r="I796" i="73"/>
  <c r="I797" i="73"/>
  <c r="I798" i="73"/>
  <c r="I799" i="73"/>
  <c r="I800" i="73"/>
  <c r="I801" i="73"/>
  <c r="I802" i="73"/>
  <c r="I803" i="73"/>
  <c r="I804" i="73"/>
  <c r="I805" i="73"/>
  <c r="I806" i="73"/>
  <c r="I807" i="73"/>
  <c r="I808" i="73"/>
  <c r="I809" i="73"/>
  <c r="I810" i="73"/>
  <c r="I811" i="73"/>
  <c r="I812" i="73"/>
  <c r="I813" i="73"/>
  <c r="I814" i="73"/>
  <c r="I815" i="73"/>
  <c r="I816" i="73"/>
  <c r="I817" i="73"/>
  <c r="I818" i="73"/>
  <c r="I819" i="73"/>
  <c r="I820" i="73"/>
  <c r="I821" i="73"/>
  <c r="I822" i="73"/>
  <c r="I823" i="73"/>
  <c r="I824" i="73"/>
  <c r="I825" i="73"/>
  <c r="I827" i="73"/>
  <c r="I828" i="73"/>
  <c r="I829" i="73"/>
  <c r="I830" i="73"/>
  <c r="I831" i="73"/>
  <c r="I832" i="73"/>
  <c r="I833" i="73"/>
  <c r="I834" i="73"/>
  <c r="I835" i="73"/>
  <c r="I836" i="73"/>
  <c r="I837" i="73"/>
  <c r="I838" i="73"/>
  <c r="I839" i="73"/>
  <c r="I840" i="73"/>
  <c r="I841" i="73"/>
  <c r="I842" i="73"/>
  <c r="I843" i="73"/>
  <c r="I844" i="73"/>
  <c r="I845" i="73"/>
  <c r="I846" i="73"/>
  <c r="I847" i="73"/>
  <c r="I848" i="73"/>
  <c r="I849" i="73"/>
  <c r="I850" i="73"/>
  <c r="I851" i="73"/>
  <c r="I852" i="73"/>
  <c r="I853" i="73"/>
  <c r="I854" i="73"/>
  <c r="I855" i="73"/>
  <c r="I856" i="73"/>
  <c r="I857" i="73"/>
  <c r="I858" i="73"/>
  <c r="I859" i="73"/>
  <c r="I860" i="73"/>
  <c r="I861" i="73"/>
  <c r="I862" i="73"/>
  <c r="I863" i="73"/>
  <c r="I864" i="73"/>
  <c r="I865" i="73"/>
  <c r="I866" i="73"/>
  <c r="I867" i="73"/>
  <c r="I868" i="73"/>
  <c r="I869" i="73"/>
  <c r="I870" i="73"/>
  <c r="I871" i="73"/>
  <c r="I872" i="73"/>
  <c r="I873" i="73"/>
  <c r="I874" i="73"/>
  <c r="I875" i="73"/>
  <c r="I876" i="73"/>
  <c r="I877" i="73"/>
  <c r="I878" i="73"/>
  <c r="I879" i="73"/>
  <c r="I880" i="73"/>
  <c r="I881" i="73"/>
  <c r="I882" i="73"/>
  <c r="I883" i="73"/>
  <c r="I884" i="73"/>
  <c r="I885" i="73"/>
  <c r="I886" i="73"/>
  <c r="I887" i="73"/>
  <c r="I888" i="73"/>
  <c r="I889" i="73"/>
  <c r="I890" i="73"/>
  <c r="I891" i="73"/>
  <c r="I892" i="73"/>
  <c r="I893" i="73"/>
  <c r="I894" i="73"/>
  <c r="I895" i="73"/>
  <c r="I896" i="73"/>
  <c r="I897" i="73"/>
  <c r="I898" i="73"/>
  <c r="I899" i="73"/>
  <c r="I900" i="73"/>
  <c r="I901" i="73"/>
  <c r="I902" i="73"/>
  <c r="I903" i="73"/>
  <c r="I904" i="73"/>
  <c r="I905" i="73"/>
  <c r="I906" i="73"/>
  <c r="I907" i="73"/>
  <c r="I908" i="73"/>
  <c r="I909" i="73"/>
  <c r="I910" i="73"/>
  <c r="I911" i="73"/>
  <c r="I912" i="73"/>
  <c r="I913" i="73"/>
  <c r="I914" i="73"/>
  <c r="I915" i="73"/>
  <c r="I916" i="73"/>
  <c r="I917" i="73"/>
  <c r="I918" i="73"/>
  <c r="I919" i="73"/>
  <c r="I920" i="73"/>
  <c r="I921" i="73"/>
  <c r="I923" i="73"/>
  <c r="I924" i="73"/>
  <c r="I925" i="73"/>
  <c r="I926" i="73"/>
  <c r="I927" i="73"/>
  <c r="I928" i="73"/>
  <c r="I929" i="73"/>
  <c r="I930" i="73"/>
  <c r="I931" i="73"/>
  <c r="I932" i="73"/>
  <c r="I933" i="73"/>
  <c r="I934" i="73"/>
  <c r="I935" i="73"/>
  <c r="I936" i="73"/>
  <c r="I937" i="73"/>
  <c r="I938" i="73"/>
  <c r="I939" i="73"/>
  <c r="I940" i="73"/>
  <c r="I941" i="73"/>
  <c r="I942" i="73"/>
  <c r="I943" i="73"/>
  <c r="I944" i="73"/>
  <c r="I945" i="73"/>
  <c r="I946" i="73"/>
  <c r="I947" i="73"/>
  <c r="I948" i="73"/>
  <c r="I949" i="73"/>
  <c r="I950" i="73"/>
  <c r="I951" i="73"/>
  <c r="I952" i="73"/>
  <c r="I953" i="73"/>
  <c r="I955" i="73"/>
  <c r="I956" i="73"/>
  <c r="I957" i="73"/>
  <c r="I958" i="73"/>
  <c r="I959" i="73"/>
  <c r="I960" i="73"/>
  <c r="I961" i="73"/>
  <c r="I962" i="73"/>
  <c r="I963" i="73"/>
  <c r="I964" i="73"/>
  <c r="I965" i="73"/>
  <c r="I966" i="73"/>
  <c r="I967" i="73"/>
  <c r="I968" i="73"/>
  <c r="I969" i="73"/>
  <c r="I970" i="73"/>
  <c r="I971" i="73"/>
  <c r="I972" i="73"/>
  <c r="I973" i="73"/>
  <c r="I974" i="73"/>
  <c r="I975" i="73"/>
  <c r="I976" i="73"/>
  <c r="I977" i="73"/>
  <c r="I978" i="73"/>
  <c r="I979" i="73"/>
  <c r="I980" i="73"/>
  <c r="I981" i="73"/>
  <c r="I982" i="73"/>
  <c r="I983" i="73"/>
  <c r="I984" i="73"/>
  <c r="I985" i="73"/>
  <c r="I986" i="73"/>
  <c r="I987" i="73"/>
  <c r="I988" i="73"/>
  <c r="I989" i="73"/>
  <c r="I990" i="73"/>
  <c r="I991" i="73"/>
  <c r="I992" i="73"/>
  <c r="I993" i="73"/>
  <c r="I994" i="73"/>
  <c r="I995" i="73"/>
  <c r="I996" i="73"/>
  <c r="I997" i="73"/>
  <c r="I999" i="73"/>
  <c r="I1000" i="73"/>
  <c r="I1001" i="73"/>
  <c r="I1002" i="73"/>
  <c r="I1003" i="73"/>
  <c r="I1004" i="73"/>
  <c r="I1005" i="73"/>
  <c r="I1006" i="73"/>
  <c r="I1007" i="73"/>
  <c r="I1008" i="73"/>
  <c r="I1009" i="73"/>
  <c r="I1010" i="73"/>
  <c r="I1011" i="73"/>
  <c r="I1012" i="73"/>
  <c r="I1013" i="73"/>
  <c r="I1014" i="73"/>
  <c r="I1015" i="73"/>
  <c r="I1016" i="73"/>
  <c r="I1017" i="73"/>
  <c r="I1018" i="73"/>
  <c r="I1019" i="73"/>
  <c r="I1020" i="73"/>
  <c r="I1021" i="73"/>
  <c r="I1022" i="73"/>
  <c r="I1023" i="73"/>
  <c r="I1024" i="73"/>
  <c r="I1025" i="73"/>
  <c r="I1026" i="73"/>
  <c r="I1027" i="73"/>
  <c r="I1028" i="73"/>
  <c r="I1029" i="73"/>
  <c r="I1030" i="73"/>
  <c r="I1031" i="73"/>
  <c r="I1032" i="73"/>
  <c r="I1033" i="73"/>
  <c r="I1034" i="73"/>
  <c r="I1035" i="73"/>
  <c r="I1036" i="73"/>
  <c r="I1037" i="73"/>
  <c r="I1038" i="73"/>
  <c r="I1039" i="73"/>
  <c r="I1040" i="73"/>
  <c r="I1041" i="73"/>
  <c r="I1042" i="73"/>
  <c r="I1043" i="73"/>
  <c r="I1044" i="73"/>
  <c r="I1045" i="73"/>
  <c r="I1046" i="73"/>
  <c r="I1047" i="73"/>
  <c r="I1048" i="73"/>
  <c r="I1049" i="73"/>
  <c r="I1050" i="73"/>
  <c r="I1051" i="73"/>
  <c r="I1052" i="73"/>
  <c r="I1053" i="73"/>
  <c r="I1054" i="73"/>
  <c r="I1055" i="73"/>
  <c r="I1056" i="73"/>
  <c r="I1057" i="73"/>
  <c r="I1058" i="73"/>
  <c r="I1059" i="73"/>
  <c r="I1060" i="73"/>
  <c r="I1061" i="73"/>
  <c r="I1062" i="73"/>
  <c r="I1063" i="73"/>
  <c r="I1064" i="73"/>
  <c r="I1065" i="73"/>
  <c r="I1066" i="73"/>
  <c r="I1067" i="73"/>
  <c r="I1068" i="73"/>
  <c r="I1069" i="73"/>
  <c r="I1070" i="73"/>
  <c r="I1071" i="73"/>
  <c r="I1072" i="73"/>
  <c r="I1073" i="73"/>
  <c r="I1074" i="73"/>
  <c r="I1075" i="73"/>
  <c r="I1076" i="73"/>
  <c r="I1077" i="73"/>
  <c r="I1078" i="73"/>
  <c r="I1079" i="73"/>
  <c r="I1080" i="73"/>
  <c r="I1081" i="73"/>
  <c r="I1082" i="73"/>
  <c r="I1083" i="73"/>
  <c r="I1085" i="73"/>
  <c r="I1086" i="73"/>
  <c r="I1087" i="73"/>
  <c r="I1088" i="73"/>
  <c r="I1089" i="73"/>
  <c r="I1090" i="73"/>
  <c r="I1091" i="73"/>
  <c r="I1092" i="73"/>
  <c r="I1093" i="73"/>
  <c r="I1094" i="73"/>
  <c r="I1095" i="73"/>
  <c r="I1096" i="73"/>
  <c r="I1097" i="73"/>
  <c r="I1098" i="73"/>
  <c r="I1099" i="73"/>
  <c r="I1100" i="73"/>
  <c r="I1101" i="73"/>
  <c r="I1102" i="73"/>
  <c r="I1103" i="73"/>
  <c r="I1104" i="73"/>
  <c r="I1105" i="73"/>
  <c r="I1106" i="73"/>
  <c r="I1107" i="73"/>
  <c r="I1108" i="73"/>
  <c r="I1109" i="73"/>
  <c r="I1110" i="73"/>
  <c r="I1111" i="73"/>
  <c r="I1112" i="73"/>
  <c r="I1113" i="73"/>
  <c r="I1114" i="73"/>
  <c r="I1115" i="73"/>
  <c r="I1116" i="73"/>
  <c r="I1117" i="73"/>
  <c r="I1118" i="73"/>
  <c r="I1119" i="73"/>
  <c r="I1120" i="73"/>
  <c r="I1121" i="73"/>
  <c r="I1122" i="73"/>
  <c r="I1123" i="73"/>
  <c r="I1124" i="73"/>
  <c r="I1125" i="73"/>
  <c r="I1126" i="73"/>
  <c r="I1127" i="73"/>
  <c r="I1128" i="73"/>
  <c r="I1129" i="73"/>
  <c r="I1130" i="73"/>
  <c r="I1131" i="73"/>
  <c r="I1132" i="73"/>
  <c r="I1133" i="73"/>
  <c r="I1134" i="73"/>
  <c r="I1135" i="73"/>
  <c r="I1136" i="73"/>
  <c r="I1137" i="73"/>
  <c r="I1138" i="73"/>
  <c r="I1139" i="73"/>
  <c r="I1140" i="73"/>
  <c r="I1141" i="73"/>
  <c r="I1142" i="73"/>
  <c r="I1143" i="73"/>
  <c r="I1144" i="73"/>
  <c r="I1145" i="73"/>
  <c r="I1146" i="73"/>
  <c r="I1147" i="73"/>
  <c r="I1148" i="73"/>
  <c r="I1149" i="73"/>
  <c r="I1150" i="73"/>
  <c r="I1151" i="73"/>
  <c r="I1152" i="73"/>
  <c r="I1153" i="73"/>
  <c r="I1155" i="73"/>
  <c r="I1156" i="73"/>
  <c r="I1157" i="73"/>
  <c r="I1158" i="73"/>
  <c r="I1159" i="73"/>
  <c r="I1160" i="73"/>
  <c r="I1161" i="73"/>
  <c r="I1162" i="73"/>
  <c r="I1163" i="73"/>
  <c r="I1164" i="73"/>
  <c r="I1165" i="73"/>
  <c r="I1166" i="73"/>
  <c r="I1167" i="73"/>
  <c r="I1168" i="73"/>
  <c r="I1169" i="73"/>
  <c r="I1170" i="73"/>
  <c r="I1171" i="73"/>
  <c r="I1172" i="73"/>
  <c r="I1173" i="73"/>
  <c r="I1174" i="73"/>
  <c r="I1175" i="73"/>
  <c r="I1176" i="73"/>
  <c r="I1177" i="73"/>
  <c r="I1178" i="73"/>
  <c r="I1179" i="73"/>
  <c r="I1181" i="73"/>
  <c r="I1182" i="73"/>
  <c r="I1183" i="73"/>
  <c r="I1184" i="73"/>
  <c r="I1185" i="73"/>
  <c r="I1186" i="73"/>
  <c r="I1187" i="73"/>
  <c r="I1188" i="73"/>
  <c r="I1189" i="73"/>
  <c r="I1190" i="73"/>
  <c r="I1191" i="73"/>
  <c r="I1192" i="73"/>
  <c r="I1193" i="73"/>
  <c r="I1194" i="73"/>
  <c r="I1195" i="73"/>
  <c r="I1196" i="73"/>
  <c r="I1197" i="73"/>
  <c r="I1198" i="73"/>
  <c r="I1199" i="73"/>
  <c r="I1200" i="73"/>
  <c r="I1201" i="73"/>
  <c r="I1202" i="73"/>
  <c r="I1203" i="73"/>
  <c r="I1204" i="73"/>
  <c r="I1205" i="73"/>
  <c r="I1206" i="73"/>
  <c r="I1207" i="73"/>
  <c r="I1208" i="73"/>
  <c r="I1209" i="73"/>
  <c r="I1210" i="73"/>
  <c r="I1211" i="73"/>
  <c r="I1213" i="73"/>
  <c r="I1214" i="73"/>
  <c r="I1215" i="73"/>
  <c r="I1216" i="73"/>
  <c r="I1217" i="73"/>
  <c r="I1218" i="73"/>
  <c r="I1219" i="73"/>
  <c r="I1220" i="73"/>
  <c r="I1221" i="73"/>
  <c r="I1222" i="73"/>
  <c r="I1223" i="73"/>
  <c r="I1224" i="73"/>
  <c r="I1225" i="73"/>
  <c r="I1226" i="73"/>
  <c r="I1227" i="73"/>
  <c r="I1228" i="73"/>
  <c r="I1229" i="73"/>
  <c r="I1230" i="73"/>
  <c r="I1231" i="73"/>
  <c r="I1232" i="73"/>
  <c r="I1233" i="73"/>
  <c r="I1234" i="73"/>
  <c r="I1235" i="73"/>
  <c r="I1236" i="73"/>
  <c r="I1237" i="73"/>
  <c r="I1238" i="73"/>
  <c r="I1239" i="73"/>
  <c r="I1240" i="73"/>
  <c r="I1241" i="73"/>
  <c r="I1242" i="73"/>
  <c r="I1243" i="73"/>
  <c r="I1244" i="73"/>
  <c r="I1245" i="73"/>
  <c r="I1246" i="73"/>
  <c r="I1247" i="73"/>
  <c r="I1248" i="73"/>
  <c r="I1249" i="73"/>
  <c r="I1250" i="73"/>
  <c r="I1251" i="73"/>
  <c r="I1252" i="73"/>
  <c r="I1253" i="73"/>
  <c r="I1254" i="73"/>
  <c r="I1255" i="73"/>
  <c r="I1256" i="73"/>
  <c r="I1257" i="73"/>
  <c r="I1258" i="73"/>
  <c r="I1259" i="73"/>
  <c r="I1260" i="73"/>
  <c r="I1261" i="73"/>
  <c r="I1262" i="73"/>
  <c r="I1263" i="73"/>
  <c r="I1264" i="73"/>
  <c r="I1265" i="73"/>
  <c r="I1266" i="73"/>
  <c r="I1267" i="73"/>
  <c r="I1268" i="73"/>
  <c r="I1269" i="73"/>
  <c r="I1270" i="73"/>
  <c r="I1271" i="73"/>
  <c r="I1272" i="73"/>
  <c r="I1273" i="73"/>
  <c r="I1274" i="73"/>
  <c r="I1275" i="73"/>
  <c r="I1276" i="73"/>
  <c r="I1277" i="73"/>
  <c r="I1278" i="73"/>
  <c r="I1279" i="73"/>
  <c r="I1280" i="73"/>
  <c r="I1281" i="73"/>
  <c r="I1282" i="73"/>
  <c r="I1283" i="73"/>
  <c r="I1284" i="73"/>
  <c r="I1285" i="73"/>
  <c r="I1286" i="73"/>
  <c r="I1287" i="73"/>
  <c r="I1288" i="73"/>
  <c r="I1289" i="73"/>
  <c r="I1290" i="73"/>
  <c r="I1291" i="73"/>
  <c r="I1292" i="73"/>
  <c r="I1293" i="73"/>
  <c r="I1294" i="73"/>
  <c r="I1295" i="73"/>
  <c r="I1296" i="73"/>
  <c r="I1297" i="73"/>
  <c r="I1298" i="73"/>
  <c r="I1299" i="73"/>
  <c r="I1300" i="73"/>
  <c r="I1301" i="73"/>
  <c r="I1302" i="73"/>
  <c r="I1303" i="73"/>
  <c r="I1304" i="73"/>
  <c r="I1305" i="73"/>
  <c r="I1306" i="73"/>
  <c r="I1307" i="73"/>
  <c r="I1308" i="73"/>
  <c r="I1309" i="73"/>
  <c r="I1310" i="73"/>
  <c r="I1311" i="73"/>
  <c r="I1312" i="73"/>
  <c r="I1313" i="73"/>
  <c r="I1314" i="73"/>
  <c r="I1315" i="73"/>
  <c r="I1316" i="73"/>
  <c r="I1317" i="73"/>
  <c r="I1318" i="73"/>
  <c r="I1319" i="73"/>
  <c r="I1320" i="73"/>
  <c r="I1321" i="73"/>
  <c r="I1322" i="73"/>
  <c r="I1323" i="73"/>
  <c r="I1324" i="73"/>
  <c r="I1325" i="73"/>
  <c r="I1326" i="73"/>
  <c r="I1327" i="73"/>
  <c r="I1328" i="73"/>
  <c r="I1329" i="73"/>
  <c r="I1330" i="73"/>
  <c r="I1331" i="73"/>
  <c r="I1332" i="73"/>
  <c r="I1333" i="73"/>
  <c r="I1334" i="73"/>
  <c r="I1335" i="73"/>
  <c r="I1336" i="73"/>
  <c r="I1337" i="73"/>
  <c r="I1338" i="73"/>
  <c r="I1339" i="73"/>
  <c r="I1340" i="73"/>
  <c r="I1341" i="73"/>
  <c r="I1342" i="73"/>
  <c r="I1343" i="73"/>
  <c r="I1344" i="73"/>
  <c r="I1345" i="73"/>
  <c r="I1346" i="73"/>
  <c r="I1347" i="73"/>
  <c r="I1348" i="73"/>
  <c r="I1349" i="73"/>
  <c r="I1350" i="73"/>
  <c r="I1351" i="73"/>
  <c r="I1352" i="73"/>
  <c r="I1353" i="73"/>
  <c r="I1354" i="73"/>
  <c r="I1355" i="73"/>
  <c r="I1356" i="73"/>
  <c r="I1357" i="73"/>
  <c r="I1358" i="73"/>
  <c r="I1359" i="73"/>
  <c r="I1360" i="73"/>
  <c r="I1361" i="73"/>
  <c r="I1362" i="73"/>
  <c r="I1363" i="73"/>
  <c r="I1364" i="73"/>
  <c r="I1365" i="73"/>
  <c r="I1366" i="73"/>
  <c r="I1367" i="73"/>
  <c r="I1369" i="73"/>
  <c r="I1370" i="73"/>
  <c r="I1371" i="73"/>
  <c r="I1372" i="73"/>
  <c r="I1373" i="73"/>
  <c r="I1374" i="73"/>
  <c r="I1375" i="73"/>
  <c r="I1376" i="73"/>
  <c r="I1377" i="73"/>
  <c r="I1378" i="73"/>
  <c r="I1379" i="73"/>
  <c r="I1380" i="73"/>
  <c r="I1381" i="73"/>
  <c r="I1382" i="73"/>
  <c r="I1383" i="73"/>
  <c r="I1384" i="73"/>
  <c r="I1385" i="73"/>
  <c r="I1386" i="73"/>
  <c r="I1387" i="73"/>
  <c r="I1388" i="73"/>
  <c r="I1389" i="73"/>
  <c r="I1390" i="73"/>
  <c r="I1391" i="73"/>
  <c r="I1392" i="73"/>
  <c r="I1393" i="73"/>
  <c r="I1394" i="73"/>
  <c r="I1395" i="73"/>
  <c r="I1396" i="73"/>
  <c r="I1397" i="73"/>
  <c r="I1398" i="73"/>
  <c r="I1399" i="73"/>
  <c r="I1401" i="73"/>
  <c r="I1402" i="73"/>
  <c r="I1403" i="73"/>
  <c r="I1404" i="73"/>
  <c r="I1405" i="73"/>
  <c r="I1406" i="73"/>
  <c r="I1407" i="73"/>
  <c r="I1409" i="73"/>
  <c r="I1410" i="73"/>
  <c r="I1411" i="73"/>
  <c r="I1412" i="73"/>
  <c r="I1413" i="73"/>
  <c r="I1414" i="73"/>
  <c r="I1415" i="73"/>
  <c r="I1416" i="73"/>
  <c r="I1417" i="73"/>
  <c r="I1418" i="73"/>
  <c r="I1419" i="73"/>
  <c r="I1420" i="73"/>
  <c r="I1421" i="73"/>
  <c r="I1422" i="73"/>
  <c r="I1423" i="73"/>
  <c r="I1424" i="73"/>
  <c r="I1425" i="73"/>
  <c r="I1426" i="73"/>
  <c r="I1427" i="73"/>
  <c r="I1428" i="73"/>
  <c r="I1429" i="73"/>
  <c r="I1430" i="73"/>
  <c r="I1431" i="73"/>
  <c r="I1432" i="73"/>
  <c r="I1433" i="73"/>
  <c r="I1434" i="73"/>
  <c r="I1435" i="73"/>
  <c r="I1436" i="73"/>
  <c r="I1437" i="73"/>
  <c r="I1438" i="73"/>
  <c r="I1439" i="73"/>
  <c r="I1440" i="73"/>
  <c r="I1441" i="73"/>
  <c r="I1442" i="73"/>
  <c r="I1443" i="73"/>
  <c r="I1445" i="73"/>
  <c r="I1446" i="73"/>
  <c r="I1447" i="73"/>
  <c r="I1448" i="73"/>
  <c r="I1449" i="73"/>
  <c r="I1450" i="73"/>
  <c r="I1451" i="73"/>
  <c r="I1452" i="73"/>
  <c r="I1453" i="73"/>
  <c r="I1454" i="73"/>
  <c r="I1455" i="73"/>
  <c r="I1456" i="73"/>
  <c r="I1457" i="73"/>
  <c r="I1458" i="73"/>
  <c r="I1459" i="73"/>
  <c r="I1460" i="73"/>
  <c r="I1461" i="73"/>
  <c r="I1462" i="73"/>
  <c r="I1463" i="73"/>
  <c r="I1464" i="73"/>
  <c r="I1465" i="73"/>
  <c r="I1466" i="73"/>
  <c r="I1467" i="73"/>
  <c r="I1468" i="73"/>
  <c r="I1469" i="73"/>
  <c r="I1470" i="73"/>
  <c r="I1471" i="73"/>
  <c r="I1472" i="73"/>
  <c r="I1473" i="73"/>
  <c r="I1474" i="73"/>
  <c r="I1475" i="73"/>
  <c r="I1476" i="73"/>
  <c r="I1477" i="73"/>
  <c r="I1478" i="73"/>
  <c r="I1479" i="73"/>
  <c r="I1480" i="73"/>
  <c r="I1481" i="73"/>
  <c r="I1482" i="73"/>
  <c r="I1483" i="73"/>
  <c r="I1484" i="73"/>
  <c r="I1485" i="73"/>
  <c r="I1486" i="73"/>
  <c r="I1487" i="73"/>
  <c r="I1488" i="73"/>
  <c r="I1489" i="73"/>
  <c r="I1490" i="73"/>
  <c r="I1491" i="73"/>
  <c r="I1493" i="73"/>
  <c r="I1494" i="73"/>
  <c r="I1495" i="73"/>
  <c r="I1497" i="73"/>
  <c r="I1498" i="73"/>
  <c r="I1499" i="73"/>
  <c r="I1500" i="73"/>
  <c r="I1501" i="73"/>
  <c r="I1502" i="73"/>
  <c r="I1503" i="73"/>
  <c r="I1504" i="73"/>
  <c r="I1505" i="73"/>
  <c r="I1506" i="73"/>
  <c r="I1507" i="73"/>
  <c r="I1508" i="73"/>
  <c r="I1509" i="73"/>
  <c r="I1511" i="73"/>
  <c r="I1512" i="73"/>
  <c r="I1513" i="73"/>
  <c r="I1514" i="73"/>
  <c r="I1515" i="73"/>
  <c r="I1516" i="73"/>
  <c r="I1517" i="73"/>
  <c r="I1518" i="73"/>
  <c r="I1519" i="73"/>
  <c r="I1520" i="73"/>
  <c r="I1521" i="73"/>
  <c r="I1522" i="73"/>
  <c r="I1523" i="73"/>
  <c r="I1524" i="73"/>
  <c r="I1525" i="73"/>
  <c r="I1526" i="73"/>
  <c r="I1527" i="73"/>
  <c r="I1528" i="73"/>
  <c r="I1529" i="73"/>
  <c r="I1530" i="73"/>
  <c r="I1531" i="73"/>
  <c r="I1532" i="73"/>
  <c r="I1533" i="73"/>
  <c r="I1534" i="73"/>
  <c r="I1535" i="73"/>
  <c r="I1536" i="73"/>
  <c r="I1538" i="73"/>
  <c r="I1539" i="73"/>
  <c r="I1540" i="73"/>
  <c r="I1541" i="73"/>
  <c r="I1542" i="73"/>
  <c r="I1543" i="73"/>
  <c r="I1544" i="73"/>
  <c r="I1545" i="73"/>
  <c r="I1546" i="73"/>
  <c r="I1547" i="73"/>
  <c r="I1548" i="73"/>
  <c r="I1549" i="73"/>
  <c r="I1550" i="73"/>
  <c r="I1551" i="73"/>
  <c r="I1552" i="73"/>
  <c r="I1553" i="73"/>
  <c r="I1554" i="73"/>
  <c r="I1555" i="73"/>
  <c r="I1556" i="73"/>
  <c r="I1557" i="73"/>
  <c r="I1558" i="73"/>
  <c r="I1559" i="73"/>
  <c r="I1560" i="73"/>
  <c r="I1561" i="73"/>
  <c r="I1562" i="73"/>
  <c r="I1563" i="73"/>
  <c r="I1564" i="73"/>
  <c r="I1565" i="73"/>
  <c r="I1566" i="73"/>
  <c r="I1567" i="73"/>
  <c r="I1568" i="73"/>
  <c r="I1569" i="73"/>
  <c r="I1570" i="73"/>
  <c r="I1571" i="73"/>
  <c r="I1573" i="73"/>
  <c r="I1574" i="73"/>
  <c r="I1575" i="73"/>
  <c r="I1576" i="73"/>
  <c r="I1577" i="73"/>
  <c r="I1578" i="73"/>
  <c r="I1579" i="73"/>
  <c r="I1580" i="73"/>
  <c r="I1581" i="73"/>
  <c r="I1582" i="73"/>
  <c r="I1583" i="73"/>
  <c r="I1584" i="73"/>
  <c r="I1585" i="73"/>
  <c r="I1586" i="73"/>
  <c r="I1587" i="73"/>
  <c r="I1588" i="73"/>
  <c r="I1589" i="73"/>
  <c r="I1591" i="73"/>
  <c r="I1592" i="73"/>
  <c r="I1593" i="73"/>
  <c r="I1594" i="73"/>
  <c r="I1595" i="73"/>
  <c r="I1596" i="73"/>
  <c r="I1597" i="73"/>
  <c r="I1598" i="73"/>
  <c r="I1599" i="73"/>
  <c r="I1600" i="73"/>
  <c r="I1601" i="73"/>
  <c r="I1602" i="73"/>
  <c r="I1603" i="73"/>
  <c r="I1604" i="73"/>
  <c r="I1605" i="73"/>
  <c r="I1606" i="73"/>
  <c r="I1607" i="73"/>
  <c r="I1609" i="73"/>
  <c r="I1610" i="73"/>
  <c r="I1611" i="73"/>
  <c r="I1612" i="73"/>
  <c r="I1613" i="73"/>
  <c r="I1614" i="73"/>
  <c r="I1615" i="73"/>
  <c r="I1616" i="73"/>
  <c r="I1617" i="73"/>
  <c r="I1618" i="73"/>
  <c r="I1619" i="73"/>
  <c r="I1620" i="73"/>
  <c r="I1621" i="73"/>
  <c r="I1622" i="73"/>
  <c r="I1623" i="73"/>
  <c r="I1624" i="73"/>
  <c r="I1625" i="73"/>
  <c r="I1626" i="73"/>
  <c r="I1627" i="73"/>
  <c r="I1628" i="73"/>
  <c r="I1629" i="73"/>
  <c r="I1630" i="73"/>
  <c r="I1631" i="73"/>
  <c r="I1632" i="73"/>
  <c r="I1633" i="73"/>
  <c r="I1635" i="73"/>
  <c r="I1636" i="73"/>
  <c r="I1637" i="73"/>
  <c r="I1638" i="73"/>
  <c r="I1639" i="73"/>
  <c r="I1640" i="73"/>
  <c r="I1641" i="73"/>
  <c r="I1642" i="73"/>
  <c r="I1643" i="73"/>
  <c r="I1644" i="73"/>
  <c r="I1645" i="73"/>
  <c r="I1646" i="73"/>
  <c r="I1647" i="73"/>
  <c r="I1648" i="73"/>
  <c r="I1649" i="73"/>
  <c r="I1650" i="73"/>
  <c r="I1651" i="73"/>
  <c r="I1652" i="73"/>
  <c r="I1653" i="73"/>
  <c r="I1654" i="73"/>
  <c r="I1655" i="73"/>
  <c r="I1656" i="73"/>
  <c r="I1657" i="73"/>
  <c r="I1658" i="73"/>
  <c r="I1659" i="73"/>
  <c r="I1660" i="73"/>
  <c r="I1661" i="73"/>
  <c r="I1662" i="73"/>
  <c r="I1663" i="73"/>
  <c r="I1664" i="73"/>
  <c r="I1665" i="73"/>
  <c r="I1666" i="73"/>
  <c r="I1667" i="73"/>
  <c r="I1668" i="73"/>
  <c r="I1669" i="73"/>
  <c r="I1670" i="73"/>
  <c r="I1671" i="73"/>
  <c r="I1672" i="73"/>
  <c r="I1673" i="73"/>
  <c r="I1674" i="73"/>
  <c r="I1675" i="73"/>
  <c r="I1676" i="73"/>
  <c r="I1677" i="73"/>
  <c r="I1678" i="73"/>
  <c r="I1679" i="73"/>
  <c r="I1680" i="73"/>
  <c r="I1681" i="73"/>
  <c r="I1682" i="73"/>
  <c r="I1683" i="73"/>
  <c r="I1684" i="73"/>
  <c r="I1685" i="73"/>
  <c r="I1686" i="73"/>
  <c r="I1687" i="73"/>
  <c r="I1688" i="73"/>
  <c r="I1689" i="73"/>
  <c r="I1690" i="73"/>
  <c r="I1691" i="73"/>
  <c r="I1692" i="73"/>
  <c r="I1693" i="73"/>
  <c r="I1694" i="73"/>
  <c r="I1695" i="73"/>
  <c r="I1696" i="73"/>
  <c r="I1698" i="73"/>
  <c r="I1699" i="73"/>
  <c r="I1700" i="73"/>
  <c r="I1701" i="73"/>
  <c r="I1702" i="73"/>
  <c r="I1703" i="73"/>
  <c r="I1704" i="73"/>
  <c r="I1705" i="73"/>
  <c r="I1706" i="73"/>
  <c r="I1707" i="73"/>
  <c r="I1709" i="73"/>
  <c r="I1710" i="73"/>
  <c r="I1711" i="73"/>
  <c r="I1712" i="73"/>
  <c r="I1713" i="73"/>
  <c r="I1714" i="73"/>
  <c r="I1715" i="73"/>
  <c r="I1716" i="73"/>
  <c r="I1717" i="73"/>
  <c r="I1718" i="73"/>
  <c r="I1719" i="73"/>
  <c r="I1720" i="73"/>
  <c r="I1721" i="73"/>
  <c r="I1722" i="73"/>
  <c r="I1723" i="73"/>
  <c r="I1724" i="73"/>
  <c r="I1725" i="73"/>
  <c r="I1726" i="73"/>
  <c r="I1727" i="73"/>
  <c r="I1728" i="73"/>
  <c r="I1729" i="73"/>
  <c r="I1730" i="73"/>
  <c r="I1731" i="73"/>
  <c r="I1732" i="73"/>
  <c r="I1733" i="73"/>
  <c r="I1734" i="73"/>
  <c r="I1735" i="73"/>
  <c r="I1736" i="73"/>
  <c r="I1737" i="73"/>
  <c r="I1738" i="73"/>
  <c r="I1739" i="73"/>
  <c r="I1740" i="73"/>
  <c r="I1741" i="73"/>
  <c r="I1742" i="73"/>
  <c r="I1743" i="73"/>
  <c r="I1744" i="73"/>
  <c r="I1745" i="73"/>
  <c r="I1746" i="73"/>
  <c r="I1747" i="73"/>
  <c r="I1749" i="73"/>
  <c r="I1750" i="73"/>
  <c r="I1751" i="73"/>
  <c r="I1752" i="73"/>
  <c r="I1753" i="73"/>
  <c r="I1754" i="73"/>
  <c r="I1755" i="73"/>
  <c r="I1756" i="73"/>
  <c r="I1757" i="73"/>
  <c r="I1758" i="73"/>
  <c r="I1759" i="73"/>
  <c r="I1760" i="73"/>
  <c r="I1761" i="73"/>
  <c r="I1762" i="73"/>
  <c r="I1763" i="73"/>
  <c r="I1764" i="73"/>
  <c r="I1765" i="73"/>
  <c r="I1766" i="73"/>
  <c r="I1767" i="73"/>
  <c r="I1768" i="73"/>
  <c r="I1769" i="73"/>
  <c r="I1770" i="73"/>
  <c r="I1771" i="73"/>
  <c r="I1773" i="73"/>
  <c r="I1774" i="73"/>
  <c r="I1775" i="73"/>
  <c r="I1776" i="73"/>
  <c r="I1777" i="73"/>
  <c r="I1778" i="73"/>
  <c r="I1779" i="73"/>
  <c r="I1780" i="73"/>
  <c r="I1781" i="73"/>
  <c r="I1782" i="73"/>
  <c r="I1783" i="73"/>
  <c r="I1784" i="73"/>
  <c r="I1785" i="73"/>
  <c r="I1787" i="73"/>
  <c r="I1788" i="73"/>
  <c r="I1789" i="73"/>
  <c r="I1790" i="73"/>
  <c r="I1791" i="73"/>
  <c r="I1792" i="73"/>
  <c r="I1793" i="73"/>
  <c r="I1794" i="73"/>
  <c r="I1795" i="73"/>
  <c r="I1796" i="73"/>
  <c r="I1797" i="73"/>
  <c r="I1798" i="73"/>
  <c r="I1799" i="73"/>
  <c r="I1801" i="73"/>
  <c r="I1802" i="73"/>
  <c r="I1803" i="73"/>
  <c r="I1804" i="73"/>
  <c r="I1805" i="73"/>
  <c r="I1806" i="73"/>
  <c r="I1807" i="73"/>
  <c r="I1808" i="73"/>
  <c r="I1809" i="73"/>
  <c r="I1810" i="73"/>
  <c r="I1811" i="73"/>
  <c r="I1812" i="73"/>
  <c r="I1813" i="73"/>
  <c r="I1814" i="73"/>
  <c r="I1815" i="73"/>
  <c r="I1817" i="73"/>
  <c r="I1818" i="73"/>
  <c r="I1819" i="73"/>
  <c r="I1820" i="73"/>
  <c r="I1821" i="73"/>
  <c r="I1822" i="73"/>
  <c r="I1824" i="73"/>
  <c r="I1825" i="73"/>
  <c r="I1826" i="73"/>
  <c r="I1827" i="73"/>
  <c r="I1828" i="73"/>
  <c r="I1829" i="73"/>
  <c r="I1830" i="73"/>
  <c r="I1831" i="73"/>
  <c r="I1832" i="73"/>
  <c r="I1833" i="73"/>
  <c r="I1834" i="73"/>
  <c r="I1835" i="73"/>
  <c r="I1836" i="73"/>
  <c r="I1837" i="73"/>
  <c r="I1838" i="73"/>
  <c r="I1839" i="73"/>
  <c r="I1840" i="73"/>
  <c r="I1841" i="73"/>
  <c r="I1842" i="73"/>
  <c r="I1843" i="73"/>
  <c r="I1844" i="73"/>
  <c r="I1845" i="73"/>
  <c r="I1846" i="73"/>
  <c r="I1847" i="73"/>
  <c r="I1849" i="73"/>
  <c r="I1850" i="73"/>
  <c r="I1851" i="73"/>
  <c r="I1852" i="73"/>
  <c r="I1853" i="73"/>
  <c r="I1854" i="73"/>
  <c r="I1855" i="73"/>
  <c r="I1856" i="73"/>
  <c r="I1857" i="73"/>
  <c r="I1858" i="73"/>
  <c r="I1859" i="73"/>
  <c r="I1860" i="73"/>
  <c r="I1861" i="73"/>
  <c r="I1862" i="73"/>
  <c r="I1863" i="73"/>
  <c r="I1864" i="73"/>
  <c r="I1865" i="73"/>
  <c r="I1866" i="73"/>
  <c r="I1867" i="73"/>
  <c r="I1868" i="73"/>
  <c r="I1869" i="73"/>
  <c r="I1870" i="73"/>
  <c r="I1871" i="73"/>
  <c r="I1872" i="73"/>
  <c r="I1873" i="73"/>
  <c r="I1874" i="73"/>
  <c r="I1875" i="73"/>
  <c r="I1876" i="73"/>
  <c r="I1877" i="73"/>
  <c r="I1879" i="73"/>
  <c r="I1880" i="73"/>
  <c r="I1881" i="73"/>
  <c r="I1882" i="73"/>
  <c r="I1883" i="73"/>
  <c r="I1884" i="73"/>
  <c r="I1885" i="73"/>
  <c r="I1886" i="73"/>
  <c r="I1887" i="73"/>
  <c r="I1888" i="73"/>
  <c r="I1889" i="73"/>
  <c r="I1890" i="73"/>
  <c r="I1891" i="73"/>
  <c r="I1892" i="73"/>
  <c r="I1893" i="73"/>
  <c r="I1894" i="73"/>
  <c r="I1895" i="73"/>
  <c r="I1896" i="73"/>
  <c r="I1897" i="73"/>
  <c r="I1898" i="73"/>
  <c r="I1899" i="73"/>
  <c r="I1900" i="73"/>
  <c r="I1901" i="73"/>
  <c r="I1902" i="73"/>
  <c r="I1903" i="73"/>
  <c r="I1904" i="73"/>
  <c r="I1905" i="73"/>
  <c r="I1906" i="73"/>
  <c r="I1907" i="73"/>
  <c r="I1908" i="73"/>
  <c r="I1909" i="73"/>
  <c r="I1911" i="73"/>
  <c r="I1912" i="73"/>
  <c r="I1913" i="73"/>
  <c r="I1914" i="73"/>
  <c r="I1915" i="73"/>
  <c r="I1916" i="73"/>
  <c r="I1917" i="73"/>
  <c r="I1918" i="73"/>
  <c r="I1919" i="73"/>
  <c r="I1920" i="73"/>
  <c r="I1921" i="73"/>
  <c r="I1922" i="73"/>
  <c r="I1923" i="73"/>
  <c r="I1925" i="73"/>
  <c r="I1926" i="73"/>
  <c r="I1927" i="73"/>
  <c r="I1928" i="73"/>
  <c r="I1929" i="73"/>
  <c r="I1930" i="73"/>
  <c r="I1931" i="73"/>
  <c r="I1932" i="73"/>
  <c r="I1933" i="73"/>
  <c r="I1934" i="73"/>
  <c r="I1935" i="73"/>
  <c r="I1936" i="73"/>
  <c r="I1937" i="73"/>
  <c r="I1938" i="73"/>
  <c r="I1939" i="73"/>
  <c r="I1941" i="73"/>
  <c r="I1942" i="73"/>
  <c r="I1943" i="73"/>
  <c r="I1944" i="73"/>
  <c r="I1945" i="73"/>
  <c r="I1947" i="73"/>
  <c r="I1948" i="73"/>
  <c r="I1949" i="73"/>
  <c r="I1950" i="73"/>
  <c r="I1951" i="73"/>
  <c r="I1952" i="73"/>
  <c r="I1953" i="73"/>
  <c r="I1954" i="73"/>
  <c r="I1955" i="73"/>
  <c r="I1956" i="73"/>
  <c r="I1957" i="73"/>
  <c r="I1958" i="73"/>
  <c r="I1959" i="73"/>
  <c r="I1960" i="73"/>
  <c r="I1961" i="73"/>
  <c r="I1962" i="73"/>
  <c r="I1963" i="73"/>
  <c r="I1965" i="73"/>
  <c r="I1966" i="73"/>
  <c r="I1967" i="73"/>
  <c r="I1968" i="73"/>
  <c r="I1969" i="73"/>
  <c r="I1970" i="73"/>
  <c r="I1971" i="73"/>
  <c r="I1972" i="73"/>
  <c r="I1973" i="73"/>
  <c r="I1974" i="73"/>
  <c r="I1975" i="73"/>
  <c r="I1977" i="73"/>
  <c r="I1978" i="73"/>
  <c r="I1979" i="73"/>
  <c r="I1980" i="73"/>
  <c r="I1981" i="73"/>
  <c r="I1982" i="73"/>
  <c r="I1983" i="73"/>
  <c r="I1984" i="73"/>
  <c r="I1985" i="73"/>
  <c r="I1986" i="73"/>
  <c r="I1987" i="73"/>
  <c r="I1988" i="73"/>
  <c r="I1989" i="73"/>
  <c r="I1990" i="73"/>
  <c r="I1991" i="73"/>
  <c r="I1992" i="73"/>
  <c r="I1993" i="73"/>
  <c r="I1994" i="73"/>
  <c r="I1995" i="73"/>
  <c r="I1996" i="73"/>
  <c r="I1997" i="73"/>
  <c r="I1998" i="73"/>
  <c r="I1999" i="73"/>
  <c r="I2000" i="73"/>
  <c r="I2001" i="73"/>
  <c r="I2002" i="73"/>
  <c r="I2003" i="73"/>
  <c r="I2004" i="73"/>
  <c r="I2005" i="73"/>
  <c r="I2006" i="73"/>
  <c r="I2007" i="73"/>
  <c r="I2008" i="73"/>
  <c r="I2009" i="73"/>
  <c r="I2010" i="73"/>
  <c r="I2011" i="73"/>
  <c r="I2012" i="73"/>
  <c r="I2013" i="73"/>
  <c r="I2014" i="73"/>
  <c r="I2015" i="73"/>
  <c r="I2016" i="73"/>
  <c r="I2017" i="73"/>
  <c r="I2018" i="73"/>
  <c r="I2019" i="73"/>
  <c r="I2020" i="73"/>
  <c r="I2021" i="73"/>
  <c r="I2022" i="73"/>
  <c r="I2023" i="73"/>
  <c r="I2025" i="73"/>
  <c r="I2026" i="73"/>
  <c r="I2027" i="73"/>
  <c r="I2028" i="73"/>
  <c r="I2029" i="73"/>
  <c r="I2030" i="73"/>
  <c r="I2031" i="73"/>
  <c r="I2032" i="73"/>
  <c r="I2033" i="73"/>
  <c r="I2034" i="73"/>
  <c r="I2035" i="73"/>
  <c r="I2036" i="73"/>
  <c r="I2037" i="73"/>
  <c r="I2039" i="73"/>
  <c r="I2040" i="73"/>
  <c r="I2041" i="73"/>
  <c r="I2042" i="73"/>
  <c r="I2043" i="73"/>
  <c r="I2044" i="73"/>
  <c r="I2045" i="73"/>
  <c r="I2046" i="73"/>
  <c r="I2047" i="73"/>
  <c r="I2048" i="73"/>
  <c r="I2049" i="73"/>
  <c r="I2050" i="73"/>
  <c r="I2051" i="73"/>
  <c r="I2052" i="73"/>
  <c r="I2053" i="73"/>
  <c r="I2054" i="73"/>
  <c r="I2055" i="73"/>
  <c r="I2056" i="73"/>
  <c r="I2057" i="73"/>
  <c r="I2058" i="73"/>
  <c r="I2059" i="73"/>
  <c r="I2060" i="73"/>
  <c r="I2061" i="73"/>
  <c r="I2062" i="73"/>
  <c r="I2063" i="73"/>
  <c r="I2065" i="73"/>
  <c r="I2066" i="73"/>
  <c r="I2067" i="73"/>
  <c r="I2068" i="73"/>
  <c r="I2069" i="73"/>
  <c r="I2070" i="73"/>
  <c r="I2071" i="73"/>
  <c r="I2073" i="73"/>
  <c r="I2074" i="73"/>
  <c r="I2075" i="73"/>
  <c r="I2076" i="73"/>
  <c r="I2077" i="73"/>
  <c r="I2078" i="73"/>
  <c r="I2079" i="73"/>
  <c r="I2080" i="73"/>
  <c r="I2081" i="73"/>
  <c r="I2082" i="73"/>
  <c r="I2083" i="73"/>
  <c r="I2084" i="73"/>
  <c r="I2085" i="73"/>
  <c r="I2087" i="73"/>
  <c r="I2088" i="73"/>
  <c r="I2089" i="73"/>
  <c r="I2090" i="73"/>
  <c r="I2091" i="73"/>
  <c r="I2092" i="73"/>
  <c r="I2093" i="73"/>
  <c r="I2094" i="73"/>
  <c r="I2095" i="73"/>
  <c r="I2096" i="73"/>
  <c r="I2097" i="73"/>
  <c r="I2098" i="73"/>
  <c r="I2099" i="73"/>
  <c r="I2100" i="73"/>
  <c r="I2101" i="73"/>
  <c r="I2102" i="73"/>
  <c r="I2103" i="73"/>
  <c r="I2104" i="73"/>
  <c r="I2105" i="73"/>
  <c r="I2106" i="73"/>
  <c r="I2107" i="73"/>
  <c r="I2108" i="73"/>
  <c r="I2109" i="73"/>
  <c r="I2110" i="73"/>
  <c r="I2111" i="73"/>
  <c r="I2113" i="73"/>
  <c r="I2114" i="73"/>
  <c r="I2115" i="73"/>
  <c r="I2116" i="73"/>
  <c r="I2117" i="73"/>
  <c r="I2118" i="73"/>
  <c r="I2119" i="73"/>
  <c r="I2120" i="73"/>
  <c r="I2121" i="73"/>
  <c r="I2122" i="73"/>
  <c r="I2123" i="73"/>
  <c r="I2124" i="73"/>
  <c r="I2125" i="73"/>
  <c r="I2126" i="73"/>
  <c r="I2127" i="73"/>
  <c r="I2129" i="73"/>
  <c r="I2130" i="73"/>
  <c r="I2131" i="73"/>
  <c r="I2132" i="73"/>
  <c r="I2133" i="73"/>
  <c r="I2134" i="73"/>
  <c r="I2135" i="73"/>
  <c r="I2136" i="73"/>
  <c r="I2137" i="73"/>
  <c r="I2138" i="73"/>
  <c r="I2139" i="73"/>
  <c r="I2140" i="73"/>
  <c r="I2141" i="73"/>
  <c r="I2143" i="73"/>
  <c r="I2144" i="73"/>
  <c r="I2145" i="73"/>
  <c r="I2146" i="73"/>
  <c r="I2147" i="73"/>
  <c r="I2148" i="73"/>
  <c r="I2149" i="73"/>
  <c r="I2151" i="73"/>
  <c r="I2152" i="73"/>
  <c r="I2153" i="73"/>
  <c r="I2154" i="73"/>
  <c r="I2155" i="73"/>
  <c r="I2156" i="73"/>
  <c r="I2157" i="73"/>
  <c r="I2158" i="73"/>
  <c r="I2159" i="73"/>
  <c r="I2160" i="73"/>
  <c r="I2161" i="73"/>
  <c r="I2163" i="73"/>
  <c r="I2164" i="73"/>
  <c r="I2165" i="73"/>
  <c r="I2166" i="73"/>
  <c r="I2167" i="73"/>
  <c r="I2169" i="73"/>
  <c r="I2170" i="73"/>
  <c r="I2171" i="73"/>
  <c r="I2172" i="73"/>
  <c r="I2173" i="73"/>
  <c r="I2174" i="73"/>
  <c r="I2175" i="73"/>
  <c r="I2176" i="73"/>
  <c r="I2177" i="73"/>
  <c r="I2178" i="73"/>
  <c r="I2179" i="73"/>
  <c r="I2180" i="73"/>
  <c r="I2181" i="73"/>
  <c r="I2182" i="73"/>
  <c r="I2183" i="73"/>
  <c r="I2185" i="73"/>
  <c r="I2187" i="73"/>
  <c r="I2188" i="73"/>
  <c r="I2189" i="73"/>
  <c r="I2190" i="73"/>
  <c r="I2191" i="73"/>
  <c r="I2192" i="73"/>
  <c r="I2193" i="73"/>
  <c r="I2195" i="73"/>
  <c r="I2196" i="73"/>
  <c r="I2197" i="73"/>
  <c r="I2198" i="73"/>
  <c r="I2199" i="73"/>
  <c r="I2201" i="73"/>
  <c r="I2202" i="73"/>
  <c r="I2203" i="73"/>
  <c r="I2204" i="73"/>
  <c r="I2205" i="73"/>
  <c r="I2206" i="73"/>
  <c r="I2207" i="73"/>
  <c r="I2208" i="73"/>
  <c r="I2209" i="73"/>
  <c r="I2210" i="73"/>
  <c r="I2211" i="73"/>
  <c r="I2212" i="73"/>
  <c r="I2213" i="73"/>
  <c r="I2214" i="73"/>
  <c r="I2215" i="73"/>
  <c r="I2217" i="73"/>
  <c r="I2218" i="73"/>
  <c r="I2219" i="73"/>
  <c r="I2220" i="73"/>
  <c r="I2221" i="73"/>
  <c r="I2222" i="73"/>
  <c r="I2223" i="73"/>
  <c r="I2224" i="73"/>
  <c r="I2225" i="73"/>
  <c r="I2226" i="73"/>
  <c r="I2227" i="73"/>
  <c r="I2228" i="73"/>
  <c r="I2229" i="73"/>
  <c r="I2231" i="73"/>
  <c r="I2232" i="73"/>
  <c r="I2233" i="73"/>
  <c r="I2235" i="73"/>
  <c r="I2236" i="73"/>
  <c r="I2237" i="73"/>
  <c r="I2238" i="73"/>
  <c r="I2239" i="73"/>
  <c r="I2240" i="73"/>
  <c r="I2241" i="73"/>
  <c r="I2242" i="73"/>
  <c r="I2243" i="73"/>
  <c r="I2244" i="73"/>
  <c r="I2245" i="73"/>
  <c r="I2247" i="73"/>
  <c r="I2248" i="73"/>
  <c r="I2249" i="73"/>
  <c r="I2250" i="73"/>
  <c r="I2251" i="73"/>
  <c r="I2252" i="73"/>
  <c r="I2253" i="73"/>
  <c r="I2254" i="73"/>
  <c r="I2255" i="73"/>
  <c r="I2256" i="73"/>
  <c r="I2257" i="73"/>
  <c r="I2259" i="73"/>
  <c r="I2260" i="73"/>
  <c r="I2261" i="73"/>
  <c r="I2262" i="73"/>
  <c r="I2263" i="73"/>
  <c r="I2265" i="73"/>
  <c r="I2266" i="73"/>
  <c r="I2267" i="73"/>
  <c r="I2268" i="73"/>
  <c r="I2269" i="73"/>
  <c r="I2270" i="73"/>
  <c r="I2271" i="73"/>
  <c r="I2272" i="73"/>
  <c r="I2273" i="73"/>
  <c r="I2274" i="73"/>
  <c r="I2275" i="73"/>
  <c r="I2277" i="73"/>
  <c r="I2278" i="73"/>
  <c r="I2279" i="73"/>
  <c r="I2280" i="73"/>
  <c r="I2281" i="73"/>
  <c r="I2283" i="73"/>
  <c r="I2284" i="73"/>
  <c r="I2285" i="73"/>
  <c r="I2286" i="73"/>
  <c r="I2287" i="73"/>
  <c r="I2288" i="73"/>
  <c r="I2289" i="73"/>
  <c r="I2290" i="73"/>
  <c r="I2291" i="73"/>
  <c r="I2292" i="73"/>
  <c r="I2293" i="73"/>
  <c r="I2295" i="73"/>
  <c r="I2296" i="73"/>
  <c r="I2297" i="73"/>
  <c r="I2298" i="73"/>
  <c r="I2299" i="73"/>
  <c r="I2300" i="73"/>
  <c r="I2301" i="73"/>
  <c r="I2302" i="73"/>
  <c r="I2303" i="73"/>
  <c r="I2305" i="73"/>
  <c r="I2306" i="73"/>
  <c r="I2307" i="73"/>
  <c r="I2308" i="73"/>
  <c r="I2309" i="73"/>
  <c r="I2310" i="73"/>
  <c r="I2311" i="73"/>
  <c r="I2313" i="73"/>
  <c r="I2314" i="73"/>
  <c r="I2315" i="73"/>
  <c r="I2316" i="73"/>
  <c r="I2317" i="73"/>
  <c r="I2318" i="73"/>
  <c r="I2319" i="73"/>
  <c r="I2320" i="73"/>
  <c r="I2321" i="73"/>
  <c r="I2323" i="73"/>
  <c r="I2324" i="73"/>
  <c r="I2325" i="73"/>
  <c r="I2326" i="73"/>
  <c r="I2327" i="73"/>
  <c r="I2328" i="73"/>
  <c r="I2329" i="73"/>
  <c r="I2331" i="73"/>
  <c r="I2332" i="73"/>
  <c r="I2333" i="73"/>
  <c r="I2334" i="73"/>
  <c r="I2335" i="73"/>
  <c r="I2336" i="73"/>
  <c r="I2337" i="73"/>
  <c r="I2338" i="73"/>
  <c r="I2339" i="73"/>
  <c r="I2340" i="73"/>
  <c r="I2341" i="73"/>
  <c r="I2342" i="73"/>
  <c r="I2343" i="73"/>
  <c r="I2344" i="73"/>
  <c r="I2345" i="73"/>
  <c r="I2347" i="73"/>
  <c r="I2348" i="73"/>
  <c r="I2349" i="73"/>
  <c r="I2350" i="73"/>
  <c r="I2351" i="73"/>
  <c r="I2352" i="73"/>
  <c r="I2353" i="73"/>
  <c r="I2354" i="73"/>
  <c r="I2355" i="73"/>
  <c r="I2356" i="73"/>
  <c r="I2357" i="73"/>
  <c r="I2358" i="73"/>
  <c r="I2360" i="73"/>
  <c r="I2361" i="73"/>
  <c r="I2363" i="73"/>
  <c r="I2364" i="73"/>
  <c r="I2365" i="73"/>
  <c r="I2366" i="73"/>
  <c r="I2367" i="73"/>
  <c r="I2368" i="73"/>
  <c r="I2369" i="73"/>
  <c r="I2370" i="73"/>
  <c r="I2371" i="73"/>
  <c r="I2372" i="73"/>
  <c r="I2373" i="73"/>
  <c r="I2374" i="73"/>
  <c r="I2375" i="73"/>
  <c r="I2377" i="73"/>
  <c r="I2378" i="73"/>
  <c r="I2379" i="73"/>
  <c r="I2380" i="73"/>
  <c r="I2381" i="73"/>
  <c r="I2382" i="73"/>
  <c r="I2383" i="73"/>
  <c r="I2384" i="73"/>
  <c r="I2385" i="73"/>
  <c r="I2386" i="73"/>
  <c r="I2387" i="73"/>
  <c r="I2389" i="73"/>
  <c r="I2390" i="73"/>
  <c r="I2391" i="73"/>
  <c r="I2393" i="73"/>
  <c r="I2394" i="73"/>
  <c r="I2395" i="73"/>
  <c r="I2396" i="73"/>
  <c r="I2397" i="73"/>
  <c r="I2398" i="73"/>
  <c r="I2399" i="73"/>
  <c r="I2400" i="73"/>
  <c r="I2401" i="73"/>
  <c r="I2402" i="73"/>
  <c r="I2403" i="73"/>
  <c r="I2404" i="73"/>
  <c r="I2406" i="73"/>
  <c r="I2407" i="73"/>
  <c r="I2408" i="73"/>
  <c r="I2409" i="73"/>
  <c r="I2411" i="73"/>
  <c r="I2412" i="73"/>
  <c r="I2413" i="73"/>
  <c r="I2414" i="73"/>
  <c r="I2415" i="73"/>
  <c r="I2416" i="73"/>
  <c r="I2417" i="73"/>
  <c r="I2418" i="73"/>
  <c r="I2419" i="73"/>
  <c r="I2420" i="73"/>
  <c r="I2421" i="73"/>
  <c r="I2423" i="73"/>
  <c r="I2424" i="73"/>
  <c r="I2425" i="73"/>
  <c r="I2426" i="73"/>
  <c r="I2427" i="73"/>
  <c r="I2428" i="73"/>
  <c r="I2429" i="73"/>
  <c r="I2430" i="73"/>
  <c r="I2431" i="73"/>
  <c r="I2432" i="73"/>
  <c r="I2433" i="73"/>
  <c r="I2434" i="73"/>
  <c r="I2435" i="73"/>
  <c r="I2436" i="73"/>
  <c r="I2437" i="73"/>
  <c r="I2438" i="73"/>
  <c r="I2439" i="73"/>
  <c r="I2441" i="73"/>
  <c r="I2442" i="73"/>
  <c r="I2443" i="73"/>
  <c r="I2444" i="73"/>
  <c r="I2445" i="73"/>
  <c r="I2446" i="73"/>
  <c r="I2447" i="73"/>
  <c r="I2448" i="73"/>
  <c r="I2449" i="73"/>
  <c r="I2451" i="73"/>
  <c r="I2452" i="73"/>
  <c r="I2453" i="73"/>
  <c r="I2454" i="73"/>
  <c r="I2455" i="73"/>
  <c r="I2456" i="73"/>
  <c r="I2457" i="73"/>
  <c r="I2459" i="73"/>
  <c r="I2460" i="73"/>
  <c r="I2461" i="73"/>
  <c r="I2462" i="73"/>
  <c r="I2463" i="73"/>
  <c r="I2464" i="73"/>
  <c r="I2465" i="73"/>
  <c r="I2466" i="73"/>
  <c r="I2467" i="73"/>
  <c r="I2468" i="73"/>
  <c r="I2469" i="73"/>
  <c r="I2470" i="73"/>
  <c r="I2471" i="73"/>
  <c r="I2472" i="73"/>
  <c r="I2473" i="73"/>
  <c r="I2474" i="73"/>
  <c r="I2475" i="73"/>
  <c r="I2476" i="73"/>
  <c r="I2477" i="73"/>
  <c r="I2478" i="73"/>
  <c r="I2479" i="73"/>
  <c r="I2480" i="73"/>
  <c r="I2481" i="73"/>
  <c r="I2482" i="73"/>
  <c r="I2483" i="73"/>
  <c r="I2484" i="73"/>
  <c r="I2485" i="73"/>
  <c r="I2486" i="73"/>
  <c r="I2487" i="73"/>
  <c r="I2488" i="73"/>
  <c r="I2489" i="73"/>
  <c r="I2490" i="73"/>
  <c r="I2491" i="73"/>
  <c r="I2492" i="73"/>
  <c r="I2493" i="73"/>
  <c r="I2494" i="73"/>
  <c r="I2495" i="73"/>
  <c r="I2496" i="73"/>
  <c r="I2498" i="73"/>
  <c r="I2499" i="73"/>
  <c r="I2500" i="73"/>
  <c r="I2501" i="73"/>
  <c r="I2502" i="73"/>
  <c r="I2503" i="73"/>
  <c r="I2504" i="73"/>
  <c r="I2505" i="73"/>
  <c r="I2506" i="73"/>
  <c r="I2507" i="73"/>
  <c r="I2508" i="73"/>
  <c r="I2509" i="73"/>
  <c r="I2510" i="73"/>
  <c r="I2511" i="73"/>
  <c r="I2512" i="73"/>
  <c r="I2513" i="73"/>
  <c r="I2514" i="73"/>
  <c r="I2515" i="73"/>
  <c r="I2517" i="73"/>
  <c r="I2518" i="73"/>
  <c r="I2519" i="73"/>
  <c r="I2520" i="73"/>
  <c r="I2521" i="73"/>
  <c r="I2523" i="73"/>
  <c r="I2524" i="73"/>
  <c r="I2525" i="73"/>
  <c r="I2526" i="73"/>
  <c r="I2527" i="73"/>
  <c r="I2528" i="73"/>
  <c r="I2529" i="73"/>
  <c r="I2530" i="73"/>
  <c r="I2531" i="73"/>
  <c r="I2532" i="73"/>
  <c r="I2533" i="73"/>
  <c r="I2535" i="73"/>
  <c r="I2536" i="73"/>
  <c r="I2537" i="73"/>
  <c r="I2539" i="73"/>
  <c r="I2540" i="73"/>
  <c r="I2541" i="73"/>
  <c r="I2542" i="73"/>
  <c r="I2543" i="73"/>
  <c r="I2544" i="73"/>
  <c r="I2546" i="73"/>
  <c r="I2547" i="73"/>
  <c r="I2548" i="73"/>
  <c r="I2549" i="73"/>
  <c r="I2550" i="73"/>
  <c r="I2551" i="73"/>
  <c r="I2552" i="73"/>
  <c r="I2553" i="73"/>
  <c r="I2554" i="73"/>
  <c r="I2555" i="73"/>
  <c r="I2556" i="73"/>
  <c r="I2557" i="73"/>
  <c r="I2558" i="73"/>
  <c r="I2559" i="73"/>
  <c r="I2560" i="73"/>
  <c r="I2561" i="73"/>
  <c r="I2562" i="73"/>
  <c r="I2563" i="73"/>
  <c r="I2565" i="73"/>
  <c r="I2566" i="73"/>
  <c r="I2567" i="73"/>
  <c r="I2569" i="73"/>
  <c r="I2570" i="73"/>
  <c r="I2571" i="73"/>
  <c r="I2572" i="73"/>
  <c r="I2573" i="73"/>
  <c r="I2574" i="73"/>
  <c r="I2575" i="73"/>
  <c r="I2576" i="73"/>
  <c r="I2577" i="73"/>
  <c r="I2578" i="73"/>
  <c r="I2579" i="73"/>
  <c r="I2581" i="73"/>
  <c r="I2582" i="73"/>
  <c r="I2583" i="73"/>
  <c r="I2584" i="73"/>
  <c r="I2585" i="73"/>
  <c r="I2587" i="73"/>
  <c r="I2588" i="73"/>
  <c r="I2589" i="73"/>
  <c r="I2590" i="73"/>
  <c r="I2591" i="73"/>
  <c r="I2592" i="73"/>
  <c r="I2594" i="73"/>
  <c r="I2595" i="73"/>
  <c r="I2596" i="73"/>
  <c r="I2597" i="73"/>
  <c r="I2598" i="73"/>
  <c r="I2599" i="73"/>
  <c r="I2600" i="73"/>
  <c r="I2601" i="73"/>
  <c r="I2602" i="73"/>
  <c r="I2603" i="73"/>
  <c r="I2604" i="73"/>
  <c r="I2605" i="73"/>
  <c r="I2606" i="73"/>
  <c r="I2607" i="73"/>
  <c r="I2608" i="73"/>
  <c r="I2609" i="73"/>
  <c r="I2610" i="73"/>
  <c r="I2611" i="73"/>
  <c r="I2612" i="73"/>
  <c r="I2613" i="73"/>
  <c r="I2614" i="73"/>
  <c r="I2615" i="73"/>
  <c r="I2616" i="73"/>
  <c r="I2617" i="73"/>
  <c r="I2618" i="73"/>
  <c r="I2619" i="73"/>
  <c r="I2620" i="73"/>
  <c r="I2621" i="73"/>
  <c r="I2622" i="73"/>
  <c r="I2623" i="73"/>
  <c r="I2624" i="73"/>
  <c r="I2625" i="73"/>
  <c r="I2626" i="73"/>
  <c r="I2627" i="73"/>
  <c r="I2628" i="73"/>
  <c r="I2629" i="73"/>
  <c r="I2630" i="73"/>
  <c r="I2631" i="73"/>
  <c r="I2632" i="73"/>
  <c r="I2633" i="73"/>
  <c r="I2634" i="73"/>
  <c r="I2635" i="73"/>
  <c r="I2636" i="73"/>
  <c r="I2637" i="73"/>
  <c r="I2638" i="73"/>
  <c r="I2640" i="73"/>
  <c r="I2641" i="73"/>
  <c r="I2642" i="73"/>
  <c r="I2643" i="73"/>
  <c r="I2645" i="73"/>
  <c r="I2646" i="73"/>
  <c r="I2647" i="73"/>
  <c r="I2648" i="73"/>
  <c r="I2649" i="73"/>
  <c r="I2650" i="73"/>
  <c r="I2651" i="73"/>
  <c r="I2653" i="73"/>
  <c r="I2654" i="73"/>
  <c r="I2655" i="73"/>
  <c r="I2656" i="73"/>
  <c r="I2657" i="73"/>
  <c r="I2658" i="73"/>
  <c r="I2659" i="73"/>
  <c r="I2660" i="73"/>
  <c r="I2661" i="73"/>
  <c r="I2663" i="73"/>
  <c r="I2664" i="73"/>
  <c r="I2665" i="73"/>
  <c r="I2666" i="73"/>
  <c r="I2667" i="73"/>
  <c r="I2668" i="73"/>
  <c r="I2669" i="73"/>
  <c r="I2670" i="73"/>
  <c r="I2671" i="73"/>
  <c r="I2672" i="73"/>
  <c r="I2673" i="73"/>
  <c r="I2674" i="73"/>
  <c r="I2675" i="73"/>
  <c r="I2676" i="73"/>
  <c r="I2677" i="73"/>
  <c r="I2678" i="73"/>
  <c r="I2679" i="73"/>
  <c r="I2681" i="73"/>
  <c r="I2682" i="73"/>
  <c r="I2683" i="73"/>
  <c r="I2684" i="73"/>
  <c r="I2686" i="73"/>
  <c r="I2687" i="73"/>
  <c r="I2688" i="73"/>
  <c r="I2689" i="73"/>
  <c r="I2690" i="73"/>
  <c r="I2691" i="73"/>
  <c r="I2693" i="73"/>
  <c r="I2694" i="73"/>
  <c r="I2695" i="73"/>
  <c r="I2696" i="73"/>
  <c r="I2697" i="73"/>
  <c r="I2698" i="73"/>
  <c r="I2699" i="73"/>
  <c r="I2700" i="73"/>
  <c r="I2701" i="73"/>
  <c r="I2702" i="73"/>
  <c r="I2703" i="73"/>
  <c r="I2704" i="73"/>
  <c r="I2705" i="73"/>
  <c r="I2706" i="73"/>
  <c r="I2707" i="73"/>
  <c r="I2708" i="73"/>
  <c r="I2709" i="73"/>
  <c r="I2711" i="73"/>
  <c r="I2712" i="73"/>
  <c r="I2713" i="73"/>
  <c r="I2715" i="73"/>
  <c r="I2716" i="73"/>
  <c r="I2717" i="73"/>
  <c r="I2718" i="73"/>
  <c r="I2719" i="73"/>
  <c r="I2720" i="73"/>
  <c r="I2721" i="73"/>
  <c r="I2722" i="73"/>
  <c r="I2723" i="73"/>
  <c r="I2724" i="73"/>
  <c r="I2725" i="73"/>
  <c r="I2727" i="73"/>
  <c r="I2728" i="73"/>
  <c r="I2729" i="73"/>
  <c r="I2730" i="73"/>
  <c r="I2731" i="73"/>
  <c r="I2732" i="73"/>
  <c r="I2734" i="73"/>
  <c r="I2735" i="73"/>
  <c r="I2736" i="73"/>
  <c r="I2737" i="73"/>
  <c r="I2738" i="73"/>
  <c r="I2739" i="73"/>
  <c r="I2741" i="73"/>
  <c r="I2742" i="73"/>
  <c r="I2743" i="73"/>
  <c r="I2744" i="73"/>
  <c r="I2745" i="73"/>
  <c r="I2746" i="73"/>
  <c r="I2747" i="73"/>
  <c r="I2748" i="73"/>
  <c r="I2749" i="73"/>
  <c r="I2750" i="73"/>
  <c r="I2751" i="73"/>
  <c r="I2752" i="73"/>
  <c r="I2753" i="73"/>
  <c r="I2754" i="73"/>
  <c r="I2755" i="73"/>
  <c r="I2757" i="73"/>
  <c r="I2758" i="73"/>
  <c r="I2759" i="73"/>
  <c r="I2760" i="73"/>
  <c r="I2761" i="73"/>
  <c r="I2762" i="73"/>
  <c r="I2763" i="73"/>
  <c r="I2764" i="73"/>
  <c r="I2765" i="73"/>
  <c r="I2766" i="73"/>
  <c r="I2767" i="73"/>
  <c r="I2768" i="73"/>
  <c r="I2769" i="73"/>
  <c r="I2770" i="73"/>
  <c r="I2771" i="73"/>
  <c r="I2773" i="73"/>
  <c r="I2774" i="73"/>
  <c r="I2775" i="73"/>
  <c r="I2776" i="73"/>
  <c r="I2777" i="73"/>
  <c r="I2778" i="73"/>
  <c r="I2779" i="73"/>
  <c r="I2781" i="73"/>
  <c r="I2782" i="73"/>
  <c r="I2783" i="73"/>
  <c r="I2784" i="73"/>
  <c r="I2785" i="73"/>
  <c r="I2786" i="73"/>
  <c r="I2787" i="73"/>
  <c r="I2788" i="73"/>
  <c r="I2789" i="73"/>
  <c r="I2791" i="73"/>
  <c r="I2792" i="73"/>
  <c r="I2793" i="73"/>
  <c r="I2794" i="73"/>
  <c r="I2795" i="73"/>
  <c r="I2796" i="73"/>
  <c r="I2797" i="73"/>
  <c r="I2799" i="73"/>
  <c r="I2800" i="73"/>
  <c r="I2801" i="73"/>
  <c r="I2802" i="73"/>
  <c r="I2803" i="73"/>
  <c r="I2804" i="73"/>
  <c r="I2805" i="73"/>
  <c r="I2806" i="73"/>
  <c r="I2807" i="73"/>
  <c r="I2809" i="73"/>
  <c r="I2810" i="73"/>
  <c r="I2811" i="73"/>
  <c r="I2812" i="73"/>
  <c r="I2813" i="73"/>
  <c r="I2814" i="73"/>
  <c r="I2815" i="73"/>
  <c r="I2816" i="73"/>
  <c r="I2817" i="73"/>
  <c r="I2818" i="73"/>
  <c r="I2819" i="73"/>
  <c r="I2821" i="73"/>
  <c r="I2822" i="73"/>
  <c r="I2823" i="73"/>
  <c r="I2824" i="73"/>
  <c r="I2825" i="73"/>
  <c r="I2827" i="73"/>
  <c r="I2828" i="73"/>
  <c r="I2829" i="73"/>
  <c r="I2830" i="73"/>
  <c r="I2831" i="73"/>
  <c r="I2832" i="73"/>
  <c r="I2833" i="73"/>
  <c r="I2834" i="73"/>
  <c r="I2835" i="73"/>
  <c r="I2836" i="73"/>
  <c r="I2837" i="73"/>
  <c r="I2839" i="73"/>
  <c r="I2840" i="73"/>
  <c r="I2841" i="73"/>
  <c r="I2842" i="73"/>
  <c r="I2843" i="73"/>
  <c r="I2845" i="73"/>
  <c r="I2846" i="73"/>
  <c r="I2847" i="73"/>
  <c r="I2848" i="73"/>
  <c r="I2849" i="73"/>
  <c r="I2850" i="73"/>
  <c r="I2851" i="73"/>
  <c r="I2852" i="73"/>
  <c r="I2853" i="73"/>
  <c r="I2854" i="73"/>
  <c r="I2855" i="73"/>
  <c r="I2857" i="73"/>
  <c r="I2858" i="73"/>
  <c r="I2859" i="73"/>
  <c r="I2860" i="73"/>
  <c r="I2861" i="73"/>
  <c r="I2862" i="73"/>
  <c r="I2863" i="73"/>
  <c r="I2864" i="73"/>
  <c r="I2865" i="73"/>
  <c r="I2866" i="73"/>
  <c r="I2867" i="73"/>
  <c r="I2869" i="73"/>
  <c r="I2870" i="73"/>
  <c r="I2871" i="73"/>
  <c r="I2873" i="73"/>
  <c r="I2874" i="73"/>
  <c r="I2875" i="73"/>
  <c r="I2876" i="73"/>
  <c r="I2877" i="73"/>
  <c r="I2878" i="73"/>
  <c r="I2879" i="73"/>
  <c r="I2880" i="73"/>
  <c r="I2881" i="73"/>
  <c r="I2882" i="73"/>
  <c r="I2883" i="73"/>
  <c r="I2884" i="73"/>
  <c r="I2885" i="73"/>
  <c r="I2887" i="73"/>
  <c r="I2888" i="73"/>
  <c r="I2889" i="73"/>
  <c r="I2890" i="73"/>
  <c r="I2891" i="73"/>
  <c r="I2892" i="73"/>
  <c r="I2893" i="73"/>
  <c r="I2894" i="73"/>
  <c r="I2895" i="73"/>
  <c r="I2896" i="73"/>
  <c r="I2897" i="73"/>
  <c r="I2898" i="73"/>
  <c r="I2899" i="73"/>
  <c r="I2900" i="73"/>
  <c r="I2901" i="73"/>
  <c r="I2903" i="73"/>
  <c r="I2904" i="73"/>
  <c r="I2905" i="73"/>
  <c r="I2906" i="73"/>
  <c r="I2907" i="73"/>
  <c r="I2909" i="73"/>
  <c r="I2910" i="73"/>
  <c r="I2911" i="73"/>
  <c r="I2912" i="73"/>
  <c r="I2913" i="73"/>
  <c r="I2914" i="73"/>
  <c r="I2915" i="73"/>
  <c r="I2917" i="73"/>
  <c r="I2919" i="73"/>
  <c r="I2920" i="73"/>
  <c r="I2921" i="73"/>
  <c r="I2922" i="73"/>
  <c r="I2923" i="73"/>
  <c r="I2924" i="73"/>
  <c r="I2925" i="73"/>
  <c r="I2927" i="73"/>
  <c r="I2928" i="73"/>
  <c r="I2929" i="73"/>
  <c r="I2930" i="73"/>
  <c r="I2931" i="73"/>
  <c r="I2933" i="73"/>
  <c r="I2934" i="73"/>
  <c r="I2935" i="73"/>
  <c r="I2937" i="73"/>
  <c r="I2938" i="73"/>
  <c r="I2939" i="73"/>
  <c r="I2940" i="73"/>
  <c r="I2941" i="73"/>
  <c r="I2942" i="73"/>
  <c r="I2943" i="73"/>
  <c r="I2945" i="73"/>
  <c r="I2946" i="73"/>
  <c r="I2947" i="73"/>
  <c r="I2949" i="73"/>
  <c r="I2950" i="73"/>
  <c r="I2951" i="73"/>
  <c r="I2952" i="73"/>
  <c r="I2953" i="73"/>
  <c r="I2955" i="73"/>
  <c r="I2956" i="73"/>
  <c r="I2957" i="73"/>
  <c r="I2958" i="73"/>
  <c r="I2959" i="73"/>
  <c r="I2960" i="73"/>
  <c r="I2961" i="73"/>
  <c r="I2962" i="73"/>
  <c r="I2963" i="73"/>
  <c r="I2964" i="73"/>
  <c r="I2965" i="73"/>
  <c r="I2967" i="73"/>
  <c r="I2968" i="73"/>
  <c r="I2969" i="73"/>
  <c r="I2970" i="73"/>
  <c r="I2971" i="73"/>
  <c r="I2972" i="73"/>
  <c r="I2973" i="73"/>
  <c r="I2974" i="73"/>
  <c r="I2975" i="73"/>
  <c r="I2976" i="73"/>
  <c r="I2977" i="73"/>
  <c r="I2978" i="73"/>
  <c r="I2979" i="73"/>
  <c r="I2980" i="73"/>
  <c r="I2981" i="73"/>
  <c r="I2982" i="73"/>
  <c r="I2983" i="73"/>
  <c r="I2985" i="73"/>
  <c r="I2986" i="73"/>
  <c r="I2987" i="73"/>
  <c r="I2988" i="73"/>
  <c r="I2989" i="73"/>
  <c r="I2991" i="73"/>
  <c r="I2992" i="73"/>
  <c r="I2993" i="73"/>
  <c r="I2994" i="73"/>
  <c r="I2995" i="73"/>
  <c r="I2997" i="73"/>
  <c r="I2998" i="73"/>
  <c r="I2999" i="73"/>
  <c r="I3000" i="73"/>
  <c r="I3001" i="73"/>
  <c r="I3003" i="73"/>
  <c r="I3004" i="73"/>
  <c r="I3005" i="73"/>
  <c r="I3006" i="73"/>
  <c r="I3007" i="73"/>
  <c r="I3008" i="73"/>
  <c r="I3009" i="73"/>
  <c r="I3010" i="73"/>
  <c r="I3011" i="73"/>
  <c r="I3012" i="73"/>
  <c r="I3013" i="73"/>
  <c r="I3015" i="73"/>
  <c r="I3016" i="73"/>
  <c r="I3017" i="73"/>
  <c r="I3019" i="73"/>
  <c r="I3020" i="73"/>
  <c r="I3021" i="73"/>
  <c r="I3022" i="73"/>
  <c r="I3023" i="73"/>
  <c r="I3024" i="73"/>
  <c r="I3025" i="73"/>
  <c r="I3026" i="73"/>
  <c r="I3027" i="73"/>
  <c r="I3028" i="73"/>
  <c r="I3029" i="73"/>
  <c r="I3030" i="73"/>
  <c r="I3031" i="73"/>
  <c r="I3033" i="73"/>
  <c r="I3034" i="73"/>
  <c r="I3035" i="73"/>
  <c r="I3037" i="73"/>
  <c r="I3038" i="73"/>
  <c r="I3039" i="73"/>
  <c r="I3040" i="73"/>
  <c r="I3041" i="73"/>
  <c r="I3042" i="73"/>
  <c r="I3043" i="73"/>
  <c r="I3045" i="73"/>
  <c r="I3046" i="73"/>
  <c r="I3047" i="73"/>
  <c r="I3049" i="73"/>
  <c r="I3050" i="73"/>
  <c r="I3051" i="73"/>
  <c r="I3052" i="73"/>
  <c r="I3053" i="73"/>
  <c r="I3055" i="73"/>
  <c r="I3056" i="73"/>
  <c r="I3057" i="73"/>
  <c r="I3058" i="73"/>
  <c r="I3059" i="73"/>
  <c r="I3060" i="73"/>
  <c r="I3061" i="73"/>
  <c r="I3063" i="73"/>
  <c r="I3065" i="73"/>
  <c r="I3066" i="73"/>
  <c r="I3067" i="73"/>
  <c r="I3068" i="73"/>
  <c r="I3069" i="73"/>
  <c r="I3070" i="73"/>
  <c r="I3071" i="73"/>
  <c r="I3073" i="73"/>
  <c r="I3074" i="73"/>
  <c r="I3075" i="73"/>
  <c r="I3076" i="73"/>
  <c r="I3077" i="73"/>
  <c r="I3079" i="73"/>
  <c r="I3080" i="73"/>
  <c r="I3081" i="73"/>
  <c r="I3083" i="73"/>
  <c r="I3084" i="73"/>
  <c r="I3085" i="73"/>
  <c r="I3086" i="73"/>
  <c r="I3087" i="73"/>
  <c r="I3088" i="73"/>
  <c r="I3089" i="73"/>
  <c r="I3091" i="73"/>
  <c r="I3092" i="73"/>
  <c r="I3093" i="73"/>
  <c r="I3095" i="73"/>
  <c r="I3096" i="73"/>
  <c r="I3097" i="73"/>
  <c r="I3098" i="73"/>
  <c r="I3099" i="73"/>
  <c r="I3101" i="73"/>
  <c r="I3102" i="73"/>
  <c r="I3103" i="73"/>
  <c r="I3105" i="73"/>
  <c r="I3106" i="73"/>
  <c r="I3107" i="73"/>
  <c r="I3108" i="73"/>
  <c r="I3109" i="73"/>
  <c r="I3110" i="73"/>
  <c r="I3111" i="73"/>
  <c r="I3112" i="73"/>
  <c r="I3113" i="73"/>
  <c r="I3115" i="73"/>
  <c r="I3116" i="73"/>
  <c r="I3117" i="73"/>
  <c r="I3119" i="73"/>
  <c r="I3120" i="73"/>
  <c r="I3121" i="73"/>
  <c r="I3122" i="73"/>
  <c r="I3123" i="73"/>
  <c r="I3125" i="73"/>
  <c r="I3126" i="73"/>
  <c r="I3127" i="73"/>
  <c r="I3129" i="73"/>
  <c r="I3130" i="73"/>
  <c r="I3131" i="73"/>
  <c r="I3132" i="73"/>
  <c r="I3133" i="73"/>
  <c r="I3134" i="73"/>
  <c r="I3135" i="73"/>
  <c r="I3136" i="73"/>
  <c r="I3137" i="73"/>
  <c r="I3138" i="73"/>
  <c r="I3139" i="73"/>
  <c r="I3141" i="73"/>
  <c r="I3143" i="73"/>
  <c r="I3144" i="73"/>
  <c r="I3145" i="73"/>
  <c r="I3146" i="73"/>
  <c r="I3147" i="73"/>
  <c r="I3148" i="73"/>
  <c r="I3149" i="73"/>
  <c r="I3150" i="73"/>
  <c r="I3151" i="73"/>
  <c r="I3152" i="73"/>
  <c r="I3153" i="73"/>
  <c r="I3154" i="73"/>
  <c r="I3155" i="73"/>
  <c r="I3156" i="73"/>
  <c r="I3157" i="73"/>
  <c r="I3158" i="73"/>
  <c r="I3159" i="73"/>
  <c r="I3160" i="73"/>
  <c r="I3161" i="73"/>
  <c r="I3162" i="73"/>
  <c r="I3163" i="73"/>
  <c r="I3165" i="73"/>
  <c r="I3166" i="73"/>
  <c r="I3167" i="73"/>
  <c r="I3169" i="73"/>
  <c r="I3170" i="73"/>
  <c r="I3171" i="73"/>
  <c r="I3172" i="73"/>
  <c r="I3173" i="73"/>
  <c r="I3175" i="73"/>
  <c r="I3176" i="73"/>
  <c r="I3177" i="73"/>
  <c r="I3179" i="73"/>
  <c r="I3181" i="73"/>
  <c r="I3182" i="73"/>
  <c r="I3183" i="73"/>
  <c r="I3185" i="73"/>
  <c r="I3186" i="73"/>
  <c r="I3187" i="73"/>
  <c r="I3188" i="73"/>
  <c r="I3189" i="73"/>
  <c r="I3191" i="73"/>
  <c r="I3192" i="73"/>
  <c r="I3193" i="73"/>
  <c r="I3195" i="73"/>
  <c r="I3197" i="73"/>
  <c r="I3198" i="73"/>
  <c r="I3199" i="73"/>
  <c r="I3201" i="73"/>
  <c r="I3202" i="73"/>
  <c r="I3203" i="73"/>
  <c r="I3204" i="73"/>
  <c r="I3205" i="73"/>
  <c r="I3207" i="73"/>
  <c r="I3208" i="73"/>
  <c r="I3209" i="73"/>
  <c r="I3211" i="73"/>
  <c r="I3213" i="73"/>
  <c r="I3214" i="73"/>
  <c r="I3215" i="73"/>
  <c r="I3217" i="73"/>
  <c r="I3218" i="73"/>
  <c r="I3219" i="73"/>
  <c r="I3220" i="73"/>
  <c r="I3221" i="73"/>
  <c r="I3223" i="73"/>
  <c r="I3224" i="73"/>
  <c r="I3225" i="73"/>
  <c r="I3227" i="73"/>
  <c r="I3229" i="73"/>
  <c r="I3230" i="73"/>
  <c r="I3231" i="73"/>
  <c r="I3233" i="73"/>
  <c r="I3234" i="73"/>
  <c r="I3235" i="73"/>
  <c r="I3236" i="73"/>
  <c r="I3237" i="73"/>
  <c r="I3239" i="73"/>
  <c r="I3240" i="73"/>
  <c r="I3241" i="73"/>
  <c r="I3243" i="73"/>
  <c r="I3245" i="73"/>
  <c r="I3246" i="73"/>
  <c r="I3247" i="73"/>
  <c r="I3249" i="73"/>
  <c r="I3250" i="73"/>
  <c r="I3251" i="73"/>
  <c r="I3252" i="73"/>
  <c r="I3253" i="73"/>
  <c r="I3255" i="73"/>
  <c r="I3256" i="73"/>
  <c r="I3257" i="73"/>
  <c r="I3259" i="73"/>
  <c r="I3261" i="73"/>
  <c r="I3262" i="73"/>
  <c r="I3263" i="73"/>
  <c r="I3265" i="73"/>
  <c r="I3266" i="73"/>
  <c r="I3267" i="73"/>
  <c r="I3268" i="73"/>
  <c r="I3269" i="73"/>
  <c r="I3271" i="73"/>
  <c r="I3272" i="73"/>
  <c r="I3273" i="73"/>
  <c r="I3275" i="73"/>
  <c r="I3277" i="73"/>
  <c r="I3278" i="73"/>
  <c r="I3279" i="73"/>
  <c r="I3281" i="73"/>
  <c r="I3282" i="73"/>
  <c r="I3283" i="73"/>
  <c r="I3284" i="73"/>
  <c r="I3285" i="73"/>
  <c r="I3287" i="73"/>
  <c r="I3288" i="73"/>
  <c r="I3289" i="73"/>
  <c r="I3291" i="73"/>
  <c r="I3293" i="73"/>
  <c r="I3294" i="73"/>
  <c r="I3295" i="73"/>
  <c r="I3297" i="73"/>
  <c r="I3298" i="73"/>
  <c r="I3299" i="73"/>
  <c r="I3300" i="73"/>
  <c r="I3301" i="73"/>
  <c r="I3303" i="73"/>
  <c r="I3304" i="73"/>
  <c r="I3305" i="73"/>
  <c r="I3307" i="73"/>
  <c r="I3309" i="73"/>
  <c r="I3310" i="73"/>
  <c r="I3311" i="73"/>
  <c r="I3313" i="73"/>
  <c r="I3314" i="73"/>
  <c r="I3315" i="73"/>
  <c r="I3316" i="73"/>
  <c r="I3317" i="73"/>
  <c r="I3319" i="73"/>
  <c r="I3320" i="73"/>
  <c r="I3321" i="73"/>
  <c r="I3323" i="73"/>
  <c r="I3325" i="73"/>
  <c r="I3326" i="73"/>
  <c r="I3327" i="73"/>
  <c r="I3329" i="73"/>
  <c r="I3330" i="73"/>
  <c r="I3331" i="73"/>
  <c r="I3332" i="73"/>
  <c r="I3333" i="73"/>
  <c r="I3335" i="73"/>
  <c r="I3336" i="73"/>
  <c r="I3337" i="73"/>
  <c r="I3339" i="73"/>
  <c r="I3341" i="73"/>
  <c r="I3342" i="73"/>
  <c r="I3343" i="73"/>
  <c r="I3345" i="73"/>
  <c r="I3346" i="73"/>
  <c r="I3347" i="73"/>
  <c r="I3348" i="73"/>
  <c r="I3349" i="73"/>
  <c r="I3351" i="73"/>
  <c r="I3352" i="73"/>
  <c r="I3353" i="73"/>
  <c r="I3355" i="73"/>
  <c r="I3357" i="73"/>
  <c r="I3358" i="73"/>
  <c r="I3359" i="73"/>
  <c r="I3361" i="73"/>
  <c r="I3362" i="73"/>
  <c r="I3363" i="73"/>
  <c r="I3364" i="73"/>
  <c r="I3365" i="73"/>
  <c r="I3367" i="73"/>
  <c r="I3368" i="73"/>
  <c r="I3369" i="73"/>
  <c r="I3371" i="73"/>
  <c r="I3373" i="73"/>
  <c r="I3374" i="73"/>
  <c r="I3375" i="73"/>
  <c r="I3377" i="73"/>
  <c r="I3378" i="73"/>
  <c r="I3379" i="73"/>
  <c r="I3380" i="73"/>
  <c r="I3381" i="73"/>
  <c r="I3383" i="73"/>
  <c r="I3384" i="73"/>
  <c r="I3385" i="73"/>
  <c r="I3387" i="73"/>
  <c r="I3389" i="73"/>
  <c r="I3390" i="73"/>
  <c r="I3391" i="73"/>
  <c r="I3393" i="73"/>
  <c r="I3394" i="73"/>
  <c r="I3395" i="73"/>
  <c r="I3396" i="73"/>
  <c r="I3397" i="73"/>
  <c r="I3399" i="73"/>
  <c r="I3400" i="73"/>
  <c r="I3401" i="73"/>
  <c r="I3403" i="73"/>
  <c r="I3405" i="73"/>
  <c r="I3406" i="73"/>
  <c r="I3407" i="73"/>
  <c r="I3409" i="73"/>
  <c r="I3410" i="73"/>
  <c r="I3411" i="73"/>
  <c r="I3412" i="73"/>
  <c r="I3413" i="73"/>
  <c r="I3415" i="73"/>
  <c r="I3416" i="73"/>
  <c r="I3417" i="73"/>
  <c r="I3419" i="73"/>
  <c r="I3421" i="73"/>
  <c r="I3422" i="73"/>
  <c r="I3423" i="73"/>
  <c r="I3425" i="73"/>
  <c r="I3426" i="73"/>
  <c r="I3427" i="73"/>
  <c r="I3428" i="73"/>
  <c r="I3429" i="73"/>
  <c r="I3431" i="73"/>
  <c r="I3432" i="73"/>
  <c r="I3433" i="73"/>
  <c r="I3435" i="73"/>
  <c r="I3437" i="73"/>
  <c r="I3438" i="73"/>
  <c r="I3439" i="73"/>
  <c r="I3441" i="73"/>
  <c r="I3442" i="73"/>
  <c r="I3443" i="73"/>
  <c r="I3444" i="73"/>
  <c r="I3445" i="73"/>
  <c r="I3447" i="73"/>
  <c r="I3448" i="73"/>
  <c r="I3449" i="73"/>
  <c r="I3451" i="73"/>
  <c r="I3453" i="73"/>
  <c r="I3454" i="73"/>
  <c r="I3455" i="73"/>
  <c r="I3457" i="73"/>
  <c r="I3458" i="73"/>
  <c r="I3459" i="73"/>
  <c r="I3460" i="73"/>
  <c r="I3461" i="73"/>
  <c r="I3463" i="73"/>
  <c r="I3464" i="73"/>
  <c r="I3465" i="73"/>
  <c r="I3467" i="73"/>
  <c r="I3469" i="73"/>
  <c r="I3470" i="73"/>
  <c r="I3471" i="73"/>
  <c r="I3473" i="73"/>
  <c r="I3474" i="73"/>
  <c r="I3475" i="73"/>
  <c r="I3476" i="73"/>
  <c r="I3477" i="73"/>
  <c r="I3479" i="73"/>
  <c r="I3480" i="73"/>
  <c r="I3481" i="73"/>
  <c r="I3483" i="73"/>
  <c r="I3485" i="73"/>
  <c r="I3486" i="73"/>
  <c r="I3487" i="73"/>
  <c r="I3489" i="73"/>
  <c r="I3490" i="73"/>
  <c r="I3491" i="73"/>
  <c r="I3492" i="73"/>
  <c r="I3493" i="73"/>
  <c r="I3495" i="73"/>
  <c r="I3496" i="73"/>
  <c r="I3497" i="73"/>
  <c r="I3499" i="73"/>
  <c r="I3501" i="73"/>
  <c r="I3502" i="73"/>
  <c r="I3503" i="73"/>
  <c r="I3505" i="73"/>
  <c r="I3506" i="73"/>
  <c r="I3507" i="73"/>
  <c r="I3508" i="73"/>
  <c r="I3509" i="73"/>
  <c r="I3511" i="73"/>
  <c r="I3512" i="73"/>
  <c r="I3513" i="73"/>
  <c r="I3515" i="73"/>
  <c r="I3517" i="73"/>
  <c r="I3518" i="73"/>
  <c r="I3519" i="73"/>
  <c r="I3521" i="73"/>
  <c r="I3522" i="73"/>
  <c r="I3523" i="73"/>
  <c r="I3524" i="73"/>
  <c r="I3525" i="73"/>
  <c r="I3527" i="73"/>
  <c r="I3528" i="73"/>
  <c r="I3529" i="73"/>
  <c r="I3531" i="73"/>
  <c r="I3533" i="73"/>
  <c r="I3534" i="73"/>
  <c r="I3535" i="73"/>
  <c r="I3537" i="73"/>
  <c r="I3538" i="73"/>
  <c r="I3539" i="73"/>
  <c r="I3540" i="73"/>
  <c r="I3541" i="73"/>
  <c r="I3543" i="73"/>
  <c r="I3544" i="73"/>
  <c r="I3545" i="73"/>
  <c r="I3547" i="73"/>
  <c r="I3549" i="73"/>
  <c r="I3550" i="73"/>
  <c r="I3551" i="73"/>
  <c r="I3553" i="73"/>
  <c r="I3554" i="73"/>
  <c r="I3555" i="73"/>
  <c r="I3556" i="73"/>
  <c r="I3557" i="73"/>
  <c r="I3559" i="73"/>
  <c r="I3560" i="73"/>
  <c r="I3561" i="73"/>
  <c r="I3563" i="73"/>
  <c r="I3565" i="73"/>
  <c r="I3566" i="73"/>
  <c r="I3567" i="73"/>
  <c r="I3569" i="73"/>
  <c r="I3570" i="73"/>
  <c r="I3571" i="73"/>
  <c r="I3572" i="73"/>
  <c r="I3573" i="73"/>
  <c r="I3575" i="73"/>
  <c r="I3576" i="73"/>
  <c r="I3577" i="73"/>
  <c r="I3579" i="73"/>
  <c r="I3581" i="73"/>
  <c r="I3582" i="73"/>
  <c r="I3583" i="73"/>
  <c r="I3585" i="73"/>
  <c r="I3586" i="73"/>
  <c r="I3587" i="73"/>
  <c r="I3588" i="73"/>
  <c r="I3589" i="73"/>
  <c r="I3591" i="73"/>
  <c r="I3592" i="73"/>
  <c r="I3593" i="73"/>
  <c r="I3595" i="73"/>
  <c r="I3597" i="73"/>
  <c r="I3598" i="73"/>
  <c r="I3599" i="73"/>
  <c r="I3601" i="73"/>
  <c r="I3602" i="73"/>
  <c r="I3603" i="73"/>
  <c r="I3604" i="73"/>
  <c r="I3605" i="73"/>
  <c r="I3607" i="73"/>
  <c r="I3608" i="73"/>
  <c r="I3609" i="73"/>
  <c r="I3611" i="73"/>
  <c r="I3613" i="73"/>
  <c r="I3614" i="73"/>
  <c r="I3615" i="73"/>
  <c r="I3617" i="73"/>
  <c r="I3618" i="73"/>
  <c r="I3619" i="73"/>
  <c r="I3620" i="73"/>
  <c r="I3621" i="73"/>
  <c r="I3623" i="73"/>
  <c r="I3624" i="73"/>
  <c r="I3625" i="73"/>
  <c r="I3627" i="73"/>
  <c r="I3629" i="73"/>
  <c r="I3630" i="73"/>
  <c r="I3631" i="73"/>
  <c r="I3633" i="73"/>
  <c r="I3634" i="73"/>
  <c r="I3635" i="73"/>
  <c r="I3636" i="73"/>
  <c r="I3637" i="73"/>
  <c r="I3639" i="73"/>
  <c r="I3641" i="73"/>
  <c r="I3643" i="73"/>
  <c r="I3645" i="73"/>
  <c r="I3647" i="73"/>
  <c r="I3649" i="73"/>
  <c r="I3651" i="73"/>
  <c r="I3653" i="73"/>
  <c r="I3655" i="73"/>
  <c r="I3657" i="73"/>
  <c r="I3659" i="73"/>
  <c r="I3661" i="73"/>
  <c r="I3663" i="73"/>
  <c r="I3665" i="73"/>
  <c r="I3667" i="73"/>
  <c r="I3669" i="73"/>
  <c r="I3671" i="73"/>
  <c r="I3673" i="73"/>
  <c r="I3675" i="73"/>
  <c r="I3677" i="73"/>
  <c r="I3679" i="73"/>
  <c r="I3681" i="73"/>
  <c r="I3683" i="73"/>
  <c r="I3685" i="73"/>
  <c r="I3687" i="73"/>
  <c r="I3689" i="73"/>
  <c r="I3691" i="73"/>
  <c r="I3693" i="73"/>
  <c r="I3695" i="73"/>
  <c r="I3697" i="73"/>
  <c r="I3699" i="73"/>
  <c r="I3701" i="73"/>
  <c r="I3703" i="73"/>
  <c r="I3705" i="73"/>
  <c r="I3707" i="73"/>
  <c r="I3709" i="73"/>
  <c r="I3711" i="73"/>
  <c r="I3713" i="73"/>
  <c r="I3715" i="73"/>
  <c r="I3717" i="73"/>
  <c r="I3719" i="73"/>
  <c r="I3721" i="73"/>
  <c r="I3723" i="73"/>
  <c r="I3725" i="73"/>
  <c r="I3727" i="73"/>
  <c r="I3729" i="73"/>
  <c r="I3731" i="73"/>
  <c r="I3733" i="73"/>
  <c r="I3735" i="73"/>
  <c r="I3737" i="73"/>
  <c r="I3739" i="73"/>
  <c r="I3741" i="73"/>
  <c r="I3743" i="73"/>
  <c r="I3745" i="73"/>
  <c r="I3747" i="73"/>
  <c r="I3749" i="73"/>
  <c r="I3751" i="73"/>
  <c r="I3753" i="73"/>
  <c r="I3755" i="73"/>
  <c r="I3757" i="73"/>
  <c r="I3759" i="73"/>
  <c r="I3761" i="73"/>
  <c r="I3763" i="73"/>
  <c r="I3765" i="73"/>
  <c r="I3767" i="73"/>
  <c r="I3769" i="73"/>
  <c r="I3771" i="73"/>
  <c r="I3773" i="73"/>
  <c r="I3775" i="73"/>
  <c r="I3777" i="73"/>
  <c r="I3779" i="73"/>
  <c r="I3781" i="73"/>
  <c r="I3783" i="73"/>
  <c r="I3785" i="73"/>
  <c r="I3787" i="73"/>
  <c r="I3789" i="73"/>
  <c r="I3791" i="73"/>
  <c r="I3793" i="73"/>
  <c r="I3795" i="73"/>
  <c r="I3797" i="73"/>
  <c r="I3799" i="73"/>
  <c r="I3801" i="73"/>
  <c r="I3803" i="73"/>
  <c r="I3805" i="73"/>
  <c r="I3807" i="73"/>
  <c r="I3809" i="73"/>
  <c r="I3811" i="73"/>
  <c r="I3813" i="73"/>
  <c r="I3815" i="73"/>
  <c r="I3817" i="73"/>
  <c r="I3819" i="73"/>
  <c r="I3821" i="73"/>
  <c r="I3823" i="73"/>
  <c r="I3825" i="73"/>
  <c r="I3827" i="73"/>
  <c r="I3829" i="73"/>
  <c r="I3831" i="73"/>
  <c r="I3833" i="73"/>
  <c r="I3835" i="73"/>
  <c r="I3837" i="73"/>
  <c r="I3839" i="73"/>
  <c r="I3841" i="73"/>
  <c r="I3843" i="73"/>
  <c r="I3845" i="73"/>
  <c r="I3847" i="73"/>
  <c r="I3849" i="73"/>
  <c r="I3851" i="73"/>
  <c r="I3853" i="73"/>
  <c r="I3855" i="73"/>
  <c r="I3857" i="73"/>
  <c r="I3859" i="73"/>
  <c r="I3861" i="73"/>
  <c r="I3863" i="73"/>
  <c r="I3865" i="73"/>
  <c r="I3867" i="73"/>
  <c r="I3869" i="73"/>
  <c r="I3871" i="73"/>
  <c r="I3873" i="73"/>
  <c r="I3875" i="73"/>
  <c r="I3877" i="73"/>
  <c r="I3879" i="73"/>
  <c r="I3881" i="73"/>
  <c r="I3883" i="73"/>
  <c r="I3885" i="73"/>
  <c r="I3887" i="73"/>
  <c r="I3889" i="73"/>
  <c r="I3891" i="73"/>
  <c r="I3893" i="73"/>
  <c r="I3895" i="73"/>
  <c r="I3897" i="73"/>
  <c r="I3899" i="73"/>
  <c r="I3901" i="73"/>
  <c r="I3903" i="73"/>
  <c r="I3905" i="73"/>
  <c r="I3907" i="73"/>
  <c r="I3909" i="73"/>
  <c r="I3911" i="73"/>
  <c r="I3913" i="73"/>
  <c r="I3915" i="73"/>
  <c r="I3917" i="73"/>
  <c r="I3919" i="73"/>
  <c r="I3921" i="73"/>
  <c r="I3923" i="73"/>
  <c r="I3925" i="73"/>
  <c r="I3927" i="73"/>
  <c r="I3929" i="73"/>
  <c r="I3931" i="73"/>
  <c r="I3933" i="73"/>
  <c r="I3935" i="73"/>
  <c r="I3937" i="73"/>
  <c r="I3939" i="73"/>
  <c r="I3941" i="73"/>
  <c r="I3943" i="73"/>
  <c r="I3945" i="73"/>
  <c r="I3947" i="73"/>
  <c r="I3949" i="73"/>
  <c r="I3951" i="73"/>
  <c r="I3953" i="73"/>
  <c r="I3955" i="73"/>
  <c r="I3957" i="73"/>
  <c r="I3959" i="73"/>
  <c r="I3961" i="73"/>
  <c r="I3963" i="73"/>
  <c r="I3965" i="73"/>
  <c r="I3967" i="73"/>
  <c r="I3969" i="73"/>
  <c r="I3971" i="73"/>
  <c r="I3973" i="73"/>
  <c r="I3975" i="73"/>
  <c r="I3977" i="73"/>
  <c r="I3979" i="73"/>
  <c r="I3981" i="73"/>
  <c r="I3983" i="73"/>
  <c r="I3985" i="73"/>
  <c r="I3987" i="73"/>
  <c r="I3989" i="73"/>
  <c r="I3991" i="73"/>
  <c r="I3993" i="73"/>
  <c r="I3995" i="73"/>
  <c r="I3997" i="73"/>
  <c r="I3999" i="73"/>
  <c r="I4001" i="73"/>
  <c r="I4003" i="73"/>
  <c r="I4005" i="73"/>
  <c r="I4007" i="73"/>
  <c r="I4009" i="73"/>
  <c r="I4011" i="73"/>
  <c r="I4013" i="73"/>
  <c r="I4015" i="73"/>
  <c r="I4017" i="73"/>
  <c r="I4019" i="73"/>
  <c r="I4021" i="73"/>
  <c r="I4023" i="73"/>
  <c r="I4025" i="73"/>
  <c r="I4027" i="73"/>
  <c r="I4029" i="73"/>
  <c r="I4031" i="73"/>
  <c r="I4033" i="73"/>
  <c r="I4035" i="73"/>
  <c r="I4037" i="73"/>
  <c r="I4039" i="73"/>
  <c r="I4041" i="73"/>
  <c r="I4043" i="73"/>
  <c r="I4045" i="73"/>
  <c r="I4047" i="73"/>
  <c r="I4049" i="73"/>
  <c r="I4051" i="73"/>
  <c r="I4053" i="73"/>
  <c r="I4055" i="73"/>
  <c r="I4057" i="73"/>
  <c r="I4059" i="73"/>
  <c r="I4061" i="73"/>
  <c r="I4063" i="73"/>
  <c r="I4065" i="73"/>
  <c r="I4067" i="73"/>
  <c r="I4069" i="73"/>
  <c r="I4071" i="73"/>
  <c r="I4073" i="73"/>
  <c r="I4075" i="73"/>
  <c r="I4077" i="73"/>
  <c r="I4079" i="73"/>
  <c r="I4081" i="73"/>
  <c r="I4083" i="73"/>
  <c r="I4085" i="73"/>
  <c r="I4087" i="73"/>
  <c r="I4089" i="73"/>
  <c r="I4091" i="73"/>
  <c r="I4093" i="73"/>
  <c r="I4095" i="73"/>
  <c r="I4097" i="73"/>
  <c r="I4099" i="73"/>
  <c r="I4101" i="73"/>
  <c r="I4103" i="73"/>
  <c r="I4105" i="73"/>
  <c r="I4107" i="73"/>
  <c r="I4109" i="73"/>
  <c r="I4111" i="73"/>
  <c r="I4113" i="73"/>
  <c r="I4115" i="73"/>
  <c r="I4117" i="73"/>
  <c r="I4119" i="73"/>
  <c r="I4121" i="73"/>
  <c r="I4123" i="73"/>
  <c r="I4125" i="73"/>
  <c r="I4127" i="73"/>
  <c r="I4129" i="73"/>
  <c r="I4131" i="73"/>
  <c r="I4133" i="73"/>
  <c r="I4135" i="73"/>
  <c r="I4137" i="73"/>
  <c r="I4139" i="73"/>
  <c r="I4141" i="73"/>
  <c r="I4143" i="73"/>
  <c r="I4145" i="73"/>
  <c r="I4147" i="73"/>
  <c r="I4149" i="73"/>
  <c r="I4151" i="73"/>
  <c r="I4153" i="73"/>
  <c r="I4155" i="73"/>
  <c r="I4157" i="73"/>
  <c r="I4159" i="73"/>
  <c r="I4161" i="73"/>
  <c r="I4163" i="73"/>
  <c r="I4165" i="73"/>
  <c r="I4167" i="73"/>
  <c r="I4169" i="73"/>
  <c r="I4171" i="73"/>
  <c r="I4173" i="73"/>
  <c r="I4175" i="73"/>
  <c r="I4177" i="73"/>
  <c r="I4179" i="73"/>
  <c r="I4181" i="73"/>
  <c r="I4183" i="73"/>
  <c r="I4185" i="73"/>
  <c r="I4187" i="73"/>
  <c r="I4189" i="73"/>
  <c r="I4191" i="73"/>
  <c r="I4193" i="73"/>
  <c r="I4195" i="73"/>
  <c r="I4197" i="73"/>
  <c r="I4199" i="73"/>
  <c r="I4201" i="73"/>
  <c r="I4203" i="73"/>
  <c r="I4205" i="73"/>
  <c r="I4207" i="73"/>
  <c r="I4209" i="73"/>
  <c r="I4211" i="73"/>
  <c r="I4213" i="73"/>
  <c r="I4215" i="73"/>
  <c r="I4217" i="73"/>
  <c r="I4219" i="73"/>
  <c r="I4221" i="73"/>
  <c r="I4223" i="73"/>
  <c r="I4225" i="73"/>
  <c r="I4227" i="73"/>
  <c r="I4229" i="73"/>
  <c r="I4231" i="73"/>
  <c r="I4233" i="73"/>
  <c r="I4235" i="73"/>
  <c r="I4237" i="73"/>
  <c r="I4239" i="73"/>
  <c r="I4241" i="73"/>
  <c r="I4243" i="73"/>
  <c r="I4245" i="73"/>
  <c r="I4247" i="73"/>
  <c r="I4249" i="73"/>
  <c r="I4251" i="73"/>
  <c r="I4253" i="73"/>
  <c r="I4255" i="73"/>
  <c r="I4257" i="73"/>
  <c r="I4259" i="73"/>
  <c r="I4261" i="73"/>
  <c r="I4263" i="73"/>
  <c r="I4265" i="73"/>
  <c r="I4267" i="73"/>
  <c r="I4269" i="73"/>
  <c r="I4271" i="73"/>
  <c r="I4273" i="73"/>
  <c r="I4275" i="73"/>
  <c r="I4277" i="73"/>
  <c r="I4279" i="73"/>
  <c r="I4281" i="73"/>
  <c r="I4283" i="73"/>
  <c r="I4285" i="73"/>
  <c r="I4287" i="73"/>
  <c r="I4289" i="73"/>
  <c r="I4291" i="73"/>
  <c r="I4293" i="73"/>
  <c r="I4295" i="73"/>
  <c r="I4297" i="73"/>
  <c r="I4299" i="73"/>
  <c r="I4301" i="73"/>
  <c r="I4303" i="73"/>
  <c r="I4305" i="73"/>
  <c r="I4307" i="73"/>
  <c r="I4309" i="73"/>
  <c r="I4311" i="73"/>
  <c r="I4313" i="73"/>
  <c r="I4315" i="73"/>
  <c r="I4317" i="73"/>
  <c r="I4319" i="73"/>
  <c r="I4321" i="73"/>
  <c r="I4323" i="73"/>
  <c r="I4325" i="73"/>
  <c r="I4327" i="73"/>
  <c r="I4329" i="73"/>
  <c r="I4331" i="73"/>
  <c r="I4333" i="73"/>
  <c r="I4335" i="73"/>
  <c r="I4337" i="73"/>
  <c r="I4339" i="73"/>
  <c r="I4341" i="73"/>
  <c r="I4343" i="73"/>
  <c r="I4345" i="73"/>
  <c r="I4347" i="73"/>
  <c r="I4349" i="73"/>
  <c r="I4351" i="73"/>
  <c r="I4353" i="73"/>
  <c r="I4355" i="73"/>
  <c r="I4357" i="73"/>
  <c r="I4359" i="73"/>
  <c r="I5" i="73"/>
  <c r="B163" i="35" l="1"/>
  <c r="B164" i="35"/>
  <c r="B165" i="35"/>
  <c r="M2265" i="73"/>
  <c r="M2273" i="73"/>
  <c r="M2297" i="73"/>
  <c r="M2305" i="73"/>
  <c r="M2313" i="73"/>
  <c r="M2329" i="73"/>
  <c r="M2337" i="73"/>
  <c r="M2353" i="73"/>
  <c r="M2361" i="73"/>
  <c r="M2369" i="73"/>
  <c r="M2393" i="73"/>
  <c r="M2401" i="73"/>
  <c r="M2425" i="73"/>
  <c r="M2433" i="73"/>
  <c r="M2457" i="73"/>
  <c r="M2465" i="73"/>
  <c r="M2473" i="73"/>
  <c r="M2481" i="73"/>
  <c r="M2489" i="73"/>
  <c r="M2497" i="73"/>
  <c r="M2505" i="73"/>
  <c r="M2513" i="73"/>
  <c r="M2521" i="73"/>
  <c r="M2529" i="73"/>
  <c r="M2537" i="73"/>
  <c r="N2537" i="73" s="1"/>
  <c r="M2545" i="73"/>
  <c r="N2545" i="73" s="1"/>
  <c r="M2553" i="73"/>
  <c r="M2561" i="73"/>
  <c r="M2569" i="73"/>
  <c r="M2577" i="73"/>
  <c r="M2585" i="73"/>
  <c r="O2585" i="73" s="1"/>
  <c r="M2593" i="73"/>
  <c r="M2601" i="73"/>
  <c r="N2601" i="73" s="1"/>
  <c r="M2609" i="73"/>
  <c r="N2609" i="73" s="1"/>
  <c r="M2617" i="73"/>
  <c r="M2625" i="73"/>
  <c r="M2633" i="73"/>
  <c r="N2633" i="73" s="1"/>
  <c r="M2641" i="73"/>
  <c r="M2649" i="73"/>
  <c r="O2649" i="73" s="1"/>
  <c r="M2657" i="73"/>
  <c r="M2665" i="73"/>
  <c r="N2665" i="73" s="1"/>
  <c r="M2673" i="73"/>
  <c r="N2673" i="73" s="1"/>
  <c r="M2681" i="73"/>
  <c r="N2681" i="73" s="1"/>
  <c r="M2689" i="73"/>
  <c r="M2697" i="73"/>
  <c r="M2705" i="73"/>
  <c r="N2705" i="73" s="1"/>
  <c r="M2713" i="73"/>
  <c r="M2721" i="73"/>
  <c r="M2729" i="73"/>
  <c r="N2729" i="73" s="1"/>
  <c r="M2737" i="73"/>
  <c r="O2737" i="73" s="1"/>
  <c r="M2745" i="73"/>
  <c r="M2753" i="73"/>
  <c r="M2761" i="73"/>
  <c r="O2761" i="73" s="1"/>
  <c r="M2769" i="73"/>
  <c r="M2777" i="73"/>
  <c r="M2785" i="73"/>
  <c r="N2785" i="73" s="1"/>
  <c r="M2801" i="73"/>
  <c r="N2801" i="73" s="1"/>
  <c r="M2809" i="73"/>
  <c r="M2817" i="73"/>
  <c r="N2817" i="73" s="1"/>
  <c r="M2825" i="73"/>
  <c r="N2825" i="73" s="1"/>
  <c r="M2833" i="73"/>
  <c r="O2833" i="73" s="1"/>
  <c r="M2841" i="73"/>
  <c r="M2849" i="73"/>
  <c r="N2849" i="73" s="1"/>
  <c r="M2857" i="73"/>
  <c r="M2865" i="73"/>
  <c r="M2873" i="73"/>
  <c r="M2881" i="73"/>
  <c r="N2881" i="73" s="1"/>
  <c r="M2889" i="73"/>
  <c r="O2889" i="73" s="1"/>
  <c r="M2897" i="73"/>
  <c r="N2897" i="73" s="1"/>
  <c r="M2905" i="73"/>
  <c r="M2913" i="73"/>
  <c r="O2913" i="73" s="1"/>
  <c r="M2921" i="73"/>
  <c r="N2921" i="73" s="1"/>
  <c r="M2929" i="73"/>
  <c r="N2929" i="73" s="1"/>
  <c r="M2937" i="73"/>
  <c r="N2937" i="73" s="1"/>
  <c r="M2945" i="73"/>
  <c r="M2953" i="73"/>
  <c r="N2953" i="73" s="1"/>
  <c r="M2969" i="73"/>
  <c r="M2977" i="73"/>
  <c r="N2977" i="73" s="1"/>
  <c r="M2985" i="73"/>
  <c r="N2985" i="73" s="1"/>
  <c r="M3001" i="73"/>
  <c r="M3009" i="73"/>
  <c r="O3009" i="73" s="1"/>
  <c r="M3017" i="73"/>
  <c r="N3017" i="73" s="1"/>
  <c r="M3033" i="73"/>
  <c r="M3041" i="73"/>
  <c r="N3041" i="73" s="1"/>
  <c r="M3049" i="73"/>
  <c r="N3049" i="73" s="1"/>
  <c r="M3065" i="73"/>
  <c r="M3073" i="73"/>
  <c r="N3073" i="73" s="1"/>
  <c r="M3081" i="73"/>
  <c r="N3081" i="73" s="1"/>
  <c r="M3097" i="73"/>
  <c r="M3105" i="73"/>
  <c r="N3105" i="73" s="1"/>
  <c r="M3113" i="73"/>
  <c r="N3113" i="73" s="1"/>
  <c r="M3129" i="73"/>
  <c r="O3129" i="73" s="1"/>
  <c r="M3137" i="73"/>
  <c r="N3137" i="73" s="1"/>
  <c r="M3145" i="73"/>
  <c r="O3145" i="73" s="1"/>
  <c r="M3161" i="73"/>
  <c r="O3161" i="73" s="1"/>
  <c r="M3169" i="73"/>
  <c r="N3169" i="73" s="1"/>
  <c r="M3177" i="73"/>
  <c r="N3177" i="73" s="1"/>
  <c r="M3193" i="73"/>
  <c r="N3193" i="73" s="1"/>
  <c r="M3201" i="73"/>
  <c r="N3201" i="73" s="1"/>
  <c r="M3209" i="73"/>
  <c r="O3209" i="73" s="1"/>
  <c r="M3225" i="73"/>
  <c r="N3225" i="73" s="1"/>
  <c r="M3233" i="73"/>
  <c r="N3233" i="73" s="1"/>
  <c r="M3241" i="73"/>
  <c r="N3241" i="73" s="1"/>
  <c r="M3257" i="73"/>
  <c r="O3257" i="73" s="1"/>
  <c r="M3265" i="73"/>
  <c r="N3265" i="73" s="1"/>
  <c r="M3273" i="73"/>
  <c r="N3273" i="73" s="1"/>
  <c r="M3274" i="73"/>
  <c r="N3274" i="73" s="1"/>
  <c r="M3285" i="73"/>
  <c r="O3285" i="73" s="1"/>
  <c r="M3289" i="73"/>
  <c r="M3297" i="73"/>
  <c r="N3297" i="73" s="1"/>
  <c r="M3313" i="73"/>
  <c r="N3313" i="73" s="1"/>
  <c r="M3321" i="73"/>
  <c r="N3321" i="73" s="1"/>
  <c r="M3329" i="73"/>
  <c r="N3329" i="73" s="1"/>
  <c r="M3345" i="73"/>
  <c r="N3345" i="73" s="1"/>
  <c r="M3346" i="73"/>
  <c r="M3349" i="73"/>
  <c r="M3353" i="73"/>
  <c r="N3353" i="73" s="1"/>
  <c r="M3369" i="73"/>
  <c r="N3369" i="73" s="1"/>
  <c r="M3377" i="73"/>
  <c r="M3378" i="73"/>
  <c r="M3385" i="73"/>
  <c r="N3385" i="73" s="1"/>
  <c r="M3401" i="73"/>
  <c r="M3409" i="73"/>
  <c r="N3409" i="73" s="1"/>
  <c r="M3413" i="73"/>
  <c r="M3425" i="73"/>
  <c r="N3425" i="73" s="1"/>
  <c r="M3433" i="73"/>
  <c r="N3433" i="73" s="1"/>
  <c r="M3441" i="73"/>
  <c r="M3450" i="73"/>
  <c r="N3450" i="73" s="1"/>
  <c r="M3457" i="73"/>
  <c r="N3457" i="73" s="1"/>
  <c r="M3465" i="73"/>
  <c r="O3465" i="73" s="1"/>
  <c r="M3473" i="73"/>
  <c r="N3473" i="73" s="1"/>
  <c r="M3477" i="73"/>
  <c r="M3481" i="73"/>
  <c r="N3481" i="73" s="1"/>
  <c r="M3489" i="73"/>
  <c r="N3489" i="73" s="1"/>
  <c r="M3497" i="73"/>
  <c r="M3513" i="73"/>
  <c r="N3513" i="73" s="1"/>
  <c r="M3514" i="73"/>
  <c r="N3514" i="73" s="1"/>
  <c r="M3521" i="73"/>
  <c r="N3521" i="73" s="1"/>
  <c r="M3529" i="73"/>
  <c r="N3529" i="73" s="1"/>
  <c r="M3530" i="73"/>
  <c r="N3530" i="73" s="1"/>
  <c r="M3541" i="73"/>
  <c r="M3545" i="73"/>
  <c r="O3545" i="73" s="1"/>
  <c r="M3546" i="73"/>
  <c r="M3553" i="73"/>
  <c r="M3569" i="73"/>
  <c r="O3569" i="73" s="1"/>
  <c r="M3577" i="73"/>
  <c r="N3577" i="73" s="1"/>
  <c r="M3585" i="73"/>
  <c r="N3585" i="73" s="1"/>
  <c r="M3601" i="73"/>
  <c r="O3601" i="73" s="1"/>
  <c r="M3602" i="73"/>
  <c r="M3605" i="73"/>
  <c r="M3609" i="73"/>
  <c r="N3609" i="73" s="1"/>
  <c r="M3618" i="73"/>
  <c r="M3625" i="73"/>
  <c r="N3625" i="73" s="1"/>
  <c r="M3633" i="73"/>
  <c r="N3633" i="73" s="1"/>
  <c r="M3634" i="73"/>
  <c r="M3641" i="73"/>
  <c r="M3657" i="73"/>
  <c r="N3657" i="73" s="1"/>
  <c r="M3665" i="73"/>
  <c r="N3665" i="73" s="1"/>
  <c r="M3669" i="73"/>
  <c r="O3669" i="73" s="1"/>
  <c r="M3681" i="73"/>
  <c r="N3681" i="73" s="1"/>
  <c r="M3689" i="73"/>
  <c r="O3689" i="73" s="1"/>
  <c r="M3697" i="73"/>
  <c r="N3697" i="73" s="1"/>
  <c r="M3706" i="73"/>
  <c r="N3706" i="73" s="1"/>
  <c r="M3713" i="73"/>
  <c r="N3713" i="73" s="1"/>
  <c r="M3721" i="73"/>
  <c r="N3721" i="73" s="1"/>
  <c r="M3722" i="73"/>
  <c r="N3722" i="73" s="1"/>
  <c r="M3729" i="73"/>
  <c r="M3733" i="73"/>
  <c r="M3737" i="73"/>
  <c r="M3745" i="73"/>
  <c r="M3753" i="73"/>
  <c r="O3753" i="73" s="1"/>
  <c r="M3769" i="73"/>
  <c r="N3769" i="73" s="1"/>
  <c r="M3770" i="73"/>
  <c r="N3770" i="73" s="1"/>
  <c r="M3777" i="73"/>
  <c r="M3785" i="73"/>
  <c r="M3786" i="73"/>
  <c r="N3786" i="73" s="1"/>
  <c r="M3797" i="73"/>
  <c r="O3797" i="73" s="1"/>
  <c r="M3801" i="73"/>
  <c r="M3802" i="73"/>
  <c r="N3802" i="73" s="1"/>
  <c r="M3809" i="73"/>
  <c r="O3809" i="73" s="1"/>
  <c r="M3825" i="73"/>
  <c r="M3833" i="73"/>
  <c r="M3841" i="73"/>
  <c r="M3857" i="73"/>
  <c r="N3857" i="73" s="1"/>
  <c r="M3858" i="73"/>
  <c r="N3858" i="73" s="1"/>
  <c r="M3861" i="73"/>
  <c r="M3865" i="73"/>
  <c r="M3874" i="73"/>
  <c r="M3881" i="73"/>
  <c r="M3889" i="73"/>
  <c r="N3889" i="73" s="1"/>
  <c r="M3890" i="73"/>
  <c r="M3897" i="73"/>
  <c r="M3913" i="73"/>
  <c r="O3913" i="73" s="1"/>
  <c r="M3921" i="73"/>
  <c r="N3921" i="73" s="1"/>
  <c r="M3925" i="73"/>
  <c r="M3937" i="73"/>
  <c r="M3945" i="73"/>
  <c r="M3949" i="73"/>
  <c r="M3961" i="73"/>
  <c r="M3969" i="73"/>
  <c r="M3977" i="73"/>
  <c r="M3989" i="73"/>
  <c r="M3993" i="73"/>
  <c r="N3993" i="73" s="1"/>
  <c r="M4001" i="73"/>
  <c r="M4010" i="73"/>
  <c r="M4013" i="73"/>
  <c r="M4017" i="73"/>
  <c r="M4025" i="73"/>
  <c r="M4041" i="73"/>
  <c r="M4042" i="73"/>
  <c r="O4042" i="73" s="1"/>
  <c r="M4049" i="73"/>
  <c r="M4053" i="73"/>
  <c r="M4057" i="73"/>
  <c r="N4057" i="73" s="1"/>
  <c r="M4065" i="73"/>
  <c r="M4073" i="73"/>
  <c r="N4073" i="73" s="1"/>
  <c r="M4077" i="73"/>
  <c r="M4081" i="73"/>
  <c r="M4082" i="73"/>
  <c r="M4089" i="73"/>
  <c r="M4097" i="73"/>
  <c r="N4097" i="73" s="1"/>
  <c r="M4098" i="73"/>
  <c r="M4101" i="73"/>
  <c r="M4105" i="73"/>
  <c r="M4113" i="73"/>
  <c r="M4114" i="73"/>
  <c r="M4117" i="73"/>
  <c r="M4129" i="73"/>
  <c r="M4130" i="73"/>
  <c r="M4137" i="73"/>
  <c r="M4141" i="73"/>
  <c r="M4145" i="73"/>
  <c r="N4145" i="73" s="1"/>
  <c r="M4153" i="73"/>
  <c r="M4161" i="73"/>
  <c r="M4169" i="73"/>
  <c r="M4173" i="73"/>
  <c r="M4181" i="73"/>
  <c r="M4185" i="73"/>
  <c r="M4186" i="73"/>
  <c r="M4193" i="73"/>
  <c r="M4201" i="73"/>
  <c r="M4202" i="73"/>
  <c r="M4205" i="73"/>
  <c r="M4209" i="73"/>
  <c r="N4209" i="73" s="1"/>
  <c r="M4213" i="73"/>
  <c r="M4225" i="73"/>
  <c r="M4233" i="73"/>
  <c r="M4241" i="73"/>
  <c r="M4243" i="73"/>
  <c r="M4244" i="73"/>
  <c r="M4245" i="73"/>
  <c r="O4245" i="73" s="1"/>
  <c r="M4246" i="73"/>
  <c r="M4247" i="73"/>
  <c r="N4247" i="73" s="1"/>
  <c r="M4248" i="73"/>
  <c r="M4251" i="73"/>
  <c r="O4251" i="73" s="1"/>
  <c r="M4253" i="73"/>
  <c r="O4253" i="73" s="1"/>
  <c r="M4254" i="73"/>
  <c r="M4255" i="73"/>
  <c r="O4255" i="73" s="1"/>
  <c r="M4256" i="73"/>
  <c r="O4256" i="73" s="1"/>
  <c r="M4257" i="73"/>
  <c r="M4258" i="73"/>
  <c r="N4258" i="73" s="1"/>
  <c r="M4259" i="73"/>
  <c r="M4260" i="73"/>
  <c r="N4260" i="73" s="1"/>
  <c r="M4261" i="73"/>
  <c r="O4261" i="73" s="1"/>
  <c r="M4262" i="73"/>
  <c r="M4263" i="73"/>
  <c r="M4264" i="73"/>
  <c r="M4265" i="73"/>
  <c r="M4266" i="73"/>
  <c r="N4266" i="73" s="1"/>
  <c r="M4267" i="73"/>
  <c r="O4267" i="73" s="1"/>
  <c r="M4268" i="73"/>
  <c r="O4268" i="73" s="1"/>
  <c r="M4269" i="73"/>
  <c r="O4269" i="73" s="1"/>
  <c r="M4270" i="73"/>
  <c r="M4271" i="73"/>
  <c r="M4272" i="73"/>
  <c r="M4273" i="73"/>
  <c r="M4274" i="73"/>
  <c r="N4274" i="73" s="1"/>
  <c r="M4275" i="73"/>
  <c r="M4276" i="73"/>
  <c r="M4277" i="73"/>
  <c r="O4277" i="73" s="1"/>
  <c r="M4278" i="73"/>
  <c r="M4279" i="73"/>
  <c r="M4280" i="73"/>
  <c r="O4280" i="73" s="1"/>
  <c r="M4281" i="73"/>
  <c r="M4282" i="73"/>
  <c r="N4282" i="73" s="1"/>
  <c r="M4283" i="73"/>
  <c r="M4284" i="73"/>
  <c r="M4285" i="73"/>
  <c r="O4285" i="73" s="1"/>
  <c r="M4286" i="73"/>
  <c r="M4287" i="73"/>
  <c r="O4287" i="73" s="1"/>
  <c r="M4288" i="73"/>
  <c r="O4288" i="73" s="1"/>
  <c r="M4289" i="73"/>
  <c r="M4290" i="73"/>
  <c r="N4290" i="73" s="1"/>
  <c r="M4291" i="73"/>
  <c r="M4292" i="73"/>
  <c r="M4293" i="73"/>
  <c r="O4293" i="73" s="1"/>
  <c r="M4294" i="73"/>
  <c r="M4295" i="73"/>
  <c r="N4295" i="73" s="1"/>
  <c r="M4296" i="73"/>
  <c r="M4297" i="73"/>
  <c r="M4298" i="73"/>
  <c r="N4298" i="73" s="1"/>
  <c r="M4299" i="73"/>
  <c r="O4299" i="73" s="1"/>
  <c r="M4300" i="73"/>
  <c r="O4300" i="73" s="1"/>
  <c r="M4301" i="73"/>
  <c r="O4301" i="73" s="1"/>
  <c r="M4302" i="73"/>
  <c r="M4303" i="73"/>
  <c r="M4304" i="73"/>
  <c r="M4305" i="73"/>
  <c r="M4306" i="73"/>
  <c r="N4306" i="73" s="1"/>
  <c r="M4307" i="73"/>
  <c r="M4308" i="73"/>
  <c r="M4309" i="73"/>
  <c r="O4309" i="73" s="1"/>
  <c r="M4311" i="73"/>
  <c r="N4311" i="73" s="1"/>
  <c r="M4312" i="73"/>
  <c r="O4312" i="73" s="1"/>
  <c r="M4313" i="73"/>
  <c r="M4314" i="73"/>
  <c r="N4314" i="73" s="1"/>
  <c r="M4315" i="73"/>
  <c r="M4316" i="73"/>
  <c r="O4316" i="73" s="1"/>
  <c r="M4317" i="73"/>
  <c r="O4317" i="73" s="1"/>
  <c r="M4318" i="73"/>
  <c r="M4319" i="73"/>
  <c r="N4319" i="73" s="1"/>
  <c r="M4320" i="73"/>
  <c r="N4320" i="73" s="1"/>
  <c r="M4321" i="73"/>
  <c r="M4322" i="73"/>
  <c r="N4322" i="73" s="1"/>
  <c r="M4323" i="73"/>
  <c r="M4324" i="73"/>
  <c r="O4324" i="73" s="1"/>
  <c r="M4325" i="73"/>
  <c r="O4325" i="73" s="1"/>
  <c r="M4326" i="73"/>
  <c r="M4327" i="73"/>
  <c r="M4328" i="73"/>
  <c r="M4329" i="73"/>
  <c r="M4330" i="73"/>
  <c r="N4330" i="73" s="1"/>
  <c r="M4331" i="73"/>
  <c r="N4331" i="73" s="1"/>
  <c r="M4332" i="73"/>
  <c r="N4332" i="73" s="1"/>
  <c r="M4333" i="73"/>
  <c r="O4333" i="73" s="1"/>
  <c r="M4335" i="73"/>
  <c r="M4336" i="73"/>
  <c r="M4337" i="73"/>
  <c r="M4338" i="73"/>
  <c r="N4338" i="73" s="1"/>
  <c r="M4339" i="73"/>
  <c r="M4340" i="73"/>
  <c r="M4341" i="73"/>
  <c r="O4341" i="73" s="1"/>
  <c r="M4342" i="73"/>
  <c r="M4343" i="73"/>
  <c r="N4343" i="73" s="1"/>
  <c r="M4344" i="73"/>
  <c r="O4344" i="73" s="1"/>
  <c r="M4345" i="73"/>
  <c r="M4346" i="73"/>
  <c r="N4346" i="73" s="1"/>
  <c r="M4347" i="73"/>
  <c r="M4348" i="73"/>
  <c r="M4349" i="73"/>
  <c r="O4349" i="73" s="1"/>
  <c r="M4350" i="73"/>
  <c r="M4351" i="73"/>
  <c r="O4351" i="73" s="1"/>
  <c r="M4352" i="73"/>
  <c r="N4352" i="73" s="1"/>
  <c r="M4353" i="73"/>
  <c r="M4354" i="73"/>
  <c r="N4354" i="73" s="1"/>
  <c r="M4355" i="73"/>
  <c r="N4355" i="73" s="1"/>
  <c r="M4356" i="73"/>
  <c r="N4356" i="73" s="1"/>
  <c r="M4357" i="73"/>
  <c r="O4357" i="73" s="1"/>
  <c r="M4358" i="73"/>
  <c r="M4359" i="73"/>
  <c r="M4360" i="73"/>
  <c r="M4249" i="73"/>
  <c r="M4250" i="73"/>
  <c r="N4250" i="73" s="1"/>
  <c r="M4252" i="73"/>
  <c r="N4252" i="73" s="1"/>
  <c r="M4310" i="73"/>
  <c r="M4334" i="73"/>
  <c r="R4243" i="73"/>
  <c r="R4244" i="73"/>
  <c r="R4245" i="73"/>
  <c r="R4246" i="73"/>
  <c r="R4247" i="73"/>
  <c r="R4248" i="73"/>
  <c r="R4249" i="73"/>
  <c r="R4250" i="73"/>
  <c r="R4251" i="73"/>
  <c r="R4252" i="73"/>
  <c r="R4253" i="73"/>
  <c r="R4254" i="73"/>
  <c r="R4255" i="73"/>
  <c r="R4256" i="73"/>
  <c r="R4257" i="73"/>
  <c r="R4258" i="73"/>
  <c r="R4259" i="73"/>
  <c r="R4260" i="73"/>
  <c r="R4261" i="73"/>
  <c r="R4262" i="73"/>
  <c r="R4263" i="73"/>
  <c r="R4264" i="73"/>
  <c r="R4265" i="73"/>
  <c r="R4266" i="73"/>
  <c r="R4267" i="73"/>
  <c r="R4268" i="73"/>
  <c r="R4269" i="73"/>
  <c r="R4270" i="73"/>
  <c r="R4271" i="73"/>
  <c r="R4272" i="73"/>
  <c r="R4273" i="73"/>
  <c r="R4274" i="73"/>
  <c r="R4275" i="73"/>
  <c r="R4276" i="73"/>
  <c r="R4277" i="73"/>
  <c r="R4278" i="73"/>
  <c r="R4279" i="73"/>
  <c r="R4280" i="73"/>
  <c r="R4281" i="73"/>
  <c r="R4282" i="73"/>
  <c r="R4283" i="73"/>
  <c r="R4284" i="73"/>
  <c r="R4285" i="73"/>
  <c r="R4286" i="73"/>
  <c r="R4287" i="73"/>
  <c r="R4288" i="73"/>
  <c r="R4289" i="73"/>
  <c r="R4290" i="73"/>
  <c r="R4291" i="73"/>
  <c r="R4292" i="73"/>
  <c r="R4293" i="73"/>
  <c r="R4294" i="73"/>
  <c r="R4295" i="73"/>
  <c r="R4296" i="73"/>
  <c r="R4297" i="73"/>
  <c r="R4298" i="73"/>
  <c r="R4299" i="73"/>
  <c r="R4300" i="73"/>
  <c r="R4301" i="73"/>
  <c r="R4302" i="73"/>
  <c r="R4303" i="73"/>
  <c r="R4304" i="73"/>
  <c r="R4305" i="73"/>
  <c r="R4306" i="73"/>
  <c r="R4307" i="73"/>
  <c r="R4308" i="73"/>
  <c r="R4309" i="73"/>
  <c r="R4310" i="73"/>
  <c r="R4311" i="73"/>
  <c r="R4312" i="73"/>
  <c r="R4313" i="73"/>
  <c r="R4314" i="73"/>
  <c r="R4315" i="73"/>
  <c r="R4316" i="73"/>
  <c r="R4317" i="73"/>
  <c r="R4318" i="73"/>
  <c r="R4319" i="73"/>
  <c r="R4320" i="73"/>
  <c r="R4321" i="73"/>
  <c r="R4322" i="73"/>
  <c r="R4323" i="73"/>
  <c r="R4324" i="73"/>
  <c r="R4325" i="73"/>
  <c r="R4326" i="73"/>
  <c r="R4327" i="73"/>
  <c r="R4328" i="73"/>
  <c r="R4329" i="73"/>
  <c r="R4330" i="73"/>
  <c r="R4331" i="73"/>
  <c r="R4332" i="73"/>
  <c r="R4333" i="73"/>
  <c r="R4334" i="73"/>
  <c r="R4335" i="73"/>
  <c r="R4336" i="73"/>
  <c r="R4337" i="73"/>
  <c r="R4338" i="73"/>
  <c r="R4339" i="73"/>
  <c r="R4340" i="73"/>
  <c r="R4341" i="73"/>
  <c r="R4342" i="73"/>
  <c r="R4343" i="73"/>
  <c r="R4344" i="73"/>
  <c r="R4345" i="73"/>
  <c r="R4346" i="73"/>
  <c r="R4347" i="73"/>
  <c r="R4348" i="73"/>
  <c r="R4349" i="73"/>
  <c r="R4350" i="73"/>
  <c r="R4351" i="73"/>
  <c r="R4352" i="73"/>
  <c r="R4353" i="73"/>
  <c r="R4354" i="73"/>
  <c r="R4355" i="73"/>
  <c r="R4356" i="73"/>
  <c r="R4357" i="73"/>
  <c r="R4358" i="73"/>
  <c r="R4359" i="73"/>
  <c r="R4360" i="73"/>
  <c r="C164" i="35"/>
  <c r="C165" i="35"/>
  <c r="C163" i="35"/>
  <c r="M2262" i="73"/>
  <c r="M2270" i="73"/>
  <c r="M2278" i="73"/>
  <c r="M2281" i="73"/>
  <c r="O2281" i="73" s="1"/>
  <c r="M2286" i="73"/>
  <c r="M2289" i="73"/>
  <c r="O2289" i="73" s="1"/>
  <c r="M2294" i="73"/>
  <c r="N2294" i="73" s="1"/>
  <c r="M2302" i="73"/>
  <c r="N2302" i="73" s="1"/>
  <c r="M2310" i="73"/>
  <c r="N2310" i="73" s="1"/>
  <c r="M2318" i="73"/>
  <c r="N2318" i="73" s="1"/>
  <c r="M2321" i="73"/>
  <c r="O2321" i="73" s="1"/>
  <c r="M2326" i="73"/>
  <c r="M2334" i="73"/>
  <c r="O2334" i="73" s="1"/>
  <c r="M2342" i="73"/>
  <c r="O2342" i="73" s="1"/>
  <c r="M2345" i="73"/>
  <c r="O2345" i="73" s="1"/>
  <c r="M2350" i="73"/>
  <c r="O2350" i="73" s="1"/>
  <c r="M2358" i="73"/>
  <c r="O2358" i="73" s="1"/>
  <c r="M2366" i="73"/>
  <c r="M2374" i="73"/>
  <c r="N2374" i="73" s="1"/>
  <c r="M2377" i="73"/>
  <c r="O2377" i="73" s="1"/>
  <c r="M2382" i="73"/>
  <c r="M2385" i="73"/>
  <c r="O2385" i="73" s="1"/>
  <c r="M2390" i="73"/>
  <c r="N2390" i="73" s="1"/>
  <c r="M2398" i="73"/>
  <c r="O2398" i="73" s="1"/>
  <c r="M2406" i="73"/>
  <c r="N2406" i="73" s="1"/>
  <c r="M2409" i="73"/>
  <c r="O2409" i="73" s="1"/>
  <c r="M2414" i="73"/>
  <c r="M2417" i="73"/>
  <c r="O2417" i="73" s="1"/>
  <c r="M2422" i="73"/>
  <c r="N2422" i="73" s="1"/>
  <c r="M2430" i="73"/>
  <c r="N2430" i="73" s="1"/>
  <c r="M2438" i="73"/>
  <c r="N2438" i="73" s="1"/>
  <c r="M2441" i="73"/>
  <c r="O2441" i="73" s="1"/>
  <c r="M2446" i="73"/>
  <c r="N2446" i="73" s="1"/>
  <c r="M2449" i="73"/>
  <c r="O2449" i="73" s="1"/>
  <c r="M2454" i="73"/>
  <c r="N2454" i="73" s="1"/>
  <c r="M2462" i="73"/>
  <c r="M2470" i="73"/>
  <c r="N2470" i="73" s="1"/>
  <c r="M2478" i="73"/>
  <c r="M2486" i="73"/>
  <c r="M2494" i="73"/>
  <c r="O2494" i="73" s="1"/>
  <c r="M2502" i="73"/>
  <c r="N2502" i="73" s="1"/>
  <c r="M2510" i="73"/>
  <c r="O2510" i="73" s="1"/>
  <c r="M2518" i="73"/>
  <c r="N2518" i="73" s="1"/>
  <c r="M2526" i="73"/>
  <c r="O2526" i="73" s="1"/>
  <c r="M2534" i="73"/>
  <c r="N2534" i="73" s="1"/>
  <c r="M2542" i="73"/>
  <c r="N2542" i="73" s="1"/>
  <c r="M2550" i="73"/>
  <c r="M2558" i="73"/>
  <c r="N2558" i="73" s="1"/>
  <c r="M2566" i="73"/>
  <c r="N2566" i="73" s="1"/>
  <c r="M2574" i="73"/>
  <c r="M2582" i="73"/>
  <c r="M2590" i="73"/>
  <c r="N2590" i="73" s="1"/>
  <c r="M2598" i="73"/>
  <c r="N2598" i="73" s="1"/>
  <c r="M2606" i="73"/>
  <c r="M2614" i="73"/>
  <c r="M2622" i="73"/>
  <c r="M2630" i="73"/>
  <c r="M2638" i="73"/>
  <c r="M2646" i="73"/>
  <c r="N2646" i="73" s="1"/>
  <c r="M2654" i="73"/>
  <c r="M2662" i="73"/>
  <c r="N2662" i="73" s="1"/>
  <c r="M2670" i="73"/>
  <c r="M2678" i="73"/>
  <c r="M2686" i="73"/>
  <c r="M2694" i="73"/>
  <c r="M2702" i="73"/>
  <c r="M2710" i="73"/>
  <c r="M2718" i="73"/>
  <c r="N2718" i="73" s="1"/>
  <c r="M2726" i="73"/>
  <c r="M2734" i="73"/>
  <c r="N2734" i="73" s="1"/>
  <c r="M2742" i="73"/>
  <c r="M2750" i="73"/>
  <c r="O2750" i="73" s="1"/>
  <c r="M2758" i="73"/>
  <c r="O2758" i="73" s="1"/>
  <c r="M2766" i="73"/>
  <c r="M2774" i="73"/>
  <c r="N2774" i="73" s="1"/>
  <c r="M2782" i="73"/>
  <c r="N2782" i="73" s="1"/>
  <c r="M2790" i="73"/>
  <c r="N2790" i="73" s="1"/>
  <c r="M2793" i="73"/>
  <c r="N2793" i="73" s="1"/>
  <c r="M2798" i="73"/>
  <c r="N2798" i="73" s="1"/>
  <c r="M2806" i="73"/>
  <c r="O2806" i="73" s="1"/>
  <c r="M2814" i="73"/>
  <c r="M2822" i="73"/>
  <c r="N2822" i="73" s="1"/>
  <c r="M2830" i="73"/>
  <c r="M2838" i="73"/>
  <c r="M2846" i="73"/>
  <c r="N2846" i="73" s="1"/>
  <c r="M2854" i="73"/>
  <c r="M2862" i="73"/>
  <c r="O2862" i="73" s="1"/>
  <c r="M2870" i="73"/>
  <c r="N2870" i="73" s="1"/>
  <c r="M2878" i="73"/>
  <c r="O2878" i="73" s="1"/>
  <c r="M2886" i="73"/>
  <c r="O2886" i="73" s="1"/>
  <c r="M2894" i="73"/>
  <c r="N2894" i="73" s="1"/>
  <c r="M2902" i="73"/>
  <c r="N2902" i="73" s="1"/>
  <c r="M2910" i="73"/>
  <c r="O2910" i="73" s="1"/>
  <c r="M2918" i="73"/>
  <c r="M2926" i="73"/>
  <c r="N2926" i="73" s="1"/>
  <c r="M2934" i="73"/>
  <c r="M2942" i="73"/>
  <c r="N2942" i="73" s="1"/>
  <c r="M2950" i="73"/>
  <c r="M2958" i="73"/>
  <c r="N2958" i="73" s="1"/>
  <c r="M2966" i="73"/>
  <c r="N2966" i="73" s="1"/>
  <c r="M2974" i="73"/>
  <c r="N2974" i="73" s="1"/>
  <c r="M2982" i="73"/>
  <c r="M2990" i="73"/>
  <c r="N2990" i="73" s="1"/>
  <c r="M2998" i="73"/>
  <c r="M3006" i="73"/>
  <c r="M3014" i="73"/>
  <c r="N3014" i="73" s="1"/>
  <c r="M3022" i="73"/>
  <c r="N3022" i="73" s="1"/>
  <c r="M3030" i="73"/>
  <c r="N3030" i="73" s="1"/>
  <c r="M3038" i="73"/>
  <c r="O3038" i="73" s="1"/>
  <c r="M3046" i="73"/>
  <c r="N3046" i="73" s="1"/>
  <c r="M3054" i="73"/>
  <c r="M3062" i="73"/>
  <c r="N3062" i="73" s="1"/>
  <c r="M3070" i="73"/>
  <c r="M3078" i="73"/>
  <c r="O3078" i="73" s="1"/>
  <c r="M3086" i="73"/>
  <c r="M3094" i="73"/>
  <c r="N3094" i="73" s="1"/>
  <c r="M3102" i="73"/>
  <c r="N3102" i="73" s="1"/>
  <c r="M3110" i="73"/>
  <c r="N3110" i="73" s="1"/>
  <c r="M3118" i="73"/>
  <c r="M3126" i="73"/>
  <c r="N3126" i="73" s="1"/>
  <c r="M3134" i="73"/>
  <c r="N3134" i="73" s="1"/>
  <c r="M3142" i="73"/>
  <c r="N3142" i="73" s="1"/>
  <c r="M3150" i="73"/>
  <c r="N3150" i="73" s="1"/>
  <c r="M3158" i="73"/>
  <c r="N3158" i="73" s="1"/>
  <c r="M3166" i="73"/>
  <c r="N3166" i="73" s="1"/>
  <c r="M3174" i="73"/>
  <c r="N3174" i="73" s="1"/>
  <c r="M3182" i="73"/>
  <c r="N3182" i="73" s="1"/>
  <c r="M3190" i="73"/>
  <c r="N3190" i="73" s="1"/>
  <c r="M3198" i="73"/>
  <c r="N3198" i="73" s="1"/>
  <c r="M3206" i="73"/>
  <c r="N3206" i="73" s="1"/>
  <c r="M3214" i="73"/>
  <c r="N3214" i="73" s="1"/>
  <c r="M3222" i="73"/>
  <c r="N3222" i="73" s="1"/>
  <c r="M3230" i="73"/>
  <c r="N3230" i="73" s="1"/>
  <c r="M3238" i="73"/>
  <c r="N3238" i="73" s="1"/>
  <c r="M3246" i="73"/>
  <c r="N3246" i="73" s="1"/>
  <c r="M3254" i="73"/>
  <c r="N3254" i="73" s="1"/>
  <c r="M3262" i="73"/>
  <c r="N3262" i="73" s="1"/>
  <c r="M3270" i="73"/>
  <c r="O3270" i="73" s="1"/>
  <c r="M3278" i="73"/>
  <c r="N3278" i="73" s="1"/>
  <c r="M3286" i="73"/>
  <c r="N3286" i="73" s="1"/>
  <c r="M3294" i="73"/>
  <c r="N3294" i="73" s="1"/>
  <c r="M3302" i="73"/>
  <c r="N3302" i="73" s="1"/>
  <c r="M3310" i="73"/>
  <c r="O3310" i="73" s="1"/>
  <c r="M3318" i="73"/>
  <c r="M3326" i="73"/>
  <c r="M3334" i="73"/>
  <c r="O3334" i="73" s="1"/>
  <c r="M3342" i="73"/>
  <c r="M3350" i="73"/>
  <c r="M3358" i="73"/>
  <c r="M3366" i="73"/>
  <c r="M3374" i="73"/>
  <c r="O3374" i="73" s="1"/>
  <c r="M3382" i="73"/>
  <c r="M3390" i="73"/>
  <c r="M3398" i="73"/>
  <c r="O3398" i="73" s="1"/>
  <c r="M3406" i="73"/>
  <c r="M3414" i="73"/>
  <c r="M3422" i="73"/>
  <c r="M3430" i="73"/>
  <c r="N3430" i="73" s="1"/>
  <c r="M3438" i="73"/>
  <c r="N3438" i="73" s="1"/>
  <c r="M3446" i="73"/>
  <c r="N3446" i="73" s="1"/>
  <c r="M3454" i="73"/>
  <c r="N3454" i="73" s="1"/>
  <c r="M3462" i="73"/>
  <c r="N3462" i="73" s="1"/>
  <c r="M3470" i="73"/>
  <c r="N3470" i="73" s="1"/>
  <c r="M3478" i="73"/>
  <c r="N3478" i="73" s="1"/>
  <c r="M3486" i="73"/>
  <c r="N3486" i="73" s="1"/>
  <c r="M3494" i="73"/>
  <c r="N3494" i="73" s="1"/>
  <c r="M3502" i="73"/>
  <c r="O3502" i="73" s="1"/>
  <c r="M3510" i="73"/>
  <c r="N3510" i="73" s="1"/>
  <c r="M3518" i="73"/>
  <c r="N3518" i="73" s="1"/>
  <c r="M3526" i="73"/>
  <c r="N3526" i="73" s="1"/>
  <c r="M3534" i="73"/>
  <c r="N3534" i="73" s="1"/>
  <c r="M3542" i="73"/>
  <c r="N3542" i="73" s="1"/>
  <c r="M3550" i="73"/>
  <c r="N3550" i="73" s="1"/>
  <c r="M3558" i="73"/>
  <c r="N3558" i="73" s="1"/>
  <c r="M3566" i="73"/>
  <c r="N3566" i="73" s="1"/>
  <c r="M3574" i="73"/>
  <c r="N3574" i="73" s="1"/>
  <c r="M3582" i="73"/>
  <c r="N3582" i="73" s="1"/>
  <c r="M3590" i="73"/>
  <c r="M3598" i="73"/>
  <c r="N3598" i="73" s="1"/>
  <c r="M3606" i="73"/>
  <c r="N3606" i="73" s="1"/>
  <c r="M3614" i="73"/>
  <c r="N3614" i="73" s="1"/>
  <c r="M3622" i="73"/>
  <c r="N3622" i="73" s="1"/>
  <c r="M3630" i="73"/>
  <c r="N3630" i="73" s="1"/>
  <c r="M3638" i="73"/>
  <c r="N3638" i="73" s="1"/>
  <c r="M3646" i="73"/>
  <c r="N3646" i="73" s="1"/>
  <c r="M3654" i="73"/>
  <c r="M3662" i="73"/>
  <c r="N3662" i="73" s="1"/>
  <c r="M3670" i="73"/>
  <c r="N3670" i="73" s="1"/>
  <c r="M3678" i="73"/>
  <c r="N3678" i="73" s="1"/>
  <c r="M3686" i="73"/>
  <c r="N3686" i="73" s="1"/>
  <c r="M3694" i="73"/>
  <c r="M3702" i="73"/>
  <c r="N3702" i="73" s="1"/>
  <c r="M3710" i="73"/>
  <c r="N3710" i="73" s="1"/>
  <c r="M3718" i="73"/>
  <c r="M3726" i="73"/>
  <c r="N3726" i="73" s="1"/>
  <c r="M3734" i="73"/>
  <c r="N3734" i="73" s="1"/>
  <c r="M3742" i="73"/>
  <c r="N3742" i="73" s="1"/>
  <c r="M3750" i="73"/>
  <c r="N3750" i="73" s="1"/>
  <c r="M3758" i="73"/>
  <c r="O3758" i="73" s="1"/>
  <c r="M3766" i="73"/>
  <c r="N3766" i="73" s="1"/>
  <c r="M3774" i="73"/>
  <c r="N3774" i="73" s="1"/>
  <c r="M3782" i="73"/>
  <c r="O3782" i="73" s="1"/>
  <c r="M3790" i="73"/>
  <c r="N3790" i="73" s="1"/>
  <c r="M3798" i="73"/>
  <c r="N3798" i="73" s="1"/>
  <c r="M3806" i="73"/>
  <c r="N3806" i="73" s="1"/>
  <c r="M3814" i="73"/>
  <c r="N3814" i="73" s="1"/>
  <c r="M3822" i="73"/>
  <c r="O3822" i="73" s="1"/>
  <c r="M3830" i="73"/>
  <c r="M3838" i="73"/>
  <c r="M3846" i="73"/>
  <c r="M3854" i="73"/>
  <c r="M3862" i="73"/>
  <c r="M3870" i="73"/>
  <c r="M3878" i="73"/>
  <c r="M3886" i="73"/>
  <c r="O3886" i="73" s="1"/>
  <c r="M3894" i="73"/>
  <c r="M3902" i="73"/>
  <c r="M3910" i="73"/>
  <c r="O3910" i="73" s="1"/>
  <c r="M3918" i="73"/>
  <c r="M3926" i="73"/>
  <c r="M3934" i="73"/>
  <c r="M3942" i="73"/>
  <c r="M3950" i="73"/>
  <c r="M3958" i="73"/>
  <c r="M3966" i="73"/>
  <c r="M3974" i="73"/>
  <c r="O3974" i="73" s="1"/>
  <c r="M3982" i="73"/>
  <c r="O3982" i="73" s="1"/>
  <c r="M3990" i="73"/>
  <c r="M3998" i="73"/>
  <c r="M4006" i="73"/>
  <c r="M4014" i="73"/>
  <c r="O4014" i="73" s="1"/>
  <c r="M4022" i="73"/>
  <c r="M4030" i="73"/>
  <c r="M4038" i="73"/>
  <c r="O4038" i="73" s="1"/>
  <c r="M4046" i="73"/>
  <c r="O4046" i="73" s="1"/>
  <c r="M4054" i="73"/>
  <c r="M4062" i="73"/>
  <c r="M4070" i="73"/>
  <c r="M4078" i="73"/>
  <c r="O4078" i="73" s="1"/>
  <c r="M4086" i="73"/>
  <c r="M4094" i="73"/>
  <c r="M4102" i="73"/>
  <c r="O4102" i="73" s="1"/>
  <c r="M4110" i="73"/>
  <c r="O4110" i="73" s="1"/>
  <c r="M4118" i="73"/>
  <c r="M4126" i="73"/>
  <c r="M4134" i="73"/>
  <c r="M4142" i="73"/>
  <c r="M4150" i="73"/>
  <c r="M4158" i="73"/>
  <c r="M4166" i="73"/>
  <c r="M4174" i="73"/>
  <c r="M4182" i="73"/>
  <c r="M4190" i="73"/>
  <c r="O4190" i="73" s="1"/>
  <c r="M4198" i="73"/>
  <c r="O4198" i="73" s="1"/>
  <c r="M4206" i="73"/>
  <c r="M4214" i="73"/>
  <c r="O4214" i="73" s="1"/>
  <c r="M4222" i="73"/>
  <c r="M4230" i="73"/>
  <c r="M4238" i="73"/>
  <c r="M2258" i="73"/>
  <c r="N2258" i="73" s="1"/>
  <c r="M2259" i="73"/>
  <c r="N2259" i="73" s="1"/>
  <c r="M2260" i="73"/>
  <c r="N2260" i="73" s="1"/>
  <c r="M2261" i="73"/>
  <c r="N2261" i="73" s="1"/>
  <c r="M2263" i="73"/>
  <c r="N2263" i="73" s="1"/>
  <c r="M2264" i="73"/>
  <c r="N2264" i="73" s="1"/>
  <c r="M2266" i="73"/>
  <c r="O2266" i="73" s="1"/>
  <c r="M2267" i="73"/>
  <c r="N2267" i="73" s="1"/>
  <c r="M2268" i="73"/>
  <c r="N2268" i="73" s="1"/>
  <c r="M2269" i="73"/>
  <c r="N2269" i="73" s="1"/>
  <c r="M2271" i="73"/>
  <c r="N2271" i="73" s="1"/>
  <c r="M2272" i="73"/>
  <c r="O2272" i="73" s="1"/>
  <c r="M2274" i="73"/>
  <c r="N2274" i="73" s="1"/>
  <c r="M2275" i="73"/>
  <c r="N2275" i="73" s="1"/>
  <c r="M2276" i="73"/>
  <c r="N2276" i="73" s="1"/>
  <c r="M2277" i="73"/>
  <c r="N2277" i="73" s="1"/>
  <c r="M2279" i="73"/>
  <c r="O2279" i="73" s="1"/>
  <c r="M2280" i="73"/>
  <c r="N2280" i="73" s="1"/>
  <c r="M2282" i="73"/>
  <c r="N2282" i="73" s="1"/>
  <c r="M2283" i="73"/>
  <c r="N2283" i="73" s="1"/>
  <c r="M2284" i="73"/>
  <c r="O2284" i="73" s="1"/>
  <c r="M2285" i="73"/>
  <c r="N2285" i="73" s="1"/>
  <c r="M2287" i="73"/>
  <c r="N2287" i="73" s="1"/>
  <c r="M2288" i="73"/>
  <c r="N2288" i="73" s="1"/>
  <c r="M2290" i="73"/>
  <c r="N2290" i="73" s="1"/>
  <c r="M2291" i="73"/>
  <c r="M2292" i="73"/>
  <c r="N2292" i="73" s="1"/>
  <c r="M2293" i="73"/>
  <c r="O2293" i="73" s="1"/>
  <c r="M2295" i="73"/>
  <c r="N2295" i="73" s="1"/>
  <c r="M2296" i="73"/>
  <c r="N2296" i="73" s="1"/>
  <c r="M2298" i="73"/>
  <c r="N2298" i="73" s="1"/>
  <c r="M2299" i="73"/>
  <c r="O2299" i="73" s="1"/>
  <c r="M2300" i="73"/>
  <c r="N2300" i="73" s="1"/>
  <c r="M2301" i="73"/>
  <c r="N2301" i="73" s="1"/>
  <c r="M2303" i="73"/>
  <c r="N2303" i="73" s="1"/>
  <c r="M2304" i="73"/>
  <c r="N2304" i="73" s="1"/>
  <c r="M2306" i="73"/>
  <c r="N2306" i="73" s="1"/>
  <c r="M2307" i="73"/>
  <c r="N2307" i="73" s="1"/>
  <c r="M2308" i="73"/>
  <c r="O2308" i="73" s="1"/>
  <c r="M2309" i="73"/>
  <c r="O2309" i="73" s="1"/>
  <c r="M2311" i="73"/>
  <c r="N2311" i="73" s="1"/>
  <c r="M2312" i="73"/>
  <c r="M2314" i="73"/>
  <c r="O2314" i="73" s="1"/>
  <c r="M2315" i="73"/>
  <c r="O2315" i="73" s="1"/>
  <c r="M2316" i="73"/>
  <c r="O2316" i="73" s="1"/>
  <c r="M2317" i="73"/>
  <c r="N2317" i="73" s="1"/>
  <c r="M2319" i="73"/>
  <c r="N2319" i="73" s="1"/>
  <c r="M2320" i="73"/>
  <c r="O2320" i="73" s="1"/>
  <c r="M2322" i="73"/>
  <c r="O2322" i="73" s="1"/>
  <c r="M2323" i="73"/>
  <c r="N2323" i="73" s="1"/>
  <c r="M2324" i="73"/>
  <c r="O2324" i="73" s="1"/>
  <c r="M2325" i="73"/>
  <c r="O2325" i="73" s="1"/>
  <c r="M2327" i="73"/>
  <c r="N2327" i="73" s="1"/>
  <c r="M2328" i="73"/>
  <c r="N2328" i="73" s="1"/>
  <c r="M2330" i="73"/>
  <c r="O2330" i="73" s="1"/>
  <c r="M2331" i="73"/>
  <c r="N2331" i="73" s="1"/>
  <c r="M2332" i="73"/>
  <c r="O2332" i="73" s="1"/>
  <c r="M2333" i="73"/>
  <c r="M2335" i="73"/>
  <c r="O2335" i="73" s="1"/>
  <c r="M2336" i="73"/>
  <c r="O2336" i="73" s="1"/>
  <c r="M2338" i="73"/>
  <c r="N2338" i="73" s="1"/>
  <c r="M2339" i="73"/>
  <c r="O2339" i="73" s="1"/>
  <c r="M2340" i="73"/>
  <c r="O2340" i="73" s="1"/>
  <c r="M2341" i="73"/>
  <c r="N2341" i="73" s="1"/>
  <c r="M2343" i="73"/>
  <c r="M2344" i="73"/>
  <c r="N2344" i="73" s="1"/>
  <c r="M2346" i="73"/>
  <c r="N2346" i="73" s="1"/>
  <c r="M2347" i="73"/>
  <c r="N2347" i="73" s="1"/>
  <c r="M2348" i="73"/>
  <c r="N2348" i="73" s="1"/>
  <c r="M2349" i="73"/>
  <c r="N2349" i="73" s="1"/>
  <c r="M2351" i="73"/>
  <c r="N2351" i="73" s="1"/>
  <c r="M2352" i="73"/>
  <c r="N2352" i="73" s="1"/>
  <c r="M2354" i="73"/>
  <c r="M2355" i="73"/>
  <c r="O2355" i="73" s="1"/>
  <c r="M2356" i="73"/>
  <c r="O2356" i="73" s="1"/>
  <c r="M2357" i="73"/>
  <c r="O2357" i="73" s="1"/>
  <c r="M2359" i="73"/>
  <c r="O2359" i="73" s="1"/>
  <c r="M2360" i="73"/>
  <c r="N2360" i="73" s="1"/>
  <c r="M2362" i="73"/>
  <c r="N2362" i="73" s="1"/>
  <c r="M2363" i="73"/>
  <c r="O2363" i="73" s="1"/>
  <c r="M2364" i="73"/>
  <c r="M2365" i="73"/>
  <c r="N2365" i="73" s="1"/>
  <c r="M2367" i="73"/>
  <c r="N2367" i="73" s="1"/>
  <c r="M2368" i="73"/>
  <c r="N2368" i="73" s="1"/>
  <c r="M2370" i="73"/>
  <c r="O2370" i="73" s="1"/>
  <c r="M2371" i="73"/>
  <c r="O2371" i="73" s="1"/>
  <c r="M2372" i="73"/>
  <c r="O2372" i="73" s="1"/>
  <c r="M2373" i="73"/>
  <c r="O2373" i="73" s="1"/>
  <c r="M2375" i="73"/>
  <c r="O2375" i="73" s="1"/>
  <c r="M2376" i="73"/>
  <c r="N2376" i="73" s="1"/>
  <c r="M2378" i="73"/>
  <c r="O2378" i="73" s="1"/>
  <c r="M2379" i="73"/>
  <c r="N2379" i="73" s="1"/>
  <c r="M2380" i="73"/>
  <c r="N2380" i="73" s="1"/>
  <c r="M2381" i="73"/>
  <c r="N2381" i="73" s="1"/>
  <c r="M2383" i="73"/>
  <c r="N2383" i="73" s="1"/>
  <c r="M2384" i="73"/>
  <c r="N2384" i="73" s="1"/>
  <c r="M2386" i="73"/>
  <c r="M2387" i="73"/>
  <c r="N2387" i="73" s="1"/>
  <c r="M2388" i="73"/>
  <c r="N2388" i="73" s="1"/>
  <c r="M2389" i="73"/>
  <c r="O2389" i="73" s="1"/>
  <c r="M2391" i="73"/>
  <c r="N2391" i="73" s="1"/>
  <c r="M2392" i="73"/>
  <c r="O2392" i="73" s="1"/>
  <c r="M2394" i="73"/>
  <c r="N2394" i="73" s="1"/>
  <c r="M2395" i="73"/>
  <c r="N2395" i="73" s="1"/>
  <c r="M2396" i="73"/>
  <c r="M2397" i="73"/>
  <c r="N2397" i="73" s="1"/>
  <c r="M2399" i="73"/>
  <c r="N2399" i="73" s="1"/>
  <c r="M2400" i="73"/>
  <c r="N2400" i="73" s="1"/>
  <c r="M2402" i="73"/>
  <c r="N2402" i="73" s="1"/>
  <c r="M2403" i="73"/>
  <c r="N2403" i="73" s="1"/>
  <c r="M2404" i="73"/>
  <c r="N2404" i="73" s="1"/>
  <c r="M2405" i="73"/>
  <c r="N2405" i="73" s="1"/>
  <c r="M2407" i="73"/>
  <c r="N2407" i="73" s="1"/>
  <c r="M2408" i="73"/>
  <c r="N2408" i="73" s="1"/>
  <c r="M2410" i="73"/>
  <c r="O2410" i="73" s="1"/>
  <c r="M2411" i="73"/>
  <c r="N2411" i="73" s="1"/>
  <c r="M2412" i="73"/>
  <c r="N2412" i="73" s="1"/>
  <c r="M2413" i="73"/>
  <c r="N2413" i="73" s="1"/>
  <c r="M2415" i="73"/>
  <c r="N2415" i="73" s="1"/>
  <c r="M2416" i="73"/>
  <c r="M2418" i="73"/>
  <c r="N2418" i="73" s="1"/>
  <c r="M2419" i="73"/>
  <c r="N2419" i="73" s="1"/>
  <c r="M2420" i="73"/>
  <c r="O2420" i="73" s="1"/>
  <c r="M2421" i="73"/>
  <c r="N2421" i="73" s="1"/>
  <c r="M2423" i="73"/>
  <c r="N2423" i="73" s="1"/>
  <c r="M2424" i="73"/>
  <c r="N2424" i="73" s="1"/>
  <c r="M2426" i="73"/>
  <c r="N2426" i="73" s="1"/>
  <c r="M2427" i="73"/>
  <c r="M2428" i="73"/>
  <c r="O2428" i="73" s="1"/>
  <c r="M2429" i="73"/>
  <c r="O2429" i="73" s="1"/>
  <c r="M2431" i="73"/>
  <c r="N2431" i="73" s="1"/>
  <c r="M2432" i="73"/>
  <c r="N2432" i="73" s="1"/>
  <c r="M2434" i="73"/>
  <c r="N2434" i="73" s="1"/>
  <c r="M2435" i="73"/>
  <c r="N2435" i="73" s="1"/>
  <c r="M2436" i="73"/>
  <c r="N2436" i="73" s="1"/>
  <c r="M2437" i="73"/>
  <c r="M2439" i="73"/>
  <c r="N2439" i="73" s="1"/>
  <c r="M2440" i="73"/>
  <c r="N2440" i="73" s="1"/>
  <c r="M2442" i="73"/>
  <c r="N2442" i="73" s="1"/>
  <c r="M2443" i="73"/>
  <c r="N2443" i="73" s="1"/>
  <c r="M2444" i="73"/>
  <c r="N2444" i="73" s="1"/>
  <c r="M2445" i="73"/>
  <c r="N2445" i="73" s="1"/>
  <c r="M2447" i="73"/>
  <c r="N2447" i="73" s="1"/>
  <c r="M2448" i="73"/>
  <c r="M2450" i="73"/>
  <c r="N2450" i="73" s="1"/>
  <c r="M2451" i="73"/>
  <c r="N2451" i="73" s="1"/>
  <c r="M2452" i="73"/>
  <c r="O2452" i="73" s="1"/>
  <c r="M2453" i="73"/>
  <c r="O2453" i="73" s="1"/>
  <c r="M2455" i="73"/>
  <c r="N2455" i="73" s="1"/>
  <c r="M2456" i="73"/>
  <c r="N2456" i="73" s="1"/>
  <c r="M2458" i="73"/>
  <c r="N2458" i="73" s="1"/>
  <c r="M2459" i="73"/>
  <c r="N2459" i="73" s="1"/>
  <c r="M2460" i="73"/>
  <c r="N2460" i="73" s="1"/>
  <c r="M2461" i="73"/>
  <c r="N2461" i="73" s="1"/>
  <c r="M2463" i="73"/>
  <c r="N2463" i="73" s="1"/>
  <c r="M2464" i="73"/>
  <c r="O2464" i="73" s="1"/>
  <c r="M2466" i="73"/>
  <c r="N2466" i="73" s="1"/>
  <c r="M2467" i="73"/>
  <c r="N2467" i="73" s="1"/>
  <c r="M2468" i="73"/>
  <c r="N2468" i="73" s="1"/>
  <c r="M2469" i="73"/>
  <c r="M2471" i="73"/>
  <c r="N2471" i="73" s="1"/>
  <c r="M2472" i="73"/>
  <c r="N2472" i="73" s="1"/>
  <c r="M2474" i="73"/>
  <c r="N2474" i="73" s="1"/>
  <c r="M2475" i="73"/>
  <c r="N2475" i="73" s="1"/>
  <c r="M2476" i="73"/>
  <c r="N2476" i="73" s="1"/>
  <c r="M2477" i="73"/>
  <c r="O2477" i="73" s="1"/>
  <c r="M2479" i="73"/>
  <c r="N2479" i="73" s="1"/>
  <c r="M2480" i="73"/>
  <c r="N2480" i="73" s="1"/>
  <c r="M2482" i="73"/>
  <c r="N2482" i="73" s="1"/>
  <c r="M2483" i="73"/>
  <c r="N2483" i="73" s="1"/>
  <c r="M2484" i="73"/>
  <c r="N2484" i="73" s="1"/>
  <c r="M2485" i="73"/>
  <c r="N2485" i="73" s="1"/>
  <c r="M2487" i="73"/>
  <c r="O2487" i="73" s="1"/>
  <c r="M2488" i="73"/>
  <c r="N2488" i="73" s="1"/>
  <c r="M2490" i="73"/>
  <c r="M2491" i="73"/>
  <c r="N2491" i="73" s="1"/>
  <c r="M2492" i="73"/>
  <c r="N2492" i="73" s="1"/>
  <c r="M2493" i="73"/>
  <c r="N2493" i="73" s="1"/>
  <c r="M2495" i="73"/>
  <c r="N2495" i="73" s="1"/>
  <c r="M2496" i="73"/>
  <c r="N2496" i="73" s="1"/>
  <c r="M2498" i="73"/>
  <c r="N2498" i="73" s="1"/>
  <c r="M2499" i="73"/>
  <c r="N2499" i="73" s="1"/>
  <c r="M2500" i="73"/>
  <c r="M2501" i="73"/>
  <c r="N2501" i="73" s="1"/>
  <c r="M2503" i="73"/>
  <c r="N2503" i="73" s="1"/>
  <c r="M2504" i="73"/>
  <c r="N2504" i="73" s="1"/>
  <c r="M2506" i="73"/>
  <c r="M2507" i="73"/>
  <c r="N2507" i="73" s="1"/>
  <c r="M2508" i="73"/>
  <c r="N2508" i="73" s="1"/>
  <c r="M2509" i="73"/>
  <c r="N2509" i="73" s="1"/>
  <c r="M2511" i="73"/>
  <c r="N2511" i="73" s="1"/>
  <c r="M2512" i="73"/>
  <c r="N2512" i="73" s="1"/>
  <c r="M2514" i="73"/>
  <c r="N2514" i="73" s="1"/>
  <c r="M2515" i="73"/>
  <c r="N2515" i="73" s="1"/>
  <c r="M2516" i="73"/>
  <c r="N2516" i="73" s="1"/>
  <c r="M2517" i="73"/>
  <c r="M2519" i="73"/>
  <c r="N2519" i="73" s="1"/>
  <c r="M2520" i="73"/>
  <c r="M2522" i="73"/>
  <c r="N2522" i="73" s="1"/>
  <c r="M2523" i="73"/>
  <c r="N2523" i="73" s="1"/>
  <c r="M2524" i="73"/>
  <c r="O2524" i="73" s="1"/>
  <c r="M2525" i="73"/>
  <c r="N2525" i="73" s="1"/>
  <c r="M2527" i="73"/>
  <c r="O2527" i="73" s="1"/>
  <c r="M2528" i="73"/>
  <c r="O2528" i="73" s="1"/>
  <c r="M2530" i="73"/>
  <c r="N2530" i="73" s="1"/>
  <c r="M2531" i="73"/>
  <c r="N2531" i="73" s="1"/>
  <c r="M2532" i="73"/>
  <c r="O2532" i="73" s="1"/>
  <c r="M2533" i="73"/>
  <c r="N2533" i="73" s="1"/>
  <c r="M2535" i="73"/>
  <c r="N2535" i="73" s="1"/>
  <c r="M2536" i="73"/>
  <c r="N2536" i="73" s="1"/>
  <c r="M2538" i="73"/>
  <c r="O2538" i="73" s="1"/>
  <c r="M2539" i="73"/>
  <c r="N2539" i="73" s="1"/>
  <c r="M2540" i="73"/>
  <c r="O2540" i="73" s="1"/>
  <c r="M2541" i="73"/>
  <c r="N2541" i="73" s="1"/>
  <c r="M2543" i="73"/>
  <c r="N2543" i="73" s="1"/>
  <c r="M2544" i="73"/>
  <c r="O2544" i="73" s="1"/>
  <c r="M2546" i="73"/>
  <c r="N2546" i="73" s="1"/>
  <c r="M2547" i="73"/>
  <c r="N2547" i="73" s="1"/>
  <c r="M2548" i="73"/>
  <c r="N2548" i="73" s="1"/>
  <c r="M2549" i="73"/>
  <c r="O2549" i="73" s="1"/>
  <c r="M2551" i="73"/>
  <c r="M2552" i="73"/>
  <c r="M2554" i="73"/>
  <c r="N2554" i="73" s="1"/>
  <c r="M2555" i="73"/>
  <c r="N2555" i="73" s="1"/>
  <c r="M2556" i="73"/>
  <c r="M2557" i="73"/>
  <c r="N2557" i="73" s="1"/>
  <c r="M2559" i="73"/>
  <c r="O2559" i="73" s="1"/>
  <c r="M2560" i="73"/>
  <c r="M2562" i="73"/>
  <c r="N2562" i="73" s="1"/>
  <c r="M2563" i="73"/>
  <c r="N2563" i="73" s="1"/>
  <c r="M2564" i="73"/>
  <c r="O2564" i="73" s="1"/>
  <c r="M2565" i="73"/>
  <c r="O2565" i="73" s="1"/>
  <c r="M2567" i="73"/>
  <c r="N2567" i="73" s="1"/>
  <c r="M2568" i="73"/>
  <c r="O2568" i="73" s="1"/>
  <c r="M2570" i="73"/>
  <c r="M2571" i="73"/>
  <c r="N2571" i="73" s="1"/>
  <c r="M2572" i="73"/>
  <c r="O2572" i="73" s="1"/>
  <c r="M2573" i="73"/>
  <c r="N2573" i="73" s="1"/>
  <c r="M2575" i="73"/>
  <c r="O2575" i="73" s="1"/>
  <c r="M2576" i="73"/>
  <c r="M2578" i="73"/>
  <c r="N2578" i="73" s="1"/>
  <c r="M2579" i="73"/>
  <c r="N2579" i="73" s="1"/>
  <c r="M2580" i="73"/>
  <c r="O2580" i="73" s="1"/>
  <c r="M2581" i="73"/>
  <c r="M2583" i="73"/>
  <c r="N2583" i="73" s="1"/>
  <c r="M2584" i="73"/>
  <c r="M2586" i="73"/>
  <c r="N2586" i="73" s="1"/>
  <c r="M2587" i="73"/>
  <c r="N2587" i="73" s="1"/>
  <c r="M2588" i="73"/>
  <c r="O2588" i="73" s="1"/>
  <c r="M2589" i="73"/>
  <c r="N2589" i="73" s="1"/>
  <c r="M2591" i="73"/>
  <c r="O2591" i="73" s="1"/>
  <c r="M2592" i="73"/>
  <c r="O2592" i="73" s="1"/>
  <c r="M2594" i="73"/>
  <c r="N2594" i="73" s="1"/>
  <c r="M2595" i="73"/>
  <c r="N2595" i="73" s="1"/>
  <c r="M2596" i="73"/>
  <c r="M2597" i="73"/>
  <c r="O2597" i="73" s="1"/>
  <c r="M2599" i="73"/>
  <c r="N2599" i="73" s="1"/>
  <c r="M2600" i="73"/>
  <c r="O2600" i="73" s="1"/>
  <c r="M2602" i="73"/>
  <c r="M2603" i="73"/>
  <c r="N2603" i="73" s="1"/>
  <c r="M2604" i="73"/>
  <c r="M2605" i="73"/>
  <c r="N2605" i="73" s="1"/>
  <c r="M2607" i="73"/>
  <c r="N2607" i="73" s="1"/>
  <c r="M2608" i="73"/>
  <c r="O2608" i="73" s="1"/>
  <c r="M2610" i="73"/>
  <c r="N2610" i="73" s="1"/>
  <c r="M2611" i="73"/>
  <c r="N2611" i="73" s="1"/>
  <c r="M2612" i="73"/>
  <c r="M2613" i="73"/>
  <c r="N2613" i="73" s="1"/>
  <c r="M2615" i="73"/>
  <c r="N2615" i="73" s="1"/>
  <c r="M2616" i="73"/>
  <c r="M2618" i="73"/>
  <c r="O2618" i="73" s="1"/>
  <c r="M2619" i="73"/>
  <c r="N2619" i="73" s="1"/>
  <c r="M2620" i="73"/>
  <c r="O2620" i="73" s="1"/>
  <c r="M2621" i="73"/>
  <c r="N2621" i="73" s="1"/>
  <c r="M2623" i="73"/>
  <c r="N2623" i="73" s="1"/>
  <c r="M2624" i="73"/>
  <c r="M2626" i="73"/>
  <c r="O2626" i="73" s="1"/>
  <c r="M2627" i="73"/>
  <c r="N2627" i="73" s="1"/>
  <c r="M2628" i="73"/>
  <c r="M2629" i="73"/>
  <c r="N2629" i="73" s="1"/>
  <c r="M2631" i="73"/>
  <c r="O2631" i="73" s="1"/>
  <c r="M2632" i="73"/>
  <c r="M2634" i="73"/>
  <c r="N2634" i="73" s="1"/>
  <c r="M2635" i="73"/>
  <c r="N2635" i="73" s="1"/>
  <c r="M2636" i="73"/>
  <c r="M2637" i="73"/>
  <c r="O2637" i="73" s="1"/>
  <c r="M2639" i="73"/>
  <c r="N2639" i="73" s="1"/>
  <c r="M2640" i="73"/>
  <c r="O2640" i="73" s="1"/>
  <c r="M2642" i="73"/>
  <c r="N2642" i="73" s="1"/>
  <c r="M2643" i="73"/>
  <c r="N2643" i="73" s="1"/>
  <c r="M2644" i="73"/>
  <c r="M2645" i="73"/>
  <c r="N2645" i="73" s="1"/>
  <c r="M2647" i="73"/>
  <c r="N2647" i="73" s="1"/>
  <c r="M2648" i="73"/>
  <c r="M2650" i="73"/>
  <c r="N2650" i="73" s="1"/>
  <c r="M2651" i="73"/>
  <c r="N2651" i="73" s="1"/>
  <c r="M2652" i="73"/>
  <c r="O2652" i="73" s="1"/>
  <c r="M2653" i="73"/>
  <c r="N2653" i="73" s="1"/>
  <c r="M2655" i="73"/>
  <c r="O2655" i="73" s="1"/>
  <c r="M2656" i="73"/>
  <c r="O2656" i="73" s="1"/>
  <c r="M2658" i="73"/>
  <c r="M2659" i="73"/>
  <c r="N2659" i="73" s="1"/>
  <c r="M2660" i="73"/>
  <c r="N2660" i="73" s="1"/>
  <c r="M2661" i="73"/>
  <c r="M2663" i="73"/>
  <c r="O2663" i="73" s="1"/>
  <c r="M2664" i="73"/>
  <c r="N2664" i="73" s="1"/>
  <c r="M2666" i="73"/>
  <c r="O2666" i="73" s="1"/>
  <c r="M2667" i="73"/>
  <c r="M2668" i="73"/>
  <c r="O2668" i="73" s="1"/>
  <c r="M2669" i="73"/>
  <c r="M2671" i="73"/>
  <c r="N2671" i="73" s="1"/>
  <c r="M2672" i="73"/>
  <c r="O2672" i="73" s="1"/>
  <c r="M2674" i="73"/>
  <c r="O2674" i="73" s="1"/>
  <c r="M2675" i="73"/>
  <c r="N2675" i="73" s="1"/>
  <c r="M2676" i="73"/>
  <c r="N2676" i="73" s="1"/>
  <c r="M2677" i="73"/>
  <c r="O2677" i="73" s="1"/>
  <c r="M2679" i="73"/>
  <c r="O2679" i="73" s="1"/>
  <c r="M2680" i="73"/>
  <c r="N2680" i="73" s="1"/>
  <c r="M2682" i="73"/>
  <c r="N2682" i="73" s="1"/>
  <c r="M2683" i="73"/>
  <c r="N2683" i="73" s="1"/>
  <c r="M2684" i="73"/>
  <c r="O2684" i="73" s="1"/>
  <c r="M2685" i="73"/>
  <c r="O2685" i="73" s="1"/>
  <c r="M2687" i="73"/>
  <c r="O2687" i="73" s="1"/>
  <c r="M2688" i="73"/>
  <c r="O2688" i="73" s="1"/>
  <c r="M2690" i="73"/>
  <c r="O2690" i="73" s="1"/>
  <c r="M2691" i="73"/>
  <c r="N2691" i="73" s="1"/>
  <c r="M2692" i="73"/>
  <c r="M2693" i="73"/>
  <c r="N2693" i="73" s="1"/>
  <c r="M2695" i="73"/>
  <c r="O2695" i="73" s="1"/>
  <c r="M2696" i="73"/>
  <c r="N2696" i="73" s="1"/>
  <c r="M2698" i="73"/>
  <c r="M2699" i="73"/>
  <c r="M2700" i="73"/>
  <c r="O2700" i="73" s="1"/>
  <c r="M2701" i="73"/>
  <c r="N2701" i="73" s="1"/>
  <c r="M2703" i="73"/>
  <c r="M2704" i="73"/>
  <c r="M2706" i="73"/>
  <c r="O2706" i="73" s="1"/>
  <c r="M2707" i="73"/>
  <c r="M2708" i="73"/>
  <c r="O2708" i="73" s="1"/>
  <c r="M2709" i="73"/>
  <c r="M2711" i="73"/>
  <c r="M2712" i="73"/>
  <c r="N2712" i="73" s="1"/>
  <c r="M2714" i="73"/>
  <c r="O2714" i="73" s="1"/>
  <c r="M2715" i="73"/>
  <c r="N2715" i="73" s="1"/>
  <c r="M2716" i="73"/>
  <c r="N2716" i="73" s="1"/>
  <c r="M2717" i="73"/>
  <c r="N2717" i="73" s="1"/>
  <c r="M2719" i="73"/>
  <c r="O2719" i="73" s="1"/>
  <c r="M2720" i="73"/>
  <c r="M2722" i="73"/>
  <c r="O2722" i="73" s="1"/>
  <c r="M2723" i="73"/>
  <c r="N2723" i="73" s="1"/>
  <c r="M2724" i="73"/>
  <c r="N2724" i="73" s="1"/>
  <c r="M2725" i="73"/>
  <c r="N2725" i="73" s="1"/>
  <c r="M2727" i="73"/>
  <c r="M2728" i="73"/>
  <c r="O2728" i="73" s="1"/>
  <c r="M2730" i="73"/>
  <c r="M2731" i="73"/>
  <c r="M2732" i="73"/>
  <c r="N2732" i="73" s="1"/>
  <c r="M2733" i="73"/>
  <c r="M2735" i="73"/>
  <c r="M2736" i="73"/>
  <c r="N2736" i="73" s="1"/>
  <c r="M2738" i="73"/>
  <c r="M2739" i="73"/>
  <c r="N2739" i="73" s="1"/>
  <c r="M2740" i="73"/>
  <c r="M2741" i="73"/>
  <c r="M2743" i="73"/>
  <c r="M2744" i="73"/>
  <c r="N2744" i="73" s="1"/>
  <c r="M2746" i="73"/>
  <c r="M2747" i="73"/>
  <c r="M2748" i="73"/>
  <c r="N2748" i="73" s="1"/>
  <c r="M2749" i="73"/>
  <c r="N2749" i="73" s="1"/>
  <c r="M2751" i="73"/>
  <c r="M2752" i="73"/>
  <c r="O2752" i="73" s="1"/>
  <c r="M2754" i="73"/>
  <c r="M2755" i="73"/>
  <c r="N2755" i="73" s="1"/>
  <c r="M2756" i="73"/>
  <c r="O2756" i="73" s="1"/>
  <c r="M2757" i="73"/>
  <c r="O2757" i="73" s="1"/>
  <c r="M2759" i="73"/>
  <c r="O2759" i="73" s="1"/>
  <c r="M2760" i="73"/>
  <c r="N2760" i="73" s="1"/>
  <c r="M2762" i="73"/>
  <c r="M2763" i="73"/>
  <c r="M2764" i="73"/>
  <c r="N2764" i="73" s="1"/>
  <c r="M2765" i="73"/>
  <c r="N2765" i="73" s="1"/>
  <c r="M2767" i="73"/>
  <c r="O2767" i="73" s="1"/>
  <c r="M2768" i="73"/>
  <c r="N2768" i="73" s="1"/>
  <c r="M2770" i="73"/>
  <c r="M2771" i="73"/>
  <c r="M2772" i="73"/>
  <c r="N2772" i="73" s="1"/>
  <c r="M2773" i="73"/>
  <c r="M2775" i="73"/>
  <c r="M2776" i="73"/>
  <c r="O2776" i="73" s="1"/>
  <c r="M2778" i="73"/>
  <c r="M2779" i="73"/>
  <c r="N2779" i="73" s="1"/>
  <c r="M2780" i="73"/>
  <c r="N2780" i="73" s="1"/>
  <c r="M2781" i="73"/>
  <c r="N2781" i="73" s="1"/>
  <c r="M2783" i="73"/>
  <c r="O2783" i="73" s="1"/>
  <c r="M2784" i="73"/>
  <c r="O2784" i="73" s="1"/>
  <c r="M2786" i="73"/>
  <c r="O2786" i="73" s="1"/>
  <c r="M2787" i="73"/>
  <c r="N2787" i="73" s="1"/>
  <c r="M2788" i="73"/>
  <c r="N2788" i="73" s="1"/>
  <c r="M2789" i="73"/>
  <c r="M2791" i="73"/>
  <c r="M2792" i="73"/>
  <c r="M2794" i="73"/>
  <c r="M2795" i="73"/>
  <c r="N2795" i="73" s="1"/>
  <c r="M2796" i="73"/>
  <c r="O2796" i="73" s="1"/>
  <c r="M2797" i="73"/>
  <c r="O2797" i="73" s="1"/>
  <c r="M2799" i="73"/>
  <c r="M2800" i="73"/>
  <c r="M2802" i="73"/>
  <c r="M2803" i="73"/>
  <c r="M2804" i="73"/>
  <c r="N2804" i="73" s="1"/>
  <c r="M2805" i="73"/>
  <c r="N2805" i="73" s="1"/>
  <c r="M2807" i="73"/>
  <c r="M2808" i="73"/>
  <c r="M2810" i="73"/>
  <c r="M2811" i="73"/>
  <c r="N2811" i="73" s="1"/>
  <c r="M2812" i="73"/>
  <c r="N2812" i="73" s="1"/>
  <c r="M2813" i="73"/>
  <c r="M2815" i="73"/>
  <c r="M2816" i="73"/>
  <c r="M2818" i="73"/>
  <c r="M2819" i="73"/>
  <c r="N2819" i="73" s="1"/>
  <c r="M2820" i="73"/>
  <c r="O2820" i="73" s="1"/>
  <c r="M2821" i="73"/>
  <c r="N2821" i="73" s="1"/>
  <c r="M2823" i="73"/>
  <c r="O2823" i="73" s="1"/>
  <c r="M2824" i="73"/>
  <c r="M2826" i="73"/>
  <c r="M2827" i="73"/>
  <c r="N2827" i="73" s="1"/>
  <c r="M2828" i="73"/>
  <c r="N2828" i="73" s="1"/>
  <c r="M2829" i="73"/>
  <c r="N2829" i="73" s="1"/>
  <c r="M2831" i="73"/>
  <c r="O2831" i="73" s="1"/>
  <c r="M2832" i="73"/>
  <c r="N2832" i="73" s="1"/>
  <c r="M2834" i="73"/>
  <c r="O2834" i="73" s="1"/>
  <c r="M2835" i="73"/>
  <c r="M2836" i="73"/>
  <c r="N2836" i="73" s="1"/>
  <c r="M2837" i="73"/>
  <c r="O2837" i="73" s="1"/>
  <c r="M2839" i="73"/>
  <c r="M2840" i="73"/>
  <c r="N2840" i="73" s="1"/>
  <c r="M2842" i="73"/>
  <c r="O2842" i="73" s="1"/>
  <c r="M2843" i="73"/>
  <c r="N2843" i="73" s="1"/>
  <c r="M2844" i="73"/>
  <c r="N2844" i="73" s="1"/>
  <c r="M2845" i="73"/>
  <c r="N2845" i="73" s="1"/>
  <c r="M2847" i="73"/>
  <c r="M2848" i="73"/>
  <c r="M2850" i="73"/>
  <c r="O2850" i="73" s="1"/>
  <c r="M2851" i="73"/>
  <c r="M2852" i="73"/>
  <c r="O2852" i="73" s="1"/>
  <c r="M2853" i="73"/>
  <c r="N2853" i="73" s="1"/>
  <c r="M2855" i="73"/>
  <c r="O2855" i="73" s="1"/>
  <c r="M2856" i="73"/>
  <c r="M2858" i="73"/>
  <c r="M2859" i="73"/>
  <c r="M2860" i="73"/>
  <c r="N2860" i="73" s="1"/>
  <c r="M2861" i="73"/>
  <c r="M2863" i="73"/>
  <c r="M2864" i="73"/>
  <c r="N2864" i="73" s="1"/>
  <c r="M2866" i="73"/>
  <c r="O2866" i="73" s="1"/>
  <c r="M2867" i="73"/>
  <c r="N2867" i="73" s="1"/>
  <c r="M2868" i="73"/>
  <c r="O2868" i="73" s="1"/>
  <c r="M2869" i="73"/>
  <c r="N2869" i="73" s="1"/>
  <c r="M2871" i="73"/>
  <c r="M2872" i="73"/>
  <c r="N2872" i="73" s="1"/>
  <c r="M2874" i="73"/>
  <c r="O2874" i="73" s="1"/>
  <c r="M2875" i="73"/>
  <c r="N2875" i="73" s="1"/>
  <c r="M2876" i="73"/>
  <c r="N2876" i="73" s="1"/>
  <c r="M2877" i="73"/>
  <c r="M2879" i="73"/>
  <c r="M2880" i="73"/>
  <c r="N2880" i="73" s="1"/>
  <c r="M2882" i="73"/>
  <c r="O2882" i="73" s="1"/>
  <c r="M2883" i="73"/>
  <c r="N2883" i="73" s="1"/>
  <c r="M2884" i="73"/>
  <c r="N2884" i="73" s="1"/>
  <c r="M2885" i="73"/>
  <c r="N2885" i="73" s="1"/>
  <c r="M2887" i="73"/>
  <c r="M2888" i="73"/>
  <c r="N2888" i="73" s="1"/>
  <c r="M2890" i="73"/>
  <c r="M2891" i="73"/>
  <c r="M2892" i="73"/>
  <c r="N2892" i="73" s="1"/>
  <c r="M2893" i="73"/>
  <c r="M2895" i="73"/>
  <c r="M2896" i="73"/>
  <c r="M2898" i="73"/>
  <c r="M2899" i="73"/>
  <c r="N2899" i="73" s="1"/>
  <c r="M2900" i="73"/>
  <c r="N2900" i="73" s="1"/>
  <c r="M2901" i="73"/>
  <c r="N2901" i="73" s="1"/>
  <c r="M2903" i="73"/>
  <c r="M2904" i="73"/>
  <c r="M2906" i="73"/>
  <c r="M2907" i="73"/>
  <c r="N2907" i="73" s="1"/>
  <c r="M2908" i="73"/>
  <c r="N2908" i="73" s="1"/>
  <c r="M2909" i="73"/>
  <c r="O2909" i="73" s="1"/>
  <c r="M2911" i="73"/>
  <c r="M2912" i="73"/>
  <c r="O2912" i="73" s="1"/>
  <c r="M2914" i="73"/>
  <c r="O2914" i="73" s="1"/>
  <c r="M2915" i="73"/>
  <c r="N2915" i="73" s="1"/>
  <c r="M2916" i="73"/>
  <c r="N2916" i="73" s="1"/>
  <c r="M2917" i="73"/>
  <c r="N2917" i="73" s="1"/>
  <c r="M2919" i="73"/>
  <c r="M2920" i="73"/>
  <c r="O2920" i="73" s="1"/>
  <c r="M2922" i="73"/>
  <c r="M2923" i="73"/>
  <c r="N2923" i="73" s="1"/>
  <c r="M2924" i="73"/>
  <c r="M2925" i="73"/>
  <c r="N2925" i="73" s="1"/>
  <c r="M2927" i="73"/>
  <c r="M2928" i="73"/>
  <c r="N2928" i="73" s="1"/>
  <c r="M2930" i="73"/>
  <c r="M2931" i="73"/>
  <c r="M2932" i="73"/>
  <c r="N2932" i="73" s="1"/>
  <c r="M2933" i="73"/>
  <c r="N2933" i="73" s="1"/>
  <c r="M2935" i="73"/>
  <c r="M2936" i="73"/>
  <c r="N2936" i="73" s="1"/>
  <c r="M2938" i="73"/>
  <c r="M2939" i="73"/>
  <c r="N2939" i="73" s="1"/>
  <c r="M2940" i="73"/>
  <c r="N2940" i="73" s="1"/>
  <c r="M2941" i="73"/>
  <c r="M2943" i="73"/>
  <c r="M2944" i="73"/>
  <c r="N2944" i="73" s="1"/>
  <c r="M2946" i="73"/>
  <c r="O2946" i="73" s="1"/>
  <c r="M2947" i="73"/>
  <c r="M2948" i="73"/>
  <c r="N2948" i="73" s="1"/>
  <c r="M2949" i="73"/>
  <c r="N2949" i="73" s="1"/>
  <c r="M2951" i="73"/>
  <c r="M2952" i="73"/>
  <c r="M2954" i="73"/>
  <c r="N2954" i="73" s="1"/>
  <c r="M2955" i="73"/>
  <c r="N2955" i="73" s="1"/>
  <c r="M2956" i="73"/>
  <c r="O2956" i="73" s="1"/>
  <c r="M2957" i="73"/>
  <c r="M2959" i="73"/>
  <c r="M2960" i="73"/>
  <c r="N2960" i="73" s="1"/>
  <c r="M2961" i="73"/>
  <c r="N2961" i="73" s="1"/>
  <c r="M2962" i="73"/>
  <c r="N2962" i="73" s="1"/>
  <c r="M2963" i="73"/>
  <c r="N2963" i="73" s="1"/>
  <c r="M2964" i="73"/>
  <c r="O2964" i="73" s="1"/>
  <c r="M2965" i="73"/>
  <c r="N2965" i="73" s="1"/>
  <c r="M2967" i="73"/>
  <c r="N2967" i="73" s="1"/>
  <c r="M2968" i="73"/>
  <c r="M2970" i="73"/>
  <c r="M2971" i="73"/>
  <c r="M2972" i="73"/>
  <c r="O2972" i="73" s="1"/>
  <c r="M2973" i="73"/>
  <c r="N2973" i="73" s="1"/>
  <c r="M2975" i="73"/>
  <c r="O2975" i="73" s="1"/>
  <c r="M2976" i="73"/>
  <c r="M2978" i="73"/>
  <c r="N2978" i="73" s="1"/>
  <c r="M2979" i="73"/>
  <c r="M2980" i="73"/>
  <c r="O2980" i="73" s="1"/>
  <c r="M2981" i="73"/>
  <c r="N2981" i="73" s="1"/>
  <c r="M2983" i="73"/>
  <c r="N2983" i="73" s="1"/>
  <c r="M2984" i="73"/>
  <c r="N2984" i="73" s="1"/>
  <c r="M2986" i="73"/>
  <c r="N2986" i="73" s="1"/>
  <c r="M2987" i="73"/>
  <c r="N2987" i="73" s="1"/>
  <c r="M2988" i="73"/>
  <c r="M2989" i="73"/>
  <c r="M2991" i="73"/>
  <c r="N2991" i="73" s="1"/>
  <c r="M2992" i="73"/>
  <c r="N2992" i="73" s="1"/>
  <c r="M2993" i="73"/>
  <c r="O2993" i="73" s="1"/>
  <c r="M2994" i="73"/>
  <c r="N2994" i="73" s="1"/>
  <c r="M2995" i="73"/>
  <c r="N2995" i="73" s="1"/>
  <c r="M2996" i="73"/>
  <c r="N2996" i="73" s="1"/>
  <c r="M2997" i="73"/>
  <c r="N2997" i="73" s="1"/>
  <c r="M2999" i="73"/>
  <c r="O2999" i="73" s="1"/>
  <c r="M3000" i="73"/>
  <c r="M3002" i="73"/>
  <c r="N3002" i="73" s="1"/>
  <c r="M3003" i="73"/>
  <c r="N3003" i="73" s="1"/>
  <c r="M3004" i="73"/>
  <c r="O3004" i="73" s="1"/>
  <c r="M3005" i="73"/>
  <c r="M3007" i="73"/>
  <c r="N3007" i="73" s="1"/>
  <c r="M3008" i="73"/>
  <c r="N3008" i="73" s="1"/>
  <c r="M3010" i="73"/>
  <c r="N3010" i="73" s="1"/>
  <c r="M3011" i="73"/>
  <c r="M3012" i="73"/>
  <c r="N3012" i="73" s="1"/>
  <c r="M3013" i="73"/>
  <c r="O3013" i="73" s="1"/>
  <c r="M3015" i="73"/>
  <c r="N3015" i="73" s="1"/>
  <c r="M3016" i="73"/>
  <c r="N3016" i="73" s="1"/>
  <c r="M3018" i="73"/>
  <c r="N3018" i="73" s="1"/>
  <c r="M3019" i="73"/>
  <c r="M3020" i="73"/>
  <c r="N3020" i="73" s="1"/>
  <c r="M3021" i="73"/>
  <c r="N3021" i="73" s="1"/>
  <c r="M3023" i="73"/>
  <c r="N3023" i="73" s="1"/>
  <c r="M3024" i="73"/>
  <c r="M3025" i="73"/>
  <c r="N3025" i="73" s="1"/>
  <c r="M3026" i="73"/>
  <c r="N3026" i="73" s="1"/>
  <c r="M3027" i="73"/>
  <c r="N3027" i="73" s="1"/>
  <c r="M3028" i="73"/>
  <c r="N3028" i="73" s="1"/>
  <c r="M3029" i="73"/>
  <c r="N3029" i="73" s="1"/>
  <c r="M3031" i="73"/>
  <c r="N3031" i="73" s="1"/>
  <c r="M3032" i="73"/>
  <c r="M3034" i="73"/>
  <c r="N3034" i="73" s="1"/>
  <c r="M3035" i="73"/>
  <c r="N3035" i="73" s="1"/>
  <c r="M3036" i="73"/>
  <c r="N3036" i="73" s="1"/>
  <c r="M3037" i="73"/>
  <c r="M3039" i="73"/>
  <c r="N3039" i="73" s="1"/>
  <c r="M3040" i="73"/>
  <c r="N3040" i="73" s="1"/>
  <c r="M3042" i="73"/>
  <c r="N3042" i="73" s="1"/>
  <c r="M3043" i="73"/>
  <c r="M3044" i="73"/>
  <c r="N3044" i="73" s="1"/>
  <c r="M3045" i="73"/>
  <c r="N3045" i="73" s="1"/>
  <c r="M3047" i="73"/>
  <c r="N3047" i="73" s="1"/>
  <c r="M3048" i="73"/>
  <c r="N3048" i="73" s="1"/>
  <c r="M3050" i="73"/>
  <c r="N3050" i="73" s="1"/>
  <c r="M3051" i="73"/>
  <c r="N3051" i="73" s="1"/>
  <c r="M3052" i="73"/>
  <c r="N3052" i="73" s="1"/>
  <c r="M3053" i="73"/>
  <c r="N3053" i="73" s="1"/>
  <c r="M3055" i="73"/>
  <c r="N3055" i="73" s="1"/>
  <c r="M3056" i="73"/>
  <c r="N3056" i="73" s="1"/>
  <c r="M3057" i="73"/>
  <c r="N3057" i="73" s="1"/>
  <c r="M3058" i="73"/>
  <c r="N3058" i="73" s="1"/>
  <c r="M3059" i="73"/>
  <c r="N3059" i="73" s="1"/>
  <c r="M3060" i="73"/>
  <c r="N3060" i="73" s="1"/>
  <c r="M3061" i="73"/>
  <c r="N3061" i="73" s="1"/>
  <c r="M3063" i="73"/>
  <c r="N3063" i="73" s="1"/>
  <c r="M3064" i="73"/>
  <c r="M3066" i="73"/>
  <c r="N3066" i="73" s="1"/>
  <c r="M3067" i="73"/>
  <c r="M3068" i="73"/>
  <c r="N3068" i="73" s="1"/>
  <c r="M3069" i="73"/>
  <c r="M3071" i="73"/>
  <c r="N3071" i="73" s="1"/>
  <c r="M3072" i="73"/>
  <c r="N3072" i="73" s="1"/>
  <c r="M3074" i="73"/>
  <c r="N3074" i="73" s="1"/>
  <c r="M3075" i="73"/>
  <c r="M3076" i="73"/>
  <c r="N3076" i="73" s="1"/>
  <c r="M3077" i="73"/>
  <c r="N3077" i="73" s="1"/>
  <c r="M3079" i="73"/>
  <c r="M3080" i="73"/>
  <c r="N3080" i="73" s="1"/>
  <c r="M3082" i="73"/>
  <c r="M3083" i="73"/>
  <c r="N3083" i="73" s="1"/>
  <c r="M3084" i="73"/>
  <c r="N3084" i="73" s="1"/>
  <c r="M3085" i="73"/>
  <c r="N3085" i="73" s="1"/>
  <c r="M3087" i="73"/>
  <c r="N3087" i="73" s="1"/>
  <c r="M3088" i="73"/>
  <c r="N3088" i="73" s="1"/>
  <c r="M3089" i="73"/>
  <c r="O3089" i="73" s="1"/>
  <c r="M3090" i="73"/>
  <c r="M3091" i="73"/>
  <c r="M3092" i="73"/>
  <c r="N3092" i="73" s="1"/>
  <c r="M3093" i="73"/>
  <c r="N3093" i="73" s="1"/>
  <c r="M3095" i="73"/>
  <c r="N3095" i="73" s="1"/>
  <c r="M3096" i="73"/>
  <c r="M3098" i="73"/>
  <c r="M3099" i="73"/>
  <c r="N3099" i="73" s="1"/>
  <c r="M3100" i="73"/>
  <c r="N3100" i="73" s="1"/>
  <c r="M3101" i="73"/>
  <c r="M3103" i="73"/>
  <c r="N3103" i="73" s="1"/>
  <c r="M3104" i="73"/>
  <c r="N3104" i="73" s="1"/>
  <c r="M3106" i="73"/>
  <c r="M3107" i="73"/>
  <c r="M3108" i="73"/>
  <c r="N3108" i="73" s="1"/>
  <c r="M3109" i="73"/>
  <c r="N3109" i="73" s="1"/>
  <c r="M3111" i="73"/>
  <c r="N3111" i="73" s="1"/>
  <c r="M3112" i="73"/>
  <c r="N3112" i="73" s="1"/>
  <c r="M3114" i="73"/>
  <c r="M3115" i="73"/>
  <c r="M3116" i="73"/>
  <c r="N3116" i="73" s="1"/>
  <c r="M3117" i="73"/>
  <c r="N3117" i="73" s="1"/>
  <c r="M3119" i="73"/>
  <c r="M3120" i="73"/>
  <c r="N3120" i="73" s="1"/>
  <c r="M3121" i="73"/>
  <c r="N3121" i="73" s="1"/>
  <c r="M3122" i="73"/>
  <c r="M3123" i="73"/>
  <c r="N3123" i="73" s="1"/>
  <c r="M3124" i="73"/>
  <c r="M3125" i="73"/>
  <c r="N3125" i="73" s="1"/>
  <c r="M3127" i="73"/>
  <c r="M3128" i="73"/>
  <c r="M3130" i="73"/>
  <c r="M3131" i="73"/>
  <c r="N3131" i="73" s="1"/>
  <c r="M3132" i="73"/>
  <c r="O3132" i="73" s="1"/>
  <c r="M3133" i="73"/>
  <c r="M3135" i="73"/>
  <c r="M3136" i="73"/>
  <c r="N3136" i="73" s="1"/>
  <c r="M3138" i="73"/>
  <c r="O3138" i="73" s="1"/>
  <c r="M3139" i="73"/>
  <c r="M3140" i="73"/>
  <c r="O3140" i="73" s="1"/>
  <c r="M3141" i="73"/>
  <c r="N3141" i="73" s="1"/>
  <c r="M3143" i="73"/>
  <c r="M3144" i="73"/>
  <c r="N3144" i="73" s="1"/>
  <c r="M3146" i="73"/>
  <c r="M3147" i="73"/>
  <c r="O3147" i="73" s="1"/>
  <c r="M3148" i="73"/>
  <c r="N3148" i="73" s="1"/>
  <c r="M3149" i="73"/>
  <c r="N3149" i="73" s="1"/>
  <c r="M3151" i="73"/>
  <c r="O3151" i="73" s="1"/>
  <c r="M3152" i="73"/>
  <c r="N3152" i="73" s="1"/>
  <c r="M3153" i="73"/>
  <c r="N3153" i="73" s="1"/>
  <c r="M3154" i="73"/>
  <c r="M3155" i="73"/>
  <c r="N3155" i="73" s="1"/>
  <c r="M3156" i="73"/>
  <c r="N3156" i="73" s="1"/>
  <c r="M3157" i="73"/>
  <c r="N3157" i="73" s="1"/>
  <c r="M3159" i="73"/>
  <c r="M3160" i="73"/>
  <c r="N3160" i="73" s="1"/>
  <c r="M3162" i="73"/>
  <c r="M3163" i="73"/>
  <c r="M3164" i="73"/>
  <c r="N3164" i="73" s="1"/>
  <c r="M3165" i="73"/>
  <c r="N3165" i="73" s="1"/>
  <c r="M3167" i="73"/>
  <c r="M3168" i="73"/>
  <c r="N3168" i="73" s="1"/>
  <c r="M3170" i="73"/>
  <c r="M3171" i="73"/>
  <c r="N3171" i="73" s="1"/>
  <c r="M3172" i="73"/>
  <c r="O3172" i="73" s="1"/>
  <c r="M3173" i="73"/>
  <c r="N3173" i="73" s="1"/>
  <c r="M3175" i="73"/>
  <c r="M3176" i="73"/>
  <c r="N3176" i="73" s="1"/>
  <c r="M3178" i="73"/>
  <c r="M3179" i="73"/>
  <c r="M3180" i="73"/>
  <c r="N3180" i="73" s="1"/>
  <c r="M3181" i="73"/>
  <c r="M3183" i="73"/>
  <c r="M3184" i="73"/>
  <c r="M3185" i="73"/>
  <c r="O3185" i="73" s="1"/>
  <c r="M3186" i="73"/>
  <c r="M3187" i="73"/>
  <c r="N3187" i="73" s="1"/>
  <c r="M3188" i="73"/>
  <c r="M3189" i="73"/>
  <c r="O3189" i="73" s="1"/>
  <c r="M3191" i="73"/>
  <c r="M3192" i="73"/>
  <c r="N3192" i="73" s="1"/>
  <c r="M3194" i="73"/>
  <c r="M3195" i="73"/>
  <c r="N3195" i="73" s="1"/>
  <c r="M3196" i="73"/>
  <c r="N3196" i="73" s="1"/>
  <c r="M3197" i="73"/>
  <c r="M3199" i="73"/>
  <c r="M3200" i="73"/>
  <c r="M3202" i="73"/>
  <c r="O3202" i="73" s="1"/>
  <c r="M3203" i="73"/>
  <c r="M3204" i="73"/>
  <c r="N3204" i="73" s="1"/>
  <c r="M3205" i="73"/>
  <c r="N3205" i="73" s="1"/>
  <c r="M3207" i="73"/>
  <c r="M3208" i="73"/>
  <c r="M3210" i="73"/>
  <c r="M3211" i="73"/>
  <c r="N3211" i="73" s="1"/>
  <c r="M3212" i="73"/>
  <c r="O3212" i="73" s="1"/>
  <c r="M3213" i="73"/>
  <c r="N3213" i="73" s="1"/>
  <c r="M3215" i="73"/>
  <c r="M3216" i="73"/>
  <c r="N3216" i="73" s="1"/>
  <c r="M3217" i="73"/>
  <c r="N3217" i="73" s="1"/>
  <c r="M3218" i="73"/>
  <c r="M3219" i="73"/>
  <c r="M3220" i="73"/>
  <c r="N3220" i="73" s="1"/>
  <c r="M3221" i="73"/>
  <c r="N3221" i="73" s="1"/>
  <c r="M3223" i="73"/>
  <c r="M3224" i="73"/>
  <c r="M3226" i="73"/>
  <c r="M3227" i="73"/>
  <c r="N3227" i="73" s="1"/>
  <c r="M3228" i="73"/>
  <c r="N3228" i="73" s="1"/>
  <c r="M3229" i="73"/>
  <c r="N3229" i="73" s="1"/>
  <c r="M3231" i="73"/>
  <c r="M3232" i="73"/>
  <c r="M3234" i="73"/>
  <c r="M3235" i="73"/>
  <c r="N3235" i="73" s="1"/>
  <c r="M3236" i="73"/>
  <c r="N3236" i="73" s="1"/>
  <c r="M3237" i="73"/>
  <c r="O3237" i="73" s="1"/>
  <c r="M3239" i="73"/>
  <c r="M3240" i="73"/>
  <c r="N3240" i="73" s="1"/>
  <c r="M3242" i="73"/>
  <c r="M3243" i="73"/>
  <c r="M3244" i="73"/>
  <c r="N3244" i="73" s="1"/>
  <c r="M3245" i="73"/>
  <c r="N3245" i="73" s="1"/>
  <c r="M3247" i="73"/>
  <c r="M3248" i="73"/>
  <c r="N3248" i="73" s="1"/>
  <c r="M3249" i="73"/>
  <c r="N3249" i="73" s="1"/>
  <c r="M3250" i="73"/>
  <c r="M3251" i="73"/>
  <c r="N3251" i="73" s="1"/>
  <c r="M3252" i="73"/>
  <c r="N3252" i="73" s="1"/>
  <c r="M3253" i="73"/>
  <c r="N3253" i="73" s="1"/>
  <c r="M3255" i="73"/>
  <c r="M3256" i="73"/>
  <c r="N3256" i="73" s="1"/>
  <c r="M3258" i="73"/>
  <c r="M3259" i="73"/>
  <c r="N3259" i="73" s="1"/>
  <c r="M3260" i="73"/>
  <c r="N3260" i="73" s="1"/>
  <c r="M3261" i="73"/>
  <c r="N3261" i="73" s="1"/>
  <c r="M3263" i="73"/>
  <c r="M3264" i="73"/>
  <c r="N3264" i="73" s="1"/>
  <c r="M3266" i="73"/>
  <c r="M3267" i="73"/>
  <c r="M3268" i="73"/>
  <c r="N3268" i="73" s="1"/>
  <c r="M3269" i="73"/>
  <c r="N3269" i="73" s="1"/>
  <c r="M3271" i="73"/>
  <c r="O3271" i="73" s="1"/>
  <c r="M3272" i="73"/>
  <c r="N3272" i="73" s="1"/>
  <c r="M3275" i="73"/>
  <c r="N3275" i="73" s="1"/>
  <c r="M3276" i="73"/>
  <c r="O3276" i="73" s="1"/>
  <c r="M3277" i="73"/>
  <c r="M3279" i="73"/>
  <c r="N3279" i="73" s="1"/>
  <c r="M3280" i="73"/>
  <c r="M3281" i="73"/>
  <c r="O3281" i="73" s="1"/>
  <c r="M3282" i="73"/>
  <c r="N3282" i="73" s="1"/>
  <c r="M3283" i="73"/>
  <c r="N3283" i="73" s="1"/>
  <c r="M3284" i="73"/>
  <c r="N3284" i="73" s="1"/>
  <c r="M3287" i="73"/>
  <c r="N3287" i="73" s="1"/>
  <c r="M3288" i="73"/>
  <c r="N3288" i="73" s="1"/>
  <c r="M3290" i="73"/>
  <c r="M3291" i="73"/>
  <c r="M3292" i="73"/>
  <c r="O3292" i="73" s="1"/>
  <c r="M3293" i="73"/>
  <c r="N3293" i="73" s="1"/>
  <c r="M3295" i="73"/>
  <c r="N3295" i="73" s="1"/>
  <c r="M3296" i="73"/>
  <c r="M3298" i="73"/>
  <c r="M3299" i="73"/>
  <c r="N3299" i="73" s="1"/>
  <c r="M3300" i="73"/>
  <c r="N3300" i="73" s="1"/>
  <c r="M3301" i="73"/>
  <c r="M3303" i="73"/>
  <c r="M3304" i="73"/>
  <c r="N3304" i="73" s="1"/>
  <c r="M3305" i="73"/>
  <c r="N3305" i="73" s="1"/>
  <c r="M3306" i="73"/>
  <c r="M3307" i="73"/>
  <c r="M3308" i="73"/>
  <c r="N3308" i="73" s="1"/>
  <c r="M3309" i="73"/>
  <c r="N3309" i="73" s="1"/>
  <c r="M3311" i="73"/>
  <c r="N3311" i="73" s="1"/>
  <c r="M3312" i="73"/>
  <c r="N3312" i="73" s="1"/>
  <c r="M3314" i="73"/>
  <c r="M3315" i="73"/>
  <c r="N3315" i="73" s="1"/>
  <c r="M3316" i="73"/>
  <c r="N3316" i="73" s="1"/>
  <c r="M3317" i="73"/>
  <c r="M3319" i="73"/>
  <c r="N3319" i="73" s="1"/>
  <c r="M3320" i="73"/>
  <c r="M3322" i="73"/>
  <c r="M3323" i="73"/>
  <c r="N3323" i="73" s="1"/>
  <c r="M3324" i="73"/>
  <c r="O3324" i="73" s="1"/>
  <c r="M3325" i="73"/>
  <c r="M3327" i="73"/>
  <c r="N3327" i="73" s="1"/>
  <c r="M3328" i="73"/>
  <c r="M3330" i="73"/>
  <c r="M3331" i="73"/>
  <c r="N3331" i="73" s="1"/>
  <c r="M3332" i="73"/>
  <c r="N3332" i="73" s="1"/>
  <c r="M3333" i="73"/>
  <c r="O3333" i="73" s="1"/>
  <c r="M3335" i="73"/>
  <c r="M3336" i="73"/>
  <c r="M3337" i="73"/>
  <c r="N3337" i="73" s="1"/>
  <c r="M3338" i="73"/>
  <c r="M3339" i="73"/>
  <c r="N3339" i="73" s="1"/>
  <c r="M3340" i="73"/>
  <c r="N3340" i="73" s="1"/>
  <c r="M3341" i="73"/>
  <c r="N3341" i="73" s="1"/>
  <c r="M3343" i="73"/>
  <c r="N3343" i="73" s="1"/>
  <c r="M3344" i="73"/>
  <c r="M3347" i="73"/>
  <c r="N3347" i="73" s="1"/>
  <c r="M3348" i="73"/>
  <c r="O3348" i="73" s="1"/>
  <c r="M3351" i="73"/>
  <c r="N3351" i="73" s="1"/>
  <c r="M3352" i="73"/>
  <c r="N3352" i="73" s="1"/>
  <c r="M3354" i="73"/>
  <c r="M3355" i="73"/>
  <c r="N3355" i="73" s="1"/>
  <c r="M3356" i="73"/>
  <c r="N3356" i="73" s="1"/>
  <c r="M3357" i="73"/>
  <c r="N3357" i="73" s="1"/>
  <c r="M3359" i="73"/>
  <c r="N3359" i="73" s="1"/>
  <c r="M3360" i="73"/>
  <c r="N3360" i="73" s="1"/>
  <c r="M3361" i="73"/>
  <c r="N3361" i="73" s="1"/>
  <c r="M3362" i="73"/>
  <c r="M3363" i="73"/>
  <c r="M3364" i="73"/>
  <c r="N3364" i="73" s="1"/>
  <c r="M3365" i="73"/>
  <c r="O3365" i="73" s="1"/>
  <c r="M3367" i="73"/>
  <c r="M3368" i="73"/>
  <c r="N3368" i="73" s="1"/>
  <c r="M3370" i="73"/>
  <c r="M3371" i="73"/>
  <c r="N3371" i="73" s="1"/>
  <c r="M3372" i="73"/>
  <c r="N3372" i="73" s="1"/>
  <c r="M3373" i="73"/>
  <c r="N3373" i="73" s="1"/>
  <c r="M3375" i="73"/>
  <c r="N3375" i="73" s="1"/>
  <c r="M3376" i="73"/>
  <c r="N3376" i="73" s="1"/>
  <c r="M3379" i="73"/>
  <c r="N3379" i="73" s="1"/>
  <c r="M3380" i="73"/>
  <c r="O3380" i="73" s="1"/>
  <c r="M3381" i="73"/>
  <c r="M3383" i="73"/>
  <c r="N3383" i="73" s="1"/>
  <c r="M3384" i="73"/>
  <c r="N3384" i="73" s="1"/>
  <c r="M3386" i="73"/>
  <c r="M3387" i="73"/>
  <c r="M3388" i="73"/>
  <c r="N3388" i="73" s="1"/>
  <c r="M3389" i="73"/>
  <c r="N3389" i="73" s="1"/>
  <c r="M3391" i="73"/>
  <c r="N3391" i="73" s="1"/>
  <c r="M3392" i="73"/>
  <c r="N3392" i="73" s="1"/>
  <c r="M3393" i="73"/>
  <c r="N3393" i="73" s="1"/>
  <c r="M3394" i="73"/>
  <c r="O3394" i="73" s="1"/>
  <c r="M3395" i="73"/>
  <c r="N3395" i="73" s="1"/>
  <c r="M3396" i="73"/>
  <c r="N3396" i="73" s="1"/>
  <c r="M3397" i="73"/>
  <c r="M3399" i="73"/>
  <c r="M3400" i="73"/>
  <c r="N3400" i="73" s="1"/>
  <c r="M3402" i="73"/>
  <c r="M3403" i="73"/>
  <c r="M3404" i="73"/>
  <c r="N3404" i="73" s="1"/>
  <c r="M3405" i="73"/>
  <c r="N3405" i="73" s="1"/>
  <c r="M3407" i="73"/>
  <c r="N3407" i="73" s="1"/>
  <c r="M3408" i="73"/>
  <c r="N3408" i="73" s="1"/>
  <c r="M3410" i="73"/>
  <c r="M3411" i="73"/>
  <c r="N3411" i="73" s="1"/>
  <c r="M3412" i="73"/>
  <c r="O3412" i="73" s="1"/>
  <c r="M3415" i="73"/>
  <c r="N3415" i="73" s="1"/>
  <c r="M3416" i="73"/>
  <c r="M3417" i="73"/>
  <c r="O3417" i="73" s="1"/>
  <c r="M3418" i="73"/>
  <c r="M3419" i="73"/>
  <c r="N3419" i="73" s="1"/>
  <c r="M3420" i="73"/>
  <c r="N3420" i="73" s="1"/>
  <c r="M3421" i="73"/>
  <c r="O3421" i="73" s="1"/>
  <c r="M3423" i="73"/>
  <c r="N3423" i="73" s="1"/>
  <c r="M3424" i="73"/>
  <c r="N3424" i="73" s="1"/>
  <c r="M3426" i="73"/>
  <c r="M3427" i="73"/>
  <c r="N3427" i="73" s="1"/>
  <c r="M3428" i="73"/>
  <c r="N3428" i="73" s="1"/>
  <c r="M3429" i="73"/>
  <c r="M3431" i="73"/>
  <c r="N3431" i="73" s="1"/>
  <c r="M3432" i="73"/>
  <c r="N3432" i="73" s="1"/>
  <c r="M3434" i="73"/>
  <c r="N3434" i="73" s="1"/>
  <c r="M3435" i="73"/>
  <c r="N3435" i="73" s="1"/>
  <c r="M3436" i="73"/>
  <c r="N3436" i="73" s="1"/>
  <c r="M3437" i="73"/>
  <c r="M3439" i="73"/>
  <c r="N3439" i="73" s="1"/>
  <c r="M3440" i="73"/>
  <c r="M3442" i="73"/>
  <c r="N3442" i="73" s="1"/>
  <c r="M3443" i="73"/>
  <c r="O3443" i="73" s="1"/>
  <c r="M3444" i="73"/>
  <c r="N3444" i="73" s="1"/>
  <c r="M3445" i="73"/>
  <c r="M3447" i="73"/>
  <c r="N3447" i="73" s="1"/>
  <c r="M3448" i="73"/>
  <c r="N3448" i="73" s="1"/>
  <c r="M3449" i="73"/>
  <c r="N3449" i="73" s="1"/>
  <c r="M3451" i="73"/>
  <c r="N3451" i="73" s="1"/>
  <c r="M3452" i="73"/>
  <c r="N3452" i="73" s="1"/>
  <c r="M3453" i="73"/>
  <c r="M3455" i="73"/>
  <c r="N3455" i="73" s="1"/>
  <c r="M3456" i="73"/>
  <c r="N3456" i="73" s="1"/>
  <c r="M3458" i="73"/>
  <c r="N3458" i="73" s="1"/>
  <c r="M3459" i="73"/>
  <c r="N3459" i="73" s="1"/>
  <c r="M3460" i="73"/>
  <c r="O3460" i="73" s="1"/>
  <c r="M3461" i="73"/>
  <c r="M3463" i="73"/>
  <c r="N3463" i="73" s="1"/>
  <c r="M3464" i="73"/>
  <c r="M3466" i="73"/>
  <c r="N3466" i="73" s="1"/>
  <c r="M3467" i="73"/>
  <c r="N3467" i="73" s="1"/>
  <c r="M3468" i="73"/>
  <c r="N3468" i="73" s="1"/>
  <c r="M3469" i="73"/>
  <c r="M3471" i="73"/>
  <c r="N3471" i="73" s="1"/>
  <c r="M3472" i="73"/>
  <c r="N3472" i="73" s="1"/>
  <c r="M3474" i="73"/>
  <c r="N3474" i="73" s="1"/>
  <c r="M3475" i="73"/>
  <c r="M3476" i="73"/>
  <c r="N3476" i="73" s="1"/>
  <c r="M3479" i="73"/>
  <c r="N3479" i="73" s="1"/>
  <c r="M3480" i="73"/>
  <c r="M3482" i="73"/>
  <c r="N3482" i="73" s="1"/>
  <c r="M3483" i="73"/>
  <c r="N3483" i="73" s="1"/>
  <c r="M3484" i="73"/>
  <c r="N3484" i="73" s="1"/>
  <c r="M3485" i="73"/>
  <c r="M3487" i="73"/>
  <c r="M3488" i="73"/>
  <c r="N3488" i="73" s="1"/>
  <c r="M3490" i="73"/>
  <c r="N3490" i="73" s="1"/>
  <c r="M3491" i="73"/>
  <c r="O3491" i="73" s="1"/>
  <c r="M3492" i="73"/>
  <c r="N3492" i="73" s="1"/>
  <c r="M3493" i="73"/>
  <c r="M3495" i="73"/>
  <c r="N3495" i="73" s="1"/>
  <c r="M3496" i="73"/>
  <c r="N3496" i="73" s="1"/>
  <c r="M3498" i="73"/>
  <c r="M3499" i="73"/>
  <c r="M3500" i="73"/>
  <c r="N3500" i="73" s="1"/>
  <c r="M3501" i="73"/>
  <c r="O3501" i="73" s="1"/>
  <c r="M3503" i="73"/>
  <c r="N3503" i="73" s="1"/>
  <c r="M3504" i="73"/>
  <c r="M3505" i="73"/>
  <c r="N3505" i="73" s="1"/>
  <c r="M3506" i="73"/>
  <c r="M3507" i="73"/>
  <c r="N3507" i="73" s="1"/>
  <c r="M3508" i="73"/>
  <c r="N3508" i="73" s="1"/>
  <c r="M3509" i="73"/>
  <c r="M3511" i="73"/>
  <c r="M3512" i="73"/>
  <c r="N3512" i="73" s="1"/>
  <c r="M3515" i="73"/>
  <c r="M3516" i="73"/>
  <c r="N3516" i="73" s="1"/>
  <c r="M3517" i="73"/>
  <c r="M3519" i="73"/>
  <c r="M3520" i="73"/>
  <c r="M3522" i="73"/>
  <c r="M3523" i="73"/>
  <c r="M3524" i="73"/>
  <c r="O3524" i="73" s="1"/>
  <c r="M3525" i="73"/>
  <c r="M3527" i="73"/>
  <c r="N3527" i="73" s="1"/>
  <c r="M3528" i="73"/>
  <c r="M3531" i="73"/>
  <c r="M3532" i="73"/>
  <c r="N3532" i="73" s="1"/>
  <c r="M3533" i="73"/>
  <c r="M3535" i="73"/>
  <c r="M3536" i="73"/>
  <c r="M3537" i="73"/>
  <c r="N3537" i="73" s="1"/>
  <c r="M3538" i="73"/>
  <c r="M3539" i="73"/>
  <c r="M3540" i="73"/>
  <c r="N3540" i="73" s="1"/>
  <c r="M3543" i="73"/>
  <c r="O3543" i="73" s="1"/>
  <c r="M3544" i="73"/>
  <c r="M3547" i="73"/>
  <c r="N3547" i="73" s="1"/>
  <c r="M3548" i="73"/>
  <c r="N3548" i="73" s="1"/>
  <c r="M3549" i="73"/>
  <c r="M3551" i="73"/>
  <c r="N3551" i="73" s="1"/>
  <c r="M3552" i="73"/>
  <c r="N3552" i="73" s="1"/>
  <c r="M3554" i="73"/>
  <c r="N3554" i="73" s="1"/>
  <c r="M3555" i="73"/>
  <c r="M3556" i="73"/>
  <c r="N3556" i="73" s="1"/>
  <c r="M3557" i="73"/>
  <c r="M3559" i="73"/>
  <c r="M3560" i="73"/>
  <c r="N3560" i="73" s="1"/>
  <c r="M3561" i="73"/>
  <c r="N3561" i="73" s="1"/>
  <c r="M3562" i="73"/>
  <c r="M3563" i="73"/>
  <c r="M3564" i="73"/>
  <c r="N3564" i="73" s="1"/>
  <c r="M3565" i="73"/>
  <c r="M3567" i="73"/>
  <c r="M3568" i="73"/>
  <c r="M3570" i="73"/>
  <c r="M3571" i="73"/>
  <c r="M3572" i="73"/>
  <c r="N3572" i="73" s="1"/>
  <c r="M3573" i="73"/>
  <c r="M3575" i="73"/>
  <c r="M3576" i="73"/>
  <c r="N3576" i="73" s="1"/>
  <c r="M3578" i="73"/>
  <c r="N3578" i="73" s="1"/>
  <c r="M3579" i="73"/>
  <c r="M3580" i="73"/>
  <c r="N3580" i="73" s="1"/>
  <c r="M3581" i="73"/>
  <c r="M3583" i="73"/>
  <c r="M3584" i="73"/>
  <c r="N3584" i="73" s="1"/>
  <c r="M3586" i="73"/>
  <c r="M3587" i="73"/>
  <c r="M3588" i="73"/>
  <c r="N3588" i="73" s="1"/>
  <c r="M3589" i="73"/>
  <c r="M3591" i="73"/>
  <c r="N3591" i="73" s="1"/>
  <c r="M3592" i="73"/>
  <c r="M3593" i="73"/>
  <c r="N3593" i="73" s="1"/>
  <c r="M3594" i="73"/>
  <c r="N3594" i="73" s="1"/>
  <c r="M3595" i="73"/>
  <c r="N3595" i="73" s="1"/>
  <c r="M3596" i="73"/>
  <c r="N3596" i="73" s="1"/>
  <c r="M3597" i="73"/>
  <c r="M3599" i="73"/>
  <c r="M3600" i="73"/>
  <c r="M3603" i="73"/>
  <c r="M3604" i="73"/>
  <c r="N3604" i="73" s="1"/>
  <c r="M3607" i="73"/>
  <c r="M3608" i="73"/>
  <c r="N3608" i="73" s="1"/>
  <c r="M3610" i="73"/>
  <c r="M3611" i="73"/>
  <c r="N3611" i="73" s="1"/>
  <c r="M3612" i="73"/>
  <c r="O3612" i="73" s="1"/>
  <c r="M3613" i="73"/>
  <c r="M3615" i="73"/>
  <c r="M3616" i="73"/>
  <c r="N3616" i="73" s="1"/>
  <c r="M3617" i="73"/>
  <c r="M3619" i="73"/>
  <c r="M3620" i="73"/>
  <c r="N3620" i="73" s="1"/>
  <c r="M3621" i="73"/>
  <c r="N3621" i="73" s="1"/>
  <c r="M3623" i="73"/>
  <c r="M3624" i="73"/>
  <c r="N3624" i="73" s="1"/>
  <c r="M3626" i="73"/>
  <c r="N3626" i="73" s="1"/>
  <c r="M3627" i="73"/>
  <c r="N3627" i="73" s="1"/>
  <c r="M3628" i="73"/>
  <c r="N3628" i="73" s="1"/>
  <c r="M3629" i="73"/>
  <c r="M3631" i="73"/>
  <c r="M3632" i="73"/>
  <c r="M3635" i="73"/>
  <c r="M3636" i="73"/>
  <c r="N3636" i="73" s="1"/>
  <c r="M3637" i="73"/>
  <c r="N3637" i="73" s="1"/>
  <c r="M3639" i="73"/>
  <c r="M3640" i="73"/>
  <c r="N3640" i="73" s="1"/>
  <c r="M3642" i="73"/>
  <c r="M3643" i="73"/>
  <c r="N3643" i="73" s="1"/>
  <c r="M3644" i="73"/>
  <c r="N3644" i="73" s="1"/>
  <c r="M3645" i="73"/>
  <c r="M3647" i="73"/>
  <c r="M3648" i="73"/>
  <c r="M3649" i="73"/>
  <c r="N3649" i="73" s="1"/>
  <c r="M3650" i="73"/>
  <c r="M3651" i="73"/>
  <c r="M3652" i="73"/>
  <c r="O3652" i="73" s="1"/>
  <c r="M3653" i="73"/>
  <c r="N3653" i="73" s="1"/>
  <c r="M3655" i="73"/>
  <c r="M3656" i="73"/>
  <c r="N3656" i="73" s="1"/>
  <c r="M3658" i="73"/>
  <c r="N3658" i="73" s="1"/>
  <c r="M3659" i="73"/>
  <c r="M3660" i="73"/>
  <c r="N3660" i="73" s="1"/>
  <c r="M3661" i="73"/>
  <c r="M3663" i="73"/>
  <c r="M3664" i="73"/>
  <c r="M3666" i="73"/>
  <c r="N3666" i="73" s="1"/>
  <c r="M3667" i="73"/>
  <c r="M3668" i="73"/>
  <c r="N3668" i="73" s="1"/>
  <c r="M3671" i="73"/>
  <c r="N3671" i="73" s="1"/>
  <c r="M3672" i="73"/>
  <c r="N3672" i="73" s="1"/>
  <c r="M3673" i="73"/>
  <c r="M3674" i="73"/>
  <c r="N3674" i="73" s="1"/>
  <c r="M3675" i="73"/>
  <c r="M3676" i="73"/>
  <c r="N3676" i="73" s="1"/>
  <c r="M3677" i="73"/>
  <c r="M3679" i="73"/>
  <c r="N3679" i="73" s="1"/>
  <c r="M3680" i="73"/>
  <c r="N3680" i="73" s="1"/>
  <c r="M3682" i="73"/>
  <c r="N3682" i="73" s="1"/>
  <c r="M3683" i="73"/>
  <c r="O3683" i="73" s="1"/>
  <c r="M3684" i="73"/>
  <c r="N3684" i="73" s="1"/>
  <c r="M3685" i="73"/>
  <c r="N3685" i="73" s="1"/>
  <c r="M3687" i="73"/>
  <c r="M3688" i="73"/>
  <c r="M3690" i="73"/>
  <c r="M3691" i="73"/>
  <c r="M3692" i="73"/>
  <c r="N3692" i="73" s="1"/>
  <c r="M3693" i="73"/>
  <c r="O3693" i="73" s="1"/>
  <c r="M3695" i="73"/>
  <c r="M3696" i="73"/>
  <c r="N3696" i="73" s="1"/>
  <c r="M3698" i="73"/>
  <c r="N3698" i="73" s="1"/>
  <c r="M3699" i="73"/>
  <c r="M3700" i="73"/>
  <c r="N3700" i="73" s="1"/>
  <c r="M3701" i="73"/>
  <c r="M3703" i="73"/>
  <c r="N3703" i="73" s="1"/>
  <c r="M3704" i="73"/>
  <c r="N3704" i="73" s="1"/>
  <c r="M3705" i="73"/>
  <c r="M3707" i="73"/>
  <c r="M3708" i="73"/>
  <c r="O3708" i="73" s="1"/>
  <c r="M3709" i="73"/>
  <c r="M3711" i="73"/>
  <c r="N3711" i="73" s="1"/>
  <c r="M3712" i="73"/>
  <c r="M3714" i="73"/>
  <c r="M3715" i="73"/>
  <c r="N3715" i="73" s="1"/>
  <c r="M3716" i="73"/>
  <c r="N3716" i="73" s="1"/>
  <c r="M3717" i="73"/>
  <c r="M3719" i="73"/>
  <c r="N3719" i="73" s="1"/>
  <c r="M3720" i="73"/>
  <c r="M3723" i="73"/>
  <c r="M3724" i="73"/>
  <c r="O3724" i="73" s="1"/>
  <c r="M3725" i="73"/>
  <c r="M3727" i="73"/>
  <c r="M3728" i="73"/>
  <c r="M3730" i="73"/>
  <c r="N3730" i="73" s="1"/>
  <c r="M3731" i="73"/>
  <c r="M3732" i="73"/>
  <c r="N3732" i="73" s="1"/>
  <c r="M3735" i="73"/>
  <c r="N3735" i="73" s="1"/>
  <c r="M3736" i="73"/>
  <c r="N3736" i="73" s="1"/>
  <c r="M3738" i="73"/>
  <c r="N3738" i="73" s="1"/>
  <c r="M3739" i="73"/>
  <c r="M3740" i="73"/>
  <c r="N3740" i="73" s="1"/>
  <c r="M3741" i="73"/>
  <c r="O3741" i="73" s="1"/>
  <c r="M3743" i="73"/>
  <c r="M3744" i="73"/>
  <c r="M3746" i="73"/>
  <c r="N3746" i="73" s="1"/>
  <c r="M3747" i="73"/>
  <c r="M3748" i="73"/>
  <c r="N3748" i="73" s="1"/>
  <c r="M3749" i="73"/>
  <c r="M3751" i="73"/>
  <c r="N3751" i="73" s="1"/>
  <c r="M3752" i="73"/>
  <c r="N3752" i="73" s="1"/>
  <c r="M3754" i="73"/>
  <c r="N3754" i="73" s="1"/>
  <c r="M3755" i="73"/>
  <c r="M3756" i="73"/>
  <c r="O3756" i="73" s="1"/>
  <c r="M3757" i="73"/>
  <c r="M3759" i="73"/>
  <c r="M3760" i="73"/>
  <c r="N3760" i="73" s="1"/>
  <c r="M3761" i="73"/>
  <c r="M3762" i="73"/>
  <c r="N3762" i="73" s="1"/>
  <c r="M3763" i="73"/>
  <c r="M3764" i="73"/>
  <c r="N3764" i="73" s="1"/>
  <c r="M3765" i="73"/>
  <c r="M3767" i="73"/>
  <c r="M3768" i="73"/>
  <c r="N3768" i="73" s="1"/>
  <c r="M3771" i="73"/>
  <c r="M3772" i="73"/>
  <c r="M3773" i="73"/>
  <c r="M3775" i="73"/>
  <c r="M3776" i="73"/>
  <c r="M3778" i="73"/>
  <c r="O3778" i="73" s="1"/>
  <c r="M3779" i="73"/>
  <c r="N3779" i="73" s="1"/>
  <c r="M3780" i="73"/>
  <c r="N3780" i="73" s="1"/>
  <c r="M3781" i="73"/>
  <c r="M3783" i="73"/>
  <c r="N3783" i="73" s="1"/>
  <c r="M3784" i="73"/>
  <c r="M3787" i="73"/>
  <c r="M3788" i="73"/>
  <c r="O3788" i="73" s="1"/>
  <c r="M3789" i="73"/>
  <c r="O3789" i="73" s="1"/>
  <c r="M3791" i="73"/>
  <c r="M3792" i="73"/>
  <c r="M3793" i="73"/>
  <c r="N3793" i="73" s="1"/>
  <c r="M3794" i="73"/>
  <c r="N3794" i="73" s="1"/>
  <c r="M3795" i="73"/>
  <c r="M3796" i="73"/>
  <c r="N3796" i="73" s="1"/>
  <c r="M3799" i="73"/>
  <c r="M3800" i="73"/>
  <c r="M3803" i="73"/>
  <c r="M3804" i="73"/>
  <c r="N3804" i="73" s="1"/>
  <c r="M3805" i="73"/>
  <c r="M3807" i="73"/>
  <c r="M3808" i="73"/>
  <c r="M3810" i="73"/>
  <c r="N3810" i="73" s="1"/>
  <c r="M3811" i="73"/>
  <c r="M3812" i="73"/>
  <c r="N3812" i="73" s="1"/>
  <c r="M3813" i="73"/>
  <c r="M3815" i="73"/>
  <c r="M3816" i="73"/>
  <c r="M3817" i="73"/>
  <c r="M3818" i="73"/>
  <c r="N3818" i="73" s="1"/>
  <c r="M3819" i="73"/>
  <c r="M3820" i="73"/>
  <c r="N3820" i="73" s="1"/>
  <c r="M3821" i="73"/>
  <c r="M3823" i="73"/>
  <c r="M3824" i="73"/>
  <c r="M3826" i="73"/>
  <c r="N3826" i="73" s="1"/>
  <c r="M3827" i="73"/>
  <c r="M3828" i="73"/>
  <c r="N3828" i="73" s="1"/>
  <c r="M3829" i="73"/>
  <c r="M3831" i="73"/>
  <c r="M3832" i="73"/>
  <c r="M3834" i="73"/>
  <c r="N3834" i="73" s="1"/>
  <c r="M3835" i="73"/>
  <c r="N3835" i="73" s="1"/>
  <c r="M3836" i="73"/>
  <c r="N3836" i="73" s="1"/>
  <c r="M3837" i="73"/>
  <c r="M3839" i="73"/>
  <c r="M3840" i="73"/>
  <c r="N3840" i="73" s="1"/>
  <c r="M3842" i="73"/>
  <c r="M3843" i="73"/>
  <c r="M3844" i="73"/>
  <c r="N3844" i="73" s="1"/>
  <c r="M3845" i="73"/>
  <c r="M3847" i="73"/>
  <c r="M3848" i="73"/>
  <c r="M3849" i="73"/>
  <c r="M3850" i="73"/>
  <c r="N3850" i="73" s="1"/>
  <c r="M3851" i="73"/>
  <c r="M3852" i="73"/>
  <c r="N3852" i="73" s="1"/>
  <c r="M3853" i="73"/>
  <c r="M3855" i="73"/>
  <c r="M3856" i="73"/>
  <c r="M3859" i="73"/>
  <c r="M3860" i="73"/>
  <c r="N3860" i="73" s="1"/>
  <c r="M3863" i="73"/>
  <c r="M3864" i="73"/>
  <c r="M3866" i="73"/>
  <c r="M3867" i="73"/>
  <c r="N3867" i="73" s="1"/>
  <c r="M3868" i="73"/>
  <c r="N3868" i="73" s="1"/>
  <c r="M3869" i="73"/>
  <c r="M3871" i="73"/>
  <c r="M3872" i="73"/>
  <c r="M3873" i="73"/>
  <c r="M3875" i="73"/>
  <c r="O3875" i="73" s="1"/>
  <c r="M3876" i="73"/>
  <c r="N3876" i="73" s="1"/>
  <c r="M3877" i="73"/>
  <c r="N3877" i="73" s="1"/>
  <c r="M3879" i="73"/>
  <c r="M3880" i="73"/>
  <c r="M3882" i="73"/>
  <c r="M3883" i="73"/>
  <c r="M3884" i="73"/>
  <c r="N3884" i="73" s="1"/>
  <c r="M3885" i="73"/>
  <c r="M3887" i="73"/>
  <c r="M3888" i="73"/>
  <c r="M3891" i="73"/>
  <c r="M3892" i="73"/>
  <c r="O3892" i="73" s="1"/>
  <c r="M3893" i="73"/>
  <c r="M3895" i="73"/>
  <c r="M3896" i="73"/>
  <c r="M3898" i="73"/>
  <c r="M3899" i="73"/>
  <c r="M3900" i="73"/>
  <c r="M3901" i="73"/>
  <c r="M3903" i="73"/>
  <c r="N3903" i="73" s="1"/>
  <c r="M3904" i="73"/>
  <c r="N3904" i="73" s="1"/>
  <c r="M3905" i="73"/>
  <c r="N3905" i="73" s="1"/>
  <c r="M3906" i="73"/>
  <c r="M3907" i="73"/>
  <c r="M3908" i="73"/>
  <c r="N3908" i="73" s="1"/>
  <c r="M3909" i="73"/>
  <c r="M3911" i="73"/>
  <c r="M3912" i="73"/>
  <c r="M3914" i="73"/>
  <c r="M3915" i="73"/>
  <c r="M3916" i="73"/>
  <c r="N3916" i="73" s="1"/>
  <c r="M3917" i="73"/>
  <c r="M3919" i="73"/>
  <c r="M3920" i="73"/>
  <c r="M3922" i="73"/>
  <c r="M3923" i="73"/>
  <c r="N3923" i="73" s="1"/>
  <c r="M3924" i="73"/>
  <c r="N3924" i="73" s="1"/>
  <c r="M3927" i="73"/>
  <c r="N3927" i="73" s="1"/>
  <c r="M3928" i="73"/>
  <c r="M3929" i="73"/>
  <c r="N3929" i="73" s="1"/>
  <c r="M3930" i="73"/>
  <c r="M3931" i="73"/>
  <c r="M3932" i="73"/>
  <c r="N3932" i="73" s="1"/>
  <c r="M3933" i="73"/>
  <c r="M3935" i="73"/>
  <c r="N3935" i="73" s="1"/>
  <c r="M3936" i="73"/>
  <c r="M3938" i="73"/>
  <c r="M3939" i="73"/>
  <c r="N3939" i="73" s="1"/>
  <c r="M3940" i="73"/>
  <c r="O3940" i="73" s="1"/>
  <c r="M3941" i="73"/>
  <c r="M3943" i="73"/>
  <c r="M3944" i="73"/>
  <c r="M3946" i="73"/>
  <c r="M3947" i="73"/>
  <c r="M3948" i="73"/>
  <c r="N3948" i="73" s="1"/>
  <c r="M3951" i="73"/>
  <c r="M3952" i="73"/>
  <c r="M3953" i="73"/>
  <c r="O3953" i="73" s="1"/>
  <c r="M3954" i="73"/>
  <c r="M3955" i="73"/>
  <c r="M3956" i="73"/>
  <c r="N3956" i="73" s="1"/>
  <c r="M3957" i="73"/>
  <c r="M3959" i="73"/>
  <c r="N3959" i="73" s="1"/>
  <c r="M3960" i="73"/>
  <c r="M3962" i="73"/>
  <c r="M3963" i="73"/>
  <c r="N3963" i="73" s="1"/>
  <c r="M3964" i="73"/>
  <c r="N3964" i="73" s="1"/>
  <c r="M3965" i="73"/>
  <c r="M3967" i="73"/>
  <c r="N3967" i="73" s="1"/>
  <c r="M3968" i="73"/>
  <c r="M3970" i="73"/>
  <c r="M3971" i="73"/>
  <c r="M3972" i="73"/>
  <c r="N3972" i="73" s="1"/>
  <c r="M3973" i="73"/>
  <c r="M3975" i="73"/>
  <c r="M3976" i="73"/>
  <c r="M3978" i="73"/>
  <c r="M3979" i="73"/>
  <c r="M3980" i="73"/>
  <c r="N3980" i="73" s="1"/>
  <c r="M3981" i="73"/>
  <c r="M3983" i="73"/>
  <c r="M3984" i="73"/>
  <c r="M3985" i="73"/>
  <c r="M3986" i="73"/>
  <c r="M3987" i="73"/>
  <c r="M3988" i="73"/>
  <c r="N3988" i="73" s="1"/>
  <c r="M3991" i="73"/>
  <c r="M3992" i="73"/>
  <c r="M3994" i="73"/>
  <c r="M3995" i="73"/>
  <c r="M3996" i="73"/>
  <c r="N3996" i="73" s="1"/>
  <c r="M3997" i="73"/>
  <c r="M3999" i="73"/>
  <c r="N3999" i="73" s="1"/>
  <c r="M4000" i="73"/>
  <c r="M4002" i="73"/>
  <c r="M4003" i="73"/>
  <c r="M4004" i="73"/>
  <c r="N4004" i="73" s="1"/>
  <c r="M4005" i="73"/>
  <c r="M4007" i="73"/>
  <c r="M4008" i="73"/>
  <c r="M4009" i="73"/>
  <c r="M4011" i="73"/>
  <c r="N4011" i="73" s="1"/>
  <c r="M4012" i="73"/>
  <c r="N4012" i="73" s="1"/>
  <c r="M4015" i="73"/>
  <c r="M4016" i="73"/>
  <c r="M4018" i="73"/>
  <c r="M4019" i="73"/>
  <c r="M4020" i="73"/>
  <c r="O4020" i="73" s="1"/>
  <c r="M4021" i="73"/>
  <c r="M4023" i="73"/>
  <c r="M4024" i="73"/>
  <c r="M4026" i="73"/>
  <c r="M4027" i="73"/>
  <c r="M4028" i="73"/>
  <c r="N4028" i="73" s="1"/>
  <c r="M4029" i="73"/>
  <c r="M4031" i="73"/>
  <c r="M4032" i="73"/>
  <c r="N4032" i="73" s="1"/>
  <c r="M4033" i="73"/>
  <c r="N4033" i="73" s="1"/>
  <c r="M4034" i="73"/>
  <c r="M4035" i="73"/>
  <c r="M4036" i="73"/>
  <c r="N4036" i="73" s="1"/>
  <c r="M4037" i="73"/>
  <c r="M4039" i="73"/>
  <c r="M4040" i="73"/>
  <c r="M4043" i="73"/>
  <c r="M4044" i="73"/>
  <c r="N4044" i="73" s="1"/>
  <c r="M4045" i="73"/>
  <c r="M4047" i="73"/>
  <c r="N4047" i="73" s="1"/>
  <c r="M4048" i="73"/>
  <c r="M4050" i="73"/>
  <c r="M4051" i="73"/>
  <c r="M4052" i="73"/>
  <c r="N4052" i="73" s="1"/>
  <c r="M4055" i="73"/>
  <c r="M4056" i="73"/>
  <c r="M4058" i="73"/>
  <c r="M4059" i="73"/>
  <c r="M4060" i="73"/>
  <c r="N4060" i="73" s="1"/>
  <c r="M4061" i="73"/>
  <c r="M4063" i="73"/>
  <c r="N4063" i="73" s="1"/>
  <c r="M4064" i="73"/>
  <c r="M4066" i="73"/>
  <c r="M4067" i="73"/>
  <c r="M4068" i="73"/>
  <c r="N4068" i="73" s="1"/>
  <c r="M4069" i="73"/>
  <c r="N4069" i="73" s="1"/>
  <c r="M4071" i="73"/>
  <c r="M4072" i="73"/>
  <c r="M4074" i="73"/>
  <c r="M4075" i="73"/>
  <c r="M4076" i="73"/>
  <c r="N4076" i="73" s="1"/>
  <c r="M4079" i="73"/>
  <c r="M4080" i="73"/>
  <c r="M4083" i="73"/>
  <c r="M4084" i="73"/>
  <c r="N4084" i="73" s="1"/>
  <c r="M4085" i="73"/>
  <c r="M4087" i="73"/>
  <c r="M4088" i="73"/>
  <c r="N4088" i="73" s="1"/>
  <c r="M4090" i="73"/>
  <c r="M4091" i="73"/>
  <c r="M4092" i="73"/>
  <c r="N4092" i="73" s="1"/>
  <c r="M4093" i="73"/>
  <c r="M4095" i="73"/>
  <c r="M4096" i="73"/>
  <c r="M4099" i="73"/>
  <c r="M4100" i="73"/>
  <c r="N4100" i="73" s="1"/>
  <c r="M4103" i="73"/>
  <c r="M4104" i="73"/>
  <c r="M4106" i="73"/>
  <c r="M4107" i="73"/>
  <c r="M4108" i="73"/>
  <c r="O4108" i="73" s="1"/>
  <c r="M4109" i="73"/>
  <c r="M4111" i="73"/>
  <c r="N4111" i="73" s="1"/>
  <c r="M4112" i="73"/>
  <c r="M4115" i="73"/>
  <c r="M4116" i="73"/>
  <c r="N4116" i="73" s="1"/>
  <c r="M4119" i="73"/>
  <c r="M4120" i="73"/>
  <c r="N4120" i="73" s="1"/>
  <c r="M4121" i="73"/>
  <c r="M4122" i="73"/>
  <c r="M4123" i="73"/>
  <c r="M4124" i="73"/>
  <c r="N4124" i="73" s="1"/>
  <c r="M4125" i="73"/>
  <c r="M4127" i="73"/>
  <c r="M4128" i="73"/>
  <c r="M4131" i="73"/>
  <c r="N4131" i="73" s="1"/>
  <c r="M4132" i="73"/>
  <c r="N4132" i="73" s="1"/>
  <c r="M4133" i="73"/>
  <c r="M4135" i="73"/>
  <c r="M4136" i="73"/>
  <c r="M4138" i="73"/>
  <c r="M4139" i="73"/>
  <c r="M4140" i="73"/>
  <c r="O4140" i="73" s="1"/>
  <c r="M4143" i="73"/>
  <c r="M4144" i="73"/>
  <c r="M4146" i="73"/>
  <c r="M4147" i="73"/>
  <c r="M4148" i="73"/>
  <c r="N4148" i="73" s="1"/>
  <c r="M4149" i="73"/>
  <c r="M4151" i="73"/>
  <c r="M4152" i="73"/>
  <c r="N4152" i="73" s="1"/>
  <c r="M4154" i="73"/>
  <c r="M4155" i="73"/>
  <c r="M4156" i="73"/>
  <c r="N4156" i="73" s="1"/>
  <c r="M4157" i="73"/>
  <c r="M4159" i="73"/>
  <c r="M4160" i="73"/>
  <c r="M4162" i="73"/>
  <c r="M4163" i="73"/>
  <c r="N4163" i="73" s="1"/>
  <c r="M4164" i="73"/>
  <c r="N4164" i="73" s="1"/>
  <c r="M4165" i="73"/>
  <c r="M4167" i="73"/>
  <c r="N4167" i="73" s="1"/>
  <c r="M4168" i="73"/>
  <c r="M4170" i="73"/>
  <c r="M4171" i="73"/>
  <c r="N4171" i="73" s="1"/>
  <c r="M4172" i="73"/>
  <c r="O4172" i="73" s="1"/>
  <c r="M4175" i="73"/>
  <c r="N4175" i="73" s="1"/>
  <c r="M4176" i="73"/>
  <c r="M4177" i="73"/>
  <c r="M4178" i="73"/>
  <c r="M4179" i="73"/>
  <c r="M4180" i="73"/>
  <c r="O4180" i="73" s="1"/>
  <c r="M4183" i="73"/>
  <c r="M4184" i="73"/>
  <c r="N4184" i="73" s="1"/>
  <c r="M4187" i="73"/>
  <c r="N4187" i="73" s="1"/>
  <c r="M4188" i="73"/>
  <c r="N4188" i="73" s="1"/>
  <c r="M4189" i="73"/>
  <c r="M4191" i="73"/>
  <c r="N4191" i="73" s="1"/>
  <c r="M4192" i="73"/>
  <c r="M4194" i="73"/>
  <c r="M4195" i="73"/>
  <c r="M4196" i="73"/>
  <c r="N4196" i="73" s="1"/>
  <c r="M4197" i="73"/>
  <c r="M4199" i="73"/>
  <c r="N4199" i="73" s="1"/>
  <c r="M4200" i="73"/>
  <c r="M4203" i="73"/>
  <c r="M4204" i="73"/>
  <c r="N4204" i="73" s="1"/>
  <c r="M4207" i="73"/>
  <c r="N4207" i="73" s="1"/>
  <c r="M4208" i="73"/>
  <c r="M4210" i="73"/>
  <c r="M4211" i="73"/>
  <c r="M4212" i="73"/>
  <c r="N4212" i="73" s="1"/>
  <c r="M4215" i="73"/>
  <c r="M4216" i="73"/>
  <c r="M4217" i="73"/>
  <c r="M4218" i="73"/>
  <c r="M4219" i="73"/>
  <c r="M4220" i="73"/>
  <c r="N4220" i="73" s="1"/>
  <c r="M4221" i="73"/>
  <c r="M4223" i="73"/>
  <c r="N4223" i="73" s="1"/>
  <c r="M4224" i="73"/>
  <c r="M4226" i="73"/>
  <c r="M4227" i="73"/>
  <c r="O4227" i="73" s="1"/>
  <c r="M4228" i="73"/>
  <c r="N4228" i="73" s="1"/>
  <c r="M4229" i="73"/>
  <c r="M4231" i="73"/>
  <c r="M4232" i="73"/>
  <c r="N4232" i="73" s="1"/>
  <c r="M4234" i="73"/>
  <c r="M4235" i="73"/>
  <c r="M4236" i="73"/>
  <c r="N4236" i="73" s="1"/>
  <c r="M4237" i="73"/>
  <c r="M4239" i="73"/>
  <c r="N4239" i="73" s="1"/>
  <c r="M4240" i="73"/>
  <c r="M4242" i="73"/>
  <c r="N2345" i="73"/>
  <c r="N2453" i="73"/>
  <c r="O2304" i="73"/>
  <c r="O2384" i="73"/>
  <c r="O2438" i="73"/>
  <c r="R2258" i="73"/>
  <c r="R2259" i="73"/>
  <c r="R2260" i="73"/>
  <c r="R2261" i="73"/>
  <c r="R2262" i="73"/>
  <c r="R2263" i="73"/>
  <c r="R2264" i="73"/>
  <c r="R2265" i="73"/>
  <c r="R2266" i="73"/>
  <c r="R2267" i="73"/>
  <c r="R2268" i="73"/>
  <c r="R2269" i="73"/>
  <c r="R2270" i="73"/>
  <c r="R2271" i="73"/>
  <c r="R2272" i="73"/>
  <c r="R2273" i="73"/>
  <c r="R2274" i="73"/>
  <c r="R2275" i="73"/>
  <c r="R2276" i="73"/>
  <c r="R2277" i="73"/>
  <c r="R2278" i="73"/>
  <c r="R2279" i="73"/>
  <c r="R2280" i="73"/>
  <c r="R2281" i="73"/>
  <c r="R2282" i="73"/>
  <c r="R2283" i="73"/>
  <c r="R2284" i="73"/>
  <c r="R2285" i="73"/>
  <c r="R2286" i="73"/>
  <c r="R2287" i="73"/>
  <c r="R2288" i="73"/>
  <c r="R2289" i="73"/>
  <c r="R2290" i="73"/>
  <c r="R2291" i="73"/>
  <c r="R2292" i="73"/>
  <c r="R2293" i="73"/>
  <c r="R2294" i="73"/>
  <c r="R2295" i="73"/>
  <c r="R2296" i="73"/>
  <c r="R2297" i="73"/>
  <c r="R2298" i="73"/>
  <c r="R2299" i="73"/>
  <c r="R2300" i="73"/>
  <c r="R2301" i="73"/>
  <c r="R2302" i="73"/>
  <c r="R2303" i="73"/>
  <c r="R2304" i="73"/>
  <c r="R2305" i="73"/>
  <c r="R2306" i="73"/>
  <c r="R2307" i="73"/>
  <c r="R2308" i="73"/>
  <c r="R2309" i="73"/>
  <c r="R2310" i="73"/>
  <c r="R2311" i="73"/>
  <c r="R2312" i="73"/>
  <c r="R2313" i="73"/>
  <c r="R2314" i="73"/>
  <c r="R2315" i="73"/>
  <c r="R2316" i="73"/>
  <c r="R2317" i="73"/>
  <c r="R2318" i="73"/>
  <c r="R2319" i="73"/>
  <c r="R2320" i="73"/>
  <c r="R2321" i="73"/>
  <c r="R2322" i="73"/>
  <c r="R2323" i="73"/>
  <c r="R2324" i="73"/>
  <c r="R2325" i="73"/>
  <c r="R2326" i="73"/>
  <c r="R2327" i="73"/>
  <c r="R2328" i="73"/>
  <c r="R2329" i="73"/>
  <c r="R2330" i="73"/>
  <c r="R2331" i="73"/>
  <c r="R2332" i="73"/>
  <c r="R2333" i="73"/>
  <c r="R2334" i="73"/>
  <c r="R2335" i="73"/>
  <c r="R2336" i="73"/>
  <c r="R2337" i="73"/>
  <c r="R2338" i="73"/>
  <c r="R2339" i="73"/>
  <c r="R2340" i="73"/>
  <c r="R2341" i="73"/>
  <c r="R2342" i="73"/>
  <c r="R2343" i="73"/>
  <c r="R2344" i="73"/>
  <c r="R2345" i="73"/>
  <c r="R2346" i="73"/>
  <c r="R2347" i="73"/>
  <c r="R2348" i="73"/>
  <c r="R2349" i="73"/>
  <c r="R2350" i="73"/>
  <c r="R2351" i="73"/>
  <c r="R2352" i="73"/>
  <c r="R2353" i="73"/>
  <c r="R2354" i="73"/>
  <c r="R2355" i="73"/>
  <c r="R2356" i="73"/>
  <c r="R2357" i="73"/>
  <c r="R2358" i="73"/>
  <c r="R2359" i="73"/>
  <c r="R2360" i="73"/>
  <c r="R2361" i="73"/>
  <c r="R2362" i="73"/>
  <c r="R2363" i="73"/>
  <c r="R2364" i="73"/>
  <c r="R2365" i="73"/>
  <c r="R2366" i="73"/>
  <c r="R2367" i="73"/>
  <c r="R2368" i="73"/>
  <c r="R2369" i="73"/>
  <c r="R2370" i="73"/>
  <c r="R2371" i="73"/>
  <c r="R2372" i="73"/>
  <c r="R2373" i="73"/>
  <c r="R2374" i="73"/>
  <c r="R2375" i="73"/>
  <c r="R2376" i="73"/>
  <c r="R2377" i="73"/>
  <c r="R2378" i="73"/>
  <c r="R2379" i="73"/>
  <c r="R2380" i="73"/>
  <c r="R2381" i="73"/>
  <c r="R2382" i="73"/>
  <c r="R2383" i="73"/>
  <c r="R2384" i="73"/>
  <c r="R2385" i="73"/>
  <c r="R2386" i="73"/>
  <c r="R2387" i="73"/>
  <c r="R2388" i="73"/>
  <c r="R2389" i="73"/>
  <c r="R2390" i="73"/>
  <c r="R2391" i="73"/>
  <c r="R2392" i="73"/>
  <c r="R2393" i="73"/>
  <c r="R2394" i="73"/>
  <c r="R2395" i="73"/>
  <c r="R2396" i="73"/>
  <c r="R2397" i="73"/>
  <c r="R2398" i="73"/>
  <c r="R2399" i="73"/>
  <c r="R2400" i="73"/>
  <c r="R2401" i="73"/>
  <c r="R2402" i="73"/>
  <c r="R2403" i="73"/>
  <c r="R2404" i="73"/>
  <c r="R2405" i="73"/>
  <c r="R2406" i="73"/>
  <c r="R2407" i="73"/>
  <c r="R2408" i="73"/>
  <c r="R2409" i="73"/>
  <c r="R2410" i="73"/>
  <c r="R2411" i="73"/>
  <c r="R2412" i="73"/>
  <c r="R2413" i="73"/>
  <c r="R2414" i="73"/>
  <c r="R2415" i="73"/>
  <c r="R2416" i="73"/>
  <c r="R2417" i="73"/>
  <c r="R2418" i="73"/>
  <c r="R2419" i="73"/>
  <c r="R2420" i="73"/>
  <c r="R2421" i="73"/>
  <c r="R2422" i="73"/>
  <c r="R2423" i="73"/>
  <c r="R2424" i="73"/>
  <c r="R2425" i="73"/>
  <c r="R2426" i="73"/>
  <c r="R2427" i="73"/>
  <c r="R2428" i="73"/>
  <c r="R2429" i="73"/>
  <c r="R2430" i="73"/>
  <c r="R2431" i="73"/>
  <c r="R2432" i="73"/>
  <c r="R2433" i="73"/>
  <c r="R2434" i="73"/>
  <c r="R2435" i="73"/>
  <c r="R2436" i="73"/>
  <c r="R2437" i="73"/>
  <c r="R2438" i="73"/>
  <c r="R2439" i="73"/>
  <c r="R2440" i="73"/>
  <c r="R2441" i="73"/>
  <c r="R2442" i="73"/>
  <c r="R2443" i="73"/>
  <c r="R2444" i="73"/>
  <c r="R2445" i="73"/>
  <c r="R2446" i="73"/>
  <c r="R2447" i="73"/>
  <c r="R2448" i="73"/>
  <c r="R2449" i="73"/>
  <c r="R2450" i="73"/>
  <c r="R2451" i="73"/>
  <c r="R2452" i="73"/>
  <c r="R2453" i="73"/>
  <c r="R2454" i="73"/>
  <c r="R2455" i="73"/>
  <c r="R2456" i="73"/>
  <c r="R2457" i="73"/>
  <c r="R2458" i="73"/>
  <c r="R2459" i="73"/>
  <c r="R2460" i="73"/>
  <c r="R2461" i="73"/>
  <c r="R2462" i="73"/>
  <c r="R2463" i="73"/>
  <c r="R2464" i="73"/>
  <c r="R2465" i="73"/>
  <c r="R2466" i="73"/>
  <c r="R2467" i="73"/>
  <c r="R2468" i="73"/>
  <c r="R2469" i="73"/>
  <c r="R2470" i="73"/>
  <c r="R2471" i="73"/>
  <c r="R2472" i="73"/>
  <c r="R2473" i="73"/>
  <c r="R2474" i="73"/>
  <c r="R2475" i="73"/>
  <c r="R2476" i="73"/>
  <c r="R2477" i="73"/>
  <c r="R2478" i="73"/>
  <c r="R2479" i="73"/>
  <c r="R2480" i="73"/>
  <c r="R2481" i="73"/>
  <c r="R2482" i="73"/>
  <c r="R2483" i="73"/>
  <c r="R2484" i="73"/>
  <c r="R2485" i="73"/>
  <c r="R2486" i="73"/>
  <c r="R2487" i="73"/>
  <c r="R2488" i="73"/>
  <c r="R2489" i="73"/>
  <c r="R2490" i="73"/>
  <c r="R2491" i="73"/>
  <c r="R2492" i="73"/>
  <c r="R2493" i="73"/>
  <c r="R2494" i="73"/>
  <c r="R2495" i="73"/>
  <c r="R2496" i="73"/>
  <c r="R2497" i="73"/>
  <c r="R2498" i="73"/>
  <c r="R2499" i="73"/>
  <c r="R2500" i="73"/>
  <c r="R2501" i="73"/>
  <c r="R2502" i="73"/>
  <c r="R2503" i="73"/>
  <c r="R2504" i="73"/>
  <c r="R2505" i="73"/>
  <c r="R2506" i="73"/>
  <c r="R2507" i="73"/>
  <c r="R2508" i="73"/>
  <c r="R2509" i="73"/>
  <c r="R2510" i="73"/>
  <c r="R2511" i="73"/>
  <c r="R2512" i="73"/>
  <c r="R2513" i="73"/>
  <c r="R2514" i="73"/>
  <c r="R2515" i="73"/>
  <c r="R2516" i="73"/>
  <c r="R2517" i="73"/>
  <c r="R2518" i="73"/>
  <c r="R2519" i="73"/>
  <c r="R2520" i="73"/>
  <c r="R2521" i="73"/>
  <c r="R2522" i="73"/>
  <c r="R2523" i="73"/>
  <c r="R2524" i="73"/>
  <c r="R2525" i="73"/>
  <c r="R2526" i="73"/>
  <c r="R2527" i="73"/>
  <c r="R2528" i="73"/>
  <c r="R2529" i="73"/>
  <c r="R2530" i="73"/>
  <c r="R2531" i="73"/>
  <c r="R2532" i="73"/>
  <c r="R2533" i="73"/>
  <c r="R2534" i="73"/>
  <c r="R2535" i="73"/>
  <c r="R2536" i="73"/>
  <c r="R2537" i="73"/>
  <c r="R2538" i="73"/>
  <c r="R2539" i="73"/>
  <c r="R2540" i="73"/>
  <c r="R2541" i="73"/>
  <c r="R2542" i="73"/>
  <c r="R2543" i="73"/>
  <c r="R2544" i="73"/>
  <c r="R2545" i="73"/>
  <c r="R2546" i="73"/>
  <c r="R2547" i="73"/>
  <c r="R2548" i="73"/>
  <c r="R2549" i="73"/>
  <c r="R2550" i="73"/>
  <c r="R2551" i="73"/>
  <c r="R2552" i="73"/>
  <c r="R2553" i="73"/>
  <c r="R2554" i="73"/>
  <c r="R2555" i="73"/>
  <c r="R2556" i="73"/>
  <c r="R2557" i="73"/>
  <c r="R2558" i="73"/>
  <c r="R2559" i="73"/>
  <c r="R2560" i="73"/>
  <c r="R2561" i="73"/>
  <c r="R2562" i="73"/>
  <c r="R2563" i="73"/>
  <c r="R2564" i="73"/>
  <c r="R2565" i="73"/>
  <c r="R2566" i="73"/>
  <c r="R2567" i="73"/>
  <c r="R2568" i="73"/>
  <c r="R2569" i="73"/>
  <c r="R2570" i="73"/>
  <c r="R2571" i="73"/>
  <c r="R2572" i="73"/>
  <c r="R2573" i="73"/>
  <c r="R2574" i="73"/>
  <c r="R2575" i="73"/>
  <c r="R2576" i="73"/>
  <c r="R2577" i="73"/>
  <c r="R2578" i="73"/>
  <c r="R2579" i="73"/>
  <c r="R2580" i="73"/>
  <c r="R2581" i="73"/>
  <c r="R2582" i="73"/>
  <c r="R2583" i="73"/>
  <c r="R2584" i="73"/>
  <c r="R2585" i="73"/>
  <c r="R2586" i="73"/>
  <c r="R2587" i="73"/>
  <c r="R2588" i="73"/>
  <c r="R2589" i="73"/>
  <c r="R2590" i="73"/>
  <c r="R2591" i="73"/>
  <c r="R2592" i="73"/>
  <c r="R2593" i="73"/>
  <c r="R2594" i="73"/>
  <c r="R2595" i="73"/>
  <c r="R2596" i="73"/>
  <c r="R2597" i="73"/>
  <c r="R2598" i="73"/>
  <c r="R2599" i="73"/>
  <c r="R2600" i="73"/>
  <c r="R2601" i="73"/>
  <c r="R2602" i="73"/>
  <c r="R2603" i="73"/>
  <c r="R2604" i="73"/>
  <c r="R2605" i="73"/>
  <c r="R2606" i="73"/>
  <c r="R2607" i="73"/>
  <c r="R2608" i="73"/>
  <c r="R2609" i="73"/>
  <c r="R2610" i="73"/>
  <c r="R2611" i="73"/>
  <c r="R2612" i="73"/>
  <c r="R2613" i="73"/>
  <c r="R2614" i="73"/>
  <c r="R2615" i="73"/>
  <c r="R2616" i="73"/>
  <c r="R2617" i="73"/>
  <c r="R2618" i="73"/>
  <c r="R2619" i="73"/>
  <c r="R2620" i="73"/>
  <c r="R2621" i="73"/>
  <c r="R2622" i="73"/>
  <c r="R2623" i="73"/>
  <c r="R2624" i="73"/>
  <c r="R2625" i="73"/>
  <c r="R2626" i="73"/>
  <c r="R2627" i="73"/>
  <c r="R2628" i="73"/>
  <c r="R2629" i="73"/>
  <c r="R2630" i="73"/>
  <c r="R2631" i="73"/>
  <c r="R2632" i="73"/>
  <c r="R2633" i="73"/>
  <c r="R2634" i="73"/>
  <c r="R2635" i="73"/>
  <c r="R2636" i="73"/>
  <c r="R2637" i="73"/>
  <c r="R2638" i="73"/>
  <c r="R2639" i="73"/>
  <c r="R2640" i="73"/>
  <c r="R2641" i="73"/>
  <c r="R2642" i="73"/>
  <c r="R2643" i="73"/>
  <c r="R2644" i="73"/>
  <c r="R2645" i="73"/>
  <c r="R2646" i="73"/>
  <c r="R2647" i="73"/>
  <c r="R2648" i="73"/>
  <c r="R2649" i="73"/>
  <c r="R2650" i="73"/>
  <c r="R2651" i="73"/>
  <c r="R2652" i="73"/>
  <c r="R2653" i="73"/>
  <c r="R2654" i="73"/>
  <c r="R2655" i="73"/>
  <c r="R2656" i="73"/>
  <c r="R2657" i="73"/>
  <c r="R2658" i="73"/>
  <c r="R2659" i="73"/>
  <c r="R2660" i="73"/>
  <c r="R2661" i="73"/>
  <c r="R2662" i="73"/>
  <c r="R2663" i="73"/>
  <c r="R2664" i="73"/>
  <c r="R2665" i="73"/>
  <c r="R2666" i="73"/>
  <c r="R2667" i="73"/>
  <c r="R2668" i="73"/>
  <c r="R2669" i="73"/>
  <c r="R2670" i="73"/>
  <c r="R2671" i="73"/>
  <c r="R2672" i="73"/>
  <c r="R2673" i="73"/>
  <c r="R2674" i="73"/>
  <c r="R2675" i="73"/>
  <c r="R2676" i="73"/>
  <c r="R2677" i="73"/>
  <c r="R2678" i="73"/>
  <c r="R2679" i="73"/>
  <c r="R2680" i="73"/>
  <c r="R2681" i="73"/>
  <c r="R2682" i="73"/>
  <c r="R2683" i="73"/>
  <c r="R2684" i="73"/>
  <c r="R2685" i="73"/>
  <c r="R2686" i="73"/>
  <c r="R2687" i="73"/>
  <c r="R2688" i="73"/>
  <c r="R2689" i="73"/>
  <c r="R2690" i="73"/>
  <c r="R2691" i="73"/>
  <c r="R2692" i="73"/>
  <c r="R2693" i="73"/>
  <c r="R2694" i="73"/>
  <c r="R2695" i="73"/>
  <c r="R2696" i="73"/>
  <c r="R2697" i="73"/>
  <c r="R2698" i="73"/>
  <c r="R2699" i="73"/>
  <c r="R2700" i="73"/>
  <c r="R2701" i="73"/>
  <c r="R2702" i="73"/>
  <c r="R2703" i="73"/>
  <c r="R2704" i="73"/>
  <c r="R2705" i="73"/>
  <c r="R2706" i="73"/>
  <c r="R2707" i="73"/>
  <c r="R2708" i="73"/>
  <c r="R2709" i="73"/>
  <c r="R2710" i="73"/>
  <c r="R2711" i="73"/>
  <c r="R2712" i="73"/>
  <c r="R2713" i="73"/>
  <c r="R2714" i="73"/>
  <c r="R2715" i="73"/>
  <c r="R2716" i="73"/>
  <c r="R2717" i="73"/>
  <c r="R2718" i="73"/>
  <c r="R2719" i="73"/>
  <c r="R2720" i="73"/>
  <c r="R2721" i="73"/>
  <c r="R2722" i="73"/>
  <c r="R2723" i="73"/>
  <c r="R2724" i="73"/>
  <c r="R2725" i="73"/>
  <c r="R2726" i="73"/>
  <c r="R2727" i="73"/>
  <c r="R2728" i="73"/>
  <c r="R2729" i="73"/>
  <c r="R2730" i="73"/>
  <c r="R2731" i="73"/>
  <c r="R2732" i="73"/>
  <c r="R2733" i="73"/>
  <c r="R2734" i="73"/>
  <c r="R2735" i="73"/>
  <c r="R2736" i="73"/>
  <c r="R2737" i="73"/>
  <c r="R2738" i="73"/>
  <c r="R2739" i="73"/>
  <c r="R2740" i="73"/>
  <c r="R2741" i="73"/>
  <c r="R2742" i="73"/>
  <c r="R2743" i="73"/>
  <c r="R2744" i="73"/>
  <c r="R2745" i="73"/>
  <c r="R2746" i="73"/>
  <c r="R2747" i="73"/>
  <c r="R2748" i="73"/>
  <c r="R2749" i="73"/>
  <c r="R2750" i="73"/>
  <c r="R2751" i="73"/>
  <c r="R2752" i="73"/>
  <c r="R2753" i="73"/>
  <c r="R2754" i="73"/>
  <c r="R2755" i="73"/>
  <c r="R2756" i="73"/>
  <c r="R2757" i="73"/>
  <c r="R2758" i="73"/>
  <c r="R2759" i="73"/>
  <c r="R2760" i="73"/>
  <c r="R2761" i="73"/>
  <c r="R2762" i="73"/>
  <c r="R2763" i="73"/>
  <c r="R2764" i="73"/>
  <c r="R2765" i="73"/>
  <c r="R2766" i="73"/>
  <c r="R2767" i="73"/>
  <c r="R2768" i="73"/>
  <c r="R2769" i="73"/>
  <c r="R2770" i="73"/>
  <c r="R2771" i="73"/>
  <c r="R2772" i="73"/>
  <c r="R2773" i="73"/>
  <c r="R2774" i="73"/>
  <c r="R2775" i="73"/>
  <c r="R2776" i="73"/>
  <c r="R2777" i="73"/>
  <c r="R2778" i="73"/>
  <c r="R2779" i="73"/>
  <c r="R2780" i="73"/>
  <c r="R2781" i="73"/>
  <c r="R2782" i="73"/>
  <c r="R2783" i="73"/>
  <c r="R2784" i="73"/>
  <c r="R2785" i="73"/>
  <c r="R2786" i="73"/>
  <c r="R2787" i="73"/>
  <c r="R2788" i="73"/>
  <c r="R2789" i="73"/>
  <c r="R2790" i="73"/>
  <c r="R2791" i="73"/>
  <c r="R2792" i="73"/>
  <c r="R2793" i="73"/>
  <c r="R2794" i="73"/>
  <c r="R2795" i="73"/>
  <c r="R2796" i="73"/>
  <c r="R2797" i="73"/>
  <c r="R2798" i="73"/>
  <c r="R2799" i="73"/>
  <c r="R2800" i="73"/>
  <c r="R2801" i="73"/>
  <c r="R2802" i="73"/>
  <c r="R2803" i="73"/>
  <c r="R2804" i="73"/>
  <c r="R2805" i="73"/>
  <c r="R2806" i="73"/>
  <c r="R2807" i="73"/>
  <c r="R2808" i="73"/>
  <c r="R2809" i="73"/>
  <c r="R2810" i="73"/>
  <c r="R2811" i="73"/>
  <c r="R2812" i="73"/>
  <c r="R2813" i="73"/>
  <c r="R2814" i="73"/>
  <c r="R2815" i="73"/>
  <c r="R2816" i="73"/>
  <c r="R2817" i="73"/>
  <c r="R2818" i="73"/>
  <c r="R2819" i="73"/>
  <c r="R2820" i="73"/>
  <c r="R2821" i="73"/>
  <c r="R2822" i="73"/>
  <c r="R2823" i="73"/>
  <c r="R2824" i="73"/>
  <c r="R2825" i="73"/>
  <c r="R2826" i="73"/>
  <c r="R2827" i="73"/>
  <c r="R2828" i="73"/>
  <c r="R2829" i="73"/>
  <c r="R2830" i="73"/>
  <c r="R2831" i="73"/>
  <c r="R2832" i="73"/>
  <c r="R2833" i="73"/>
  <c r="R2834" i="73"/>
  <c r="R2835" i="73"/>
  <c r="R2836" i="73"/>
  <c r="R2837" i="73"/>
  <c r="R2838" i="73"/>
  <c r="R2839" i="73"/>
  <c r="R2840" i="73"/>
  <c r="R2841" i="73"/>
  <c r="R2842" i="73"/>
  <c r="R2843" i="73"/>
  <c r="R2844" i="73"/>
  <c r="R2845" i="73"/>
  <c r="R2846" i="73"/>
  <c r="R2847" i="73"/>
  <c r="R2848" i="73"/>
  <c r="R2849" i="73"/>
  <c r="R2850" i="73"/>
  <c r="R2851" i="73"/>
  <c r="R2852" i="73"/>
  <c r="R2853" i="73"/>
  <c r="R2854" i="73"/>
  <c r="R2855" i="73"/>
  <c r="R2856" i="73"/>
  <c r="R2857" i="73"/>
  <c r="R2858" i="73"/>
  <c r="R2859" i="73"/>
  <c r="R2860" i="73"/>
  <c r="R2861" i="73"/>
  <c r="R2862" i="73"/>
  <c r="R2863" i="73"/>
  <c r="R2864" i="73"/>
  <c r="R2865" i="73"/>
  <c r="R2866" i="73"/>
  <c r="R2867" i="73"/>
  <c r="R2868" i="73"/>
  <c r="R2869" i="73"/>
  <c r="R2870" i="73"/>
  <c r="R2871" i="73"/>
  <c r="R2872" i="73"/>
  <c r="R2873" i="73"/>
  <c r="R2874" i="73"/>
  <c r="R2875" i="73"/>
  <c r="R2876" i="73"/>
  <c r="R2877" i="73"/>
  <c r="R2878" i="73"/>
  <c r="R2879" i="73"/>
  <c r="R2880" i="73"/>
  <c r="R2881" i="73"/>
  <c r="R2882" i="73"/>
  <c r="R2883" i="73"/>
  <c r="R2884" i="73"/>
  <c r="R2885" i="73"/>
  <c r="R2886" i="73"/>
  <c r="R2887" i="73"/>
  <c r="R2888" i="73"/>
  <c r="R2889" i="73"/>
  <c r="R2890" i="73"/>
  <c r="R2891" i="73"/>
  <c r="R2892" i="73"/>
  <c r="R2893" i="73"/>
  <c r="R2894" i="73"/>
  <c r="R2895" i="73"/>
  <c r="R2896" i="73"/>
  <c r="R2897" i="73"/>
  <c r="R2898" i="73"/>
  <c r="R2899" i="73"/>
  <c r="R2900" i="73"/>
  <c r="R2901" i="73"/>
  <c r="R2902" i="73"/>
  <c r="R2903" i="73"/>
  <c r="R2904" i="73"/>
  <c r="R2905" i="73"/>
  <c r="R2906" i="73"/>
  <c r="R2907" i="73"/>
  <c r="R2908" i="73"/>
  <c r="R2909" i="73"/>
  <c r="R2910" i="73"/>
  <c r="R2911" i="73"/>
  <c r="R2912" i="73"/>
  <c r="R2913" i="73"/>
  <c r="R2914" i="73"/>
  <c r="R2915" i="73"/>
  <c r="R2916" i="73"/>
  <c r="R2917" i="73"/>
  <c r="R2918" i="73"/>
  <c r="R2919" i="73"/>
  <c r="R2920" i="73"/>
  <c r="R2921" i="73"/>
  <c r="R2922" i="73"/>
  <c r="R2923" i="73"/>
  <c r="R2924" i="73"/>
  <c r="R2925" i="73"/>
  <c r="R2926" i="73"/>
  <c r="R2927" i="73"/>
  <c r="R2928" i="73"/>
  <c r="R2929" i="73"/>
  <c r="R2930" i="73"/>
  <c r="R2931" i="73"/>
  <c r="R2932" i="73"/>
  <c r="R2933" i="73"/>
  <c r="R2934" i="73"/>
  <c r="R2935" i="73"/>
  <c r="R2936" i="73"/>
  <c r="R2937" i="73"/>
  <c r="R2938" i="73"/>
  <c r="R2939" i="73"/>
  <c r="R2940" i="73"/>
  <c r="R2941" i="73"/>
  <c r="R2942" i="73"/>
  <c r="R2943" i="73"/>
  <c r="R2944" i="73"/>
  <c r="R2945" i="73"/>
  <c r="R2946" i="73"/>
  <c r="R2947" i="73"/>
  <c r="R2948" i="73"/>
  <c r="R2949" i="73"/>
  <c r="R2950" i="73"/>
  <c r="R2951" i="73"/>
  <c r="R2952" i="73"/>
  <c r="R2953" i="73"/>
  <c r="R2954" i="73"/>
  <c r="R2955" i="73"/>
  <c r="R2956" i="73"/>
  <c r="R2957" i="73"/>
  <c r="R2958" i="73"/>
  <c r="R2959" i="73"/>
  <c r="R2960" i="73"/>
  <c r="R2961" i="73"/>
  <c r="R2962" i="73"/>
  <c r="R2963" i="73"/>
  <c r="R2964" i="73"/>
  <c r="R2965" i="73"/>
  <c r="R2966" i="73"/>
  <c r="R2967" i="73"/>
  <c r="R2968" i="73"/>
  <c r="R2969" i="73"/>
  <c r="R2970" i="73"/>
  <c r="R2971" i="73"/>
  <c r="R2972" i="73"/>
  <c r="R2973" i="73"/>
  <c r="R2974" i="73"/>
  <c r="R2975" i="73"/>
  <c r="R2976" i="73"/>
  <c r="R2977" i="73"/>
  <c r="R2978" i="73"/>
  <c r="R2979" i="73"/>
  <c r="R2980" i="73"/>
  <c r="R2981" i="73"/>
  <c r="R2982" i="73"/>
  <c r="R2983" i="73"/>
  <c r="R2984" i="73"/>
  <c r="R2985" i="73"/>
  <c r="R2986" i="73"/>
  <c r="R2987" i="73"/>
  <c r="R2988" i="73"/>
  <c r="R2989" i="73"/>
  <c r="R2990" i="73"/>
  <c r="R2991" i="73"/>
  <c r="R2992" i="73"/>
  <c r="R2993" i="73"/>
  <c r="R2994" i="73"/>
  <c r="R2995" i="73"/>
  <c r="R2996" i="73"/>
  <c r="R2997" i="73"/>
  <c r="R2998" i="73"/>
  <c r="R2999" i="73"/>
  <c r="R3000" i="73"/>
  <c r="R3001" i="73"/>
  <c r="R3002" i="73"/>
  <c r="R3003" i="73"/>
  <c r="R3004" i="73"/>
  <c r="R3005" i="73"/>
  <c r="R3006" i="73"/>
  <c r="R3007" i="73"/>
  <c r="R3008" i="73"/>
  <c r="R3009" i="73"/>
  <c r="R3010" i="73"/>
  <c r="R3011" i="73"/>
  <c r="R3012" i="73"/>
  <c r="R3013" i="73"/>
  <c r="R3014" i="73"/>
  <c r="R3015" i="73"/>
  <c r="R3016" i="73"/>
  <c r="R3017" i="73"/>
  <c r="R3018" i="73"/>
  <c r="R3019" i="73"/>
  <c r="R3020" i="73"/>
  <c r="R3021" i="73"/>
  <c r="R3022" i="73"/>
  <c r="R3023" i="73"/>
  <c r="R3024" i="73"/>
  <c r="R3025" i="73"/>
  <c r="R3026" i="73"/>
  <c r="R3027" i="73"/>
  <c r="R3028" i="73"/>
  <c r="R3029" i="73"/>
  <c r="R3030" i="73"/>
  <c r="R3031" i="73"/>
  <c r="R3032" i="73"/>
  <c r="R3033" i="73"/>
  <c r="R3034" i="73"/>
  <c r="R3035" i="73"/>
  <c r="R3036" i="73"/>
  <c r="R3037" i="73"/>
  <c r="R3038" i="73"/>
  <c r="R3039" i="73"/>
  <c r="R3040" i="73"/>
  <c r="R3041" i="73"/>
  <c r="R3042" i="73"/>
  <c r="R3043" i="73"/>
  <c r="R3044" i="73"/>
  <c r="R3045" i="73"/>
  <c r="R3046" i="73"/>
  <c r="R3047" i="73"/>
  <c r="R3048" i="73"/>
  <c r="R3049" i="73"/>
  <c r="R3050" i="73"/>
  <c r="R3051" i="73"/>
  <c r="R3052" i="73"/>
  <c r="R3053" i="73"/>
  <c r="R3054" i="73"/>
  <c r="R3055" i="73"/>
  <c r="R3056" i="73"/>
  <c r="R3057" i="73"/>
  <c r="R3058" i="73"/>
  <c r="R3059" i="73"/>
  <c r="R3060" i="73"/>
  <c r="R3061" i="73"/>
  <c r="R3062" i="73"/>
  <c r="R3063" i="73"/>
  <c r="R3064" i="73"/>
  <c r="R3065" i="73"/>
  <c r="R3066" i="73"/>
  <c r="R3067" i="73"/>
  <c r="R3068" i="73"/>
  <c r="R3069" i="73"/>
  <c r="R3070" i="73"/>
  <c r="R3071" i="73"/>
  <c r="R3072" i="73"/>
  <c r="R3073" i="73"/>
  <c r="R3074" i="73"/>
  <c r="R3075" i="73"/>
  <c r="R3076" i="73"/>
  <c r="R3077" i="73"/>
  <c r="R3078" i="73"/>
  <c r="R3079" i="73"/>
  <c r="R3080" i="73"/>
  <c r="R3081" i="73"/>
  <c r="R3082" i="73"/>
  <c r="R3083" i="73"/>
  <c r="R3084" i="73"/>
  <c r="R3085" i="73"/>
  <c r="R3086" i="73"/>
  <c r="R3087" i="73"/>
  <c r="R3088" i="73"/>
  <c r="R3089" i="73"/>
  <c r="R3090" i="73"/>
  <c r="R3091" i="73"/>
  <c r="R3092" i="73"/>
  <c r="R3093" i="73"/>
  <c r="R3094" i="73"/>
  <c r="R3095" i="73"/>
  <c r="R3096" i="73"/>
  <c r="R3097" i="73"/>
  <c r="R3098" i="73"/>
  <c r="R3099" i="73"/>
  <c r="R3100" i="73"/>
  <c r="R3101" i="73"/>
  <c r="R3102" i="73"/>
  <c r="R3103" i="73"/>
  <c r="R3104" i="73"/>
  <c r="R3105" i="73"/>
  <c r="R3106" i="73"/>
  <c r="R3107" i="73"/>
  <c r="R3108" i="73"/>
  <c r="R3109" i="73"/>
  <c r="R3110" i="73"/>
  <c r="R3111" i="73"/>
  <c r="R3112" i="73"/>
  <c r="R3113" i="73"/>
  <c r="R3114" i="73"/>
  <c r="R3115" i="73"/>
  <c r="R3116" i="73"/>
  <c r="R3117" i="73"/>
  <c r="R3118" i="73"/>
  <c r="R3119" i="73"/>
  <c r="R3120" i="73"/>
  <c r="R3121" i="73"/>
  <c r="R3122" i="73"/>
  <c r="R3123" i="73"/>
  <c r="R3124" i="73"/>
  <c r="R3125" i="73"/>
  <c r="R3126" i="73"/>
  <c r="R3127" i="73"/>
  <c r="R3128" i="73"/>
  <c r="R3129" i="73"/>
  <c r="R3130" i="73"/>
  <c r="R3131" i="73"/>
  <c r="R3132" i="73"/>
  <c r="R3133" i="73"/>
  <c r="R3134" i="73"/>
  <c r="R3135" i="73"/>
  <c r="R3136" i="73"/>
  <c r="R3137" i="73"/>
  <c r="R3138" i="73"/>
  <c r="R3139" i="73"/>
  <c r="R3140" i="73"/>
  <c r="R3141" i="73"/>
  <c r="R3142" i="73"/>
  <c r="R3143" i="73"/>
  <c r="R3144" i="73"/>
  <c r="R3145" i="73"/>
  <c r="R3146" i="73"/>
  <c r="R3147" i="73"/>
  <c r="R3148" i="73"/>
  <c r="R3149" i="73"/>
  <c r="R3150" i="73"/>
  <c r="R3151" i="73"/>
  <c r="R3152" i="73"/>
  <c r="R3153" i="73"/>
  <c r="R3154" i="73"/>
  <c r="R3155" i="73"/>
  <c r="R3156" i="73"/>
  <c r="R3157" i="73"/>
  <c r="R3158" i="73"/>
  <c r="R3159" i="73"/>
  <c r="R3160" i="73"/>
  <c r="R3161" i="73"/>
  <c r="R3162" i="73"/>
  <c r="R3163" i="73"/>
  <c r="R3164" i="73"/>
  <c r="R3165" i="73"/>
  <c r="R3166" i="73"/>
  <c r="R3167" i="73"/>
  <c r="R3168" i="73"/>
  <c r="R3169" i="73"/>
  <c r="R3170" i="73"/>
  <c r="R3171" i="73"/>
  <c r="R3172" i="73"/>
  <c r="R3173" i="73"/>
  <c r="R3174" i="73"/>
  <c r="R3175" i="73"/>
  <c r="R3176" i="73"/>
  <c r="R3177" i="73"/>
  <c r="R3178" i="73"/>
  <c r="R3179" i="73"/>
  <c r="R3180" i="73"/>
  <c r="R3181" i="73"/>
  <c r="R3182" i="73"/>
  <c r="R3183" i="73"/>
  <c r="R3184" i="73"/>
  <c r="R3185" i="73"/>
  <c r="R3186" i="73"/>
  <c r="R3187" i="73"/>
  <c r="R3188" i="73"/>
  <c r="R3189" i="73"/>
  <c r="R3190" i="73"/>
  <c r="R3191" i="73"/>
  <c r="R3192" i="73"/>
  <c r="R3193" i="73"/>
  <c r="R3194" i="73"/>
  <c r="R3195" i="73"/>
  <c r="R3196" i="73"/>
  <c r="R3197" i="73"/>
  <c r="R3198" i="73"/>
  <c r="R3199" i="73"/>
  <c r="R3200" i="73"/>
  <c r="R3201" i="73"/>
  <c r="R3202" i="73"/>
  <c r="R3203" i="73"/>
  <c r="R3204" i="73"/>
  <c r="R3205" i="73"/>
  <c r="R3206" i="73"/>
  <c r="R3207" i="73"/>
  <c r="R3208" i="73"/>
  <c r="R3209" i="73"/>
  <c r="R3210" i="73"/>
  <c r="R3211" i="73"/>
  <c r="R3212" i="73"/>
  <c r="R3213" i="73"/>
  <c r="R3214" i="73"/>
  <c r="R3215" i="73"/>
  <c r="R3216" i="73"/>
  <c r="R3217" i="73"/>
  <c r="R3218" i="73"/>
  <c r="R3219" i="73"/>
  <c r="R3220" i="73"/>
  <c r="R3221" i="73"/>
  <c r="R3222" i="73"/>
  <c r="R3223" i="73"/>
  <c r="R3224" i="73"/>
  <c r="R3225" i="73"/>
  <c r="R3226" i="73"/>
  <c r="R3227" i="73"/>
  <c r="R3228" i="73"/>
  <c r="R3229" i="73"/>
  <c r="R3230" i="73"/>
  <c r="R3231" i="73"/>
  <c r="R3232" i="73"/>
  <c r="R3233" i="73"/>
  <c r="R3234" i="73"/>
  <c r="R3235" i="73"/>
  <c r="R3236" i="73"/>
  <c r="R3237" i="73"/>
  <c r="R3238" i="73"/>
  <c r="R3239" i="73"/>
  <c r="R3240" i="73"/>
  <c r="R3241" i="73"/>
  <c r="R3242" i="73"/>
  <c r="R3243" i="73"/>
  <c r="R3244" i="73"/>
  <c r="R3245" i="73"/>
  <c r="R3246" i="73"/>
  <c r="R3247" i="73"/>
  <c r="R3248" i="73"/>
  <c r="R3249" i="73"/>
  <c r="R3250" i="73"/>
  <c r="R3251" i="73"/>
  <c r="R3252" i="73"/>
  <c r="R3253" i="73"/>
  <c r="R3254" i="73"/>
  <c r="R3255" i="73"/>
  <c r="R3256" i="73"/>
  <c r="R3257" i="73"/>
  <c r="R3258" i="73"/>
  <c r="R3259" i="73"/>
  <c r="R3260" i="73"/>
  <c r="R3261" i="73"/>
  <c r="R3262" i="73"/>
  <c r="R3263" i="73"/>
  <c r="R3264" i="73"/>
  <c r="R3265" i="73"/>
  <c r="R3266" i="73"/>
  <c r="R3267" i="73"/>
  <c r="R3268" i="73"/>
  <c r="R3269" i="73"/>
  <c r="R3270" i="73"/>
  <c r="R3271" i="73"/>
  <c r="R3272" i="73"/>
  <c r="R3273" i="73"/>
  <c r="R3274" i="73"/>
  <c r="R3275" i="73"/>
  <c r="R3276" i="73"/>
  <c r="R3277" i="73"/>
  <c r="R3278" i="73"/>
  <c r="R3279" i="73"/>
  <c r="R3280" i="73"/>
  <c r="R3281" i="73"/>
  <c r="R3282" i="73"/>
  <c r="R3283" i="73"/>
  <c r="R3284" i="73"/>
  <c r="R3285" i="73"/>
  <c r="R3286" i="73"/>
  <c r="R3287" i="73"/>
  <c r="R3288" i="73"/>
  <c r="R3289" i="73"/>
  <c r="R3290" i="73"/>
  <c r="R3291" i="73"/>
  <c r="R3292" i="73"/>
  <c r="R3293" i="73"/>
  <c r="R3294" i="73"/>
  <c r="R3295" i="73"/>
  <c r="R3296" i="73"/>
  <c r="R3297" i="73"/>
  <c r="R3298" i="73"/>
  <c r="R3299" i="73"/>
  <c r="R3300" i="73"/>
  <c r="R3301" i="73"/>
  <c r="R3302" i="73"/>
  <c r="R3303" i="73"/>
  <c r="R3304" i="73"/>
  <c r="R3305" i="73"/>
  <c r="R3306" i="73"/>
  <c r="R3307" i="73"/>
  <c r="R3308" i="73"/>
  <c r="R3309" i="73"/>
  <c r="R3310" i="73"/>
  <c r="R3311" i="73"/>
  <c r="R3312" i="73"/>
  <c r="R3313" i="73"/>
  <c r="R3314" i="73"/>
  <c r="R3315" i="73"/>
  <c r="R3316" i="73"/>
  <c r="R3317" i="73"/>
  <c r="R3318" i="73"/>
  <c r="R3319" i="73"/>
  <c r="R3320" i="73"/>
  <c r="R3321" i="73"/>
  <c r="R3322" i="73"/>
  <c r="R3323" i="73"/>
  <c r="R3324" i="73"/>
  <c r="R3325" i="73"/>
  <c r="R3326" i="73"/>
  <c r="R3327" i="73"/>
  <c r="R3328" i="73"/>
  <c r="R3329" i="73"/>
  <c r="R3330" i="73"/>
  <c r="R3331" i="73"/>
  <c r="R3332" i="73"/>
  <c r="R3333" i="73"/>
  <c r="R3334" i="73"/>
  <c r="R3335" i="73"/>
  <c r="R3336" i="73"/>
  <c r="R3337" i="73"/>
  <c r="R3338" i="73"/>
  <c r="R3339" i="73"/>
  <c r="R3340" i="73"/>
  <c r="R3341" i="73"/>
  <c r="R3342" i="73"/>
  <c r="R3343" i="73"/>
  <c r="R3344" i="73"/>
  <c r="R3345" i="73"/>
  <c r="R3346" i="73"/>
  <c r="R3347" i="73"/>
  <c r="R3348" i="73"/>
  <c r="R3349" i="73"/>
  <c r="R3350" i="73"/>
  <c r="R3351" i="73"/>
  <c r="R3352" i="73"/>
  <c r="R3353" i="73"/>
  <c r="R3354" i="73"/>
  <c r="R3355" i="73"/>
  <c r="R3356" i="73"/>
  <c r="R3357" i="73"/>
  <c r="R3358" i="73"/>
  <c r="R3359" i="73"/>
  <c r="R3360" i="73"/>
  <c r="R3361" i="73"/>
  <c r="R3362" i="73"/>
  <c r="R3363" i="73"/>
  <c r="R3364" i="73"/>
  <c r="R3365" i="73"/>
  <c r="R3366" i="73"/>
  <c r="R3367" i="73"/>
  <c r="R3368" i="73"/>
  <c r="R3369" i="73"/>
  <c r="R3370" i="73"/>
  <c r="R3371" i="73"/>
  <c r="R3372" i="73"/>
  <c r="R3373" i="73"/>
  <c r="R3374" i="73"/>
  <c r="R3375" i="73"/>
  <c r="R3376" i="73"/>
  <c r="R3377" i="73"/>
  <c r="R3378" i="73"/>
  <c r="R3379" i="73"/>
  <c r="R3380" i="73"/>
  <c r="R3381" i="73"/>
  <c r="R3382" i="73"/>
  <c r="R3383" i="73"/>
  <c r="R3384" i="73"/>
  <c r="R3385" i="73"/>
  <c r="R3386" i="73"/>
  <c r="R3387" i="73"/>
  <c r="R3388" i="73"/>
  <c r="R3389" i="73"/>
  <c r="R3390" i="73"/>
  <c r="R3391" i="73"/>
  <c r="R3392" i="73"/>
  <c r="R3393" i="73"/>
  <c r="R3394" i="73"/>
  <c r="R3395" i="73"/>
  <c r="R3396" i="73"/>
  <c r="R3397" i="73"/>
  <c r="R3398" i="73"/>
  <c r="R3399" i="73"/>
  <c r="R3400" i="73"/>
  <c r="R3401" i="73"/>
  <c r="R3402" i="73"/>
  <c r="R3403" i="73"/>
  <c r="R3404" i="73"/>
  <c r="R3405" i="73"/>
  <c r="R3406" i="73"/>
  <c r="R3407" i="73"/>
  <c r="R3408" i="73"/>
  <c r="R3409" i="73"/>
  <c r="R3410" i="73"/>
  <c r="R3411" i="73"/>
  <c r="R3412" i="73"/>
  <c r="R3413" i="73"/>
  <c r="R3414" i="73"/>
  <c r="R3415" i="73"/>
  <c r="R3416" i="73"/>
  <c r="R3417" i="73"/>
  <c r="R3418" i="73"/>
  <c r="R3419" i="73"/>
  <c r="R3420" i="73"/>
  <c r="R3421" i="73"/>
  <c r="R3422" i="73"/>
  <c r="R3423" i="73"/>
  <c r="R3424" i="73"/>
  <c r="R3425" i="73"/>
  <c r="R3426" i="73"/>
  <c r="R3427" i="73"/>
  <c r="R3428" i="73"/>
  <c r="R3429" i="73"/>
  <c r="R3430" i="73"/>
  <c r="R3431" i="73"/>
  <c r="R3432" i="73"/>
  <c r="R3433" i="73"/>
  <c r="R3434" i="73"/>
  <c r="R3435" i="73"/>
  <c r="R3436" i="73"/>
  <c r="R3437" i="73"/>
  <c r="R3438" i="73"/>
  <c r="R3439" i="73"/>
  <c r="R3440" i="73"/>
  <c r="R3441" i="73"/>
  <c r="R3442" i="73"/>
  <c r="R3443" i="73"/>
  <c r="R3444" i="73"/>
  <c r="R3445" i="73"/>
  <c r="R3446" i="73"/>
  <c r="R3447" i="73"/>
  <c r="R3448" i="73"/>
  <c r="R3449" i="73"/>
  <c r="R3450" i="73"/>
  <c r="R3451" i="73"/>
  <c r="R3452" i="73"/>
  <c r="R3453" i="73"/>
  <c r="R3454" i="73"/>
  <c r="R3455" i="73"/>
  <c r="R3456" i="73"/>
  <c r="R3457" i="73"/>
  <c r="R3458" i="73"/>
  <c r="R3459" i="73"/>
  <c r="R3460" i="73"/>
  <c r="R3461" i="73"/>
  <c r="R3462" i="73"/>
  <c r="R3463" i="73"/>
  <c r="R3464" i="73"/>
  <c r="R3465" i="73"/>
  <c r="R3466" i="73"/>
  <c r="R3467" i="73"/>
  <c r="R3468" i="73"/>
  <c r="R3469" i="73"/>
  <c r="R3470" i="73"/>
  <c r="R3471" i="73"/>
  <c r="R3472" i="73"/>
  <c r="R3473" i="73"/>
  <c r="R3474" i="73"/>
  <c r="R3475" i="73"/>
  <c r="R3476" i="73"/>
  <c r="R3477" i="73"/>
  <c r="R3478" i="73"/>
  <c r="R3479" i="73"/>
  <c r="R3480" i="73"/>
  <c r="R3481" i="73"/>
  <c r="R3482" i="73"/>
  <c r="R3483" i="73"/>
  <c r="R3484" i="73"/>
  <c r="R3485" i="73"/>
  <c r="R3486" i="73"/>
  <c r="R3487" i="73"/>
  <c r="R3488" i="73"/>
  <c r="R3489" i="73"/>
  <c r="R3490" i="73"/>
  <c r="R3491" i="73"/>
  <c r="R3492" i="73"/>
  <c r="R3493" i="73"/>
  <c r="R3494" i="73"/>
  <c r="R3495" i="73"/>
  <c r="R3496" i="73"/>
  <c r="R3497" i="73"/>
  <c r="R3498" i="73"/>
  <c r="R3499" i="73"/>
  <c r="R3500" i="73"/>
  <c r="R3501" i="73"/>
  <c r="R3502" i="73"/>
  <c r="R3503" i="73"/>
  <c r="R3504" i="73"/>
  <c r="R3505" i="73"/>
  <c r="R3506" i="73"/>
  <c r="R3507" i="73"/>
  <c r="R3508" i="73"/>
  <c r="R3509" i="73"/>
  <c r="R3510" i="73"/>
  <c r="R3511" i="73"/>
  <c r="R3512" i="73"/>
  <c r="R3513" i="73"/>
  <c r="R3514" i="73"/>
  <c r="R3515" i="73"/>
  <c r="R3516" i="73"/>
  <c r="R3517" i="73"/>
  <c r="R3518" i="73"/>
  <c r="R3519" i="73"/>
  <c r="R3520" i="73"/>
  <c r="R3521" i="73"/>
  <c r="R3522" i="73"/>
  <c r="R3523" i="73"/>
  <c r="R3524" i="73"/>
  <c r="R3525" i="73"/>
  <c r="R3526" i="73"/>
  <c r="R3527" i="73"/>
  <c r="R3528" i="73"/>
  <c r="R3529" i="73"/>
  <c r="R3530" i="73"/>
  <c r="R3531" i="73"/>
  <c r="R3532" i="73"/>
  <c r="R3533" i="73"/>
  <c r="R3534" i="73"/>
  <c r="R3535" i="73"/>
  <c r="R3536" i="73"/>
  <c r="R3537" i="73"/>
  <c r="R3538" i="73"/>
  <c r="R3539" i="73"/>
  <c r="R3540" i="73"/>
  <c r="R3541" i="73"/>
  <c r="R3542" i="73"/>
  <c r="R3543" i="73"/>
  <c r="R3544" i="73"/>
  <c r="R3545" i="73"/>
  <c r="R3546" i="73"/>
  <c r="R3547" i="73"/>
  <c r="R3548" i="73"/>
  <c r="R3549" i="73"/>
  <c r="R3550" i="73"/>
  <c r="R3551" i="73"/>
  <c r="R3552" i="73"/>
  <c r="R3553" i="73"/>
  <c r="R3554" i="73"/>
  <c r="R3555" i="73"/>
  <c r="R3556" i="73"/>
  <c r="R3557" i="73"/>
  <c r="R3558" i="73"/>
  <c r="R3559" i="73"/>
  <c r="R3560" i="73"/>
  <c r="R3561" i="73"/>
  <c r="R3562" i="73"/>
  <c r="R3563" i="73"/>
  <c r="R3564" i="73"/>
  <c r="R3565" i="73"/>
  <c r="R3566" i="73"/>
  <c r="R3567" i="73"/>
  <c r="R3568" i="73"/>
  <c r="R3569" i="73"/>
  <c r="R3570" i="73"/>
  <c r="R3571" i="73"/>
  <c r="R3572" i="73"/>
  <c r="R3573" i="73"/>
  <c r="R3574" i="73"/>
  <c r="R3575" i="73"/>
  <c r="R3576" i="73"/>
  <c r="R3577" i="73"/>
  <c r="R3578" i="73"/>
  <c r="R3579" i="73"/>
  <c r="R3580" i="73"/>
  <c r="R3581" i="73"/>
  <c r="R3582" i="73"/>
  <c r="R3583" i="73"/>
  <c r="R3584" i="73"/>
  <c r="R3585" i="73"/>
  <c r="R3586" i="73"/>
  <c r="R3587" i="73"/>
  <c r="R3588" i="73"/>
  <c r="R3589" i="73"/>
  <c r="R3590" i="73"/>
  <c r="R3591" i="73"/>
  <c r="R3592" i="73"/>
  <c r="R3593" i="73"/>
  <c r="R3594" i="73"/>
  <c r="R3595" i="73"/>
  <c r="R3596" i="73"/>
  <c r="R3597" i="73"/>
  <c r="R3598" i="73"/>
  <c r="R3599" i="73"/>
  <c r="R3600" i="73"/>
  <c r="R3601" i="73"/>
  <c r="R3602" i="73"/>
  <c r="R3603" i="73"/>
  <c r="R3604" i="73"/>
  <c r="R3605" i="73"/>
  <c r="R3606" i="73"/>
  <c r="R3607" i="73"/>
  <c r="R3608" i="73"/>
  <c r="R3609" i="73"/>
  <c r="R3610" i="73"/>
  <c r="R3611" i="73"/>
  <c r="R3612" i="73"/>
  <c r="R3613" i="73"/>
  <c r="R3614" i="73"/>
  <c r="R3615" i="73"/>
  <c r="R3616" i="73"/>
  <c r="R3617" i="73"/>
  <c r="R3618" i="73"/>
  <c r="R3619" i="73"/>
  <c r="R3620" i="73"/>
  <c r="R3621" i="73"/>
  <c r="R3622" i="73"/>
  <c r="R3623" i="73"/>
  <c r="R3624" i="73"/>
  <c r="R3625" i="73"/>
  <c r="R3626" i="73"/>
  <c r="R3627" i="73"/>
  <c r="R3628" i="73"/>
  <c r="R3629" i="73"/>
  <c r="R3630" i="73"/>
  <c r="R3631" i="73"/>
  <c r="R3632" i="73"/>
  <c r="R3633" i="73"/>
  <c r="R3634" i="73"/>
  <c r="R3635" i="73"/>
  <c r="R3636" i="73"/>
  <c r="R3637" i="73"/>
  <c r="R3638" i="73"/>
  <c r="R3639" i="73"/>
  <c r="R3640" i="73"/>
  <c r="R3641" i="73"/>
  <c r="R3642" i="73"/>
  <c r="R3643" i="73"/>
  <c r="R3644" i="73"/>
  <c r="R3645" i="73"/>
  <c r="R3646" i="73"/>
  <c r="R3647" i="73"/>
  <c r="R3648" i="73"/>
  <c r="R3649" i="73"/>
  <c r="R3650" i="73"/>
  <c r="R3651" i="73"/>
  <c r="R3652" i="73"/>
  <c r="R3653" i="73"/>
  <c r="R3654" i="73"/>
  <c r="R3655" i="73"/>
  <c r="R3656" i="73"/>
  <c r="R3657" i="73"/>
  <c r="R3658" i="73"/>
  <c r="R3659" i="73"/>
  <c r="R3660" i="73"/>
  <c r="R3661" i="73"/>
  <c r="R3662" i="73"/>
  <c r="R3663" i="73"/>
  <c r="R3664" i="73"/>
  <c r="R3665" i="73"/>
  <c r="R3666" i="73"/>
  <c r="R3667" i="73"/>
  <c r="R3668" i="73"/>
  <c r="R3669" i="73"/>
  <c r="R3670" i="73"/>
  <c r="R3671" i="73"/>
  <c r="R3672" i="73"/>
  <c r="R3673" i="73"/>
  <c r="R3674" i="73"/>
  <c r="R3675" i="73"/>
  <c r="R3676" i="73"/>
  <c r="R3677" i="73"/>
  <c r="R3678" i="73"/>
  <c r="R3679" i="73"/>
  <c r="R3680" i="73"/>
  <c r="R3681" i="73"/>
  <c r="R3682" i="73"/>
  <c r="R3683" i="73"/>
  <c r="R3684" i="73"/>
  <c r="R3685" i="73"/>
  <c r="R3686" i="73"/>
  <c r="R3687" i="73"/>
  <c r="R3688" i="73"/>
  <c r="R3689" i="73"/>
  <c r="R3690" i="73"/>
  <c r="R3691" i="73"/>
  <c r="R3692" i="73"/>
  <c r="R3693" i="73"/>
  <c r="R3694" i="73"/>
  <c r="R3695" i="73"/>
  <c r="R3696" i="73"/>
  <c r="R3697" i="73"/>
  <c r="R3698" i="73"/>
  <c r="R3699" i="73"/>
  <c r="R3700" i="73"/>
  <c r="R3701" i="73"/>
  <c r="R3702" i="73"/>
  <c r="R3703" i="73"/>
  <c r="R3704" i="73"/>
  <c r="R3705" i="73"/>
  <c r="R3706" i="73"/>
  <c r="R3707" i="73"/>
  <c r="R3708" i="73"/>
  <c r="R3709" i="73"/>
  <c r="R3710" i="73"/>
  <c r="R3711" i="73"/>
  <c r="R3712" i="73"/>
  <c r="R3713" i="73"/>
  <c r="R3714" i="73"/>
  <c r="R3715" i="73"/>
  <c r="R3716" i="73"/>
  <c r="R3717" i="73"/>
  <c r="R3718" i="73"/>
  <c r="R3719" i="73"/>
  <c r="R3720" i="73"/>
  <c r="R3721" i="73"/>
  <c r="R3722" i="73"/>
  <c r="R3723" i="73"/>
  <c r="R3724" i="73"/>
  <c r="R3725" i="73"/>
  <c r="R3726" i="73"/>
  <c r="R3727" i="73"/>
  <c r="R3728" i="73"/>
  <c r="R3729" i="73"/>
  <c r="R3730" i="73"/>
  <c r="R3731" i="73"/>
  <c r="R3732" i="73"/>
  <c r="R3733" i="73"/>
  <c r="R3734" i="73"/>
  <c r="R3735" i="73"/>
  <c r="R3736" i="73"/>
  <c r="R3737" i="73"/>
  <c r="R3738" i="73"/>
  <c r="R3739" i="73"/>
  <c r="R3740" i="73"/>
  <c r="R3741" i="73"/>
  <c r="R3742" i="73"/>
  <c r="R3743" i="73"/>
  <c r="R3744" i="73"/>
  <c r="R3745" i="73"/>
  <c r="R3746" i="73"/>
  <c r="R3747" i="73"/>
  <c r="R3748" i="73"/>
  <c r="R3749" i="73"/>
  <c r="R3750" i="73"/>
  <c r="R3751" i="73"/>
  <c r="R3752" i="73"/>
  <c r="R3753" i="73"/>
  <c r="R3754" i="73"/>
  <c r="R3755" i="73"/>
  <c r="R3756" i="73"/>
  <c r="R3757" i="73"/>
  <c r="R3758" i="73"/>
  <c r="R3759" i="73"/>
  <c r="R3760" i="73"/>
  <c r="R3761" i="73"/>
  <c r="R3762" i="73"/>
  <c r="R3763" i="73"/>
  <c r="R3764" i="73"/>
  <c r="R3765" i="73"/>
  <c r="R3766" i="73"/>
  <c r="R3767" i="73"/>
  <c r="R3768" i="73"/>
  <c r="R3769" i="73"/>
  <c r="R3770" i="73"/>
  <c r="R3771" i="73"/>
  <c r="R3772" i="73"/>
  <c r="R3773" i="73"/>
  <c r="R3774" i="73"/>
  <c r="R3775" i="73"/>
  <c r="R3776" i="73"/>
  <c r="R3777" i="73"/>
  <c r="R3778" i="73"/>
  <c r="R3779" i="73"/>
  <c r="R3780" i="73"/>
  <c r="R3781" i="73"/>
  <c r="R3782" i="73"/>
  <c r="R3783" i="73"/>
  <c r="R3784" i="73"/>
  <c r="R3785" i="73"/>
  <c r="R3786" i="73"/>
  <c r="R3787" i="73"/>
  <c r="R3788" i="73"/>
  <c r="R3789" i="73"/>
  <c r="R3790" i="73"/>
  <c r="R3791" i="73"/>
  <c r="R3792" i="73"/>
  <c r="R3793" i="73"/>
  <c r="R3794" i="73"/>
  <c r="R3795" i="73"/>
  <c r="R3796" i="73"/>
  <c r="R3797" i="73"/>
  <c r="R3798" i="73"/>
  <c r="R3799" i="73"/>
  <c r="R3800" i="73"/>
  <c r="R3801" i="73"/>
  <c r="R3802" i="73"/>
  <c r="R3803" i="73"/>
  <c r="R3804" i="73"/>
  <c r="R3805" i="73"/>
  <c r="R3806" i="73"/>
  <c r="R3807" i="73"/>
  <c r="R3808" i="73"/>
  <c r="R3809" i="73"/>
  <c r="R3810" i="73"/>
  <c r="R3811" i="73"/>
  <c r="R3812" i="73"/>
  <c r="R3813" i="73"/>
  <c r="R3814" i="73"/>
  <c r="R3815" i="73"/>
  <c r="R3816" i="73"/>
  <c r="R3817" i="73"/>
  <c r="R3818" i="73"/>
  <c r="R3819" i="73"/>
  <c r="R3820" i="73"/>
  <c r="R3821" i="73"/>
  <c r="R3822" i="73"/>
  <c r="R3823" i="73"/>
  <c r="R3824" i="73"/>
  <c r="R3825" i="73"/>
  <c r="R3826" i="73"/>
  <c r="R3827" i="73"/>
  <c r="R3828" i="73"/>
  <c r="R3829" i="73"/>
  <c r="R3830" i="73"/>
  <c r="R3831" i="73"/>
  <c r="R3832" i="73"/>
  <c r="R3833" i="73"/>
  <c r="R3834" i="73"/>
  <c r="R3835" i="73"/>
  <c r="R3836" i="73"/>
  <c r="R3837" i="73"/>
  <c r="R3838" i="73"/>
  <c r="R3839" i="73"/>
  <c r="R3840" i="73"/>
  <c r="R3841" i="73"/>
  <c r="R3842" i="73"/>
  <c r="R3843" i="73"/>
  <c r="R3844" i="73"/>
  <c r="R3845" i="73"/>
  <c r="R3846" i="73"/>
  <c r="R3847" i="73"/>
  <c r="R3848" i="73"/>
  <c r="R3849" i="73"/>
  <c r="R3850" i="73"/>
  <c r="R3851" i="73"/>
  <c r="R3852" i="73"/>
  <c r="R3853" i="73"/>
  <c r="R3854" i="73"/>
  <c r="R3855" i="73"/>
  <c r="R3856" i="73"/>
  <c r="R3857" i="73"/>
  <c r="R3858" i="73"/>
  <c r="R3859" i="73"/>
  <c r="R3860" i="73"/>
  <c r="R3861" i="73"/>
  <c r="R3862" i="73"/>
  <c r="R3863" i="73"/>
  <c r="R3864" i="73"/>
  <c r="R3865" i="73"/>
  <c r="R3866" i="73"/>
  <c r="R3867" i="73"/>
  <c r="R3868" i="73"/>
  <c r="R3869" i="73"/>
  <c r="R3870" i="73"/>
  <c r="R3871" i="73"/>
  <c r="R3872" i="73"/>
  <c r="R3873" i="73"/>
  <c r="R3874" i="73"/>
  <c r="R3875" i="73"/>
  <c r="R3876" i="73"/>
  <c r="R3877" i="73"/>
  <c r="R3878" i="73"/>
  <c r="R3879" i="73"/>
  <c r="R3880" i="73"/>
  <c r="R3881" i="73"/>
  <c r="R3882" i="73"/>
  <c r="R3883" i="73"/>
  <c r="R3884" i="73"/>
  <c r="R3885" i="73"/>
  <c r="R3886" i="73"/>
  <c r="R3887" i="73"/>
  <c r="R3888" i="73"/>
  <c r="R3889" i="73"/>
  <c r="R3890" i="73"/>
  <c r="R3891" i="73"/>
  <c r="R3892" i="73"/>
  <c r="R3893" i="73"/>
  <c r="R3894" i="73"/>
  <c r="R3895" i="73"/>
  <c r="R3896" i="73"/>
  <c r="R3897" i="73"/>
  <c r="R3898" i="73"/>
  <c r="R3899" i="73"/>
  <c r="R3900" i="73"/>
  <c r="R3901" i="73"/>
  <c r="R3902" i="73"/>
  <c r="R3903" i="73"/>
  <c r="R3904" i="73"/>
  <c r="R3905" i="73"/>
  <c r="R3906" i="73"/>
  <c r="R3907" i="73"/>
  <c r="R3908" i="73"/>
  <c r="R3909" i="73"/>
  <c r="R3910" i="73"/>
  <c r="R3911" i="73"/>
  <c r="R3912" i="73"/>
  <c r="R3913" i="73"/>
  <c r="R3914" i="73"/>
  <c r="R3915" i="73"/>
  <c r="R3916" i="73"/>
  <c r="R3917" i="73"/>
  <c r="R3918" i="73"/>
  <c r="R3919" i="73"/>
  <c r="R3920" i="73"/>
  <c r="R3921" i="73"/>
  <c r="R3922" i="73"/>
  <c r="R3923" i="73"/>
  <c r="R3924" i="73"/>
  <c r="R3925" i="73"/>
  <c r="R3926" i="73"/>
  <c r="R3927" i="73"/>
  <c r="R3928" i="73"/>
  <c r="R3929" i="73"/>
  <c r="R3930" i="73"/>
  <c r="R3931" i="73"/>
  <c r="R3932" i="73"/>
  <c r="R3933" i="73"/>
  <c r="R3934" i="73"/>
  <c r="R3935" i="73"/>
  <c r="R3936" i="73"/>
  <c r="R3937" i="73"/>
  <c r="R3938" i="73"/>
  <c r="R3939" i="73"/>
  <c r="R3940" i="73"/>
  <c r="R3941" i="73"/>
  <c r="R3942" i="73"/>
  <c r="R3943" i="73"/>
  <c r="R3944" i="73"/>
  <c r="R3945" i="73"/>
  <c r="R3946" i="73"/>
  <c r="R3947" i="73"/>
  <c r="R3948" i="73"/>
  <c r="R3949" i="73"/>
  <c r="R3950" i="73"/>
  <c r="R3951" i="73"/>
  <c r="R3952" i="73"/>
  <c r="R3953" i="73"/>
  <c r="R3954" i="73"/>
  <c r="R3955" i="73"/>
  <c r="R3956" i="73"/>
  <c r="R3957" i="73"/>
  <c r="R3958" i="73"/>
  <c r="R3959" i="73"/>
  <c r="R3960" i="73"/>
  <c r="R3961" i="73"/>
  <c r="R3962" i="73"/>
  <c r="R3963" i="73"/>
  <c r="R3964" i="73"/>
  <c r="R3965" i="73"/>
  <c r="R3966" i="73"/>
  <c r="R3967" i="73"/>
  <c r="R3968" i="73"/>
  <c r="R3969" i="73"/>
  <c r="R3970" i="73"/>
  <c r="R3971" i="73"/>
  <c r="R3972" i="73"/>
  <c r="R3973" i="73"/>
  <c r="R3974" i="73"/>
  <c r="R3975" i="73"/>
  <c r="R3976" i="73"/>
  <c r="R3977" i="73"/>
  <c r="R3978" i="73"/>
  <c r="R3979" i="73"/>
  <c r="R3980" i="73"/>
  <c r="R3981" i="73"/>
  <c r="R3982" i="73"/>
  <c r="R3983" i="73"/>
  <c r="R3984" i="73"/>
  <c r="R3985" i="73"/>
  <c r="R3986" i="73"/>
  <c r="R3987" i="73"/>
  <c r="R3988" i="73"/>
  <c r="R3989" i="73"/>
  <c r="R3990" i="73"/>
  <c r="R3991" i="73"/>
  <c r="R3992" i="73"/>
  <c r="R3993" i="73"/>
  <c r="R3994" i="73"/>
  <c r="R3995" i="73"/>
  <c r="R3996" i="73"/>
  <c r="R3997" i="73"/>
  <c r="R3998" i="73"/>
  <c r="R3999" i="73"/>
  <c r="R4000" i="73"/>
  <c r="R4001" i="73"/>
  <c r="R4002" i="73"/>
  <c r="R4003" i="73"/>
  <c r="R4004" i="73"/>
  <c r="R4005" i="73"/>
  <c r="R4006" i="73"/>
  <c r="R4007" i="73"/>
  <c r="R4008" i="73"/>
  <c r="R4009" i="73"/>
  <c r="R4010" i="73"/>
  <c r="R4011" i="73"/>
  <c r="R4012" i="73"/>
  <c r="R4013" i="73"/>
  <c r="R4014" i="73"/>
  <c r="R4015" i="73"/>
  <c r="R4016" i="73"/>
  <c r="R4017" i="73"/>
  <c r="R4018" i="73"/>
  <c r="R4019" i="73"/>
  <c r="R4020" i="73"/>
  <c r="R4021" i="73"/>
  <c r="R4022" i="73"/>
  <c r="R4023" i="73"/>
  <c r="R4024" i="73"/>
  <c r="R4025" i="73"/>
  <c r="R4026" i="73"/>
  <c r="R4027" i="73"/>
  <c r="R4028" i="73"/>
  <c r="R4029" i="73"/>
  <c r="R4030" i="73"/>
  <c r="R4031" i="73"/>
  <c r="R4032" i="73"/>
  <c r="R4033" i="73"/>
  <c r="R4034" i="73"/>
  <c r="R4035" i="73"/>
  <c r="R4036" i="73"/>
  <c r="R4037" i="73"/>
  <c r="R4038" i="73"/>
  <c r="R4039" i="73"/>
  <c r="R4040" i="73"/>
  <c r="R4041" i="73"/>
  <c r="R4042" i="73"/>
  <c r="R4043" i="73"/>
  <c r="R4044" i="73"/>
  <c r="R4045" i="73"/>
  <c r="R4046" i="73"/>
  <c r="R4047" i="73"/>
  <c r="R4048" i="73"/>
  <c r="R4049" i="73"/>
  <c r="R4050" i="73"/>
  <c r="R4051" i="73"/>
  <c r="R4052" i="73"/>
  <c r="R4053" i="73"/>
  <c r="R4054" i="73"/>
  <c r="R4055" i="73"/>
  <c r="R4056" i="73"/>
  <c r="R4057" i="73"/>
  <c r="R4058" i="73"/>
  <c r="R4059" i="73"/>
  <c r="R4060" i="73"/>
  <c r="R4061" i="73"/>
  <c r="R4062" i="73"/>
  <c r="R4063" i="73"/>
  <c r="R4064" i="73"/>
  <c r="R4065" i="73"/>
  <c r="R4066" i="73"/>
  <c r="R4067" i="73"/>
  <c r="R4068" i="73"/>
  <c r="R4069" i="73"/>
  <c r="R4070" i="73"/>
  <c r="R4071" i="73"/>
  <c r="R4072" i="73"/>
  <c r="R4073" i="73"/>
  <c r="R4074" i="73"/>
  <c r="R4075" i="73"/>
  <c r="R4076" i="73"/>
  <c r="R4077" i="73"/>
  <c r="R4078" i="73"/>
  <c r="R4079" i="73"/>
  <c r="R4080" i="73"/>
  <c r="R4081" i="73"/>
  <c r="R4082" i="73"/>
  <c r="R4083" i="73"/>
  <c r="R4084" i="73"/>
  <c r="R4085" i="73"/>
  <c r="R4086" i="73"/>
  <c r="R4087" i="73"/>
  <c r="R4088" i="73"/>
  <c r="R4089" i="73"/>
  <c r="R4090" i="73"/>
  <c r="R4091" i="73"/>
  <c r="R4092" i="73"/>
  <c r="R4093" i="73"/>
  <c r="R4094" i="73"/>
  <c r="R4095" i="73"/>
  <c r="R4096" i="73"/>
  <c r="R4097" i="73"/>
  <c r="R4098" i="73"/>
  <c r="R4099" i="73"/>
  <c r="R4100" i="73"/>
  <c r="R4101" i="73"/>
  <c r="R4102" i="73"/>
  <c r="R4103" i="73"/>
  <c r="R4104" i="73"/>
  <c r="R4105" i="73"/>
  <c r="R4106" i="73"/>
  <c r="R4107" i="73"/>
  <c r="R4108" i="73"/>
  <c r="R4109" i="73"/>
  <c r="R4110" i="73"/>
  <c r="R4111" i="73"/>
  <c r="R4112" i="73"/>
  <c r="R4113" i="73"/>
  <c r="R4114" i="73"/>
  <c r="R4115" i="73"/>
  <c r="R4116" i="73"/>
  <c r="R4117" i="73"/>
  <c r="R4118" i="73"/>
  <c r="R4119" i="73"/>
  <c r="R4120" i="73"/>
  <c r="R4121" i="73"/>
  <c r="R4122" i="73"/>
  <c r="R4123" i="73"/>
  <c r="R4124" i="73"/>
  <c r="R4125" i="73"/>
  <c r="R4126" i="73"/>
  <c r="R4127" i="73"/>
  <c r="R4128" i="73"/>
  <c r="R4129" i="73"/>
  <c r="R4130" i="73"/>
  <c r="R4131" i="73"/>
  <c r="R4132" i="73"/>
  <c r="R4133" i="73"/>
  <c r="R4134" i="73"/>
  <c r="R4135" i="73"/>
  <c r="R4136" i="73"/>
  <c r="R4137" i="73"/>
  <c r="R4138" i="73"/>
  <c r="R4139" i="73"/>
  <c r="R4140" i="73"/>
  <c r="R4141" i="73"/>
  <c r="R4142" i="73"/>
  <c r="R4143" i="73"/>
  <c r="R4144" i="73"/>
  <c r="R4145" i="73"/>
  <c r="R4146" i="73"/>
  <c r="R4147" i="73"/>
  <c r="R4148" i="73"/>
  <c r="R4149" i="73"/>
  <c r="R4150" i="73"/>
  <c r="R4151" i="73"/>
  <c r="R4152" i="73"/>
  <c r="R4153" i="73"/>
  <c r="R4154" i="73"/>
  <c r="R4155" i="73"/>
  <c r="R4156" i="73"/>
  <c r="R4157" i="73"/>
  <c r="R4158" i="73"/>
  <c r="R4159" i="73"/>
  <c r="R4160" i="73"/>
  <c r="R4161" i="73"/>
  <c r="R4162" i="73"/>
  <c r="R4163" i="73"/>
  <c r="R4164" i="73"/>
  <c r="R4165" i="73"/>
  <c r="R4166" i="73"/>
  <c r="R4167" i="73"/>
  <c r="R4168" i="73"/>
  <c r="R4169" i="73"/>
  <c r="R4170" i="73"/>
  <c r="R4171" i="73"/>
  <c r="R4172" i="73"/>
  <c r="R4173" i="73"/>
  <c r="R4174" i="73"/>
  <c r="R4175" i="73"/>
  <c r="R4176" i="73"/>
  <c r="R4177" i="73"/>
  <c r="R4178" i="73"/>
  <c r="R4179" i="73"/>
  <c r="R4180" i="73"/>
  <c r="R4181" i="73"/>
  <c r="R4182" i="73"/>
  <c r="R4183" i="73"/>
  <c r="R4184" i="73"/>
  <c r="R4185" i="73"/>
  <c r="R4186" i="73"/>
  <c r="R4187" i="73"/>
  <c r="R4188" i="73"/>
  <c r="R4189" i="73"/>
  <c r="R4190" i="73"/>
  <c r="R4191" i="73"/>
  <c r="R4192" i="73"/>
  <c r="R4193" i="73"/>
  <c r="R4194" i="73"/>
  <c r="R4195" i="73"/>
  <c r="R4196" i="73"/>
  <c r="R4197" i="73"/>
  <c r="R4198" i="73"/>
  <c r="R4199" i="73"/>
  <c r="R4200" i="73"/>
  <c r="R4201" i="73"/>
  <c r="R4202" i="73"/>
  <c r="R4203" i="73"/>
  <c r="R4204" i="73"/>
  <c r="R4205" i="73"/>
  <c r="R4206" i="73"/>
  <c r="R4207" i="73"/>
  <c r="R4208" i="73"/>
  <c r="R4209" i="73"/>
  <c r="R4210" i="73"/>
  <c r="R4211" i="73"/>
  <c r="R4212" i="73"/>
  <c r="R4213" i="73"/>
  <c r="R4214" i="73"/>
  <c r="R4215" i="73"/>
  <c r="R4216" i="73"/>
  <c r="R4217" i="73"/>
  <c r="R4218" i="73"/>
  <c r="R4219" i="73"/>
  <c r="R4220" i="73"/>
  <c r="R4221" i="73"/>
  <c r="R4222" i="73"/>
  <c r="R4223" i="73"/>
  <c r="R4224" i="73"/>
  <c r="R4225" i="73"/>
  <c r="R4226" i="73"/>
  <c r="R4227" i="73"/>
  <c r="R4228" i="73"/>
  <c r="R4229" i="73"/>
  <c r="R4230" i="73"/>
  <c r="R4231" i="73"/>
  <c r="R4232" i="73"/>
  <c r="R4233" i="73"/>
  <c r="R4234" i="73"/>
  <c r="R4235" i="73"/>
  <c r="R4236" i="73"/>
  <c r="R4237" i="73"/>
  <c r="R4238" i="73"/>
  <c r="R4239" i="73"/>
  <c r="R4240" i="73"/>
  <c r="R4241" i="73"/>
  <c r="R4242" i="73"/>
  <c r="G12" i="63"/>
  <c r="G13" i="63"/>
  <c r="G14" i="63"/>
  <c r="G15" i="63"/>
  <c r="G16" i="63"/>
  <c r="G17" i="63"/>
  <c r="G18" i="63"/>
  <c r="G19" i="63"/>
  <c r="G20" i="63"/>
  <c r="G21" i="63"/>
  <c r="G22" i="63"/>
  <c r="G23" i="63"/>
  <c r="G24" i="63"/>
  <c r="G25" i="63"/>
  <c r="G26" i="63"/>
  <c r="G27" i="63"/>
  <c r="G28" i="63"/>
  <c r="G29" i="63"/>
  <c r="G30" i="63"/>
  <c r="G31" i="63"/>
  <c r="G32" i="63"/>
  <c r="G33" i="63"/>
  <c r="G34" i="63"/>
  <c r="G35" i="63"/>
  <c r="G36" i="63"/>
  <c r="G37" i="63"/>
  <c r="G38" i="63"/>
  <c r="G39" i="63"/>
  <c r="G40" i="63"/>
  <c r="G41" i="63"/>
  <c r="G42" i="63"/>
  <c r="G43" i="63"/>
  <c r="G44" i="63"/>
  <c r="G45" i="63"/>
  <c r="G46" i="63"/>
  <c r="G47" i="63"/>
  <c r="G48" i="63"/>
  <c r="G49" i="63"/>
  <c r="G50" i="63"/>
  <c r="G51" i="63"/>
  <c r="G52" i="63"/>
  <c r="G54" i="63"/>
  <c r="G55" i="63"/>
  <c r="G56" i="63"/>
  <c r="G57" i="63"/>
  <c r="G58" i="63"/>
  <c r="G59" i="63"/>
  <c r="G60" i="63"/>
  <c r="G61" i="63"/>
  <c r="G62" i="63"/>
  <c r="G63" i="63"/>
  <c r="G64" i="63"/>
  <c r="G65" i="63"/>
  <c r="G66" i="63"/>
  <c r="G67" i="63"/>
  <c r="G68" i="63"/>
  <c r="G69" i="63"/>
  <c r="G70" i="63"/>
  <c r="G71" i="63"/>
  <c r="G72" i="63"/>
  <c r="G73" i="63"/>
  <c r="G74" i="63"/>
  <c r="G75" i="63"/>
  <c r="G76" i="63"/>
  <c r="G77" i="63"/>
  <c r="G78" i="63"/>
  <c r="G79" i="63"/>
  <c r="G80" i="63"/>
  <c r="G81" i="63"/>
  <c r="G82" i="63"/>
  <c r="G83" i="63"/>
  <c r="G84" i="63"/>
  <c r="G85" i="63"/>
  <c r="G86" i="63"/>
  <c r="G87" i="63"/>
  <c r="G88" i="63"/>
  <c r="G89" i="63"/>
  <c r="G90" i="63"/>
  <c r="G91" i="63"/>
  <c r="G92" i="63"/>
  <c r="G93" i="63"/>
  <c r="G94" i="63"/>
  <c r="G95" i="63"/>
  <c r="G96" i="63"/>
  <c r="G97" i="63"/>
  <c r="G98" i="63"/>
  <c r="G99" i="63"/>
  <c r="G100" i="63"/>
  <c r="G101" i="63"/>
  <c r="G102" i="63"/>
  <c r="G103" i="63"/>
  <c r="G104" i="63"/>
  <c r="G105" i="63"/>
  <c r="G106" i="63"/>
  <c r="G107" i="63"/>
  <c r="G108" i="63"/>
  <c r="G109" i="63"/>
  <c r="G110" i="63"/>
  <c r="G111" i="63"/>
  <c r="G112" i="63"/>
  <c r="G113" i="63"/>
  <c r="G114" i="63"/>
  <c r="G115" i="63"/>
  <c r="G116" i="63"/>
  <c r="G117" i="63"/>
  <c r="G118" i="63"/>
  <c r="G119" i="63"/>
  <c r="G120" i="63"/>
  <c r="G121" i="63"/>
  <c r="G122" i="63"/>
  <c r="G123" i="63"/>
  <c r="G124" i="63"/>
  <c r="G125" i="63"/>
  <c r="G126" i="63"/>
  <c r="G127" i="63"/>
  <c r="G128" i="63"/>
  <c r="G129" i="63"/>
  <c r="G130" i="63"/>
  <c r="G131" i="63"/>
  <c r="G132" i="63"/>
  <c r="G133" i="63"/>
  <c r="G134" i="63"/>
  <c r="G135" i="63"/>
  <c r="G136" i="63"/>
  <c r="G137" i="63"/>
  <c r="G138" i="63"/>
  <c r="G139" i="63"/>
  <c r="F139" i="63" s="1"/>
  <c r="G140" i="63"/>
  <c r="G141" i="63"/>
  <c r="G142" i="63"/>
  <c r="G143" i="63"/>
  <c r="G144" i="63"/>
  <c r="G145" i="63"/>
  <c r="G146" i="63"/>
  <c r="G147" i="63"/>
  <c r="F147" i="63" s="1"/>
  <c r="G148" i="63"/>
  <c r="G149" i="63"/>
  <c r="G150" i="63"/>
  <c r="G151" i="63"/>
  <c r="G152" i="63"/>
  <c r="G153" i="63"/>
  <c r="G154" i="63"/>
  <c r="F154" i="63" s="1"/>
  <c r="G155" i="63"/>
  <c r="F155" i="63" s="1"/>
  <c r="M155" i="63" s="1"/>
  <c r="G156" i="63"/>
  <c r="G157" i="63"/>
  <c r="G158" i="63"/>
  <c r="G159" i="63"/>
  <c r="G160" i="63"/>
  <c r="F160" i="63" s="1"/>
  <c r="M160" i="63" s="1"/>
  <c r="G161" i="63"/>
  <c r="G162" i="63"/>
  <c r="F162" i="63" s="1"/>
  <c r="M162" i="63" s="1"/>
  <c r="G163" i="63"/>
  <c r="F163" i="63" s="1"/>
  <c r="L163" i="63" s="1"/>
  <c r="G164" i="63"/>
  <c r="G165" i="63"/>
  <c r="G166" i="63"/>
  <c r="G167" i="63"/>
  <c r="G168" i="63"/>
  <c r="F168" i="63" s="1"/>
  <c r="L168" i="63" s="1"/>
  <c r="G169" i="63"/>
  <c r="F169" i="63" s="1"/>
  <c r="I169" i="63" s="1"/>
  <c r="G170" i="63"/>
  <c r="F170" i="63" s="1"/>
  <c r="L170" i="63" s="1"/>
  <c r="G171" i="63"/>
  <c r="F171" i="63" s="1"/>
  <c r="L171" i="63" s="1"/>
  <c r="G172" i="63"/>
  <c r="G173" i="63"/>
  <c r="G174" i="63"/>
  <c r="G175" i="63"/>
  <c r="G176" i="63"/>
  <c r="F176" i="63" s="1"/>
  <c r="L176" i="63" s="1"/>
  <c r="G177" i="63"/>
  <c r="F177" i="63" s="1"/>
  <c r="G178" i="63"/>
  <c r="F178" i="63" s="1"/>
  <c r="M178" i="63" s="1"/>
  <c r="G179" i="63"/>
  <c r="F179" i="63" s="1"/>
  <c r="L179" i="63" s="1"/>
  <c r="G180" i="63"/>
  <c r="G181" i="63"/>
  <c r="G182" i="63"/>
  <c r="F182" i="63" s="1"/>
  <c r="G183" i="63"/>
  <c r="F183" i="63" s="1"/>
  <c r="M183" i="63" s="1"/>
  <c r="G184" i="63"/>
  <c r="F184" i="63" s="1"/>
  <c r="G185" i="63"/>
  <c r="F185" i="63" s="1"/>
  <c r="M185" i="63" s="1"/>
  <c r="G186" i="63"/>
  <c r="G187" i="63"/>
  <c r="F187" i="63" s="1"/>
  <c r="G188" i="63"/>
  <c r="G189" i="63"/>
  <c r="G190" i="63"/>
  <c r="F190" i="63" s="1"/>
  <c r="G191" i="63"/>
  <c r="G192" i="63"/>
  <c r="F192" i="63" s="1"/>
  <c r="M192" i="63" s="1"/>
  <c r="G193" i="63"/>
  <c r="F193" i="63" s="1"/>
  <c r="L193" i="63" s="1"/>
  <c r="G194" i="63"/>
  <c r="F194" i="63" s="1"/>
  <c r="L194" i="63" s="1"/>
  <c r="G195" i="63"/>
  <c r="F195" i="63" s="1"/>
  <c r="G196" i="63"/>
  <c r="F196" i="63" s="1"/>
  <c r="G197" i="63"/>
  <c r="F197" i="63" s="1"/>
  <c r="G198" i="63"/>
  <c r="F198" i="63" s="1"/>
  <c r="G199" i="63"/>
  <c r="F199" i="63" s="1"/>
  <c r="G200" i="63"/>
  <c r="F200" i="63" s="1"/>
  <c r="M200" i="63" s="1"/>
  <c r="G201" i="63"/>
  <c r="F201" i="63" s="1"/>
  <c r="L201" i="63" s="1"/>
  <c r="G202" i="63"/>
  <c r="F202" i="63" s="1"/>
  <c r="P202" i="63" s="1"/>
  <c r="G203" i="63"/>
  <c r="F203" i="63" s="1"/>
  <c r="F12" i="63"/>
  <c r="F13" i="63"/>
  <c r="F14" i="63"/>
  <c r="F15" i="63"/>
  <c r="H15" i="63" s="1"/>
  <c r="F16" i="63"/>
  <c r="F17" i="63"/>
  <c r="H17" i="63" s="1"/>
  <c r="F18" i="63"/>
  <c r="F19" i="63"/>
  <c r="J19" i="63" s="1"/>
  <c r="F20" i="63"/>
  <c r="F21" i="63"/>
  <c r="F22" i="63"/>
  <c r="F23" i="63"/>
  <c r="F24" i="63"/>
  <c r="L24" i="63" s="1"/>
  <c r="F25" i="63"/>
  <c r="H25" i="63" s="1"/>
  <c r="F26" i="63"/>
  <c r="F27" i="63"/>
  <c r="F28" i="63"/>
  <c r="F29" i="63"/>
  <c r="F30" i="63"/>
  <c r="I30" i="63" s="1"/>
  <c r="F31" i="63"/>
  <c r="F32" i="63"/>
  <c r="F33" i="63"/>
  <c r="H33" i="63" s="1"/>
  <c r="F34" i="63"/>
  <c r="J34" i="63" s="1"/>
  <c r="F35" i="63"/>
  <c r="F36" i="63"/>
  <c r="N36" i="63" s="1"/>
  <c r="F37" i="63"/>
  <c r="F38" i="63"/>
  <c r="F39" i="63"/>
  <c r="J39" i="63" s="1"/>
  <c r="F40" i="63"/>
  <c r="H40" i="63" s="1"/>
  <c r="F41" i="63"/>
  <c r="H41" i="63" s="1"/>
  <c r="F42" i="63"/>
  <c r="J42" i="63" s="1"/>
  <c r="F43" i="63"/>
  <c r="H43" i="63" s="1"/>
  <c r="F44" i="63"/>
  <c r="T44" i="63" s="1"/>
  <c r="AC44" i="63" s="1"/>
  <c r="F45" i="63"/>
  <c r="F46" i="63"/>
  <c r="F47" i="63"/>
  <c r="F48" i="63"/>
  <c r="F49" i="63"/>
  <c r="N49" i="63" s="1"/>
  <c r="F50" i="63"/>
  <c r="F51" i="63"/>
  <c r="H51" i="63" s="1"/>
  <c r="F52" i="63"/>
  <c r="M52" i="63" s="1"/>
  <c r="F54" i="63"/>
  <c r="F55" i="63"/>
  <c r="J55" i="63" s="1"/>
  <c r="F56" i="63"/>
  <c r="H56" i="63" s="1"/>
  <c r="F57" i="63"/>
  <c r="N57" i="63" s="1"/>
  <c r="F58" i="63"/>
  <c r="I58" i="63" s="1"/>
  <c r="F59" i="63"/>
  <c r="H59" i="63" s="1"/>
  <c r="F60" i="63"/>
  <c r="F61" i="63"/>
  <c r="F62" i="63"/>
  <c r="F63" i="63"/>
  <c r="F64" i="63"/>
  <c r="H64" i="63" s="1"/>
  <c r="F65" i="63"/>
  <c r="F66" i="63"/>
  <c r="H66" i="63" s="1"/>
  <c r="F67" i="63"/>
  <c r="H67" i="63" s="1"/>
  <c r="F68" i="63"/>
  <c r="F69" i="63"/>
  <c r="H69" i="63" s="1"/>
  <c r="F70" i="63"/>
  <c r="N70" i="63" s="1"/>
  <c r="F71" i="63"/>
  <c r="F72" i="63"/>
  <c r="S72" i="63" s="1"/>
  <c r="F73" i="63"/>
  <c r="I73" i="63" s="1"/>
  <c r="F74" i="63"/>
  <c r="P74" i="63" s="1"/>
  <c r="F75" i="63"/>
  <c r="M75" i="63" s="1"/>
  <c r="F76" i="63"/>
  <c r="I76" i="63" s="1"/>
  <c r="F77" i="63"/>
  <c r="F78" i="63"/>
  <c r="L78" i="63" s="1"/>
  <c r="F79" i="63"/>
  <c r="H79" i="63" s="1"/>
  <c r="F80" i="63"/>
  <c r="J80" i="63" s="1"/>
  <c r="F81" i="63"/>
  <c r="F82" i="63"/>
  <c r="F83" i="63"/>
  <c r="F84" i="63"/>
  <c r="F85" i="63"/>
  <c r="F86" i="63"/>
  <c r="F87" i="63"/>
  <c r="H87" i="63" s="1"/>
  <c r="F88" i="63"/>
  <c r="F89" i="63"/>
  <c r="H89" i="63" s="1"/>
  <c r="F90" i="63"/>
  <c r="N90" i="63" s="1"/>
  <c r="F91" i="63"/>
  <c r="F92" i="63"/>
  <c r="H92" i="63" s="1"/>
  <c r="F93" i="63"/>
  <c r="M93" i="63" s="1"/>
  <c r="F94" i="63"/>
  <c r="F95" i="63"/>
  <c r="F96" i="63"/>
  <c r="F97" i="63"/>
  <c r="F98" i="63"/>
  <c r="P98" i="63" s="1"/>
  <c r="F99" i="63"/>
  <c r="J99" i="63" s="1"/>
  <c r="F100" i="63"/>
  <c r="F101" i="63"/>
  <c r="F102" i="63"/>
  <c r="H102" i="63" s="1"/>
  <c r="F103" i="63"/>
  <c r="F104" i="63"/>
  <c r="H104" i="63" s="1"/>
  <c r="F105" i="63"/>
  <c r="H105" i="63" s="1"/>
  <c r="F106" i="63"/>
  <c r="F107" i="63"/>
  <c r="F108" i="63"/>
  <c r="F109" i="63"/>
  <c r="J109" i="63" s="1"/>
  <c r="F110" i="63"/>
  <c r="H110" i="63" s="1"/>
  <c r="F111" i="63"/>
  <c r="F112" i="63"/>
  <c r="F113" i="63"/>
  <c r="H113" i="63" s="1"/>
  <c r="F114" i="63"/>
  <c r="F115" i="63"/>
  <c r="F116" i="63"/>
  <c r="N116" i="63" s="1"/>
  <c r="F117" i="63"/>
  <c r="F118" i="63"/>
  <c r="H118" i="63" s="1"/>
  <c r="F119" i="63"/>
  <c r="F120" i="63"/>
  <c r="M120" i="63" s="1"/>
  <c r="F121" i="63"/>
  <c r="N121" i="63" s="1"/>
  <c r="F122" i="63"/>
  <c r="N122" i="63" s="1"/>
  <c r="F123" i="63"/>
  <c r="H123" i="63" s="1"/>
  <c r="F124" i="63"/>
  <c r="L124" i="63" s="1"/>
  <c r="F125" i="63"/>
  <c r="H125" i="63" s="1"/>
  <c r="F126" i="63"/>
  <c r="F127" i="63"/>
  <c r="F128" i="63"/>
  <c r="L128" i="63" s="1"/>
  <c r="F129" i="63"/>
  <c r="M129" i="63" s="1"/>
  <c r="F130" i="63"/>
  <c r="F131" i="63"/>
  <c r="F132" i="63"/>
  <c r="L132" i="63" s="1"/>
  <c r="F133" i="63"/>
  <c r="I133" i="63" s="1"/>
  <c r="F134" i="63"/>
  <c r="F135" i="63"/>
  <c r="L135" i="63" s="1"/>
  <c r="F136" i="63"/>
  <c r="N136" i="63" s="1"/>
  <c r="F137" i="63"/>
  <c r="L137" i="63" s="1"/>
  <c r="F138" i="63"/>
  <c r="F140" i="63"/>
  <c r="L140" i="63" s="1"/>
  <c r="F141" i="63"/>
  <c r="H141" i="63" s="1"/>
  <c r="F142" i="63"/>
  <c r="M142" i="63" s="1"/>
  <c r="F143" i="63"/>
  <c r="J143" i="63" s="1"/>
  <c r="F144" i="63"/>
  <c r="M144" i="63" s="1"/>
  <c r="F145" i="63"/>
  <c r="J145" i="63" s="1"/>
  <c r="F146" i="63"/>
  <c r="H146" i="63" s="1"/>
  <c r="F148" i="63"/>
  <c r="F149" i="63"/>
  <c r="H149" i="63" s="1"/>
  <c r="F150" i="63"/>
  <c r="N150" i="63" s="1"/>
  <c r="F151" i="63"/>
  <c r="I151" i="63" s="1"/>
  <c r="F152" i="63"/>
  <c r="L152" i="63" s="1"/>
  <c r="F153" i="63"/>
  <c r="J153" i="63" s="1"/>
  <c r="F156" i="63"/>
  <c r="J156" i="63" s="1"/>
  <c r="F157" i="63"/>
  <c r="H157" i="63" s="1"/>
  <c r="F158" i="63"/>
  <c r="L158" i="63" s="1"/>
  <c r="F159" i="63"/>
  <c r="F161" i="63"/>
  <c r="H161" i="63" s="1"/>
  <c r="F164" i="63"/>
  <c r="H164" i="63" s="1"/>
  <c r="F165" i="63"/>
  <c r="N165" i="63" s="1"/>
  <c r="F166" i="63"/>
  <c r="J166" i="63" s="1"/>
  <c r="F167" i="63"/>
  <c r="F172" i="63"/>
  <c r="N172" i="63" s="1"/>
  <c r="F173" i="63"/>
  <c r="L173" i="63" s="1"/>
  <c r="F174" i="63"/>
  <c r="F175" i="63"/>
  <c r="N175" i="63" s="1"/>
  <c r="F180" i="63"/>
  <c r="L180" i="63" s="1"/>
  <c r="F181" i="63"/>
  <c r="L181" i="63" s="1"/>
  <c r="F186" i="63"/>
  <c r="L186" i="63" s="1"/>
  <c r="F188" i="63"/>
  <c r="L188" i="63" s="1"/>
  <c r="F189" i="63"/>
  <c r="F191" i="63"/>
  <c r="L191" i="63" s="1"/>
  <c r="N2377" i="73" l="1"/>
  <c r="N2363" i="73"/>
  <c r="N2281" i="73"/>
  <c r="N2409" i="73"/>
  <c r="H46" i="63"/>
  <c r="I37" i="63"/>
  <c r="N3212" i="73"/>
  <c r="H28" i="63"/>
  <c r="H20" i="63"/>
  <c r="H147" i="63"/>
  <c r="H139" i="63"/>
  <c r="O3532" i="73"/>
  <c r="N2441" i="73"/>
  <c r="O2368" i="73"/>
  <c r="O2351" i="73"/>
  <c r="O3229" i="73"/>
  <c r="O2290" i="73"/>
  <c r="N2325" i="73"/>
  <c r="O2795" i="73"/>
  <c r="O2352" i="73"/>
  <c r="N2784" i="73"/>
  <c r="N2321" i="73"/>
  <c r="O2765" i="73"/>
  <c r="N2299" i="73"/>
  <c r="O2499" i="73"/>
  <c r="O2349" i="73"/>
  <c r="O2491" i="73"/>
  <c r="O2577" i="73"/>
  <c r="N2577" i="73"/>
  <c r="O3844" i="73"/>
  <c r="O2287" i="73"/>
  <c r="N2289" i="73"/>
  <c r="O3240" i="73"/>
  <c r="N2852" i="73"/>
  <c r="N2266" i="73"/>
  <c r="O2436" i="73"/>
  <c r="O3036" i="73"/>
  <c r="O2426" i="73"/>
  <c r="N2526" i="73"/>
  <c r="N2308" i="73"/>
  <c r="O2660" i="73"/>
  <c r="O2353" i="73"/>
  <c r="N2353" i="73"/>
  <c r="N2313" i="73"/>
  <c r="O2313" i="73"/>
  <c r="O2365" i="73"/>
  <c r="O2996" i="73"/>
  <c r="O2933" i="73"/>
  <c r="O2431" i="73"/>
  <c r="N2417" i="73"/>
  <c r="N4327" i="73"/>
  <c r="O4327" i="73"/>
  <c r="N2783" i="73"/>
  <c r="O3656" i="73"/>
  <c r="O2484" i="73"/>
  <c r="O2341" i="73"/>
  <c r="N2608" i="73"/>
  <c r="N2385" i="73"/>
  <c r="O3561" i="73"/>
  <c r="O2460" i="73"/>
  <c r="N2597" i="73"/>
  <c r="N2322" i="73"/>
  <c r="N2279" i="73"/>
  <c r="O2725" i="73"/>
  <c r="O2673" i="73"/>
  <c r="O2306" i="73"/>
  <c r="N3380" i="73"/>
  <c r="N2320" i="73"/>
  <c r="O2533" i="73"/>
  <c r="N2356" i="73"/>
  <c r="O4248" i="73"/>
  <c r="N4248" i="73"/>
  <c r="O2965" i="73"/>
  <c r="O2647" i="73"/>
  <c r="O2468" i="73"/>
  <c r="O2423" i="73"/>
  <c r="O2276" i="73"/>
  <c r="N2820" i="73"/>
  <c r="N2575" i="73"/>
  <c r="N2372" i="73"/>
  <c r="N2340" i="73"/>
  <c r="N4351" i="73"/>
  <c r="O3779" i="73"/>
  <c r="O3112" i="73"/>
  <c r="O2404" i="73"/>
  <c r="N2572" i="73"/>
  <c r="N2330" i="73"/>
  <c r="O3697" i="73"/>
  <c r="O3109" i="73"/>
  <c r="O2543" i="73"/>
  <c r="O2447" i="73"/>
  <c r="O2362" i="73"/>
  <c r="O2298" i="73"/>
  <c r="N3788" i="73"/>
  <c r="N2564" i="73"/>
  <c r="O3093" i="73"/>
  <c r="O2444" i="73"/>
  <c r="O2383" i="73"/>
  <c r="N3724" i="73"/>
  <c r="N2756" i="73"/>
  <c r="N2532" i="73"/>
  <c r="O3048" i="73"/>
  <c r="O2511" i="73"/>
  <c r="O2380" i="73"/>
  <c r="O2319" i="73"/>
  <c r="O3505" i="73"/>
  <c r="O3029" i="73"/>
  <c r="N2975" i="73"/>
  <c r="N2865" i="73"/>
  <c r="O2865" i="73"/>
  <c r="O2857" i="73"/>
  <c r="N2857" i="73"/>
  <c r="O2769" i="73"/>
  <c r="N2769" i="73"/>
  <c r="O2697" i="73"/>
  <c r="N2697" i="73"/>
  <c r="N2641" i="73"/>
  <c r="O2641" i="73"/>
  <c r="N2569" i="73"/>
  <c r="O2569" i="73"/>
  <c r="O2513" i="73"/>
  <c r="N2513" i="73"/>
  <c r="N2505" i="73"/>
  <c r="O2505" i="73"/>
  <c r="N4359" i="73"/>
  <c r="O4359" i="73"/>
  <c r="O4335" i="73"/>
  <c r="N4335" i="73"/>
  <c r="O4303" i="73"/>
  <c r="N4303" i="73"/>
  <c r="N4279" i="73"/>
  <c r="O4279" i="73"/>
  <c r="O4271" i="73"/>
  <c r="N4271" i="73"/>
  <c r="N4263" i="73"/>
  <c r="O4263" i="73"/>
  <c r="N4339" i="73"/>
  <c r="O4339" i="73"/>
  <c r="N4315" i="73"/>
  <c r="O4315" i="73"/>
  <c r="O4291" i="73"/>
  <c r="N4291" i="73"/>
  <c r="O4275" i="73"/>
  <c r="N4275" i="73"/>
  <c r="O3339" i="73"/>
  <c r="O3165" i="73"/>
  <c r="O3083" i="73"/>
  <c r="O2992" i="73"/>
  <c r="O2445" i="73"/>
  <c r="O2317" i="73"/>
  <c r="N2339" i="73"/>
  <c r="O3551" i="73"/>
  <c r="O3312" i="73"/>
  <c r="O3156" i="73"/>
  <c r="O3080" i="73"/>
  <c r="O2984" i="73"/>
  <c r="O2829" i="73"/>
  <c r="O2724" i="73"/>
  <c r="O2634" i="73"/>
  <c r="O2523" i="73"/>
  <c r="O2480" i="73"/>
  <c r="O2413" i="73"/>
  <c r="O2379" i="73"/>
  <c r="O2360" i="73"/>
  <c r="O2296" i="73"/>
  <c r="O2277" i="73"/>
  <c r="N3421" i="73"/>
  <c r="N2956" i="73"/>
  <c r="N2776" i="73"/>
  <c r="N2580" i="73"/>
  <c r="N2477" i="73"/>
  <c r="N2373" i="73"/>
  <c r="N2332" i="73"/>
  <c r="O3540" i="73"/>
  <c r="O3264" i="73"/>
  <c r="O3149" i="73"/>
  <c r="O3056" i="73"/>
  <c r="O2973" i="73"/>
  <c r="O2715" i="73"/>
  <c r="O2623" i="73"/>
  <c r="O2405" i="73"/>
  <c r="O2331" i="73"/>
  <c r="O4295" i="73"/>
  <c r="N4251" i="73"/>
  <c r="O3760" i="73"/>
  <c r="O3244" i="73"/>
  <c r="O3144" i="73"/>
  <c r="O2712" i="73"/>
  <c r="O2509" i="73"/>
  <c r="O2307" i="73"/>
  <c r="O2275" i="73"/>
  <c r="N3348" i="73"/>
  <c r="N2452" i="73"/>
  <c r="N2392" i="73"/>
  <c r="N2371" i="73"/>
  <c r="O3513" i="73"/>
  <c r="O3120" i="73"/>
  <c r="O2944" i="73"/>
  <c r="O2779" i="73"/>
  <c r="O2676" i="73"/>
  <c r="O2573" i="73"/>
  <c r="O2463" i="73"/>
  <c r="O2435" i="73"/>
  <c r="O2328" i="73"/>
  <c r="O2288" i="73"/>
  <c r="O2267" i="73"/>
  <c r="N3257" i="73"/>
  <c r="N2309" i="73"/>
  <c r="O3988" i="73"/>
  <c r="O3624" i="73"/>
  <c r="O3432" i="73"/>
  <c r="O3220" i="73"/>
  <c r="O3025" i="73"/>
  <c r="O2883" i="73"/>
  <c r="O2495" i="73"/>
  <c r="O2456" i="73"/>
  <c r="O2303" i="73"/>
  <c r="O2285" i="73"/>
  <c r="O2264" i="73"/>
  <c r="N2797" i="73"/>
  <c r="N2655" i="73"/>
  <c r="O4343" i="73"/>
  <c r="O4252" i="73"/>
  <c r="O3924" i="73"/>
  <c r="O3604" i="73"/>
  <c r="O3385" i="73"/>
  <c r="O3211" i="73"/>
  <c r="O2872" i="73"/>
  <c r="O2755" i="73"/>
  <c r="O2541" i="73"/>
  <c r="O2424" i="73"/>
  <c r="O2381" i="73"/>
  <c r="N3147" i="73"/>
  <c r="N2420" i="73"/>
  <c r="O4247" i="73"/>
  <c r="O2905" i="73"/>
  <c r="N2905" i="73"/>
  <c r="O2841" i="73"/>
  <c r="N2841" i="73"/>
  <c r="N2809" i="73"/>
  <c r="O2809" i="73"/>
  <c r="N2777" i="73"/>
  <c r="O2777" i="73"/>
  <c r="O2753" i="73"/>
  <c r="N2753" i="73"/>
  <c r="N2745" i="73"/>
  <c r="O2745" i="73"/>
  <c r="O2721" i="73"/>
  <c r="N2721" i="73"/>
  <c r="O2713" i="73"/>
  <c r="N2713" i="73"/>
  <c r="N2689" i="73"/>
  <c r="O2689" i="73"/>
  <c r="O2657" i="73"/>
  <c r="N2657" i="73"/>
  <c r="O2625" i="73"/>
  <c r="N2625" i="73"/>
  <c r="N2617" i="73"/>
  <c r="O2617" i="73"/>
  <c r="N2593" i="73"/>
  <c r="O2593" i="73"/>
  <c r="N2561" i="73"/>
  <c r="O2561" i="73"/>
  <c r="N2553" i="73"/>
  <c r="O2553" i="73"/>
  <c r="N2529" i="73"/>
  <c r="O2529" i="73"/>
  <c r="N2521" i="73"/>
  <c r="O2521" i="73"/>
  <c r="O2489" i="73"/>
  <c r="N2489" i="73"/>
  <c r="O2465" i="73"/>
  <c r="N2465" i="73"/>
  <c r="O2457" i="73"/>
  <c r="N2457" i="73"/>
  <c r="O2433" i="73"/>
  <c r="N2433" i="73"/>
  <c r="O2393" i="73"/>
  <c r="N2393" i="73"/>
  <c r="N2369" i="73"/>
  <c r="O2369" i="73"/>
  <c r="N2361" i="73"/>
  <c r="O2361" i="73"/>
  <c r="N2337" i="73"/>
  <c r="O2337" i="73"/>
  <c r="N2329" i="73"/>
  <c r="O2329" i="73"/>
  <c r="O2305" i="73"/>
  <c r="N2305" i="73"/>
  <c r="N2297" i="73"/>
  <c r="O2297" i="73"/>
  <c r="N2273" i="73"/>
  <c r="O2273" i="73"/>
  <c r="N2265" i="73"/>
  <c r="O2265" i="73"/>
  <c r="N4348" i="73"/>
  <c r="O4348" i="73"/>
  <c r="N4340" i="73"/>
  <c r="O4340" i="73"/>
  <c r="N4308" i="73"/>
  <c r="O4308" i="73"/>
  <c r="O4292" i="73"/>
  <c r="N4292" i="73"/>
  <c r="O4284" i="73"/>
  <c r="N4284" i="73"/>
  <c r="N4276" i="73"/>
  <c r="O4276" i="73"/>
  <c r="O4244" i="73"/>
  <c r="N4244" i="73"/>
  <c r="N4347" i="73"/>
  <c r="O4347" i="73"/>
  <c r="O4323" i="73"/>
  <c r="N4323" i="73"/>
  <c r="N4307" i="73"/>
  <c r="O4307" i="73"/>
  <c r="N4283" i="73"/>
  <c r="O4283" i="73"/>
  <c r="O4259" i="73"/>
  <c r="N4259" i="73"/>
  <c r="O4243" i="73"/>
  <c r="N4243" i="73"/>
  <c r="O3492" i="73"/>
  <c r="O3061" i="73"/>
  <c r="O2932" i="73"/>
  <c r="O2665" i="73"/>
  <c r="O2609" i="73"/>
  <c r="O2557" i="73"/>
  <c r="O2482" i="73"/>
  <c r="O2397" i="73"/>
  <c r="O2344" i="73"/>
  <c r="O2301" i="73"/>
  <c r="N2920" i="73"/>
  <c r="N2761" i="73"/>
  <c r="N2687" i="73"/>
  <c r="N2293" i="73"/>
  <c r="O4311" i="73"/>
  <c r="O3473" i="73"/>
  <c r="O3060" i="73"/>
  <c r="O2926" i="73"/>
  <c r="O2836" i="73"/>
  <c r="O2601" i="73"/>
  <c r="O2376" i="73"/>
  <c r="O2311" i="73"/>
  <c r="O2300" i="73"/>
  <c r="O2261" i="73"/>
  <c r="N2823" i="73"/>
  <c r="N2685" i="73"/>
  <c r="N2559" i="73"/>
  <c r="O4250" i="73"/>
  <c r="N4316" i="73"/>
  <c r="O3556" i="73"/>
  <c r="O2921" i="73"/>
  <c r="O2545" i="73"/>
  <c r="O2388" i="73"/>
  <c r="O2323" i="73"/>
  <c r="O2259" i="73"/>
  <c r="N2889" i="73"/>
  <c r="N2375" i="73"/>
  <c r="O3108" i="73"/>
  <c r="O2966" i="73"/>
  <c r="O2897" i="73"/>
  <c r="O2705" i="73"/>
  <c r="O2646" i="73"/>
  <c r="O2471" i="73"/>
  <c r="O2418" i="73"/>
  <c r="O2283" i="73"/>
  <c r="O2269" i="73"/>
  <c r="O2258" i="73"/>
  <c r="N3172" i="73"/>
  <c r="N2868" i="73"/>
  <c r="N2737" i="73"/>
  <c r="N2591" i="73"/>
  <c r="N2389" i="73"/>
  <c r="N2315" i="73"/>
  <c r="N4312" i="73"/>
  <c r="O2696" i="73"/>
  <c r="O2268" i="73"/>
  <c r="N2866" i="73"/>
  <c r="N2728" i="73"/>
  <c r="O3088" i="73"/>
  <c r="O2960" i="73"/>
  <c r="O2749" i="73"/>
  <c r="O2407" i="73"/>
  <c r="O2280" i="73"/>
  <c r="N2355" i="73"/>
  <c r="O4260" i="73"/>
  <c r="O3644" i="73"/>
  <c r="N4360" i="73"/>
  <c r="O4360" i="73"/>
  <c r="N4336" i="73"/>
  <c r="O4336" i="73"/>
  <c r="N4328" i="73"/>
  <c r="O4328" i="73"/>
  <c r="O4304" i="73"/>
  <c r="N4304" i="73"/>
  <c r="N4296" i="73"/>
  <c r="O4296" i="73"/>
  <c r="N4272" i="73"/>
  <c r="O4272" i="73"/>
  <c r="N4264" i="73"/>
  <c r="O4264" i="73"/>
  <c r="O3484" i="73"/>
  <c r="N2487" i="73"/>
  <c r="O3721" i="73"/>
  <c r="O3309" i="73"/>
  <c r="O2327" i="73"/>
  <c r="O3868" i="73"/>
  <c r="O3373" i="73"/>
  <c r="O4076" i="73"/>
  <c r="O3703" i="73"/>
  <c r="O3621" i="73"/>
  <c r="O3364" i="73"/>
  <c r="O3300" i="73"/>
  <c r="O3228" i="73"/>
  <c r="O3137" i="73"/>
  <c r="O3053" i="73"/>
  <c r="O3016" i="73"/>
  <c r="O2432" i="73"/>
  <c r="O2348" i="73"/>
  <c r="N2837" i="73"/>
  <c r="N2585" i="73"/>
  <c r="N2370" i="73"/>
  <c r="N2359" i="73"/>
  <c r="N2336" i="73"/>
  <c r="N4324" i="73"/>
  <c r="N4280" i="73"/>
  <c r="O3640" i="73"/>
  <c r="O2583" i="73"/>
  <c r="N2850" i="73"/>
  <c r="O3711" i="73"/>
  <c r="O3308" i="73"/>
  <c r="O3099" i="73"/>
  <c r="O3820" i="73"/>
  <c r="O3273" i="73"/>
  <c r="O3125" i="73"/>
  <c r="O3008" i="73"/>
  <c r="O2347" i="73"/>
  <c r="N2357" i="73"/>
  <c r="O2274" i="73"/>
  <c r="O2981" i="73"/>
  <c r="O2391" i="73"/>
  <c r="O4060" i="73"/>
  <c r="O3620" i="73"/>
  <c r="O3356" i="73"/>
  <c r="N4140" i="73"/>
  <c r="N3089" i="73"/>
  <c r="N2649" i="73"/>
  <c r="O4032" i="73"/>
  <c r="O3676" i="73"/>
  <c r="O3419" i="73"/>
  <c r="O3345" i="73"/>
  <c r="O3272" i="73"/>
  <c r="O3045" i="73"/>
  <c r="O2997" i="73"/>
  <c r="O2961" i="73"/>
  <c r="O2828" i="73"/>
  <c r="O2764" i="73"/>
  <c r="O2615" i="73"/>
  <c r="O2571" i="73"/>
  <c r="N3875" i="73"/>
  <c r="N2284" i="73"/>
  <c r="O4356" i="73"/>
  <c r="N4344" i="73"/>
  <c r="O2295" i="73"/>
  <c r="O2338" i="73"/>
  <c r="O3428" i="73"/>
  <c r="O2901" i="73"/>
  <c r="N2464" i="73"/>
  <c r="O4004" i="73"/>
  <c r="O3665" i="73"/>
  <c r="O3572" i="73"/>
  <c r="O3500" i="73"/>
  <c r="O3400" i="73"/>
  <c r="O3265" i="73"/>
  <c r="O3081" i="73"/>
  <c r="O3044" i="73"/>
  <c r="O2496" i="73"/>
  <c r="O2476" i="73"/>
  <c r="O2400" i="73"/>
  <c r="N2999" i="73"/>
  <c r="N2679" i="73"/>
  <c r="N2272" i="73"/>
  <c r="O4355" i="73"/>
  <c r="O3740" i="73"/>
  <c r="O2263" i="73"/>
  <c r="O3311" i="73"/>
  <c r="N2316" i="73"/>
  <c r="O3904" i="73"/>
  <c r="O3383" i="73"/>
  <c r="O3100" i="73"/>
  <c r="O2519" i="73"/>
  <c r="N3612" i="73"/>
  <c r="O3384" i="73"/>
  <c r="O3448" i="73"/>
  <c r="O3017" i="73"/>
  <c r="O3077" i="73"/>
  <c r="O2599" i="73"/>
  <c r="O2454" i="73"/>
  <c r="O2422" i="73"/>
  <c r="O2374" i="73"/>
  <c r="O2302" i="73"/>
  <c r="O2294" i="73"/>
  <c r="N2524" i="73"/>
  <c r="O3488" i="73"/>
  <c r="O3415" i="73"/>
  <c r="O3141" i="73"/>
  <c r="O3076" i="73"/>
  <c r="O2908" i="73"/>
  <c r="O2844" i="73"/>
  <c r="O2790" i="73"/>
  <c r="O2718" i="73"/>
  <c r="O2542" i="73"/>
  <c r="O2399" i="73"/>
  <c r="O2310" i="73"/>
  <c r="N3140" i="73"/>
  <c r="N2806" i="73"/>
  <c r="N2565" i="73"/>
  <c r="N2398" i="73"/>
  <c r="N2335" i="73"/>
  <c r="N2324" i="73"/>
  <c r="O4352" i="73"/>
  <c r="O4320" i="73"/>
  <c r="N4288" i="73"/>
  <c r="N4256" i="73"/>
  <c r="O3680" i="73"/>
  <c r="O3407" i="73"/>
  <c r="O3260" i="73"/>
  <c r="O3068" i="73"/>
  <c r="O2782" i="73"/>
  <c r="O2716" i="73"/>
  <c r="O2566" i="73"/>
  <c r="O2518" i="73"/>
  <c r="O2493" i="73"/>
  <c r="O2472" i="73"/>
  <c r="O2292" i="73"/>
  <c r="O2282" i="73"/>
  <c r="N3324" i="73"/>
  <c r="N2855" i="73"/>
  <c r="N2342" i="73"/>
  <c r="N2334" i="73"/>
  <c r="N2314" i="73"/>
  <c r="O4319" i="73"/>
  <c r="N4287" i="73"/>
  <c r="N4255" i="73"/>
  <c r="O3288" i="73"/>
  <c r="O3251" i="73"/>
  <c r="O3204" i="73"/>
  <c r="O2780" i="73"/>
  <c r="O2590" i="73"/>
  <c r="O2535" i="73"/>
  <c r="O2446" i="73"/>
  <c r="N3689" i="73"/>
  <c r="N2910" i="73"/>
  <c r="N2588" i="73"/>
  <c r="N2429" i="73"/>
  <c r="O4332" i="73"/>
  <c r="N4300" i="73"/>
  <c r="N4268" i="73"/>
  <c r="O3671" i="73"/>
  <c r="O3608" i="73"/>
  <c r="O3452" i="73"/>
  <c r="O3332" i="73"/>
  <c r="O3287" i="73"/>
  <c r="O2408" i="73"/>
  <c r="N3652" i="73"/>
  <c r="N2631" i="73"/>
  <c r="N2378" i="73"/>
  <c r="N2350" i="73"/>
  <c r="O4331" i="73"/>
  <c r="N4299" i="73"/>
  <c r="N4267" i="73"/>
  <c r="O4188" i="73"/>
  <c r="O3735" i="73"/>
  <c r="O3279" i="73"/>
  <c r="O3113" i="73"/>
  <c r="O3021" i="73"/>
  <c r="O2821" i="73"/>
  <c r="O2651" i="73"/>
  <c r="O2610" i="73"/>
  <c r="O2390" i="73"/>
  <c r="O2346" i="73"/>
  <c r="N2674" i="73"/>
  <c r="N2358" i="73"/>
  <c r="O4314" i="73"/>
  <c r="O4116" i="73"/>
  <c r="O3580" i="73"/>
  <c r="O3233" i="73"/>
  <c r="O2928" i="73"/>
  <c r="O2774" i="73"/>
  <c r="O2546" i="73"/>
  <c r="O2502" i="73"/>
  <c r="O2440" i="73"/>
  <c r="O2367" i="73"/>
  <c r="N3460" i="73"/>
  <c r="N3013" i="73"/>
  <c r="N2672" i="73"/>
  <c r="O4298" i="73"/>
  <c r="O2271" i="73"/>
  <c r="N2862" i="73"/>
  <c r="N2333" i="73"/>
  <c r="O2333" i="73"/>
  <c r="O2312" i="73"/>
  <c r="N2312" i="73"/>
  <c r="O2291" i="73"/>
  <c r="N2291" i="73"/>
  <c r="O4342" i="73"/>
  <c r="N4342" i="73"/>
  <c r="O4310" i="73"/>
  <c r="N4310" i="73"/>
  <c r="O4278" i="73"/>
  <c r="N4278" i="73"/>
  <c r="O4246" i="73"/>
  <c r="N4246" i="73"/>
  <c r="N2469" i="73"/>
  <c r="O2469" i="73"/>
  <c r="N2448" i="73"/>
  <c r="O2448" i="73"/>
  <c r="N2437" i="73"/>
  <c r="O2437" i="73"/>
  <c r="N2427" i="73"/>
  <c r="O2427" i="73"/>
  <c r="N2416" i="73"/>
  <c r="O2416" i="73"/>
  <c r="N2396" i="73"/>
  <c r="O2396" i="73"/>
  <c r="O2386" i="73"/>
  <c r="N2386" i="73"/>
  <c r="N2364" i="73"/>
  <c r="O2364" i="73"/>
  <c r="O2354" i="73"/>
  <c r="N2354" i="73"/>
  <c r="N2343" i="73"/>
  <c r="O2343" i="73"/>
  <c r="O4338" i="73"/>
  <c r="O4274" i="73"/>
  <c r="N4353" i="73"/>
  <c r="O4353" i="73"/>
  <c r="N4345" i="73"/>
  <c r="O4345" i="73"/>
  <c r="N4337" i="73"/>
  <c r="O4337" i="73"/>
  <c r="N4329" i="73"/>
  <c r="O4329" i="73"/>
  <c r="N4321" i="73"/>
  <c r="O4321" i="73"/>
  <c r="N4313" i="73"/>
  <c r="O4313" i="73"/>
  <c r="N4305" i="73"/>
  <c r="O4305" i="73"/>
  <c r="N4297" i="73"/>
  <c r="O4297" i="73"/>
  <c r="N4289" i="73"/>
  <c r="O4289" i="73"/>
  <c r="N4281" i="73"/>
  <c r="O4281" i="73"/>
  <c r="N4273" i="73"/>
  <c r="O4273" i="73"/>
  <c r="N4265" i="73"/>
  <c r="O4265" i="73"/>
  <c r="N4257" i="73"/>
  <c r="O4257" i="73"/>
  <c r="N4249" i="73"/>
  <c r="O4249" i="73"/>
  <c r="O2520" i="73"/>
  <c r="N2520" i="73"/>
  <c r="N2500" i="73"/>
  <c r="O2500" i="73"/>
  <c r="N2490" i="73"/>
  <c r="O2490" i="73"/>
  <c r="O4350" i="73"/>
  <c r="N4350" i="73"/>
  <c r="O4318" i="73"/>
  <c r="N4318" i="73"/>
  <c r="O4286" i="73"/>
  <c r="N4286" i="73"/>
  <c r="O4254" i="73"/>
  <c r="N4254" i="73"/>
  <c r="O4212" i="73"/>
  <c r="O3261" i="73"/>
  <c r="N2551" i="73"/>
  <c r="O2551" i="73"/>
  <c r="O4322" i="73"/>
  <c r="O4258" i="73"/>
  <c r="O3736" i="73"/>
  <c r="O3463" i="73"/>
  <c r="O2798" i="73"/>
  <c r="N3545" i="73"/>
  <c r="O4346" i="73"/>
  <c r="O4282" i="73"/>
  <c r="O4358" i="73"/>
  <c r="N4358" i="73"/>
  <c r="O4326" i="73"/>
  <c r="N4326" i="73"/>
  <c r="O4294" i="73"/>
  <c r="N4294" i="73"/>
  <c r="O4262" i="73"/>
  <c r="N4262" i="73"/>
  <c r="O3126" i="73"/>
  <c r="O2902" i="73"/>
  <c r="O2740" i="73"/>
  <c r="N2740" i="73"/>
  <c r="O4306" i="73"/>
  <c r="N3563" i="73"/>
  <c r="O3563" i="73"/>
  <c r="N3536" i="73"/>
  <c r="O3536" i="73"/>
  <c r="N3499" i="73"/>
  <c r="O3499" i="73"/>
  <c r="O3289" i="73"/>
  <c r="N3289" i="73"/>
  <c r="N3197" i="73"/>
  <c r="O3197" i="73"/>
  <c r="N3188" i="73"/>
  <c r="O3188" i="73"/>
  <c r="O3143" i="73"/>
  <c r="N3143" i="73"/>
  <c r="N3133" i="73"/>
  <c r="O3133" i="73"/>
  <c r="N3124" i="73"/>
  <c r="O3124" i="73"/>
  <c r="O3079" i="73"/>
  <c r="N3079" i="73"/>
  <c r="N3069" i="73"/>
  <c r="O3069" i="73"/>
  <c r="N3005" i="73"/>
  <c r="O3005" i="73"/>
  <c r="O2969" i="73"/>
  <c r="N2969" i="73"/>
  <c r="O2951" i="73"/>
  <c r="N2951" i="73"/>
  <c r="N2877" i="73"/>
  <c r="O2877" i="73"/>
  <c r="N2856" i="73"/>
  <c r="O2856" i="73"/>
  <c r="N2792" i="73"/>
  <c r="O2792" i="73"/>
  <c r="O4330" i="73"/>
  <c r="O4266" i="73"/>
  <c r="O4334" i="73"/>
  <c r="N4334" i="73"/>
  <c r="O4302" i="73"/>
  <c r="N4302" i="73"/>
  <c r="O4270" i="73"/>
  <c r="N4270" i="73"/>
  <c r="N3909" i="73"/>
  <c r="O3909" i="73"/>
  <c r="N3900" i="73"/>
  <c r="O3900" i="73"/>
  <c r="N3772" i="73"/>
  <c r="O3772" i="73"/>
  <c r="N3590" i="73"/>
  <c r="O3590" i="73"/>
  <c r="N2838" i="73"/>
  <c r="O2838" i="73"/>
  <c r="N2814" i="73"/>
  <c r="O2814" i="73"/>
  <c r="N2742" i="73"/>
  <c r="O2742" i="73"/>
  <c r="O2710" i="73"/>
  <c r="N2710" i="73"/>
  <c r="O2702" i="73"/>
  <c r="N2702" i="73"/>
  <c r="O2694" i="73"/>
  <c r="N2694" i="73"/>
  <c r="N2670" i="73"/>
  <c r="O2670" i="73"/>
  <c r="N2630" i="73"/>
  <c r="O2630" i="73"/>
  <c r="N2622" i="73"/>
  <c r="O2622" i="73"/>
  <c r="N2606" i="73"/>
  <c r="O2606" i="73"/>
  <c r="N2582" i="73"/>
  <c r="O2582" i="73"/>
  <c r="O2574" i="73"/>
  <c r="N2574" i="73"/>
  <c r="O2550" i="73"/>
  <c r="N2550" i="73"/>
  <c r="N2486" i="73"/>
  <c r="O2486" i="73"/>
  <c r="N2478" i="73"/>
  <c r="O2478" i="73"/>
  <c r="N2462" i="73"/>
  <c r="O2462" i="73"/>
  <c r="N2414" i="73"/>
  <c r="O2414" i="73"/>
  <c r="O2382" i="73"/>
  <c r="N2382" i="73"/>
  <c r="O2366" i="73"/>
  <c r="N2366" i="73"/>
  <c r="N2326" i="73"/>
  <c r="O2326" i="73"/>
  <c r="O2286" i="73"/>
  <c r="N2286" i="73"/>
  <c r="N2278" i="73"/>
  <c r="O2278" i="73"/>
  <c r="O2270" i="73"/>
  <c r="N2270" i="73"/>
  <c r="O2262" i="73"/>
  <c r="N2262" i="73"/>
  <c r="O4354" i="73"/>
  <c r="O4290" i="73"/>
  <c r="N4357" i="73"/>
  <c r="N4349" i="73"/>
  <c r="N4341" i="73"/>
  <c r="N4333" i="73"/>
  <c r="N4325" i="73"/>
  <c r="N4317" i="73"/>
  <c r="N4309" i="73"/>
  <c r="N4301" i="73"/>
  <c r="N4293" i="73"/>
  <c r="N4285" i="73"/>
  <c r="N4277" i="73"/>
  <c r="N4269" i="73"/>
  <c r="N4261" i="73"/>
  <c r="N4253" i="73"/>
  <c r="N4245" i="73"/>
  <c r="N4020" i="73"/>
  <c r="O3956" i="73"/>
  <c r="O4148" i="73"/>
  <c r="N2510" i="73"/>
  <c r="O2260" i="73"/>
  <c r="O2479" i="73"/>
  <c r="O3526" i="73"/>
  <c r="O3014" i="73"/>
  <c r="O2990" i="73"/>
  <c r="O2732" i="73"/>
  <c r="N2878" i="73"/>
  <c r="N2540" i="73"/>
  <c r="O4052" i="73"/>
  <c r="O3972" i="73"/>
  <c r="O3905" i="73"/>
  <c r="O3836" i="73"/>
  <c r="O3769" i="73"/>
  <c r="O3732" i="73"/>
  <c r="O3684" i="73"/>
  <c r="O3653" i="73"/>
  <c r="O3609" i="73"/>
  <c r="O3576" i="73"/>
  <c r="O3521" i="73"/>
  <c r="O3472" i="73"/>
  <c r="O3446" i="73"/>
  <c r="O3420" i="73"/>
  <c r="O3353" i="73"/>
  <c r="O3321" i="73"/>
  <c r="O3297" i="73"/>
  <c r="O3249" i="73"/>
  <c r="O3225" i="73"/>
  <c r="O3196" i="73"/>
  <c r="O3164" i="73"/>
  <c r="O3057" i="73"/>
  <c r="O3012" i="73"/>
  <c r="O2985" i="73"/>
  <c r="O2892" i="73"/>
  <c r="O2860" i="73"/>
  <c r="O2729" i="73"/>
  <c r="O2681" i="73"/>
  <c r="O2633" i="73"/>
  <c r="O2613" i="73"/>
  <c r="O2595" i="73"/>
  <c r="O2558" i="73"/>
  <c r="O2522" i="73"/>
  <c r="O2503" i="73"/>
  <c r="O2492" i="73"/>
  <c r="O2470" i="73"/>
  <c r="N4180" i="73"/>
  <c r="N3940" i="73"/>
  <c r="N3756" i="73"/>
  <c r="N3412" i="73"/>
  <c r="N3145" i="73"/>
  <c r="N3009" i="73"/>
  <c r="N2964" i="73"/>
  <c r="N2913" i="73"/>
  <c r="N2700" i="73"/>
  <c r="N2656" i="73"/>
  <c r="N2449" i="73"/>
  <c r="O4228" i="73"/>
  <c r="O4132" i="73"/>
  <c r="O4044" i="73"/>
  <c r="O3964" i="73"/>
  <c r="O3828" i="73"/>
  <c r="O3764" i="73"/>
  <c r="O3649" i="73"/>
  <c r="O3574" i="73"/>
  <c r="O3548" i="73"/>
  <c r="O3516" i="73"/>
  <c r="O3494" i="73"/>
  <c r="O3468" i="73"/>
  <c r="O3444" i="73"/>
  <c r="O3313" i="73"/>
  <c r="O3268" i="73"/>
  <c r="O3246" i="73"/>
  <c r="O3222" i="73"/>
  <c r="O3190" i="73"/>
  <c r="O3158" i="73"/>
  <c r="O3116" i="73"/>
  <c r="O3094" i="73"/>
  <c r="O3028" i="73"/>
  <c r="O2805" i="73"/>
  <c r="O2680" i="73"/>
  <c r="O2455" i="73"/>
  <c r="O2412" i="73"/>
  <c r="N4172" i="73"/>
  <c r="N3753" i="73"/>
  <c r="N3524" i="73"/>
  <c r="N3398" i="73"/>
  <c r="N3292" i="73"/>
  <c r="N3078" i="73"/>
  <c r="N3004" i="73"/>
  <c r="N2620" i="73"/>
  <c r="N2428" i="73"/>
  <c r="O3438" i="73"/>
  <c r="O2942" i="73"/>
  <c r="O2430" i="73"/>
  <c r="O2421" i="73"/>
  <c r="N3502" i="73"/>
  <c r="N2759" i="73"/>
  <c r="N2695" i="73"/>
  <c r="N2494" i="73"/>
  <c r="O4204" i="73"/>
  <c r="O4100" i="73"/>
  <c r="O4028" i="73"/>
  <c r="O3884" i="73"/>
  <c r="O3812" i="73"/>
  <c r="O3598" i="73"/>
  <c r="O3564" i="73"/>
  <c r="O3537" i="73"/>
  <c r="O3510" i="73"/>
  <c r="O3436" i="73"/>
  <c r="O3372" i="73"/>
  <c r="O3180" i="73"/>
  <c r="O3153" i="73"/>
  <c r="O3092" i="73"/>
  <c r="O3073" i="73"/>
  <c r="O2977" i="73"/>
  <c r="O2940" i="73"/>
  <c r="O2881" i="73"/>
  <c r="O2849" i="73"/>
  <c r="O2629" i="73"/>
  <c r="O2607" i="73"/>
  <c r="O2589" i="73"/>
  <c r="O2534" i="73"/>
  <c r="O2488" i="73"/>
  <c r="O2439" i="73"/>
  <c r="O2318" i="73"/>
  <c r="N3892" i="73"/>
  <c r="N3708" i="73"/>
  <c r="N3601" i="73"/>
  <c r="N3374" i="73"/>
  <c r="N3276" i="73"/>
  <c r="N3132" i="73"/>
  <c r="N2993" i="73"/>
  <c r="N2833" i="73"/>
  <c r="N2757" i="73"/>
  <c r="O4196" i="73"/>
  <c r="O4084" i="73"/>
  <c r="O3932" i="73"/>
  <c r="O3876" i="73"/>
  <c r="O3796" i="73"/>
  <c r="O3748" i="73"/>
  <c r="O3668" i="73"/>
  <c r="O3628" i="73"/>
  <c r="O3596" i="73"/>
  <c r="O3508" i="73"/>
  <c r="O3486" i="73"/>
  <c r="O3454" i="73"/>
  <c r="O3433" i="73"/>
  <c r="O3404" i="73"/>
  <c r="O3369" i="73"/>
  <c r="O3337" i="73"/>
  <c r="O3284" i="73"/>
  <c r="O3236" i="73"/>
  <c r="O3177" i="73"/>
  <c r="O3150" i="73"/>
  <c r="O3020" i="73"/>
  <c r="O2937" i="73"/>
  <c r="O2846" i="73"/>
  <c r="O2817" i="73"/>
  <c r="O2772" i="73"/>
  <c r="O2748" i="73"/>
  <c r="O2717" i="73"/>
  <c r="O2645" i="73"/>
  <c r="O2567" i="73"/>
  <c r="O2547" i="73"/>
  <c r="O2406" i="73"/>
  <c r="N3693" i="73"/>
  <c r="N3270" i="73"/>
  <c r="N2980" i="73"/>
  <c r="N2946" i="73"/>
  <c r="N2714" i="73"/>
  <c r="N2668" i="73"/>
  <c r="O4073" i="73"/>
  <c r="O3996" i="73"/>
  <c r="O3916" i="73"/>
  <c r="O3852" i="73"/>
  <c r="O3700" i="73"/>
  <c r="O3657" i="73"/>
  <c r="O3582" i="73"/>
  <c r="O3558" i="73"/>
  <c r="O3529" i="73"/>
  <c r="O3476" i="73"/>
  <c r="O3449" i="73"/>
  <c r="O3430" i="73"/>
  <c r="O3393" i="73"/>
  <c r="O3361" i="73"/>
  <c r="O3329" i="73"/>
  <c r="O3305" i="73"/>
  <c r="O3252" i="73"/>
  <c r="O3201" i="73"/>
  <c r="O3166" i="73"/>
  <c r="O3105" i="73"/>
  <c r="O3041" i="73"/>
  <c r="O2869" i="73"/>
  <c r="O2812" i="73"/>
  <c r="O2785" i="73"/>
  <c r="O2693" i="73"/>
  <c r="O2662" i="73"/>
  <c r="O2635" i="73"/>
  <c r="O2485" i="73"/>
  <c r="O2461" i="73"/>
  <c r="O2415" i="73"/>
  <c r="N4014" i="73"/>
  <c r="N2972" i="73"/>
  <c r="N2684" i="73"/>
  <c r="N2626" i="73"/>
  <c r="O3939" i="73"/>
  <c r="O3507" i="73"/>
  <c r="O2827" i="73"/>
  <c r="O2787" i="73"/>
  <c r="O2723" i="73"/>
  <c r="O2643" i="73"/>
  <c r="O2603" i="73"/>
  <c r="O2578" i="73"/>
  <c r="O2554" i="73"/>
  <c r="O2530" i="73"/>
  <c r="O2459" i="73"/>
  <c r="O2450" i="73"/>
  <c r="O2395" i="73"/>
  <c r="N2882" i="73"/>
  <c r="O2903" i="73"/>
  <c r="N2903" i="73"/>
  <c r="O2727" i="73"/>
  <c r="N2727" i="73"/>
  <c r="O3595" i="73"/>
  <c r="O3395" i="73"/>
  <c r="O3371" i="73"/>
  <c r="O3283" i="73"/>
  <c r="O3155" i="73"/>
  <c r="O3035" i="73"/>
  <c r="O2915" i="73"/>
  <c r="O2659" i="73"/>
  <c r="O2642" i="73"/>
  <c r="O2515" i="73"/>
  <c r="O2467" i="73"/>
  <c r="O2458" i="73"/>
  <c r="O2403" i="73"/>
  <c r="O2394" i="73"/>
  <c r="N2722" i="73"/>
  <c r="N2666" i="73"/>
  <c r="N2618" i="73"/>
  <c r="N2410" i="73"/>
  <c r="N3118" i="73"/>
  <c r="O3118" i="73"/>
  <c r="N3086" i="73"/>
  <c r="O3086" i="73"/>
  <c r="N3070" i="73"/>
  <c r="O3070" i="73"/>
  <c r="N3054" i="73"/>
  <c r="O3054" i="73"/>
  <c r="N2686" i="73"/>
  <c r="O2686" i="73"/>
  <c r="N2638" i="73"/>
  <c r="O2638" i="73"/>
  <c r="N2614" i="73"/>
  <c r="O2614" i="73"/>
  <c r="O4163" i="73"/>
  <c r="O3594" i="73"/>
  <c r="O3547" i="73"/>
  <c r="O3459" i="73"/>
  <c r="O3195" i="73"/>
  <c r="O3171" i="73"/>
  <c r="O3123" i="73"/>
  <c r="O3051" i="73"/>
  <c r="O2995" i="73"/>
  <c r="O2954" i="73"/>
  <c r="O2843" i="73"/>
  <c r="O2739" i="73"/>
  <c r="O2627" i="73"/>
  <c r="O2587" i="73"/>
  <c r="O2563" i="73"/>
  <c r="O2539" i="73"/>
  <c r="O2514" i="73"/>
  <c r="O2475" i="73"/>
  <c r="O2466" i="73"/>
  <c r="O2411" i="73"/>
  <c r="O2402" i="73"/>
  <c r="N3181" i="73"/>
  <c r="O3181" i="73"/>
  <c r="N3101" i="73"/>
  <c r="O3101" i="73"/>
  <c r="N3037" i="73"/>
  <c r="O3037" i="73"/>
  <c r="N2989" i="73"/>
  <c r="O2989" i="73"/>
  <c r="N2741" i="73"/>
  <c r="O2741" i="73"/>
  <c r="N2669" i="73"/>
  <c r="O2669" i="73"/>
  <c r="N2581" i="73"/>
  <c r="O2581" i="73"/>
  <c r="N2517" i="73"/>
  <c r="O2517" i="73"/>
  <c r="O3793" i="73"/>
  <c r="O3751" i="73"/>
  <c r="O3713" i="73"/>
  <c r="O3611" i="73"/>
  <c r="O3593" i="73"/>
  <c r="O3518" i="73"/>
  <c r="O3457" i="73"/>
  <c r="O3439" i="73"/>
  <c r="O3389" i="73"/>
  <c r="O3368" i="73"/>
  <c r="O3341" i="73"/>
  <c r="O3315" i="73"/>
  <c r="O3299" i="73"/>
  <c r="O3259" i="73"/>
  <c r="O3235" i="73"/>
  <c r="O3213" i="73"/>
  <c r="O3193" i="73"/>
  <c r="O3169" i="73"/>
  <c r="O3152" i="73"/>
  <c r="O3134" i="73"/>
  <c r="O3121" i="73"/>
  <c r="O3102" i="73"/>
  <c r="O3085" i="73"/>
  <c r="O3049" i="73"/>
  <c r="O2974" i="73"/>
  <c r="O2953" i="73"/>
  <c r="O2929" i="73"/>
  <c r="O2907" i="73"/>
  <c r="O2888" i="73"/>
  <c r="O2864" i="73"/>
  <c r="O2819" i="73"/>
  <c r="O2801" i="73"/>
  <c r="O2734" i="73"/>
  <c r="O2675" i="73"/>
  <c r="O2653" i="73"/>
  <c r="O2639" i="73"/>
  <c r="O2611" i="73"/>
  <c r="O2598" i="73"/>
  <c r="O2586" i="73"/>
  <c r="O2562" i="73"/>
  <c r="O2537" i="73"/>
  <c r="O2525" i="73"/>
  <c r="O2501" i="73"/>
  <c r="O2483" i="73"/>
  <c r="O2474" i="73"/>
  <c r="O2419" i="73"/>
  <c r="N3038" i="73"/>
  <c r="N2909" i="73"/>
  <c r="N2874" i="73"/>
  <c r="N2719" i="73"/>
  <c r="N2677" i="73"/>
  <c r="N2663" i="73"/>
  <c r="N2637" i="73"/>
  <c r="N2549" i="73"/>
  <c r="N2527" i="73"/>
  <c r="N3019" i="73"/>
  <c r="O3019" i="73"/>
  <c r="N2971" i="73"/>
  <c r="O2971" i="73"/>
  <c r="N2931" i="73"/>
  <c r="O2931" i="73"/>
  <c r="N2851" i="73"/>
  <c r="O2851" i="73"/>
  <c r="N2707" i="73"/>
  <c r="O2707" i="73"/>
  <c r="O2970" i="73"/>
  <c r="N2970" i="73"/>
  <c r="O2778" i="73"/>
  <c r="N2778" i="73"/>
  <c r="O2658" i="73"/>
  <c r="N2658" i="73"/>
  <c r="N2602" i="73"/>
  <c r="O2602" i="73"/>
  <c r="N2570" i="73"/>
  <c r="O2570" i="73"/>
  <c r="N2506" i="73"/>
  <c r="O2506" i="73"/>
  <c r="O3835" i="73"/>
  <c r="O3627" i="73"/>
  <c r="O3450" i="73"/>
  <c r="O3435" i="73"/>
  <c r="O3187" i="73"/>
  <c r="O3131" i="73"/>
  <c r="O3059" i="73"/>
  <c r="O2987" i="73"/>
  <c r="O2923" i="73"/>
  <c r="O2619" i="73"/>
  <c r="O2594" i="73"/>
  <c r="O2498" i="73"/>
  <c r="O2443" i="73"/>
  <c r="O2434" i="73"/>
  <c r="N3491" i="73"/>
  <c r="N2690" i="73"/>
  <c r="O2945" i="73"/>
  <c r="N2945" i="73"/>
  <c r="N2873" i="73"/>
  <c r="O2873" i="73"/>
  <c r="N2497" i="73"/>
  <c r="O2497" i="73"/>
  <c r="N2481" i="73"/>
  <c r="O2481" i="73"/>
  <c r="N2473" i="73"/>
  <c r="O2473" i="73"/>
  <c r="N2425" i="73"/>
  <c r="O2425" i="73"/>
  <c r="N2401" i="73"/>
  <c r="O2401" i="73"/>
  <c r="O3626" i="73"/>
  <c r="O3578" i="73"/>
  <c r="O3490" i="73"/>
  <c r="O3466" i="73"/>
  <c r="O3355" i="73"/>
  <c r="O3331" i="73"/>
  <c r="O3227" i="73"/>
  <c r="O3003" i="73"/>
  <c r="O2963" i="73"/>
  <c r="O2939" i="73"/>
  <c r="O2899" i="73"/>
  <c r="O2875" i="73"/>
  <c r="O2811" i="73"/>
  <c r="O2683" i="73"/>
  <c r="O2579" i="73"/>
  <c r="O2555" i="73"/>
  <c r="O2531" i="73"/>
  <c r="O2507" i="73"/>
  <c r="O2451" i="73"/>
  <c r="O2442" i="73"/>
  <c r="O2387" i="73"/>
  <c r="N3683" i="73"/>
  <c r="N2706" i="73"/>
  <c r="N2538" i="73"/>
  <c r="N3224" i="73"/>
  <c r="O3224" i="73"/>
  <c r="N3200" i="73"/>
  <c r="O3200" i="73"/>
  <c r="N2952" i="73"/>
  <c r="O2952" i="73"/>
  <c r="N2896" i="73"/>
  <c r="O2896" i="73"/>
  <c r="N2816" i="73"/>
  <c r="O2816" i="73"/>
  <c r="N2800" i="73"/>
  <c r="O2800" i="73"/>
  <c r="O2632" i="73"/>
  <c r="N2632" i="73"/>
  <c r="O4174" i="73"/>
  <c r="N4174" i="73"/>
  <c r="O4142" i="73"/>
  <c r="N4142" i="73"/>
  <c r="O4209" i="73"/>
  <c r="O4156" i="73"/>
  <c r="O4092" i="73"/>
  <c r="O4036" i="73"/>
  <c r="O3980" i="73"/>
  <c r="O3929" i="73"/>
  <c r="O3780" i="73"/>
  <c r="O3716" i="73"/>
  <c r="O3692" i="73"/>
  <c r="O3660" i="73"/>
  <c r="O3636" i="73"/>
  <c r="O3577" i="73"/>
  <c r="O3560" i="73"/>
  <c r="O3542" i="73"/>
  <c r="O3489" i="73"/>
  <c r="O3470" i="73"/>
  <c r="O3456" i="73"/>
  <c r="O3396" i="73"/>
  <c r="O3357" i="73"/>
  <c r="O3340" i="73"/>
  <c r="O3316" i="73"/>
  <c r="O3304" i="73"/>
  <c r="O3286" i="73"/>
  <c r="O3254" i="73"/>
  <c r="O3238" i="73"/>
  <c r="O3206" i="73"/>
  <c r="O3174" i="73"/>
  <c r="O3160" i="73"/>
  <c r="O3148" i="73"/>
  <c r="O3136" i="73"/>
  <c r="O3110" i="73"/>
  <c r="O3084" i="73"/>
  <c r="O3072" i="73"/>
  <c r="O3046" i="73"/>
  <c r="O3030" i="73"/>
  <c r="O2958" i="73"/>
  <c r="O2925" i="73"/>
  <c r="O2894" i="73"/>
  <c r="O2876" i="73"/>
  <c r="O2845" i="73"/>
  <c r="O2832" i="73"/>
  <c r="O2804" i="73"/>
  <c r="O2788" i="73"/>
  <c r="O2744" i="73"/>
  <c r="O2701" i="73"/>
  <c r="O2621" i="73"/>
  <c r="N3189" i="73"/>
  <c r="N2796" i="73"/>
  <c r="N2750" i="73"/>
  <c r="N2708" i="73"/>
  <c r="N2652" i="73"/>
  <c r="N2592" i="73"/>
  <c r="O3950" i="73"/>
  <c r="N3950" i="73"/>
  <c r="O3694" i="73"/>
  <c r="N3694" i="73"/>
  <c r="O3654" i="73"/>
  <c r="N3654" i="73"/>
  <c r="N3006" i="73"/>
  <c r="O3006" i="73"/>
  <c r="N2998" i="73"/>
  <c r="O2998" i="73"/>
  <c r="N2982" i="73"/>
  <c r="O2982" i="73"/>
  <c r="N2950" i="73"/>
  <c r="O2950" i="73"/>
  <c r="N2934" i="73"/>
  <c r="O2934" i="73"/>
  <c r="N2918" i="73"/>
  <c r="O2918" i="73"/>
  <c r="N2854" i="73"/>
  <c r="O2854" i="73"/>
  <c r="N2830" i="73"/>
  <c r="O2830" i="73"/>
  <c r="N2766" i="73"/>
  <c r="O2766" i="73"/>
  <c r="N2726" i="73"/>
  <c r="O2726" i="73"/>
  <c r="N2678" i="73"/>
  <c r="O2678" i="73"/>
  <c r="N2654" i="73"/>
  <c r="O2654" i="73"/>
  <c r="O3941" i="73"/>
  <c r="N3941" i="73"/>
  <c r="O3325" i="73"/>
  <c r="N3325" i="73"/>
  <c r="O2957" i="73"/>
  <c r="N2957" i="73"/>
  <c r="N2941" i="73"/>
  <c r="O2941" i="73"/>
  <c r="N2893" i="73"/>
  <c r="O2893" i="73"/>
  <c r="N2861" i="73"/>
  <c r="O2861" i="73"/>
  <c r="N2813" i="73"/>
  <c r="O2813" i="73"/>
  <c r="N2789" i="73"/>
  <c r="O2789" i="73"/>
  <c r="N2773" i="73"/>
  <c r="O2773" i="73"/>
  <c r="N2733" i="73"/>
  <c r="O2733" i="73"/>
  <c r="N2709" i="73"/>
  <c r="O2709" i="73"/>
  <c r="N2661" i="73"/>
  <c r="O2661" i="73"/>
  <c r="N2988" i="73"/>
  <c r="O2988" i="73"/>
  <c r="N2924" i="73"/>
  <c r="O2924" i="73"/>
  <c r="N2692" i="73"/>
  <c r="O2692" i="73"/>
  <c r="N2644" i="73"/>
  <c r="O2644" i="73"/>
  <c r="N2636" i="73"/>
  <c r="O2636" i="73"/>
  <c r="N2628" i="73"/>
  <c r="O2628" i="73"/>
  <c r="N2612" i="73"/>
  <c r="O2612" i="73"/>
  <c r="N2604" i="73"/>
  <c r="O2604" i="73"/>
  <c r="N2596" i="73"/>
  <c r="O2596" i="73"/>
  <c r="N2556" i="73"/>
  <c r="O2556" i="73"/>
  <c r="O4236" i="73"/>
  <c r="O4124" i="73"/>
  <c r="O4068" i="73"/>
  <c r="O4012" i="73"/>
  <c r="O3948" i="73"/>
  <c r="O3908" i="73"/>
  <c r="O3860" i="73"/>
  <c r="O3804" i="73"/>
  <c r="O3768" i="73"/>
  <c r="O3704" i="73"/>
  <c r="O3672" i="73"/>
  <c r="O3625" i="73"/>
  <c r="O3606" i="73"/>
  <c r="O3588" i="73"/>
  <c r="O3566" i="73"/>
  <c r="O3550" i="73"/>
  <c r="O3534" i="73"/>
  <c r="O3514" i="73"/>
  <c r="O3478" i="73"/>
  <c r="O3462" i="73"/>
  <c r="O3388" i="73"/>
  <c r="O3352" i="73"/>
  <c r="O3278" i="73"/>
  <c r="O3262" i="73"/>
  <c r="O3248" i="73"/>
  <c r="O3230" i="73"/>
  <c r="O3214" i="73"/>
  <c r="O3198" i="73"/>
  <c r="O3182" i="73"/>
  <c r="O3168" i="73"/>
  <c r="O3142" i="73"/>
  <c r="O3117" i="73"/>
  <c r="O3104" i="73"/>
  <c r="O3062" i="73"/>
  <c r="O3052" i="73"/>
  <c r="O3040" i="73"/>
  <c r="O3022" i="73"/>
  <c r="O2948" i="73"/>
  <c r="O2916" i="73"/>
  <c r="O2900" i="73"/>
  <c r="O2884" i="73"/>
  <c r="O2870" i="73"/>
  <c r="O2840" i="73"/>
  <c r="O2822" i="73"/>
  <c r="O2781" i="73"/>
  <c r="O2768" i="73"/>
  <c r="O2736" i="73"/>
  <c r="O2664" i="73"/>
  <c r="O2605" i="73"/>
  <c r="N4108" i="73"/>
  <c r="N2886" i="73"/>
  <c r="N2758" i="73"/>
  <c r="N2688" i="73"/>
  <c r="N2640" i="73"/>
  <c r="N2600" i="73"/>
  <c r="N2568" i="73"/>
  <c r="O3306" i="73"/>
  <c r="N3306" i="73"/>
  <c r="O4220" i="73"/>
  <c r="O4164" i="73"/>
  <c r="O3705" i="73"/>
  <c r="N3705" i="73"/>
  <c r="N3024" i="73"/>
  <c r="O3024" i="73"/>
  <c r="N2976" i="73"/>
  <c r="O2976" i="73"/>
  <c r="N2904" i="73"/>
  <c r="O2904" i="73"/>
  <c r="N2848" i="73"/>
  <c r="O2848" i="73"/>
  <c r="N2824" i="73"/>
  <c r="O2824" i="73"/>
  <c r="N2808" i="73"/>
  <c r="O2808" i="73"/>
  <c r="N2704" i="73"/>
  <c r="O2704" i="73"/>
  <c r="N2648" i="73"/>
  <c r="O2648" i="73"/>
  <c r="N2624" i="73"/>
  <c r="O2624" i="73"/>
  <c r="N2616" i="73"/>
  <c r="O2616" i="73"/>
  <c r="N2584" i="73"/>
  <c r="O2584" i="73"/>
  <c r="O2576" i="73"/>
  <c r="N2576" i="73"/>
  <c r="N2560" i="73"/>
  <c r="O2560" i="73"/>
  <c r="N2552" i="73"/>
  <c r="O2552" i="73"/>
  <c r="O2548" i="73"/>
  <c r="O2516" i="73"/>
  <c r="O2508" i="73"/>
  <c r="N2544" i="73"/>
  <c r="N2528" i="73"/>
  <c r="O2536" i="73"/>
  <c r="O2512" i="73"/>
  <c r="O2504" i="73"/>
  <c r="O4057" i="73"/>
  <c r="O3840" i="73"/>
  <c r="N3953" i="73"/>
  <c r="O4232" i="73"/>
  <c r="O4187" i="73"/>
  <c r="O4145" i="73"/>
  <c r="O4097" i="73"/>
  <c r="O4011" i="73"/>
  <c r="O3963" i="73"/>
  <c r="O3923" i="73"/>
  <c r="N4235" i="73"/>
  <c r="O4235" i="73"/>
  <c r="N4219" i="73"/>
  <c r="O4219" i="73"/>
  <c r="N4211" i="73"/>
  <c r="O4211" i="73"/>
  <c r="N4203" i="73"/>
  <c r="O4203" i="73"/>
  <c r="N4195" i="73"/>
  <c r="O4195" i="73"/>
  <c r="N4179" i="73"/>
  <c r="O4179" i="73"/>
  <c r="N4155" i="73"/>
  <c r="O4155" i="73"/>
  <c r="N4147" i="73"/>
  <c r="O4147" i="73"/>
  <c r="N4139" i="73"/>
  <c r="O4139" i="73"/>
  <c r="N4123" i="73"/>
  <c r="O4123" i="73"/>
  <c r="N4115" i="73"/>
  <c r="O4115" i="73"/>
  <c r="N4107" i="73"/>
  <c r="O4107" i="73"/>
  <c r="N4099" i="73"/>
  <c r="O4099" i="73"/>
  <c r="N4091" i="73"/>
  <c r="O4091" i="73"/>
  <c r="N4083" i="73"/>
  <c r="O4083" i="73"/>
  <c r="N4075" i="73"/>
  <c r="O4075" i="73"/>
  <c r="N4067" i="73"/>
  <c r="O4067" i="73"/>
  <c r="N4059" i="73"/>
  <c r="O4059" i="73"/>
  <c r="N4051" i="73"/>
  <c r="O4051" i="73"/>
  <c r="N4043" i="73"/>
  <c r="O4043" i="73"/>
  <c r="N4035" i="73"/>
  <c r="O4035" i="73"/>
  <c r="N4027" i="73"/>
  <c r="O4027" i="73"/>
  <c r="N4019" i="73"/>
  <c r="O4019" i="73"/>
  <c r="N4003" i="73"/>
  <c r="O4003" i="73"/>
  <c r="N3995" i="73"/>
  <c r="O3995" i="73"/>
  <c r="N3987" i="73"/>
  <c r="O3987" i="73"/>
  <c r="N3979" i="73"/>
  <c r="O3979" i="73"/>
  <c r="N3971" i="73"/>
  <c r="O3971" i="73"/>
  <c r="N3955" i="73"/>
  <c r="O3955" i="73"/>
  <c r="N3947" i="73"/>
  <c r="O3947" i="73"/>
  <c r="N3931" i="73"/>
  <c r="O3931" i="73"/>
  <c r="N3915" i="73"/>
  <c r="O3915" i="73"/>
  <c r="N3907" i="73"/>
  <c r="O3907" i="73"/>
  <c r="N3899" i="73"/>
  <c r="O3899" i="73"/>
  <c r="N3891" i="73"/>
  <c r="O3891" i="73"/>
  <c r="N3883" i="73"/>
  <c r="O3883" i="73"/>
  <c r="N3859" i="73"/>
  <c r="O3859" i="73"/>
  <c r="N3851" i="73"/>
  <c r="O3851" i="73"/>
  <c r="N3843" i="73"/>
  <c r="O3843" i="73"/>
  <c r="N3827" i="73"/>
  <c r="O3827" i="73"/>
  <c r="N3819" i="73"/>
  <c r="O3819" i="73"/>
  <c r="N3811" i="73"/>
  <c r="O3811" i="73"/>
  <c r="N3803" i="73"/>
  <c r="O3803" i="73"/>
  <c r="N3795" i="73"/>
  <c r="O3795" i="73"/>
  <c r="N3787" i="73"/>
  <c r="O3787" i="73"/>
  <c r="N3771" i="73"/>
  <c r="O3771" i="73"/>
  <c r="N3763" i="73"/>
  <c r="O3763" i="73"/>
  <c r="N3755" i="73"/>
  <c r="O3755" i="73"/>
  <c r="N3747" i="73"/>
  <c r="O3747" i="73"/>
  <c r="O4171" i="73"/>
  <c r="O4131" i="73"/>
  <c r="O4033" i="73"/>
  <c r="O3993" i="73"/>
  <c r="O3867" i="73"/>
  <c r="N4241" i="73"/>
  <c r="O4241" i="73"/>
  <c r="O4233" i="73"/>
  <c r="N4233" i="73"/>
  <c r="O4225" i="73"/>
  <c r="N4225" i="73"/>
  <c r="N4217" i="73"/>
  <c r="O4217" i="73"/>
  <c r="O4201" i="73"/>
  <c r="N4201" i="73"/>
  <c r="N4193" i="73"/>
  <c r="O4193" i="73"/>
  <c r="N4185" i="73"/>
  <c r="O4185" i="73"/>
  <c r="N4177" i="73"/>
  <c r="O4177" i="73"/>
  <c r="N4169" i="73"/>
  <c r="O4169" i="73"/>
  <c r="N4161" i="73"/>
  <c r="O4161" i="73"/>
  <c r="N4153" i="73"/>
  <c r="O4153" i="73"/>
  <c r="O4137" i="73"/>
  <c r="N4137" i="73"/>
  <c r="N4129" i="73"/>
  <c r="O4129" i="73"/>
  <c r="N4121" i="73"/>
  <c r="O4121" i="73"/>
  <c r="N4113" i="73"/>
  <c r="O4113" i="73"/>
  <c r="O4105" i="73"/>
  <c r="N4105" i="73"/>
  <c r="O4089" i="73"/>
  <c r="N4089" i="73"/>
  <c r="O4081" i="73"/>
  <c r="N4081" i="73"/>
  <c r="N4065" i="73"/>
  <c r="O4065" i="73"/>
  <c r="N4049" i="73"/>
  <c r="O4049" i="73"/>
  <c r="N4041" i="73"/>
  <c r="O4041" i="73"/>
  <c r="N4025" i="73"/>
  <c r="O4025" i="73"/>
  <c r="N4017" i="73"/>
  <c r="O4017" i="73"/>
  <c r="N4009" i="73"/>
  <c r="O4009" i="73"/>
  <c r="N4001" i="73"/>
  <c r="O4001" i="73"/>
  <c r="N3985" i="73"/>
  <c r="O3985" i="73"/>
  <c r="N3977" i="73"/>
  <c r="O3977" i="73"/>
  <c r="O3969" i="73"/>
  <c r="N3969" i="73"/>
  <c r="N3961" i="73"/>
  <c r="O3961" i="73"/>
  <c r="N3945" i="73"/>
  <c r="O3945" i="73"/>
  <c r="N4240" i="73"/>
  <c r="O4240" i="73"/>
  <c r="N4224" i="73"/>
  <c r="O4224" i="73"/>
  <c r="O4216" i="73"/>
  <c r="N4216" i="73"/>
  <c r="O4208" i="73"/>
  <c r="N4208" i="73"/>
  <c r="N4200" i="73"/>
  <c r="O4200" i="73"/>
  <c r="N4192" i="73"/>
  <c r="O4192" i="73"/>
  <c r="N4176" i="73"/>
  <c r="O4176" i="73"/>
  <c r="N4168" i="73"/>
  <c r="O4168" i="73"/>
  <c r="N4160" i="73"/>
  <c r="O4160" i="73"/>
  <c r="N4144" i="73"/>
  <c r="O4144" i="73"/>
  <c r="N4136" i="73"/>
  <c r="O4136" i="73"/>
  <c r="N4128" i="73"/>
  <c r="O4128" i="73"/>
  <c r="N4112" i="73"/>
  <c r="O4112" i="73"/>
  <c r="N4104" i="73"/>
  <c r="O4104" i="73"/>
  <c r="N4096" i="73"/>
  <c r="O4096" i="73"/>
  <c r="N4080" i="73"/>
  <c r="O4080" i="73"/>
  <c r="N4072" i="73"/>
  <c r="O4072" i="73"/>
  <c r="N4064" i="73"/>
  <c r="O4064" i="73"/>
  <c r="N4056" i="73"/>
  <c r="O4056" i="73"/>
  <c r="N4048" i="73"/>
  <c r="O4048" i="73"/>
  <c r="N4040" i="73"/>
  <c r="O4040" i="73"/>
  <c r="N4024" i="73"/>
  <c r="O4024" i="73"/>
  <c r="N4016" i="73"/>
  <c r="O4016" i="73"/>
  <c r="N4008" i="73"/>
  <c r="O4008" i="73"/>
  <c r="N4000" i="73"/>
  <c r="O4000" i="73"/>
  <c r="N3992" i="73"/>
  <c r="O3992" i="73"/>
  <c r="N3984" i="73"/>
  <c r="O3984" i="73"/>
  <c r="N3976" i="73"/>
  <c r="O3976" i="73"/>
  <c r="N3968" i="73"/>
  <c r="O3968" i="73"/>
  <c r="N3960" i="73"/>
  <c r="O3960" i="73"/>
  <c r="N3952" i="73"/>
  <c r="O3952" i="73"/>
  <c r="N3944" i="73"/>
  <c r="O3944" i="73"/>
  <c r="N3936" i="73"/>
  <c r="O3936" i="73"/>
  <c r="N3928" i="73"/>
  <c r="O3928" i="73"/>
  <c r="N3920" i="73"/>
  <c r="O3920" i="73"/>
  <c r="N3912" i="73"/>
  <c r="O3912" i="73"/>
  <c r="N3896" i="73"/>
  <c r="O3896" i="73"/>
  <c r="N3888" i="73"/>
  <c r="O3888" i="73"/>
  <c r="N3880" i="73"/>
  <c r="O3880" i="73"/>
  <c r="N3872" i="73"/>
  <c r="O3872" i="73"/>
  <c r="N3864" i="73"/>
  <c r="O3864" i="73"/>
  <c r="N3856" i="73"/>
  <c r="O3856" i="73"/>
  <c r="N3848" i="73"/>
  <c r="O3848" i="73"/>
  <c r="N3832" i="73"/>
  <c r="O3832" i="73"/>
  <c r="N3824" i="73"/>
  <c r="O3824" i="73"/>
  <c r="N3816" i="73"/>
  <c r="O3816" i="73"/>
  <c r="O3921" i="73"/>
  <c r="O3889" i="73"/>
  <c r="O3857" i="73"/>
  <c r="O3752" i="73"/>
  <c r="N3809" i="73"/>
  <c r="N3739" i="73"/>
  <c r="O3739" i="73"/>
  <c r="N3731" i="73"/>
  <c r="O3731" i="73"/>
  <c r="N3723" i="73"/>
  <c r="O3723" i="73"/>
  <c r="N3707" i="73"/>
  <c r="O3707" i="73"/>
  <c r="N3699" i="73"/>
  <c r="O3699" i="73"/>
  <c r="O3691" i="73"/>
  <c r="N3691" i="73"/>
  <c r="N3675" i="73"/>
  <c r="O3675" i="73"/>
  <c r="N3667" i="73"/>
  <c r="O3667" i="73"/>
  <c r="N3659" i="73"/>
  <c r="O3659" i="73"/>
  <c r="N3651" i="73"/>
  <c r="O3651" i="73"/>
  <c r="N3635" i="73"/>
  <c r="O3635" i="73"/>
  <c r="N3619" i="73"/>
  <c r="O3619" i="73"/>
  <c r="N3603" i="73"/>
  <c r="O3603" i="73"/>
  <c r="N3587" i="73"/>
  <c r="O3587" i="73"/>
  <c r="N3579" i="73"/>
  <c r="O3579" i="73"/>
  <c r="N3571" i="73"/>
  <c r="O3571" i="73"/>
  <c r="N3555" i="73"/>
  <c r="O3555" i="73"/>
  <c r="O3539" i="73"/>
  <c r="N3539" i="73"/>
  <c r="N3531" i="73"/>
  <c r="O3531" i="73"/>
  <c r="N3523" i="73"/>
  <c r="O3523" i="73"/>
  <c r="N3515" i="73"/>
  <c r="O3515" i="73"/>
  <c r="O3715" i="73"/>
  <c r="O3696" i="73"/>
  <c r="O3643" i="73"/>
  <c r="N3913" i="73"/>
  <c r="N3937" i="73"/>
  <c r="O3937" i="73"/>
  <c r="N3897" i="73"/>
  <c r="O3897" i="73"/>
  <c r="O3881" i="73"/>
  <c r="N3881" i="73"/>
  <c r="N3873" i="73"/>
  <c r="O3873" i="73"/>
  <c r="N3865" i="73"/>
  <c r="O3865" i="73"/>
  <c r="O3849" i="73"/>
  <c r="N3849" i="73"/>
  <c r="O3841" i="73"/>
  <c r="N3841" i="73"/>
  <c r="N3833" i="73"/>
  <c r="O3833" i="73"/>
  <c r="O3825" i="73"/>
  <c r="N3825" i="73"/>
  <c r="O3817" i="73"/>
  <c r="N3817" i="73"/>
  <c r="N3801" i="73"/>
  <c r="O3801" i="73"/>
  <c r="O3785" i="73"/>
  <c r="N3785" i="73"/>
  <c r="N3777" i="73"/>
  <c r="O3777" i="73"/>
  <c r="N3761" i="73"/>
  <c r="O3761" i="73"/>
  <c r="N3745" i="73"/>
  <c r="O3745" i="73"/>
  <c r="N3737" i="73"/>
  <c r="O3737" i="73"/>
  <c r="N3729" i="73"/>
  <c r="O3729" i="73"/>
  <c r="N3808" i="73"/>
  <c r="O3808" i="73"/>
  <c r="N3800" i="73"/>
  <c r="O3800" i="73"/>
  <c r="N3792" i="73"/>
  <c r="O3792" i="73"/>
  <c r="N3784" i="73"/>
  <c r="O3784" i="73"/>
  <c r="N3776" i="73"/>
  <c r="O3776" i="73"/>
  <c r="N3744" i="73"/>
  <c r="O3744" i="73"/>
  <c r="N3728" i="73"/>
  <c r="O3728" i="73"/>
  <c r="N3720" i="73"/>
  <c r="O3720" i="73"/>
  <c r="N3712" i="73"/>
  <c r="O3712" i="73"/>
  <c r="N3688" i="73"/>
  <c r="O3688" i="73"/>
  <c r="N3664" i="73"/>
  <c r="O3664" i="73"/>
  <c r="N3648" i="73"/>
  <c r="O3648" i="73"/>
  <c r="N3647" i="73"/>
  <c r="O3647" i="73"/>
  <c r="O3512" i="73"/>
  <c r="O3496" i="73"/>
  <c r="O3483" i="73"/>
  <c r="O3467" i="73"/>
  <c r="O3427" i="73"/>
  <c r="O3411" i="73"/>
  <c r="O3379" i="73"/>
  <c r="O3347" i="73"/>
  <c r="N3465" i="73"/>
  <c r="O3783" i="73"/>
  <c r="O3633" i="73"/>
  <c r="O3616" i="73"/>
  <c r="O3585" i="73"/>
  <c r="O3481" i="73"/>
  <c r="O3425" i="73"/>
  <c r="O3409" i="73"/>
  <c r="O3392" i="73"/>
  <c r="O3376" i="73"/>
  <c r="O3360" i="73"/>
  <c r="N3569" i="73"/>
  <c r="O3584" i="73"/>
  <c r="O3552" i="73"/>
  <c r="O3451" i="73"/>
  <c r="O3424" i="73"/>
  <c r="O3408" i="73"/>
  <c r="O3323" i="73"/>
  <c r="O3275" i="73"/>
  <c r="N3417" i="73"/>
  <c r="N3475" i="73"/>
  <c r="O3475" i="73"/>
  <c r="N3403" i="73"/>
  <c r="O3403" i="73"/>
  <c r="N3387" i="73"/>
  <c r="O3387" i="73"/>
  <c r="N3363" i="73"/>
  <c r="O3363" i="73"/>
  <c r="O3307" i="73"/>
  <c r="N3307" i="73"/>
  <c r="N3291" i="73"/>
  <c r="O3291" i="73"/>
  <c r="N3267" i="73"/>
  <c r="O3267" i="73"/>
  <c r="N3243" i="73"/>
  <c r="O3243" i="73"/>
  <c r="N3219" i="73"/>
  <c r="O3219" i="73"/>
  <c r="N3203" i="73"/>
  <c r="O3203" i="73"/>
  <c r="N3179" i="73"/>
  <c r="O3179" i="73"/>
  <c r="N3163" i="73"/>
  <c r="O3163" i="73"/>
  <c r="N3139" i="73"/>
  <c r="O3139" i="73"/>
  <c r="N3115" i="73"/>
  <c r="O3115" i="73"/>
  <c r="O3107" i="73"/>
  <c r="N3107" i="73"/>
  <c r="N3091" i="73"/>
  <c r="O3091" i="73"/>
  <c r="N3075" i="73"/>
  <c r="O3075" i="73"/>
  <c r="N3067" i="73"/>
  <c r="O3067" i="73"/>
  <c r="O3681" i="73"/>
  <c r="N3443" i="73"/>
  <c r="O3673" i="73"/>
  <c r="N3673" i="73"/>
  <c r="N3641" i="73"/>
  <c r="O3641" i="73"/>
  <c r="N3617" i="73"/>
  <c r="O3617" i="73"/>
  <c r="N3553" i="73"/>
  <c r="O3553" i="73"/>
  <c r="O3497" i="73"/>
  <c r="N3497" i="73"/>
  <c r="O3441" i="73"/>
  <c r="N3441" i="73"/>
  <c r="N3401" i="73"/>
  <c r="O3401" i="73"/>
  <c r="N3377" i="73"/>
  <c r="O3377" i="73"/>
  <c r="N3632" i="73"/>
  <c r="O3632" i="73"/>
  <c r="N3600" i="73"/>
  <c r="O3600" i="73"/>
  <c r="N3592" i="73"/>
  <c r="O3592" i="73"/>
  <c r="N3568" i="73"/>
  <c r="O3568" i="73"/>
  <c r="N3544" i="73"/>
  <c r="O3544" i="73"/>
  <c r="N3528" i="73"/>
  <c r="O3528" i="73"/>
  <c r="N3520" i="73"/>
  <c r="O3520" i="73"/>
  <c r="N3504" i="73"/>
  <c r="O3504" i="73"/>
  <c r="N3480" i="73"/>
  <c r="O3480" i="73"/>
  <c r="N3464" i="73"/>
  <c r="O3464" i="73"/>
  <c r="N3440" i="73"/>
  <c r="O3440" i="73"/>
  <c r="N3416" i="73"/>
  <c r="O3416" i="73"/>
  <c r="N3344" i="73"/>
  <c r="O3344" i="73"/>
  <c r="N3336" i="73"/>
  <c r="O3336" i="73"/>
  <c r="N3328" i="73"/>
  <c r="O3328" i="73"/>
  <c r="N3320" i="73"/>
  <c r="O3320" i="73"/>
  <c r="N3296" i="73"/>
  <c r="O3296" i="73"/>
  <c r="N3280" i="73"/>
  <c r="O3280" i="73"/>
  <c r="N3567" i="73"/>
  <c r="O3567" i="73"/>
  <c r="N3487" i="73"/>
  <c r="O3487" i="73"/>
  <c r="N3281" i="73"/>
  <c r="N3161" i="73"/>
  <c r="O3256" i="73"/>
  <c r="O3217" i="73"/>
  <c r="O3192" i="73"/>
  <c r="O2955" i="73"/>
  <c r="N3185" i="73"/>
  <c r="O3591" i="73"/>
  <c r="O3527" i="73"/>
  <c r="O3503" i="73"/>
  <c r="O3241" i="73"/>
  <c r="O3216" i="73"/>
  <c r="O3176" i="73"/>
  <c r="O3027" i="73"/>
  <c r="O2867" i="73"/>
  <c r="N3209" i="73"/>
  <c r="N3129" i="73"/>
  <c r="N3043" i="73"/>
  <c r="O3043" i="73"/>
  <c r="N3011" i="73"/>
  <c r="O3011" i="73"/>
  <c r="N2979" i="73"/>
  <c r="O2979" i="73"/>
  <c r="N2947" i="73"/>
  <c r="O2947" i="73"/>
  <c r="N2891" i="73"/>
  <c r="O2891" i="73"/>
  <c r="N2859" i="73"/>
  <c r="O2859" i="73"/>
  <c r="N2835" i="73"/>
  <c r="O2835" i="73"/>
  <c r="N2803" i="73"/>
  <c r="O2803" i="73"/>
  <c r="N2771" i="73"/>
  <c r="O2771" i="73"/>
  <c r="N2763" i="73"/>
  <c r="O2763" i="73"/>
  <c r="N2747" i="73"/>
  <c r="O2747" i="73"/>
  <c r="N2731" i="73"/>
  <c r="O2731" i="73"/>
  <c r="N2699" i="73"/>
  <c r="O2699" i="73"/>
  <c r="N3097" i="73"/>
  <c r="O3097" i="73"/>
  <c r="N3065" i="73"/>
  <c r="O3065" i="73"/>
  <c r="N3033" i="73"/>
  <c r="O3033" i="73"/>
  <c r="N3001" i="73"/>
  <c r="O3001" i="73"/>
  <c r="N3232" i="73"/>
  <c r="O3232" i="73"/>
  <c r="N3208" i="73"/>
  <c r="O3208" i="73"/>
  <c r="N3184" i="73"/>
  <c r="O3184" i="73"/>
  <c r="N3128" i="73"/>
  <c r="O3128" i="73"/>
  <c r="N3096" i="73"/>
  <c r="O3096" i="73"/>
  <c r="N3064" i="73"/>
  <c r="O3064" i="73"/>
  <c r="N3032" i="73"/>
  <c r="O3032" i="73"/>
  <c r="N3000" i="73"/>
  <c r="O3000" i="73"/>
  <c r="N2968" i="73"/>
  <c r="O2968" i="73"/>
  <c r="O3119" i="73"/>
  <c r="N3119" i="73"/>
  <c r="O2936" i="73"/>
  <c r="O2880" i="73"/>
  <c r="O2825" i="73"/>
  <c r="O2793" i="73"/>
  <c r="O2760" i="73"/>
  <c r="O2691" i="73"/>
  <c r="N2912" i="73"/>
  <c r="N2752" i="73"/>
  <c r="N2667" i="73"/>
  <c r="O2667" i="73"/>
  <c r="N2720" i="73"/>
  <c r="O2720" i="73"/>
  <c r="N4231" i="73"/>
  <c r="O4231" i="73"/>
  <c r="N4215" i="73"/>
  <c r="O4215" i="73"/>
  <c r="N4183" i="73"/>
  <c r="O4183" i="73"/>
  <c r="O4159" i="73"/>
  <c r="N4159" i="73"/>
  <c r="N4151" i="73"/>
  <c r="O4151" i="73"/>
  <c r="O4143" i="73"/>
  <c r="N4143" i="73"/>
  <c r="N4135" i="73"/>
  <c r="O4135" i="73"/>
  <c r="O4127" i="73"/>
  <c r="N4127" i="73"/>
  <c r="N4119" i="73"/>
  <c r="O4119" i="73"/>
  <c r="N4103" i="73"/>
  <c r="O4103" i="73"/>
  <c r="O4095" i="73"/>
  <c r="N4095" i="73"/>
  <c r="N4087" i="73"/>
  <c r="O4087" i="73"/>
  <c r="O4079" i="73"/>
  <c r="N4079" i="73"/>
  <c r="N4071" i="73"/>
  <c r="O4071" i="73"/>
  <c r="O4055" i="73"/>
  <c r="N4055" i="73"/>
  <c r="N4039" i="73"/>
  <c r="O4039" i="73"/>
  <c r="O4031" i="73"/>
  <c r="N4031" i="73"/>
  <c r="N4023" i="73"/>
  <c r="O4023" i="73"/>
  <c r="O4015" i="73"/>
  <c r="N4015" i="73"/>
  <c r="N4007" i="73"/>
  <c r="O4007" i="73"/>
  <c r="N3991" i="73"/>
  <c r="O3991" i="73"/>
  <c r="N3983" i="73"/>
  <c r="O3983" i="73"/>
  <c r="N3975" i="73"/>
  <c r="O3975" i="73"/>
  <c r="O4069" i="73"/>
  <c r="O4237" i="73"/>
  <c r="N4237" i="73"/>
  <c r="N4229" i="73"/>
  <c r="O4229" i="73"/>
  <c r="N4221" i="73"/>
  <c r="O4221" i="73"/>
  <c r="N4213" i="73"/>
  <c r="O4213" i="73"/>
  <c r="O4205" i="73"/>
  <c r="N4205" i="73"/>
  <c r="N4197" i="73"/>
  <c r="O4197" i="73"/>
  <c r="N4189" i="73"/>
  <c r="O4189" i="73"/>
  <c r="O4181" i="73"/>
  <c r="N4181" i="73"/>
  <c r="N4173" i="73"/>
  <c r="O4173" i="73"/>
  <c r="N4165" i="73"/>
  <c r="O4165" i="73"/>
  <c r="N4157" i="73"/>
  <c r="O4157" i="73"/>
  <c r="N4149" i="73"/>
  <c r="O4149" i="73"/>
  <c r="N4141" i="73"/>
  <c r="O4141" i="73"/>
  <c r="O4133" i="73"/>
  <c r="N4133" i="73"/>
  <c r="N4125" i="73"/>
  <c r="O4125" i="73"/>
  <c r="N4117" i="73"/>
  <c r="O4117" i="73"/>
  <c r="N4109" i="73"/>
  <c r="O4109" i="73"/>
  <c r="N4101" i="73"/>
  <c r="O4101" i="73"/>
  <c r="N4093" i="73"/>
  <c r="O4093" i="73"/>
  <c r="O4085" i="73"/>
  <c r="N4085" i="73"/>
  <c r="N4077" i="73"/>
  <c r="O4077" i="73"/>
  <c r="O4061" i="73"/>
  <c r="N4061" i="73"/>
  <c r="N4053" i="73"/>
  <c r="O4053" i="73"/>
  <c r="N4045" i="73"/>
  <c r="O4045" i="73"/>
  <c r="O4037" i="73"/>
  <c r="N4037" i="73"/>
  <c r="N4029" i="73"/>
  <c r="O4029" i="73"/>
  <c r="N4021" i="73"/>
  <c r="O4021" i="73"/>
  <c r="N4013" i="73"/>
  <c r="O4013" i="73"/>
  <c r="N4005" i="73"/>
  <c r="O4005" i="73"/>
  <c r="O3997" i="73"/>
  <c r="N3997" i="73"/>
  <c r="N3989" i="73"/>
  <c r="O3989" i="73"/>
  <c r="O3981" i="73"/>
  <c r="N3981" i="73"/>
  <c r="N3973" i="73"/>
  <c r="O3973" i="73"/>
  <c r="N3965" i="73"/>
  <c r="O3965" i="73"/>
  <c r="N3957" i="73"/>
  <c r="O3957" i="73"/>
  <c r="N3949" i="73"/>
  <c r="O3949" i="73"/>
  <c r="N3933" i="73"/>
  <c r="O3933" i="73"/>
  <c r="N3925" i="73"/>
  <c r="O3925" i="73"/>
  <c r="O3917" i="73"/>
  <c r="N3917" i="73"/>
  <c r="N3901" i="73"/>
  <c r="O3901" i="73"/>
  <c r="N3893" i="73"/>
  <c r="O3893" i="73"/>
  <c r="O3885" i="73"/>
  <c r="N3885" i="73"/>
  <c r="N3869" i="73"/>
  <c r="O3869" i="73"/>
  <c r="N3861" i="73"/>
  <c r="O3861" i="73"/>
  <c r="N3853" i="73"/>
  <c r="O3853" i="73"/>
  <c r="N3845" i="73"/>
  <c r="O3845" i="73"/>
  <c r="N3837" i="73"/>
  <c r="O3837" i="73"/>
  <c r="N3829" i="73"/>
  <c r="O3829" i="73"/>
  <c r="N3821" i="73"/>
  <c r="O3821" i="73"/>
  <c r="N3813" i="73"/>
  <c r="O3813" i="73"/>
  <c r="O3805" i="73"/>
  <c r="N3805" i="73"/>
  <c r="O4199" i="73"/>
  <c r="O4167" i="73"/>
  <c r="O3877" i="73"/>
  <c r="O4050" i="73"/>
  <c r="N4050" i="73"/>
  <c r="O3986" i="73"/>
  <c r="N3986" i="73"/>
  <c r="O3978" i="73"/>
  <c r="N3978" i="73"/>
  <c r="O3922" i="73"/>
  <c r="N3922" i="73"/>
  <c r="O3914" i="73"/>
  <c r="N3914" i="73"/>
  <c r="O3842" i="73"/>
  <c r="N3842" i="73"/>
  <c r="N3951" i="73"/>
  <c r="O3951" i="73"/>
  <c r="N3943" i="73"/>
  <c r="O3943" i="73"/>
  <c r="N3919" i="73"/>
  <c r="O3919" i="73"/>
  <c r="N3911" i="73"/>
  <c r="O3911" i="73"/>
  <c r="N3895" i="73"/>
  <c r="O3895" i="73"/>
  <c r="N3887" i="73"/>
  <c r="O3887" i="73"/>
  <c r="N3879" i="73"/>
  <c r="O3879" i="73"/>
  <c r="N3871" i="73"/>
  <c r="O3871" i="73"/>
  <c r="N3863" i="73"/>
  <c r="O3863" i="73"/>
  <c r="N3855" i="73"/>
  <c r="O3855" i="73"/>
  <c r="N3847" i="73"/>
  <c r="O3847" i="73"/>
  <c r="N3839" i="73"/>
  <c r="O3839" i="73"/>
  <c r="N3831" i="73"/>
  <c r="O3831" i="73"/>
  <c r="N3823" i="73"/>
  <c r="O3823" i="73"/>
  <c r="N3815" i="73"/>
  <c r="O3815" i="73"/>
  <c r="N3807" i="73"/>
  <c r="O3807" i="73"/>
  <c r="O3799" i="73"/>
  <c r="N3799" i="73"/>
  <c r="O3791" i="73"/>
  <c r="N3791" i="73"/>
  <c r="N3775" i="73"/>
  <c r="O3775" i="73"/>
  <c r="N3767" i="73"/>
  <c r="O3767" i="73"/>
  <c r="N3759" i="73"/>
  <c r="O3759" i="73"/>
  <c r="N3743" i="73"/>
  <c r="O3743" i="73"/>
  <c r="N3727" i="73"/>
  <c r="O3727" i="73"/>
  <c r="N3695" i="73"/>
  <c r="O3695" i="73"/>
  <c r="N3687" i="73"/>
  <c r="O3687" i="73"/>
  <c r="N3663" i="73"/>
  <c r="O3663" i="73"/>
  <c r="N3655" i="73"/>
  <c r="O3655" i="73"/>
  <c r="N3639" i="73"/>
  <c r="O3639" i="73"/>
  <c r="N3631" i="73"/>
  <c r="O3631" i="73"/>
  <c r="N3623" i="73"/>
  <c r="O3623" i="73"/>
  <c r="N3615" i="73"/>
  <c r="O3615" i="73"/>
  <c r="N3607" i="73"/>
  <c r="O3607" i="73"/>
  <c r="N3599" i="73"/>
  <c r="O3599" i="73"/>
  <c r="N3583" i="73"/>
  <c r="O3583" i="73"/>
  <c r="N3575" i="73"/>
  <c r="O3575" i="73"/>
  <c r="N3559" i="73"/>
  <c r="O3559" i="73"/>
  <c r="N3535" i="73"/>
  <c r="O3535" i="73"/>
  <c r="N3519" i="73"/>
  <c r="O3519" i="73"/>
  <c r="N3511" i="73"/>
  <c r="O3511" i="73"/>
  <c r="O3967" i="73"/>
  <c r="O3927" i="73"/>
  <c r="N3781" i="73"/>
  <c r="O3781" i="73"/>
  <c r="N3773" i="73"/>
  <c r="O3773" i="73"/>
  <c r="N3765" i="73"/>
  <c r="O3765" i="73"/>
  <c r="O3757" i="73"/>
  <c r="N3757" i="73"/>
  <c r="N3749" i="73"/>
  <c r="O3749" i="73"/>
  <c r="N3733" i="73"/>
  <c r="O3733" i="73"/>
  <c r="O3725" i="73"/>
  <c r="N3725" i="73"/>
  <c r="N3717" i="73"/>
  <c r="O3717" i="73"/>
  <c r="N3709" i="73"/>
  <c r="O3709" i="73"/>
  <c r="N3701" i="73"/>
  <c r="O3701" i="73"/>
  <c r="O3677" i="73"/>
  <c r="N3677" i="73"/>
  <c r="N3661" i="73"/>
  <c r="O3661" i="73"/>
  <c r="N3645" i="73"/>
  <c r="O3645" i="73"/>
  <c r="N3629" i="73"/>
  <c r="O3629" i="73"/>
  <c r="O3613" i="73"/>
  <c r="N3613" i="73"/>
  <c r="N3605" i="73"/>
  <c r="O3605" i="73"/>
  <c r="N3597" i="73"/>
  <c r="O3597" i="73"/>
  <c r="N3589" i="73"/>
  <c r="O3589" i="73"/>
  <c r="O3581" i="73"/>
  <c r="N3581" i="73"/>
  <c r="O3573" i="73"/>
  <c r="N3573" i="73"/>
  <c r="N3565" i="73"/>
  <c r="O3565" i="73"/>
  <c r="N3557" i="73"/>
  <c r="O3557" i="73"/>
  <c r="N3549" i="73"/>
  <c r="O3549" i="73"/>
  <c r="N3541" i="73"/>
  <c r="O3541" i="73"/>
  <c r="N3533" i="73"/>
  <c r="O3533" i="73"/>
  <c r="O3525" i="73"/>
  <c r="N3525" i="73"/>
  <c r="O3517" i="73"/>
  <c r="N3517" i="73"/>
  <c r="O3509" i="73"/>
  <c r="N3509" i="73"/>
  <c r="N3493" i="73"/>
  <c r="O3493" i="73"/>
  <c r="O3485" i="73"/>
  <c r="N3485" i="73"/>
  <c r="N3477" i="73"/>
  <c r="O3477" i="73"/>
  <c r="O3469" i="73"/>
  <c r="N3469" i="73"/>
  <c r="N3461" i="73"/>
  <c r="O3461" i="73"/>
  <c r="N3453" i="73"/>
  <c r="O3453" i="73"/>
  <c r="O3445" i="73"/>
  <c r="N3445" i="73"/>
  <c r="N3437" i="73"/>
  <c r="O3437" i="73"/>
  <c r="N3429" i="73"/>
  <c r="O3429" i="73"/>
  <c r="N3413" i="73"/>
  <c r="O3413" i="73"/>
  <c r="O3719" i="73"/>
  <c r="O3679" i="73"/>
  <c r="O3637" i="73"/>
  <c r="O3554" i="73"/>
  <c r="N3778" i="73"/>
  <c r="N3501" i="73"/>
  <c r="O3935" i="73"/>
  <c r="O3530" i="73"/>
  <c r="N3797" i="73"/>
  <c r="N3543" i="73"/>
  <c r="O3714" i="73"/>
  <c r="N3714" i="73"/>
  <c r="O3690" i="73"/>
  <c r="N3690" i="73"/>
  <c r="O3650" i="73"/>
  <c r="N3650" i="73"/>
  <c r="N3642" i="73"/>
  <c r="O3642" i="73"/>
  <c r="N3634" i="73"/>
  <c r="O3634" i="73"/>
  <c r="N3618" i="73"/>
  <c r="O3618" i="73"/>
  <c r="N3610" i="73"/>
  <c r="O3610" i="73"/>
  <c r="N3602" i="73"/>
  <c r="O3602" i="73"/>
  <c r="N3586" i="73"/>
  <c r="O3586" i="73"/>
  <c r="N3570" i="73"/>
  <c r="O3570" i="73"/>
  <c r="N3562" i="73"/>
  <c r="O3562" i="73"/>
  <c r="N3546" i="73"/>
  <c r="O3546" i="73"/>
  <c r="N3538" i="73"/>
  <c r="O3538" i="73"/>
  <c r="N3522" i="73"/>
  <c r="O3522" i="73"/>
  <c r="N3506" i="73"/>
  <c r="O3506" i="73"/>
  <c r="N3498" i="73"/>
  <c r="O3498" i="73"/>
  <c r="O3959" i="73"/>
  <c r="O3685" i="73"/>
  <c r="N3741" i="73"/>
  <c r="N3669" i="73"/>
  <c r="O3903" i="73"/>
  <c r="N3789" i="73"/>
  <c r="N3399" i="73"/>
  <c r="O3399" i="73"/>
  <c r="N3367" i="73"/>
  <c r="O3367" i="73"/>
  <c r="N3335" i="73"/>
  <c r="O3335" i="73"/>
  <c r="N3303" i="73"/>
  <c r="O3303" i="73"/>
  <c r="N3263" i="73"/>
  <c r="O3263" i="73"/>
  <c r="N3255" i="73"/>
  <c r="O3255" i="73"/>
  <c r="O3247" i="73"/>
  <c r="N3247" i="73"/>
  <c r="N3239" i="73"/>
  <c r="O3239" i="73"/>
  <c r="N3231" i="73"/>
  <c r="O3231" i="73"/>
  <c r="N3223" i="73"/>
  <c r="O3223" i="73"/>
  <c r="N3215" i="73"/>
  <c r="O3215" i="73"/>
  <c r="N3207" i="73"/>
  <c r="O3207" i="73"/>
  <c r="N3199" i="73"/>
  <c r="O3199" i="73"/>
  <c r="N3191" i="73"/>
  <c r="O3191" i="73"/>
  <c r="N3183" i="73"/>
  <c r="O3183" i="73"/>
  <c r="N3175" i="73"/>
  <c r="O3175" i="73"/>
  <c r="N3167" i="73"/>
  <c r="O3167" i="73"/>
  <c r="O3159" i="73"/>
  <c r="N3159" i="73"/>
  <c r="N3135" i="73"/>
  <c r="O3135" i="73"/>
  <c r="N3127" i="73"/>
  <c r="O3127" i="73"/>
  <c r="O3495" i="73"/>
  <c r="O3458" i="73"/>
  <c r="O3431" i="73"/>
  <c r="O3359" i="73"/>
  <c r="O3245" i="73"/>
  <c r="N3285" i="73"/>
  <c r="N3271" i="73"/>
  <c r="N3151" i="73"/>
  <c r="N3138" i="73"/>
  <c r="O3397" i="73"/>
  <c r="N3397" i="73"/>
  <c r="N3381" i="73"/>
  <c r="O3381" i="73"/>
  <c r="N3349" i="73"/>
  <c r="O3349" i="73"/>
  <c r="N3317" i="73"/>
  <c r="O3317" i="73"/>
  <c r="O3301" i="73"/>
  <c r="N3301" i="73"/>
  <c r="N3277" i="73"/>
  <c r="O3277" i="73"/>
  <c r="O3474" i="73"/>
  <c r="O3447" i="73"/>
  <c r="O3405" i="73"/>
  <c r="O3295" i="73"/>
  <c r="O3253" i="73"/>
  <c r="O3221" i="73"/>
  <c r="O3157" i="73"/>
  <c r="O3482" i="73"/>
  <c r="O3455" i="73"/>
  <c r="O3391" i="73"/>
  <c r="O3343" i="73"/>
  <c r="O3319" i="73"/>
  <c r="O3293" i="73"/>
  <c r="N3365" i="73"/>
  <c r="N3202" i="73"/>
  <c r="O3370" i="73"/>
  <c r="N3370" i="73"/>
  <c r="O3330" i="73"/>
  <c r="N3330" i="73"/>
  <c r="O3266" i="73"/>
  <c r="N3266" i="73"/>
  <c r="N3258" i="73"/>
  <c r="O3258" i="73"/>
  <c r="N3250" i="73"/>
  <c r="O3250" i="73"/>
  <c r="N3242" i="73"/>
  <c r="O3242" i="73"/>
  <c r="N3234" i="73"/>
  <c r="O3234" i="73"/>
  <c r="N3226" i="73"/>
  <c r="O3226" i="73"/>
  <c r="N3218" i="73"/>
  <c r="O3218" i="73"/>
  <c r="N3210" i="73"/>
  <c r="O3210" i="73"/>
  <c r="N3194" i="73"/>
  <c r="O3194" i="73"/>
  <c r="N3186" i="73"/>
  <c r="O3186" i="73"/>
  <c r="N3178" i="73"/>
  <c r="O3178" i="73"/>
  <c r="N3170" i="73"/>
  <c r="O3170" i="73"/>
  <c r="N3162" i="73"/>
  <c r="O3162" i="73"/>
  <c r="N3154" i="73"/>
  <c r="O3154" i="73"/>
  <c r="N3146" i="73"/>
  <c r="O3146" i="73"/>
  <c r="N3130" i="73"/>
  <c r="O3130" i="73"/>
  <c r="N3122" i="73"/>
  <c r="O3122" i="73"/>
  <c r="N3114" i="73"/>
  <c r="O3114" i="73"/>
  <c r="N3106" i="73"/>
  <c r="O3106" i="73"/>
  <c r="N3098" i="73"/>
  <c r="O3098" i="73"/>
  <c r="N3090" i="73"/>
  <c r="O3090" i="73"/>
  <c r="N3082" i="73"/>
  <c r="O3082" i="73"/>
  <c r="O3471" i="73"/>
  <c r="O3434" i="73"/>
  <c r="O3327" i="73"/>
  <c r="N3237" i="73"/>
  <c r="O3479" i="73"/>
  <c r="O3442" i="73"/>
  <c r="O3423" i="73"/>
  <c r="O3375" i="73"/>
  <c r="O3351" i="73"/>
  <c r="O3269" i="73"/>
  <c r="O3205" i="73"/>
  <c r="O3173" i="73"/>
  <c r="N3333" i="73"/>
  <c r="N2959" i="73"/>
  <c r="O2959" i="73"/>
  <c r="N2943" i="73"/>
  <c r="O2943" i="73"/>
  <c r="N2935" i="73"/>
  <c r="O2935" i="73"/>
  <c r="N2927" i="73"/>
  <c r="O2927" i="73"/>
  <c r="N2919" i="73"/>
  <c r="O2919" i="73"/>
  <c r="N2911" i="73"/>
  <c r="O2911" i="73"/>
  <c r="N2895" i="73"/>
  <c r="O2895" i="73"/>
  <c r="N2887" i="73"/>
  <c r="O2887" i="73"/>
  <c r="N2879" i="73"/>
  <c r="O2879" i="73"/>
  <c r="N2871" i="73"/>
  <c r="O2871" i="73"/>
  <c r="N2863" i="73"/>
  <c r="O2863" i="73"/>
  <c r="N2847" i="73"/>
  <c r="O2847" i="73"/>
  <c r="N2839" i="73"/>
  <c r="O2839" i="73"/>
  <c r="N2815" i="73"/>
  <c r="O2815" i="73"/>
  <c r="N2807" i="73"/>
  <c r="O2807" i="73"/>
  <c r="N2799" i="73"/>
  <c r="O2799" i="73"/>
  <c r="N2791" i="73"/>
  <c r="O2791" i="73"/>
  <c r="O2775" i="73"/>
  <c r="N2775" i="73"/>
  <c r="N2751" i="73"/>
  <c r="O2751" i="73"/>
  <c r="N2743" i="73"/>
  <c r="O2743" i="73"/>
  <c r="N2735" i="73"/>
  <c r="O2735" i="73"/>
  <c r="N2711" i="73"/>
  <c r="O2711" i="73"/>
  <c r="O2703" i="73"/>
  <c r="N2703" i="73"/>
  <c r="O4222" i="73"/>
  <c r="N4222" i="73"/>
  <c r="O4166" i="73"/>
  <c r="N4166" i="73"/>
  <c r="O4134" i="73"/>
  <c r="N4134" i="73"/>
  <c r="O3918" i="73"/>
  <c r="N3918" i="73"/>
  <c r="O3074" i="73"/>
  <c r="O3066" i="73"/>
  <c r="O3058" i="73"/>
  <c r="O3050" i="73"/>
  <c r="O3042" i="73"/>
  <c r="O3034" i="73"/>
  <c r="O3026" i="73"/>
  <c r="O3018" i="73"/>
  <c r="O3010" i="73"/>
  <c r="O3002" i="73"/>
  <c r="O2994" i="73"/>
  <c r="O2986" i="73"/>
  <c r="O2978" i="73"/>
  <c r="O2962" i="73"/>
  <c r="N4214" i="73"/>
  <c r="N4102" i="73"/>
  <c r="N4038" i="73"/>
  <c r="N2834" i="73"/>
  <c r="N2767" i="73"/>
  <c r="N2938" i="73"/>
  <c r="O2938" i="73"/>
  <c r="N2930" i="73"/>
  <c r="O2930" i="73"/>
  <c r="N2922" i="73"/>
  <c r="O2922" i="73"/>
  <c r="N2906" i="73"/>
  <c r="O2906" i="73"/>
  <c r="N2898" i="73"/>
  <c r="O2898" i="73"/>
  <c r="N2890" i="73"/>
  <c r="O2890" i="73"/>
  <c r="N2858" i="73"/>
  <c r="O2858" i="73"/>
  <c r="N2826" i="73"/>
  <c r="O2826" i="73"/>
  <c r="N2818" i="73"/>
  <c r="O2818" i="73"/>
  <c r="N2810" i="73"/>
  <c r="O2810" i="73"/>
  <c r="N2802" i="73"/>
  <c r="O2802" i="73"/>
  <c r="N2794" i="73"/>
  <c r="O2794" i="73"/>
  <c r="N2770" i="73"/>
  <c r="O2770" i="73"/>
  <c r="N2762" i="73"/>
  <c r="O2762" i="73"/>
  <c r="N2754" i="73"/>
  <c r="O2754" i="73"/>
  <c r="N2746" i="73"/>
  <c r="O2746" i="73"/>
  <c r="N2738" i="73"/>
  <c r="O2738" i="73"/>
  <c r="N2730" i="73"/>
  <c r="O2730" i="73"/>
  <c r="N2698" i="73"/>
  <c r="O2698" i="73"/>
  <c r="O3111" i="73"/>
  <c r="O3103" i="73"/>
  <c r="O3095" i="73"/>
  <c r="O3087" i="73"/>
  <c r="O3071" i="73"/>
  <c r="O3063" i="73"/>
  <c r="O3055" i="73"/>
  <c r="O3047" i="73"/>
  <c r="O3039" i="73"/>
  <c r="O3031" i="73"/>
  <c r="O3023" i="73"/>
  <c r="O3015" i="73"/>
  <c r="O3007" i="73"/>
  <c r="O2991" i="73"/>
  <c r="O2983" i="73"/>
  <c r="O2967" i="73"/>
  <c r="O2949" i="73"/>
  <c r="O2917" i="73"/>
  <c r="O2885" i="73"/>
  <c r="O2853" i="73"/>
  <c r="N4110" i="73"/>
  <c r="N2914" i="73"/>
  <c r="N2842" i="73"/>
  <c r="N2831" i="73"/>
  <c r="N2786" i="73"/>
  <c r="N4190" i="73"/>
  <c r="O3718" i="73"/>
  <c r="N3718" i="73"/>
  <c r="O2682" i="73"/>
  <c r="O2650" i="73"/>
  <c r="N3758" i="73"/>
  <c r="O2671" i="73"/>
  <c r="AB72" i="63"/>
  <c r="N199" i="63"/>
  <c r="J199" i="63"/>
  <c r="L199" i="63"/>
  <c r="H199" i="63"/>
  <c r="M199" i="63"/>
  <c r="I199" i="63"/>
  <c r="L198" i="63"/>
  <c r="M198" i="63"/>
  <c r="N198" i="63"/>
  <c r="J198" i="63"/>
  <c r="L190" i="63"/>
  <c r="H190" i="63"/>
  <c r="M190" i="63"/>
  <c r="I190" i="63"/>
  <c r="N190" i="63"/>
  <c r="J190" i="63"/>
  <c r="L196" i="63"/>
  <c r="H196" i="63"/>
  <c r="M196" i="63"/>
  <c r="I196" i="63"/>
  <c r="N196" i="63"/>
  <c r="J196" i="63"/>
  <c r="H202" i="63"/>
  <c r="H194" i="63"/>
  <c r="I191" i="63"/>
  <c r="J188" i="63"/>
  <c r="H186" i="63"/>
  <c r="I183" i="63"/>
  <c r="J180" i="63"/>
  <c r="J175" i="63"/>
  <c r="H173" i="63"/>
  <c r="I170" i="63"/>
  <c r="J167" i="63"/>
  <c r="H160" i="63"/>
  <c r="I157" i="63"/>
  <c r="I152" i="63"/>
  <c r="J149" i="63"/>
  <c r="I144" i="63"/>
  <c r="J141" i="63"/>
  <c r="I139" i="63"/>
  <c r="J128" i="63"/>
  <c r="J123" i="63"/>
  <c r="H121" i="63"/>
  <c r="I118" i="63"/>
  <c r="I113" i="63"/>
  <c r="J110" i="63"/>
  <c r="J105" i="63"/>
  <c r="I92" i="63"/>
  <c r="H90" i="63"/>
  <c r="I87" i="63"/>
  <c r="J79" i="63"/>
  <c r="J74" i="63"/>
  <c r="H72" i="63"/>
  <c r="J69" i="63"/>
  <c r="I64" i="63"/>
  <c r="I59" i="63"/>
  <c r="J56" i="63"/>
  <c r="J51" i="63"/>
  <c r="I46" i="63"/>
  <c r="J43" i="63"/>
  <c r="I33" i="63"/>
  <c r="J30" i="63"/>
  <c r="J25" i="63"/>
  <c r="I20" i="63"/>
  <c r="I15" i="63"/>
  <c r="L202" i="63"/>
  <c r="M191" i="63"/>
  <c r="N188" i="63"/>
  <c r="M186" i="63"/>
  <c r="L184" i="63"/>
  <c r="N181" i="63"/>
  <c r="M176" i="63"/>
  <c r="M171" i="63"/>
  <c r="N168" i="63"/>
  <c r="M166" i="63"/>
  <c r="N163" i="63"/>
  <c r="L161" i="63"/>
  <c r="M158" i="63"/>
  <c r="L156" i="63"/>
  <c r="N153" i="63"/>
  <c r="M151" i="63"/>
  <c r="N148" i="63"/>
  <c r="L146" i="63"/>
  <c r="M143" i="63"/>
  <c r="N140" i="63"/>
  <c r="L138" i="63"/>
  <c r="N132" i="63"/>
  <c r="N125" i="63"/>
  <c r="N98" i="63"/>
  <c r="L16" i="63"/>
  <c r="J193" i="63"/>
  <c r="H191" i="63"/>
  <c r="I188" i="63"/>
  <c r="J185" i="63"/>
  <c r="H183" i="63"/>
  <c r="I180" i="63"/>
  <c r="I175" i="63"/>
  <c r="J172" i="63"/>
  <c r="H170" i="63"/>
  <c r="J164" i="63"/>
  <c r="I149" i="63"/>
  <c r="K149" i="63" s="1"/>
  <c r="J146" i="63"/>
  <c r="H144" i="63"/>
  <c r="I141" i="63"/>
  <c r="I136" i="63"/>
  <c r="J133" i="63"/>
  <c r="I128" i="63"/>
  <c r="J125" i="63"/>
  <c r="I123" i="63"/>
  <c r="I110" i="63"/>
  <c r="K110" i="63" s="1"/>
  <c r="I105" i="63"/>
  <c r="J102" i="63"/>
  <c r="J89" i="63"/>
  <c r="I79" i="63"/>
  <c r="J76" i="63"/>
  <c r="I74" i="63"/>
  <c r="I69" i="63"/>
  <c r="J66" i="63"/>
  <c r="I56" i="63"/>
  <c r="K56" i="63" s="1"/>
  <c r="I51" i="63"/>
  <c r="I43" i="63"/>
  <c r="J40" i="63"/>
  <c r="I25" i="63"/>
  <c r="J17" i="63"/>
  <c r="N201" i="63"/>
  <c r="N193" i="63"/>
  <c r="M188" i="63"/>
  <c r="O188" i="63" s="1"/>
  <c r="N183" i="63"/>
  <c r="M181" i="63"/>
  <c r="N178" i="63"/>
  <c r="N173" i="63"/>
  <c r="M168" i="63"/>
  <c r="L166" i="63"/>
  <c r="M163" i="63"/>
  <c r="N160" i="63"/>
  <c r="N155" i="63"/>
  <c r="M153" i="63"/>
  <c r="L151" i="63"/>
  <c r="M148" i="63"/>
  <c r="N145" i="63"/>
  <c r="L143" i="63"/>
  <c r="M140" i="63"/>
  <c r="N135" i="63"/>
  <c r="M132" i="63"/>
  <c r="N128" i="63"/>
  <c r="M125" i="63"/>
  <c r="M115" i="63"/>
  <c r="L96" i="63"/>
  <c r="L55" i="63"/>
  <c r="L34" i="63"/>
  <c r="T76" i="63"/>
  <c r="AC76" i="63" s="1"/>
  <c r="P90" i="63"/>
  <c r="N31" i="63"/>
  <c r="L31" i="63"/>
  <c r="Y30" i="63"/>
  <c r="X30" i="63"/>
  <c r="S30" i="63"/>
  <c r="AB30" i="63" s="1"/>
  <c r="W30" i="63"/>
  <c r="P30" i="63"/>
  <c r="U30" i="63"/>
  <c r="AD30" i="63" s="1"/>
  <c r="L30" i="63"/>
  <c r="M30" i="63"/>
  <c r="N30" i="63"/>
  <c r="T30" i="63"/>
  <c r="AC30" i="63" s="1"/>
  <c r="M29" i="63"/>
  <c r="N29" i="63"/>
  <c r="I193" i="63"/>
  <c r="H188" i="63"/>
  <c r="K188" i="63" s="1"/>
  <c r="I185" i="63"/>
  <c r="H180" i="63"/>
  <c r="H175" i="63"/>
  <c r="I172" i="63"/>
  <c r="J169" i="63"/>
  <c r="I164" i="63"/>
  <c r="J151" i="63"/>
  <c r="I146" i="63"/>
  <c r="H128" i="63"/>
  <c r="I125" i="63"/>
  <c r="I102" i="63"/>
  <c r="I89" i="63"/>
  <c r="H74" i="63"/>
  <c r="I66" i="63"/>
  <c r="J58" i="63"/>
  <c r="I40" i="63"/>
  <c r="J37" i="63"/>
  <c r="H30" i="63"/>
  <c r="I17" i="63"/>
  <c r="K17" i="63" s="1"/>
  <c r="J14" i="63"/>
  <c r="M201" i="63"/>
  <c r="O201" i="63" s="1"/>
  <c r="M193" i="63"/>
  <c r="O193" i="63" s="1"/>
  <c r="N185" i="63"/>
  <c r="M173" i="63"/>
  <c r="N170" i="63"/>
  <c r="L153" i="63"/>
  <c r="L148" i="63"/>
  <c r="M145" i="63"/>
  <c r="N142" i="63"/>
  <c r="N137" i="63"/>
  <c r="M135" i="63"/>
  <c r="O135" i="63" s="1"/>
  <c r="M128" i="63"/>
  <c r="L114" i="63"/>
  <c r="L73" i="63"/>
  <c r="M31" i="63"/>
  <c r="S202" i="63"/>
  <c r="Y143" i="63"/>
  <c r="X143" i="63"/>
  <c r="U143" i="63"/>
  <c r="AD143" i="63" s="1"/>
  <c r="T143" i="63"/>
  <c r="AC143" i="63" s="1"/>
  <c r="W143" i="63"/>
  <c r="P143" i="63"/>
  <c r="S143" i="63"/>
  <c r="N127" i="63"/>
  <c r="N111" i="63"/>
  <c r="L111" i="63"/>
  <c r="L95" i="63"/>
  <c r="M95" i="63"/>
  <c r="N95" i="63"/>
  <c r="Y79" i="63"/>
  <c r="X79" i="63"/>
  <c r="T79" i="63"/>
  <c r="AC79" i="63" s="1"/>
  <c r="L79" i="63"/>
  <c r="S79" i="63"/>
  <c r="M79" i="63"/>
  <c r="W79" i="63"/>
  <c r="P79" i="63"/>
  <c r="N79" i="63"/>
  <c r="U79" i="63"/>
  <c r="AD79" i="63" s="1"/>
  <c r="L63" i="63"/>
  <c r="M63" i="63"/>
  <c r="N63" i="63"/>
  <c r="M47" i="63"/>
  <c r="N47" i="63"/>
  <c r="L23" i="63"/>
  <c r="M23" i="63"/>
  <c r="N23" i="63"/>
  <c r="Y168" i="63"/>
  <c r="T168" i="63"/>
  <c r="AC168" i="63" s="1"/>
  <c r="S168" i="63"/>
  <c r="X168" i="63"/>
  <c r="W168" i="63"/>
  <c r="P168" i="63"/>
  <c r="U168" i="63"/>
  <c r="AD168" i="63" s="1"/>
  <c r="M134" i="63"/>
  <c r="Y118" i="63"/>
  <c r="X118" i="63"/>
  <c r="T118" i="63"/>
  <c r="AC118" i="63" s="1"/>
  <c r="W118" i="63"/>
  <c r="P118" i="63"/>
  <c r="S118" i="63"/>
  <c r="M118" i="63"/>
  <c r="U118" i="63"/>
  <c r="AD118" i="63" s="1"/>
  <c r="N118" i="63"/>
  <c r="L94" i="63"/>
  <c r="M94" i="63"/>
  <c r="N94" i="63"/>
  <c r="M78" i="63"/>
  <c r="N78" i="63"/>
  <c r="L62" i="63"/>
  <c r="M62" i="63"/>
  <c r="L46" i="63"/>
  <c r="M46" i="63"/>
  <c r="N46" i="63"/>
  <c r="L22" i="63"/>
  <c r="M22" i="63"/>
  <c r="N22" i="63"/>
  <c r="L133" i="63"/>
  <c r="L117" i="63"/>
  <c r="M117" i="63"/>
  <c r="N117" i="63"/>
  <c r="N101" i="63"/>
  <c r="L101" i="63"/>
  <c r="L85" i="63"/>
  <c r="M85" i="63"/>
  <c r="N85" i="63"/>
  <c r="L69" i="63"/>
  <c r="M69" i="63"/>
  <c r="N69" i="63"/>
  <c r="L45" i="63"/>
  <c r="M45" i="63"/>
  <c r="N45" i="63"/>
  <c r="L13" i="63"/>
  <c r="M13" i="63"/>
  <c r="N13" i="63"/>
  <c r="M124" i="63"/>
  <c r="N124" i="63"/>
  <c r="L108" i="63"/>
  <c r="M108" i="63"/>
  <c r="L92" i="63"/>
  <c r="M92" i="63"/>
  <c r="N92" i="63"/>
  <c r="Y76" i="63"/>
  <c r="X76" i="63"/>
  <c r="W76" i="63"/>
  <c r="P76" i="63"/>
  <c r="L76" i="63"/>
  <c r="S76" i="63"/>
  <c r="AB76" i="63" s="1"/>
  <c r="M76" i="63"/>
  <c r="N76" i="63"/>
  <c r="U76" i="63"/>
  <c r="AD76" i="63" s="1"/>
  <c r="M68" i="63"/>
  <c r="N68" i="63"/>
  <c r="N52" i="63"/>
  <c r="L52" i="63"/>
  <c r="L36" i="63"/>
  <c r="M36" i="63"/>
  <c r="L12" i="63"/>
  <c r="M12" i="63"/>
  <c r="N12" i="63"/>
  <c r="N131" i="63"/>
  <c r="L123" i="63"/>
  <c r="M123" i="63"/>
  <c r="N123" i="63"/>
  <c r="L115" i="63"/>
  <c r="N115" i="63"/>
  <c r="L107" i="63"/>
  <c r="M107" i="63"/>
  <c r="N107" i="63"/>
  <c r="L99" i="63"/>
  <c r="M99" i="63"/>
  <c r="N99" i="63"/>
  <c r="Y91" i="63"/>
  <c r="X91" i="63"/>
  <c r="W91" i="63"/>
  <c r="P91" i="63"/>
  <c r="L91" i="63"/>
  <c r="U91" i="63"/>
  <c r="AD91" i="63" s="1"/>
  <c r="M91" i="63"/>
  <c r="N91" i="63"/>
  <c r="T91" i="63"/>
  <c r="AC91" i="63" s="1"/>
  <c r="N83" i="63"/>
  <c r="L83" i="63"/>
  <c r="N75" i="63"/>
  <c r="L75" i="63"/>
  <c r="L67" i="63"/>
  <c r="M67" i="63"/>
  <c r="N67" i="63"/>
  <c r="Y59" i="63"/>
  <c r="X59" i="63"/>
  <c r="W59" i="63"/>
  <c r="P59" i="63"/>
  <c r="T59" i="63"/>
  <c r="AC59" i="63" s="1"/>
  <c r="L59" i="63"/>
  <c r="S59" i="63"/>
  <c r="AB59" i="63" s="1"/>
  <c r="M59" i="63"/>
  <c r="N59" i="63"/>
  <c r="U59" i="63"/>
  <c r="AD59" i="63" s="1"/>
  <c r="L51" i="63"/>
  <c r="M51" i="63"/>
  <c r="N51" i="63"/>
  <c r="L43" i="63"/>
  <c r="M43" i="63"/>
  <c r="N43" i="63"/>
  <c r="L35" i="63"/>
  <c r="M35" i="63"/>
  <c r="N35" i="63"/>
  <c r="L27" i="63"/>
  <c r="M27" i="63"/>
  <c r="N27" i="63"/>
  <c r="L19" i="63"/>
  <c r="M19" i="63"/>
  <c r="N19" i="63"/>
  <c r="Y203" i="63"/>
  <c r="X203" i="63"/>
  <c r="W203" i="63"/>
  <c r="P203" i="63"/>
  <c r="S203" i="63"/>
  <c r="AB203" i="63" s="1"/>
  <c r="U203" i="63"/>
  <c r="AD203" i="63" s="1"/>
  <c r="T203" i="63"/>
  <c r="AC203" i="63" s="1"/>
  <c r="Y163" i="63"/>
  <c r="X163" i="63"/>
  <c r="W163" i="63"/>
  <c r="P163" i="63"/>
  <c r="S163" i="63"/>
  <c r="AB163" i="63" s="1"/>
  <c r="U163" i="63"/>
  <c r="AD163" i="63" s="1"/>
  <c r="T163" i="63"/>
  <c r="AC163" i="63" s="1"/>
  <c r="J203" i="63"/>
  <c r="H193" i="63"/>
  <c r="H185" i="63"/>
  <c r="J174" i="63"/>
  <c r="H172" i="63"/>
  <c r="J161" i="63"/>
  <c r="I156" i="63"/>
  <c r="I143" i="63"/>
  <c r="H133" i="63"/>
  <c r="K133" i="63" s="1"/>
  <c r="J127" i="63"/>
  <c r="J122" i="63"/>
  <c r="J104" i="63"/>
  <c r="I99" i="63"/>
  <c r="J91" i="63"/>
  <c r="J83" i="63"/>
  <c r="H76" i="63"/>
  <c r="K76" i="63" s="1"/>
  <c r="J73" i="63"/>
  <c r="J68" i="63"/>
  <c r="I19" i="63"/>
  <c r="N203" i="63"/>
  <c r="N195" i="63"/>
  <c r="N187" i="63"/>
  <c r="L183" i="63"/>
  <c r="N180" i="63"/>
  <c r="L178" i="63"/>
  <c r="M175" i="63"/>
  <c r="M170" i="63"/>
  <c r="O170" i="63" s="1"/>
  <c r="M165" i="63"/>
  <c r="N162" i="63"/>
  <c r="L160" i="63"/>
  <c r="N157" i="63"/>
  <c r="L155" i="63"/>
  <c r="N152" i="63"/>
  <c r="M150" i="63"/>
  <c r="N147" i="63"/>
  <c r="L145" i="63"/>
  <c r="O145" i="63" s="1"/>
  <c r="N139" i="63"/>
  <c r="M137" i="63"/>
  <c r="M131" i="63"/>
  <c r="M111" i="63"/>
  <c r="L29" i="63"/>
  <c r="S153" i="63"/>
  <c r="U192" i="63"/>
  <c r="AD192" i="63" s="1"/>
  <c r="N119" i="63"/>
  <c r="L119" i="63"/>
  <c r="L103" i="63"/>
  <c r="M103" i="63"/>
  <c r="N103" i="63"/>
  <c r="L87" i="63"/>
  <c r="M87" i="63"/>
  <c r="N87" i="63"/>
  <c r="L71" i="63"/>
  <c r="M71" i="63"/>
  <c r="N71" i="63"/>
  <c r="M55" i="63"/>
  <c r="N55" i="63"/>
  <c r="Y15" i="63"/>
  <c r="X15" i="63"/>
  <c r="U15" i="63"/>
  <c r="AD15" i="63" s="1"/>
  <c r="T15" i="63"/>
  <c r="AC15" i="63" s="1"/>
  <c r="L15" i="63"/>
  <c r="W15" i="63"/>
  <c r="P15" i="63"/>
  <c r="M15" i="63"/>
  <c r="N15" i="63"/>
  <c r="S15" i="63"/>
  <c r="Y202" i="63"/>
  <c r="U202" i="63"/>
  <c r="AD202" i="63" s="1"/>
  <c r="T202" i="63"/>
  <c r="AC202" i="63" s="1"/>
  <c r="X202" i="63"/>
  <c r="W202" i="63"/>
  <c r="Y142" i="63"/>
  <c r="X142" i="63"/>
  <c r="T142" i="63"/>
  <c r="AC142" i="63" s="1"/>
  <c r="W142" i="63"/>
  <c r="P142" i="63"/>
  <c r="S142" i="63"/>
  <c r="AB142" i="63" s="1"/>
  <c r="M126" i="63"/>
  <c r="Y110" i="63"/>
  <c r="X110" i="63"/>
  <c r="S110" i="63"/>
  <c r="AB110" i="63" s="1"/>
  <c r="W110" i="63"/>
  <c r="P110" i="63"/>
  <c r="U110" i="63"/>
  <c r="AD110" i="63" s="1"/>
  <c r="L110" i="63"/>
  <c r="M110" i="63"/>
  <c r="N110" i="63"/>
  <c r="T110" i="63"/>
  <c r="AC110" i="63" s="1"/>
  <c r="L102" i="63"/>
  <c r="M102" i="63"/>
  <c r="N102" i="63"/>
  <c r="M86" i="63"/>
  <c r="N86" i="63"/>
  <c r="L70" i="63"/>
  <c r="M70" i="63"/>
  <c r="O70" i="63" s="1"/>
  <c r="L54" i="63"/>
  <c r="M54" i="63"/>
  <c r="N54" i="63"/>
  <c r="L14" i="63"/>
  <c r="M14" i="63"/>
  <c r="N14" i="63"/>
  <c r="Y141" i="63"/>
  <c r="X141" i="63"/>
  <c r="T141" i="63"/>
  <c r="AC141" i="63" s="1"/>
  <c r="W141" i="63"/>
  <c r="P141" i="63"/>
  <c r="S141" i="63"/>
  <c r="AB141" i="63" s="1"/>
  <c r="U141" i="63"/>
  <c r="AD141" i="63" s="1"/>
  <c r="L125" i="63"/>
  <c r="L109" i="63"/>
  <c r="M109" i="63"/>
  <c r="N109" i="63"/>
  <c r="N93" i="63"/>
  <c r="L93" i="63"/>
  <c r="L77" i="63"/>
  <c r="M77" i="63"/>
  <c r="N77" i="63"/>
  <c r="L61" i="63"/>
  <c r="M61" i="63"/>
  <c r="N61" i="63"/>
  <c r="L37" i="63"/>
  <c r="M37" i="63"/>
  <c r="N37" i="63"/>
  <c r="N21" i="63"/>
  <c r="L21" i="63"/>
  <c r="Y166" i="63"/>
  <c r="S166" i="63"/>
  <c r="AB166" i="63" s="1"/>
  <c r="X166" i="63"/>
  <c r="W166" i="63"/>
  <c r="P166" i="63"/>
  <c r="U166" i="63"/>
  <c r="AD166" i="63" s="1"/>
  <c r="L116" i="63"/>
  <c r="M116" i="63"/>
  <c r="L100" i="63"/>
  <c r="M100" i="63"/>
  <c r="N100" i="63"/>
  <c r="L84" i="63"/>
  <c r="M84" i="63"/>
  <c r="N84" i="63"/>
  <c r="N60" i="63"/>
  <c r="L60" i="63"/>
  <c r="Y44" i="63"/>
  <c r="X44" i="63"/>
  <c r="W44" i="63"/>
  <c r="P44" i="63"/>
  <c r="S44" i="63"/>
  <c r="AB44" i="63" s="1"/>
  <c r="U44" i="63"/>
  <c r="AD44" i="63" s="1"/>
  <c r="L44" i="63"/>
  <c r="M44" i="63"/>
  <c r="L28" i="63"/>
  <c r="M28" i="63"/>
  <c r="N28" i="63"/>
  <c r="L20" i="63"/>
  <c r="O20" i="63" s="1"/>
  <c r="M20" i="63"/>
  <c r="N20" i="63"/>
  <c r="M130" i="63"/>
  <c r="L122" i="63"/>
  <c r="M122" i="63"/>
  <c r="M114" i="63"/>
  <c r="N114" i="63"/>
  <c r="M106" i="63"/>
  <c r="N106" i="63"/>
  <c r="Y98" i="63"/>
  <c r="X98" i="63"/>
  <c r="S98" i="63"/>
  <c r="AB98" i="63" s="1"/>
  <c r="U98" i="63"/>
  <c r="AD98" i="63" s="1"/>
  <c r="T98" i="63"/>
  <c r="AC98" i="63" s="1"/>
  <c r="L98" i="63"/>
  <c r="M98" i="63"/>
  <c r="W98" i="63"/>
  <c r="Y90" i="63"/>
  <c r="X90" i="63"/>
  <c r="U90" i="63"/>
  <c r="AD90" i="63" s="1"/>
  <c r="T90" i="63"/>
  <c r="AC90" i="63" s="1"/>
  <c r="L90" i="63"/>
  <c r="S90" i="63"/>
  <c r="M90" i="63"/>
  <c r="W90" i="63"/>
  <c r="L82" i="63"/>
  <c r="M82" i="63"/>
  <c r="N82" i="63"/>
  <c r="Y74" i="63"/>
  <c r="X74" i="63"/>
  <c r="S74" i="63"/>
  <c r="AB74" i="63" s="1"/>
  <c r="U74" i="63"/>
  <c r="AD74" i="63" s="1"/>
  <c r="L74" i="63"/>
  <c r="M74" i="63"/>
  <c r="N74" i="63"/>
  <c r="T74" i="63"/>
  <c r="AC74" i="63" s="1"/>
  <c r="W74" i="63"/>
  <c r="Y66" i="63"/>
  <c r="X66" i="63"/>
  <c r="U66" i="63"/>
  <c r="AD66" i="63" s="1"/>
  <c r="L66" i="63"/>
  <c r="M66" i="63"/>
  <c r="T66" i="63"/>
  <c r="AC66" i="63" s="1"/>
  <c r="N66" i="63"/>
  <c r="S66" i="63"/>
  <c r="W66" i="63"/>
  <c r="Y58" i="63"/>
  <c r="X58" i="63"/>
  <c r="T58" i="63"/>
  <c r="AC58" i="63" s="1"/>
  <c r="L58" i="63"/>
  <c r="M58" i="63"/>
  <c r="N58" i="63"/>
  <c r="S58" i="63"/>
  <c r="U58" i="63"/>
  <c r="AD58" i="63" s="1"/>
  <c r="W58" i="63"/>
  <c r="L50" i="63"/>
  <c r="M50" i="63"/>
  <c r="N50" i="63"/>
  <c r="M42" i="63"/>
  <c r="N42" i="63"/>
  <c r="M34" i="63"/>
  <c r="N34" i="63"/>
  <c r="N26" i="63"/>
  <c r="L26" i="63"/>
  <c r="L18" i="63"/>
  <c r="M18" i="63"/>
  <c r="I203" i="63"/>
  <c r="J200" i="63"/>
  <c r="J192" i="63"/>
  <c r="I187" i="63"/>
  <c r="I174" i="63"/>
  <c r="H169" i="63"/>
  <c r="K169" i="63" s="1"/>
  <c r="I166" i="63"/>
  <c r="J163" i="63"/>
  <c r="I161" i="63"/>
  <c r="K161" i="63" s="1"/>
  <c r="J158" i="63"/>
  <c r="H156" i="63"/>
  <c r="H151" i="63"/>
  <c r="H143" i="63"/>
  <c r="K143" i="63" s="1"/>
  <c r="I127" i="63"/>
  <c r="J124" i="63"/>
  <c r="I122" i="63"/>
  <c r="J119" i="63"/>
  <c r="I109" i="63"/>
  <c r="I104" i="63"/>
  <c r="H99" i="63"/>
  <c r="I91" i="63"/>
  <c r="I83" i="63"/>
  <c r="J70" i="63"/>
  <c r="I68" i="63"/>
  <c r="H58" i="63"/>
  <c r="I55" i="63"/>
  <c r="I42" i="63"/>
  <c r="H37" i="63"/>
  <c r="K37" i="63" s="1"/>
  <c r="I34" i="63"/>
  <c r="J21" i="63"/>
  <c r="H19" i="63"/>
  <c r="M203" i="63"/>
  <c r="N200" i="63"/>
  <c r="M195" i="63"/>
  <c r="N192" i="63"/>
  <c r="M187" i="63"/>
  <c r="L185" i="63"/>
  <c r="M180" i="63"/>
  <c r="N177" i="63"/>
  <c r="L175" i="63"/>
  <c r="N167" i="63"/>
  <c r="L165" i="63"/>
  <c r="O165" i="63" s="1"/>
  <c r="N159" i="63"/>
  <c r="M157" i="63"/>
  <c r="N154" i="63"/>
  <c r="M152" i="63"/>
  <c r="O152" i="63" s="1"/>
  <c r="L150" i="63"/>
  <c r="M147" i="63"/>
  <c r="N144" i="63"/>
  <c r="L142" i="63"/>
  <c r="M139" i="63"/>
  <c r="N134" i="63"/>
  <c r="L131" i="63"/>
  <c r="M127" i="63"/>
  <c r="N108" i="63"/>
  <c r="M88" i="63"/>
  <c r="L68" i="63"/>
  <c r="O68" i="63" s="1"/>
  <c r="L47" i="63"/>
  <c r="M26" i="63"/>
  <c r="S91" i="63"/>
  <c r="U142" i="63"/>
  <c r="AD142" i="63" s="1"/>
  <c r="P66" i="63"/>
  <c r="N39" i="63"/>
  <c r="L39" i="63"/>
  <c r="L38" i="63"/>
  <c r="M38" i="63"/>
  <c r="N38" i="63"/>
  <c r="U153" i="63"/>
  <c r="AD153" i="63" s="1"/>
  <c r="T153" i="63"/>
  <c r="AC153" i="63" s="1"/>
  <c r="Y153" i="63"/>
  <c r="X153" i="63"/>
  <c r="W153" i="63"/>
  <c r="P153" i="63"/>
  <c r="L129" i="63"/>
  <c r="L121" i="63"/>
  <c r="M121" i="63"/>
  <c r="L113" i="63"/>
  <c r="M113" i="63"/>
  <c r="N113" i="63"/>
  <c r="L105" i="63"/>
  <c r="M105" i="63"/>
  <c r="N105" i="63"/>
  <c r="L97" i="63"/>
  <c r="M97" i="63"/>
  <c r="N97" i="63"/>
  <c r="L89" i="63"/>
  <c r="T89" i="63"/>
  <c r="AC89" i="63" s="1"/>
  <c r="M89" i="63"/>
  <c r="N89" i="63"/>
  <c r="Y89" i="63"/>
  <c r="X89" i="63"/>
  <c r="S89" i="63"/>
  <c r="AB89" i="63" s="1"/>
  <c r="W89" i="63"/>
  <c r="P89" i="63"/>
  <c r="L81" i="63"/>
  <c r="M81" i="63"/>
  <c r="N81" i="63"/>
  <c r="S73" i="63"/>
  <c r="AB73" i="63" s="1"/>
  <c r="M73" i="63"/>
  <c r="N73" i="63"/>
  <c r="U73" i="63"/>
  <c r="AD73" i="63" s="1"/>
  <c r="Y73" i="63"/>
  <c r="X73" i="63"/>
  <c r="T73" i="63"/>
  <c r="AC73" i="63" s="1"/>
  <c r="W73" i="63"/>
  <c r="P73" i="63"/>
  <c r="N65" i="63"/>
  <c r="L65" i="63"/>
  <c r="L57" i="63"/>
  <c r="M57" i="63"/>
  <c r="L49" i="63"/>
  <c r="M49" i="63"/>
  <c r="L41" i="63"/>
  <c r="M41" i="63"/>
  <c r="N41" i="63"/>
  <c r="L33" i="63"/>
  <c r="M33" i="63"/>
  <c r="N33" i="63"/>
  <c r="L25" i="63"/>
  <c r="M25" i="63"/>
  <c r="N25" i="63"/>
  <c r="L17" i="63"/>
  <c r="M17" i="63"/>
  <c r="N17" i="63"/>
  <c r="U193" i="63"/>
  <c r="AD193" i="63" s="1"/>
  <c r="Y193" i="63"/>
  <c r="T193" i="63"/>
  <c r="AC193" i="63" s="1"/>
  <c r="X193" i="63"/>
  <c r="W193" i="63"/>
  <c r="P193" i="63"/>
  <c r="S193" i="63"/>
  <c r="H203" i="63"/>
  <c r="I200" i="63"/>
  <c r="I192" i="63"/>
  <c r="J181" i="63"/>
  <c r="J176" i="63"/>
  <c r="H174" i="63"/>
  <c r="J168" i="63"/>
  <c r="H166" i="63"/>
  <c r="I163" i="63"/>
  <c r="I158" i="63"/>
  <c r="I153" i="63"/>
  <c r="J150" i="63"/>
  <c r="I145" i="63"/>
  <c r="J142" i="63"/>
  <c r="J137" i="63"/>
  <c r="J129" i="63"/>
  <c r="H127" i="63"/>
  <c r="I124" i="63"/>
  <c r="H122" i="63"/>
  <c r="K122" i="63" s="1"/>
  <c r="I119" i="63"/>
  <c r="J116" i="63"/>
  <c r="H109" i="63"/>
  <c r="J98" i="63"/>
  <c r="H91" i="63"/>
  <c r="H83" i="63"/>
  <c r="H73" i="63"/>
  <c r="I70" i="63"/>
  <c r="H68" i="63"/>
  <c r="J57" i="63"/>
  <c r="H55" i="63"/>
  <c r="J52" i="63"/>
  <c r="J44" i="63"/>
  <c r="H42" i="63"/>
  <c r="K42" i="63" s="1"/>
  <c r="I39" i="63"/>
  <c r="H34" i="63"/>
  <c r="I21" i="63"/>
  <c r="J18" i="63"/>
  <c r="J13" i="63"/>
  <c r="L203" i="63"/>
  <c r="N197" i="63"/>
  <c r="L195" i="63"/>
  <c r="N189" i="63"/>
  <c r="L187" i="63"/>
  <c r="N182" i="63"/>
  <c r="M177" i="63"/>
  <c r="N174" i="63"/>
  <c r="M172" i="63"/>
  <c r="N169" i="63"/>
  <c r="M167" i="63"/>
  <c r="N164" i="63"/>
  <c r="L162" i="63"/>
  <c r="O162" i="63" s="1"/>
  <c r="M159" i="63"/>
  <c r="L157" i="63"/>
  <c r="M154" i="63"/>
  <c r="N149" i="63"/>
  <c r="L147" i="63"/>
  <c r="N141" i="63"/>
  <c r="L139" i="63"/>
  <c r="L134" i="63"/>
  <c r="N130" i="63"/>
  <c r="L127" i="63"/>
  <c r="L106" i="63"/>
  <c r="L86" i="63"/>
  <c r="M65" i="63"/>
  <c r="N44" i="63"/>
  <c r="U89" i="63"/>
  <c r="AD89" i="63" s="1"/>
  <c r="P58" i="63"/>
  <c r="Y180" i="63"/>
  <c r="X180" i="63"/>
  <c r="W180" i="63"/>
  <c r="P180" i="63"/>
  <c r="T180" i="63"/>
  <c r="AC180" i="63" s="1"/>
  <c r="S180" i="63"/>
  <c r="AB180" i="63" s="1"/>
  <c r="U180" i="63"/>
  <c r="AD180" i="63" s="1"/>
  <c r="S161" i="63"/>
  <c r="AB161" i="63" s="1"/>
  <c r="U161" i="63"/>
  <c r="AD161" i="63" s="1"/>
  <c r="T161" i="63"/>
  <c r="AC161" i="63" s="1"/>
  <c r="Y161" i="63"/>
  <c r="X161" i="63"/>
  <c r="W161" i="63"/>
  <c r="P161" i="63"/>
  <c r="L120" i="63"/>
  <c r="N120" i="63"/>
  <c r="L112" i="63"/>
  <c r="M112" i="63"/>
  <c r="N112" i="63"/>
  <c r="L104" i="63"/>
  <c r="M104" i="63"/>
  <c r="N104" i="63"/>
  <c r="M96" i="63"/>
  <c r="N96" i="63"/>
  <c r="N88" i="63"/>
  <c r="L88" i="63"/>
  <c r="Y80" i="63"/>
  <c r="X80" i="63"/>
  <c r="T80" i="63"/>
  <c r="AC80" i="63" s="1"/>
  <c r="S80" i="63"/>
  <c r="AB80" i="63" s="1"/>
  <c r="W80" i="63"/>
  <c r="P80" i="63"/>
  <c r="L80" i="63"/>
  <c r="U80" i="63"/>
  <c r="AD80" i="63" s="1"/>
  <c r="M80" i="63"/>
  <c r="Y72" i="63"/>
  <c r="X72" i="63"/>
  <c r="U72" i="63"/>
  <c r="AD72" i="63" s="1"/>
  <c r="T72" i="63"/>
  <c r="AC72" i="63" s="1"/>
  <c r="L72" i="63"/>
  <c r="W72" i="63"/>
  <c r="P72" i="63"/>
  <c r="M72" i="63"/>
  <c r="N72" i="63"/>
  <c r="Y64" i="63"/>
  <c r="X64" i="63"/>
  <c r="T64" i="63"/>
  <c r="AC64" i="63" s="1"/>
  <c r="L64" i="63"/>
  <c r="M64" i="63"/>
  <c r="W64" i="63"/>
  <c r="P64" i="63"/>
  <c r="S64" i="63"/>
  <c r="AB64" i="63" s="1"/>
  <c r="N64" i="63"/>
  <c r="L56" i="63"/>
  <c r="M56" i="63"/>
  <c r="N56" i="63"/>
  <c r="L48" i="63"/>
  <c r="M48" i="63"/>
  <c r="N48" i="63"/>
  <c r="L40" i="63"/>
  <c r="M40" i="63"/>
  <c r="N40" i="63"/>
  <c r="L32" i="63"/>
  <c r="M32" i="63"/>
  <c r="N32" i="63"/>
  <c r="M24" i="63"/>
  <c r="N24" i="63"/>
  <c r="M16" i="63"/>
  <c r="N16" i="63"/>
  <c r="Y192" i="63"/>
  <c r="T192" i="63"/>
  <c r="AC192" i="63" s="1"/>
  <c r="X192" i="63"/>
  <c r="W192" i="63"/>
  <c r="P192" i="63"/>
  <c r="S192" i="63"/>
  <c r="J202" i="63"/>
  <c r="H200" i="63"/>
  <c r="J194" i="63"/>
  <c r="H192" i="63"/>
  <c r="J186" i="63"/>
  <c r="J178" i="63"/>
  <c r="I176" i="63"/>
  <c r="J173" i="63"/>
  <c r="I168" i="63"/>
  <c r="H163" i="63"/>
  <c r="J160" i="63"/>
  <c r="H158" i="63"/>
  <c r="H153" i="63"/>
  <c r="I150" i="63"/>
  <c r="J147" i="63"/>
  <c r="H145" i="63"/>
  <c r="I142" i="63"/>
  <c r="I137" i="63"/>
  <c r="J134" i="63"/>
  <c r="H124" i="63"/>
  <c r="K124" i="63" s="1"/>
  <c r="J121" i="63"/>
  <c r="H119" i="63"/>
  <c r="I116" i="63"/>
  <c r="I98" i="63"/>
  <c r="J90" i="63"/>
  <c r="I80" i="63"/>
  <c r="J72" i="63"/>
  <c r="H70" i="63"/>
  <c r="J67" i="63"/>
  <c r="I57" i="63"/>
  <c r="I52" i="63"/>
  <c r="I44" i="63"/>
  <c r="J41" i="63"/>
  <c r="H39" i="63"/>
  <c r="J28" i="63"/>
  <c r="H21" i="63"/>
  <c r="I18" i="63"/>
  <c r="I13" i="63"/>
  <c r="N202" i="63"/>
  <c r="L200" i="63"/>
  <c r="O200" i="63" s="1"/>
  <c r="M197" i="63"/>
  <c r="N194" i="63"/>
  <c r="L192" i="63"/>
  <c r="O192" i="63" s="1"/>
  <c r="M189" i="63"/>
  <c r="N184" i="63"/>
  <c r="M182" i="63"/>
  <c r="N179" i="63"/>
  <c r="L177" i="63"/>
  <c r="M174" i="63"/>
  <c r="L172" i="63"/>
  <c r="M169" i="63"/>
  <c r="L167" i="63"/>
  <c r="M164" i="63"/>
  <c r="N161" i="63"/>
  <c r="L159" i="63"/>
  <c r="N156" i="63"/>
  <c r="L154" i="63"/>
  <c r="M149" i="63"/>
  <c r="N146" i="63"/>
  <c r="L144" i="63"/>
  <c r="M141" i="63"/>
  <c r="N138" i="63"/>
  <c r="M136" i="63"/>
  <c r="N133" i="63"/>
  <c r="L130" i="63"/>
  <c r="N126" i="63"/>
  <c r="M119" i="63"/>
  <c r="M83" i="63"/>
  <c r="N62" i="63"/>
  <c r="L42" i="63"/>
  <c r="O42" i="63" s="1"/>
  <c r="M21" i="63"/>
  <c r="U64" i="63"/>
  <c r="AD64" i="63" s="1"/>
  <c r="I202" i="63"/>
  <c r="I194" i="63"/>
  <c r="J191" i="63"/>
  <c r="I186" i="63"/>
  <c r="J183" i="63"/>
  <c r="H176" i="63"/>
  <c r="I173" i="63"/>
  <c r="J170" i="63"/>
  <c r="K170" i="63" s="1"/>
  <c r="H168" i="63"/>
  <c r="K168" i="63" s="1"/>
  <c r="I160" i="63"/>
  <c r="J157" i="63"/>
  <c r="H150" i="63"/>
  <c r="I147" i="63"/>
  <c r="J144" i="63"/>
  <c r="H142" i="63"/>
  <c r="J139" i="63"/>
  <c r="H137" i="63"/>
  <c r="I121" i="63"/>
  <c r="J118" i="63"/>
  <c r="K118" i="63" s="1"/>
  <c r="H116" i="63"/>
  <c r="J113" i="63"/>
  <c r="H98" i="63"/>
  <c r="J92" i="63"/>
  <c r="K92" i="63" s="1"/>
  <c r="I90" i="63"/>
  <c r="J87" i="63"/>
  <c r="H80" i="63"/>
  <c r="I72" i="63"/>
  <c r="I67" i="63"/>
  <c r="J64" i="63"/>
  <c r="K64" i="63" s="1"/>
  <c r="J59" i="63"/>
  <c r="H57" i="63"/>
  <c r="H52" i="63"/>
  <c r="J46" i="63"/>
  <c r="H44" i="63"/>
  <c r="I41" i="63"/>
  <c r="J33" i="63"/>
  <c r="I28" i="63"/>
  <c r="J20" i="63"/>
  <c r="H18" i="63"/>
  <c r="J15" i="63"/>
  <c r="H13" i="63"/>
  <c r="M202" i="63"/>
  <c r="L197" i="63"/>
  <c r="M194" i="63"/>
  <c r="N191" i="63"/>
  <c r="L189" i="63"/>
  <c r="N186" i="63"/>
  <c r="M184" i="63"/>
  <c r="L182" i="63"/>
  <c r="M179" i="63"/>
  <c r="N176" i="63"/>
  <c r="L174" i="63"/>
  <c r="O174" i="63" s="1"/>
  <c r="N171" i="63"/>
  <c r="L169" i="63"/>
  <c r="N166" i="63"/>
  <c r="O166" i="63" s="1"/>
  <c r="L164" i="63"/>
  <c r="M161" i="63"/>
  <c r="N158" i="63"/>
  <c r="M156" i="63"/>
  <c r="N151" i="63"/>
  <c r="L149" i="63"/>
  <c r="M146" i="63"/>
  <c r="N143" i="63"/>
  <c r="L141" i="63"/>
  <c r="M138" i="63"/>
  <c r="L136" i="63"/>
  <c r="M133" i="63"/>
  <c r="N129" i="63"/>
  <c r="L126" i="63"/>
  <c r="L118" i="63"/>
  <c r="O118" i="63" s="1"/>
  <c r="M101" i="63"/>
  <c r="N80" i="63"/>
  <c r="M60" i="63"/>
  <c r="M39" i="63"/>
  <c r="N18" i="63"/>
  <c r="O18" i="63" s="1"/>
  <c r="T166" i="63"/>
  <c r="AC166" i="63" s="1"/>
  <c r="N4238" i="73"/>
  <c r="O4238" i="73"/>
  <c r="N4230" i="73"/>
  <c r="O4230" i="73"/>
  <c r="N4206" i="73"/>
  <c r="O4206" i="73"/>
  <c r="N4182" i="73"/>
  <c r="O4182" i="73"/>
  <c r="N4158" i="73"/>
  <c r="O4158" i="73"/>
  <c r="N4150" i="73"/>
  <c r="O4150" i="73"/>
  <c r="O4126" i="73"/>
  <c r="N4126" i="73"/>
  <c r="N4118" i="73"/>
  <c r="O4118" i="73"/>
  <c r="N4094" i="73"/>
  <c r="O4094" i="73"/>
  <c r="N4086" i="73"/>
  <c r="O4086" i="73"/>
  <c r="N4070" i="73"/>
  <c r="O4070" i="73"/>
  <c r="N4062" i="73"/>
  <c r="O4062" i="73"/>
  <c r="N4054" i="73"/>
  <c r="O4054" i="73"/>
  <c r="N4030" i="73"/>
  <c r="O4030" i="73"/>
  <c r="N4022" i="73"/>
  <c r="O4022" i="73"/>
  <c r="N4006" i="73"/>
  <c r="O4006" i="73"/>
  <c r="N3998" i="73"/>
  <c r="O3998" i="73"/>
  <c r="N3990" i="73"/>
  <c r="O3990" i="73"/>
  <c r="N3966" i="73"/>
  <c r="O3966" i="73"/>
  <c r="N3958" i="73"/>
  <c r="O3958" i="73"/>
  <c r="N3942" i="73"/>
  <c r="O3942" i="73"/>
  <c r="N3934" i="73"/>
  <c r="O3934" i="73"/>
  <c r="N3926" i="73"/>
  <c r="O3926" i="73"/>
  <c r="N3902" i="73"/>
  <c r="O3902" i="73"/>
  <c r="N3894" i="73"/>
  <c r="O3894" i="73"/>
  <c r="N3878" i="73"/>
  <c r="O3878" i="73"/>
  <c r="N3870" i="73"/>
  <c r="O3870" i="73"/>
  <c r="N3862" i="73"/>
  <c r="O3862" i="73"/>
  <c r="N3854" i="73"/>
  <c r="O3854" i="73"/>
  <c r="N3846" i="73"/>
  <c r="O3846" i="73"/>
  <c r="N3838" i="73"/>
  <c r="O3838" i="73"/>
  <c r="N3830" i="73"/>
  <c r="O3830" i="73"/>
  <c r="O4239" i="73"/>
  <c r="O4207" i="73"/>
  <c r="O4175" i="73"/>
  <c r="O4111" i="73"/>
  <c r="O4047" i="73"/>
  <c r="N4227" i="73"/>
  <c r="N4198" i="73"/>
  <c r="N4078" i="73"/>
  <c r="O4184" i="73"/>
  <c r="O4152" i="73"/>
  <c r="O4120" i="73"/>
  <c r="O4088" i="73"/>
  <c r="N4046" i="73"/>
  <c r="N3974" i="73"/>
  <c r="N3886" i="73"/>
  <c r="N4242" i="73"/>
  <c r="O4242" i="73"/>
  <c r="N4234" i="73"/>
  <c r="O4234" i="73"/>
  <c r="N4226" i="73"/>
  <c r="O4226" i="73"/>
  <c r="N4218" i="73"/>
  <c r="O4218" i="73"/>
  <c r="N4210" i="73"/>
  <c r="O4210" i="73"/>
  <c r="N4202" i="73"/>
  <c r="O4202" i="73"/>
  <c r="N4194" i="73"/>
  <c r="O4194" i="73"/>
  <c r="N4186" i="73"/>
  <c r="O4186" i="73"/>
  <c r="N4178" i="73"/>
  <c r="O4178" i="73"/>
  <c r="N4170" i="73"/>
  <c r="O4170" i="73"/>
  <c r="N4162" i="73"/>
  <c r="O4162" i="73"/>
  <c r="N4154" i="73"/>
  <c r="O4154" i="73"/>
  <c r="N4146" i="73"/>
  <c r="O4146" i="73"/>
  <c r="N4138" i="73"/>
  <c r="O4138" i="73"/>
  <c r="N4130" i="73"/>
  <c r="O4130" i="73"/>
  <c r="N4122" i="73"/>
  <c r="O4122" i="73"/>
  <c r="N4114" i="73"/>
  <c r="O4114" i="73"/>
  <c r="N4106" i="73"/>
  <c r="O4106" i="73"/>
  <c r="N4098" i="73"/>
  <c r="O4098" i="73"/>
  <c r="N4090" i="73"/>
  <c r="O4090" i="73"/>
  <c r="N4082" i="73"/>
  <c r="O4082" i="73"/>
  <c r="N4074" i="73"/>
  <c r="O4074" i="73"/>
  <c r="N4066" i="73"/>
  <c r="O4066" i="73"/>
  <c r="N4058" i="73"/>
  <c r="O4058" i="73"/>
  <c r="N4034" i="73"/>
  <c r="O4034" i="73"/>
  <c r="N4026" i="73"/>
  <c r="O4026" i="73"/>
  <c r="N4018" i="73"/>
  <c r="O4018" i="73"/>
  <c r="N4010" i="73"/>
  <c r="O4010" i="73"/>
  <c r="N4002" i="73"/>
  <c r="O4002" i="73"/>
  <c r="N3994" i="73"/>
  <c r="O3994" i="73"/>
  <c r="N3970" i="73"/>
  <c r="O3970" i="73"/>
  <c r="N3962" i="73"/>
  <c r="O3962" i="73"/>
  <c r="N3954" i="73"/>
  <c r="O3954" i="73"/>
  <c r="N3946" i="73"/>
  <c r="O3946" i="73"/>
  <c r="N3938" i="73"/>
  <c r="O3938" i="73"/>
  <c r="N3930" i="73"/>
  <c r="O3930" i="73"/>
  <c r="N3906" i="73"/>
  <c r="O3906" i="73"/>
  <c r="N3898" i="73"/>
  <c r="O3898" i="73"/>
  <c r="N3890" i="73"/>
  <c r="O3890" i="73"/>
  <c r="N3882" i="73"/>
  <c r="O3882" i="73"/>
  <c r="N3874" i="73"/>
  <c r="O3874" i="73"/>
  <c r="N3866" i="73"/>
  <c r="O3866" i="73"/>
  <c r="O4223" i="73"/>
  <c r="O4191" i="73"/>
  <c r="O4063" i="73"/>
  <c r="O3999" i="73"/>
  <c r="N4042" i="73"/>
  <c r="N3982" i="73"/>
  <c r="N3910" i="73"/>
  <c r="N3422" i="73"/>
  <c r="O3422" i="73"/>
  <c r="N3414" i="73"/>
  <c r="O3414" i="73"/>
  <c r="N3406" i="73"/>
  <c r="O3406" i="73"/>
  <c r="N3390" i="73"/>
  <c r="O3390" i="73"/>
  <c r="N3382" i="73"/>
  <c r="O3382" i="73"/>
  <c r="N3366" i="73"/>
  <c r="O3366" i="73"/>
  <c r="N3358" i="73"/>
  <c r="O3358" i="73"/>
  <c r="N3350" i="73"/>
  <c r="O3350" i="73"/>
  <c r="N3342" i="73"/>
  <c r="O3342" i="73"/>
  <c r="N3326" i="73"/>
  <c r="O3326" i="73"/>
  <c r="N3318" i="73"/>
  <c r="O3318" i="73"/>
  <c r="O3858" i="73"/>
  <c r="O3850" i="73"/>
  <c r="O3834" i="73"/>
  <c r="O3826" i="73"/>
  <c r="O3818" i="73"/>
  <c r="O3810" i="73"/>
  <c r="O3802" i="73"/>
  <c r="O3794" i="73"/>
  <c r="O3786" i="73"/>
  <c r="O3770" i="73"/>
  <c r="O3762" i="73"/>
  <c r="O3754" i="73"/>
  <c r="O3746" i="73"/>
  <c r="O3738" i="73"/>
  <c r="O3730" i="73"/>
  <c r="O3722" i="73"/>
  <c r="O3706" i="73"/>
  <c r="O3698" i="73"/>
  <c r="O3682" i="73"/>
  <c r="O3674" i="73"/>
  <c r="O3666" i="73"/>
  <c r="O3658" i="73"/>
  <c r="N3822" i="73"/>
  <c r="N3782" i="73"/>
  <c r="N3394" i="73"/>
  <c r="N3334" i="73"/>
  <c r="N3426" i="73"/>
  <c r="O3426" i="73"/>
  <c r="O3418" i="73"/>
  <c r="N3418" i="73"/>
  <c r="N3410" i="73"/>
  <c r="O3410" i="73"/>
  <c r="N3402" i="73"/>
  <c r="O3402" i="73"/>
  <c r="N3386" i="73"/>
  <c r="O3386" i="73"/>
  <c r="N3378" i="73"/>
  <c r="O3378" i="73"/>
  <c r="O3362" i="73"/>
  <c r="N3362" i="73"/>
  <c r="N3354" i="73"/>
  <c r="O3354" i="73"/>
  <c r="N3346" i="73"/>
  <c r="O3346" i="73"/>
  <c r="O3338" i="73"/>
  <c r="N3338" i="73"/>
  <c r="N3322" i="73"/>
  <c r="O3322" i="73"/>
  <c r="N3314" i="73"/>
  <c r="O3314" i="73"/>
  <c r="N3298" i="73"/>
  <c r="O3298" i="73"/>
  <c r="O3290" i="73"/>
  <c r="N3290" i="73"/>
  <c r="O3814" i="73"/>
  <c r="O3806" i="73"/>
  <c r="O3798" i="73"/>
  <c r="O3790" i="73"/>
  <c r="O3774" i="73"/>
  <c r="O3766" i="73"/>
  <c r="O3750" i="73"/>
  <c r="O3742" i="73"/>
  <c r="O3734" i="73"/>
  <c r="O3726" i="73"/>
  <c r="O3710" i="73"/>
  <c r="O3702" i="73"/>
  <c r="O3686" i="73"/>
  <c r="O3678" i="73"/>
  <c r="O3670" i="73"/>
  <c r="O3662" i="73"/>
  <c r="O3646" i="73"/>
  <c r="O3638" i="73"/>
  <c r="O3630" i="73"/>
  <c r="O3622" i="73"/>
  <c r="O3614" i="73"/>
  <c r="N3310" i="73"/>
  <c r="O3302" i="73"/>
  <c r="O3294" i="73"/>
  <c r="O3282" i="73"/>
  <c r="O3274" i="73"/>
  <c r="O142" i="63"/>
  <c r="O78" i="63"/>
  <c r="O30" i="63"/>
  <c r="Q30" i="63" s="1"/>
  <c r="O14" i="63"/>
  <c r="O160" i="63"/>
  <c r="O128" i="63"/>
  <c r="O16" i="63"/>
  <c r="O178" i="63"/>
  <c r="O66" i="63"/>
  <c r="O50" i="63"/>
  <c r="O34" i="63"/>
  <c r="O148" i="63"/>
  <c r="O132" i="63"/>
  <c r="O150" i="63"/>
  <c r="O86" i="63"/>
  <c r="O38" i="63"/>
  <c r="O140" i="63"/>
  <c r="O124" i="63"/>
  <c r="O92" i="63"/>
  <c r="O76" i="63"/>
  <c r="O12" i="63"/>
  <c r="K128" i="63"/>
  <c r="K66" i="63"/>
  <c r="K166" i="63"/>
  <c r="K102" i="63"/>
  <c r="K104" i="63"/>
  <c r="K40" i="63"/>
  <c r="K74" i="63"/>
  <c r="K172" i="63"/>
  <c r="K156" i="63"/>
  <c r="O199" i="63" l="1"/>
  <c r="K58" i="63"/>
  <c r="K144" i="63"/>
  <c r="K99" i="63"/>
  <c r="K25" i="63"/>
  <c r="K125" i="63"/>
  <c r="K141" i="63"/>
  <c r="K79" i="63"/>
  <c r="K151" i="63"/>
  <c r="O110" i="63"/>
  <c r="Q110" i="63" s="1"/>
  <c r="K164" i="63"/>
  <c r="O163" i="63"/>
  <c r="Q163" i="63" s="1"/>
  <c r="K174" i="63"/>
  <c r="K193" i="63"/>
  <c r="K43" i="63"/>
  <c r="O96" i="63"/>
  <c r="O180" i="63"/>
  <c r="Q180" i="63" s="1"/>
  <c r="O98" i="63"/>
  <c r="O114" i="63"/>
  <c r="O52" i="63"/>
  <c r="O108" i="63"/>
  <c r="O46" i="63"/>
  <c r="O94" i="63"/>
  <c r="V163" i="63"/>
  <c r="K28" i="63"/>
  <c r="O134" i="63"/>
  <c r="O29" i="63"/>
  <c r="O36" i="63"/>
  <c r="K146" i="63"/>
  <c r="O131" i="63"/>
  <c r="O158" i="63"/>
  <c r="O137" i="63"/>
  <c r="K69" i="63"/>
  <c r="R193" i="63"/>
  <c r="K199" i="63"/>
  <c r="Q76" i="63"/>
  <c r="K175" i="63"/>
  <c r="K185" i="63"/>
  <c r="K30" i="63"/>
  <c r="O54" i="63"/>
  <c r="O22" i="63"/>
  <c r="K70" i="63"/>
  <c r="O155" i="63"/>
  <c r="O198" i="63"/>
  <c r="K83" i="63"/>
  <c r="O172" i="63"/>
  <c r="K200" i="63"/>
  <c r="O147" i="63"/>
  <c r="K91" i="63"/>
  <c r="O125" i="63"/>
  <c r="O106" i="63"/>
  <c r="O153" i="63"/>
  <c r="R153" i="63" s="1"/>
  <c r="K180" i="63"/>
  <c r="K147" i="63"/>
  <c r="O139" i="63"/>
  <c r="O203" i="63"/>
  <c r="Q203" i="63" s="1"/>
  <c r="K176" i="63"/>
  <c r="K68" i="63"/>
  <c r="K19" i="63"/>
  <c r="O127" i="63"/>
  <c r="K158" i="63"/>
  <c r="O195" i="63"/>
  <c r="O130" i="63"/>
  <c r="K90" i="63"/>
  <c r="K98" i="63"/>
  <c r="O112" i="63"/>
  <c r="K57" i="63"/>
  <c r="O159" i="63"/>
  <c r="O190" i="63"/>
  <c r="K150" i="63"/>
  <c r="K21" i="63"/>
  <c r="O126" i="63"/>
  <c r="O194" i="63"/>
  <c r="K127" i="63"/>
  <c r="K203" i="63"/>
  <c r="V59" i="63"/>
  <c r="V166" i="63"/>
  <c r="V76" i="63"/>
  <c r="Q118" i="63"/>
  <c r="Q142" i="63"/>
  <c r="Q166" i="63"/>
  <c r="V44" i="63"/>
  <c r="V142" i="63"/>
  <c r="V203" i="63"/>
  <c r="V30" i="63"/>
  <c r="K44" i="63"/>
  <c r="O23" i="63"/>
  <c r="O156" i="63"/>
  <c r="O154" i="63"/>
  <c r="V73" i="63"/>
  <c r="V98" i="63"/>
  <c r="Q66" i="63"/>
  <c r="V141" i="63"/>
  <c r="V74" i="63"/>
  <c r="V89" i="63"/>
  <c r="V110" i="63"/>
  <c r="O24" i="63"/>
  <c r="K80" i="63"/>
  <c r="K153" i="63"/>
  <c r="O182" i="63"/>
  <c r="K13" i="63"/>
  <c r="K160" i="63"/>
  <c r="K192" i="63"/>
  <c r="Z66" i="63"/>
  <c r="O90" i="63"/>
  <c r="Q90" i="63" s="1"/>
  <c r="K67" i="63"/>
  <c r="O105" i="63"/>
  <c r="Z153" i="63"/>
  <c r="O115" i="63"/>
  <c r="O173" i="63"/>
  <c r="O32" i="63"/>
  <c r="O103" i="63"/>
  <c r="O57" i="63"/>
  <c r="O116" i="63"/>
  <c r="O175" i="63"/>
  <c r="O77" i="63"/>
  <c r="O71" i="63"/>
  <c r="K18" i="63"/>
  <c r="O56" i="63"/>
  <c r="V180" i="63"/>
  <c r="Z163" i="63"/>
  <c r="Z91" i="63"/>
  <c r="V80" i="63"/>
  <c r="Z143" i="63"/>
  <c r="Q192" i="63"/>
  <c r="V161" i="63"/>
  <c r="O146" i="63"/>
  <c r="K142" i="63"/>
  <c r="O177" i="63"/>
  <c r="O33" i="63"/>
  <c r="O58" i="63"/>
  <c r="R58" i="63" s="1"/>
  <c r="O28" i="63"/>
  <c r="O100" i="63"/>
  <c r="O69" i="63"/>
  <c r="Z90" i="63"/>
  <c r="Z98" i="63"/>
  <c r="O109" i="63"/>
  <c r="Z30" i="63"/>
  <c r="V64" i="63"/>
  <c r="O149" i="63"/>
  <c r="K123" i="63"/>
  <c r="O186" i="63"/>
  <c r="K33" i="63"/>
  <c r="K116" i="63"/>
  <c r="O48" i="63"/>
  <c r="K55" i="63"/>
  <c r="K109" i="63"/>
  <c r="Z73" i="63"/>
  <c r="Z58" i="63"/>
  <c r="O79" i="63"/>
  <c r="Q79" i="63" s="1"/>
  <c r="O168" i="63"/>
  <c r="Q168" i="63" s="1"/>
  <c r="O191" i="63"/>
  <c r="K46" i="63"/>
  <c r="O64" i="63"/>
  <c r="Q64" i="63" s="1"/>
  <c r="O72" i="63"/>
  <c r="Q72" i="63" s="1"/>
  <c r="K145" i="63"/>
  <c r="O51" i="63"/>
  <c r="O80" i="63"/>
  <c r="Q80" i="63" s="1"/>
  <c r="K52" i="63"/>
  <c r="K137" i="63"/>
  <c r="K39" i="63"/>
  <c r="Z80" i="63"/>
  <c r="K34" i="63"/>
  <c r="O122" i="63"/>
  <c r="Z110" i="63"/>
  <c r="K89" i="63"/>
  <c r="O171" i="63"/>
  <c r="O196" i="63"/>
  <c r="K163" i="63"/>
  <c r="Z89" i="63"/>
  <c r="K20" i="63"/>
  <c r="K59" i="63"/>
  <c r="O144" i="63"/>
  <c r="K113" i="63"/>
  <c r="Q98" i="63"/>
  <c r="R98" i="63"/>
  <c r="O62" i="63"/>
  <c r="O141" i="63"/>
  <c r="Q141" i="63" s="1"/>
  <c r="K157" i="63"/>
  <c r="O167" i="63"/>
  <c r="O197" i="63"/>
  <c r="O136" i="63"/>
  <c r="O179" i="63"/>
  <c r="AB192" i="63"/>
  <c r="V192" i="63"/>
  <c r="O40" i="63"/>
  <c r="O176" i="63"/>
  <c r="K139" i="63"/>
  <c r="O164" i="63"/>
  <c r="Z180" i="63"/>
  <c r="V193" i="63"/>
  <c r="AB193" i="63"/>
  <c r="O49" i="63"/>
  <c r="O121" i="63"/>
  <c r="O37" i="63"/>
  <c r="Z15" i="63"/>
  <c r="V153" i="63"/>
  <c r="AB153" i="63"/>
  <c r="Z203" i="63"/>
  <c r="O45" i="63"/>
  <c r="O73" i="63"/>
  <c r="Q73" i="63" s="1"/>
  <c r="Q153" i="63"/>
  <c r="K121" i="63"/>
  <c r="O189" i="63"/>
  <c r="O65" i="63"/>
  <c r="R66" i="63"/>
  <c r="O93" i="63"/>
  <c r="O15" i="63"/>
  <c r="Q15" i="63" s="1"/>
  <c r="O119" i="63"/>
  <c r="K73" i="63"/>
  <c r="O151" i="63"/>
  <c r="K15" i="63"/>
  <c r="K72" i="63"/>
  <c r="K194" i="63"/>
  <c r="K41" i="63"/>
  <c r="O133" i="63"/>
  <c r="K173" i="63"/>
  <c r="Z64" i="63"/>
  <c r="O88" i="63"/>
  <c r="O104" i="63"/>
  <c r="K119" i="63"/>
  <c r="Z193" i="63"/>
  <c r="O113" i="63"/>
  <c r="V58" i="63"/>
  <c r="AB58" i="63"/>
  <c r="V66" i="63"/>
  <c r="AB66" i="63"/>
  <c r="Z74" i="63"/>
  <c r="O60" i="63"/>
  <c r="O84" i="63"/>
  <c r="R142" i="63"/>
  <c r="O27" i="63"/>
  <c r="O43" i="63"/>
  <c r="O67" i="63"/>
  <c r="O123" i="63"/>
  <c r="R76" i="63"/>
  <c r="O85" i="63"/>
  <c r="O111" i="63"/>
  <c r="O181" i="63"/>
  <c r="K202" i="63"/>
  <c r="V72" i="63"/>
  <c r="Z72" i="63"/>
  <c r="Z161" i="63"/>
  <c r="O41" i="63"/>
  <c r="O129" i="63"/>
  <c r="O39" i="63"/>
  <c r="O26" i="63"/>
  <c r="V90" i="63"/>
  <c r="AB90" i="63"/>
  <c r="O44" i="63"/>
  <c r="Q44" i="63" s="1"/>
  <c r="Z142" i="63"/>
  <c r="O35" i="63"/>
  <c r="Z76" i="63"/>
  <c r="V118" i="63"/>
  <c r="AB118" i="63"/>
  <c r="O185" i="63"/>
  <c r="O183" i="63"/>
  <c r="O138" i="63"/>
  <c r="O184" i="63"/>
  <c r="K51" i="63"/>
  <c r="K105" i="63"/>
  <c r="V15" i="63"/>
  <c r="AB15" i="63"/>
  <c r="O187" i="63"/>
  <c r="O101" i="63"/>
  <c r="R118" i="63"/>
  <c r="Z168" i="63"/>
  <c r="Z79" i="63"/>
  <c r="Q193" i="63"/>
  <c r="O31" i="63"/>
  <c r="K183" i="63"/>
  <c r="O161" i="63"/>
  <c r="Q161" i="63" s="1"/>
  <c r="V91" i="63"/>
  <c r="AB91" i="63"/>
  <c r="R166" i="63"/>
  <c r="O19" i="63"/>
  <c r="Z59" i="63"/>
  <c r="O83" i="63"/>
  <c r="O107" i="63"/>
  <c r="Z118" i="63"/>
  <c r="O95" i="63"/>
  <c r="O169" i="63"/>
  <c r="R192" i="63"/>
  <c r="O17" i="63"/>
  <c r="O25" i="63"/>
  <c r="O81" i="63"/>
  <c r="O97" i="63"/>
  <c r="O74" i="63"/>
  <c r="O82" i="63"/>
  <c r="Z166" i="63"/>
  <c r="O21" i="63"/>
  <c r="Z141" i="63"/>
  <c r="O99" i="63"/>
  <c r="V168" i="63"/>
  <c r="AB168" i="63"/>
  <c r="O47" i="63"/>
  <c r="O63" i="63"/>
  <c r="V79" i="63"/>
  <c r="AB79" i="63"/>
  <c r="V202" i="63"/>
  <c r="AB202" i="63"/>
  <c r="O55" i="63"/>
  <c r="O143" i="63"/>
  <c r="Q143" i="63" s="1"/>
  <c r="K87" i="63"/>
  <c r="K186" i="63"/>
  <c r="Z192" i="63"/>
  <c r="O120" i="63"/>
  <c r="R180" i="63"/>
  <c r="O157" i="63"/>
  <c r="O89" i="63"/>
  <c r="Q89" i="63" s="1"/>
  <c r="Z44" i="63"/>
  <c r="O61" i="63"/>
  <c r="O102" i="63"/>
  <c r="R110" i="63"/>
  <c r="Z202" i="63"/>
  <c r="O87" i="63"/>
  <c r="O59" i="63"/>
  <c r="Q59" i="63" s="1"/>
  <c r="O75" i="63"/>
  <c r="O91" i="63"/>
  <c r="Q91" i="63" s="1"/>
  <c r="O13" i="63"/>
  <c r="O117" i="63"/>
  <c r="V143" i="63"/>
  <c r="AB143" i="63"/>
  <c r="R30" i="63"/>
  <c r="K191" i="63"/>
  <c r="O202" i="63"/>
  <c r="K196" i="63"/>
  <c r="K190" i="63"/>
  <c r="R163" i="63" l="1"/>
  <c r="R90" i="63"/>
  <c r="AA110" i="63"/>
  <c r="R168" i="63"/>
  <c r="R80" i="63"/>
  <c r="AA163" i="63"/>
  <c r="AA73" i="63"/>
  <c r="AA76" i="63"/>
  <c r="R203" i="63"/>
  <c r="AA143" i="63"/>
  <c r="Q58" i="63"/>
  <c r="AA80" i="63"/>
  <c r="AA30" i="63"/>
  <c r="R72" i="63"/>
  <c r="R64" i="63"/>
  <c r="R141" i="63"/>
  <c r="AA89" i="63"/>
  <c r="AA161" i="63"/>
  <c r="AA141" i="63"/>
  <c r="AA64" i="63"/>
  <c r="AA58" i="63"/>
  <c r="AA166" i="63"/>
  <c r="AA44" i="63"/>
  <c r="AA142" i="63"/>
  <c r="AA59" i="63"/>
  <c r="AA74" i="63"/>
  <c r="AA15" i="63"/>
  <c r="AA90" i="63"/>
  <c r="AA66" i="63"/>
  <c r="AA180" i="63"/>
  <c r="AA98" i="63"/>
  <c r="AA91" i="63"/>
  <c r="AA203" i="63"/>
  <c r="AA153" i="63"/>
  <c r="R15" i="63"/>
  <c r="R79" i="63"/>
  <c r="AA79" i="63"/>
  <c r="AA72" i="63"/>
  <c r="AA192" i="63"/>
  <c r="AA168" i="63"/>
  <c r="Q74" i="63"/>
  <c r="R74" i="63"/>
  <c r="R44" i="63"/>
  <c r="R91" i="63"/>
  <c r="AA202" i="63"/>
  <c r="R89" i="63"/>
  <c r="R161" i="63"/>
  <c r="R73" i="63"/>
  <c r="R59" i="63"/>
  <c r="AA118" i="63"/>
  <c r="Q202" i="63"/>
  <c r="R202" i="63"/>
  <c r="AA193" i="63"/>
  <c r="R143" i="63"/>
  <c r="B4" i="79" l="1"/>
  <c r="A2" i="79"/>
  <c r="G11" i="63"/>
  <c r="R5" i="73"/>
  <c r="R6" i="73"/>
  <c r="R7" i="73"/>
  <c r="R8" i="73"/>
  <c r="R9" i="73"/>
  <c r="R10" i="73"/>
  <c r="R11" i="73"/>
  <c r="R12" i="73"/>
  <c r="R13" i="73"/>
  <c r="R14" i="73"/>
  <c r="R15" i="73"/>
  <c r="R16" i="73"/>
  <c r="R17" i="73"/>
  <c r="R18" i="73"/>
  <c r="R19" i="73"/>
  <c r="R20" i="73"/>
  <c r="R21" i="73"/>
  <c r="R22" i="73"/>
  <c r="R23" i="73"/>
  <c r="R24" i="73"/>
  <c r="R25" i="73"/>
  <c r="R26" i="73"/>
  <c r="R27" i="73"/>
  <c r="R28" i="73"/>
  <c r="R29" i="73"/>
  <c r="R30" i="73"/>
  <c r="R31" i="73"/>
  <c r="R32" i="73"/>
  <c r="R33" i="73"/>
  <c r="R34" i="73"/>
  <c r="R35" i="73"/>
  <c r="R36" i="73"/>
  <c r="R37" i="73"/>
  <c r="R38" i="73"/>
  <c r="R39" i="73"/>
  <c r="R40" i="73"/>
  <c r="R41" i="73"/>
  <c r="R42" i="73"/>
  <c r="R43" i="73"/>
  <c r="R44" i="73"/>
  <c r="R45" i="73"/>
  <c r="R46" i="73"/>
  <c r="R47" i="73"/>
  <c r="R48" i="73"/>
  <c r="R49" i="73"/>
  <c r="R50" i="73"/>
  <c r="R51" i="73"/>
  <c r="R52" i="73"/>
  <c r="R53" i="73"/>
  <c r="R54" i="73"/>
  <c r="R55" i="73"/>
  <c r="R56" i="73"/>
  <c r="R57" i="73"/>
  <c r="R58" i="73"/>
  <c r="R59" i="73"/>
  <c r="R60" i="73"/>
  <c r="R61" i="73"/>
  <c r="R62" i="73"/>
  <c r="R63" i="73"/>
  <c r="R64" i="73"/>
  <c r="R65" i="73"/>
  <c r="R66" i="73"/>
  <c r="R67" i="73"/>
  <c r="R68" i="73"/>
  <c r="R69" i="73"/>
  <c r="J179" i="63" s="1"/>
  <c r="R70" i="73"/>
  <c r="R71" i="73"/>
  <c r="R72" i="73"/>
  <c r="R73" i="73"/>
  <c r="R74" i="73"/>
  <c r="R75" i="73"/>
  <c r="R76" i="73"/>
  <c r="R77" i="73"/>
  <c r="R78" i="73"/>
  <c r="R79" i="73"/>
  <c r="R80" i="73"/>
  <c r="R81" i="73"/>
  <c r="R82" i="73"/>
  <c r="R83" i="73"/>
  <c r="R84" i="73"/>
  <c r="R85" i="73"/>
  <c r="R86" i="73"/>
  <c r="R87" i="73"/>
  <c r="R88" i="73"/>
  <c r="R89" i="73"/>
  <c r="R90" i="73"/>
  <c r="R91" i="73"/>
  <c r="R92" i="73"/>
  <c r="R93" i="73"/>
  <c r="R94" i="73"/>
  <c r="R95" i="73"/>
  <c r="R96" i="73"/>
  <c r="R97" i="73"/>
  <c r="R98" i="73"/>
  <c r="R99" i="73"/>
  <c r="R100" i="73"/>
  <c r="R101" i="73"/>
  <c r="R102" i="73"/>
  <c r="R103" i="73"/>
  <c r="R104" i="73"/>
  <c r="R105" i="73"/>
  <c r="R106" i="73"/>
  <c r="R107" i="73"/>
  <c r="R108" i="73"/>
  <c r="R109" i="73"/>
  <c r="R110" i="73"/>
  <c r="R111" i="73"/>
  <c r="R112" i="73"/>
  <c r="R113" i="73"/>
  <c r="R114" i="73"/>
  <c r="R115" i="73"/>
  <c r="R116" i="73"/>
  <c r="R117" i="73"/>
  <c r="R118" i="73"/>
  <c r="R119" i="73"/>
  <c r="R120" i="73"/>
  <c r="R121" i="73"/>
  <c r="R122" i="73"/>
  <c r="R123" i="73"/>
  <c r="R124" i="73"/>
  <c r="R125" i="73"/>
  <c r="R126" i="73"/>
  <c r="R127" i="73"/>
  <c r="R128" i="73"/>
  <c r="R129" i="73"/>
  <c r="R130" i="73"/>
  <c r="R131" i="73"/>
  <c r="R132" i="73"/>
  <c r="R133" i="73"/>
  <c r="R134" i="73"/>
  <c r="R135" i="73"/>
  <c r="R136" i="73"/>
  <c r="R137" i="73"/>
  <c r="R138" i="73"/>
  <c r="R139" i="73"/>
  <c r="R140" i="73"/>
  <c r="R141" i="73"/>
  <c r="R142" i="73"/>
  <c r="R143" i="73"/>
  <c r="R144" i="73"/>
  <c r="R145" i="73"/>
  <c r="R146" i="73"/>
  <c r="R147" i="73"/>
  <c r="R148" i="73"/>
  <c r="R149" i="73"/>
  <c r="R150" i="73"/>
  <c r="R151" i="73"/>
  <c r="R152" i="73"/>
  <c r="R153" i="73"/>
  <c r="R154" i="73"/>
  <c r="R155" i="73"/>
  <c r="R156" i="73"/>
  <c r="R157" i="73"/>
  <c r="R158" i="73"/>
  <c r="R159" i="73"/>
  <c r="R160" i="73"/>
  <c r="R161" i="73"/>
  <c r="R162" i="73"/>
  <c r="R163" i="73"/>
  <c r="R164" i="73"/>
  <c r="R165" i="73"/>
  <c r="R166" i="73"/>
  <c r="R167" i="73"/>
  <c r="R168" i="73"/>
  <c r="R169" i="73"/>
  <c r="R170" i="73"/>
  <c r="R171" i="73"/>
  <c r="R172" i="73"/>
  <c r="R173" i="73"/>
  <c r="R174" i="73"/>
  <c r="R175" i="73"/>
  <c r="R176" i="73"/>
  <c r="R177" i="73"/>
  <c r="R178" i="73"/>
  <c r="R179" i="73"/>
  <c r="R180" i="73"/>
  <c r="R181" i="73"/>
  <c r="J177" i="63" s="1"/>
  <c r="R182" i="73"/>
  <c r="R183" i="73"/>
  <c r="R184" i="73"/>
  <c r="R185" i="73"/>
  <c r="R186" i="73"/>
  <c r="R187" i="73"/>
  <c r="R188" i="73"/>
  <c r="R189" i="73"/>
  <c r="R190" i="73"/>
  <c r="R191" i="73"/>
  <c r="R192" i="73"/>
  <c r="R193" i="73"/>
  <c r="R194" i="73"/>
  <c r="R195" i="73"/>
  <c r="R196" i="73"/>
  <c r="R197" i="73"/>
  <c r="R198" i="73"/>
  <c r="R199" i="73"/>
  <c r="R200" i="73"/>
  <c r="R201" i="73"/>
  <c r="R202" i="73"/>
  <c r="R203" i="73"/>
  <c r="R204" i="73"/>
  <c r="R205" i="73"/>
  <c r="R206" i="73"/>
  <c r="J49" i="63" s="1"/>
  <c r="R207" i="73"/>
  <c r="R208" i="73"/>
  <c r="R209" i="73"/>
  <c r="R210" i="73"/>
  <c r="R211" i="73"/>
  <c r="R212" i="73"/>
  <c r="R213" i="73"/>
  <c r="R214" i="73"/>
  <c r="R215" i="73"/>
  <c r="R216" i="73"/>
  <c r="R217" i="73"/>
  <c r="R218" i="73"/>
  <c r="R219" i="73"/>
  <c r="R220" i="73"/>
  <c r="R221" i="73"/>
  <c r="R222" i="73"/>
  <c r="R223" i="73"/>
  <c r="R224" i="73"/>
  <c r="R225" i="73"/>
  <c r="R226" i="73"/>
  <c r="R227" i="73"/>
  <c r="R228" i="73"/>
  <c r="R229" i="73"/>
  <c r="R230" i="73"/>
  <c r="R231" i="73"/>
  <c r="R232" i="73"/>
  <c r="R233" i="73"/>
  <c r="R234" i="73"/>
  <c r="R235" i="73"/>
  <c r="R236" i="73"/>
  <c r="R237" i="73"/>
  <c r="R238" i="73"/>
  <c r="R239" i="73"/>
  <c r="R240" i="73"/>
  <c r="R241" i="73"/>
  <c r="R242" i="73"/>
  <c r="R243" i="73"/>
  <c r="R244" i="73"/>
  <c r="R245" i="73"/>
  <c r="R246" i="73"/>
  <c r="R247" i="73"/>
  <c r="R248" i="73"/>
  <c r="R249" i="73"/>
  <c r="R250" i="73"/>
  <c r="R251" i="73"/>
  <c r="R252" i="73"/>
  <c r="R253" i="73"/>
  <c r="R254" i="73"/>
  <c r="R255" i="73"/>
  <c r="R256" i="73"/>
  <c r="R257" i="73"/>
  <c r="R258" i="73"/>
  <c r="R259" i="73"/>
  <c r="R260" i="73"/>
  <c r="R261" i="73"/>
  <c r="R262" i="73"/>
  <c r="R263" i="73"/>
  <c r="R264" i="73"/>
  <c r="R265" i="73"/>
  <c r="R266" i="73"/>
  <c r="R267" i="73"/>
  <c r="R268" i="73"/>
  <c r="R269" i="73"/>
  <c r="R270" i="73"/>
  <c r="R271" i="73"/>
  <c r="R272" i="73"/>
  <c r="R273" i="73"/>
  <c r="R274" i="73"/>
  <c r="R275" i="73"/>
  <c r="R276" i="73"/>
  <c r="R277" i="73"/>
  <c r="R278" i="73"/>
  <c r="R279" i="73"/>
  <c r="R280" i="73"/>
  <c r="R281" i="73"/>
  <c r="R282" i="73"/>
  <c r="R283" i="73"/>
  <c r="R284" i="73"/>
  <c r="R285" i="73"/>
  <c r="R286" i="73"/>
  <c r="R287" i="73"/>
  <c r="R288" i="73"/>
  <c r="R289" i="73"/>
  <c r="R290" i="73"/>
  <c r="R291" i="73"/>
  <c r="R292" i="73"/>
  <c r="R293" i="73"/>
  <c r="R294" i="73"/>
  <c r="R295" i="73"/>
  <c r="R296" i="73"/>
  <c r="R297" i="73"/>
  <c r="R298" i="73"/>
  <c r="R299" i="73"/>
  <c r="R300" i="73"/>
  <c r="R301" i="73"/>
  <c r="R302" i="73"/>
  <c r="R303" i="73"/>
  <c r="R304" i="73"/>
  <c r="R305" i="73"/>
  <c r="R306" i="73"/>
  <c r="R307" i="73"/>
  <c r="R308" i="73"/>
  <c r="R309" i="73"/>
  <c r="R310" i="73"/>
  <c r="R311" i="73"/>
  <c r="R312" i="73"/>
  <c r="R313" i="73"/>
  <c r="R314" i="73"/>
  <c r="R315" i="73"/>
  <c r="R316" i="73"/>
  <c r="R317" i="73"/>
  <c r="R318" i="73"/>
  <c r="R319" i="73"/>
  <c r="R320" i="73"/>
  <c r="R321" i="73"/>
  <c r="R322" i="73"/>
  <c r="R323" i="73"/>
  <c r="R324" i="73"/>
  <c r="R325" i="73"/>
  <c r="R326" i="73"/>
  <c r="R327" i="73"/>
  <c r="R328" i="73"/>
  <c r="R329" i="73"/>
  <c r="R330" i="73"/>
  <c r="R331" i="73"/>
  <c r="R332" i="73"/>
  <c r="R333" i="73"/>
  <c r="R334" i="73"/>
  <c r="R335" i="73"/>
  <c r="R336" i="73"/>
  <c r="R337" i="73"/>
  <c r="R338" i="73"/>
  <c r="R339" i="73"/>
  <c r="R340" i="73"/>
  <c r="R341" i="73"/>
  <c r="R342" i="73"/>
  <c r="R343" i="73"/>
  <c r="R344" i="73"/>
  <c r="R345" i="73"/>
  <c r="R346" i="73"/>
  <c r="R347" i="73"/>
  <c r="R348" i="73"/>
  <c r="R349" i="73"/>
  <c r="R350" i="73"/>
  <c r="R351" i="73"/>
  <c r="R352" i="73"/>
  <c r="R353" i="73"/>
  <c r="R354" i="73"/>
  <c r="R355" i="73"/>
  <c r="R356" i="73"/>
  <c r="R357" i="73"/>
  <c r="R358" i="73"/>
  <c r="R359" i="73"/>
  <c r="R360" i="73"/>
  <c r="R361" i="73"/>
  <c r="R362" i="73"/>
  <c r="R363" i="73"/>
  <c r="R364" i="73"/>
  <c r="R365" i="73"/>
  <c r="R366" i="73"/>
  <c r="R367" i="73"/>
  <c r="R368" i="73"/>
  <c r="J62" i="63" s="1"/>
  <c r="R369" i="73"/>
  <c r="I62" i="63" s="1"/>
  <c r="R370" i="73"/>
  <c r="R371" i="73"/>
  <c r="R372" i="73"/>
  <c r="R373" i="73"/>
  <c r="R374" i="73"/>
  <c r="R375" i="73"/>
  <c r="R376" i="73"/>
  <c r="R377" i="73"/>
  <c r="R378" i="73"/>
  <c r="R379" i="73"/>
  <c r="R380" i="73"/>
  <c r="R381" i="73"/>
  <c r="R382" i="73"/>
  <c r="R383" i="73"/>
  <c r="R384" i="73"/>
  <c r="R385" i="73"/>
  <c r="R386" i="73"/>
  <c r="R387" i="73"/>
  <c r="R388" i="73"/>
  <c r="R389" i="73"/>
  <c r="R390" i="73"/>
  <c r="R391" i="73"/>
  <c r="R392" i="73"/>
  <c r="R393" i="73"/>
  <c r="R394" i="73"/>
  <c r="R395" i="73"/>
  <c r="R396" i="73"/>
  <c r="R397" i="73"/>
  <c r="R398" i="73"/>
  <c r="R399" i="73"/>
  <c r="R400" i="73"/>
  <c r="R401" i="73"/>
  <c r="R402" i="73"/>
  <c r="R403" i="73"/>
  <c r="R404" i="73"/>
  <c r="R405" i="73"/>
  <c r="R406" i="73"/>
  <c r="R407" i="73"/>
  <c r="R408" i="73"/>
  <c r="R409" i="73"/>
  <c r="R410" i="73"/>
  <c r="R411" i="73"/>
  <c r="R412" i="73"/>
  <c r="R413" i="73"/>
  <c r="R414" i="73"/>
  <c r="R415" i="73"/>
  <c r="R416" i="73"/>
  <c r="R417" i="73"/>
  <c r="R418" i="73"/>
  <c r="R419" i="73"/>
  <c r="R420" i="73"/>
  <c r="R421" i="73"/>
  <c r="R422" i="73"/>
  <c r="R423" i="73"/>
  <c r="R424" i="73"/>
  <c r="R425" i="73"/>
  <c r="R426" i="73"/>
  <c r="R427" i="73"/>
  <c r="R428" i="73"/>
  <c r="R429" i="73"/>
  <c r="R430" i="73"/>
  <c r="R431" i="73"/>
  <c r="R432" i="73"/>
  <c r="R433" i="73"/>
  <c r="R434" i="73"/>
  <c r="R435" i="73"/>
  <c r="R436" i="73"/>
  <c r="R437" i="73"/>
  <c r="R438" i="73"/>
  <c r="R439" i="73"/>
  <c r="R440" i="73"/>
  <c r="R441" i="73"/>
  <c r="R442" i="73"/>
  <c r="R443" i="73"/>
  <c r="R444" i="73"/>
  <c r="R445" i="73"/>
  <c r="R446" i="73"/>
  <c r="R447" i="73"/>
  <c r="R448" i="73"/>
  <c r="R449" i="73"/>
  <c r="R450" i="73"/>
  <c r="R451" i="73"/>
  <c r="R452" i="73"/>
  <c r="R453" i="73"/>
  <c r="R454" i="73"/>
  <c r="J114" i="63" s="1"/>
  <c r="R455" i="73"/>
  <c r="R456" i="73"/>
  <c r="R457" i="73"/>
  <c r="R458" i="73"/>
  <c r="R459" i="73"/>
  <c r="R460" i="73"/>
  <c r="R461" i="73"/>
  <c r="R462" i="73"/>
  <c r="R463" i="73"/>
  <c r="R464" i="73"/>
  <c r="R465" i="73"/>
  <c r="R466" i="73"/>
  <c r="R467" i="73"/>
  <c r="R468" i="73"/>
  <c r="R469" i="73"/>
  <c r="R470" i="73"/>
  <c r="R471" i="73"/>
  <c r="R472" i="73"/>
  <c r="R473" i="73"/>
  <c r="R474" i="73"/>
  <c r="R475" i="73"/>
  <c r="R476" i="73"/>
  <c r="R477" i="73"/>
  <c r="R478" i="73"/>
  <c r="R479" i="73"/>
  <c r="R480" i="73"/>
  <c r="R481" i="73"/>
  <c r="R482" i="73"/>
  <c r="R483" i="73"/>
  <c r="R484" i="73"/>
  <c r="R485" i="73"/>
  <c r="R486" i="73"/>
  <c r="R487" i="73"/>
  <c r="R488" i="73"/>
  <c r="R489" i="73"/>
  <c r="R490" i="73"/>
  <c r="R491" i="73"/>
  <c r="R492" i="73"/>
  <c r="R493" i="73"/>
  <c r="R494" i="73"/>
  <c r="R495" i="73"/>
  <c r="R496" i="73"/>
  <c r="R497" i="73"/>
  <c r="R498" i="73"/>
  <c r="R499" i="73"/>
  <c r="R500" i="73"/>
  <c r="R501" i="73"/>
  <c r="R502" i="73"/>
  <c r="R503" i="73"/>
  <c r="R504" i="73"/>
  <c r="R505" i="73"/>
  <c r="R506" i="73"/>
  <c r="R507" i="73"/>
  <c r="R508" i="73"/>
  <c r="R509" i="73"/>
  <c r="R510" i="73"/>
  <c r="R511" i="73"/>
  <c r="R512" i="73"/>
  <c r="R513" i="73"/>
  <c r="R514" i="73"/>
  <c r="R515" i="73"/>
  <c r="R516" i="73"/>
  <c r="R517" i="73"/>
  <c r="R518" i="73"/>
  <c r="R519" i="73"/>
  <c r="R520" i="73"/>
  <c r="R521" i="73"/>
  <c r="R522" i="73"/>
  <c r="R523" i="73"/>
  <c r="R524" i="73"/>
  <c r="R525" i="73"/>
  <c r="R526" i="73"/>
  <c r="R527" i="73"/>
  <c r="R528" i="73"/>
  <c r="R529" i="73"/>
  <c r="R530" i="73"/>
  <c r="R531" i="73"/>
  <c r="R532" i="73"/>
  <c r="R533" i="73"/>
  <c r="R534" i="73"/>
  <c r="R535" i="73"/>
  <c r="R536" i="73"/>
  <c r="R537" i="73"/>
  <c r="R538" i="73"/>
  <c r="R539" i="73"/>
  <c r="R540" i="73"/>
  <c r="R541" i="73"/>
  <c r="R542" i="73"/>
  <c r="R543" i="73"/>
  <c r="R544" i="73"/>
  <c r="R545" i="73"/>
  <c r="R546" i="73"/>
  <c r="R547" i="73"/>
  <c r="R548" i="73"/>
  <c r="R549" i="73"/>
  <c r="R550" i="73"/>
  <c r="R551" i="73"/>
  <c r="R552" i="73"/>
  <c r="R553" i="73"/>
  <c r="R554" i="73"/>
  <c r="R555" i="73"/>
  <c r="R556" i="73"/>
  <c r="R557" i="73"/>
  <c r="R558" i="73"/>
  <c r="R559" i="73"/>
  <c r="R560" i="73"/>
  <c r="R561" i="73"/>
  <c r="R562" i="73"/>
  <c r="R563" i="73"/>
  <c r="R564" i="73"/>
  <c r="R565" i="73"/>
  <c r="R566" i="73"/>
  <c r="R567" i="73"/>
  <c r="R568" i="73"/>
  <c r="R569" i="73"/>
  <c r="R570" i="73"/>
  <c r="R571" i="73"/>
  <c r="R572" i="73"/>
  <c r="R573" i="73"/>
  <c r="R574" i="73"/>
  <c r="R575" i="73"/>
  <c r="R576" i="73"/>
  <c r="R577" i="73"/>
  <c r="R578" i="73"/>
  <c r="R579" i="73"/>
  <c r="R580" i="73"/>
  <c r="R581" i="73"/>
  <c r="R582" i="73"/>
  <c r="I78" i="63" s="1"/>
  <c r="R583" i="73"/>
  <c r="R584" i="73"/>
  <c r="R585" i="73"/>
  <c r="R586" i="73"/>
  <c r="R587" i="73"/>
  <c r="R588" i="73"/>
  <c r="R589" i="73"/>
  <c r="R590" i="73"/>
  <c r="R591" i="73"/>
  <c r="R592" i="73"/>
  <c r="R593" i="73"/>
  <c r="R594" i="73"/>
  <c r="R595" i="73"/>
  <c r="R596" i="73"/>
  <c r="R597" i="73"/>
  <c r="R598" i="73"/>
  <c r="R599" i="73"/>
  <c r="R600" i="73"/>
  <c r="R601" i="73"/>
  <c r="R602" i="73"/>
  <c r="R603" i="73"/>
  <c r="R604" i="73"/>
  <c r="R605" i="73"/>
  <c r="R606" i="73"/>
  <c r="R607" i="73"/>
  <c r="R608" i="73"/>
  <c r="R609" i="73"/>
  <c r="R610" i="73"/>
  <c r="R611" i="73"/>
  <c r="R612" i="73"/>
  <c r="R613" i="73"/>
  <c r="R614" i="73"/>
  <c r="R615" i="73"/>
  <c r="R616" i="73"/>
  <c r="R617" i="73"/>
  <c r="R618" i="73"/>
  <c r="R619" i="73"/>
  <c r="R620" i="73"/>
  <c r="R621" i="73"/>
  <c r="R622" i="73"/>
  <c r="R623" i="73"/>
  <c r="R624" i="73"/>
  <c r="R625" i="73"/>
  <c r="R626" i="73"/>
  <c r="R627" i="73"/>
  <c r="R628" i="73"/>
  <c r="R629" i="73"/>
  <c r="R630" i="73"/>
  <c r="R631" i="73"/>
  <c r="R632" i="73"/>
  <c r="R633" i="73"/>
  <c r="R634" i="73"/>
  <c r="R635" i="73"/>
  <c r="R636" i="73"/>
  <c r="R637" i="73"/>
  <c r="R638" i="73"/>
  <c r="R639" i="73"/>
  <c r="R640" i="73"/>
  <c r="R641" i="73"/>
  <c r="R642" i="73"/>
  <c r="R643" i="73"/>
  <c r="R644" i="73"/>
  <c r="R645" i="73"/>
  <c r="R646" i="73"/>
  <c r="R647" i="73"/>
  <c r="R648" i="73"/>
  <c r="R649" i="73"/>
  <c r="R650" i="73"/>
  <c r="R651" i="73"/>
  <c r="R652" i="73"/>
  <c r="R653" i="73"/>
  <c r="R654" i="73"/>
  <c r="R655" i="73"/>
  <c r="R656" i="73"/>
  <c r="R657" i="73"/>
  <c r="R658" i="73"/>
  <c r="R659" i="73"/>
  <c r="R660" i="73"/>
  <c r="R661" i="73"/>
  <c r="R662" i="73"/>
  <c r="R663" i="73"/>
  <c r="R664" i="73"/>
  <c r="R665" i="73"/>
  <c r="R666" i="73"/>
  <c r="R667" i="73"/>
  <c r="R668" i="73"/>
  <c r="R669" i="73"/>
  <c r="R670" i="73"/>
  <c r="R671" i="73"/>
  <c r="R672" i="73"/>
  <c r="R673" i="73"/>
  <c r="R674" i="73"/>
  <c r="R675" i="73"/>
  <c r="R676" i="73"/>
  <c r="R677" i="73"/>
  <c r="R678" i="73"/>
  <c r="R679" i="73"/>
  <c r="R680" i="73"/>
  <c r="R681" i="73"/>
  <c r="R682" i="73"/>
  <c r="R683" i="73"/>
  <c r="R684" i="73"/>
  <c r="R685" i="73"/>
  <c r="R686" i="73"/>
  <c r="R687" i="73"/>
  <c r="R688" i="73"/>
  <c r="R689" i="73"/>
  <c r="R690" i="73"/>
  <c r="R691" i="73"/>
  <c r="R692" i="73"/>
  <c r="R693" i="73"/>
  <c r="R694" i="73"/>
  <c r="R695" i="73"/>
  <c r="R696" i="73"/>
  <c r="R697" i="73"/>
  <c r="R698" i="73"/>
  <c r="R699" i="73"/>
  <c r="R700" i="73"/>
  <c r="R701" i="73"/>
  <c r="R702" i="73"/>
  <c r="R703" i="73"/>
  <c r="R704" i="73"/>
  <c r="R705" i="73"/>
  <c r="R706" i="73"/>
  <c r="R707" i="73"/>
  <c r="R708" i="73"/>
  <c r="R709" i="73"/>
  <c r="R710" i="73"/>
  <c r="R711" i="73"/>
  <c r="R712" i="73"/>
  <c r="R713" i="73"/>
  <c r="R714" i="73"/>
  <c r="R715" i="73"/>
  <c r="R716" i="73"/>
  <c r="R717" i="73"/>
  <c r="R718" i="73"/>
  <c r="R719" i="73"/>
  <c r="R720" i="73"/>
  <c r="R721" i="73"/>
  <c r="R722" i="73"/>
  <c r="R723" i="73"/>
  <c r="R724" i="73"/>
  <c r="R725" i="73"/>
  <c r="R726" i="73"/>
  <c r="R727" i="73"/>
  <c r="R728" i="73"/>
  <c r="R729" i="73"/>
  <c r="R730" i="73"/>
  <c r="R731" i="73"/>
  <c r="R732" i="73"/>
  <c r="R733" i="73"/>
  <c r="R734" i="73"/>
  <c r="R735" i="73"/>
  <c r="R736" i="73"/>
  <c r="R737" i="73"/>
  <c r="R738" i="73"/>
  <c r="R739" i="73"/>
  <c r="R740" i="73"/>
  <c r="R741" i="73"/>
  <c r="R742" i="73"/>
  <c r="R743" i="73"/>
  <c r="R744" i="73"/>
  <c r="R745" i="73"/>
  <c r="R746" i="73"/>
  <c r="R747" i="73"/>
  <c r="R748" i="73"/>
  <c r="R749" i="73"/>
  <c r="R750" i="73"/>
  <c r="R751" i="73"/>
  <c r="R752" i="73"/>
  <c r="R753" i="73"/>
  <c r="R754" i="73"/>
  <c r="R755" i="73"/>
  <c r="R756" i="73"/>
  <c r="R757" i="73"/>
  <c r="R758" i="73"/>
  <c r="R759" i="73"/>
  <c r="R760" i="73"/>
  <c r="R761" i="73"/>
  <c r="R762" i="73"/>
  <c r="R763" i="73"/>
  <c r="R764" i="73"/>
  <c r="R765" i="73"/>
  <c r="R766" i="73"/>
  <c r="R767" i="73"/>
  <c r="R768" i="73"/>
  <c r="R769" i="73"/>
  <c r="R770" i="73"/>
  <c r="R771" i="73"/>
  <c r="R772" i="73"/>
  <c r="R773" i="73"/>
  <c r="R774" i="73"/>
  <c r="R775" i="73"/>
  <c r="R776" i="73"/>
  <c r="R777" i="73"/>
  <c r="R778" i="73"/>
  <c r="R779" i="73"/>
  <c r="R780" i="73"/>
  <c r="R781" i="73"/>
  <c r="R782" i="73"/>
  <c r="R783" i="73"/>
  <c r="R784" i="73"/>
  <c r="R785" i="73"/>
  <c r="R786" i="73"/>
  <c r="R787" i="73"/>
  <c r="I14" i="63" s="1"/>
  <c r="R788" i="73"/>
  <c r="R789" i="73"/>
  <c r="R790" i="73"/>
  <c r="R791" i="73"/>
  <c r="R792" i="73"/>
  <c r="R793" i="73"/>
  <c r="R794" i="73"/>
  <c r="R795" i="73"/>
  <c r="R796" i="73"/>
  <c r="R797" i="73"/>
  <c r="R798" i="73"/>
  <c r="R799" i="73"/>
  <c r="R800" i="73"/>
  <c r="R801" i="73"/>
  <c r="R802" i="73"/>
  <c r="R803" i="73"/>
  <c r="R804" i="73"/>
  <c r="R805" i="73"/>
  <c r="R806" i="73"/>
  <c r="R807" i="73"/>
  <c r="R808" i="73"/>
  <c r="R809" i="73"/>
  <c r="R810" i="73"/>
  <c r="R811" i="73"/>
  <c r="R812" i="73"/>
  <c r="R813" i="73"/>
  <c r="R814" i="73"/>
  <c r="R815" i="73"/>
  <c r="R816" i="73"/>
  <c r="R817" i="73"/>
  <c r="R818" i="73"/>
  <c r="R819" i="73"/>
  <c r="R820" i="73"/>
  <c r="R821" i="73"/>
  <c r="R822" i="73"/>
  <c r="R823" i="73"/>
  <c r="R824" i="73"/>
  <c r="R825" i="73"/>
  <c r="R826" i="73"/>
  <c r="R827" i="73"/>
  <c r="R828" i="73"/>
  <c r="R829" i="73"/>
  <c r="R830" i="73"/>
  <c r="R831" i="73"/>
  <c r="R832" i="73"/>
  <c r="R833" i="73"/>
  <c r="R834" i="73"/>
  <c r="R835" i="73"/>
  <c r="R836" i="73"/>
  <c r="R837" i="73"/>
  <c r="R838" i="73"/>
  <c r="R839" i="73"/>
  <c r="R840" i="73"/>
  <c r="R841" i="73"/>
  <c r="R842" i="73"/>
  <c r="R843" i="73"/>
  <c r="R844" i="73"/>
  <c r="R845" i="73"/>
  <c r="R846" i="73"/>
  <c r="R847" i="73"/>
  <c r="R848" i="73"/>
  <c r="R849" i="73"/>
  <c r="R850" i="73"/>
  <c r="R851" i="73"/>
  <c r="R852" i="73"/>
  <c r="R853" i="73"/>
  <c r="R854" i="73"/>
  <c r="R855" i="73"/>
  <c r="R856" i="73"/>
  <c r="R857" i="73"/>
  <c r="R858" i="73"/>
  <c r="R859" i="73"/>
  <c r="R860" i="73"/>
  <c r="R861" i="73"/>
  <c r="R862" i="73"/>
  <c r="R863" i="73"/>
  <c r="R864" i="73"/>
  <c r="R865" i="73"/>
  <c r="R866" i="73"/>
  <c r="R867" i="73"/>
  <c r="R868" i="73"/>
  <c r="R869" i="73"/>
  <c r="R870" i="73"/>
  <c r="I198" i="63" s="1"/>
  <c r="R871" i="73"/>
  <c r="R872" i="73"/>
  <c r="R873" i="73"/>
  <c r="R874" i="73"/>
  <c r="R875" i="73"/>
  <c r="R876" i="73"/>
  <c r="R877" i="73"/>
  <c r="R878" i="73"/>
  <c r="R879" i="73"/>
  <c r="R880" i="73"/>
  <c r="R881" i="73"/>
  <c r="R882" i="73"/>
  <c r="R883" i="73"/>
  <c r="R884" i="73"/>
  <c r="R885" i="73"/>
  <c r="R886" i="73"/>
  <c r="R887" i="73"/>
  <c r="R888" i="73"/>
  <c r="R889" i="73"/>
  <c r="R890" i="73"/>
  <c r="R891" i="73"/>
  <c r="R892" i="73"/>
  <c r="R893" i="73"/>
  <c r="R894" i="73"/>
  <c r="R895" i="73"/>
  <c r="R896" i="73"/>
  <c r="R897" i="73"/>
  <c r="R898" i="73"/>
  <c r="R899" i="73"/>
  <c r="R900" i="73"/>
  <c r="R901" i="73"/>
  <c r="R902" i="73"/>
  <c r="R903" i="73"/>
  <c r="R904" i="73"/>
  <c r="R905" i="73"/>
  <c r="R906" i="73"/>
  <c r="J135" i="63" s="1"/>
  <c r="R907" i="73"/>
  <c r="R908" i="73"/>
  <c r="R909" i="73"/>
  <c r="R910" i="73"/>
  <c r="R911" i="73"/>
  <c r="R912" i="73"/>
  <c r="R913" i="73"/>
  <c r="R914" i="73"/>
  <c r="R915" i="73"/>
  <c r="R916" i="73"/>
  <c r="R917" i="73"/>
  <c r="R918" i="73"/>
  <c r="R919" i="73"/>
  <c r="R920" i="73"/>
  <c r="R921" i="73"/>
  <c r="R922" i="73"/>
  <c r="R923" i="73"/>
  <c r="R924" i="73"/>
  <c r="R925" i="73"/>
  <c r="R926" i="73"/>
  <c r="R927" i="73"/>
  <c r="R928" i="73"/>
  <c r="R929" i="73"/>
  <c r="R930" i="73"/>
  <c r="R931" i="73"/>
  <c r="R932" i="73"/>
  <c r="R933" i="73"/>
  <c r="R934" i="73"/>
  <c r="R935" i="73"/>
  <c r="R936" i="73"/>
  <c r="R937" i="73"/>
  <c r="R938" i="73"/>
  <c r="R939" i="73"/>
  <c r="R940" i="73"/>
  <c r="R941" i="73"/>
  <c r="R942" i="73"/>
  <c r="R943" i="73"/>
  <c r="R944" i="73"/>
  <c r="R945" i="73"/>
  <c r="R946" i="73"/>
  <c r="R947" i="73"/>
  <c r="R948" i="73"/>
  <c r="R949" i="73"/>
  <c r="R950" i="73"/>
  <c r="R951" i="73"/>
  <c r="R952" i="73"/>
  <c r="R953" i="73"/>
  <c r="R954" i="73"/>
  <c r="R955" i="73"/>
  <c r="R956" i="73"/>
  <c r="R957" i="73"/>
  <c r="R958" i="73"/>
  <c r="R959" i="73"/>
  <c r="R960" i="73"/>
  <c r="R961" i="73"/>
  <c r="R962" i="73"/>
  <c r="R963" i="73"/>
  <c r="R964" i="73"/>
  <c r="R965" i="73"/>
  <c r="R966" i="73"/>
  <c r="J96" i="63" s="1"/>
  <c r="R967" i="73"/>
  <c r="R968" i="73"/>
  <c r="R969" i="73"/>
  <c r="R970" i="73"/>
  <c r="R971" i="73"/>
  <c r="R972" i="73"/>
  <c r="R973" i="73"/>
  <c r="R974" i="73"/>
  <c r="R975" i="73"/>
  <c r="R976" i="73"/>
  <c r="R977" i="73"/>
  <c r="R978" i="73"/>
  <c r="R979" i="73"/>
  <c r="R980" i="73"/>
  <c r="R981" i="73"/>
  <c r="R982" i="73"/>
  <c r="R983" i="73"/>
  <c r="R984" i="73"/>
  <c r="R985" i="73"/>
  <c r="R986" i="73"/>
  <c r="R987" i="73"/>
  <c r="R988" i="73"/>
  <c r="R989" i="73"/>
  <c r="R990" i="73"/>
  <c r="R991" i="73"/>
  <c r="R992" i="73"/>
  <c r="R993" i="73"/>
  <c r="R994" i="73"/>
  <c r="R995" i="73"/>
  <c r="R996" i="73"/>
  <c r="R997" i="73"/>
  <c r="R998" i="73"/>
  <c r="R999" i="73"/>
  <c r="R1000" i="73"/>
  <c r="R1001" i="73"/>
  <c r="R1002" i="73"/>
  <c r="R1003" i="73"/>
  <c r="R1004" i="73"/>
  <c r="R1005" i="73"/>
  <c r="R1006" i="73"/>
  <c r="R1007" i="73"/>
  <c r="R1008" i="73"/>
  <c r="R1009" i="73"/>
  <c r="R1010" i="73"/>
  <c r="R1011" i="73"/>
  <c r="R1012" i="73"/>
  <c r="R1013" i="73"/>
  <c r="R1014" i="73"/>
  <c r="R1015" i="73"/>
  <c r="R1016" i="73"/>
  <c r="R1017" i="73"/>
  <c r="R1018" i="73"/>
  <c r="R1019" i="73"/>
  <c r="R1020" i="73"/>
  <c r="R1021" i="73"/>
  <c r="R1022" i="73"/>
  <c r="R1023" i="73"/>
  <c r="R1024" i="73"/>
  <c r="R1025" i="73"/>
  <c r="R1026" i="73"/>
  <c r="R1027" i="73"/>
  <c r="R1028" i="73"/>
  <c r="R1029" i="73"/>
  <c r="R1030" i="73"/>
  <c r="R1031" i="73"/>
  <c r="R1032" i="73"/>
  <c r="R1033" i="73"/>
  <c r="R1034" i="73"/>
  <c r="R1035" i="73"/>
  <c r="R1036" i="73"/>
  <c r="R1037" i="73"/>
  <c r="R1038" i="73"/>
  <c r="R1039" i="73"/>
  <c r="R1040" i="73"/>
  <c r="R1041" i="73"/>
  <c r="R1042" i="73"/>
  <c r="R1043" i="73"/>
  <c r="R1044" i="73"/>
  <c r="R1045" i="73"/>
  <c r="R1046" i="73"/>
  <c r="R1047" i="73"/>
  <c r="R1048" i="73"/>
  <c r="R1049" i="73"/>
  <c r="R1050" i="73"/>
  <c r="R1051" i="73"/>
  <c r="R1052" i="73"/>
  <c r="R1053" i="73"/>
  <c r="R1054" i="73"/>
  <c r="R1055" i="73"/>
  <c r="R1056" i="73"/>
  <c r="R1057" i="73"/>
  <c r="R1058" i="73"/>
  <c r="R1059" i="73"/>
  <c r="R1060" i="73"/>
  <c r="R1061" i="73"/>
  <c r="R1062" i="73"/>
  <c r="R1063" i="73"/>
  <c r="R1064" i="73"/>
  <c r="R1065" i="73"/>
  <c r="J130" i="63" s="1"/>
  <c r="R1066" i="73"/>
  <c r="R1067" i="73"/>
  <c r="R1068" i="73"/>
  <c r="R1069" i="73"/>
  <c r="R1070" i="73"/>
  <c r="R1071" i="73"/>
  <c r="R1072" i="73"/>
  <c r="R1073" i="73"/>
  <c r="R1074" i="73"/>
  <c r="R1075" i="73"/>
  <c r="R1076" i="73"/>
  <c r="R1077" i="73"/>
  <c r="R1078" i="73"/>
  <c r="R1079" i="73"/>
  <c r="R1080" i="73"/>
  <c r="R1081" i="73"/>
  <c r="R1082" i="73"/>
  <c r="R1083" i="73"/>
  <c r="R1084" i="73"/>
  <c r="R1085" i="73"/>
  <c r="R1086" i="73"/>
  <c r="R1087" i="73"/>
  <c r="R1088" i="73"/>
  <c r="R1089" i="73"/>
  <c r="R1090" i="73"/>
  <c r="R1091" i="73"/>
  <c r="R1092" i="73"/>
  <c r="R1093" i="73"/>
  <c r="R1094" i="73"/>
  <c r="R1095" i="73"/>
  <c r="R1096" i="73"/>
  <c r="R1097" i="73"/>
  <c r="R1098" i="73"/>
  <c r="R1099" i="73"/>
  <c r="R1100" i="73"/>
  <c r="R1101" i="73"/>
  <c r="R1102" i="73"/>
  <c r="R1103" i="73"/>
  <c r="R1104" i="73"/>
  <c r="R1105" i="73"/>
  <c r="R1106" i="73"/>
  <c r="R1107" i="73"/>
  <c r="R1108" i="73"/>
  <c r="R1109" i="73"/>
  <c r="R1110" i="73"/>
  <c r="R1111" i="73"/>
  <c r="R1112" i="73"/>
  <c r="R1113" i="73"/>
  <c r="R1114" i="73"/>
  <c r="R1115" i="73"/>
  <c r="R1116" i="73"/>
  <c r="R1117" i="73"/>
  <c r="R1118" i="73"/>
  <c r="R1119" i="73"/>
  <c r="R1120" i="73"/>
  <c r="R1121" i="73"/>
  <c r="R1122" i="73"/>
  <c r="R1123" i="73"/>
  <c r="R1124" i="73"/>
  <c r="R1125" i="73"/>
  <c r="R1126" i="73"/>
  <c r="R1127" i="73"/>
  <c r="R1128" i="73"/>
  <c r="R1129" i="73"/>
  <c r="R1130" i="73"/>
  <c r="R1131" i="73"/>
  <c r="R1132" i="73"/>
  <c r="R1133" i="73"/>
  <c r="R1134" i="73"/>
  <c r="R1135" i="73"/>
  <c r="R1136" i="73"/>
  <c r="R1137" i="73"/>
  <c r="R1138" i="73"/>
  <c r="R1139" i="73"/>
  <c r="R1140" i="73"/>
  <c r="R1141" i="73"/>
  <c r="R1142" i="73"/>
  <c r="R1143" i="73"/>
  <c r="R1144" i="73"/>
  <c r="R1145" i="73"/>
  <c r="R1146" i="73"/>
  <c r="R1147" i="73"/>
  <c r="R1148" i="73"/>
  <c r="R1149" i="73"/>
  <c r="R1150" i="73"/>
  <c r="R1151" i="73"/>
  <c r="R1152" i="73"/>
  <c r="R1153" i="73"/>
  <c r="R1154" i="73"/>
  <c r="R1155" i="73"/>
  <c r="R1156" i="73"/>
  <c r="R1157" i="73"/>
  <c r="R1158" i="73"/>
  <c r="R1159" i="73"/>
  <c r="R1160" i="73"/>
  <c r="R1161" i="73"/>
  <c r="R1162" i="73"/>
  <c r="R1163" i="73"/>
  <c r="R1164" i="73"/>
  <c r="R1165" i="73"/>
  <c r="R1166" i="73"/>
  <c r="R1167" i="73"/>
  <c r="R1168" i="73"/>
  <c r="R1169" i="73"/>
  <c r="R1170" i="73"/>
  <c r="R1171" i="73"/>
  <c r="R1172" i="73"/>
  <c r="R1173" i="73"/>
  <c r="R1174" i="73"/>
  <c r="R1175" i="73"/>
  <c r="R1176" i="73"/>
  <c r="R1177" i="73"/>
  <c r="R1178" i="73"/>
  <c r="R1179" i="73"/>
  <c r="R1180" i="73"/>
  <c r="R1181" i="73"/>
  <c r="R1182" i="73"/>
  <c r="R1183" i="73"/>
  <c r="R1184" i="73"/>
  <c r="R1185" i="73"/>
  <c r="R1186" i="73"/>
  <c r="R1187" i="73"/>
  <c r="R1188" i="73"/>
  <c r="R1189" i="73"/>
  <c r="R1190" i="73"/>
  <c r="R1191" i="73"/>
  <c r="R1192" i="73"/>
  <c r="R1193" i="73"/>
  <c r="R1194" i="73"/>
  <c r="R1195" i="73"/>
  <c r="R1196" i="73"/>
  <c r="R1197" i="73"/>
  <c r="R1198" i="73"/>
  <c r="R1199" i="73"/>
  <c r="R1200" i="73"/>
  <c r="R1201" i="73"/>
  <c r="R1202" i="73"/>
  <c r="R1203" i="73"/>
  <c r="R1204" i="73"/>
  <c r="R1205" i="73"/>
  <c r="R1206" i="73"/>
  <c r="R1207" i="73"/>
  <c r="R1208" i="73"/>
  <c r="R1209" i="73"/>
  <c r="R1210" i="73"/>
  <c r="R1211" i="73"/>
  <c r="R1212" i="73"/>
  <c r="R1213" i="73"/>
  <c r="R1214" i="73"/>
  <c r="R1215" i="73"/>
  <c r="R1216" i="73"/>
  <c r="R1217" i="73"/>
  <c r="R1218" i="73"/>
  <c r="R1219" i="73"/>
  <c r="R1220" i="73"/>
  <c r="R1221" i="73"/>
  <c r="R1222" i="73"/>
  <c r="R1223" i="73"/>
  <c r="R1224" i="73"/>
  <c r="R1225" i="73"/>
  <c r="R1226" i="73"/>
  <c r="R1227" i="73"/>
  <c r="R1228" i="73"/>
  <c r="R1229" i="73"/>
  <c r="R1230" i="73"/>
  <c r="R1231" i="73"/>
  <c r="R1232" i="73"/>
  <c r="R1233" i="73"/>
  <c r="R1234" i="73"/>
  <c r="R1235" i="73"/>
  <c r="R1236" i="73"/>
  <c r="R1237" i="73"/>
  <c r="R1238" i="73"/>
  <c r="R1239" i="73"/>
  <c r="R1240" i="73"/>
  <c r="R1241" i="73"/>
  <c r="R1242" i="73"/>
  <c r="R1243" i="73"/>
  <c r="R1244" i="73"/>
  <c r="R1245" i="73"/>
  <c r="R1246" i="73"/>
  <c r="R1247" i="73"/>
  <c r="R1248" i="73"/>
  <c r="R1249" i="73"/>
  <c r="R1250" i="73"/>
  <c r="R1251" i="73"/>
  <c r="R1252" i="73"/>
  <c r="R1253" i="73"/>
  <c r="R1254" i="73"/>
  <c r="R1255" i="73"/>
  <c r="R1256" i="73"/>
  <c r="R1257" i="73"/>
  <c r="R1258" i="73"/>
  <c r="R1259" i="73"/>
  <c r="R1260" i="73"/>
  <c r="R1261" i="73"/>
  <c r="R1262" i="73"/>
  <c r="R1263" i="73"/>
  <c r="R1264" i="73"/>
  <c r="R1265" i="73"/>
  <c r="R1266" i="73"/>
  <c r="R1267" i="73"/>
  <c r="R1268" i="73"/>
  <c r="R1269" i="73"/>
  <c r="R1270" i="73"/>
  <c r="R1271" i="73"/>
  <c r="R1272" i="73"/>
  <c r="R1273" i="73"/>
  <c r="R1274" i="73"/>
  <c r="R1275" i="73"/>
  <c r="R1276" i="73"/>
  <c r="R1277" i="73"/>
  <c r="R1278" i="73"/>
  <c r="R1279" i="73"/>
  <c r="R1280" i="73"/>
  <c r="R1281" i="73"/>
  <c r="R1282" i="73"/>
  <c r="R1283" i="73"/>
  <c r="R1284" i="73"/>
  <c r="R1285" i="73"/>
  <c r="R1286" i="73"/>
  <c r="R1287" i="73"/>
  <c r="R1288" i="73"/>
  <c r="R1289" i="73"/>
  <c r="R1290" i="73"/>
  <c r="R1291" i="73"/>
  <c r="R1292" i="73"/>
  <c r="R1293" i="73"/>
  <c r="R1294" i="73"/>
  <c r="R1295" i="73"/>
  <c r="R1296" i="73"/>
  <c r="R1297" i="73"/>
  <c r="R1298" i="73"/>
  <c r="R1299" i="73"/>
  <c r="R1300" i="73"/>
  <c r="R1301" i="73"/>
  <c r="R1302" i="73"/>
  <c r="R1303" i="73"/>
  <c r="R1304" i="73"/>
  <c r="R1305" i="73"/>
  <c r="R1306" i="73"/>
  <c r="R1307" i="73"/>
  <c r="R1308" i="73"/>
  <c r="R1309" i="73"/>
  <c r="R1310" i="73"/>
  <c r="R1311" i="73"/>
  <c r="R1312" i="73"/>
  <c r="R1313" i="73"/>
  <c r="R1314" i="73"/>
  <c r="R1315" i="73"/>
  <c r="R1316" i="73"/>
  <c r="R1317" i="73"/>
  <c r="R1318" i="73"/>
  <c r="R1319" i="73"/>
  <c r="R1320" i="73"/>
  <c r="R1321" i="73"/>
  <c r="R1322" i="73"/>
  <c r="R1323" i="73"/>
  <c r="R1324" i="73"/>
  <c r="R1325" i="73"/>
  <c r="R1326" i="73"/>
  <c r="R1327" i="73"/>
  <c r="R1328" i="73"/>
  <c r="R1329" i="73"/>
  <c r="R1330" i="73"/>
  <c r="R1331" i="73"/>
  <c r="R1332" i="73"/>
  <c r="R1333" i="73"/>
  <c r="R1334" i="73"/>
  <c r="R1335" i="73"/>
  <c r="R1336" i="73"/>
  <c r="R1337" i="73"/>
  <c r="R1338" i="73"/>
  <c r="R1339" i="73"/>
  <c r="R1340" i="73"/>
  <c r="R1341" i="73"/>
  <c r="R1342" i="73"/>
  <c r="R1343" i="73"/>
  <c r="R1344" i="73"/>
  <c r="R1345" i="73"/>
  <c r="R1346" i="73"/>
  <c r="R1347" i="73"/>
  <c r="R1348" i="73"/>
  <c r="R1349" i="73"/>
  <c r="R1350" i="73"/>
  <c r="R1351" i="73"/>
  <c r="R1352" i="73"/>
  <c r="R1353" i="73"/>
  <c r="R1354" i="73"/>
  <c r="R1355" i="73"/>
  <c r="R1356" i="73"/>
  <c r="R1357" i="73"/>
  <c r="R1358" i="73"/>
  <c r="R1359" i="73"/>
  <c r="R1360" i="73"/>
  <c r="R1361" i="73"/>
  <c r="R1362" i="73"/>
  <c r="R1363" i="73"/>
  <c r="R1364" i="73"/>
  <c r="R1365" i="73"/>
  <c r="R1366" i="73"/>
  <c r="R1367" i="73"/>
  <c r="R1368" i="73"/>
  <c r="R1369" i="73"/>
  <c r="R1370" i="73"/>
  <c r="R1371" i="73"/>
  <c r="R1372" i="73"/>
  <c r="R1373" i="73"/>
  <c r="R1374" i="73"/>
  <c r="R1375" i="73"/>
  <c r="R1376" i="73"/>
  <c r="R1377" i="73"/>
  <c r="R1378" i="73"/>
  <c r="R1379" i="73"/>
  <c r="R1380" i="73"/>
  <c r="R1381" i="73"/>
  <c r="R1382" i="73"/>
  <c r="R1383" i="73"/>
  <c r="R1384" i="73"/>
  <c r="R1385" i="73"/>
  <c r="R1386" i="73"/>
  <c r="R1387" i="73"/>
  <c r="R1388" i="73"/>
  <c r="R1389" i="73"/>
  <c r="R1390" i="73"/>
  <c r="R1391" i="73"/>
  <c r="R1392" i="73"/>
  <c r="R1393" i="73"/>
  <c r="R1394" i="73"/>
  <c r="R1395" i="73"/>
  <c r="R1396" i="73"/>
  <c r="R1397" i="73"/>
  <c r="R1398" i="73"/>
  <c r="R1399" i="73"/>
  <c r="R1400" i="73"/>
  <c r="R1401" i="73"/>
  <c r="R1402" i="73"/>
  <c r="R1403" i="73"/>
  <c r="R1404" i="73"/>
  <c r="R1405" i="73"/>
  <c r="R1406" i="73"/>
  <c r="R1407" i="73"/>
  <c r="R1408" i="73"/>
  <c r="R1409" i="73"/>
  <c r="R1410" i="73"/>
  <c r="R1411" i="73"/>
  <c r="R1412" i="73"/>
  <c r="R1413" i="73"/>
  <c r="R1414" i="73"/>
  <c r="R1415" i="73"/>
  <c r="R1416" i="73"/>
  <c r="R1417" i="73"/>
  <c r="R1418" i="73"/>
  <c r="R1419" i="73"/>
  <c r="R1420" i="73"/>
  <c r="R1421" i="73"/>
  <c r="R1422" i="73"/>
  <c r="R1423" i="73"/>
  <c r="R1424" i="73"/>
  <c r="R1425" i="73"/>
  <c r="R1426" i="73"/>
  <c r="R1427" i="73"/>
  <c r="R1428" i="73"/>
  <c r="R1429" i="73"/>
  <c r="R1430" i="73"/>
  <c r="R1431" i="73"/>
  <c r="R1432" i="73"/>
  <c r="R1433" i="73"/>
  <c r="R1434" i="73"/>
  <c r="R1435" i="73"/>
  <c r="R1436" i="73"/>
  <c r="R1437" i="73"/>
  <c r="R1438" i="73"/>
  <c r="R1439" i="73"/>
  <c r="R1440" i="73"/>
  <c r="R1441" i="73"/>
  <c r="R1442" i="73"/>
  <c r="R1443" i="73"/>
  <c r="R1444" i="73"/>
  <c r="R1445" i="73"/>
  <c r="R1446" i="73"/>
  <c r="R1447" i="73"/>
  <c r="R1448" i="73"/>
  <c r="R1449" i="73"/>
  <c r="R1450" i="73"/>
  <c r="R1451" i="73"/>
  <c r="R1452" i="73"/>
  <c r="R1453" i="73"/>
  <c r="R1454" i="73"/>
  <c r="R1455" i="73"/>
  <c r="R1456" i="73"/>
  <c r="R1457" i="73"/>
  <c r="R1458" i="73"/>
  <c r="R1459" i="73"/>
  <c r="R1460" i="73"/>
  <c r="R1461" i="73"/>
  <c r="R1462" i="73"/>
  <c r="R1463" i="73"/>
  <c r="R1464" i="73"/>
  <c r="R1465" i="73"/>
  <c r="R1466" i="73"/>
  <c r="R1467" i="73"/>
  <c r="R1468" i="73"/>
  <c r="R1469" i="73"/>
  <c r="R1470" i="73"/>
  <c r="R1471" i="73"/>
  <c r="R1472" i="73"/>
  <c r="R1473" i="73"/>
  <c r="R1474" i="73"/>
  <c r="R1475" i="73"/>
  <c r="R1476" i="73"/>
  <c r="R1477" i="73"/>
  <c r="R1478" i="73"/>
  <c r="R1479" i="73"/>
  <c r="R1480" i="73"/>
  <c r="R1481" i="73"/>
  <c r="R1482" i="73"/>
  <c r="R1483" i="73"/>
  <c r="R1484" i="73"/>
  <c r="R1485" i="73"/>
  <c r="R1486" i="73"/>
  <c r="R1487" i="73"/>
  <c r="R1488" i="73"/>
  <c r="R1489" i="73"/>
  <c r="R1490" i="73"/>
  <c r="R1491" i="73"/>
  <c r="R1492" i="73"/>
  <c r="R1493" i="73"/>
  <c r="R1494" i="73"/>
  <c r="R1495" i="73"/>
  <c r="R1496" i="73"/>
  <c r="R1497" i="73"/>
  <c r="R1498" i="73"/>
  <c r="R1499" i="73"/>
  <c r="R1500" i="73"/>
  <c r="R1501" i="73"/>
  <c r="R1502" i="73"/>
  <c r="R1503" i="73"/>
  <c r="R1504" i="73"/>
  <c r="R1505" i="73"/>
  <c r="R1506" i="73"/>
  <c r="R1507" i="73"/>
  <c r="R1508" i="73"/>
  <c r="R1509" i="73"/>
  <c r="R1510" i="73"/>
  <c r="R1511" i="73"/>
  <c r="R1512" i="73"/>
  <c r="R1513" i="73"/>
  <c r="R1514" i="73"/>
  <c r="R1515" i="73"/>
  <c r="R1516" i="73"/>
  <c r="R1517" i="73"/>
  <c r="R1518" i="73"/>
  <c r="R1519" i="73"/>
  <c r="R1520" i="73"/>
  <c r="R1521" i="73"/>
  <c r="R1522" i="73"/>
  <c r="R1523" i="73"/>
  <c r="R1524" i="73"/>
  <c r="R1525" i="73"/>
  <c r="R1526" i="73"/>
  <c r="R1527" i="73"/>
  <c r="R1528" i="73"/>
  <c r="R1529" i="73"/>
  <c r="R1530" i="73"/>
  <c r="R1531" i="73"/>
  <c r="R1532" i="73"/>
  <c r="R1533" i="73"/>
  <c r="R1534" i="73"/>
  <c r="R1535" i="73"/>
  <c r="R1536" i="73"/>
  <c r="R1537" i="73"/>
  <c r="R1538" i="73"/>
  <c r="R1539" i="73"/>
  <c r="R1540" i="73"/>
  <c r="R1541" i="73"/>
  <c r="R1542" i="73"/>
  <c r="R1543" i="73"/>
  <c r="R1544" i="73"/>
  <c r="R1545" i="73"/>
  <c r="R1546" i="73"/>
  <c r="R1547" i="73"/>
  <c r="R1548" i="73"/>
  <c r="R1549" i="73"/>
  <c r="R1550" i="73"/>
  <c r="R1551" i="73"/>
  <c r="R1552" i="73"/>
  <c r="R1553" i="73"/>
  <c r="R1554" i="73"/>
  <c r="R1555" i="73"/>
  <c r="R1556" i="73"/>
  <c r="R1557" i="73"/>
  <c r="R1558" i="73"/>
  <c r="R1559" i="73"/>
  <c r="R1560" i="73"/>
  <c r="R1561" i="73"/>
  <c r="R1562" i="73"/>
  <c r="R1563" i="73"/>
  <c r="R1564" i="73"/>
  <c r="R1565" i="73"/>
  <c r="R1566" i="73"/>
  <c r="R1567" i="73"/>
  <c r="R1568" i="73"/>
  <c r="R1569" i="73"/>
  <c r="R1570" i="73"/>
  <c r="R1571" i="73"/>
  <c r="R1572" i="73"/>
  <c r="R1573" i="73"/>
  <c r="R1574" i="73"/>
  <c r="R1575" i="73"/>
  <c r="R1576" i="73"/>
  <c r="R1577" i="73"/>
  <c r="R1578" i="73"/>
  <c r="R1579" i="73"/>
  <c r="R1580" i="73"/>
  <c r="R1581" i="73"/>
  <c r="R1582" i="73"/>
  <c r="R1583" i="73"/>
  <c r="R1584" i="73"/>
  <c r="R1585" i="73"/>
  <c r="R1586" i="73"/>
  <c r="R1587" i="73"/>
  <c r="R1588" i="73"/>
  <c r="R1589" i="73"/>
  <c r="R1590" i="73"/>
  <c r="R1591" i="73"/>
  <c r="R1592" i="73"/>
  <c r="R1593" i="73"/>
  <c r="R1594" i="73"/>
  <c r="R1595" i="73"/>
  <c r="R1596" i="73"/>
  <c r="R1597" i="73"/>
  <c r="R1598" i="73"/>
  <c r="R1599" i="73"/>
  <c r="R1600" i="73"/>
  <c r="R1601" i="73"/>
  <c r="R1602" i="73"/>
  <c r="R1603" i="73"/>
  <c r="R1604" i="73"/>
  <c r="R1605" i="73"/>
  <c r="R1606" i="73"/>
  <c r="R1607" i="73"/>
  <c r="R1608" i="73"/>
  <c r="R1609" i="73"/>
  <c r="R1610" i="73"/>
  <c r="R1611" i="73"/>
  <c r="R1612" i="73"/>
  <c r="R1613" i="73"/>
  <c r="R1614" i="73"/>
  <c r="R1615" i="73"/>
  <c r="R1616" i="73"/>
  <c r="R1617" i="73"/>
  <c r="R1618" i="73"/>
  <c r="R1619" i="73"/>
  <c r="R1620" i="73"/>
  <c r="R1621" i="73"/>
  <c r="R1622" i="73"/>
  <c r="R1623" i="73"/>
  <c r="R1624" i="73"/>
  <c r="R1625" i="73"/>
  <c r="R1626" i="73"/>
  <c r="R1627" i="73"/>
  <c r="R1628" i="73"/>
  <c r="R1629" i="73"/>
  <c r="R1630" i="73"/>
  <c r="R1631" i="73"/>
  <c r="R1632" i="73"/>
  <c r="R1633" i="73"/>
  <c r="R1634" i="73"/>
  <c r="R1635" i="73"/>
  <c r="R1636" i="73"/>
  <c r="R1637" i="73"/>
  <c r="R1638" i="73"/>
  <c r="R1639" i="73"/>
  <c r="R1640" i="73"/>
  <c r="R1641" i="73"/>
  <c r="R1642" i="73"/>
  <c r="R1643" i="73"/>
  <c r="R1644" i="73"/>
  <c r="R1645" i="73"/>
  <c r="R1646" i="73"/>
  <c r="J159" i="63" s="1"/>
  <c r="R1647" i="73"/>
  <c r="R1648" i="73"/>
  <c r="R1649" i="73"/>
  <c r="R1650" i="73"/>
  <c r="R1651" i="73"/>
  <c r="R1652" i="73"/>
  <c r="R1653" i="73"/>
  <c r="R1654" i="73"/>
  <c r="R1655" i="73"/>
  <c r="R1656" i="73"/>
  <c r="R1657" i="73"/>
  <c r="R1658" i="73"/>
  <c r="R1659" i="73"/>
  <c r="R1660" i="73"/>
  <c r="R1661" i="73"/>
  <c r="R1662" i="73"/>
  <c r="R1663" i="73"/>
  <c r="R1664" i="73"/>
  <c r="R1665" i="73"/>
  <c r="R1666" i="73"/>
  <c r="R1667" i="73"/>
  <c r="R1668" i="73"/>
  <c r="R1669" i="73"/>
  <c r="R1670" i="73"/>
  <c r="R1671" i="73"/>
  <c r="R1672" i="73"/>
  <c r="R1673" i="73"/>
  <c r="R1674" i="73"/>
  <c r="R1675" i="73"/>
  <c r="R1676" i="73"/>
  <c r="R1677" i="73"/>
  <c r="R1678" i="73"/>
  <c r="R1679" i="73"/>
  <c r="R1680" i="73"/>
  <c r="R1681" i="73"/>
  <c r="R1682" i="73"/>
  <c r="R1683" i="73"/>
  <c r="R1684" i="73"/>
  <c r="R1685" i="73"/>
  <c r="R1686" i="73"/>
  <c r="R1687" i="73"/>
  <c r="R1688" i="73"/>
  <c r="R1689" i="73"/>
  <c r="R1690" i="73"/>
  <c r="R1691" i="73"/>
  <c r="R1692" i="73"/>
  <c r="R1693" i="73"/>
  <c r="R1694" i="73"/>
  <c r="R1695" i="73"/>
  <c r="R1696" i="73"/>
  <c r="R1697" i="73"/>
  <c r="R1698" i="73"/>
  <c r="R1699" i="73"/>
  <c r="R1700" i="73"/>
  <c r="R1701" i="73"/>
  <c r="J50" i="63" s="1"/>
  <c r="R1702" i="73"/>
  <c r="I50" i="63" s="1"/>
  <c r="R1703" i="73"/>
  <c r="R1704" i="73"/>
  <c r="R1705" i="73"/>
  <c r="R1706" i="73"/>
  <c r="R1707" i="73"/>
  <c r="R1708" i="73"/>
  <c r="R1709" i="73"/>
  <c r="R1710" i="73"/>
  <c r="R1711" i="73"/>
  <c r="R1712" i="73"/>
  <c r="R1713" i="73"/>
  <c r="R1714" i="73"/>
  <c r="R1715" i="73"/>
  <c r="R1716" i="73"/>
  <c r="R1717" i="73"/>
  <c r="R1718" i="73"/>
  <c r="R1719" i="73"/>
  <c r="R1720" i="73"/>
  <c r="R1721" i="73"/>
  <c r="R1722" i="73"/>
  <c r="R1723" i="73"/>
  <c r="R1724" i="73"/>
  <c r="R1725" i="73"/>
  <c r="R1726" i="73"/>
  <c r="R1727" i="73"/>
  <c r="R1728" i="73"/>
  <c r="R1729" i="73"/>
  <c r="R1730" i="73"/>
  <c r="R1731" i="73"/>
  <c r="R1732" i="73"/>
  <c r="R1733" i="73"/>
  <c r="R1734" i="73"/>
  <c r="R1735" i="73"/>
  <c r="R1736" i="73"/>
  <c r="R1737" i="73"/>
  <c r="R1738" i="73"/>
  <c r="R1739" i="73"/>
  <c r="R1740" i="73"/>
  <c r="R1741" i="73"/>
  <c r="R1742" i="73"/>
  <c r="R1743" i="73"/>
  <c r="R1744" i="73"/>
  <c r="R1745" i="73"/>
  <c r="R1746" i="73"/>
  <c r="R1747" i="73"/>
  <c r="R1748" i="73"/>
  <c r="R1749" i="73"/>
  <c r="R1750" i="73"/>
  <c r="R1751" i="73"/>
  <c r="R1752" i="73"/>
  <c r="R1753" i="73"/>
  <c r="R1754" i="73"/>
  <c r="R1755" i="73"/>
  <c r="R1756" i="73"/>
  <c r="R1757" i="73"/>
  <c r="R1758" i="73"/>
  <c r="R1759" i="73"/>
  <c r="R1760" i="73"/>
  <c r="R1761" i="73"/>
  <c r="R1762" i="73"/>
  <c r="R1763" i="73"/>
  <c r="R1764" i="73"/>
  <c r="R1765" i="73"/>
  <c r="R1766" i="73"/>
  <c r="R1767" i="73"/>
  <c r="R1768" i="73"/>
  <c r="R1769" i="73"/>
  <c r="R1770" i="73"/>
  <c r="R1771" i="73"/>
  <c r="R1772" i="73"/>
  <c r="R1773" i="73"/>
  <c r="R1774" i="73"/>
  <c r="R1775" i="73"/>
  <c r="R1776" i="73"/>
  <c r="R1777" i="73"/>
  <c r="R1778" i="73"/>
  <c r="R1779" i="73"/>
  <c r="R1780" i="73"/>
  <c r="R1781" i="73"/>
  <c r="R1782" i="73"/>
  <c r="R1783" i="73"/>
  <c r="R1784" i="73"/>
  <c r="R1785" i="73"/>
  <c r="R1786" i="73"/>
  <c r="R1787" i="73"/>
  <c r="R1788" i="73"/>
  <c r="R1789" i="73"/>
  <c r="R1790" i="73"/>
  <c r="R1791" i="73"/>
  <c r="R1792" i="73"/>
  <c r="R1793" i="73"/>
  <c r="R1794" i="73"/>
  <c r="R1795" i="73"/>
  <c r="R1796" i="73"/>
  <c r="R1797" i="73"/>
  <c r="R1798" i="73"/>
  <c r="R1799" i="73"/>
  <c r="R1800" i="73"/>
  <c r="R1801" i="73"/>
  <c r="R1802" i="73"/>
  <c r="R1803" i="73"/>
  <c r="R1804" i="73"/>
  <c r="R1805" i="73"/>
  <c r="R1806" i="73"/>
  <c r="R1807" i="73"/>
  <c r="R1808" i="73"/>
  <c r="R1809" i="73"/>
  <c r="R1810" i="73"/>
  <c r="R1811" i="73"/>
  <c r="R1812" i="73"/>
  <c r="R1813" i="73"/>
  <c r="R1814" i="73"/>
  <c r="R1815" i="73"/>
  <c r="R1816" i="73"/>
  <c r="R1817" i="73"/>
  <c r="R1818" i="73"/>
  <c r="R1819" i="73"/>
  <c r="R1820" i="73"/>
  <c r="R1821" i="73"/>
  <c r="R1822" i="73"/>
  <c r="R1823" i="73"/>
  <c r="R1824" i="73"/>
  <c r="R1825" i="73"/>
  <c r="R1826" i="73"/>
  <c r="R1827" i="73"/>
  <c r="R1828" i="73"/>
  <c r="R1829" i="73"/>
  <c r="R1830" i="73"/>
  <c r="R1831" i="73"/>
  <c r="R1832" i="73"/>
  <c r="R1833" i="73"/>
  <c r="R1834" i="73"/>
  <c r="R1835" i="73"/>
  <c r="R1836" i="73"/>
  <c r="R1837" i="73"/>
  <c r="R1838" i="73"/>
  <c r="R1839" i="73"/>
  <c r="R1840" i="73"/>
  <c r="R1841" i="73"/>
  <c r="R1842" i="73"/>
  <c r="R1843" i="73"/>
  <c r="R1844" i="73"/>
  <c r="R1845" i="73"/>
  <c r="R1846" i="73"/>
  <c r="R1847" i="73"/>
  <c r="R1848" i="73"/>
  <c r="R1849" i="73"/>
  <c r="R1850" i="73"/>
  <c r="R1851" i="73"/>
  <c r="R1852" i="73"/>
  <c r="R1853" i="73"/>
  <c r="R1854" i="73"/>
  <c r="R1855" i="73"/>
  <c r="R1856" i="73"/>
  <c r="R1857" i="73"/>
  <c r="R1858" i="73"/>
  <c r="R1859" i="73"/>
  <c r="R1860" i="73"/>
  <c r="R1861" i="73"/>
  <c r="R1862" i="73"/>
  <c r="R1863" i="73"/>
  <c r="R1864" i="73"/>
  <c r="R1865" i="73"/>
  <c r="R1866" i="73"/>
  <c r="R1867" i="73"/>
  <c r="R1868" i="73"/>
  <c r="R1869" i="73"/>
  <c r="R1870" i="73"/>
  <c r="R1871" i="73"/>
  <c r="R1872" i="73"/>
  <c r="R1873" i="73"/>
  <c r="R1874" i="73"/>
  <c r="R1875" i="73"/>
  <c r="R1876" i="73"/>
  <c r="R1877" i="73"/>
  <c r="R1878" i="73"/>
  <c r="R1879" i="73"/>
  <c r="R1880" i="73"/>
  <c r="R1881" i="73"/>
  <c r="R1882" i="73"/>
  <c r="R1883" i="73"/>
  <c r="R1884" i="73"/>
  <c r="R1885" i="73"/>
  <c r="R1886" i="73"/>
  <c r="R1887" i="73"/>
  <c r="R1888" i="73"/>
  <c r="R1889" i="73"/>
  <c r="R1890" i="73"/>
  <c r="R1891" i="73"/>
  <c r="R1892" i="73"/>
  <c r="R1893" i="73"/>
  <c r="R1894" i="73"/>
  <c r="R1895" i="73"/>
  <c r="R1896" i="73"/>
  <c r="R1897" i="73"/>
  <c r="R1898" i="73"/>
  <c r="R1899" i="73"/>
  <c r="R1900" i="73"/>
  <c r="R1901" i="73"/>
  <c r="R1902" i="73"/>
  <c r="R1903" i="73"/>
  <c r="R1904" i="73"/>
  <c r="R1905" i="73"/>
  <c r="R1906" i="73"/>
  <c r="R1907" i="73"/>
  <c r="R1908" i="73"/>
  <c r="R1909" i="73"/>
  <c r="R1910" i="73"/>
  <c r="R1911" i="73"/>
  <c r="R1912" i="73"/>
  <c r="R1913" i="73"/>
  <c r="R1914" i="73"/>
  <c r="R1915" i="73"/>
  <c r="R1916" i="73"/>
  <c r="R1917" i="73"/>
  <c r="R1918" i="73"/>
  <c r="R1919" i="73"/>
  <c r="R1920" i="73"/>
  <c r="R1921" i="73"/>
  <c r="R1922" i="73"/>
  <c r="R1923" i="73"/>
  <c r="R1924" i="73"/>
  <c r="R1925" i="73"/>
  <c r="R1926" i="73"/>
  <c r="R1927" i="73"/>
  <c r="R1928" i="73"/>
  <c r="R1929" i="73"/>
  <c r="R1930" i="73"/>
  <c r="R1931" i="73"/>
  <c r="R1932" i="73"/>
  <c r="R1933" i="73"/>
  <c r="R1934" i="73"/>
  <c r="R1935" i="73"/>
  <c r="R1936" i="73"/>
  <c r="R1937" i="73"/>
  <c r="R1938" i="73"/>
  <c r="R1939" i="73"/>
  <c r="R1940" i="73"/>
  <c r="R1941" i="73"/>
  <c r="R1942" i="73"/>
  <c r="R1943" i="73"/>
  <c r="R1944" i="73"/>
  <c r="R1945" i="73"/>
  <c r="R1946" i="73"/>
  <c r="R1947" i="73"/>
  <c r="R1948" i="73"/>
  <c r="R1949" i="73"/>
  <c r="R1950" i="73"/>
  <c r="R1951" i="73"/>
  <c r="R1952" i="73"/>
  <c r="R1953" i="73"/>
  <c r="R1954" i="73"/>
  <c r="R1955" i="73"/>
  <c r="R1956" i="73"/>
  <c r="R1957" i="73"/>
  <c r="R1958" i="73"/>
  <c r="R1959" i="73"/>
  <c r="R1960" i="73"/>
  <c r="R1961" i="73"/>
  <c r="R1962" i="73"/>
  <c r="R1963" i="73"/>
  <c r="R1964" i="73"/>
  <c r="R1965" i="73"/>
  <c r="R1966" i="73"/>
  <c r="R1967" i="73"/>
  <c r="R1968" i="73"/>
  <c r="R1969" i="73"/>
  <c r="R1970" i="73"/>
  <c r="R1971" i="73"/>
  <c r="R1972" i="73"/>
  <c r="R1973" i="73"/>
  <c r="R1974" i="73"/>
  <c r="R1975" i="73"/>
  <c r="R1976" i="73"/>
  <c r="R1977" i="73"/>
  <c r="R1978" i="73"/>
  <c r="R1979" i="73"/>
  <c r="R1980" i="73"/>
  <c r="R1981" i="73"/>
  <c r="R1982" i="73"/>
  <c r="R1983" i="73"/>
  <c r="R1984" i="73"/>
  <c r="R1985" i="73"/>
  <c r="R1986" i="73"/>
  <c r="R1987" i="73"/>
  <c r="R1988" i="73"/>
  <c r="R1989" i="73"/>
  <c r="R1990" i="73"/>
  <c r="R1991" i="73"/>
  <c r="R1992" i="73"/>
  <c r="R1993" i="73"/>
  <c r="R1994" i="73"/>
  <c r="R1995" i="73"/>
  <c r="R1996" i="73"/>
  <c r="R1997" i="73"/>
  <c r="R1998" i="73"/>
  <c r="R1999" i="73"/>
  <c r="R2000" i="73"/>
  <c r="R2001" i="73"/>
  <c r="R2002" i="73"/>
  <c r="R2003" i="73"/>
  <c r="R2004" i="73"/>
  <c r="R2005" i="73"/>
  <c r="R2006" i="73"/>
  <c r="R2007" i="73"/>
  <c r="R2008" i="73"/>
  <c r="R2009" i="73"/>
  <c r="R2010" i="73"/>
  <c r="R2011" i="73"/>
  <c r="R2012" i="73"/>
  <c r="R2013" i="73"/>
  <c r="R2014" i="73"/>
  <c r="R2015" i="73"/>
  <c r="R2016" i="73"/>
  <c r="R2017" i="73"/>
  <c r="R2018" i="73"/>
  <c r="R2019" i="73"/>
  <c r="R2020" i="73"/>
  <c r="R2021" i="73"/>
  <c r="R2022" i="73"/>
  <c r="R2023" i="73"/>
  <c r="R2024" i="73"/>
  <c r="R2025" i="73"/>
  <c r="R2026" i="73"/>
  <c r="R2027" i="73"/>
  <c r="R2028" i="73"/>
  <c r="R2029" i="73"/>
  <c r="R2030" i="73"/>
  <c r="R2031" i="73"/>
  <c r="R2032" i="73"/>
  <c r="R2033" i="73"/>
  <c r="R2034" i="73"/>
  <c r="R2035" i="73"/>
  <c r="R2036" i="73"/>
  <c r="R2037" i="73"/>
  <c r="R2038" i="73"/>
  <c r="R2039" i="73"/>
  <c r="R2040" i="73"/>
  <c r="R2041" i="73"/>
  <c r="R2042" i="73"/>
  <c r="R2043" i="73"/>
  <c r="R2044" i="73"/>
  <c r="R2045" i="73"/>
  <c r="R2046" i="73"/>
  <c r="R2047" i="73"/>
  <c r="R2048" i="73"/>
  <c r="R2049" i="73"/>
  <c r="R2050" i="73"/>
  <c r="R2051" i="73"/>
  <c r="R2052" i="73"/>
  <c r="R2053" i="73"/>
  <c r="R2054" i="73"/>
  <c r="R2055" i="73"/>
  <c r="R2056" i="73"/>
  <c r="R2057" i="73"/>
  <c r="R2058" i="73"/>
  <c r="R2059" i="73"/>
  <c r="R2060" i="73"/>
  <c r="R2061" i="73"/>
  <c r="R2062" i="73"/>
  <c r="R2063" i="73"/>
  <c r="R2064" i="73"/>
  <c r="R2065" i="73"/>
  <c r="R2066" i="73"/>
  <c r="R2067" i="73"/>
  <c r="R2068" i="73"/>
  <c r="R2069" i="73"/>
  <c r="R2070" i="73"/>
  <c r="R2071" i="73"/>
  <c r="R2072" i="73"/>
  <c r="R2073" i="73"/>
  <c r="R2074" i="73"/>
  <c r="R2075" i="73"/>
  <c r="R2076" i="73"/>
  <c r="R2077" i="73"/>
  <c r="R2078" i="73"/>
  <c r="R2079" i="73"/>
  <c r="R2080" i="73"/>
  <c r="R2081" i="73"/>
  <c r="R2082" i="73"/>
  <c r="R2083" i="73"/>
  <c r="R2084" i="73"/>
  <c r="R2085" i="73"/>
  <c r="R2086" i="73"/>
  <c r="R2087" i="73"/>
  <c r="R2088" i="73"/>
  <c r="R2089" i="73"/>
  <c r="R2090" i="73"/>
  <c r="R2091" i="73"/>
  <c r="R2092" i="73"/>
  <c r="R2093" i="73"/>
  <c r="R2094" i="73"/>
  <c r="R2095" i="73"/>
  <c r="R2096" i="73"/>
  <c r="R2097" i="73"/>
  <c r="R2098" i="73"/>
  <c r="R2099" i="73"/>
  <c r="R2100" i="73"/>
  <c r="R2101" i="73"/>
  <c r="R2102" i="73"/>
  <c r="R2103" i="73"/>
  <c r="R2104" i="73"/>
  <c r="R2105" i="73"/>
  <c r="R2106" i="73"/>
  <c r="R2107" i="73"/>
  <c r="R2108" i="73"/>
  <c r="R2109" i="73"/>
  <c r="R2110" i="73"/>
  <c r="R2111" i="73"/>
  <c r="R2112" i="73"/>
  <c r="R2113" i="73"/>
  <c r="R2114" i="73"/>
  <c r="R2115" i="73"/>
  <c r="R2116" i="73"/>
  <c r="R2117" i="73"/>
  <c r="R2118" i="73"/>
  <c r="R2119" i="73"/>
  <c r="R2120" i="73"/>
  <c r="R2121" i="73"/>
  <c r="R2122" i="73"/>
  <c r="R2123" i="73"/>
  <c r="R2124" i="73"/>
  <c r="R2125" i="73"/>
  <c r="R2126" i="73"/>
  <c r="R2127" i="73"/>
  <c r="R2128" i="73"/>
  <c r="R2129" i="73"/>
  <c r="R2130" i="73"/>
  <c r="R2131" i="73"/>
  <c r="R2132" i="73"/>
  <c r="R2133" i="73"/>
  <c r="R2134" i="73"/>
  <c r="R2135" i="73"/>
  <c r="R2136" i="73"/>
  <c r="R2137" i="73"/>
  <c r="R2138" i="73"/>
  <c r="R2139" i="73"/>
  <c r="R2140" i="73"/>
  <c r="R2141" i="73"/>
  <c r="R2142" i="73"/>
  <c r="R2143" i="73"/>
  <c r="R2144" i="73"/>
  <c r="R2145" i="73"/>
  <c r="R2146" i="73"/>
  <c r="R2147" i="73"/>
  <c r="R2148" i="73"/>
  <c r="R2149" i="73"/>
  <c r="R2150" i="73"/>
  <c r="R2151" i="73"/>
  <c r="R2152" i="73"/>
  <c r="R2153" i="73"/>
  <c r="R2154" i="73"/>
  <c r="R2155" i="73"/>
  <c r="R2156" i="73"/>
  <c r="R2157" i="73"/>
  <c r="R2158" i="73"/>
  <c r="R2159" i="73"/>
  <c r="R2160" i="73"/>
  <c r="R2161" i="73"/>
  <c r="R2162" i="73"/>
  <c r="R2163" i="73"/>
  <c r="R2164" i="73"/>
  <c r="R2165" i="73"/>
  <c r="R2166" i="73"/>
  <c r="R2167" i="73"/>
  <c r="R2168" i="73"/>
  <c r="R2169" i="73"/>
  <c r="R2170" i="73"/>
  <c r="R2171" i="73"/>
  <c r="R2172" i="73"/>
  <c r="R2173" i="73"/>
  <c r="R2174" i="73"/>
  <c r="R2175" i="73"/>
  <c r="R2176" i="73"/>
  <c r="R2177" i="73"/>
  <c r="R2178" i="73"/>
  <c r="R2179" i="73"/>
  <c r="R2180" i="73"/>
  <c r="R2181" i="73"/>
  <c r="R2182" i="73"/>
  <c r="R2183" i="73"/>
  <c r="R2184" i="73"/>
  <c r="R2185" i="73"/>
  <c r="R2186" i="73"/>
  <c r="R2187" i="73"/>
  <c r="R2188" i="73"/>
  <c r="R2189" i="73"/>
  <c r="R2190" i="73"/>
  <c r="R2191" i="73"/>
  <c r="R2192" i="73"/>
  <c r="R2193" i="73"/>
  <c r="R2194" i="73"/>
  <c r="R2195" i="73"/>
  <c r="R2196" i="73"/>
  <c r="R2197" i="73"/>
  <c r="R2198" i="73"/>
  <c r="R2199" i="73"/>
  <c r="R2200" i="73"/>
  <c r="R2201" i="73"/>
  <c r="R2202" i="73"/>
  <c r="R2203" i="73"/>
  <c r="R2204" i="73"/>
  <c r="R2205" i="73"/>
  <c r="R2206" i="73"/>
  <c r="R2207" i="73"/>
  <c r="R2208" i="73"/>
  <c r="R2209" i="73"/>
  <c r="R2210" i="73"/>
  <c r="R2211" i="73"/>
  <c r="R2212" i="73"/>
  <c r="R2213" i="73"/>
  <c r="R2214" i="73"/>
  <c r="J38" i="63" s="1"/>
  <c r="R2215" i="73"/>
  <c r="R2216" i="73"/>
  <c r="R2217" i="73"/>
  <c r="R2218" i="73"/>
  <c r="R2219" i="73"/>
  <c r="R2220" i="73"/>
  <c r="R2221" i="73"/>
  <c r="R2222" i="73"/>
  <c r="R2223" i="73"/>
  <c r="R2224" i="73"/>
  <c r="R2225" i="73"/>
  <c r="R2226" i="73"/>
  <c r="R2227" i="73"/>
  <c r="R2228" i="73"/>
  <c r="R2229" i="73"/>
  <c r="R2230" i="73"/>
  <c r="R2231" i="73"/>
  <c r="R2232" i="73"/>
  <c r="R2233" i="73"/>
  <c r="R2234" i="73"/>
  <c r="R2235" i="73"/>
  <c r="R2236" i="73"/>
  <c r="R2237" i="73"/>
  <c r="R2238" i="73"/>
  <c r="R2239" i="73"/>
  <c r="R2240" i="73"/>
  <c r="R2241" i="73"/>
  <c r="R2242" i="73"/>
  <c r="R2243" i="73"/>
  <c r="R2244" i="73"/>
  <c r="R2245" i="73"/>
  <c r="R2246" i="73"/>
  <c r="R2247" i="73"/>
  <c r="R2248" i="73"/>
  <c r="R2249" i="73"/>
  <c r="R2250" i="73"/>
  <c r="R2251" i="73"/>
  <c r="R2252" i="73"/>
  <c r="R2253" i="73"/>
  <c r="R2254" i="73"/>
  <c r="R2255" i="73"/>
  <c r="R2256" i="73"/>
  <c r="I181" i="63" s="1"/>
  <c r="R2257" i="73"/>
  <c r="J171" i="63" l="1"/>
  <c r="I26" i="63"/>
  <c r="J108" i="63"/>
  <c r="J195" i="63"/>
  <c r="J78" i="63"/>
  <c r="I155" i="63"/>
  <c r="J103" i="63"/>
  <c r="H95" i="63"/>
  <c r="J82" i="63"/>
  <c r="I94" i="63"/>
  <c r="J101" i="63"/>
  <c r="I22" i="63"/>
  <c r="J97" i="63"/>
  <c r="I111" i="63"/>
  <c r="J111" i="63"/>
  <c r="H111" i="63"/>
  <c r="I171" i="63"/>
  <c r="I77" i="63"/>
  <c r="J32" i="63"/>
  <c r="J48" i="63"/>
  <c r="H134" i="63"/>
  <c r="J47" i="63"/>
  <c r="J107" i="63"/>
  <c r="I117" i="63"/>
  <c r="I129" i="63"/>
  <c r="H81" i="63"/>
  <c r="H106" i="63"/>
  <c r="J75" i="63"/>
  <c r="H132" i="63"/>
  <c r="J77" i="63"/>
  <c r="I84" i="63"/>
  <c r="J35" i="63"/>
  <c r="H35" i="63"/>
  <c r="I88" i="63"/>
  <c r="H94" i="63"/>
  <c r="H130" i="63"/>
  <c r="H12" i="63"/>
  <c r="I96" i="63"/>
  <c r="J115" i="63"/>
  <c r="I131" i="63"/>
  <c r="H14" i="63"/>
  <c r="K14" i="63" s="1"/>
  <c r="I54" i="63"/>
  <c r="J187" i="63"/>
  <c r="I103" i="63"/>
  <c r="H22" i="63"/>
  <c r="H36" i="63"/>
  <c r="H165" i="63"/>
  <c r="J152" i="63"/>
  <c r="H140" i="63"/>
  <c r="J140" i="63"/>
  <c r="H189" i="63"/>
  <c r="H61" i="63"/>
  <c r="J95" i="63"/>
  <c r="I108" i="63"/>
  <c r="I45" i="63"/>
  <c r="H85" i="63"/>
  <c r="J22" i="63"/>
  <c r="J71" i="63"/>
  <c r="H77" i="63"/>
  <c r="I159" i="63"/>
  <c r="H159" i="63"/>
  <c r="K159" i="63" s="1"/>
  <c r="I48" i="63"/>
  <c r="I101" i="63"/>
  <c r="J184" i="63"/>
  <c r="H184" i="63"/>
  <c r="J126" i="63"/>
  <c r="I126" i="63"/>
  <c r="J94" i="63"/>
  <c r="K94" i="63" s="1"/>
  <c r="J197" i="63"/>
  <c r="H197" i="63"/>
  <c r="I16" i="63"/>
  <c r="I112" i="63"/>
  <c r="H27" i="63"/>
  <c r="J45" i="63"/>
  <c r="H45" i="63"/>
  <c r="J12" i="63"/>
  <c r="J24" i="63"/>
  <c r="I24" i="63"/>
  <c r="I107" i="63"/>
  <c r="I114" i="63"/>
  <c r="I60" i="63"/>
  <c r="H62" i="63"/>
  <c r="K62" i="63" s="1"/>
  <c r="I49" i="63"/>
  <c r="H93" i="63"/>
  <c r="I36" i="63"/>
  <c r="J81" i="63"/>
  <c r="H38" i="63"/>
  <c r="J36" i="63"/>
  <c r="H171" i="63"/>
  <c r="K171" i="63" s="1"/>
  <c r="H100" i="63"/>
  <c r="I75" i="63"/>
  <c r="I97" i="63"/>
  <c r="I134" i="63"/>
  <c r="K134" i="63" s="1"/>
  <c r="J26" i="63"/>
  <c r="J120" i="63"/>
  <c r="I27" i="63"/>
  <c r="J162" i="63"/>
  <c r="H198" i="63"/>
  <c r="K198" i="63" s="1"/>
  <c r="H54" i="63"/>
  <c r="I195" i="63"/>
  <c r="J23" i="63"/>
  <c r="J63" i="63"/>
  <c r="J86" i="63"/>
  <c r="J155" i="63"/>
  <c r="I177" i="63"/>
  <c r="H177" i="63"/>
  <c r="H101" i="63"/>
  <c r="I85" i="63"/>
  <c r="J84" i="63"/>
  <c r="J138" i="63"/>
  <c r="H138" i="63"/>
  <c r="J88" i="63"/>
  <c r="J65" i="63"/>
  <c r="H154" i="63"/>
  <c r="I197" i="63"/>
  <c r="J16" i="63"/>
  <c r="H108" i="63"/>
  <c r="K108" i="63" s="1"/>
  <c r="H148" i="63"/>
  <c r="H24" i="63"/>
  <c r="K24" i="63" s="1"/>
  <c r="H135" i="63"/>
  <c r="I201" i="63"/>
  <c r="H195" i="63"/>
  <c r="K195" i="63" s="1"/>
  <c r="I23" i="63"/>
  <c r="J182" i="63"/>
  <c r="H182" i="63"/>
  <c r="H49" i="63"/>
  <c r="J93" i="63"/>
  <c r="J29" i="63"/>
  <c r="I31" i="63"/>
  <c r="H31" i="63"/>
  <c r="K22" i="63"/>
  <c r="I38" i="63"/>
  <c r="I82" i="63"/>
  <c r="I165" i="63"/>
  <c r="H75" i="63"/>
  <c r="H97" i="63"/>
  <c r="H84" i="63"/>
  <c r="I138" i="63"/>
  <c r="H88" i="63"/>
  <c r="I154" i="63"/>
  <c r="H26" i="63"/>
  <c r="K26" i="63" s="1"/>
  <c r="J112" i="63"/>
  <c r="J27" i="63"/>
  <c r="I162" i="63"/>
  <c r="I148" i="63"/>
  <c r="J201" i="63"/>
  <c r="J136" i="63"/>
  <c r="I189" i="63"/>
  <c r="H114" i="63"/>
  <c r="H86" i="63"/>
  <c r="H155" i="63"/>
  <c r="H117" i="63"/>
  <c r="I179" i="63"/>
  <c r="I140" i="63"/>
  <c r="K140" i="63" s="1"/>
  <c r="J106" i="63"/>
  <c r="J165" i="63"/>
  <c r="I100" i="63"/>
  <c r="I71" i="63"/>
  <c r="I35" i="63"/>
  <c r="H48" i="63"/>
  <c r="K48" i="63" s="1"/>
  <c r="I184" i="63"/>
  <c r="I47" i="63"/>
  <c r="H65" i="63"/>
  <c r="H120" i="63"/>
  <c r="H112" i="63"/>
  <c r="H152" i="63"/>
  <c r="H23" i="63"/>
  <c r="I182" i="63"/>
  <c r="H78" i="63"/>
  <c r="K78" i="63" s="1"/>
  <c r="I63" i="63"/>
  <c r="J61" i="63"/>
  <c r="I86" i="63"/>
  <c r="H129" i="63"/>
  <c r="K129" i="63" s="1"/>
  <c r="H178" i="63"/>
  <c r="I95" i="63"/>
  <c r="H181" i="63"/>
  <c r="K181" i="63" s="1"/>
  <c r="H167" i="63"/>
  <c r="H82" i="63"/>
  <c r="K82" i="63" s="1"/>
  <c r="I132" i="63"/>
  <c r="H71" i="63"/>
  <c r="H50" i="63"/>
  <c r="K50" i="63" s="1"/>
  <c r="H32" i="63"/>
  <c r="H126" i="63"/>
  <c r="K126" i="63" s="1"/>
  <c r="I65" i="63"/>
  <c r="J154" i="63"/>
  <c r="I120" i="63"/>
  <c r="H16" i="63"/>
  <c r="I130" i="63"/>
  <c r="K130" i="63" s="1"/>
  <c r="I12" i="63"/>
  <c r="K12" i="63" s="1"/>
  <c r="J148" i="63"/>
  <c r="H96" i="63"/>
  <c r="K96" i="63" s="1"/>
  <c r="I135" i="63"/>
  <c r="K135" i="63" s="1"/>
  <c r="H187" i="63"/>
  <c r="K187" i="63" s="1"/>
  <c r="H63" i="63"/>
  <c r="K63" i="63" s="1"/>
  <c r="J117" i="63"/>
  <c r="I29" i="63"/>
  <c r="H179" i="63"/>
  <c r="J31" i="63"/>
  <c r="I167" i="63"/>
  <c r="J85" i="63"/>
  <c r="I81" i="63"/>
  <c r="K81" i="63" s="1"/>
  <c r="I106" i="63"/>
  <c r="K106" i="63" s="1"/>
  <c r="J100" i="63"/>
  <c r="J132" i="63"/>
  <c r="I32" i="63"/>
  <c r="H47" i="63"/>
  <c r="H162" i="63"/>
  <c r="H107" i="63"/>
  <c r="H201" i="63"/>
  <c r="K201" i="63" s="1"/>
  <c r="I115" i="63"/>
  <c r="H115" i="63"/>
  <c r="J131" i="63"/>
  <c r="H131" i="63"/>
  <c r="H136" i="63"/>
  <c r="K136" i="63" s="1"/>
  <c r="J54" i="63"/>
  <c r="J189" i="63"/>
  <c r="I61" i="63"/>
  <c r="J60" i="63"/>
  <c r="H60" i="63"/>
  <c r="I93" i="63"/>
  <c r="H103" i="63"/>
  <c r="I178" i="63"/>
  <c r="H29" i="63"/>
  <c r="L9" i="63"/>
  <c r="H9" i="63"/>
  <c r="K95" i="63" l="1"/>
  <c r="K35" i="63"/>
  <c r="K155" i="63"/>
  <c r="K152" i="63"/>
  <c r="K112" i="63"/>
  <c r="K114" i="63"/>
  <c r="K29" i="63"/>
  <c r="K88" i="63"/>
  <c r="K184" i="63"/>
  <c r="K107" i="63"/>
  <c r="K103" i="63"/>
  <c r="K16" i="63"/>
  <c r="K101" i="63"/>
  <c r="K182" i="63"/>
  <c r="K23" i="63"/>
  <c r="K45" i="63"/>
  <c r="K77" i="63"/>
  <c r="K84" i="63"/>
  <c r="K47" i="63"/>
  <c r="K36" i="63"/>
  <c r="K162" i="63"/>
  <c r="K65" i="63"/>
  <c r="K71" i="63"/>
  <c r="K165" i="63"/>
  <c r="K131" i="63"/>
  <c r="K60" i="63"/>
  <c r="K115" i="63"/>
  <c r="K111" i="63"/>
  <c r="K179" i="63"/>
  <c r="K75" i="63"/>
  <c r="K132" i="63"/>
  <c r="K167" i="63"/>
  <c r="K31" i="63"/>
  <c r="K154" i="63"/>
  <c r="K97" i="63"/>
  <c r="K197" i="63"/>
  <c r="K120" i="63"/>
  <c r="K86" i="63"/>
  <c r="K177" i="63"/>
  <c r="K54" i="63"/>
  <c r="K100" i="63"/>
  <c r="K93" i="63"/>
  <c r="K138" i="63"/>
  <c r="K49" i="63"/>
  <c r="K148" i="63"/>
  <c r="K38" i="63"/>
  <c r="K27" i="63"/>
  <c r="K32" i="63"/>
  <c r="K178" i="63"/>
  <c r="K85" i="63"/>
  <c r="K61" i="63"/>
  <c r="K117" i="63"/>
  <c r="K189" i="63"/>
  <c r="A1" i="32"/>
  <c r="A1" i="34"/>
  <c r="A1" i="35"/>
  <c r="B4" i="63" l="1"/>
  <c r="E36" i="7" l="1"/>
  <c r="E37" i="7"/>
  <c r="E35" i="7"/>
  <c r="B21" i="7" l="1"/>
  <c r="A2" i="63" l="1"/>
  <c r="C162" i="35" s="1"/>
  <c r="A2" i="35" l="1"/>
  <c r="A2" i="32"/>
  <c r="A2" i="34"/>
  <c r="C80" i="35"/>
  <c r="C136" i="35"/>
  <c r="C85" i="35"/>
  <c r="C137" i="35"/>
  <c r="C129" i="35"/>
  <c r="C71" i="35"/>
  <c r="C57" i="35"/>
  <c r="C105" i="35"/>
  <c r="C31" i="35"/>
  <c r="C133" i="35"/>
  <c r="C64" i="35"/>
  <c r="C15" i="35"/>
  <c r="C132" i="35"/>
  <c r="C75" i="35"/>
  <c r="C14" i="35"/>
  <c r="C122" i="35"/>
  <c r="C67" i="35"/>
  <c r="C21" i="35"/>
  <c r="C131" i="35"/>
  <c r="C81" i="35"/>
  <c r="C12" i="35"/>
  <c r="C34" i="35"/>
  <c r="C130" i="35"/>
  <c r="C79" i="35"/>
  <c r="C113" i="35"/>
  <c r="C126" i="35"/>
  <c r="C66" i="35"/>
  <c r="C155" i="35"/>
  <c r="C97" i="35"/>
  <c r="C23" i="35"/>
  <c r="C144" i="35"/>
  <c r="C123" i="35"/>
  <c r="C115" i="35"/>
  <c r="C73" i="35"/>
  <c r="C128" i="35"/>
  <c r="C26" i="35"/>
  <c r="C127" i="35"/>
  <c r="C72" i="35"/>
  <c r="C60" i="35"/>
  <c r="C119" i="35"/>
  <c r="C51" i="35"/>
  <c r="C149" i="35"/>
  <c r="C90" i="35"/>
  <c r="C16" i="35"/>
  <c r="C124" i="35"/>
  <c r="C56" i="35"/>
  <c r="C100" i="35"/>
  <c r="C116" i="35"/>
  <c r="C63" i="35"/>
  <c r="C158" i="35"/>
  <c r="C110" i="35"/>
  <c r="C58" i="35"/>
  <c r="C8" i="35"/>
  <c r="C121" i="35"/>
  <c r="C61" i="35"/>
  <c r="C114" i="35"/>
  <c r="C11" i="35"/>
  <c r="C112" i="35"/>
  <c r="C40" i="35"/>
  <c r="C6" i="35"/>
  <c r="C98" i="35"/>
  <c r="C39" i="35"/>
  <c r="C134" i="35"/>
  <c r="C70" i="35"/>
  <c r="C104" i="35"/>
  <c r="C148" i="35"/>
  <c r="C49" i="35"/>
  <c r="C160" i="35"/>
  <c r="C159" i="35"/>
  <c r="C47" i="35"/>
  <c r="C19" i="35"/>
  <c r="C120" i="35"/>
  <c r="C59" i="35"/>
  <c r="C41" i="35"/>
  <c r="C106" i="35"/>
  <c r="C46" i="35"/>
  <c r="C142" i="35"/>
  <c r="C77" i="35"/>
  <c r="C10" i="35"/>
  <c r="C117" i="35"/>
  <c r="C50" i="35"/>
  <c r="C86" i="35"/>
  <c r="C111" i="35"/>
  <c r="C55" i="35"/>
  <c r="C92" i="35"/>
  <c r="C102" i="35"/>
  <c r="C54" i="35"/>
  <c r="C108" i="35"/>
  <c r="C53" i="35"/>
  <c r="C152" i="35"/>
  <c r="C44" i="35"/>
  <c r="C103" i="35"/>
  <c r="C94" i="35"/>
  <c r="C109" i="35"/>
  <c r="C48" i="35"/>
  <c r="C157" i="35"/>
  <c r="C107" i="35"/>
  <c r="C33" i="35"/>
  <c r="C156" i="35"/>
  <c r="C32" i="35"/>
  <c r="C65" i="35"/>
  <c r="C52" i="35"/>
  <c r="C96" i="35"/>
  <c r="C37" i="35"/>
  <c r="C161" i="35"/>
  <c r="C95" i="35"/>
  <c r="C43" i="35"/>
  <c r="C146" i="35"/>
  <c r="C88" i="35"/>
  <c r="C153" i="35"/>
  <c r="C101" i="35"/>
  <c r="C42" i="35"/>
  <c r="C27" i="35"/>
  <c r="C91" i="35"/>
  <c r="C135" i="35"/>
  <c r="C17" i="35"/>
  <c r="C38" i="35"/>
  <c r="C69" i="35"/>
  <c r="C140" i="35"/>
  <c r="C29" i="35"/>
  <c r="C74" i="35"/>
  <c r="C28" i="35"/>
  <c r="C87" i="35"/>
  <c r="C68" i="35"/>
  <c r="C62" i="35"/>
  <c r="C7" i="35"/>
  <c r="C151" i="35"/>
  <c r="C99" i="35"/>
  <c r="C25" i="35"/>
  <c r="C150" i="35"/>
  <c r="C84" i="35"/>
  <c r="C24" i="35"/>
  <c r="C125" i="35"/>
  <c r="C45" i="35"/>
  <c r="C154" i="35"/>
  <c r="C76" i="35"/>
  <c r="C30" i="35"/>
  <c r="C147" i="35"/>
  <c r="C89" i="35"/>
  <c r="C36" i="35"/>
  <c r="C139" i="35"/>
  <c r="C82" i="35"/>
  <c r="C35" i="35"/>
  <c r="C145" i="35"/>
  <c r="C93" i="35"/>
  <c r="C143" i="35"/>
  <c r="C18" i="35"/>
  <c r="C78" i="35"/>
  <c r="C118" i="35"/>
  <c r="C141" i="35"/>
  <c r="C22" i="35"/>
  <c r="C83" i="35"/>
  <c r="C138" i="35"/>
  <c r="C20" i="35"/>
  <c r="C9" i="35"/>
  <c r="C13" i="35"/>
  <c r="AG142" i="63"/>
  <c r="AH142" i="63"/>
  <c r="AG79" i="63"/>
  <c r="AF79" i="63"/>
  <c r="AH79" i="63"/>
  <c r="AG72" i="63"/>
  <c r="AH72" i="63"/>
  <c r="AG64" i="63"/>
  <c r="AF64" i="63"/>
  <c r="AH64" i="63"/>
  <c r="AH202" i="63"/>
  <c r="AG202" i="63"/>
  <c r="AF202" i="63"/>
  <c r="AH141" i="63"/>
  <c r="AF141" i="63"/>
  <c r="AG141" i="63"/>
  <c r="AH110" i="63"/>
  <c r="AG110" i="63"/>
  <c r="AH15" i="63"/>
  <c r="AF15" i="63"/>
  <c r="AG15" i="63"/>
  <c r="AH163" i="63"/>
  <c r="AG163" i="63"/>
  <c r="AF163" i="63"/>
  <c r="AH30" i="63"/>
  <c r="AG30" i="63"/>
  <c r="AF30" i="63"/>
  <c r="AH192" i="63"/>
  <c r="AG192" i="63"/>
  <c r="AF192" i="63"/>
  <c r="AH168" i="63"/>
  <c r="AG168" i="63"/>
  <c r="AF168" i="63"/>
  <c r="AH91" i="63"/>
  <c r="AG91" i="63"/>
  <c r="AF91" i="63"/>
  <c r="AH76" i="63"/>
  <c r="AG76" i="63"/>
  <c r="AH44" i="63"/>
  <c r="AG44" i="63"/>
  <c r="AF44" i="63"/>
  <c r="AG166" i="63"/>
  <c r="AF166" i="63"/>
  <c r="AH166" i="63"/>
  <c r="AG161" i="63"/>
  <c r="AH161" i="63"/>
  <c r="AF161" i="63"/>
  <c r="AG153" i="63"/>
  <c r="AF153" i="63"/>
  <c r="AH153" i="63"/>
  <c r="AG98" i="63"/>
  <c r="AF98" i="63"/>
  <c r="AH98" i="63"/>
  <c r="AG90" i="63"/>
  <c r="AH90" i="63"/>
  <c r="AF90" i="63"/>
  <c r="AG59" i="63"/>
  <c r="AF59" i="63"/>
  <c r="AH59" i="63"/>
  <c r="AH193" i="63"/>
  <c r="AG193" i="63"/>
  <c r="AF193" i="63"/>
  <c r="AG89" i="63"/>
  <c r="AH89" i="63"/>
  <c r="AF89" i="63"/>
  <c r="AG74" i="63"/>
  <c r="AH74" i="63"/>
  <c r="AF74" i="63"/>
  <c r="AG66" i="63"/>
  <c r="AH66" i="63"/>
  <c r="AF66" i="63"/>
  <c r="AG58" i="63"/>
  <c r="AH58" i="63"/>
  <c r="AF58" i="63"/>
  <c r="AH143" i="63"/>
  <c r="AF143" i="63"/>
  <c r="AG143" i="63"/>
  <c r="AH80" i="63"/>
  <c r="AF80" i="63"/>
  <c r="AG80" i="63"/>
  <c r="AH73" i="63"/>
  <c r="AG73" i="63"/>
  <c r="AF73" i="63"/>
  <c r="AG203" i="63"/>
  <c r="AH203" i="63"/>
  <c r="AF203" i="63"/>
  <c r="F11" i="63"/>
  <c r="M11" i="63" l="1"/>
  <c r="N11" i="63"/>
  <c r="L11" i="63"/>
  <c r="I11" i="63"/>
  <c r="J11" i="63"/>
  <c r="H11" i="63"/>
  <c r="AL15" i="63"/>
  <c r="AK142" i="63"/>
  <c r="AL193" i="63"/>
  <c r="AL166" i="63"/>
  <c r="AL72" i="63"/>
  <c r="AL142" i="63"/>
  <c r="AJ202" i="63"/>
  <c r="AJ66" i="63"/>
  <c r="AK89" i="63"/>
  <c r="AK168" i="63"/>
  <c r="AK79" i="63"/>
  <c r="AL58" i="63"/>
  <c r="AJ89" i="63"/>
  <c r="AJ161" i="63"/>
  <c r="AL89" i="63"/>
  <c r="AK143" i="63"/>
  <c r="AK98" i="63"/>
  <c r="AK58" i="63"/>
  <c r="AK202" i="63"/>
  <c r="AJ192" i="63"/>
  <c r="AL30" i="63"/>
  <c r="AL74" i="63"/>
  <c r="AJ143" i="63"/>
  <c r="AL192" i="63"/>
  <c r="AJ15" i="63"/>
  <c r="AJ98" i="63"/>
  <c r="AL76" i="63"/>
  <c r="AL66" i="63"/>
  <c r="AL203" i="63"/>
  <c r="AK90" i="63"/>
  <c r="AJ168" i="63"/>
  <c r="AK153" i="63"/>
  <c r="AK166" i="63"/>
  <c r="AJ163" i="63"/>
  <c r="AK15" i="63"/>
  <c r="AL141" i="63"/>
  <c r="AL153" i="63"/>
  <c r="AJ30" i="63"/>
  <c r="AL64" i="63"/>
  <c r="AJ203" i="63"/>
  <c r="AL73" i="63"/>
  <c r="AK74" i="63"/>
  <c r="AK59" i="63"/>
  <c r="AJ153" i="63"/>
  <c r="AK44" i="63"/>
  <c r="AL91" i="63"/>
  <c r="AK30" i="63"/>
  <c r="AL163" i="63"/>
  <c r="AK141" i="63"/>
  <c r="AL80" i="63"/>
  <c r="AJ58" i="63"/>
  <c r="AJ90" i="63"/>
  <c r="AL44" i="63"/>
  <c r="AL168" i="63"/>
  <c r="AL110" i="63"/>
  <c r="AK64" i="63"/>
  <c r="AK80" i="63"/>
  <c r="AL90" i="63"/>
  <c r="AJ80" i="63"/>
  <c r="AJ74" i="63"/>
  <c r="AK73" i="63"/>
  <c r="AL143" i="63"/>
  <c r="AJ59" i="63"/>
  <c r="AK91" i="63"/>
  <c r="AK192" i="63"/>
  <c r="AJ141" i="63"/>
  <c r="AK163" i="63"/>
  <c r="AL202" i="63"/>
  <c r="AJ79" i="63"/>
  <c r="AJ91" i="63"/>
  <c r="AL79" i="63"/>
  <c r="AL59" i="63"/>
  <c r="AL98" i="63"/>
  <c r="AK161" i="63"/>
  <c r="AK76" i="63"/>
  <c r="AK110" i="63"/>
  <c r="AK72" i="63"/>
  <c r="AK203" i="63"/>
  <c r="AK66" i="63"/>
  <c r="AF76" i="63"/>
  <c r="AJ76" i="63" s="1"/>
  <c r="AF110" i="63"/>
  <c r="AJ110" i="63" s="1"/>
  <c r="AF72" i="63"/>
  <c r="AJ72" i="63" s="1"/>
  <c r="AF142" i="63"/>
  <c r="AJ142" i="63" s="1"/>
  <c r="AI143" i="63"/>
  <c r="AI58" i="63"/>
  <c r="AI59" i="63"/>
  <c r="AE161" i="63"/>
  <c r="AL161" i="63"/>
  <c r="AK193" i="63"/>
  <c r="AE64" i="63"/>
  <c r="AJ64" i="63"/>
  <c r="AJ193" i="63"/>
  <c r="AI30" i="63"/>
  <c r="AI98" i="63"/>
  <c r="AI73" i="63"/>
  <c r="AI89" i="63"/>
  <c r="AI153" i="63"/>
  <c r="AI44" i="63"/>
  <c r="AI64" i="63"/>
  <c r="AI90" i="63"/>
  <c r="AI168" i="63"/>
  <c r="AI15" i="63"/>
  <c r="AI203" i="63"/>
  <c r="AI66" i="63"/>
  <c r="AI161" i="63"/>
  <c r="AI141" i="63"/>
  <c r="AI193" i="63"/>
  <c r="AI80" i="63"/>
  <c r="AI192" i="63"/>
  <c r="AI202" i="63"/>
  <c r="AI74" i="63"/>
  <c r="AI163" i="63"/>
  <c r="AI166" i="63"/>
  <c r="AI91" i="63"/>
  <c r="AI79" i="63"/>
  <c r="AE59" i="63"/>
  <c r="AE142" i="63"/>
  <c r="AE72" i="63"/>
  <c r="AE79" i="63"/>
  <c r="AE110" i="63"/>
  <c r="AE90" i="63"/>
  <c r="AE15" i="63"/>
  <c r="AE202" i="63"/>
  <c r="AE58" i="63"/>
  <c r="AE91" i="63"/>
  <c r="AE66" i="63"/>
  <c r="AE153" i="63"/>
  <c r="AE74" i="63"/>
  <c r="AE30" i="63"/>
  <c r="AE44" i="63"/>
  <c r="AE89" i="63"/>
  <c r="AE163" i="63"/>
  <c r="AE192" i="63"/>
  <c r="AE203" i="63"/>
  <c r="AE76" i="63"/>
  <c r="AE98" i="63"/>
  <c r="AE143" i="63"/>
  <c r="AE168" i="63"/>
  <c r="AE73" i="63"/>
  <c r="AE80" i="63"/>
  <c r="AE141" i="63"/>
  <c r="AE193" i="63"/>
  <c r="AM80" i="63" l="1"/>
  <c r="AN80" i="63" s="1"/>
  <c r="AO80" i="63" s="1"/>
  <c r="AP80" i="63" s="1"/>
  <c r="AM74" i="63"/>
  <c r="AN74" i="63" s="1"/>
  <c r="AO74" i="63" s="1"/>
  <c r="AP74" i="63" s="1"/>
  <c r="AM141" i="63"/>
  <c r="AN141" i="63" s="1"/>
  <c r="AO141" i="63" s="1"/>
  <c r="AP141" i="63" s="1"/>
  <c r="AM58" i="63"/>
  <c r="AN58" i="63" s="1"/>
  <c r="AO58" i="63" s="1"/>
  <c r="AP58" i="63" s="1"/>
  <c r="AM72" i="63"/>
  <c r="AN72" i="63" s="1"/>
  <c r="AO72" i="63" s="1"/>
  <c r="AP72" i="63" s="1"/>
  <c r="AM110" i="63"/>
  <c r="AN110" i="63" s="1"/>
  <c r="AO110" i="63" s="1"/>
  <c r="AP110" i="63" s="1"/>
  <c r="AM153" i="63"/>
  <c r="AN153" i="63" s="1"/>
  <c r="AO153" i="63" s="1"/>
  <c r="AP153" i="63" s="1"/>
  <c r="AM89" i="63"/>
  <c r="AN89" i="63" s="1"/>
  <c r="AO89" i="63" s="1"/>
  <c r="AP89" i="63" s="1"/>
  <c r="AM30" i="63"/>
  <c r="AN30" i="63" s="1"/>
  <c r="AO30" i="63" s="1"/>
  <c r="AP30" i="63" s="1"/>
  <c r="AM161" i="63"/>
  <c r="AN161" i="63" s="1"/>
  <c r="AO161" i="63" s="1"/>
  <c r="AP161" i="63" s="1"/>
  <c r="AM192" i="63"/>
  <c r="AN192" i="63" s="1"/>
  <c r="AO192" i="63" s="1"/>
  <c r="AP192" i="63" s="1"/>
  <c r="AM163" i="63"/>
  <c r="AN163" i="63" s="1"/>
  <c r="AM91" i="63"/>
  <c r="AN91" i="63" s="1"/>
  <c r="AM15" i="63"/>
  <c r="AN15" i="63" s="1"/>
  <c r="AM193" i="63"/>
  <c r="AN193" i="63" s="1"/>
  <c r="AM203" i="63"/>
  <c r="AN203" i="63" s="1"/>
  <c r="AM66" i="63"/>
  <c r="AN66" i="63" s="1"/>
  <c r="AM90" i="63"/>
  <c r="AN90" i="63" s="1"/>
  <c r="AM76" i="63"/>
  <c r="AN76" i="63" s="1"/>
  <c r="AM98" i="63"/>
  <c r="AN98" i="63" s="1"/>
  <c r="AM59" i="63"/>
  <c r="AN59" i="63" s="1"/>
  <c r="AM64" i="63"/>
  <c r="AN64" i="63" s="1"/>
  <c r="AM142" i="63"/>
  <c r="AN142" i="63" s="1"/>
  <c r="AM79" i="63"/>
  <c r="AN79" i="63" s="1"/>
  <c r="AM168" i="63"/>
  <c r="AN168" i="63" s="1"/>
  <c r="AM143" i="63"/>
  <c r="AN143" i="63" s="1"/>
  <c r="AM202" i="63"/>
  <c r="AN202" i="63" s="1"/>
  <c r="AI72" i="63"/>
  <c r="AI110" i="63"/>
  <c r="AI76" i="63"/>
  <c r="AI142" i="63"/>
  <c r="AE166" i="63"/>
  <c r="AJ166" i="63"/>
  <c r="AM166" i="63" s="1"/>
  <c r="AN166" i="63" s="1"/>
  <c r="AJ44" i="63"/>
  <c r="AM44" i="63" s="1"/>
  <c r="AN44" i="63" s="1"/>
  <c r="AJ73" i="63"/>
  <c r="AM73" i="63" s="1"/>
  <c r="AN73" i="63" s="1"/>
  <c r="AO202" i="63" l="1"/>
  <c r="AP202" i="63" s="1"/>
  <c r="AO193" i="63"/>
  <c r="AP193" i="63" s="1"/>
  <c r="AO44" i="63"/>
  <c r="AP44" i="63" s="1"/>
  <c r="AO90" i="63"/>
  <c r="AP90" i="63" s="1"/>
  <c r="AO15" i="63"/>
  <c r="AP15" i="63" s="1"/>
  <c r="AO168" i="63"/>
  <c r="AP168" i="63" s="1"/>
  <c r="AO91" i="63"/>
  <c r="AP91" i="63" s="1"/>
  <c r="AO166" i="63"/>
  <c r="AP166" i="63" s="1"/>
  <c r="AO79" i="63"/>
  <c r="AP79" i="63" s="1"/>
  <c r="AO163" i="63"/>
  <c r="AP163" i="63" s="1"/>
  <c r="AO143" i="63"/>
  <c r="AP143" i="63" s="1"/>
  <c r="AO142" i="63"/>
  <c r="AP142" i="63" s="1"/>
  <c r="AO64" i="63"/>
  <c r="AP64" i="63" s="1"/>
  <c r="AO59" i="63"/>
  <c r="AP59" i="63" s="1"/>
  <c r="AO76" i="63"/>
  <c r="AP76" i="63" s="1"/>
  <c r="AO66" i="63"/>
  <c r="AP66" i="63" s="1"/>
  <c r="AO73" i="63"/>
  <c r="AP73" i="63" s="1"/>
  <c r="AO98" i="63"/>
  <c r="AP98" i="63" s="1"/>
  <c r="AO203" i="63"/>
  <c r="AP203" i="63" s="1"/>
  <c r="M5" i="73"/>
  <c r="O5" i="73" s="1"/>
  <c r="M6" i="73"/>
  <c r="O6" i="73" s="1"/>
  <c r="M7" i="73"/>
  <c r="O7" i="73" s="1"/>
  <c r="M8" i="73"/>
  <c r="O8" i="73" s="1"/>
  <c r="M9" i="73"/>
  <c r="O9" i="73" s="1"/>
  <c r="M10" i="73"/>
  <c r="O10" i="73" s="1"/>
  <c r="M11" i="73"/>
  <c r="O11" i="73" s="1"/>
  <c r="M12" i="73"/>
  <c r="O12" i="73" s="1"/>
  <c r="M13" i="73"/>
  <c r="O13" i="73" s="1"/>
  <c r="M14" i="73"/>
  <c r="O14" i="73" s="1"/>
  <c r="M15" i="73"/>
  <c r="O15" i="73" s="1"/>
  <c r="M16" i="73"/>
  <c r="O16" i="73" s="1"/>
  <c r="M17" i="73"/>
  <c r="O17" i="73" s="1"/>
  <c r="M18" i="73"/>
  <c r="O18" i="73" s="1"/>
  <c r="M19" i="73"/>
  <c r="O19" i="73" s="1"/>
  <c r="M20" i="73"/>
  <c r="O20" i="73" s="1"/>
  <c r="M21" i="73"/>
  <c r="O21" i="73" s="1"/>
  <c r="M22" i="73"/>
  <c r="O22" i="73" s="1"/>
  <c r="M23" i="73"/>
  <c r="O23" i="73" s="1"/>
  <c r="M24" i="73"/>
  <c r="O24" i="73" s="1"/>
  <c r="M25" i="73"/>
  <c r="O25" i="73" s="1"/>
  <c r="M26" i="73"/>
  <c r="O26" i="73" s="1"/>
  <c r="M27" i="73"/>
  <c r="O27" i="73" s="1"/>
  <c r="M28" i="73"/>
  <c r="O28" i="73" s="1"/>
  <c r="M29" i="73"/>
  <c r="O29" i="73" s="1"/>
  <c r="M30" i="73"/>
  <c r="O30" i="73" s="1"/>
  <c r="M31" i="73"/>
  <c r="O31" i="73" s="1"/>
  <c r="M32" i="73"/>
  <c r="O32" i="73" s="1"/>
  <c r="M33" i="73"/>
  <c r="O33" i="73" s="1"/>
  <c r="M34" i="73"/>
  <c r="O34" i="73" s="1"/>
  <c r="M35" i="73"/>
  <c r="O35" i="73" s="1"/>
  <c r="M36" i="73"/>
  <c r="O36" i="73" s="1"/>
  <c r="M37" i="73"/>
  <c r="O37" i="73" s="1"/>
  <c r="M38" i="73"/>
  <c r="O38" i="73" s="1"/>
  <c r="M39" i="73"/>
  <c r="O39" i="73" s="1"/>
  <c r="M40" i="73"/>
  <c r="O40" i="73" s="1"/>
  <c r="M41" i="73"/>
  <c r="O41" i="73" s="1"/>
  <c r="M42" i="73"/>
  <c r="O42" i="73" s="1"/>
  <c r="M43" i="73"/>
  <c r="O43" i="73" s="1"/>
  <c r="M44" i="73"/>
  <c r="O44" i="73" s="1"/>
  <c r="M45" i="73"/>
  <c r="O45" i="73" s="1"/>
  <c r="M46" i="73"/>
  <c r="O46" i="73" s="1"/>
  <c r="M47" i="73"/>
  <c r="O47" i="73" s="1"/>
  <c r="M48" i="73"/>
  <c r="O48" i="73" s="1"/>
  <c r="M49" i="73"/>
  <c r="O49" i="73" s="1"/>
  <c r="M50" i="73"/>
  <c r="O50" i="73" s="1"/>
  <c r="M51" i="73"/>
  <c r="O51" i="73" s="1"/>
  <c r="M52" i="73"/>
  <c r="O52" i="73" s="1"/>
  <c r="M53" i="73"/>
  <c r="O53" i="73" s="1"/>
  <c r="M54" i="73"/>
  <c r="O54" i="73" s="1"/>
  <c r="M55" i="73"/>
  <c r="O55" i="73" s="1"/>
  <c r="M56" i="73"/>
  <c r="O56" i="73" s="1"/>
  <c r="M57" i="73"/>
  <c r="O57" i="73" s="1"/>
  <c r="M58" i="73"/>
  <c r="O58" i="73" s="1"/>
  <c r="M59" i="73"/>
  <c r="O59" i="73" s="1"/>
  <c r="M60" i="73"/>
  <c r="O60" i="73" s="1"/>
  <c r="M61" i="73"/>
  <c r="O61" i="73" s="1"/>
  <c r="M62" i="73"/>
  <c r="O62" i="73" s="1"/>
  <c r="M63" i="73"/>
  <c r="O63" i="73" s="1"/>
  <c r="M64" i="73"/>
  <c r="O64" i="73" s="1"/>
  <c r="M65" i="73"/>
  <c r="O65" i="73" s="1"/>
  <c r="M66" i="73"/>
  <c r="O66" i="73" s="1"/>
  <c r="M67" i="73"/>
  <c r="O67" i="73" s="1"/>
  <c r="M68" i="73"/>
  <c r="O68" i="73" s="1"/>
  <c r="M69" i="73"/>
  <c r="O69" i="73" s="1"/>
  <c r="M70" i="73"/>
  <c r="O70" i="73" s="1"/>
  <c r="M71" i="73"/>
  <c r="O71" i="73" s="1"/>
  <c r="M72" i="73"/>
  <c r="O72" i="73" s="1"/>
  <c r="M73" i="73"/>
  <c r="O73" i="73" s="1"/>
  <c r="M74" i="73"/>
  <c r="O74" i="73" s="1"/>
  <c r="M75" i="73"/>
  <c r="O75" i="73" s="1"/>
  <c r="M76" i="73"/>
  <c r="O76" i="73" s="1"/>
  <c r="M77" i="73"/>
  <c r="O77" i="73" s="1"/>
  <c r="M78" i="73"/>
  <c r="O78" i="73" s="1"/>
  <c r="M79" i="73"/>
  <c r="O79" i="73" s="1"/>
  <c r="M80" i="73"/>
  <c r="O80" i="73" s="1"/>
  <c r="M81" i="73"/>
  <c r="O81" i="73" s="1"/>
  <c r="M82" i="73"/>
  <c r="O82" i="73" s="1"/>
  <c r="M83" i="73"/>
  <c r="O83" i="73" s="1"/>
  <c r="M84" i="73"/>
  <c r="O84" i="73" s="1"/>
  <c r="M85" i="73"/>
  <c r="O85" i="73" s="1"/>
  <c r="M86" i="73"/>
  <c r="O86" i="73" s="1"/>
  <c r="M87" i="73"/>
  <c r="O87" i="73" s="1"/>
  <c r="M88" i="73"/>
  <c r="O88" i="73" s="1"/>
  <c r="M89" i="73"/>
  <c r="O89" i="73" s="1"/>
  <c r="M90" i="73"/>
  <c r="O90" i="73" s="1"/>
  <c r="M91" i="73"/>
  <c r="O91" i="73" s="1"/>
  <c r="M92" i="73"/>
  <c r="O92" i="73" s="1"/>
  <c r="M93" i="73"/>
  <c r="O93" i="73" s="1"/>
  <c r="M94" i="73"/>
  <c r="O94" i="73" s="1"/>
  <c r="M95" i="73"/>
  <c r="O95" i="73" s="1"/>
  <c r="M96" i="73"/>
  <c r="O96" i="73" s="1"/>
  <c r="M97" i="73"/>
  <c r="O97" i="73" s="1"/>
  <c r="M98" i="73"/>
  <c r="O98" i="73" s="1"/>
  <c r="M99" i="73"/>
  <c r="O99" i="73" s="1"/>
  <c r="M100" i="73"/>
  <c r="O100" i="73" s="1"/>
  <c r="M101" i="73"/>
  <c r="O101" i="73" s="1"/>
  <c r="M102" i="73"/>
  <c r="O102" i="73" s="1"/>
  <c r="M103" i="73"/>
  <c r="O103" i="73" s="1"/>
  <c r="M104" i="73"/>
  <c r="O104" i="73" s="1"/>
  <c r="M105" i="73"/>
  <c r="O105" i="73" s="1"/>
  <c r="M106" i="73"/>
  <c r="O106" i="73" s="1"/>
  <c r="M107" i="73"/>
  <c r="O107" i="73" s="1"/>
  <c r="M108" i="73"/>
  <c r="O108" i="73" s="1"/>
  <c r="M109" i="73"/>
  <c r="O109" i="73" s="1"/>
  <c r="M110" i="73"/>
  <c r="O110" i="73" s="1"/>
  <c r="M111" i="73"/>
  <c r="O111" i="73" s="1"/>
  <c r="M112" i="73"/>
  <c r="O112" i="73" s="1"/>
  <c r="M113" i="73"/>
  <c r="O113" i="73" s="1"/>
  <c r="M114" i="73"/>
  <c r="O114" i="73" s="1"/>
  <c r="M115" i="73"/>
  <c r="O115" i="73" s="1"/>
  <c r="M116" i="73"/>
  <c r="O116" i="73" s="1"/>
  <c r="M117" i="73"/>
  <c r="O117" i="73" s="1"/>
  <c r="M118" i="73"/>
  <c r="O118" i="73" s="1"/>
  <c r="M119" i="73"/>
  <c r="O119" i="73" s="1"/>
  <c r="M120" i="73"/>
  <c r="O120" i="73" s="1"/>
  <c r="M121" i="73"/>
  <c r="O121" i="73" s="1"/>
  <c r="M122" i="73"/>
  <c r="O122" i="73" s="1"/>
  <c r="M123" i="73"/>
  <c r="O123" i="73" s="1"/>
  <c r="M124" i="73"/>
  <c r="O124" i="73" s="1"/>
  <c r="M125" i="73"/>
  <c r="O125" i="73" s="1"/>
  <c r="M126" i="73"/>
  <c r="O126" i="73" s="1"/>
  <c r="M127" i="73"/>
  <c r="O127" i="73" s="1"/>
  <c r="M128" i="73"/>
  <c r="O128" i="73" s="1"/>
  <c r="M129" i="73"/>
  <c r="O129" i="73" s="1"/>
  <c r="M130" i="73"/>
  <c r="O130" i="73" s="1"/>
  <c r="M131" i="73"/>
  <c r="O131" i="73" s="1"/>
  <c r="M132" i="73"/>
  <c r="O132" i="73" s="1"/>
  <c r="M133" i="73"/>
  <c r="O133" i="73" s="1"/>
  <c r="M134" i="73"/>
  <c r="O134" i="73" s="1"/>
  <c r="M135" i="73"/>
  <c r="O135" i="73" s="1"/>
  <c r="M136" i="73"/>
  <c r="O136" i="73" s="1"/>
  <c r="M137" i="73"/>
  <c r="O137" i="73" s="1"/>
  <c r="M138" i="73"/>
  <c r="O138" i="73" s="1"/>
  <c r="M139" i="73"/>
  <c r="O139" i="73" s="1"/>
  <c r="M140" i="73"/>
  <c r="O140" i="73" s="1"/>
  <c r="M141" i="73"/>
  <c r="O141" i="73" s="1"/>
  <c r="M142" i="73"/>
  <c r="O142" i="73" s="1"/>
  <c r="M143" i="73"/>
  <c r="O143" i="73" s="1"/>
  <c r="M144" i="73"/>
  <c r="O144" i="73" s="1"/>
  <c r="M145" i="73"/>
  <c r="O145" i="73" s="1"/>
  <c r="M146" i="73"/>
  <c r="O146" i="73" s="1"/>
  <c r="M147" i="73"/>
  <c r="O147" i="73" s="1"/>
  <c r="M148" i="73"/>
  <c r="O148" i="73" s="1"/>
  <c r="M149" i="73"/>
  <c r="O149" i="73" s="1"/>
  <c r="M150" i="73"/>
  <c r="O150" i="73" s="1"/>
  <c r="M151" i="73"/>
  <c r="O151" i="73" s="1"/>
  <c r="M152" i="73"/>
  <c r="O152" i="73" s="1"/>
  <c r="M153" i="73"/>
  <c r="O153" i="73" s="1"/>
  <c r="M154" i="73"/>
  <c r="O154" i="73" s="1"/>
  <c r="M155" i="73"/>
  <c r="O155" i="73" s="1"/>
  <c r="M156" i="73"/>
  <c r="O156" i="73" s="1"/>
  <c r="M157" i="73"/>
  <c r="O157" i="73" s="1"/>
  <c r="M158" i="73"/>
  <c r="O158" i="73" s="1"/>
  <c r="M159" i="73"/>
  <c r="O159" i="73" s="1"/>
  <c r="M160" i="73"/>
  <c r="O160" i="73" s="1"/>
  <c r="M161" i="73"/>
  <c r="O161" i="73" s="1"/>
  <c r="M162" i="73"/>
  <c r="O162" i="73" s="1"/>
  <c r="M163" i="73"/>
  <c r="O163" i="73" s="1"/>
  <c r="M164" i="73"/>
  <c r="O164" i="73" s="1"/>
  <c r="M165" i="73"/>
  <c r="O165" i="73" s="1"/>
  <c r="M166" i="73"/>
  <c r="O166" i="73" s="1"/>
  <c r="M167" i="73"/>
  <c r="O167" i="73" s="1"/>
  <c r="M168" i="73"/>
  <c r="O168" i="73" s="1"/>
  <c r="M169" i="73"/>
  <c r="O169" i="73" s="1"/>
  <c r="M170" i="73"/>
  <c r="O170" i="73" s="1"/>
  <c r="M171" i="73"/>
  <c r="O171" i="73" s="1"/>
  <c r="M172" i="73"/>
  <c r="O172" i="73" s="1"/>
  <c r="M173" i="73"/>
  <c r="O173" i="73" s="1"/>
  <c r="M174" i="73"/>
  <c r="O174" i="73" s="1"/>
  <c r="M175" i="73"/>
  <c r="O175" i="73" s="1"/>
  <c r="M176" i="73"/>
  <c r="O176" i="73" s="1"/>
  <c r="M177" i="73"/>
  <c r="O177" i="73" s="1"/>
  <c r="M178" i="73"/>
  <c r="O178" i="73" s="1"/>
  <c r="M179" i="73"/>
  <c r="O179" i="73" s="1"/>
  <c r="M180" i="73"/>
  <c r="O180" i="73" s="1"/>
  <c r="M181" i="73"/>
  <c r="O181" i="73" s="1"/>
  <c r="M182" i="73"/>
  <c r="O182" i="73" s="1"/>
  <c r="M183" i="73"/>
  <c r="O183" i="73" s="1"/>
  <c r="M184" i="73"/>
  <c r="O184" i="73" s="1"/>
  <c r="M185" i="73"/>
  <c r="O185" i="73" s="1"/>
  <c r="M186" i="73"/>
  <c r="O186" i="73" s="1"/>
  <c r="M187" i="73"/>
  <c r="O187" i="73" s="1"/>
  <c r="M188" i="73"/>
  <c r="O188" i="73" s="1"/>
  <c r="M189" i="73"/>
  <c r="O189" i="73" s="1"/>
  <c r="M190" i="73"/>
  <c r="O190" i="73" s="1"/>
  <c r="M191" i="73"/>
  <c r="O191" i="73" s="1"/>
  <c r="M192" i="73"/>
  <c r="O192" i="73" s="1"/>
  <c r="M193" i="73"/>
  <c r="O193" i="73" s="1"/>
  <c r="M194" i="73"/>
  <c r="O194" i="73" s="1"/>
  <c r="M195" i="73"/>
  <c r="O195" i="73" s="1"/>
  <c r="M196" i="73"/>
  <c r="O196" i="73" s="1"/>
  <c r="M197" i="73"/>
  <c r="O197" i="73" s="1"/>
  <c r="M198" i="73"/>
  <c r="O198" i="73" s="1"/>
  <c r="M199" i="73"/>
  <c r="O199" i="73" s="1"/>
  <c r="M200" i="73"/>
  <c r="O200" i="73" s="1"/>
  <c r="M201" i="73"/>
  <c r="O201" i="73" s="1"/>
  <c r="M202" i="73"/>
  <c r="O202" i="73" s="1"/>
  <c r="M203" i="73"/>
  <c r="O203" i="73" s="1"/>
  <c r="M204" i="73"/>
  <c r="O204" i="73" s="1"/>
  <c r="M205" i="73"/>
  <c r="O205" i="73" s="1"/>
  <c r="M206" i="73"/>
  <c r="O206" i="73" s="1"/>
  <c r="M207" i="73"/>
  <c r="O207" i="73" s="1"/>
  <c r="M208" i="73"/>
  <c r="O208" i="73" s="1"/>
  <c r="M209" i="73"/>
  <c r="O209" i="73" s="1"/>
  <c r="M210" i="73"/>
  <c r="O210" i="73" s="1"/>
  <c r="M211" i="73"/>
  <c r="O211" i="73" s="1"/>
  <c r="M212" i="73"/>
  <c r="O212" i="73" s="1"/>
  <c r="M213" i="73"/>
  <c r="O213" i="73" s="1"/>
  <c r="M214" i="73"/>
  <c r="O214" i="73" s="1"/>
  <c r="M215" i="73"/>
  <c r="O215" i="73" s="1"/>
  <c r="M216" i="73"/>
  <c r="O216" i="73" s="1"/>
  <c r="M217" i="73"/>
  <c r="O217" i="73" s="1"/>
  <c r="M218" i="73"/>
  <c r="O218" i="73" s="1"/>
  <c r="M219" i="73"/>
  <c r="O219" i="73" s="1"/>
  <c r="M220" i="73"/>
  <c r="O220" i="73" s="1"/>
  <c r="M221" i="73"/>
  <c r="O221" i="73" s="1"/>
  <c r="M222" i="73"/>
  <c r="O222" i="73" s="1"/>
  <c r="M223" i="73"/>
  <c r="O223" i="73" s="1"/>
  <c r="M224" i="73"/>
  <c r="O224" i="73" s="1"/>
  <c r="M225" i="73"/>
  <c r="O225" i="73" s="1"/>
  <c r="M226" i="73"/>
  <c r="O226" i="73" s="1"/>
  <c r="M227" i="73"/>
  <c r="O227" i="73" s="1"/>
  <c r="M228" i="73"/>
  <c r="O228" i="73" s="1"/>
  <c r="M229" i="73"/>
  <c r="O229" i="73" s="1"/>
  <c r="M230" i="73"/>
  <c r="O230" i="73" s="1"/>
  <c r="M231" i="73"/>
  <c r="O231" i="73" s="1"/>
  <c r="M232" i="73"/>
  <c r="O232" i="73" s="1"/>
  <c r="M233" i="73"/>
  <c r="O233" i="73" s="1"/>
  <c r="M234" i="73"/>
  <c r="O234" i="73" s="1"/>
  <c r="M235" i="73"/>
  <c r="O235" i="73" s="1"/>
  <c r="M236" i="73"/>
  <c r="O236" i="73" s="1"/>
  <c r="M237" i="73"/>
  <c r="O237" i="73" s="1"/>
  <c r="M238" i="73"/>
  <c r="O238" i="73" s="1"/>
  <c r="M239" i="73"/>
  <c r="O239" i="73" s="1"/>
  <c r="M240" i="73"/>
  <c r="O240" i="73" s="1"/>
  <c r="M241" i="73"/>
  <c r="O241" i="73" s="1"/>
  <c r="M242" i="73"/>
  <c r="O242" i="73" s="1"/>
  <c r="M243" i="73"/>
  <c r="O243" i="73" s="1"/>
  <c r="M244" i="73"/>
  <c r="O244" i="73" s="1"/>
  <c r="M245" i="73"/>
  <c r="O245" i="73" s="1"/>
  <c r="M246" i="73"/>
  <c r="O246" i="73" s="1"/>
  <c r="M247" i="73"/>
  <c r="O247" i="73" s="1"/>
  <c r="M248" i="73"/>
  <c r="O248" i="73" s="1"/>
  <c r="M249" i="73"/>
  <c r="O249" i="73" s="1"/>
  <c r="M250" i="73"/>
  <c r="O250" i="73" s="1"/>
  <c r="M251" i="73"/>
  <c r="O251" i="73" s="1"/>
  <c r="M252" i="73"/>
  <c r="O252" i="73" s="1"/>
  <c r="M253" i="73"/>
  <c r="O253" i="73" s="1"/>
  <c r="M254" i="73"/>
  <c r="O254" i="73" s="1"/>
  <c r="M255" i="73"/>
  <c r="O255" i="73" s="1"/>
  <c r="M256" i="73"/>
  <c r="O256" i="73" s="1"/>
  <c r="M257" i="73"/>
  <c r="O257" i="73" s="1"/>
  <c r="M258" i="73"/>
  <c r="O258" i="73" s="1"/>
  <c r="M259" i="73"/>
  <c r="O259" i="73" s="1"/>
  <c r="M260" i="73"/>
  <c r="O260" i="73" s="1"/>
  <c r="M261" i="73"/>
  <c r="O261" i="73" s="1"/>
  <c r="M262" i="73"/>
  <c r="O262" i="73" s="1"/>
  <c r="M263" i="73"/>
  <c r="O263" i="73" s="1"/>
  <c r="M264" i="73"/>
  <c r="O264" i="73" s="1"/>
  <c r="M265" i="73"/>
  <c r="O265" i="73" s="1"/>
  <c r="M266" i="73"/>
  <c r="O266" i="73" s="1"/>
  <c r="M267" i="73"/>
  <c r="O267" i="73" s="1"/>
  <c r="M268" i="73"/>
  <c r="O268" i="73" s="1"/>
  <c r="M269" i="73"/>
  <c r="O269" i="73" s="1"/>
  <c r="M270" i="73"/>
  <c r="O270" i="73" s="1"/>
  <c r="M271" i="73"/>
  <c r="O271" i="73" s="1"/>
  <c r="M272" i="73"/>
  <c r="O272" i="73" s="1"/>
  <c r="M273" i="73"/>
  <c r="O273" i="73" s="1"/>
  <c r="M274" i="73"/>
  <c r="O274" i="73" s="1"/>
  <c r="M275" i="73"/>
  <c r="O275" i="73" s="1"/>
  <c r="M276" i="73"/>
  <c r="O276" i="73" s="1"/>
  <c r="M277" i="73"/>
  <c r="O277" i="73" s="1"/>
  <c r="M278" i="73"/>
  <c r="O278" i="73" s="1"/>
  <c r="M279" i="73"/>
  <c r="O279" i="73" s="1"/>
  <c r="M280" i="73"/>
  <c r="O280" i="73" s="1"/>
  <c r="M281" i="73"/>
  <c r="O281" i="73" s="1"/>
  <c r="M282" i="73"/>
  <c r="O282" i="73" s="1"/>
  <c r="M283" i="73"/>
  <c r="O283" i="73" s="1"/>
  <c r="M284" i="73"/>
  <c r="O284" i="73" s="1"/>
  <c r="M285" i="73"/>
  <c r="O285" i="73" s="1"/>
  <c r="M286" i="73"/>
  <c r="O286" i="73" s="1"/>
  <c r="M287" i="73"/>
  <c r="O287" i="73" s="1"/>
  <c r="M288" i="73"/>
  <c r="O288" i="73" s="1"/>
  <c r="M289" i="73"/>
  <c r="O289" i="73" s="1"/>
  <c r="M290" i="73"/>
  <c r="O290" i="73" s="1"/>
  <c r="M291" i="73"/>
  <c r="O291" i="73" s="1"/>
  <c r="M292" i="73"/>
  <c r="O292" i="73" s="1"/>
  <c r="M293" i="73"/>
  <c r="O293" i="73" s="1"/>
  <c r="M294" i="73"/>
  <c r="O294" i="73" s="1"/>
  <c r="M295" i="73"/>
  <c r="O295" i="73" s="1"/>
  <c r="M296" i="73"/>
  <c r="O296" i="73" s="1"/>
  <c r="M297" i="73"/>
  <c r="O297" i="73" s="1"/>
  <c r="M298" i="73"/>
  <c r="O298" i="73" s="1"/>
  <c r="M299" i="73"/>
  <c r="O299" i="73" s="1"/>
  <c r="M300" i="73"/>
  <c r="O300" i="73" s="1"/>
  <c r="M301" i="73"/>
  <c r="O301" i="73" s="1"/>
  <c r="M302" i="73"/>
  <c r="O302" i="73" s="1"/>
  <c r="M303" i="73"/>
  <c r="O303" i="73" s="1"/>
  <c r="M304" i="73"/>
  <c r="O304" i="73" s="1"/>
  <c r="M305" i="73"/>
  <c r="O305" i="73" s="1"/>
  <c r="M306" i="73"/>
  <c r="O306" i="73" s="1"/>
  <c r="M307" i="73"/>
  <c r="O307" i="73" s="1"/>
  <c r="M308" i="73"/>
  <c r="O308" i="73" s="1"/>
  <c r="M309" i="73"/>
  <c r="O309" i="73" s="1"/>
  <c r="M310" i="73"/>
  <c r="O310" i="73" s="1"/>
  <c r="M311" i="73"/>
  <c r="O311" i="73" s="1"/>
  <c r="M312" i="73"/>
  <c r="O312" i="73" s="1"/>
  <c r="M313" i="73"/>
  <c r="O313" i="73" s="1"/>
  <c r="M314" i="73"/>
  <c r="O314" i="73" s="1"/>
  <c r="M315" i="73"/>
  <c r="O315" i="73" s="1"/>
  <c r="M316" i="73"/>
  <c r="O316" i="73" s="1"/>
  <c r="M317" i="73"/>
  <c r="O317" i="73" s="1"/>
  <c r="M318" i="73"/>
  <c r="O318" i="73" s="1"/>
  <c r="M319" i="73"/>
  <c r="O319" i="73" s="1"/>
  <c r="M320" i="73"/>
  <c r="O320" i="73" s="1"/>
  <c r="M321" i="73"/>
  <c r="O321" i="73" s="1"/>
  <c r="M322" i="73"/>
  <c r="O322" i="73" s="1"/>
  <c r="M323" i="73"/>
  <c r="O323" i="73" s="1"/>
  <c r="M324" i="73"/>
  <c r="O324" i="73" s="1"/>
  <c r="M325" i="73"/>
  <c r="O325" i="73" s="1"/>
  <c r="M326" i="73"/>
  <c r="O326" i="73" s="1"/>
  <c r="M327" i="73"/>
  <c r="O327" i="73" s="1"/>
  <c r="M328" i="73"/>
  <c r="O328" i="73" s="1"/>
  <c r="M329" i="73"/>
  <c r="O329" i="73" s="1"/>
  <c r="M330" i="73"/>
  <c r="O330" i="73" s="1"/>
  <c r="M331" i="73"/>
  <c r="O331" i="73" s="1"/>
  <c r="M332" i="73"/>
  <c r="O332" i="73" s="1"/>
  <c r="M333" i="73"/>
  <c r="O333" i="73" s="1"/>
  <c r="M334" i="73"/>
  <c r="O334" i="73" s="1"/>
  <c r="M335" i="73"/>
  <c r="O335" i="73" s="1"/>
  <c r="M336" i="73"/>
  <c r="O336" i="73" s="1"/>
  <c r="M337" i="73"/>
  <c r="O337" i="73" s="1"/>
  <c r="M338" i="73"/>
  <c r="O338" i="73" s="1"/>
  <c r="M339" i="73"/>
  <c r="O339" i="73" s="1"/>
  <c r="M340" i="73"/>
  <c r="O340" i="73" s="1"/>
  <c r="M341" i="73"/>
  <c r="O341" i="73" s="1"/>
  <c r="M342" i="73"/>
  <c r="O342" i="73" s="1"/>
  <c r="M343" i="73"/>
  <c r="O343" i="73" s="1"/>
  <c r="M344" i="73"/>
  <c r="O344" i="73" s="1"/>
  <c r="M345" i="73"/>
  <c r="O345" i="73" s="1"/>
  <c r="M346" i="73"/>
  <c r="O346" i="73" s="1"/>
  <c r="M347" i="73"/>
  <c r="O347" i="73" s="1"/>
  <c r="M348" i="73"/>
  <c r="O348" i="73" s="1"/>
  <c r="M349" i="73"/>
  <c r="O349" i="73" s="1"/>
  <c r="M350" i="73"/>
  <c r="O350" i="73" s="1"/>
  <c r="M351" i="73"/>
  <c r="O351" i="73" s="1"/>
  <c r="M352" i="73"/>
  <c r="O352" i="73" s="1"/>
  <c r="M353" i="73"/>
  <c r="O353" i="73" s="1"/>
  <c r="M354" i="73"/>
  <c r="O354" i="73" s="1"/>
  <c r="M355" i="73"/>
  <c r="O355" i="73" s="1"/>
  <c r="M356" i="73"/>
  <c r="O356" i="73" s="1"/>
  <c r="M357" i="73"/>
  <c r="O357" i="73" s="1"/>
  <c r="M358" i="73"/>
  <c r="O358" i="73" s="1"/>
  <c r="M359" i="73"/>
  <c r="O359" i="73" s="1"/>
  <c r="M360" i="73"/>
  <c r="O360" i="73" s="1"/>
  <c r="M361" i="73"/>
  <c r="O361" i="73" s="1"/>
  <c r="M362" i="73"/>
  <c r="O362" i="73" s="1"/>
  <c r="M363" i="73"/>
  <c r="O363" i="73" s="1"/>
  <c r="M364" i="73"/>
  <c r="O364" i="73" s="1"/>
  <c r="M365" i="73"/>
  <c r="O365" i="73" s="1"/>
  <c r="M366" i="73"/>
  <c r="O366" i="73" s="1"/>
  <c r="M367" i="73"/>
  <c r="O367" i="73" s="1"/>
  <c r="M368" i="73"/>
  <c r="O368" i="73" s="1"/>
  <c r="M369" i="73"/>
  <c r="O369" i="73" s="1"/>
  <c r="M370" i="73"/>
  <c r="O370" i="73" s="1"/>
  <c r="M371" i="73"/>
  <c r="O371" i="73" s="1"/>
  <c r="M372" i="73"/>
  <c r="O372" i="73" s="1"/>
  <c r="M373" i="73"/>
  <c r="O373" i="73" s="1"/>
  <c r="M374" i="73"/>
  <c r="O374" i="73" s="1"/>
  <c r="M375" i="73"/>
  <c r="O375" i="73" s="1"/>
  <c r="M376" i="73"/>
  <c r="O376" i="73" s="1"/>
  <c r="M377" i="73"/>
  <c r="O377" i="73" s="1"/>
  <c r="M378" i="73"/>
  <c r="O378" i="73" s="1"/>
  <c r="M379" i="73"/>
  <c r="O379" i="73" s="1"/>
  <c r="M380" i="73"/>
  <c r="O380" i="73" s="1"/>
  <c r="M381" i="73"/>
  <c r="O381" i="73" s="1"/>
  <c r="M382" i="73"/>
  <c r="O382" i="73" s="1"/>
  <c r="M383" i="73"/>
  <c r="O383" i="73" s="1"/>
  <c r="M384" i="73"/>
  <c r="O384" i="73" s="1"/>
  <c r="M385" i="73"/>
  <c r="O385" i="73" s="1"/>
  <c r="M386" i="73"/>
  <c r="O386" i="73" s="1"/>
  <c r="M387" i="73"/>
  <c r="O387" i="73" s="1"/>
  <c r="M388" i="73"/>
  <c r="O388" i="73" s="1"/>
  <c r="M389" i="73"/>
  <c r="O389" i="73" s="1"/>
  <c r="M390" i="73"/>
  <c r="O390" i="73" s="1"/>
  <c r="M391" i="73"/>
  <c r="O391" i="73" s="1"/>
  <c r="M392" i="73"/>
  <c r="O392" i="73" s="1"/>
  <c r="M393" i="73"/>
  <c r="O393" i="73" s="1"/>
  <c r="M394" i="73"/>
  <c r="O394" i="73" s="1"/>
  <c r="M395" i="73"/>
  <c r="O395" i="73" s="1"/>
  <c r="M396" i="73"/>
  <c r="O396" i="73" s="1"/>
  <c r="M397" i="73"/>
  <c r="O397" i="73" s="1"/>
  <c r="M398" i="73"/>
  <c r="O398" i="73" s="1"/>
  <c r="M399" i="73"/>
  <c r="O399" i="73" s="1"/>
  <c r="M400" i="73"/>
  <c r="O400" i="73" s="1"/>
  <c r="M401" i="73"/>
  <c r="O401" i="73" s="1"/>
  <c r="M402" i="73"/>
  <c r="O402" i="73" s="1"/>
  <c r="M403" i="73"/>
  <c r="O403" i="73" s="1"/>
  <c r="M404" i="73"/>
  <c r="O404" i="73" s="1"/>
  <c r="M405" i="73"/>
  <c r="O405" i="73" s="1"/>
  <c r="M406" i="73"/>
  <c r="O406" i="73" s="1"/>
  <c r="M407" i="73"/>
  <c r="O407" i="73" s="1"/>
  <c r="M408" i="73"/>
  <c r="O408" i="73" s="1"/>
  <c r="M409" i="73"/>
  <c r="O409" i="73" s="1"/>
  <c r="M410" i="73"/>
  <c r="O410" i="73" s="1"/>
  <c r="M411" i="73"/>
  <c r="O411" i="73" s="1"/>
  <c r="M412" i="73"/>
  <c r="O412" i="73" s="1"/>
  <c r="M413" i="73"/>
  <c r="O413" i="73" s="1"/>
  <c r="M414" i="73"/>
  <c r="O414" i="73" s="1"/>
  <c r="M415" i="73"/>
  <c r="O415" i="73" s="1"/>
  <c r="M416" i="73"/>
  <c r="O416" i="73" s="1"/>
  <c r="M417" i="73"/>
  <c r="O417" i="73" s="1"/>
  <c r="M418" i="73"/>
  <c r="O418" i="73" s="1"/>
  <c r="M419" i="73"/>
  <c r="O419" i="73" s="1"/>
  <c r="M420" i="73"/>
  <c r="O420" i="73" s="1"/>
  <c r="M421" i="73"/>
  <c r="O421" i="73" s="1"/>
  <c r="M422" i="73"/>
  <c r="O422" i="73" s="1"/>
  <c r="M423" i="73"/>
  <c r="O423" i="73" s="1"/>
  <c r="M424" i="73"/>
  <c r="O424" i="73" s="1"/>
  <c r="M425" i="73"/>
  <c r="O425" i="73" s="1"/>
  <c r="M426" i="73"/>
  <c r="O426" i="73" s="1"/>
  <c r="M427" i="73"/>
  <c r="O427" i="73" s="1"/>
  <c r="M428" i="73"/>
  <c r="O428" i="73" s="1"/>
  <c r="M429" i="73"/>
  <c r="O429" i="73" s="1"/>
  <c r="M430" i="73"/>
  <c r="O430" i="73" s="1"/>
  <c r="M431" i="73"/>
  <c r="O431" i="73" s="1"/>
  <c r="M432" i="73"/>
  <c r="O432" i="73" s="1"/>
  <c r="M433" i="73"/>
  <c r="O433" i="73" s="1"/>
  <c r="M434" i="73"/>
  <c r="O434" i="73" s="1"/>
  <c r="M435" i="73"/>
  <c r="O435" i="73" s="1"/>
  <c r="M436" i="73"/>
  <c r="O436" i="73" s="1"/>
  <c r="M437" i="73"/>
  <c r="O437" i="73" s="1"/>
  <c r="M438" i="73"/>
  <c r="O438" i="73" s="1"/>
  <c r="M439" i="73"/>
  <c r="O439" i="73" s="1"/>
  <c r="M440" i="73"/>
  <c r="O440" i="73" s="1"/>
  <c r="M441" i="73"/>
  <c r="O441" i="73" s="1"/>
  <c r="M442" i="73"/>
  <c r="O442" i="73" s="1"/>
  <c r="M443" i="73"/>
  <c r="O443" i="73" s="1"/>
  <c r="M444" i="73"/>
  <c r="O444" i="73" s="1"/>
  <c r="M445" i="73"/>
  <c r="O445" i="73" s="1"/>
  <c r="M446" i="73"/>
  <c r="O446" i="73" s="1"/>
  <c r="M447" i="73"/>
  <c r="O447" i="73" s="1"/>
  <c r="M448" i="73"/>
  <c r="O448" i="73" s="1"/>
  <c r="M449" i="73"/>
  <c r="O449" i="73" s="1"/>
  <c r="M450" i="73"/>
  <c r="O450" i="73" s="1"/>
  <c r="M451" i="73"/>
  <c r="O451" i="73" s="1"/>
  <c r="M452" i="73"/>
  <c r="O452" i="73" s="1"/>
  <c r="M453" i="73"/>
  <c r="O453" i="73" s="1"/>
  <c r="M454" i="73"/>
  <c r="O454" i="73" s="1"/>
  <c r="M455" i="73"/>
  <c r="O455" i="73" s="1"/>
  <c r="M456" i="73"/>
  <c r="O456" i="73" s="1"/>
  <c r="M457" i="73"/>
  <c r="O457" i="73" s="1"/>
  <c r="M458" i="73"/>
  <c r="O458" i="73" s="1"/>
  <c r="M459" i="73"/>
  <c r="O459" i="73" s="1"/>
  <c r="M460" i="73"/>
  <c r="O460" i="73" s="1"/>
  <c r="M461" i="73"/>
  <c r="O461" i="73" s="1"/>
  <c r="M462" i="73"/>
  <c r="O462" i="73" s="1"/>
  <c r="M463" i="73"/>
  <c r="O463" i="73" s="1"/>
  <c r="M464" i="73"/>
  <c r="O464" i="73" s="1"/>
  <c r="M465" i="73"/>
  <c r="O465" i="73" s="1"/>
  <c r="M466" i="73"/>
  <c r="O466" i="73" s="1"/>
  <c r="M467" i="73"/>
  <c r="O467" i="73" s="1"/>
  <c r="M468" i="73"/>
  <c r="O468" i="73" s="1"/>
  <c r="M469" i="73"/>
  <c r="O469" i="73" s="1"/>
  <c r="M470" i="73"/>
  <c r="O470" i="73" s="1"/>
  <c r="M471" i="73"/>
  <c r="O471" i="73" s="1"/>
  <c r="M472" i="73"/>
  <c r="O472" i="73" s="1"/>
  <c r="M473" i="73"/>
  <c r="O473" i="73" s="1"/>
  <c r="M474" i="73"/>
  <c r="O474" i="73" s="1"/>
  <c r="M475" i="73"/>
  <c r="O475" i="73" s="1"/>
  <c r="M476" i="73"/>
  <c r="O476" i="73" s="1"/>
  <c r="M477" i="73"/>
  <c r="O477" i="73" s="1"/>
  <c r="M478" i="73"/>
  <c r="O478" i="73" s="1"/>
  <c r="M479" i="73"/>
  <c r="O479" i="73" s="1"/>
  <c r="M480" i="73"/>
  <c r="O480" i="73" s="1"/>
  <c r="M481" i="73"/>
  <c r="O481" i="73" s="1"/>
  <c r="M482" i="73"/>
  <c r="O482" i="73" s="1"/>
  <c r="M483" i="73"/>
  <c r="O483" i="73" s="1"/>
  <c r="M484" i="73"/>
  <c r="O484" i="73" s="1"/>
  <c r="M485" i="73"/>
  <c r="O485" i="73" s="1"/>
  <c r="M486" i="73"/>
  <c r="O486" i="73" s="1"/>
  <c r="M487" i="73"/>
  <c r="O487" i="73" s="1"/>
  <c r="M488" i="73"/>
  <c r="O488" i="73" s="1"/>
  <c r="M489" i="73"/>
  <c r="O489" i="73" s="1"/>
  <c r="M490" i="73"/>
  <c r="O490" i="73" s="1"/>
  <c r="M491" i="73"/>
  <c r="O491" i="73" s="1"/>
  <c r="M492" i="73"/>
  <c r="O492" i="73" s="1"/>
  <c r="M493" i="73"/>
  <c r="O493" i="73" s="1"/>
  <c r="M494" i="73"/>
  <c r="O494" i="73" s="1"/>
  <c r="M495" i="73"/>
  <c r="O495" i="73" s="1"/>
  <c r="M496" i="73"/>
  <c r="O496" i="73" s="1"/>
  <c r="M497" i="73"/>
  <c r="O497" i="73" s="1"/>
  <c r="M498" i="73"/>
  <c r="O498" i="73" s="1"/>
  <c r="M499" i="73"/>
  <c r="O499" i="73" s="1"/>
  <c r="M500" i="73"/>
  <c r="O500" i="73" s="1"/>
  <c r="M501" i="73"/>
  <c r="O501" i="73" s="1"/>
  <c r="M502" i="73"/>
  <c r="O502" i="73" s="1"/>
  <c r="M503" i="73"/>
  <c r="O503" i="73" s="1"/>
  <c r="M504" i="73"/>
  <c r="O504" i="73" s="1"/>
  <c r="M505" i="73"/>
  <c r="O505" i="73" s="1"/>
  <c r="M506" i="73"/>
  <c r="O506" i="73" s="1"/>
  <c r="M507" i="73"/>
  <c r="O507" i="73" s="1"/>
  <c r="M508" i="73"/>
  <c r="O508" i="73" s="1"/>
  <c r="M509" i="73"/>
  <c r="O509" i="73" s="1"/>
  <c r="M510" i="73"/>
  <c r="O510" i="73" s="1"/>
  <c r="M511" i="73"/>
  <c r="O511" i="73" s="1"/>
  <c r="M512" i="73"/>
  <c r="O512" i="73" s="1"/>
  <c r="M513" i="73"/>
  <c r="O513" i="73" s="1"/>
  <c r="M514" i="73"/>
  <c r="O514" i="73" s="1"/>
  <c r="M515" i="73"/>
  <c r="O515" i="73" s="1"/>
  <c r="M516" i="73"/>
  <c r="O516" i="73" s="1"/>
  <c r="M517" i="73"/>
  <c r="O517" i="73" s="1"/>
  <c r="M518" i="73"/>
  <c r="O518" i="73" s="1"/>
  <c r="M519" i="73"/>
  <c r="O519" i="73" s="1"/>
  <c r="M520" i="73"/>
  <c r="O520" i="73" s="1"/>
  <c r="M521" i="73"/>
  <c r="O521" i="73" s="1"/>
  <c r="M522" i="73"/>
  <c r="O522" i="73" s="1"/>
  <c r="M523" i="73"/>
  <c r="O523" i="73" s="1"/>
  <c r="M524" i="73"/>
  <c r="O524" i="73" s="1"/>
  <c r="M525" i="73"/>
  <c r="O525" i="73" s="1"/>
  <c r="M526" i="73"/>
  <c r="O526" i="73" s="1"/>
  <c r="M527" i="73"/>
  <c r="O527" i="73" s="1"/>
  <c r="M528" i="73"/>
  <c r="O528" i="73" s="1"/>
  <c r="M529" i="73"/>
  <c r="O529" i="73" s="1"/>
  <c r="M530" i="73"/>
  <c r="O530" i="73" s="1"/>
  <c r="M531" i="73"/>
  <c r="O531" i="73" s="1"/>
  <c r="M532" i="73"/>
  <c r="O532" i="73" s="1"/>
  <c r="M533" i="73"/>
  <c r="O533" i="73" s="1"/>
  <c r="M534" i="73"/>
  <c r="O534" i="73" s="1"/>
  <c r="M535" i="73"/>
  <c r="O535" i="73" s="1"/>
  <c r="M536" i="73"/>
  <c r="O536" i="73" s="1"/>
  <c r="M537" i="73"/>
  <c r="O537" i="73" s="1"/>
  <c r="M538" i="73"/>
  <c r="O538" i="73" s="1"/>
  <c r="M539" i="73"/>
  <c r="O539" i="73" s="1"/>
  <c r="M540" i="73"/>
  <c r="O540" i="73" s="1"/>
  <c r="M541" i="73"/>
  <c r="O541" i="73" s="1"/>
  <c r="M542" i="73"/>
  <c r="O542" i="73" s="1"/>
  <c r="M543" i="73"/>
  <c r="O543" i="73" s="1"/>
  <c r="M544" i="73"/>
  <c r="O544" i="73" s="1"/>
  <c r="M545" i="73"/>
  <c r="O545" i="73" s="1"/>
  <c r="M546" i="73"/>
  <c r="O546" i="73" s="1"/>
  <c r="M547" i="73"/>
  <c r="O547" i="73" s="1"/>
  <c r="M548" i="73"/>
  <c r="O548" i="73" s="1"/>
  <c r="M549" i="73"/>
  <c r="O549" i="73" s="1"/>
  <c r="M550" i="73"/>
  <c r="O550" i="73" s="1"/>
  <c r="M551" i="73"/>
  <c r="O551" i="73" s="1"/>
  <c r="M552" i="73"/>
  <c r="O552" i="73" s="1"/>
  <c r="M553" i="73"/>
  <c r="O553" i="73" s="1"/>
  <c r="M554" i="73"/>
  <c r="O554" i="73" s="1"/>
  <c r="M555" i="73"/>
  <c r="O555" i="73" s="1"/>
  <c r="M556" i="73"/>
  <c r="O556" i="73" s="1"/>
  <c r="M557" i="73"/>
  <c r="O557" i="73" s="1"/>
  <c r="M558" i="73"/>
  <c r="O558" i="73" s="1"/>
  <c r="M559" i="73"/>
  <c r="O559" i="73" s="1"/>
  <c r="M560" i="73"/>
  <c r="O560" i="73" s="1"/>
  <c r="M561" i="73"/>
  <c r="O561" i="73" s="1"/>
  <c r="M562" i="73"/>
  <c r="O562" i="73" s="1"/>
  <c r="M563" i="73"/>
  <c r="O563" i="73" s="1"/>
  <c r="M564" i="73"/>
  <c r="O564" i="73" s="1"/>
  <c r="M565" i="73"/>
  <c r="O565" i="73" s="1"/>
  <c r="M566" i="73"/>
  <c r="O566" i="73" s="1"/>
  <c r="M567" i="73"/>
  <c r="O567" i="73" s="1"/>
  <c r="M568" i="73"/>
  <c r="O568" i="73" s="1"/>
  <c r="M569" i="73"/>
  <c r="O569" i="73" s="1"/>
  <c r="M570" i="73"/>
  <c r="O570" i="73" s="1"/>
  <c r="M571" i="73"/>
  <c r="O571" i="73" s="1"/>
  <c r="M572" i="73"/>
  <c r="O572" i="73" s="1"/>
  <c r="M573" i="73"/>
  <c r="O573" i="73" s="1"/>
  <c r="M574" i="73"/>
  <c r="O574" i="73" s="1"/>
  <c r="M575" i="73"/>
  <c r="O575" i="73" s="1"/>
  <c r="M576" i="73"/>
  <c r="O576" i="73" s="1"/>
  <c r="M577" i="73"/>
  <c r="O577" i="73" s="1"/>
  <c r="M578" i="73"/>
  <c r="O578" i="73" s="1"/>
  <c r="M579" i="73"/>
  <c r="O579" i="73" s="1"/>
  <c r="M580" i="73"/>
  <c r="O580" i="73" s="1"/>
  <c r="M581" i="73"/>
  <c r="O581" i="73" s="1"/>
  <c r="M582" i="73"/>
  <c r="O582" i="73" s="1"/>
  <c r="M583" i="73"/>
  <c r="O583" i="73" s="1"/>
  <c r="M584" i="73"/>
  <c r="O584" i="73" s="1"/>
  <c r="M585" i="73"/>
  <c r="O585" i="73" s="1"/>
  <c r="M586" i="73"/>
  <c r="O586" i="73" s="1"/>
  <c r="M587" i="73"/>
  <c r="O587" i="73" s="1"/>
  <c r="M588" i="73"/>
  <c r="O588" i="73" s="1"/>
  <c r="M589" i="73"/>
  <c r="O589" i="73" s="1"/>
  <c r="M590" i="73"/>
  <c r="O590" i="73" s="1"/>
  <c r="M591" i="73"/>
  <c r="O591" i="73" s="1"/>
  <c r="M592" i="73"/>
  <c r="O592" i="73" s="1"/>
  <c r="M593" i="73"/>
  <c r="O593" i="73" s="1"/>
  <c r="M594" i="73"/>
  <c r="O594" i="73" s="1"/>
  <c r="M595" i="73"/>
  <c r="O595" i="73" s="1"/>
  <c r="M596" i="73"/>
  <c r="O596" i="73" s="1"/>
  <c r="M597" i="73"/>
  <c r="O597" i="73" s="1"/>
  <c r="M598" i="73"/>
  <c r="O598" i="73" s="1"/>
  <c r="M599" i="73"/>
  <c r="O599" i="73" s="1"/>
  <c r="M600" i="73"/>
  <c r="O600" i="73" s="1"/>
  <c r="M601" i="73"/>
  <c r="O601" i="73" s="1"/>
  <c r="M602" i="73"/>
  <c r="O602" i="73" s="1"/>
  <c r="M603" i="73"/>
  <c r="O603" i="73" s="1"/>
  <c r="M604" i="73"/>
  <c r="O604" i="73" s="1"/>
  <c r="M605" i="73"/>
  <c r="O605" i="73" s="1"/>
  <c r="M606" i="73"/>
  <c r="O606" i="73" s="1"/>
  <c r="M607" i="73"/>
  <c r="O607" i="73" s="1"/>
  <c r="M608" i="73"/>
  <c r="O608" i="73" s="1"/>
  <c r="M609" i="73"/>
  <c r="O609" i="73" s="1"/>
  <c r="M610" i="73"/>
  <c r="O610" i="73" s="1"/>
  <c r="M611" i="73"/>
  <c r="O611" i="73" s="1"/>
  <c r="M612" i="73"/>
  <c r="O612" i="73" s="1"/>
  <c r="M613" i="73"/>
  <c r="O613" i="73" s="1"/>
  <c r="M614" i="73"/>
  <c r="O614" i="73" s="1"/>
  <c r="M615" i="73"/>
  <c r="O615" i="73" s="1"/>
  <c r="M616" i="73"/>
  <c r="O616" i="73" s="1"/>
  <c r="M617" i="73"/>
  <c r="O617" i="73" s="1"/>
  <c r="M618" i="73"/>
  <c r="O618" i="73" s="1"/>
  <c r="M619" i="73"/>
  <c r="O619" i="73" s="1"/>
  <c r="M620" i="73"/>
  <c r="O620" i="73" s="1"/>
  <c r="M621" i="73"/>
  <c r="O621" i="73" s="1"/>
  <c r="M622" i="73"/>
  <c r="O622" i="73" s="1"/>
  <c r="M623" i="73"/>
  <c r="O623" i="73" s="1"/>
  <c r="M624" i="73"/>
  <c r="O624" i="73" s="1"/>
  <c r="M625" i="73"/>
  <c r="O625" i="73" s="1"/>
  <c r="M626" i="73"/>
  <c r="O626" i="73" s="1"/>
  <c r="M627" i="73"/>
  <c r="O627" i="73" s="1"/>
  <c r="M628" i="73"/>
  <c r="O628" i="73" s="1"/>
  <c r="M629" i="73"/>
  <c r="O629" i="73" s="1"/>
  <c r="M630" i="73"/>
  <c r="O630" i="73" s="1"/>
  <c r="M631" i="73"/>
  <c r="O631" i="73" s="1"/>
  <c r="M632" i="73"/>
  <c r="O632" i="73" s="1"/>
  <c r="M633" i="73"/>
  <c r="O633" i="73" s="1"/>
  <c r="M634" i="73"/>
  <c r="O634" i="73" s="1"/>
  <c r="M635" i="73"/>
  <c r="O635" i="73" s="1"/>
  <c r="M636" i="73"/>
  <c r="O636" i="73" s="1"/>
  <c r="M637" i="73"/>
  <c r="O637" i="73" s="1"/>
  <c r="M638" i="73"/>
  <c r="O638" i="73" s="1"/>
  <c r="M639" i="73"/>
  <c r="O639" i="73" s="1"/>
  <c r="M640" i="73"/>
  <c r="O640" i="73" s="1"/>
  <c r="M641" i="73"/>
  <c r="O641" i="73" s="1"/>
  <c r="M642" i="73"/>
  <c r="O642" i="73" s="1"/>
  <c r="M643" i="73"/>
  <c r="O643" i="73" s="1"/>
  <c r="M644" i="73"/>
  <c r="O644" i="73" s="1"/>
  <c r="M645" i="73"/>
  <c r="O645" i="73" s="1"/>
  <c r="M646" i="73"/>
  <c r="O646" i="73" s="1"/>
  <c r="M647" i="73"/>
  <c r="O647" i="73" s="1"/>
  <c r="M648" i="73"/>
  <c r="O648" i="73" s="1"/>
  <c r="M649" i="73"/>
  <c r="O649" i="73" s="1"/>
  <c r="M650" i="73"/>
  <c r="O650" i="73" s="1"/>
  <c r="M651" i="73"/>
  <c r="O651" i="73" s="1"/>
  <c r="M652" i="73"/>
  <c r="O652" i="73" s="1"/>
  <c r="M653" i="73"/>
  <c r="O653" i="73" s="1"/>
  <c r="M654" i="73"/>
  <c r="O654" i="73" s="1"/>
  <c r="M655" i="73"/>
  <c r="O655" i="73" s="1"/>
  <c r="M656" i="73"/>
  <c r="O656" i="73" s="1"/>
  <c r="M657" i="73"/>
  <c r="O657" i="73" s="1"/>
  <c r="M658" i="73"/>
  <c r="O658" i="73" s="1"/>
  <c r="M659" i="73"/>
  <c r="O659" i="73" s="1"/>
  <c r="M660" i="73"/>
  <c r="O660" i="73" s="1"/>
  <c r="M661" i="73"/>
  <c r="O661" i="73" s="1"/>
  <c r="M662" i="73"/>
  <c r="O662" i="73" s="1"/>
  <c r="M663" i="73"/>
  <c r="O663" i="73" s="1"/>
  <c r="M664" i="73"/>
  <c r="O664" i="73" s="1"/>
  <c r="M665" i="73"/>
  <c r="O665" i="73" s="1"/>
  <c r="M666" i="73"/>
  <c r="O666" i="73" s="1"/>
  <c r="M667" i="73"/>
  <c r="O667" i="73" s="1"/>
  <c r="M668" i="73"/>
  <c r="O668" i="73" s="1"/>
  <c r="M669" i="73"/>
  <c r="O669" i="73" s="1"/>
  <c r="M670" i="73"/>
  <c r="O670" i="73" s="1"/>
  <c r="M671" i="73"/>
  <c r="O671" i="73" s="1"/>
  <c r="M672" i="73"/>
  <c r="O672" i="73" s="1"/>
  <c r="M673" i="73"/>
  <c r="O673" i="73" s="1"/>
  <c r="M674" i="73"/>
  <c r="O674" i="73" s="1"/>
  <c r="M675" i="73"/>
  <c r="O675" i="73" s="1"/>
  <c r="M676" i="73"/>
  <c r="O676" i="73" s="1"/>
  <c r="M677" i="73"/>
  <c r="O677" i="73" s="1"/>
  <c r="M678" i="73"/>
  <c r="O678" i="73" s="1"/>
  <c r="M679" i="73"/>
  <c r="O679" i="73" s="1"/>
  <c r="M680" i="73"/>
  <c r="O680" i="73" s="1"/>
  <c r="M681" i="73"/>
  <c r="O681" i="73" s="1"/>
  <c r="M682" i="73"/>
  <c r="O682" i="73" s="1"/>
  <c r="M683" i="73"/>
  <c r="O683" i="73" s="1"/>
  <c r="M684" i="73"/>
  <c r="O684" i="73" s="1"/>
  <c r="M685" i="73"/>
  <c r="O685" i="73" s="1"/>
  <c r="M686" i="73"/>
  <c r="O686" i="73" s="1"/>
  <c r="M687" i="73"/>
  <c r="O687" i="73" s="1"/>
  <c r="M688" i="73"/>
  <c r="O688" i="73" s="1"/>
  <c r="M689" i="73"/>
  <c r="O689" i="73" s="1"/>
  <c r="M690" i="73"/>
  <c r="O690" i="73" s="1"/>
  <c r="M691" i="73"/>
  <c r="O691" i="73" s="1"/>
  <c r="M692" i="73"/>
  <c r="O692" i="73" s="1"/>
  <c r="M693" i="73"/>
  <c r="O693" i="73" s="1"/>
  <c r="M694" i="73"/>
  <c r="O694" i="73" s="1"/>
  <c r="M695" i="73"/>
  <c r="O695" i="73" s="1"/>
  <c r="M696" i="73"/>
  <c r="O696" i="73" s="1"/>
  <c r="M697" i="73"/>
  <c r="O697" i="73" s="1"/>
  <c r="M698" i="73"/>
  <c r="O698" i="73" s="1"/>
  <c r="M699" i="73"/>
  <c r="O699" i="73" s="1"/>
  <c r="M700" i="73"/>
  <c r="O700" i="73" s="1"/>
  <c r="M701" i="73"/>
  <c r="O701" i="73" s="1"/>
  <c r="M702" i="73"/>
  <c r="O702" i="73" s="1"/>
  <c r="M703" i="73"/>
  <c r="O703" i="73" s="1"/>
  <c r="M704" i="73"/>
  <c r="O704" i="73" s="1"/>
  <c r="M705" i="73"/>
  <c r="O705" i="73" s="1"/>
  <c r="M706" i="73"/>
  <c r="O706" i="73" s="1"/>
  <c r="M707" i="73"/>
  <c r="O707" i="73" s="1"/>
  <c r="M708" i="73"/>
  <c r="O708" i="73" s="1"/>
  <c r="M709" i="73"/>
  <c r="O709" i="73" s="1"/>
  <c r="M710" i="73"/>
  <c r="O710" i="73" s="1"/>
  <c r="M711" i="73"/>
  <c r="O711" i="73" s="1"/>
  <c r="M712" i="73"/>
  <c r="O712" i="73" s="1"/>
  <c r="M713" i="73"/>
  <c r="O713" i="73" s="1"/>
  <c r="M714" i="73"/>
  <c r="O714" i="73" s="1"/>
  <c r="M715" i="73"/>
  <c r="O715" i="73" s="1"/>
  <c r="M716" i="73"/>
  <c r="O716" i="73" s="1"/>
  <c r="M717" i="73"/>
  <c r="O717" i="73" s="1"/>
  <c r="M718" i="73"/>
  <c r="O718" i="73" s="1"/>
  <c r="M719" i="73"/>
  <c r="O719" i="73" s="1"/>
  <c r="M720" i="73"/>
  <c r="O720" i="73" s="1"/>
  <c r="M721" i="73"/>
  <c r="O721" i="73" s="1"/>
  <c r="M722" i="73"/>
  <c r="O722" i="73" s="1"/>
  <c r="M723" i="73"/>
  <c r="O723" i="73" s="1"/>
  <c r="M724" i="73"/>
  <c r="O724" i="73" s="1"/>
  <c r="M725" i="73"/>
  <c r="O725" i="73" s="1"/>
  <c r="M726" i="73"/>
  <c r="O726" i="73" s="1"/>
  <c r="M727" i="73"/>
  <c r="O727" i="73" s="1"/>
  <c r="M728" i="73"/>
  <c r="O728" i="73" s="1"/>
  <c r="M729" i="73"/>
  <c r="O729" i="73" s="1"/>
  <c r="M730" i="73"/>
  <c r="O730" i="73" s="1"/>
  <c r="M731" i="73"/>
  <c r="O731" i="73" s="1"/>
  <c r="M732" i="73"/>
  <c r="O732" i="73" s="1"/>
  <c r="M733" i="73"/>
  <c r="O733" i="73" s="1"/>
  <c r="M734" i="73"/>
  <c r="O734" i="73" s="1"/>
  <c r="M735" i="73"/>
  <c r="O735" i="73" s="1"/>
  <c r="M736" i="73"/>
  <c r="O736" i="73" s="1"/>
  <c r="M737" i="73"/>
  <c r="O737" i="73" s="1"/>
  <c r="M738" i="73"/>
  <c r="O738" i="73" s="1"/>
  <c r="M739" i="73"/>
  <c r="O739" i="73" s="1"/>
  <c r="M740" i="73"/>
  <c r="O740" i="73" s="1"/>
  <c r="M741" i="73"/>
  <c r="O741" i="73" s="1"/>
  <c r="M742" i="73"/>
  <c r="O742" i="73" s="1"/>
  <c r="M743" i="73"/>
  <c r="O743" i="73" s="1"/>
  <c r="M744" i="73"/>
  <c r="O744" i="73" s="1"/>
  <c r="M745" i="73"/>
  <c r="O745" i="73" s="1"/>
  <c r="M746" i="73"/>
  <c r="O746" i="73" s="1"/>
  <c r="M747" i="73"/>
  <c r="O747" i="73" s="1"/>
  <c r="M748" i="73"/>
  <c r="O748" i="73" s="1"/>
  <c r="M749" i="73"/>
  <c r="O749" i="73" s="1"/>
  <c r="M750" i="73"/>
  <c r="O750" i="73" s="1"/>
  <c r="M751" i="73"/>
  <c r="O751" i="73" s="1"/>
  <c r="M752" i="73"/>
  <c r="O752" i="73" s="1"/>
  <c r="M753" i="73"/>
  <c r="O753" i="73" s="1"/>
  <c r="M754" i="73"/>
  <c r="O754" i="73" s="1"/>
  <c r="M755" i="73"/>
  <c r="O755" i="73" s="1"/>
  <c r="M756" i="73"/>
  <c r="O756" i="73" s="1"/>
  <c r="M757" i="73"/>
  <c r="O757" i="73" s="1"/>
  <c r="M758" i="73"/>
  <c r="O758" i="73" s="1"/>
  <c r="M759" i="73"/>
  <c r="O759" i="73" s="1"/>
  <c r="M760" i="73"/>
  <c r="O760" i="73" s="1"/>
  <c r="M761" i="73"/>
  <c r="O761" i="73" s="1"/>
  <c r="M762" i="73"/>
  <c r="O762" i="73" s="1"/>
  <c r="M763" i="73"/>
  <c r="O763" i="73" s="1"/>
  <c r="M764" i="73"/>
  <c r="O764" i="73" s="1"/>
  <c r="M765" i="73"/>
  <c r="O765" i="73" s="1"/>
  <c r="M766" i="73"/>
  <c r="O766" i="73" s="1"/>
  <c r="M767" i="73"/>
  <c r="O767" i="73" s="1"/>
  <c r="M768" i="73"/>
  <c r="O768" i="73" s="1"/>
  <c r="M769" i="73"/>
  <c r="O769" i="73" s="1"/>
  <c r="M770" i="73"/>
  <c r="O770" i="73" s="1"/>
  <c r="M771" i="73"/>
  <c r="O771" i="73" s="1"/>
  <c r="M772" i="73"/>
  <c r="O772" i="73" s="1"/>
  <c r="M773" i="73"/>
  <c r="O773" i="73" s="1"/>
  <c r="M774" i="73"/>
  <c r="O774" i="73" s="1"/>
  <c r="M775" i="73"/>
  <c r="O775" i="73" s="1"/>
  <c r="M776" i="73"/>
  <c r="O776" i="73" s="1"/>
  <c r="M777" i="73"/>
  <c r="O777" i="73" s="1"/>
  <c r="M778" i="73"/>
  <c r="O778" i="73" s="1"/>
  <c r="M779" i="73"/>
  <c r="O779" i="73" s="1"/>
  <c r="M780" i="73"/>
  <c r="O780" i="73" s="1"/>
  <c r="M781" i="73"/>
  <c r="O781" i="73" s="1"/>
  <c r="M782" i="73"/>
  <c r="O782" i="73" s="1"/>
  <c r="M783" i="73"/>
  <c r="O783" i="73" s="1"/>
  <c r="M784" i="73"/>
  <c r="O784" i="73" s="1"/>
  <c r="M785" i="73"/>
  <c r="O785" i="73" s="1"/>
  <c r="M786" i="73"/>
  <c r="O786" i="73" s="1"/>
  <c r="M787" i="73"/>
  <c r="O787" i="73" s="1"/>
  <c r="M788" i="73"/>
  <c r="O788" i="73" s="1"/>
  <c r="M789" i="73"/>
  <c r="O789" i="73" s="1"/>
  <c r="M790" i="73"/>
  <c r="O790" i="73" s="1"/>
  <c r="M791" i="73"/>
  <c r="O791" i="73" s="1"/>
  <c r="M792" i="73"/>
  <c r="O792" i="73" s="1"/>
  <c r="M793" i="73"/>
  <c r="O793" i="73" s="1"/>
  <c r="M794" i="73"/>
  <c r="O794" i="73" s="1"/>
  <c r="M795" i="73"/>
  <c r="O795" i="73" s="1"/>
  <c r="M796" i="73"/>
  <c r="O796" i="73" s="1"/>
  <c r="M797" i="73"/>
  <c r="O797" i="73" s="1"/>
  <c r="M798" i="73"/>
  <c r="O798" i="73" s="1"/>
  <c r="M799" i="73"/>
  <c r="O799" i="73" s="1"/>
  <c r="M800" i="73"/>
  <c r="O800" i="73" s="1"/>
  <c r="M801" i="73"/>
  <c r="O801" i="73" s="1"/>
  <c r="M802" i="73"/>
  <c r="O802" i="73" s="1"/>
  <c r="M803" i="73"/>
  <c r="O803" i="73" s="1"/>
  <c r="M804" i="73"/>
  <c r="O804" i="73" s="1"/>
  <c r="M805" i="73"/>
  <c r="O805" i="73" s="1"/>
  <c r="M806" i="73"/>
  <c r="O806" i="73" s="1"/>
  <c r="M807" i="73"/>
  <c r="O807" i="73" s="1"/>
  <c r="M808" i="73"/>
  <c r="O808" i="73" s="1"/>
  <c r="M809" i="73"/>
  <c r="O809" i="73" s="1"/>
  <c r="M810" i="73"/>
  <c r="O810" i="73" s="1"/>
  <c r="M811" i="73"/>
  <c r="O811" i="73" s="1"/>
  <c r="M812" i="73"/>
  <c r="O812" i="73" s="1"/>
  <c r="M813" i="73"/>
  <c r="O813" i="73" s="1"/>
  <c r="M814" i="73"/>
  <c r="O814" i="73" s="1"/>
  <c r="M815" i="73"/>
  <c r="O815" i="73" s="1"/>
  <c r="M816" i="73"/>
  <c r="O816" i="73" s="1"/>
  <c r="M817" i="73"/>
  <c r="O817" i="73" s="1"/>
  <c r="M818" i="73"/>
  <c r="O818" i="73" s="1"/>
  <c r="M819" i="73"/>
  <c r="O819" i="73" s="1"/>
  <c r="M820" i="73"/>
  <c r="O820" i="73" s="1"/>
  <c r="M821" i="73"/>
  <c r="O821" i="73" s="1"/>
  <c r="M822" i="73"/>
  <c r="O822" i="73" s="1"/>
  <c r="M823" i="73"/>
  <c r="O823" i="73" s="1"/>
  <c r="M824" i="73"/>
  <c r="O824" i="73" s="1"/>
  <c r="M825" i="73"/>
  <c r="O825" i="73" s="1"/>
  <c r="M826" i="73"/>
  <c r="O826" i="73" s="1"/>
  <c r="M827" i="73"/>
  <c r="O827" i="73" s="1"/>
  <c r="M828" i="73"/>
  <c r="O828" i="73" s="1"/>
  <c r="M829" i="73"/>
  <c r="O829" i="73" s="1"/>
  <c r="M830" i="73"/>
  <c r="O830" i="73" s="1"/>
  <c r="M831" i="73"/>
  <c r="O831" i="73" s="1"/>
  <c r="M832" i="73"/>
  <c r="O832" i="73" s="1"/>
  <c r="M833" i="73"/>
  <c r="O833" i="73" s="1"/>
  <c r="M834" i="73"/>
  <c r="O834" i="73" s="1"/>
  <c r="M835" i="73"/>
  <c r="O835" i="73" s="1"/>
  <c r="M836" i="73"/>
  <c r="O836" i="73" s="1"/>
  <c r="M837" i="73"/>
  <c r="O837" i="73" s="1"/>
  <c r="M838" i="73"/>
  <c r="O838" i="73" s="1"/>
  <c r="M839" i="73"/>
  <c r="O839" i="73" s="1"/>
  <c r="M840" i="73"/>
  <c r="O840" i="73" s="1"/>
  <c r="M841" i="73"/>
  <c r="O841" i="73" s="1"/>
  <c r="M842" i="73"/>
  <c r="O842" i="73" s="1"/>
  <c r="M843" i="73"/>
  <c r="O843" i="73" s="1"/>
  <c r="M844" i="73"/>
  <c r="O844" i="73" s="1"/>
  <c r="M845" i="73"/>
  <c r="O845" i="73" s="1"/>
  <c r="M846" i="73"/>
  <c r="O846" i="73" s="1"/>
  <c r="M847" i="73"/>
  <c r="O847" i="73" s="1"/>
  <c r="M848" i="73"/>
  <c r="O848" i="73" s="1"/>
  <c r="M849" i="73"/>
  <c r="O849" i="73" s="1"/>
  <c r="M850" i="73"/>
  <c r="O850" i="73" s="1"/>
  <c r="M851" i="73"/>
  <c r="O851" i="73" s="1"/>
  <c r="M852" i="73"/>
  <c r="O852" i="73" s="1"/>
  <c r="M853" i="73"/>
  <c r="O853" i="73" s="1"/>
  <c r="M854" i="73"/>
  <c r="O854" i="73" s="1"/>
  <c r="M855" i="73"/>
  <c r="O855" i="73" s="1"/>
  <c r="M856" i="73"/>
  <c r="O856" i="73" s="1"/>
  <c r="M857" i="73"/>
  <c r="O857" i="73" s="1"/>
  <c r="M858" i="73"/>
  <c r="O858" i="73" s="1"/>
  <c r="M859" i="73"/>
  <c r="O859" i="73" s="1"/>
  <c r="M860" i="73"/>
  <c r="O860" i="73" s="1"/>
  <c r="M861" i="73"/>
  <c r="O861" i="73" s="1"/>
  <c r="M862" i="73"/>
  <c r="O862" i="73" s="1"/>
  <c r="M863" i="73"/>
  <c r="O863" i="73" s="1"/>
  <c r="M864" i="73"/>
  <c r="O864" i="73" s="1"/>
  <c r="M865" i="73"/>
  <c r="O865" i="73" s="1"/>
  <c r="M866" i="73"/>
  <c r="O866" i="73" s="1"/>
  <c r="M867" i="73"/>
  <c r="O867" i="73" s="1"/>
  <c r="M868" i="73"/>
  <c r="O868" i="73" s="1"/>
  <c r="M869" i="73"/>
  <c r="O869" i="73" s="1"/>
  <c r="M870" i="73"/>
  <c r="O870" i="73" s="1"/>
  <c r="M871" i="73"/>
  <c r="O871" i="73" s="1"/>
  <c r="M872" i="73"/>
  <c r="O872" i="73" s="1"/>
  <c r="M873" i="73"/>
  <c r="O873" i="73" s="1"/>
  <c r="M874" i="73"/>
  <c r="O874" i="73" s="1"/>
  <c r="M875" i="73"/>
  <c r="O875" i="73" s="1"/>
  <c r="M876" i="73"/>
  <c r="O876" i="73" s="1"/>
  <c r="M877" i="73"/>
  <c r="O877" i="73" s="1"/>
  <c r="M878" i="73"/>
  <c r="O878" i="73" s="1"/>
  <c r="M879" i="73"/>
  <c r="O879" i="73" s="1"/>
  <c r="M880" i="73"/>
  <c r="O880" i="73" s="1"/>
  <c r="M881" i="73"/>
  <c r="O881" i="73" s="1"/>
  <c r="M882" i="73"/>
  <c r="O882" i="73" s="1"/>
  <c r="M883" i="73"/>
  <c r="O883" i="73" s="1"/>
  <c r="M884" i="73"/>
  <c r="O884" i="73" s="1"/>
  <c r="M885" i="73"/>
  <c r="O885" i="73" s="1"/>
  <c r="M886" i="73"/>
  <c r="O886" i="73" s="1"/>
  <c r="M887" i="73"/>
  <c r="O887" i="73" s="1"/>
  <c r="M888" i="73"/>
  <c r="O888" i="73" s="1"/>
  <c r="M889" i="73"/>
  <c r="O889" i="73" s="1"/>
  <c r="M890" i="73"/>
  <c r="O890" i="73" s="1"/>
  <c r="M891" i="73"/>
  <c r="O891" i="73" s="1"/>
  <c r="M892" i="73"/>
  <c r="O892" i="73" s="1"/>
  <c r="M893" i="73"/>
  <c r="O893" i="73" s="1"/>
  <c r="M894" i="73"/>
  <c r="O894" i="73" s="1"/>
  <c r="M895" i="73"/>
  <c r="O895" i="73" s="1"/>
  <c r="M896" i="73"/>
  <c r="O896" i="73" s="1"/>
  <c r="M897" i="73"/>
  <c r="O897" i="73" s="1"/>
  <c r="M898" i="73"/>
  <c r="O898" i="73" s="1"/>
  <c r="M899" i="73"/>
  <c r="O899" i="73" s="1"/>
  <c r="M900" i="73"/>
  <c r="O900" i="73" s="1"/>
  <c r="M901" i="73"/>
  <c r="O901" i="73" s="1"/>
  <c r="M902" i="73"/>
  <c r="O902" i="73" s="1"/>
  <c r="M903" i="73"/>
  <c r="O903" i="73" s="1"/>
  <c r="M904" i="73"/>
  <c r="O904" i="73" s="1"/>
  <c r="M905" i="73"/>
  <c r="O905" i="73" s="1"/>
  <c r="M906" i="73"/>
  <c r="O906" i="73" s="1"/>
  <c r="M907" i="73"/>
  <c r="O907" i="73" s="1"/>
  <c r="M908" i="73"/>
  <c r="O908" i="73" s="1"/>
  <c r="M909" i="73"/>
  <c r="O909" i="73" s="1"/>
  <c r="M910" i="73"/>
  <c r="O910" i="73" s="1"/>
  <c r="M911" i="73"/>
  <c r="O911" i="73" s="1"/>
  <c r="M912" i="73"/>
  <c r="O912" i="73" s="1"/>
  <c r="M913" i="73"/>
  <c r="O913" i="73" s="1"/>
  <c r="M914" i="73"/>
  <c r="O914" i="73" s="1"/>
  <c r="M915" i="73"/>
  <c r="O915" i="73" s="1"/>
  <c r="M916" i="73"/>
  <c r="O916" i="73" s="1"/>
  <c r="M917" i="73"/>
  <c r="O917" i="73" s="1"/>
  <c r="M918" i="73"/>
  <c r="O918" i="73" s="1"/>
  <c r="M919" i="73"/>
  <c r="O919" i="73" s="1"/>
  <c r="M920" i="73"/>
  <c r="O920" i="73" s="1"/>
  <c r="M921" i="73"/>
  <c r="O921" i="73" s="1"/>
  <c r="M922" i="73"/>
  <c r="O922" i="73" s="1"/>
  <c r="M923" i="73"/>
  <c r="O923" i="73" s="1"/>
  <c r="M924" i="73"/>
  <c r="O924" i="73" s="1"/>
  <c r="M925" i="73"/>
  <c r="O925" i="73" s="1"/>
  <c r="M926" i="73"/>
  <c r="O926" i="73" s="1"/>
  <c r="M927" i="73"/>
  <c r="O927" i="73" s="1"/>
  <c r="M928" i="73"/>
  <c r="O928" i="73" s="1"/>
  <c r="M929" i="73"/>
  <c r="O929" i="73" s="1"/>
  <c r="M930" i="73"/>
  <c r="O930" i="73" s="1"/>
  <c r="M931" i="73"/>
  <c r="O931" i="73" s="1"/>
  <c r="M932" i="73"/>
  <c r="O932" i="73" s="1"/>
  <c r="M933" i="73"/>
  <c r="O933" i="73" s="1"/>
  <c r="M934" i="73"/>
  <c r="O934" i="73" s="1"/>
  <c r="M935" i="73"/>
  <c r="O935" i="73" s="1"/>
  <c r="M936" i="73"/>
  <c r="O936" i="73" s="1"/>
  <c r="M937" i="73"/>
  <c r="O937" i="73" s="1"/>
  <c r="M938" i="73"/>
  <c r="O938" i="73" s="1"/>
  <c r="M939" i="73"/>
  <c r="O939" i="73" s="1"/>
  <c r="M940" i="73"/>
  <c r="O940" i="73" s="1"/>
  <c r="M941" i="73"/>
  <c r="O941" i="73" s="1"/>
  <c r="M942" i="73"/>
  <c r="O942" i="73" s="1"/>
  <c r="M943" i="73"/>
  <c r="O943" i="73" s="1"/>
  <c r="M944" i="73"/>
  <c r="O944" i="73" s="1"/>
  <c r="M945" i="73"/>
  <c r="O945" i="73" s="1"/>
  <c r="M946" i="73"/>
  <c r="O946" i="73" s="1"/>
  <c r="M947" i="73"/>
  <c r="O947" i="73" s="1"/>
  <c r="M948" i="73"/>
  <c r="O948" i="73" s="1"/>
  <c r="M949" i="73"/>
  <c r="O949" i="73" s="1"/>
  <c r="M950" i="73"/>
  <c r="O950" i="73" s="1"/>
  <c r="M951" i="73"/>
  <c r="O951" i="73" s="1"/>
  <c r="M952" i="73"/>
  <c r="O952" i="73" s="1"/>
  <c r="M953" i="73"/>
  <c r="O953" i="73" s="1"/>
  <c r="M954" i="73"/>
  <c r="O954" i="73" s="1"/>
  <c r="M955" i="73"/>
  <c r="O955" i="73" s="1"/>
  <c r="M956" i="73"/>
  <c r="O956" i="73" s="1"/>
  <c r="M957" i="73"/>
  <c r="O957" i="73" s="1"/>
  <c r="M958" i="73"/>
  <c r="O958" i="73" s="1"/>
  <c r="M959" i="73"/>
  <c r="O959" i="73" s="1"/>
  <c r="M960" i="73"/>
  <c r="O960" i="73" s="1"/>
  <c r="M961" i="73"/>
  <c r="O961" i="73" s="1"/>
  <c r="M962" i="73"/>
  <c r="O962" i="73" s="1"/>
  <c r="M963" i="73"/>
  <c r="O963" i="73" s="1"/>
  <c r="M964" i="73"/>
  <c r="O964" i="73" s="1"/>
  <c r="M965" i="73"/>
  <c r="O965" i="73" s="1"/>
  <c r="M966" i="73"/>
  <c r="O966" i="73" s="1"/>
  <c r="M967" i="73"/>
  <c r="O967" i="73" s="1"/>
  <c r="M968" i="73"/>
  <c r="O968" i="73" s="1"/>
  <c r="M969" i="73"/>
  <c r="O969" i="73" s="1"/>
  <c r="M970" i="73"/>
  <c r="O970" i="73" s="1"/>
  <c r="M971" i="73"/>
  <c r="O971" i="73" s="1"/>
  <c r="M972" i="73"/>
  <c r="O972" i="73" s="1"/>
  <c r="M973" i="73"/>
  <c r="O973" i="73" s="1"/>
  <c r="M974" i="73"/>
  <c r="O974" i="73" s="1"/>
  <c r="M975" i="73"/>
  <c r="O975" i="73" s="1"/>
  <c r="M976" i="73"/>
  <c r="O976" i="73" s="1"/>
  <c r="M977" i="73"/>
  <c r="O977" i="73" s="1"/>
  <c r="M978" i="73"/>
  <c r="O978" i="73" s="1"/>
  <c r="M979" i="73"/>
  <c r="O979" i="73" s="1"/>
  <c r="M980" i="73"/>
  <c r="O980" i="73" s="1"/>
  <c r="M981" i="73"/>
  <c r="O981" i="73" s="1"/>
  <c r="M982" i="73"/>
  <c r="O982" i="73" s="1"/>
  <c r="M983" i="73"/>
  <c r="O983" i="73" s="1"/>
  <c r="M984" i="73"/>
  <c r="O984" i="73" s="1"/>
  <c r="M985" i="73"/>
  <c r="O985" i="73" s="1"/>
  <c r="M986" i="73"/>
  <c r="O986" i="73" s="1"/>
  <c r="M987" i="73"/>
  <c r="O987" i="73" s="1"/>
  <c r="M988" i="73"/>
  <c r="O988" i="73" s="1"/>
  <c r="M989" i="73"/>
  <c r="O989" i="73" s="1"/>
  <c r="M990" i="73"/>
  <c r="O990" i="73" s="1"/>
  <c r="M991" i="73"/>
  <c r="O991" i="73" s="1"/>
  <c r="M992" i="73"/>
  <c r="O992" i="73" s="1"/>
  <c r="M993" i="73"/>
  <c r="O993" i="73" s="1"/>
  <c r="M994" i="73"/>
  <c r="O994" i="73" s="1"/>
  <c r="M995" i="73"/>
  <c r="O995" i="73" s="1"/>
  <c r="M996" i="73"/>
  <c r="O996" i="73" s="1"/>
  <c r="M997" i="73"/>
  <c r="O997" i="73" s="1"/>
  <c r="M998" i="73"/>
  <c r="O998" i="73" s="1"/>
  <c r="M999" i="73"/>
  <c r="O999" i="73" s="1"/>
  <c r="M1000" i="73"/>
  <c r="O1000" i="73" s="1"/>
  <c r="M1001" i="73"/>
  <c r="O1001" i="73" s="1"/>
  <c r="M1002" i="73"/>
  <c r="O1002" i="73" s="1"/>
  <c r="M1003" i="73"/>
  <c r="O1003" i="73" s="1"/>
  <c r="M1004" i="73"/>
  <c r="O1004" i="73" s="1"/>
  <c r="M1005" i="73"/>
  <c r="O1005" i="73" s="1"/>
  <c r="M1006" i="73"/>
  <c r="O1006" i="73" s="1"/>
  <c r="M1007" i="73"/>
  <c r="O1007" i="73" s="1"/>
  <c r="M1008" i="73"/>
  <c r="O1008" i="73" s="1"/>
  <c r="M1009" i="73"/>
  <c r="O1009" i="73" s="1"/>
  <c r="M1010" i="73"/>
  <c r="O1010" i="73" s="1"/>
  <c r="M1011" i="73"/>
  <c r="O1011" i="73" s="1"/>
  <c r="M1012" i="73"/>
  <c r="O1012" i="73" s="1"/>
  <c r="M1013" i="73"/>
  <c r="O1013" i="73" s="1"/>
  <c r="M1014" i="73"/>
  <c r="O1014" i="73" s="1"/>
  <c r="M1015" i="73"/>
  <c r="O1015" i="73" s="1"/>
  <c r="M1016" i="73"/>
  <c r="O1016" i="73" s="1"/>
  <c r="M1017" i="73"/>
  <c r="O1017" i="73" s="1"/>
  <c r="M1018" i="73"/>
  <c r="O1018" i="73" s="1"/>
  <c r="M1019" i="73"/>
  <c r="O1019" i="73" s="1"/>
  <c r="M1020" i="73"/>
  <c r="O1020" i="73" s="1"/>
  <c r="M1021" i="73"/>
  <c r="O1021" i="73" s="1"/>
  <c r="M1022" i="73"/>
  <c r="O1022" i="73" s="1"/>
  <c r="M1023" i="73"/>
  <c r="O1023" i="73" s="1"/>
  <c r="M1024" i="73"/>
  <c r="O1024" i="73" s="1"/>
  <c r="M1025" i="73"/>
  <c r="O1025" i="73" s="1"/>
  <c r="M1026" i="73"/>
  <c r="O1026" i="73" s="1"/>
  <c r="M1027" i="73"/>
  <c r="O1027" i="73" s="1"/>
  <c r="M1028" i="73"/>
  <c r="O1028" i="73" s="1"/>
  <c r="M1029" i="73"/>
  <c r="O1029" i="73" s="1"/>
  <c r="M1030" i="73"/>
  <c r="O1030" i="73" s="1"/>
  <c r="M1031" i="73"/>
  <c r="O1031" i="73" s="1"/>
  <c r="M1032" i="73"/>
  <c r="O1032" i="73" s="1"/>
  <c r="M1033" i="73"/>
  <c r="O1033" i="73" s="1"/>
  <c r="M1034" i="73"/>
  <c r="O1034" i="73" s="1"/>
  <c r="M1035" i="73"/>
  <c r="O1035" i="73" s="1"/>
  <c r="M1036" i="73"/>
  <c r="O1036" i="73" s="1"/>
  <c r="M1037" i="73"/>
  <c r="O1037" i="73" s="1"/>
  <c r="M1038" i="73"/>
  <c r="O1038" i="73" s="1"/>
  <c r="M1039" i="73"/>
  <c r="O1039" i="73" s="1"/>
  <c r="M1040" i="73"/>
  <c r="O1040" i="73" s="1"/>
  <c r="M1041" i="73"/>
  <c r="O1041" i="73" s="1"/>
  <c r="M1042" i="73"/>
  <c r="O1042" i="73" s="1"/>
  <c r="M1043" i="73"/>
  <c r="O1043" i="73" s="1"/>
  <c r="M1044" i="73"/>
  <c r="O1044" i="73" s="1"/>
  <c r="M1045" i="73"/>
  <c r="O1045" i="73" s="1"/>
  <c r="M1046" i="73"/>
  <c r="O1046" i="73" s="1"/>
  <c r="M1047" i="73"/>
  <c r="O1047" i="73" s="1"/>
  <c r="M1048" i="73"/>
  <c r="O1048" i="73" s="1"/>
  <c r="M1049" i="73"/>
  <c r="O1049" i="73" s="1"/>
  <c r="M1050" i="73"/>
  <c r="O1050" i="73" s="1"/>
  <c r="M1051" i="73"/>
  <c r="O1051" i="73" s="1"/>
  <c r="M1052" i="73"/>
  <c r="O1052" i="73" s="1"/>
  <c r="M1053" i="73"/>
  <c r="O1053" i="73" s="1"/>
  <c r="M1054" i="73"/>
  <c r="O1054" i="73" s="1"/>
  <c r="M1055" i="73"/>
  <c r="O1055" i="73" s="1"/>
  <c r="M1056" i="73"/>
  <c r="O1056" i="73" s="1"/>
  <c r="M1057" i="73"/>
  <c r="O1057" i="73" s="1"/>
  <c r="M1058" i="73"/>
  <c r="O1058" i="73" s="1"/>
  <c r="M1059" i="73"/>
  <c r="O1059" i="73" s="1"/>
  <c r="M1060" i="73"/>
  <c r="O1060" i="73" s="1"/>
  <c r="M1061" i="73"/>
  <c r="O1061" i="73" s="1"/>
  <c r="M1062" i="73"/>
  <c r="O1062" i="73" s="1"/>
  <c r="M1063" i="73"/>
  <c r="O1063" i="73" s="1"/>
  <c r="M1064" i="73"/>
  <c r="O1064" i="73" s="1"/>
  <c r="M1065" i="73"/>
  <c r="O1065" i="73" s="1"/>
  <c r="M1066" i="73"/>
  <c r="O1066" i="73" s="1"/>
  <c r="M1067" i="73"/>
  <c r="O1067" i="73" s="1"/>
  <c r="M1068" i="73"/>
  <c r="O1068" i="73" s="1"/>
  <c r="M1069" i="73"/>
  <c r="O1069" i="73" s="1"/>
  <c r="M1070" i="73"/>
  <c r="O1070" i="73" s="1"/>
  <c r="M1071" i="73"/>
  <c r="O1071" i="73" s="1"/>
  <c r="M1072" i="73"/>
  <c r="O1072" i="73" s="1"/>
  <c r="M1073" i="73"/>
  <c r="O1073" i="73" s="1"/>
  <c r="M1074" i="73"/>
  <c r="O1074" i="73" s="1"/>
  <c r="M1075" i="73"/>
  <c r="O1075" i="73" s="1"/>
  <c r="M1076" i="73"/>
  <c r="O1076" i="73" s="1"/>
  <c r="M1077" i="73"/>
  <c r="O1077" i="73" s="1"/>
  <c r="M1078" i="73"/>
  <c r="O1078" i="73" s="1"/>
  <c r="M1079" i="73"/>
  <c r="O1079" i="73" s="1"/>
  <c r="M1080" i="73"/>
  <c r="O1080" i="73" s="1"/>
  <c r="M1081" i="73"/>
  <c r="O1081" i="73" s="1"/>
  <c r="M1082" i="73"/>
  <c r="O1082" i="73" s="1"/>
  <c r="M1083" i="73"/>
  <c r="O1083" i="73" s="1"/>
  <c r="M1084" i="73"/>
  <c r="O1084" i="73" s="1"/>
  <c r="M1085" i="73"/>
  <c r="O1085" i="73" s="1"/>
  <c r="M1086" i="73"/>
  <c r="O1086" i="73" s="1"/>
  <c r="M1087" i="73"/>
  <c r="O1087" i="73" s="1"/>
  <c r="M1088" i="73"/>
  <c r="O1088" i="73" s="1"/>
  <c r="M1089" i="73"/>
  <c r="O1089" i="73" s="1"/>
  <c r="M1090" i="73"/>
  <c r="O1090" i="73" s="1"/>
  <c r="M1091" i="73"/>
  <c r="O1091" i="73" s="1"/>
  <c r="M1092" i="73"/>
  <c r="O1092" i="73" s="1"/>
  <c r="M1093" i="73"/>
  <c r="O1093" i="73" s="1"/>
  <c r="M1094" i="73"/>
  <c r="O1094" i="73" s="1"/>
  <c r="M1095" i="73"/>
  <c r="O1095" i="73" s="1"/>
  <c r="M1096" i="73"/>
  <c r="O1096" i="73" s="1"/>
  <c r="M1097" i="73"/>
  <c r="O1097" i="73" s="1"/>
  <c r="M1098" i="73"/>
  <c r="O1098" i="73" s="1"/>
  <c r="M1099" i="73"/>
  <c r="O1099" i="73" s="1"/>
  <c r="M1100" i="73"/>
  <c r="O1100" i="73" s="1"/>
  <c r="M1101" i="73"/>
  <c r="O1101" i="73" s="1"/>
  <c r="M1102" i="73"/>
  <c r="O1102" i="73" s="1"/>
  <c r="M1103" i="73"/>
  <c r="O1103" i="73" s="1"/>
  <c r="M1104" i="73"/>
  <c r="O1104" i="73" s="1"/>
  <c r="M1105" i="73"/>
  <c r="O1105" i="73" s="1"/>
  <c r="M1106" i="73"/>
  <c r="O1106" i="73" s="1"/>
  <c r="M1107" i="73"/>
  <c r="O1107" i="73" s="1"/>
  <c r="M1108" i="73"/>
  <c r="O1108" i="73" s="1"/>
  <c r="M1109" i="73"/>
  <c r="O1109" i="73" s="1"/>
  <c r="M1110" i="73"/>
  <c r="O1110" i="73" s="1"/>
  <c r="M1111" i="73"/>
  <c r="O1111" i="73" s="1"/>
  <c r="M1112" i="73"/>
  <c r="O1112" i="73" s="1"/>
  <c r="M1113" i="73"/>
  <c r="O1113" i="73" s="1"/>
  <c r="M1114" i="73"/>
  <c r="O1114" i="73" s="1"/>
  <c r="M1115" i="73"/>
  <c r="O1115" i="73" s="1"/>
  <c r="M1116" i="73"/>
  <c r="O1116" i="73" s="1"/>
  <c r="M1117" i="73"/>
  <c r="O1117" i="73" s="1"/>
  <c r="M1118" i="73"/>
  <c r="O1118" i="73" s="1"/>
  <c r="M1119" i="73"/>
  <c r="O1119" i="73" s="1"/>
  <c r="M1120" i="73"/>
  <c r="O1120" i="73" s="1"/>
  <c r="M1121" i="73"/>
  <c r="O1121" i="73" s="1"/>
  <c r="M1122" i="73"/>
  <c r="O1122" i="73" s="1"/>
  <c r="M1123" i="73"/>
  <c r="O1123" i="73" s="1"/>
  <c r="M1124" i="73"/>
  <c r="O1124" i="73" s="1"/>
  <c r="M1125" i="73"/>
  <c r="O1125" i="73" s="1"/>
  <c r="M1126" i="73"/>
  <c r="O1126" i="73" s="1"/>
  <c r="M1127" i="73"/>
  <c r="O1127" i="73" s="1"/>
  <c r="M1128" i="73"/>
  <c r="O1128" i="73" s="1"/>
  <c r="M1129" i="73"/>
  <c r="O1129" i="73" s="1"/>
  <c r="M1130" i="73"/>
  <c r="O1130" i="73" s="1"/>
  <c r="M1131" i="73"/>
  <c r="O1131" i="73" s="1"/>
  <c r="M1132" i="73"/>
  <c r="O1132" i="73" s="1"/>
  <c r="M1133" i="73"/>
  <c r="O1133" i="73" s="1"/>
  <c r="M1134" i="73"/>
  <c r="O1134" i="73" s="1"/>
  <c r="M1135" i="73"/>
  <c r="O1135" i="73" s="1"/>
  <c r="M1136" i="73"/>
  <c r="O1136" i="73" s="1"/>
  <c r="M1137" i="73"/>
  <c r="O1137" i="73" s="1"/>
  <c r="M1138" i="73"/>
  <c r="O1138" i="73" s="1"/>
  <c r="M1139" i="73"/>
  <c r="O1139" i="73" s="1"/>
  <c r="M1140" i="73"/>
  <c r="O1140" i="73" s="1"/>
  <c r="M1141" i="73"/>
  <c r="O1141" i="73" s="1"/>
  <c r="M1142" i="73"/>
  <c r="O1142" i="73" s="1"/>
  <c r="M1143" i="73"/>
  <c r="O1143" i="73" s="1"/>
  <c r="M1144" i="73"/>
  <c r="O1144" i="73" s="1"/>
  <c r="M1145" i="73"/>
  <c r="O1145" i="73" s="1"/>
  <c r="M1146" i="73"/>
  <c r="O1146" i="73" s="1"/>
  <c r="M1147" i="73"/>
  <c r="O1147" i="73" s="1"/>
  <c r="M1148" i="73"/>
  <c r="O1148" i="73" s="1"/>
  <c r="M1149" i="73"/>
  <c r="O1149" i="73" s="1"/>
  <c r="M1150" i="73"/>
  <c r="O1150" i="73" s="1"/>
  <c r="M1151" i="73"/>
  <c r="O1151" i="73" s="1"/>
  <c r="M1152" i="73"/>
  <c r="O1152" i="73" s="1"/>
  <c r="M1153" i="73"/>
  <c r="O1153" i="73" s="1"/>
  <c r="M1154" i="73"/>
  <c r="O1154" i="73" s="1"/>
  <c r="M1155" i="73"/>
  <c r="O1155" i="73" s="1"/>
  <c r="M1156" i="73"/>
  <c r="O1156" i="73" s="1"/>
  <c r="M1157" i="73"/>
  <c r="O1157" i="73" s="1"/>
  <c r="M1158" i="73"/>
  <c r="O1158" i="73" s="1"/>
  <c r="M1159" i="73"/>
  <c r="O1159" i="73" s="1"/>
  <c r="M1160" i="73"/>
  <c r="O1160" i="73" s="1"/>
  <c r="M1161" i="73"/>
  <c r="O1161" i="73" s="1"/>
  <c r="M1162" i="73"/>
  <c r="O1162" i="73" s="1"/>
  <c r="M1163" i="73"/>
  <c r="O1163" i="73" s="1"/>
  <c r="M1164" i="73"/>
  <c r="O1164" i="73" s="1"/>
  <c r="M1165" i="73"/>
  <c r="O1165" i="73" s="1"/>
  <c r="M1166" i="73"/>
  <c r="O1166" i="73" s="1"/>
  <c r="M1167" i="73"/>
  <c r="O1167" i="73" s="1"/>
  <c r="M1168" i="73"/>
  <c r="O1168" i="73" s="1"/>
  <c r="M1169" i="73"/>
  <c r="O1169" i="73" s="1"/>
  <c r="M1170" i="73"/>
  <c r="O1170" i="73" s="1"/>
  <c r="M1171" i="73"/>
  <c r="O1171" i="73" s="1"/>
  <c r="M1172" i="73"/>
  <c r="O1172" i="73" s="1"/>
  <c r="M1173" i="73"/>
  <c r="O1173" i="73" s="1"/>
  <c r="M1174" i="73"/>
  <c r="O1174" i="73" s="1"/>
  <c r="M1175" i="73"/>
  <c r="O1175" i="73" s="1"/>
  <c r="M1176" i="73"/>
  <c r="O1176" i="73" s="1"/>
  <c r="M1177" i="73"/>
  <c r="O1177" i="73" s="1"/>
  <c r="M1178" i="73"/>
  <c r="O1178" i="73" s="1"/>
  <c r="M1179" i="73"/>
  <c r="O1179" i="73" s="1"/>
  <c r="M1180" i="73"/>
  <c r="O1180" i="73" s="1"/>
  <c r="M1181" i="73"/>
  <c r="O1181" i="73" s="1"/>
  <c r="M1182" i="73"/>
  <c r="O1182" i="73" s="1"/>
  <c r="M1183" i="73"/>
  <c r="O1183" i="73" s="1"/>
  <c r="M1184" i="73"/>
  <c r="O1184" i="73" s="1"/>
  <c r="M1185" i="73"/>
  <c r="O1185" i="73" s="1"/>
  <c r="M1186" i="73"/>
  <c r="O1186" i="73" s="1"/>
  <c r="M1187" i="73"/>
  <c r="O1187" i="73" s="1"/>
  <c r="M1188" i="73"/>
  <c r="O1188" i="73" s="1"/>
  <c r="M1189" i="73"/>
  <c r="O1189" i="73" s="1"/>
  <c r="M1190" i="73"/>
  <c r="O1190" i="73" s="1"/>
  <c r="M1191" i="73"/>
  <c r="O1191" i="73" s="1"/>
  <c r="M1192" i="73"/>
  <c r="O1192" i="73" s="1"/>
  <c r="M1193" i="73"/>
  <c r="O1193" i="73" s="1"/>
  <c r="M1194" i="73"/>
  <c r="O1194" i="73" s="1"/>
  <c r="M1195" i="73"/>
  <c r="O1195" i="73" s="1"/>
  <c r="M1196" i="73"/>
  <c r="O1196" i="73" s="1"/>
  <c r="M1197" i="73"/>
  <c r="O1197" i="73" s="1"/>
  <c r="M1198" i="73"/>
  <c r="O1198" i="73" s="1"/>
  <c r="M1199" i="73"/>
  <c r="O1199" i="73" s="1"/>
  <c r="M1200" i="73"/>
  <c r="O1200" i="73" s="1"/>
  <c r="M1201" i="73"/>
  <c r="O1201" i="73" s="1"/>
  <c r="M1202" i="73"/>
  <c r="O1202" i="73" s="1"/>
  <c r="M1203" i="73"/>
  <c r="O1203" i="73" s="1"/>
  <c r="M1204" i="73"/>
  <c r="O1204" i="73" s="1"/>
  <c r="M1205" i="73"/>
  <c r="O1205" i="73" s="1"/>
  <c r="M1206" i="73"/>
  <c r="O1206" i="73" s="1"/>
  <c r="M1207" i="73"/>
  <c r="O1207" i="73" s="1"/>
  <c r="M1208" i="73"/>
  <c r="O1208" i="73" s="1"/>
  <c r="M1209" i="73"/>
  <c r="O1209" i="73" s="1"/>
  <c r="M1210" i="73"/>
  <c r="O1210" i="73" s="1"/>
  <c r="M1211" i="73"/>
  <c r="O1211" i="73" s="1"/>
  <c r="M1212" i="73"/>
  <c r="O1212" i="73" s="1"/>
  <c r="M1213" i="73"/>
  <c r="O1213" i="73" s="1"/>
  <c r="M1214" i="73"/>
  <c r="O1214" i="73" s="1"/>
  <c r="M1215" i="73"/>
  <c r="O1215" i="73" s="1"/>
  <c r="M1216" i="73"/>
  <c r="O1216" i="73" s="1"/>
  <c r="M1217" i="73"/>
  <c r="O1217" i="73" s="1"/>
  <c r="M1218" i="73"/>
  <c r="O1218" i="73" s="1"/>
  <c r="M1219" i="73"/>
  <c r="O1219" i="73" s="1"/>
  <c r="M1220" i="73"/>
  <c r="O1220" i="73" s="1"/>
  <c r="M1221" i="73"/>
  <c r="O1221" i="73" s="1"/>
  <c r="M1222" i="73"/>
  <c r="O1222" i="73" s="1"/>
  <c r="M1223" i="73"/>
  <c r="O1223" i="73" s="1"/>
  <c r="M1224" i="73"/>
  <c r="O1224" i="73" s="1"/>
  <c r="M1225" i="73"/>
  <c r="O1225" i="73" s="1"/>
  <c r="M1226" i="73"/>
  <c r="O1226" i="73" s="1"/>
  <c r="M1227" i="73"/>
  <c r="O1227" i="73" s="1"/>
  <c r="M1228" i="73"/>
  <c r="O1228" i="73" s="1"/>
  <c r="M1229" i="73"/>
  <c r="O1229" i="73" s="1"/>
  <c r="M1230" i="73"/>
  <c r="O1230" i="73" s="1"/>
  <c r="M1231" i="73"/>
  <c r="O1231" i="73" s="1"/>
  <c r="M1232" i="73"/>
  <c r="O1232" i="73" s="1"/>
  <c r="M1233" i="73"/>
  <c r="O1233" i="73" s="1"/>
  <c r="M1234" i="73"/>
  <c r="O1234" i="73" s="1"/>
  <c r="M1235" i="73"/>
  <c r="O1235" i="73" s="1"/>
  <c r="M1236" i="73"/>
  <c r="O1236" i="73" s="1"/>
  <c r="M1237" i="73"/>
  <c r="O1237" i="73" s="1"/>
  <c r="M1238" i="73"/>
  <c r="O1238" i="73" s="1"/>
  <c r="M1239" i="73"/>
  <c r="O1239" i="73" s="1"/>
  <c r="M1240" i="73"/>
  <c r="O1240" i="73" s="1"/>
  <c r="M1241" i="73"/>
  <c r="O1241" i="73" s="1"/>
  <c r="M1242" i="73"/>
  <c r="O1242" i="73" s="1"/>
  <c r="M1243" i="73"/>
  <c r="O1243" i="73" s="1"/>
  <c r="M1244" i="73"/>
  <c r="O1244" i="73" s="1"/>
  <c r="M1245" i="73"/>
  <c r="O1245" i="73" s="1"/>
  <c r="M1246" i="73"/>
  <c r="O1246" i="73" s="1"/>
  <c r="M1247" i="73"/>
  <c r="O1247" i="73" s="1"/>
  <c r="M1248" i="73"/>
  <c r="O1248" i="73" s="1"/>
  <c r="M1249" i="73"/>
  <c r="O1249" i="73" s="1"/>
  <c r="M1250" i="73"/>
  <c r="O1250" i="73" s="1"/>
  <c r="M1251" i="73"/>
  <c r="O1251" i="73" s="1"/>
  <c r="M1252" i="73"/>
  <c r="O1252" i="73" s="1"/>
  <c r="M1253" i="73"/>
  <c r="O1253" i="73" s="1"/>
  <c r="M1254" i="73"/>
  <c r="O1254" i="73" s="1"/>
  <c r="M1255" i="73"/>
  <c r="O1255" i="73" s="1"/>
  <c r="M1256" i="73"/>
  <c r="O1256" i="73" s="1"/>
  <c r="M1257" i="73"/>
  <c r="O1257" i="73" s="1"/>
  <c r="M1258" i="73"/>
  <c r="O1258" i="73" s="1"/>
  <c r="M1259" i="73"/>
  <c r="O1259" i="73" s="1"/>
  <c r="M1260" i="73"/>
  <c r="O1260" i="73" s="1"/>
  <c r="M1261" i="73"/>
  <c r="O1261" i="73" s="1"/>
  <c r="M1262" i="73"/>
  <c r="O1262" i="73" s="1"/>
  <c r="M1263" i="73"/>
  <c r="O1263" i="73" s="1"/>
  <c r="M1264" i="73"/>
  <c r="O1264" i="73" s="1"/>
  <c r="M1265" i="73"/>
  <c r="O1265" i="73" s="1"/>
  <c r="M1266" i="73"/>
  <c r="O1266" i="73" s="1"/>
  <c r="M1267" i="73"/>
  <c r="O1267" i="73" s="1"/>
  <c r="M1268" i="73"/>
  <c r="O1268" i="73" s="1"/>
  <c r="M1269" i="73"/>
  <c r="O1269" i="73" s="1"/>
  <c r="M1270" i="73"/>
  <c r="O1270" i="73" s="1"/>
  <c r="M1271" i="73"/>
  <c r="O1271" i="73" s="1"/>
  <c r="M1272" i="73"/>
  <c r="O1272" i="73" s="1"/>
  <c r="M1273" i="73"/>
  <c r="O1273" i="73" s="1"/>
  <c r="M1274" i="73"/>
  <c r="O1274" i="73" s="1"/>
  <c r="M1275" i="73"/>
  <c r="O1275" i="73" s="1"/>
  <c r="M1276" i="73"/>
  <c r="O1276" i="73" s="1"/>
  <c r="M1277" i="73"/>
  <c r="O1277" i="73" s="1"/>
  <c r="M1278" i="73"/>
  <c r="O1278" i="73" s="1"/>
  <c r="M1279" i="73"/>
  <c r="O1279" i="73" s="1"/>
  <c r="M1280" i="73"/>
  <c r="O1280" i="73" s="1"/>
  <c r="M1281" i="73"/>
  <c r="O1281" i="73" s="1"/>
  <c r="M1282" i="73"/>
  <c r="O1282" i="73" s="1"/>
  <c r="M1283" i="73"/>
  <c r="O1283" i="73" s="1"/>
  <c r="M1284" i="73"/>
  <c r="O1284" i="73" s="1"/>
  <c r="M1285" i="73"/>
  <c r="O1285" i="73" s="1"/>
  <c r="M1286" i="73"/>
  <c r="O1286" i="73" s="1"/>
  <c r="M1287" i="73"/>
  <c r="O1287" i="73" s="1"/>
  <c r="M1288" i="73"/>
  <c r="O1288" i="73" s="1"/>
  <c r="M1289" i="73"/>
  <c r="O1289" i="73" s="1"/>
  <c r="M1290" i="73"/>
  <c r="O1290" i="73" s="1"/>
  <c r="M1291" i="73"/>
  <c r="O1291" i="73" s="1"/>
  <c r="M1292" i="73"/>
  <c r="O1292" i="73" s="1"/>
  <c r="M1293" i="73"/>
  <c r="O1293" i="73" s="1"/>
  <c r="M1294" i="73"/>
  <c r="O1294" i="73" s="1"/>
  <c r="M1295" i="73"/>
  <c r="O1295" i="73" s="1"/>
  <c r="M1296" i="73"/>
  <c r="O1296" i="73" s="1"/>
  <c r="M1297" i="73"/>
  <c r="O1297" i="73" s="1"/>
  <c r="M1298" i="73"/>
  <c r="O1298" i="73" s="1"/>
  <c r="M1299" i="73"/>
  <c r="O1299" i="73" s="1"/>
  <c r="M1300" i="73"/>
  <c r="O1300" i="73" s="1"/>
  <c r="M1301" i="73"/>
  <c r="O1301" i="73" s="1"/>
  <c r="M1302" i="73"/>
  <c r="O1302" i="73" s="1"/>
  <c r="M1303" i="73"/>
  <c r="O1303" i="73" s="1"/>
  <c r="M1304" i="73"/>
  <c r="O1304" i="73" s="1"/>
  <c r="M1305" i="73"/>
  <c r="O1305" i="73" s="1"/>
  <c r="M1306" i="73"/>
  <c r="O1306" i="73" s="1"/>
  <c r="M1307" i="73"/>
  <c r="O1307" i="73" s="1"/>
  <c r="M1308" i="73"/>
  <c r="O1308" i="73" s="1"/>
  <c r="M1309" i="73"/>
  <c r="O1309" i="73" s="1"/>
  <c r="M1310" i="73"/>
  <c r="O1310" i="73" s="1"/>
  <c r="M1311" i="73"/>
  <c r="O1311" i="73" s="1"/>
  <c r="M1312" i="73"/>
  <c r="O1312" i="73" s="1"/>
  <c r="M1313" i="73"/>
  <c r="O1313" i="73" s="1"/>
  <c r="M1314" i="73"/>
  <c r="O1314" i="73" s="1"/>
  <c r="M1315" i="73"/>
  <c r="O1315" i="73" s="1"/>
  <c r="M1316" i="73"/>
  <c r="O1316" i="73" s="1"/>
  <c r="M1317" i="73"/>
  <c r="O1317" i="73" s="1"/>
  <c r="M1318" i="73"/>
  <c r="O1318" i="73" s="1"/>
  <c r="M1319" i="73"/>
  <c r="O1319" i="73" s="1"/>
  <c r="M1320" i="73"/>
  <c r="O1320" i="73" s="1"/>
  <c r="M1321" i="73"/>
  <c r="O1321" i="73" s="1"/>
  <c r="M1322" i="73"/>
  <c r="O1322" i="73" s="1"/>
  <c r="M1323" i="73"/>
  <c r="O1323" i="73" s="1"/>
  <c r="M1324" i="73"/>
  <c r="O1324" i="73" s="1"/>
  <c r="M1325" i="73"/>
  <c r="O1325" i="73" s="1"/>
  <c r="M1326" i="73"/>
  <c r="O1326" i="73" s="1"/>
  <c r="M1327" i="73"/>
  <c r="O1327" i="73" s="1"/>
  <c r="M1328" i="73"/>
  <c r="O1328" i="73" s="1"/>
  <c r="M1329" i="73"/>
  <c r="O1329" i="73" s="1"/>
  <c r="M1330" i="73"/>
  <c r="O1330" i="73" s="1"/>
  <c r="M1331" i="73"/>
  <c r="O1331" i="73" s="1"/>
  <c r="M1332" i="73"/>
  <c r="O1332" i="73" s="1"/>
  <c r="M1333" i="73"/>
  <c r="O1333" i="73" s="1"/>
  <c r="M1334" i="73"/>
  <c r="O1334" i="73" s="1"/>
  <c r="M1335" i="73"/>
  <c r="O1335" i="73" s="1"/>
  <c r="M1336" i="73"/>
  <c r="O1336" i="73" s="1"/>
  <c r="M1337" i="73"/>
  <c r="O1337" i="73" s="1"/>
  <c r="M1338" i="73"/>
  <c r="O1338" i="73" s="1"/>
  <c r="M1339" i="73"/>
  <c r="O1339" i="73" s="1"/>
  <c r="M1340" i="73"/>
  <c r="O1340" i="73" s="1"/>
  <c r="M1341" i="73"/>
  <c r="O1341" i="73" s="1"/>
  <c r="M1342" i="73"/>
  <c r="O1342" i="73" s="1"/>
  <c r="M1343" i="73"/>
  <c r="O1343" i="73" s="1"/>
  <c r="M1344" i="73"/>
  <c r="O1344" i="73" s="1"/>
  <c r="M1345" i="73"/>
  <c r="O1345" i="73" s="1"/>
  <c r="M1346" i="73"/>
  <c r="O1346" i="73" s="1"/>
  <c r="M1347" i="73"/>
  <c r="O1347" i="73" s="1"/>
  <c r="M1348" i="73"/>
  <c r="O1348" i="73" s="1"/>
  <c r="M1349" i="73"/>
  <c r="O1349" i="73" s="1"/>
  <c r="M1350" i="73"/>
  <c r="O1350" i="73" s="1"/>
  <c r="M1351" i="73"/>
  <c r="O1351" i="73" s="1"/>
  <c r="M1352" i="73"/>
  <c r="O1352" i="73" s="1"/>
  <c r="M1353" i="73"/>
  <c r="O1353" i="73" s="1"/>
  <c r="M1354" i="73"/>
  <c r="O1354" i="73" s="1"/>
  <c r="M1355" i="73"/>
  <c r="O1355" i="73" s="1"/>
  <c r="M1356" i="73"/>
  <c r="O1356" i="73" s="1"/>
  <c r="M1357" i="73"/>
  <c r="O1357" i="73" s="1"/>
  <c r="M1358" i="73"/>
  <c r="O1358" i="73" s="1"/>
  <c r="M1359" i="73"/>
  <c r="O1359" i="73" s="1"/>
  <c r="M1360" i="73"/>
  <c r="O1360" i="73" s="1"/>
  <c r="M1361" i="73"/>
  <c r="O1361" i="73" s="1"/>
  <c r="M1362" i="73"/>
  <c r="O1362" i="73" s="1"/>
  <c r="M1363" i="73"/>
  <c r="O1363" i="73" s="1"/>
  <c r="M1364" i="73"/>
  <c r="O1364" i="73" s="1"/>
  <c r="M1365" i="73"/>
  <c r="O1365" i="73" s="1"/>
  <c r="M1366" i="73"/>
  <c r="O1366" i="73" s="1"/>
  <c r="M1367" i="73"/>
  <c r="O1367" i="73" s="1"/>
  <c r="M1368" i="73"/>
  <c r="O1368" i="73" s="1"/>
  <c r="M1369" i="73"/>
  <c r="O1369" i="73" s="1"/>
  <c r="M1370" i="73"/>
  <c r="O1370" i="73" s="1"/>
  <c r="M1371" i="73"/>
  <c r="O1371" i="73" s="1"/>
  <c r="M1372" i="73"/>
  <c r="O1372" i="73" s="1"/>
  <c r="M1373" i="73"/>
  <c r="O1373" i="73" s="1"/>
  <c r="M1374" i="73"/>
  <c r="O1374" i="73" s="1"/>
  <c r="M1375" i="73"/>
  <c r="O1375" i="73" s="1"/>
  <c r="M1376" i="73"/>
  <c r="O1376" i="73" s="1"/>
  <c r="M1377" i="73"/>
  <c r="O1377" i="73" s="1"/>
  <c r="M1378" i="73"/>
  <c r="O1378" i="73" s="1"/>
  <c r="M1379" i="73"/>
  <c r="O1379" i="73" s="1"/>
  <c r="M1380" i="73"/>
  <c r="O1380" i="73" s="1"/>
  <c r="M1381" i="73"/>
  <c r="O1381" i="73" s="1"/>
  <c r="M1382" i="73"/>
  <c r="O1382" i="73" s="1"/>
  <c r="M1383" i="73"/>
  <c r="O1383" i="73" s="1"/>
  <c r="M1384" i="73"/>
  <c r="O1384" i="73" s="1"/>
  <c r="M1385" i="73"/>
  <c r="O1385" i="73" s="1"/>
  <c r="M1386" i="73"/>
  <c r="O1386" i="73" s="1"/>
  <c r="M1387" i="73"/>
  <c r="O1387" i="73" s="1"/>
  <c r="M1388" i="73"/>
  <c r="O1388" i="73" s="1"/>
  <c r="M1389" i="73"/>
  <c r="O1389" i="73" s="1"/>
  <c r="M1390" i="73"/>
  <c r="O1390" i="73" s="1"/>
  <c r="M1391" i="73"/>
  <c r="O1391" i="73" s="1"/>
  <c r="M1392" i="73"/>
  <c r="O1392" i="73" s="1"/>
  <c r="M1393" i="73"/>
  <c r="O1393" i="73" s="1"/>
  <c r="M1394" i="73"/>
  <c r="O1394" i="73" s="1"/>
  <c r="M1395" i="73"/>
  <c r="O1395" i="73" s="1"/>
  <c r="M1396" i="73"/>
  <c r="O1396" i="73" s="1"/>
  <c r="M1397" i="73"/>
  <c r="O1397" i="73" s="1"/>
  <c r="M1398" i="73"/>
  <c r="O1398" i="73" s="1"/>
  <c r="M1399" i="73"/>
  <c r="O1399" i="73" s="1"/>
  <c r="M1400" i="73"/>
  <c r="O1400" i="73" s="1"/>
  <c r="M1401" i="73"/>
  <c r="O1401" i="73" s="1"/>
  <c r="M1402" i="73"/>
  <c r="O1402" i="73" s="1"/>
  <c r="M1403" i="73"/>
  <c r="O1403" i="73" s="1"/>
  <c r="M1404" i="73"/>
  <c r="O1404" i="73" s="1"/>
  <c r="M1405" i="73"/>
  <c r="O1405" i="73" s="1"/>
  <c r="M1406" i="73"/>
  <c r="O1406" i="73" s="1"/>
  <c r="M1407" i="73"/>
  <c r="O1407" i="73" s="1"/>
  <c r="M1408" i="73"/>
  <c r="O1408" i="73" s="1"/>
  <c r="M1409" i="73"/>
  <c r="O1409" i="73" s="1"/>
  <c r="M1410" i="73"/>
  <c r="O1410" i="73" s="1"/>
  <c r="M1411" i="73"/>
  <c r="O1411" i="73" s="1"/>
  <c r="M1412" i="73"/>
  <c r="O1412" i="73" s="1"/>
  <c r="M1413" i="73"/>
  <c r="O1413" i="73" s="1"/>
  <c r="M1414" i="73"/>
  <c r="O1414" i="73" s="1"/>
  <c r="M1415" i="73"/>
  <c r="O1415" i="73" s="1"/>
  <c r="M1416" i="73"/>
  <c r="O1416" i="73" s="1"/>
  <c r="M1417" i="73"/>
  <c r="O1417" i="73" s="1"/>
  <c r="M1418" i="73"/>
  <c r="O1418" i="73" s="1"/>
  <c r="M1419" i="73"/>
  <c r="O1419" i="73" s="1"/>
  <c r="M1420" i="73"/>
  <c r="O1420" i="73" s="1"/>
  <c r="M1421" i="73"/>
  <c r="O1421" i="73" s="1"/>
  <c r="M1422" i="73"/>
  <c r="O1422" i="73" s="1"/>
  <c r="M1423" i="73"/>
  <c r="O1423" i="73" s="1"/>
  <c r="M1424" i="73"/>
  <c r="O1424" i="73" s="1"/>
  <c r="M1425" i="73"/>
  <c r="O1425" i="73" s="1"/>
  <c r="M1426" i="73"/>
  <c r="O1426" i="73" s="1"/>
  <c r="M1427" i="73"/>
  <c r="O1427" i="73" s="1"/>
  <c r="M1428" i="73"/>
  <c r="O1428" i="73" s="1"/>
  <c r="M1429" i="73"/>
  <c r="O1429" i="73" s="1"/>
  <c r="M1430" i="73"/>
  <c r="O1430" i="73" s="1"/>
  <c r="M1431" i="73"/>
  <c r="O1431" i="73" s="1"/>
  <c r="M1432" i="73"/>
  <c r="O1432" i="73" s="1"/>
  <c r="M1433" i="73"/>
  <c r="O1433" i="73" s="1"/>
  <c r="M1434" i="73"/>
  <c r="O1434" i="73" s="1"/>
  <c r="M1435" i="73"/>
  <c r="O1435" i="73" s="1"/>
  <c r="M1436" i="73"/>
  <c r="O1436" i="73" s="1"/>
  <c r="M1437" i="73"/>
  <c r="O1437" i="73" s="1"/>
  <c r="M1438" i="73"/>
  <c r="O1438" i="73" s="1"/>
  <c r="M1439" i="73"/>
  <c r="O1439" i="73" s="1"/>
  <c r="M1440" i="73"/>
  <c r="O1440" i="73" s="1"/>
  <c r="M1441" i="73"/>
  <c r="O1441" i="73" s="1"/>
  <c r="M1442" i="73"/>
  <c r="O1442" i="73" s="1"/>
  <c r="M1443" i="73"/>
  <c r="O1443" i="73" s="1"/>
  <c r="M1444" i="73"/>
  <c r="O1444" i="73" s="1"/>
  <c r="M1445" i="73"/>
  <c r="O1445" i="73" s="1"/>
  <c r="M1446" i="73"/>
  <c r="O1446" i="73" s="1"/>
  <c r="M1447" i="73"/>
  <c r="O1447" i="73" s="1"/>
  <c r="M1448" i="73"/>
  <c r="O1448" i="73" s="1"/>
  <c r="M1449" i="73"/>
  <c r="O1449" i="73" s="1"/>
  <c r="M1450" i="73"/>
  <c r="O1450" i="73" s="1"/>
  <c r="M1451" i="73"/>
  <c r="O1451" i="73" s="1"/>
  <c r="M1452" i="73"/>
  <c r="O1452" i="73" s="1"/>
  <c r="M1453" i="73"/>
  <c r="O1453" i="73" s="1"/>
  <c r="M1454" i="73"/>
  <c r="O1454" i="73" s="1"/>
  <c r="M1455" i="73"/>
  <c r="O1455" i="73" s="1"/>
  <c r="M1456" i="73"/>
  <c r="O1456" i="73" s="1"/>
  <c r="M1457" i="73"/>
  <c r="O1457" i="73" s="1"/>
  <c r="M1458" i="73"/>
  <c r="O1458" i="73" s="1"/>
  <c r="M1459" i="73"/>
  <c r="O1459" i="73" s="1"/>
  <c r="M1460" i="73"/>
  <c r="O1460" i="73" s="1"/>
  <c r="M1461" i="73"/>
  <c r="O1461" i="73" s="1"/>
  <c r="M1462" i="73"/>
  <c r="O1462" i="73" s="1"/>
  <c r="M1463" i="73"/>
  <c r="O1463" i="73" s="1"/>
  <c r="M1464" i="73"/>
  <c r="O1464" i="73" s="1"/>
  <c r="M1465" i="73"/>
  <c r="O1465" i="73" s="1"/>
  <c r="M1466" i="73"/>
  <c r="O1466" i="73" s="1"/>
  <c r="M1467" i="73"/>
  <c r="O1467" i="73" s="1"/>
  <c r="M1468" i="73"/>
  <c r="O1468" i="73" s="1"/>
  <c r="M1469" i="73"/>
  <c r="O1469" i="73" s="1"/>
  <c r="M1470" i="73"/>
  <c r="O1470" i="73" s="1"/>
  <c r="M1471" i="73"/>
  <c r="O1471" i="73" s="1"/>
  <c r="M1472" i="73"/>
  <c r="O1472" i="73" s="1"/>
  <c r="M1473" i="73"/>
  <c r="O1473" i="73" s="1"/>
  <c r="M1474" i="73"/>
  <c r="O1474" i="73" s="1"/>
  <c r="M1475" i="73"/>
  <c r="O1475" i="73" s="1"/>
  <c r="M1476" i="73"/>
  <c r="O1476" i="73" s="1"/>
  <c r="M1477" i="73"/>
  <c r="O1477" i="73" s="1"/>
  <c r="M1478" i="73"/>
  <c r="O1478" i="73" s="1"/>
  <c r="M1479" i="73"/>
  <c r="O1479" i="73" s="1"/>
  <c r="M1480" i="73"/>
  <c r="O1480" i="73" s="1"/>
  <c r="M1481" i="73"/>
  <c r="O1481" i="73" s="1"/>
  <c r="M1482" i="73"/>
  <c r="O1482" i="73" s="1"/>
  <c r="M1483" i="73"/>
  <c r="O1483" i="73" s="1"/>
  <c r="M1484" i="73"/>
  <c r="O1484" i="73" s="1"/>
  <c r="M1485" i="73"/>
  <c r="O1485" i="73" s="1"/>
  <c r="M1486" i="73"/>
  <c r="O1486" i="73" s="1"/>
  <c r="M1487" i="73"/>
  <c r="O1487" i="73" s="1"/>
  <c r="M1488" i="73"/>
  <c r="O1488" i="73" s="1"/>
  <c r="M1489" i="73"/>
  <c r="O1489" i="73" s="1"/>
  <c r="M1490" i="73"/>
  <c r="O1490" i="73" s="1"/>
  <c r="M1491" i="73"/>
  <c r="O1491" i="73" s="1"/>
  <c r="M1492" i="73"/>
  <c r="O1492" i="73" s="1"/>
  <c r="M1493" i="73"/>
  <c r="O1493" i="73" s="1"/>
  <c r="M1494" i="73"/>
  <c r="O1494" i="73" s="1"/>
  <c r="M1495" i="73"/>
  <c r="O1495" i="73" s="1"/>
  <c r="M1496" i="73"/>
  <c r="O1496" i="73" s="1"/>
  <c r="M1497" i="73"/>
  <c r="O1497" i="73" s="1"/>
  <c r="M1498" i="73"/>
  <c r="O1498" i="73" s="1"/>
  <c r="M1499" i="73"/>
  <c r="O1499" i="73" s="1"/>
  <c r="M1500" i="73"/>
  <c r="O1500" i="73" s="1"/>
  <c r="M1501" i="73"/>
  <c r="O1501" i="73" s="1"/>
  <c r="M1502" i="73"/>
  <c r="O1502" i="73" s="1"/>
  <c r="M1503" i="73"/>
  <c r="O1503" i="73" s="1"/>
  <c r="M1504" i="73"/>
  <c r="O1504" i="73" s="1"/>
  <c r="M1505" i="73"/>
  <c r="O1505" i="73" s="1"/>
  <c r="M1506" i="73"/>
  <c r="O1506" i="73" s="1"/>
  <c r="M1507" i="73"/>
  <c r="O1507" i="73" s="1"/>
  <c r="M1508" i="73"/>
  <c r="O1508" i="73" s="1"/>
  <c r="M1509" i="73"/>
  <c r="O1509" i="73" s="1"/>
  <c r="M1510" i="73"/>
  <c r="O1510" i="73" s="1"/>
  <c r="M1511" i="73"/>
  <c r="O1511" i="73" s="1"/>
  <c r="M1512" i="73"/>
  <c r="O1512" i="73" s="1"/>
  <c r="M1513" i="73"/>
  <c r="O1513" i="73" s="1"/>
  <c r="M1514" i="73"/>
  <c r="O1514" i="73" s="1"/>
  <c r="M1515" i="73"/>
  <c r="O1515" i="73" s="1"/>
  <c r="M1516" i="73"/>
  <c r="O1516" i="73" s="1"/>
  <c r="M1517" i="73"/>
  <c r="O1517" i="73" s="1"/>
  <c r="M1518" i="73"/>
  <c r="O1518" i="73" s="1"/>
  <c r="M1519" i="73"/>
  <c r="O1519" i="73" s="1"/>
  <c r="M1520" i="73"/>
  <c r="O1520" i="73" s="1"/>
  <c r="M1521" i="73"/>
  <c r="O1521" i="73" s="1"/>
  <c r="M1522" i="73"/>
  <c r="O1522" i="73" s="1"/>
  <c r="M1523" i="73"/>
  <c r="O1523" i="73" s="1"/>
  <c r="M1524" i="73"/>
  <c r="O1524" i="73" s="1"/>
  <c r="M1525" i="73"/>
  <c r="O1525" i="73" s="1"/>
  <c r="M1526" i="73"/>
  <c r="O1526" i="73" s="1"/>
  <c r="M1527" i="73"/>
  <c r="O1527" i="73" s="1"/>
  <c r="M1528" i="73"/>
  <c r="O1528" i="73" s="1"/>
  <c r="M1529" i="73"/>
  <c r="O1529" i="73" s="1"/>
  <c r="M1530" i="73"/>
  <c r="O1530" i="73" s="1"/>
  <c r="M1531" i="73"/>
  <c r="O1531" i="73" s="1"/>
  <c r="M1532" i="73"/>
  <c r="O1532" i="73" s="1"/>
  <c r="M1533" i="73"/>
  <c r="O1533" i="73" s="1"/>
  <c r="M1534" i="73"/>
  <c r="O1534" i="73" s="1"/>
  <c r="M1535" i="73"/>
  <c r="O1535" i="73" s="1"/>
  <c r="M1536" i="73"/>
  <c r="O1536" i="73" s="1"/>
  <c r="M1537" i="73"/>
  <c r="O1537" i="73" s="1"/>
  <c r="M1538" i="73"/>
  <c r="O1538" i="73" s="1"/>
  <c r="M1539" i="73"/>
  <c r="O1539" i="73" s="1"/>
  <c r="M1540" i="73"/>
  <c r="O1540" i="73" s="1"/>
  <c r="M1541" i="73"/>
  <c r="O1541" i="73" s="1"/>
  <c r="M1542" i="73"/>
  <c r="O1542" i="73" s="1"/>
  <c r="M1543" i="73"/>
  <c r="O1543" i="73" s="1"/>
  <c r="M1544" i="73"/>
  <c r="O1544" i="73" s="1"/>
  <c r="M1545" i="73"/>
  <c r="O1545" i="73" s="1"/>
  <c r="M1546" i="73"/>
  <c r="O1546" i="73" s="1"/>
  <c r="M1547" i="73"/>
  <c r="O1547" i="73" s="1"/>
  <c r="M1548" i="73"/>
  <c r="O1548" i="73" s="1"/>
  <c r="M1549" i="73"/>
  <c r="O1549" i="73" s="1"/>
  <c r="M1550" i="73"/>
  <c r="O1550" i="73" s="1"/>
  <c r="M1551" i="73"/>
  <c r="O1551" i="73" s="1"/>
  <c r="M1552" i="73"/>
  <c r="O1552" i="73" s="1"/>
  <c r="M1553" i="73"/>
  <c r="O1553" i="73" s="1"/>
  <c r="M1554" i="73"/>
  <c r="O1554" i="73" s="1"/>
  <c r="M1555" i="73"/>
  <c r="O1555" i="73" s="1"/>
  <c r="M1556" i="73"/>
  <c r="O1556" i="73" s="1"/>
  <c r="M1557" i="73"/>
  <c r="O1557" i="73" s="1"/>
  <c r="M1558" i="73"/>
  <c r="O1558" i="73" s="1"/>
  <c r="M1559" i="73"/>
  <c r="O1559" i="73" s="1"/>
  <c r="M1560" i="73"/>
  <c r="O1560" i="73" s="1"/>
  <c r="M1561" i="73"/>
  <c r="O1561" i="73" s="1"/>
  <c r="M1562" i="73"/>
  <c r="O1562" i="73" s="1"/>
  <c r="M1563" i="73"/>
  <c r="O1563" i="73" s="1"/>
  <c r="M1564" i="73"/>
  <c r="O1564" i="73" s="1"/>
  <c r="M1565" i="73"/>
  <c r="O1565" i="73" s="1"/>
  <c r="M1566" i="73"/>
  <c r="O1566" i="73" s="1"/>
  <c r="M1567" i="73"/>
  <c r="O1567" i="73" s="1"/>
  <c r="M1568" i="73"/>
  <c r="O1568" i="73" s="1"/>
  <c r="M1569" i="73"/>
  <c r="O1569" i="73" s="1"/>
  <c r="M1570" i="73"/>
  <c r="O1570" i="73" s="1"/>
  <c r="M1571" i="73"/>
  <c r="O1571" i="73" s="1"/>
  <c r="M1572" i="73"/>
  <c r="O1572" i="73" s="1"/>
  <c r="M1573" i="73"/>
  <c r="O1573" i="73" s="1"/>
  <c r="M1574" i="73"/>
  <c r="O1574" i="73" s="1"/>
  <c r="M1575" i="73"/>
  <c r="O1575" i="73" s="1"/>
  <c r="M1576" i="73"/>
  <c r="O1576" i="73" s="1"/>
  <c r="M1577" i="73"/>
  <c r="O1577" i="73" s="1"/>
  <c r="M1578" i="73"/>
  <c r="O1578" i="73" s="1"/>
  <c r="M1579" i="73"/>
  <c r="O1579" i="73" s="1"/>
  <c r="M1580" i="73"/>
  <c r="O1580" i="73" s="1"/>
  <c r="M1581" i="73"/>
  <c r="O1581" i="73" s="1"/>
  <c r="M1582" i="73"/>
  <c r="O1582" i="73" s="1"/>
  <c r="M1583" i="73"/>
  <c r="O1583" i="73" s="1"/>
  <c r="M1584" i="73"/>
  <c r="O1584" i="73" s="1"/>
  <c r="M1585" i="73"/>
  <c r="O1585" i="73" s="1"/>
  <c r="M1586" i="73"/>
  <c r="O1586" i="73" s="1"/>
  <c r="M1587" i="73"/>
  <c r="O1587" i="73" s="1"/>
  <c r="M1588" i="73"/>
  <c r="O1588" i="73" s="1"/>
  <c r="M1589" i="73"/>
  <c r="O1589" i="73" s="1"/>
  <c r="M1590" i="73"/>
  <c r="O1590" i="73" s="1"/>
  <c r="M1591" i="73"/>
  <c r="O1591" i="73" s="1"/>
  <c r="M1592" i="73"/>
  <c r="O1592" i="73" s="1"/>
  <c r="M1593" i="73"/>
  <c r="O1593" i="73" s="1"/>
  <c r="M1594" i="73"/>
  <c r="O1594" i="73" s="1"/>
  <c r="M1595" i="73"/>
  <c r="O1595" i="73" s="1"/>
  <c r="M1596" i="73"/>
  <c r="O1596" i="73" s="1"/>
  <c r="M1597" i="73"/>
  <c r="O1597" i="73" s="1"/>
  <c r="M1598" i="73"/>
  <c r="O1598" i="73" s="1"/>
  <c r="M1599" i="73"/>
  <c r="O1599" i="73" s="1"/>
  <c r="M1600" i="73"/>
  <c r="O1600" i="73" s="1"/>
  <c r="M1601" i="73"/>
  <c r="O1601" i="73" s="1"/>
  <c r="M1602" i="73"/>
  <c r="O1602" i="73" s="1"/>
  <c r="M1603" i="73"/>
  <c r="O1603" i="73" s="1"/>
  <c r="M1604" i="73"/>
  <c r="O1604" i="73" s="1"/>
  <c r="M1605" i="73"/>
  <c r="O1605" i="73" s="1"/>
  <c r="M1606" i="73"/>
  <c r="O1606" i="73" s="1"/>
  <c r="M1607" i="73"/>
  <c r="O1607" i="73" s="1"/>
  <c r="M1608" i="73"/>
  <c r="O1608" i="73" s="1"/>
  <c r="M1609" i="73"/>
  <c r="O1609" i="73" s="1"/>
  <c r="M1610" i="73"/>
  <c r="O1610" i="73" s="1"/>
  <c r="M1611" i="73"/>
  <c r="O1611" i="73" s="1"/>
  <c r="M1612" i="73"/>
  <c r="O1612" i="73" s="1"/>
  <c r="M1613" i="73"/>
  <c r="O1613" i="73" s="1"/>
  <c r="M1614" i="73"/>
  <c r="O1614" i="73" s="1"/>
  <c r="M1615" i="73"/>
  <c r="O1615" i="73" s="1"/>
  <c r="M1616" i="73"/>
  <c r="O1616" i="73" s="1"/>
  <c r="M1617" i="73"/>
  <c r="O1617" i="73" s="1"/>
  <c r="M1618" i="73"/>
  <c r="O1618" i="73" s="1"/>
  <c r="M1619" i="73"/>
  <c r="O1619" i="73" s="1"/>
  <c r="M1620" i="73"/>
  <c r="O1620" i="73" s="1"/>
  <c r="M1621" i="73"/>
  <c r="O1621" i="73" s="1"/>
  <c r="M1622" i="73"/>
  <c r="O1622" i="73" s="1"/>
  <c r="M1623" i="73"/>
  <c r="O1623" i="73" s="1"/>
  <c r="M1624" i="73"/>
  <c r="O1624" i="73" s="1"/>
  <c r="M1625" i="73"/>
  <c r="O1625" i="73" s="1"/>
  <c r="M1626" i="73"/>
  <c r="O1626" i="73" s="1"/>
  <c r="M1627" i="73"/>
  <c r="O1627" i="73" s="1"/>
  <c r="M1628" i="73"/>
  <c r="O1628" i="73" s="1"/>
  <c r="M1629" i="73"/>
  <c r="O1629" i="73" s="1"/>
  <c r="M1630" i="73"/>
  <c r="O1630" i="73" s="1"/>
  <c r="M1631" i="73"/>
  <c r="O1631" i="73" s="1"/>
  <c r="M1632" i="73"/>
  <c r="O1632" i="73" s="1"/>
  <c r="M1633" i="73"/>
  <c r="O1633" i="73" s="1"/>
  <c r="M1634" i="73"/>
  <c r="O1634" i="73" s="1"/>
  <c r="M1635" i="73"/>
  <c r="O1635" i="73" s="1"/>
  <c r="M1636" i="73"/>
  <c r="O1636" i="73" s="1"/>
  <c r="M1637" i="73"/>
  <c r="O1637" i="73" s="1"/>
  <c r="M1638" i="73"/>
  <c r="O1638" i="73" s="1"/>
  <c r="M1639" i="73"/>
  <c r="O1639" i="73" s="1"/>
  <c r="M1640" i="73"/>
  <c r="O1640" i="73" s="1"/>
  <c r="M1641" i="73"/>
  <c r="O1641" i="73" s="1"/>
  <c r="M1642" i="73"/>
  <c r="O1642" i="73" s="1"/>
  <c r="M1643" i="73"/>
  <c r="O1643" i="73" s="1"/>
  <c r="M1644" i="73"/>
  <c r="O1644" i="73" s="1"/>
  <c r="M1645" i="73"/>
  <c r="O1645" i="73" s="1"/>
  <c r="M1646" i="73"/>
  <c r="O1646" i="73" s="1"/>
  <c r="M1647" i="73"/>
  <c r="O1647" i="73" s="1"/>
  <c r="M1648" i="73"/>
  <c r="O1648" i="73" s="1"/>
  <c r="M1649" i="73"/>
  <c r="O1649" i="73" s="1"/>
  <c r="M1650" i="73"/>
  <c r="O1650" i="73" s="1"/>
  <c r="M1651" i="73"/>
  <c r="O1651" i="73" s="1"/>
  <c r="M1652" i="73"/>
  <c r="O1652" i="73" s="1"/>
  <c r="M1653" i="73"/>
  <c r="O1653" i="73" s="1"/>
  <c r="M1654" i="73"/>
  <c r="O1654" i="73" s="1"/>
  <c r="M1655" i="73"/>
  <c r="O1655" i="73" s="1"/>
  <c r="M1656" i="73"/>
  <c r="O1656" i="73" s="1"/>
  <c r="M1657" i="73"/>
  <c r="O1657" i="73" s="1"/>
  <c r="M1658" i="73"/>
  <c r="O1658" i="73" s="1"/>
  <c r="M1659" i="73"/>
  <c r="O1659" i="73" s="1"/>
  <c r="M1660" i="73"/>
  <c r="O1660" i="73" s="1"/>
  <c r="M1661" i="73"/>
  <c r="O1661" i="73" s="1"/>
  <c r="M1662" i="73"/>
  <c r="O1662" i="73" s="1"/>
  <c r="M1663" i="73"/>
  <c r="O1663" i="73" s="1"/>
  <c r="M1664" i="73"/>
  <c r="O1664" i="73" s="1"/>
  <c r="M1665" i="73"/>
  <c r="O1665" i="73" s="1"/>
  <c r="M1666" i="73"/>
  <c r="O1666" i="73" s="1"/>
  <c r="M1667" i="73"/>
  <c r="O1667" i="73" s="1"/>
  <c r="M1668" i="73"/>
  <c r="O1668" i="73" s="1"/>
  <c r="M1669" i="73"/>
  <c r="O1669" i="73" s="1"/>
  <c r="M1670" i="73"/>
  <c r="O1670" i="73" s="1"/>
  <c r="M1671" i="73"/>
  <c r="O1671" i="73" s="1"/>
  <c r="M1672" i="73"/>
  <c r="O1672" i="73" s="1"/>
  <c r="M1673" i="73"/>
  <c r="O1673" i="73" s="1"/>
  <c r="M1674" i="73"/>
  <c r="O1674" i="73" s="1"/>
  <c r="M1675" i="73"/>
  <c r="O1675" i="73" s="1"/>
  <c r="M1676" i="73"/>
  <c r="O1676" i="73" s="1"/>
  <c r="M1677" i="73"/>
  <c r="O1677" i="73" s="1"/>
  <c r="M1678" i="73"/>
  <c r="O1678" i="73" s="1"/>
  <c r="M1679" i="73"/>
  <c r="O1679" i="73" s="1"/>
  <c r="M1680" i="73"/>
  <c r="O1680" i="73" s="1"/>
  <c r="M1681" i="73"/>
  <c r="O1681" i="73" s="1"/>
  <c r="M1682" i="73"/>
  <c r="O1682" i="73" s="1"/>
  <c r="M1683" i="73"/>
  <c r="O1683" i="73" s="1"/>
  <c r="M1684" i="73"/>
  <c r="O1684" i="73" s="1"/>
  <c r="M1685" i="73"/>
  <c r="O1685" i="73" s="1"/>
  <c r="M1686" i="73"/>
  <c r="O1686" i="73" s="1"/>
  <c r="M1687" i="73"/>
  <c r="O1687" i="73" s="1"/>
  <c r="M1688" i="73"/>
  <c r="O1688" i="73" s="1"/>
  <c r="M1689" i="73"/>
  <c r="O1689" i="73" s="1"/>
  <c r="M1690" i="73"/>
  <c r="O1690" i="73" s="1"/>
  <c r="M1691" i="73"/>
  <c r="O1691" i="73" s="1"/>
  <c r="M1692" i="73"/>
  <c r="O1692" i="73" s="1"/>
  <c r="M1693" i="73"/>
  <c r="O1693" i="73" s="1"/>
  <c r="M1694" i="73"/>
  <c r="O1694" i="73" s="1"/>
  <c r="M1695" i="73"/>
  <c r="O1695" i="73" s="1"/>
  <c r="M1696" i="73"/>
  <c r="O1696" i="73" s="1"/>
  <c r="M1697" i="73"/>
  <c r="O1697" i="73" s="1"/>
  <c r="M1698" i="73"/>
  <c r="O1698" i="73" s="1"/>
  <c r="M1699" i="73"/>
  <c r="O1699" i="73" s="1"/>
  <c r="M1700" i="73"/>
  <c r="O1700" i="73" s="1"/>
  <c r="M1701" i="73"/>
  <c r="O1701" i="73" s="1"/>
  <c r="M1702" i="73"/>
  <c r="O1702" i="73" s="1"/>
  <c r="M1703" i="73"/>
  <c r="O1703" i="73" s="1"/>
  <c r="M1704" i="73"/>
  <c r="O1704" i="73" s="1"/>
  <c r="M1705" i="73"/>
  <c r="O1705" i="73" s="1"/>
  <c r="M1706" i="73"/>
  <c r="O1706" i="73" s="1"/>
  <c r="M1707" i="73"/>
  <c r="O1707" i="73" s="1"/>
  <c r="M1708" i="73"/>
  <c r="O1708" i="73" s="1"/>
  <c r="M1709" i="73"/>
  <c r="O1709" i="73" s="1"/>
  <c r="M1710" i="73"/>
  <c r="O1710" i="73" s="1"/>
  <c r="M1711" i="73"/>
  <c r="O1711" i="73" s="1"/>
  <c r="M1712" i="73"/>
  <c r="O1712" i="73" s="1"/>
  <c r="M1713" i="73"/>
  <c r="O1713" i="73" s="1"/>
  <c r="M1714" i="73"/>
  <c r="O1714" i="73" s="1"/>
  <c r="M1715" i="73"/>
  <c r="O1715" i="73" s="1"/>
  <c r="M1716" i="73"/>
  <c r="O1716" i="73" s="1"/>
  <c r="M1717" i="73"/>
  <c r="O1717" i="73" s="1"/>
  <c r="M1718" i="73"/>
  <c r="O1718" i="73" s="1"/>
  <c r="M1719" i="73"/>
  <c r="O1719" i="73" s="1"/>
  <c r="M1720" i="73"/>
  <c r="O1720" i="73" s="1"/>
  <c r="M1721" i="73"/>
  <c r="O1721" i="73" s="1"/>
  <c r="M1722" i="73"/>
  <c r="O1722" i="73" s="1"/>
  <c r="M1723" i="73"/>
  <c r="O1723" i="73" s="1"/>
  <c r="M1724" i="73"/>
  <c r="O1724" i="73" s="1"/>
  <c r="M1725" i="73"/>
  <c r="O1725" i="73" s="1"/>
  <c r="M1726" i="73"/>
  <c r="O1726" i="73" s="1"/>
  <c r="M1727" i="73"/>
  <c r="O1727" i="73" s="1"/>
  <c r="M1728" i="73"/>
  <c r="O1728" i="73" s="1"/>
  <c r="M1729" i="73"/>
  <c r="O1729" i="73" s="1"/>
  <c r="M1730" i="73"/>
  <c r="O1730" i="73" s="1"/>
  <c r="M1731" i="73"/>
  <c r="O1731" i="73" s="1"/>
  <c r="M1732" i="73"/>
  <c r="O1732" i="73" s="1"/>
  <c r="M1733" i="73"/>
  <c r="O1733" i="73" s="1"/>
  <c r="M1734" i="73"/>
  <c r="O1734" i="73" s="1"/>
  <c r="M1735" i="73"/>
  <c r="O1735" i="73" s="1"/>
  <c r="M1736" i="73"/>
  <c r="O1736" i="73" s="1"/>
  <c r="M1737" i="73"/>
  <c r="O1737" i="73" s="1"/>
  <c r="M1738" i="73"/>
  <c r="O1738" i="73" s="1"/>
  <c r="M1739" i="73"/>
  <c r="O1739" i="73" s="1"/>
  <c r="M1740" i="73"/>
  <c r="O1740" i="73" s="1"/>
  <c r="M1741" i="73"/>
  <c r="O1741" i="73" s="1"/>
  <c r="M1742" i="73"/>
  <c r="O1742" i="73" s="1"/>
  <c r="M1743" i="73"/>
  <c r="O1743" i="73" s="1"/>
  <c r="M1744" i="73"/>
  <c r="O1744" i="73" s="1"/>
  <c r="M1745" i="73"/>
  <c r="O1745" i="73" s="1"/>
  <c r="M1746" i="73"/>
  <c r="O1746" i="73" s="1"/>
  <c r="M1747" i="73"/>
  <c r="O1747" i="73" s="1"/>
  <c r="M1748" i="73"/>
  <c r="O1748" i="73" s="1"/>
  <c r="M1749" i="73"/>
  <c r="O1749" i="73" s="1"/>
  <c r="M1750" i="73"/>
  <c r="O1750" i="73" s="1"/>
  <c r="M1751" i="73"/>
  <c r="O1751" i="73" s="1"/>
  <c r="M1752" i="73"/>
  <c r="O1752" i="73" s="1"/>
  <c r="M1753" i="73"/>
  <c r="O1753" i="73" s="1"/>
  <c r="M1754" i="73"/>
  <c r="O1754" i="73" s="1"/>
  <c r="M1755" i="73"/>
  <c r="O1755" i="73" s="1"/>
  <c r="M1756" i="73"/>
  <c r="O1756" i="73" s="1"/>
  <c r="M1757" i="73"/>
  <c r="O1757" i="73" s="1"/>
  <c r="M1758" i="73"/>
  <c r="O1758" i="73" s="1"/>
  <c r="M1759" i="73"/>
  <c r="O1759" i="73" s="1"/>
  <c r="M1760" i="73"/>
  <c r="O1760" i="73" s="1"/>
  <c r="M1761" i="73"/>
  <c r="O1761" i="73" s="1"/>
  <c r="M1762" i="73"/>
  <c r="O1762" i="73" s="1"/>
  <c r="M1763" i="73"/>
  <c r="O1763" i="73" s="1"/>
  <c r="M1764" i="73"/>
  <c r="O1764" i="73" s="1"/>
  <c r="M1765" i="73"/>
  <c r="O1765" i="73" s="1"/>
  <c r="M1766" i="73"/>
  <c r="O1766" i="73" s="1"/>
  <c r="M1767" i="73"/>
  <c r="O1767" i="73" s="1"/>
  <c r="M1768" i="73"/>
  <c r="O1768" i="73" s="1"/>
  <c r="M1769" i="73"/>
  <c r="O1769" i="73" s="1"/>
  <c r="M1770" i="73"/>
  <c r="O1770" i="73" s="1"/>
  <c r="M1771" i="73"/>
  <c r="O1771" i="73" s="1"/>
  <c r="M1772" i="73"/>
  <c r="O1772" i="73" s="1"/>
  <c r="M1773" i="73"/>
  <c r="O1773" i="73" s="1"/>
  <c r="M1774" i="73"/>
  <c r="O1774" i="73" s="1"/>
  <c r="M1775" i="73"/>
  <c r="O1775" i="73" s="1"/>
  <c r="M1776" i="73"/>
  <c r="O1776" i="73" s="1"/>
  <c r="M1777" i="73"/>
  <c r="O1777" i="73" s="1"/>
  <c r="M1778" i="73"/>
  <c r="O1778" i="73" s="1"/>
  <c r="M1779" i="73"/>
  <c r="O1779" i="73" s="1"/>
  <c r="M1780" i="73"/>
  <c r="O1780" i="73" s="1"/>
  <c r="M1781" i="73"/>
  <c r="O1781" i="73" s="1"/>
  <c r="M1782" i="73"/>
  <c r="O1782" i="73" s="1"/>
  <c r="M1783" i="73"/>
  <c r="O1783" i="73" s="1"/>
  <c r="M1784" i="73"/>
  <c r="O1784" i="73" s="1"/>
  <c r="M1785" i="73"/>
  <c r="O1785" i="73" s="1"/>
  <c r="M1786" i="73"/>
  <c r="O1786" i="73" s="1"/>
  <c r="M1787" i="73"/>
  <c r="O1787" i="73" s="1"/>
  <c r="M1788" i="73"/>
  <c r="O1788" i="73" s="1"/>
  <c r="M1789" i="73"/>
  <c r="O1789" i="73" s="1"/>
  <c r="M1790" i="73"/>
  <c r="O1790" i="73" s="1"/>
  <c r="M1791" i="73"/>
  <c r="O1791" i="73" s="1"/>
  <c r="M1792" i="73"/>
  <c r="O1792" i="73" s="1"/>
  <c r="M1793" i="73"/>
  <c r="O1793" i="73" s="1"/>
  <c r="M1794" i="73"/>
  <c r="O1794" i="73" s="1"/>
  <c r="M1795" i="73"/>
  <c r="O1795" i="73" s="1"/>
  <c r="M1796" i="73"/>
  <c r="O1796" i="73" s="1"/>
  <c r="M1797" i="73"/>
  <c r="O1797" i="73" s="1"/>
  <c r="M1798" i="73"/>
  <c r="O1798" i="73" s="1"/>
  <c r="M1799" i="73"/>
  <c r="O1799" i="73" s="1"/>
  <c r="M1800" i="73"/>
  <c r="O1800" i="73" s="1"/>
  <c r="M1801" i="73"/>
  <c r="O1801" i="73" s="1"/>
  <c r="M1802" i="73"/>
  <c r="O1802" i="73" s="1"/>
  <c r="M1803" i="73"/>
  <c r="O1803" i="73" s="1"/>
  <c r="M1804" i="73"/>
  <c r="O1804" i="73" s="1"/>
  <c r="M1805" i="73"/>
  <c r="O1805" i="73" s="1"/>
  <c r="M1806" i="73"/>
  <c r="O1806" i="73" s="1"/>
  <c r="M1807" i="73"/>
  <c r="O1807" i="73" s="1"/>
  <c r="M1808" i="73"/>
  <c r="O1808" i="73" s="1"/>
  <c r="M1809" i="73"/>
  <c r="O1809" i="73" s="1"/>
  <c r="M1810" i="73"/>
  <c r="O1810" i="73" s="1"/>
  <c r="M1811" i="73"/>
  <c r="O1811" i="73" s="1"/>
  <c r="M1812" i="73"/>
  <c r="O1812" i="73" s="1"/>
  <c r="M1813" i="73"/>
  <c r="O1813" i="73" s="1"/>
  <c r="M1814" i="73"/>
  <c r="O1814" i="73" s="1"/>
  <c r="M1815" i="73"/>
  <c r="O1815" i="73" s="1"/>
  <c r="M1816" i="73"/>
  <c r="O1816" i="73" s="1"/>
  <c r="M1817" i="73"/>
  <c r="O1817" i="73" s="1"/>
  <c r="M1818" i="73"/>
  <c r="O1818" i="73" s="1"/>
  <c r="M1819" i="73"/>
  <c r="O1819" i="73" s="1"/>
  <c r="M1820" i="73"/>
  <c r="O1820" i="73" s="1"/>
  <c r="M1821" i="73"/>
  <c r="O1821" i="73" s="1"/>
  <c r="M1822" i="73"/>
  <c r="O1822" i="73" s="1"/>
  <c r="M1823" i="73"/>
  <c r="O1823" i="73" s="1"/>
  <c r="M1824" i="73"/>
  <c r="O1824" i="73" s="1"/>
  <c r="M1825" i="73"/>
  <c r="O1825" i="73" s="1"/>
  <c r="M1826" i="73"/>
  <c r="O1826" i="73" s="1"/>
  <c r="M1827" i="73"/>
  <c r="O1827" i="73" s="1"/>
  <c r="M1828" i="73"/>
  <c r="O1828" i="73" s="1"/>
  <c r="M1829" i="73"/>
  <c r="O1829" i="73" s="1"/>
  <c r="M1830" i="73"/>
  <c r="O1830" i="73" s="1"/>
  <c r="M1831" i="73"/>
  <c r="O1831" i="73" s="1"/>
  <c r="M1832" i="73"/>
  <c r="O1832" i="73" s="1"/>
  <c r="M1833" i="73"/>
  <c r="O1833" i="73" s="1"/>
  <c r="M1834" i="73"/>
  <c r="O1834" i="73" s="1"/>
  <c r="M1835" i="73"/>
  <c r="O1835" i="73" s="1"/>
  <c r="M1836" i="73"/>
  <c r="O1836" i="73" s="1"/>
  <c r="M1837" i="73"/>
  <c r="O1837" i="73" s="1"/>
  <c r="M1838" i="73"/>
  <c r="O1838" i="73" s="1"/>
  <c r="M1839" i="73"/>
  <c r="O1839" i="73" s="1"/>
  <c r="M1840" i="73"/>
  <c r="O1840" i="73" s="1"/>
  <c r="M1841" i="73"/>
  <c r="O1841" i="73" s="1"/>
  <c r="M1842" i="73"/>
  <c r="O1842" i="73" s="1"/>
  <c r="M1843" i="73"/>
  <c r="O1843" i="73" s="1"/>
  <c r="M1844" i="73"/>
  <c r="O1844" i="73" s="1"/>
  <c r="M1845" i="73"/>
  <c r="O1845" i="73" s="1"/>
  <c r="M1846" i="73"/>
  <c r="O1846" i="73" s="1"/>
  <c r="M1847" i="73"/>
  <c r="O1847" i="73" s="1"/>
  <c r="M1848" i="73"/>
  <c r="O1848" i="73" s="1"/>
  <c r="M1849" i="73"/>
  <c r="O1849" i="73" s="1"/>
  <c r="M1850" i="73"/>
  <c r="O1850" i="73" s="1"/>
  <c r="M1851" i="73"/>
  <c r="O1851" i="73" s="1"/>
  <c r="M1852" i="73"/>
  <c r="O1852" i="73" s="1"/>
  <c r="M1853" i="73"/>
  <c r="O1853" i="73" s="1"/>
  <c r="M1854" i="73"/>
  <c r="O1854" i="73" s="1"/>
  <c r="M1855" i="73"/>
  <c r="O1855" i="73" s="1"/>
  <c r="M1856" i="73"/>
  <c r="O1856" i="73" s="1"/>
  <c r="M1857" i="73"/>
  <c r="O1857" i="73" s="1"/>
  <c r="M1858" i="73"/>
  <c r="O1858" i="73" s="1"/>
  <c r="M1859" i="73"/>
  <c r="O1859" i="73" s="1"/>
  <c r="M1860" i="73"/>
  <c r="O1860" i="73" s="1"/>
  <c r="M1861" i="73"/>
  <c r="O1861" i="73" s="1"/>
  <c r="M1862" i="73"/>
  <c r="O1862" i="73" s="1"/>
  <c r="M1863" i="73"/>
  <c r="O1863" i="73" s="1"/>
  <c r="M1864" i="73"/>
  <c r="O1864" i="73" s="1"/>
  <c r="M1865" i="73"/>
  <c r="O1865" i="73" s="1"/>
  <c r="M1866" i="73"/>
  <c r="O1866" i="73" s="1"/>
  <c r="M1867" i="73"/>
  <c r="O1867" i="73" s="1"/>
  <c r="M1868" i="73"/>
  <c r="O1868" i="73" s="1"/>
  <c r="M1869" i="73"/>
  <c r="O1869" i="73" s="1"/>
  <c r="M1870" i="73"/>
  <c r="O1870" i="73" s="1"/>
  <c r="M1871" i="73"/>
  <c r="O1871" i="73" s="1"/>
  <c r="M1872" i="73"/>
  <c r="O1872" i="73" s="1"/>
  <c r="M1873" i="73"/>
  <c r="O1873" i="73" s="1"/>
  <c r="M1874" i="73"/>
  <c r="O1874" i="73" s="1"/>
  <c r="M1875" i="73"/>
  <c r="O1875" i="73" s="1"/>
  <c r="M1876" i="73"/>
  <c r="O1876" i="73" s="1"/>
  <c r="M1877" i="73"/>
  <c r="O1877" i="73" s="1"/>
  <c r="M1878" i="73"/>
  <c r="O1878" i="73" s="1"/>
  <c r="M1879" i="73"/>
  <c r="O1879" i="73" s="1"/>
  <c r="M1880" i="73"/>
  <c r="O1880" i="73" s="1"/>
  <c r="M1881" i="73"/>
  <c r="O1881" i="73" s="1"/>
  <c r="M1882" i="73"/>
  <c r="O1882" i="73" s="1"/>
  <c r="M1883" i="73"/>
  <c r="O1883" i="73" s="1"/>
  <c r="M1884" i="73"/>
  <c r="O1884" i="73" s="1"/>
  <c r="M1885" i="73"/>
  <c r="O1885" i="73" s="1"/>
  <c r="M1886" i="73"/>
  <c r="O1886" i="73" s="1"/>
  <c r="M1887" i="73"/>
  <c r="O1887" i="73" s="1"/>
  <c r="M1888" i="73"/>
  <c r="O1888" i="73" s="1"/>
  <c r="M1889" i="73"/>
  <c r="O1889" i="73" s="1"/>
  <c r="M1890" i="73"/>
  <c r="O1890" i="73" s="1"/>
  <c r="M1891" i="73"/>
  <c r="O1891" i="73" s="1"/>
  <c r="M1892" i="73"/>
  <c r="O1892" i="73" s="1"/>
  <c r="M1893" i="73"/>
  <c r="O1893" i="73" s="1"/>
  <c r="M1894" i="73"/>
  <c r="O1894" i="73" s="1"/>
  <c r="M1895" i="73"/>
  <c r="O1895" i="73" s="1"/>
  <c r="M1896" i="73"/>
  <c r="O1896" i="73" s="1"/>
  <c r="M1897" i="73"/>
  <c r="O1897" i="73" s="1"/>
  <c r="M1898" i="73"/>
  <c r="O1898" i="73" s="1"/>
  <c r="M1899" i="73"/>
  <c r="O1899" i="73" s="1"/>
  <c r="M1900" i="73"/>
  <c r="O1900" i="73" s="1"/>
  <c r="M1901" i="73"/>
  <c r="O1901" i="73" s="1"/>
  <c r="M1902" i="73"/>
  <c r="O1902" i="73" s="1"/>
  <c r="M1903" i="73"/>
  <c r="O1903" i="73" s="1"/>
  <c r="M1904" i="73"/>
  <c r="O1904" i="73" s="1"/>
  <c r="M1905" i="73"/>
  <c r="O1905" i="73" s="1"/>
  <c r="M1906" i="73"/>
  <c r="O1906" i="73" s="1"/>
  <c r="M1907" i="73"/>
  <c r="O1907" i="73" s="1"/>
  <c r="M1908" i="73"/>
  <c r="O1908" i="73" s="1"/>
  <c r="M1909" i="73"/>
  <c r="O1909" i="73" s="1"/>
  <c r="M1910" i="73"/>
  <c r="O1910" i="73" s="1"/>
  <c r="M1911" i="73"/>
  <c r="O1911" i="73" s="1"/>
  <c r="M1912" i="73"/>
  <c r="O1912" i="73" s="1"/>
  <c r="M1913" i="73"/>
  <c r="O1913" i="73" s="1"/>
  <c r="M1914" i="73"/>
  <c r="O1914" i="73" s="1"/>
  <c r="M1915" i="73"/>
  <c r="O1915" i="73" s="1"/>
  <c r="M1916" i="73"/>
  <c r="O1916" i="73" s="1"/>
  <c r="M1917" i="73"/>
  <c r="O1917" i="73" s="1"/>
  <c r="M1918" i="73"/>
  <c r="O1918" i="73" s="1"/>
  <c r="M1919" i="73"/>
  <c r="O1919" i="73" s="1"/>
  <c r="M1920" i="73"/>
  <c r="O1920" i="73" s="1"/>
  <c r="M1921" i="73"/>
  <c r="O1921" i="73" s="1"/>
  <c r="M1922" i="73"/>
  <c r="O1922" i="73" s="1"/>
  <c r="M1923" i="73"/>
  <c r="O1923" i="73" s="1"/>
  <c r="M1924" i="73"/>
  <c r="O1924" i="73" s="1"/>
  <c r="M1925" i="73"/>
  <c r="O1925" i="73" s="1"/>
  <c r="M1926" i="73"/>
  <c r="O1926" i="73" s="1"/>
  <c r="M1927" i="73"/>
  <c r="O1927" i="73" s="1"/>
  <c r="M1928" i="73"/>
  <c r="O1928" i="73" s="1"/>
  <c r="M1929" i="73"/>
  <c r="O1929" i="73" s="1"/>
  <c r="M1930" i="73"/>
  <c r="O1930" i="73" s="1"/>
  <c r="M1931" i="73"/>
  <c r="O1931" i="73" s="1"/>
  <c r="M1932" i="73"/>
  <c r="O1932" i="73" s="1"/>
  <c r="M1933" i="73"/>
  <c r="O1933" i="73" s="1"/>
  <c r="M1934" i="73"/>
  <c r="O1934" i="73" s="1"/>
  <c r="M1935" i="73"/>
  <c r="O1935" i="73" s="1"/>
  <c r="M1936" i="73"/>
  <c r="O1936" i="73" s="1"/>
  <c r="M1937" i="73"/>
  <c r="O1937" i="73" s="1"/>
  <c r="M1938" i="73"/>
  <c r="O1938" i="73" s="1"/>
  <c r="M1939" i="73"/>
  <c r="O1939" i="73" s="1"/>
  <c r="M1940" i="73"/>
  <c r="O1940" i="73" s="1"/>
  <c r="M1941" i="73"/>
  <c r="O1941" i="73" s="1"/>
  <c r="M1942" i="73"/>
  <c r="O1942" i="73" s="1"/>
  <c r="M1943" i="73"/>
  <c r="O1943" i="73" s="1"/>
  <c r="M1944" i="73"/>
  <c r="O1944" i="73" s="1"/>
  <c r="M1945" i="73"/>
  <c r="O1945" i="73" s="1"/>
  <c r="M1946" i="73"/>
  <c r="O1946" i="73" s="1"/>
  <c r="M1947" i="73"/>
  <c r="O1947" i="73" s="1"/>
  <c r="M1948" i="73"/>
  <c r="O1948" i="73" s="1"/>
  <c r="M1949" i="73"/>
  <c r="O1949" i="73" s="1"/>
  <c r="M1950" i="73"/>
  <c r="O1950" i="73" s="1"/>
  <c r="M1951" i="73"/>
  <c r="O1951" i="73" s="1"/>
  <c r="M1952" i="73"/>
  <c r="O1952" i="73" s="1"/>
  <c r="M1953" i="73"/>
  <c r="O1953" i="73" s="1"/>
  <c r="M1954" i="73"/>
  <c r="O1954" i="73" s="1"/>
  <c r="M1955" i="73"/>
  <c r="O1955" i="73" s="1"/>
  <c r="M1956" i="73"/>
  <c r="O1956" i="73" s="1"/>
  <c r="M1957" i="73"/>
  <c r="O1957" i="73" s="1"/>
  <c r="M1958" i="73"/>
  <c r="O1958" i="73" s="1"/>
  <c r="M1959" i="73"/>
  <c r="O1959" i="73" s="1"/>
  <c r="M1960" i="73"/>
  <c r="O1960" i="73" s="1"/>
  <c r="M1961" i="73"/>
  <c r="O1961" i="73" s="1"/>
  <c r="M1962" i="73"/>
  <c r="O1962" i="73" s="1"/>
  <c r="M1963" i="73"/>
  <c r="O1963" i="73" s="1"/>
  <c r="M1964" i="73"/>
  <c r="O1964" i="73" s="1"/>
  <c r="M1965" i="73"/>
  <c r="O1965" i="73" s="1"/>
  <c r="M1966" i="73"/>
  <c r="O1966" i="73" s="1"/>
  <c r="M1967" i="73"/>
  <c r="O1967" i="73" s="1"/>
  <c r="M1968" i="73"/>
  <c r="O1968" i="73" s="1"/>
  <c r="M1969" i="73"/>
  <c r="O1969" i="73" s="1"/>
  <c r="M1970" i="73"/>
  <c r="O1970" i="73" s="1"/>
  <c r="M1971" i="73"/>
  <c r="O1971" i="73" s="1"/>
  <c r="M1972" i="73"/>
  <c r="O1972" i="73" s="1"/>
  <c r="M1973" i="73"/>
  <c r="O1973" i="73" s="1"/>
  <c r="M1974" i="73"/>
  <c r="O1974" i="73" s="1"/>
  <c r="M1975" i="73"/>
  <c r="O1975" i="73" s="1"/>
  <c r="M1976" i="73"/>
  <c r="O1976" i="73" s="1"/>
  <c r="M1977" i="73"/>
  <c r="O1977" i="73" s="1"/>
  <c r="M1978" i="73"/>
  <c r="O1978" i="73" s="1"/>
  <c r="M1979" i="73"/>
  <c r="O1979" i="73" s="1"/>
  <c r="M1980" i="73"/>
  <c r="O1980" i="73" s="1"/>
  <c r="M1981" i="73"/>
  <c r="O1981" i="73" s="1"/>
  <c r="M1982" i="73"/>
  <c r="O1982" i="73" s="1"/>
  <c r="M1983" i="73"/>
  <c r="O1983" i="73" s="1"/>
  <c r="M1984" i="73"/>
  <c r="O1984" i="73" s="1"/>
  <c r="M1985" i="73"/>
  <c r="O1985" i="73" s="1"/>
  <c r="M1986" i="73"/>
  <c r="O1986" i="73" s="1"/>
  <c r="M1987" i="73"/>
  <c r="O1987" i="73" s="1"/>
  <c r="M1988" i="73"/>
  <c r="O1988" i="73" s="1"/>
  <c r="M1989" i="73"/>
  <c r="O1989" i="73" s="1"/>
  <c r="M1990" i="73"/>
  <c r="O1990" i="73" s="1"/>
  <c r="M1991" i="73"/>
  <c r="O1991" i="73" s="1"/>
  <c r="M1992" i="73"/>
  <c r="O1992" i="73" s="1"/>
  <c r="M1993" i="73"/>
  <c r="O1993" i="73" s="1"/>
  <c r="M1994" i="73"/>
  <c r="O1994" i="73" s="1"/>
  <c r="M1995" i="73"/>
  <c r="O1995" i="73" s="1"/>
  <c r="M1996" i="73"/>
  <c r="O1996" i="73" s="1"/>
  <c r="M1997" i="73"/>
  <c r="O1997" i="73" s="1"/>
  <c r="M1998" i="73"/>
  <c r="O1998" i="73" s="1"/>
  <c r="M1999" i="73"/>
  <c r="O1999" i="73" s="1"/>
  <c r="M2000" i="73"/>
  <c r="O2000" i="73" s="1"/>
  <c r="M2001" i="73"/>
  <c r="O2001" i="73" s="1"/>
  <c r="M2002" i="73"/>
  <c r="O2002" i="73" s="1"/>
  <c r="M2003" i="73"/>
  <c r="O2003" i="73" s="1"/>
  <c r="M2004" i="73"/>
  <c r="O2004" i="73" s="1"/>
  <c r="M2005" i="73"/>
  <c r="O2005" i="73" s="1"/>
  <c r="M2006" i="73"/>
  <c r="O2006" i="73" s="1"/>
  <c r="M2007" i="73"/>
  <c r="O2007" i="73" s="1"/>
  <c r="M2008" i="73"/>
  <c r="O2008" i="73" s="1"/>
  <c r="M2009" i="73"/>
  <c r="O2009" i="73" s="1"/>
  <c r="M2010" i="73"/>
  <c r="O2010" i="73" s="1"/>
  <c r="M2011" i="73"/>
  <c r="O2011" i="73" s="1"/>
  <c r="M2012" i="73"/>
  <c r="O2012" i="73" s="1"/>
  <c r="M2013" i="73"/>
  <c r="O2013" i="73" s="1"/>
  <c r="M2014" i="73"/>
  <c r="O2014" i="73" s="1"/>
  <c r="M2015" i="73"/>
  <c r="O2015" i="73" s="1"/>
  <c r="M2016" i="73"/>
  <c r="O2016" i="73" s="1"/>
  <c r="M2017" i="73"/>
  <c r="O2017" i="73" s="1"/>
  <c r="M2018" i="73"/>
  <c r="O2018" i="73" s="1"/>
  <c r="M2019" i="73"/>
  <c r="O2019" i="73" s="1"/>
  <c r="M2020" i="73"/>
  <c r="O2020" i="73" s="1"/>
  <c r="M2021" i="73"/>
  <c r="O2021" i="73" s="1"/>
  <c r="M2022" i="73"/>
  <c r="O2022" i="73" s="1"/>
  <c r="M2023" i="73"/>
  <c r="O2023" i="73" s="1"/>
  <c r="M2024" i="73"/>
  <c r="O2024" i="73" s="1"/>
  <c r="M2025" i="73"/>
  <c r="O2025" i="73" s="1"/>
  <c r="M2026" i="73"/>
  <c r="O2026" i="73" s="1"/>
  <c r="M2027" i="73"/>
  <c r="O2027" i="73" s="1"/>
  <c r="M2028" i="73"/>
  <c r="O2028" i="73" s="1"/>
  <c r="M2029" i="73"/>
  <c r="O2029" i="73" s="1"/>
  <c r="M2030" i="73"/>
  <c r="O2030" i="73" s="1"/>
  <c r="M2031" i="73"/>
  <c r="O2031" i="73" s="1"/>
  <c r="M2032" i="73"/>
  <c r="O2032" i="73" s="1"/>
  <c r="M2033" i="73"/>
  <c r="O2033" i="73" s="1"/>
  <c r="M2034" i="73"/>
  <c r="O2034" i="73" s="1"/>
  <c r="M2035" i="73"/>
  <c r="O2035" i="73" s="1"/>
  <c r="M2036" i="73"/>
  <c r="O2036" i="73" s="1"/>
  <c r="M2037" i="73"/>
  <c r="O2037" i="73" s="1"/>
  <c r="M2038" i="73"/>
  <c r="O2038" i="73" s="1"/>
  <c r="M2039" i="73"/>
  <c r="O2039" i="73" s="1"/>
  <c r="M2040" i="73"/>
  <c r="O2040" i="73" s="1"/>
  <c r="M2041" i="73"/>
  <c r="O2041" i="73" s="1"/>
  <c r="M2042" i="73"/>
  <c r="O2042" i="73" s="1"/>
  <c r="M2043" i="73"/>
  <c r="O2043" i="73" s="1"/>
  <c r="M2044" i="73"/>
  <c r="O2044" i="73" s="1"/>
  <c r="M2045" i="73"/>
  <c r="O2045" i="73" s="1"/>
  <c r="M2046" i="73"/>
  <c r="O2046" i="73" s="1"/>
  <c r="M2047" i="73"/>
  <c r="O2047" i="73" s="1"/>
  <c r="M2048" i="73"/>
  <c r="O2048" i="73" s="1"/>
  <c r="M2049" i="73"/>
  <c r="O2049" i="73" s="1"/>
  <c r="M2050" i="73"/>
  <c r="O2050" i="73" s="1"/>
  <c r="M2051" i="73"/>
  <c r="O2051" i="73" s="1"/>
  <c r="M2052" i="73"/>
  <c r="O2052" i="73" s="1"/>
  <c r="M2053" i="73"/>
  <c r="O2053" i="73" s="1"/>
  <c r="M2054" i="73"/>
  <c r="O2054" i="73" s="1"/>
  <c r="M2055" i="73"/>
  <c r="O2055" i="73" s="1"/>
  <c r="M2056" i="73"/>
  <c r="O2056" i="73" s="1"/>
  <c r="M2057" i="73"/>
  <c r="O2057" i="73" s="1"/>
  <c r="M2058" i="73"/>
  <c r="O2058" i="73" s="1"/>
  <c r="M2059" i="73"/>
  <c r="O2059" i="73" s="1"/>
  <c r="M2060" i="73"/>
  <c r="O2060" i="73" s="1"/>
  <c r="M2061" i="73"/>
  <c r="O2061" i="73" s="1"/>
  <c r="M2062" i="73"/>
  <c r="O2062" i="73" s="1"/>
  <c r="M2063" i="73"/>
  <c r="O2063" i="73" s="1"/>
  <c r="M2064" i="73"/>
  <c r="O2064" i="73" s="1"/>
  <c r="M2065" i="73"/>
  <c r="O2065" i="73" s="1"/>
  <c r="M2066" i="73"/>
  <c r="O2066" i="73" s="1"/>
  <c r="M2067" i="73"/>
  <c r="O2067" i="73" s="1"/>
  <c r="M2068" i="73"/>
  <c r="O2068" i="73" s="1"/>
  <c r="M2069" i="73"/>
  <c r="O2069" i="73" s="1"/>
  <c r="M2070" i="73"/>
  <c r="O2070" i="73" s="1"/>
  <c r="M2071" i="73"/>
  <c r="O2071" i="73" s="1"/>
  <c r="M2072" i="73"/>
  <c r="O2072" i="73" s="1"/>
  <c r="M2073" i="73"/>
  <c r="O2073" i="73" s="1"/>
  <c r="M2074" i="73"/>
  <c r="O2074" i="73" s="1"/>
  <c r="M2075" i="73"/>
  <c r="O2075" i="73" s="1"/>
  <c r="M2076" i="73"/>
  <c r="O2076" i="73" s="1"/>
  <c r="M2077" i="73"/>
  <c r="O2077" i="73" s="1"/>
  <c r="M2078" i="73"/>
  <c r="O2078" i="73" s="1"/>
  <c r="M2079" i="73"/>
  <c r="O2079" i="73" s="1"/>
  <c r="M2080" i="73"/>
  <c r="O2080" i="73" s="1"/>
  <c r="M2081" i="73"/>
  <c r="O2081" i="73" s="1"/>
  <c r="M2082" i="73"/>
  <c r="O2082" i="73" s="1"/>
  <c r="M2083" i="73"/>
  <c r="O2083" i="73" s="1"/>
  <c r="M2084" i="73"/>
  <c r="O2084" i="73" s="1"/>
  <c r="M2085" i="73"/>
  <c r="O2085" i="73" s="1"/>
  <c r="M2086" i="73"/>
  <c r="O2086" i="73" s="1"/>
  <c r="M2087" i="73"/>
  <c r="O2087" i="73" s="1"/>
  <c r="M2088" i="73"/>
  <c r="O2088" i="73" s="1"/>
  <c r="M2089" i="73"/>
  <c r="O2089" i="73" s="1"/>
  <c r="M2090" i="73"/>
  <c r="O2090" i="73" s="1"/>
  <c r="M2091" i="73"/>
  <c r="O2091" i="73" s="1"/>
  <c r="M2092" i="73"/>
  <c r="O2092" i="73" s="1"/>
  <c r="M2093" i="73"/>
  <c r="O2093" i="73" s="1"/>
  <c r="M2094" i="73"/>
  <c r="O2094" i="73" s="1"/>
  <c r="M2095" i="73"/>
  <c r="O2095" i="73" s="1"/>
  <c r="M2096" i="73"/>
  <c r="O2096" i="73" s="1"/>
  <c r="M2097" i="73"/>
  <c r="O2097" i="73" s="1"/>
  <c r="M2098" i="73"/>
  <c r="O2098" i="73" s="1"/>
  <c r="M2099" i="73"/>
  <c r="O2099" i="73" s="1"/>
  <c r="M2100" i="73"/>
  <c r="O2100" i="73" s="1"/>
  <c r="M2101" i="73"/>
  <c r="O2101" i="73" s="1"/>
  <c r="M2102" i="73"/>
  <c r="O2102" i="73" s="1"/>
  <c r="M2103" i="73"/>
  <c r="O2103" i="73" s="1"/>
  <c r="M2104" i="73"/>
  <c r="O2104" i="73" s="1"/>
  <c r="M2105" i="73"/>
  <c r="O2105" i="73" s="1"/>
  <c r="M2106" i="73"/>
  <c r="O2106" i="73" s="1"/>
  <c r="M2107" i="73"/>
  <c r="O2107" i="73" s="1"/>
  <c r="M2108" i="73"/>
  <c r="O2108" i="73" s="1"/>
  <c r="M2109" i="73"/>
  <c r="O2109" i="73" s="1"/>
  <c r="M2110" i="73"/>
  <c r="O2110" i="73" s="1"/>
  <c r="M2111" i="73"/>
  <c r="O2111" i="73" s="1"/>
  <c r="M2112" i="73"/>
  <c r="O2112" i="73" s="1"/>
  <c r="M2113" i="73"/>
  <c r="O2113" i="73" s="1"/>
  <c r="M2114" i="73"/>
  <c r="O2114" i="73" s="1"/>
  <c r="M2115" i="73"/>
  <c r="O2115" i="73" s="1"/>
  <c r="M2116" i="73"/>
  <c r="O2116" i="73" s="1"/>
  <c r="M2117" i="73"/>
  <c r="O2117" i="73" s="1"/>
  <c r="M2118" i="73"/>
  <c r="O2118" i="73" s="1"/>
  <c r="M2119" i="73"/>
  <c r="O2119" i="73" s="1"/>
  <c r="M2120" i="73"/>
  <c r="O2120" i="73" s="1"/>
  <c r="M2121" i="73"/>
  <c r="O2121" i="73" s="1"/>
  <c r="M2122" i="73"/>
  <c r="O2122" i="73" s="1"/>
  <c r="M2123" i="73"/>
  <c r="O2123" i="73" s="1"/>
  <c r="M2124" i="73"/>
  <c r="O2124" i="73" s="1"/>
  <c r="M2125" i="73"/>
  <c r="O2125" i="73" s="1"/>
  <c r="M2126" i="73"/>
  <c r="O2126" i="73" s="1"/>
  <c r="M2127" i="73"/>
  <c r="O2127" i="73" s="1"/>
  <c r="M2128" i="73"/>
  <c r="O2128" i="73" s="1"/>
  <c r="M2129" i="73"/>
  <c r="O2129" i="73" s="1"/>
  <c r="M2130" i="73"/>
  <c r="O2130" i="73" s="1"/>
  <c r="M2131" i="73"/>
  <c r="O2131" i="73" s="1"/>
  <c r="M2132" i="73"/>
  <c r="O2132" i="73" s="1"/>
  <c r="M2133" i="73"/>
  <c r="O2133" i="73" s="1"/>
  <c r="M2134" i="73"/>
  <c r="O2134" i="73" s="1"/>
  <c r="M2135" i="73"/>
  <c r="O2135" i="73" s="1"/>
  <c r="M2136" i="73"/>
  <c r="O2136" i="73" s="1"/>
  <c r="M2137" i="73"/>
  <c r="O2137" i="73" s="1"/>
  <c r="M2138" i="73"/>
  <c r="O2138" i="73" s="1"/>
  <c r="M2139" i="73"/>
  <c r="O2139" i="73" s="1"/>
  <c r="M2140" i="73"/>
  <c r="O2140" i="73" s="1"/>
  <c r="M2141" i="73"/>
  <c r="O2141" i="73" s="1"/>
  <c r="M2142" i="73"/>
  <c r="O2142" i="73" s="1"/>
  <c r="M2143" i="73"/>
  <c r="O2143" i="73" s="1"/>
  <c r="M2144" i="73"/>
  <c r="O2144" i="73" s="1"/>
  <c r="M2145" i="73"/>
  <c r="O2145" i="73" s="1"/>
  <c r="M2146" i="73"/>
  <c r="O2146" i="73" s="1"/>
  <c r="M2147" i="73"/>
  <c r="O2147" i="73" s="1"/>
  <c r="M2148" i="73"/>
  <c r="O2148" i="73" s="1"/>
  <c r="M2149" i="73"/>
  <c r="O2149" i="73" s="1"/>
  <c r="M2150" i="73"/>
  <c r="O2150" i="73" s="1"/>
  <c r="M2151" i="73"/>
  <c r="O2151" i="73" s="1"/>
  <c r="M2152" i="73"/>
  <c r="O2152" i="73" s="1"/>
  <c r="M2153" i="73"/>
  <c r="O2153" i="73" s="1"/>
  <c r="M2154" i="73"/>
  <c r="O2154" i="73" s="1"/>
  <c r="M2155" i="73"/>
  <c r="O2155" i="73" s="1"/>
  <c r="M2156" i="73"/>
  <c r="O2156" i="73" s="1"/>
  <c r="M2157" i="73"/>
  <c r="O2157" i="73" s="1"/>
  <c r="M2158" i="73"/>
  <c r="O2158" i="73" s="1"/>
  <c r="M2159" i="73"/>
  <c r="O2159" i="73" s="1"/>
  <c r="M2160" i="73"/>
  <c r="O2160" i="73" s="1"/>
  <c r="M2161" i="73"/>
  <c r="O2161" i="73" s="1"/>
  <c r="M2162" i="73"/>
  <c r="O2162" i="73" s="1"/>
  <c r="M2163" i="73"/>
  <c r="O2163" i="73" s="1"/>
  <c r="M2164" i="73"/>
  <c r="O2164" i="73" s="1"/>
  <c r="M2165" i="73"/>
  <c r="O2165" i="73" s="1"/>
  <c r="M2166" i="73"/>
  <c r="O2166" i="73" s="1"/>
  <c r="M2167" i="73"/>
  <c r="O2167" i="73" s="1"/>
  <c r="M2168" i="73"/>
  <c r="O2168" i="73" s="1"/>
  <c r="M2169" i="73"/>
  <c r="O2169" i="73" s="1"/>
  <c r="M2170" i="73"/>
  <c r="O2170" i="73" s="1"/>
  <c r="M2171" i="73"/>
  <c r="O2171" i="73" s="1"/>
  <c r="M2172" i="73"/>
  <c r="O2172" i="73" s="1"/>
  <c r="M2173" i="73"/>
  <c r="O2173" i="73" s="1"/>
  <c r="M2174" i="73"/>
  <c r="O2174" i="73" s="1"/>
  <c r="M2175" i="73"/>
  <c r="O2175" i="73" s="1"/>
  <c r="M2176" i="73"/>
  <c r="O2176" i="73" s="1"/>
  <c r="M2177" i="73"/>
  <c r="O2177" i="73" s="1"/>
  <c r="M2178" i="73"/>
  <c r="O2178" i="73" s="1"/>
  <c r="M2179" i="73"/>
  <c r="O2179" i="73" s="1"/>
  <c r="M2180" i="73"/>
  <c r="O2180" i="73" s="1"/>
  <c r="M2181" i="73"/>
  <c r="O2181" i="73" s="1"/>
  <c r="M2182" i="73"/>
  <c r="O2182" i="73" s="1"/>
  <c r="M2183" i="73"/>
  <c r="O2183" i="73" s="1"/>
  <c r="M2184" i="73"/>
  <c r="O2184" i="73" s="1"/>
  <c r="M2185" i="73"/>
  <c r="O2185" i="73" s="1"/>
  <c r="M2186" i="73"/>
  <c r="O2186" i="73" s="1"/>
  <c r="M2187" i="73"/>
  <c r="O2187" i="73" s="1"/>
  <c r="M2188" i="73"/>
  <c r="O2188" i="73" s="1"/>
  <c r="M2189" i="73"/>
  <c r="O2189" i="73" s="1"/>
  <c r="M2190" i="73"/>
  <c r="O2190" i="73" s="1"/>
  <c r="M2191" i="73"/>
  <c r="O2191" i="73" s="1"/>
  <c r="M2192" i="73"/>
  <c r="O2192" i="73" s="1"/>
  <c r="M2193" i="73"/>
  <c r="O2193" i="73" s="1"/>
  <c r="M2194" i="73"/>
  <c r="O2194" i="73" s="1"/>
  <c r="M2195" i="73"/>
  <c r="O2195" i="73" s="1"/>
  <c r="M2196" i="73"/>
  <c r="O2196" i="73" s="1"/>
  <c r="M2197" i="73"/>
  <c r="O2197" i="73" s="1"/>
  <c r="M2198" i="73"/>
  <c r="O2198" i="73" s="1"/>
  <c r="M2199" i="73"/>
  <c r="O2199" i="73" s="1"/>
  <c r="M2200" i="73"/>
  <c r="O2200" i="73" s="1"/>
  <c r="M2201" i="73"/>
  <c r="O2201" i="73" s="1"/>
  <c r="M2202" i="73"/>
  <c r="O2202" i="73" s="1"/>
  <c r="M2203" i="73"/>
  <c r="O2203" i="73" s="1"/>
  <c r="M2204" i="73"/>
  <c r="O2204" i="73" s="1"/>
  <c r="M2205" i="73"/>
  <c r="O2205" i="73" s="1"/>
  <c r="M2206" i="73"/>
  <c r="O2206" i="73" s="1"/>
  <c r="M2207" i="73"/>
  <c r="O2207" i="73" s="1"/>
  <c r="M2208" i="73"/>
  <c r="O2208" i="73" s="1"/>
  <c r="M2209" i="73"/>
  <c r="O2209" i="73" s="1"/>
  <c r="M2210" i="73"/>
  <c r="O2210" i="73" s="1"/>
  <c r="M2211" i="73"/>
  <c r="O2211" i="73" s="1"/>
  <c r="M2212" i="73"/>
  <c r="O2212" i="73" s="1"/>
  <c r="M2213" i="73"/>
  <c r="O2213" i="73" s="1"/>
  <c r="M2214" i="73"/>
  <c r="O2214" i="73" s="1"/>
  <c r="M2215" i="73"/>
  <c r="O2215" i="73" s="1"/>
  <c r="M2216" i="73"/>
  <c r="O2216" i="73" s="1"/>
  <c r="M2217" i="73"/>
  <c r="O2217" i="73" s="1"/>
  <c r="M2218" i="73"/>
  <c r="O2218" i="73" s="1"/>
  <c r="M2219" i="73"/>
  <c r="O2219" i="73" s="1"/>
  <c r="M2220" i="73"/>
  <c r="O2220" i="73" s="1"/>
  <c r="M2221" i="73"/>
  <c r="O2221" i="73" s="1"/>
  <c r="M2222" i="73"/>
  <c r="O2222" i="73" s="1"/>
  <c r="M2223" i="73"/>
  <c r="O2223" i="73" s="1"/>
  <c r="M2224" i="73"/>
  <c r="O2224" i="73" s="1"/>
  <c r="M2225" i="73"/>
  <c r="O2225" i="73" s="1"/>
  <c r="M2226" i="73"/>
  <c r="O2226" i="73" s="1"/>
  <c r="M2227" i="73"/>
  <c r="O2227" i="73" s="1"/>
  <c r="M2228" i="73"/>
  <c r="O2228" i="73" s="1"/>
  <c r="M2229" i="73"/>
  <c r="O2229" i="73" s="1"/>
  <c r="M2230" i="73"/>
  <c r="O2230" i="73" s="1"/>
  <c r="M2231" i="73"/>
  <c r="O2231" i="73" s="1"/>
  <c r="M2232" i="73"/>
  <c r="O2232" i="73" s="1"/>
  <c r="M2233" i="73"/>
  <c r="O2233" i="73" s="1"/>
  <c r="M2234" i="73"/>
  <c r="O2234" i="73" s="1"/>
  <c r="M2235" i="73"/>
  <c r="O2235" i="73" s="1"/>
  <c r="M2236" i="73"/>
  <c r="O2236" i="73" s="1"/>
  <c r="M2237" i="73"/>
  <c r="O2237" i="73" s="1"/>
  <c r="M2238" i="73"/>
  <c r="O2238" i="73" s="1"/>
  <c r="M2239" i="73"/>
  <c r="O2239" i="73" s="1"/>
  <c r="M2240" i="73"/>
  <c r="O2240" i="73" s="1"/>
  <c r="M2241" i="73"/>
  <c r="O2241" i="73" s="1"/>
  <c r="M2242" i="73"/>
  <c r="O2242" i="73" s="1"/>
  <c r="M2243" i="73"/>
  <c r="O2243" i="73" s="1"/>
  <c r="M2244" i="73"/>
  <c r="O2244" i="73" s="1"/>
  <c r="M2245" i="73"/>
  <c r="O2245" i="73" s="1"/>
  <c r="M2246" i="73"/>
  <c r="O2246" i="73" s="1"/>
  <c r="M2247" i="73"/>
  <c r="O2247" i="73" s="1"/>
  <c r="M2248" i="73"/>
  <c r="O2248" i="73" s="1"/>
  <c r="M2249" i="73"/>
  <c r="O2249" i="73" s="1"/>
  <c r="M2250" i="73"/>
  <c r="O2250" i="73" s="1"/>
  <c r="M2251" i="73"/>
  <c r="O2251" i="73" s="1"/>
  <c r="M2252" i="73"/>
  <c r="O2252" i="73" s="1"/>
  <c r="M2253" i="73"/>
  <c r="O2253" i="73" s="1"/>
  <c r="M2254" i="73"/>
  <c r="O2254" i="73" s="1"/>
  <c r="M2255" i="73"/>
  <c r="O2255" i="73" s="1"/>
  <c r="M2256" i="73"/>
  <c r="O2256" i="73" s="1"/>
  <c r="M2257" i="73"/>
  <c r="O2257" i="73" s="1"/>
  <c r="N2253" i="73" l="1"/>
  <c r="N2245" i="73"/>
  <c r="N2237" i="73"/>
  <c r="N2229" i="73"/>
  <c r="N2221" i="73"/>
  <c r="N2213" i="73"/>
  <c r="N2205" i="73"/>
  <c r="N2197" i="73"/>
  <c r="N2189" i="73"/>
  <c r="N2181" i="73"/>
  <c r="N2173" i="73"/>
  <c r="N2165" i="73"/>
  <c r="N2157" i="73"/>
  <c r="N2149" i="73"/>
  <c r="N2141" i="73"/>
  <c r="N2133" i="73"/>
  <c r="N2125" i="73"/>
  <c r="N2117" i="73"/>
  <c r="N2109" i="73"/>
  <c r="N2101" i="73"/>
  <c r="N2093" i="73"/>
  <c r="N2085" i="73"/>
  <c r="N2077" i="73"/>
  <c r="N2069" i="73"/>
  <c r="N2061" i="73"/>
  <c r="N2053" i="73"/>
  <c r="N2045" i="73"/>
  <c r="N2037" i="73"/>
  <c r="N2029" i="73"/>
  <c r="N2021" i="73"/>
  <c r="N2013" i="73"/>
  <c r="N2005" i="73"/>
  <c r="N1997" i="73"/>
  <c r="N1989" i="73"/>
  <c r="N1981" i="73"/>
  <c r="N1973" i="73"/>
  <c r="N1965" i="73"/>
  <c r="N1957" i="73"/>
  <c r="N1949" i="73"/>
  <c r="N1941" i="73"/>
  <c r="N1933" i="73"/>
  <c r="N1925" i="73"/>
  <c r="N1917" i="73"/>
  <c r="N1909" i="73"/>
  <c r="N1901" i="73"/>
  <c r="N1893" i="73"/>
  <c r="N1885" i="73"/>
  <c r="N1877" i="73"/>
  <c r="N1869" i="73"/>
  <c r="N1861" i="73"/>
  <c r="N1853" i="73"/>
  <c r="N1845" i="73"/>
  <c r="N1837" i="73"/>
  <c r="N1829" i="73"/>
  <c r="N1821" i="73"/>
  <c r="N1813" i="73"/>
  <c r="N1805" i="73"/>
  <c r="N1797" i="73"/>
  <c r="N1789" i="73"/>
  <c r="N1781" i="73"/>
  <c r="N1773" i="73"/>
  <c r="N1765" i="73"/>
  <c r="N1757" i="73"/>
  <c r="N1749" i="73"/>
  <c r="N1741" i="73"/>
  <c r="N1733" i="73"/>
  <c r="N1725" i="73"/>
  <c r="N1717" i="73"/>
  <c r="N1709" i="73"/>
  <c r="N1701" i="73"/>
  <c r="N1693" i="73"/>
  <c r="N1685" i="73"/>
  <c r="N1677" i="73"/>
  <c r="N1669" i="73"/>
  <c r="N1661" i="73"/>
  <c r="N1653" i="73"/>
  <c r="N1645" i="73"/>
  <c r="N1637" i="73"/>
  <c r="N1629" i="73"/>
  <c r="N1621" i="73"/>
  <c r="N1613" i="73"/>
  <c r="N1605" i="73"/>
  <c r="N1597" i="73"/>
  <c r="N1589" i="73"/>
  <c r="N1581" i="73"/>
  <c r="N1573" i="73"/>
  <c r="N1565" i="73"/>
  <c r="N1557" i="73"/>
  <c r="N1549" i="73"/>
  <c r="N1541" i="73"/>
  <c r="N1533" i="73"/>
  <c r="N1525" i="73"/>
  <c r="N1517" i="73"/>
  <c r="N1509" i="73"/>
  <c r="N1501" i="73"/>
  <c r="N1493" i="73"/>
  <c r="N1485" i="73"/>
  <c r="N1477" i="73"/>
  <c r="N1469" i="73"/>
  <c r="N1461" i="73"/>
  <c r="N1453" i="73"/>
  <c r="N1445" i="73"/>
  <c r="N1437" i="73"/>
  <c r="N1429" i="73"/>
  <c r="N1421" i="73"/>
  <c r="N1413" i="73"/>
  <c r="N1405" i="73"/>
  <c r="N1397" i="73"/>
  <c r="N1389" i="73"/>
  <c r="N1381" i="73"/>
  <c r="N1373" i="73"/>
  <c r="N1365" i="73"/>
  <c r="N1357" i="73"/>
  <c r="N1349" i="73"/>
  <c r="N1341" i="73"/>
  <c r="N1333" i="73"/>
  <c r="N1325" i="73"/>
  <c r="N1317" i="73"/>
  <c r="N1309" i="73"/>
  <c r="N1301" i="73"/>
  <c r="N1293" i="73"/>
  <c r="N1285" i="73"/>
  <c r="N1277" i="73"/>
  <c r="N1269" i="73"/>
  <c r="N1264" i="73"/>
  <c r="N1253" i="73"/>
  <c r="N1245" i="73"/>
  <c r="N1237" i="73"/>
  <c r="N1229" i="73"/>
  <c r="N1221" i="73"/>
  <c r="N1213" i="73"/>
  <c r="N1205" i="73"/>
  <c r="N1197" i="73"/>
  <c r="N1189" i="73"/>
  <c r="N1181" i="73"/>
  <c r="N1173" i="73"/>
  <c r="N1165" i="73"/>
  <c r="N1157" i="73"/>
  <c r="N1149" i="73"/>
  <c r="N1141" i="73"/>
  <c r="N1133" i="73"/>
  <c r="N1125" i="73"/>
  <c r="N1117" i="73"/>
  <c r="N1109" i="73"/>
  <c r="N1101" i="73"/>
  <c r="N1093" i="73"/>
  <c r="N1085" i="73"/>
  <c r="N1077" i="73"/>
  <c r="N1069" i="73"/>
  <c r="N1061" i="73"/>
  <c r="N1053" i="73"/>
  <c r="N1045" i="73"/>
  <c r="N1037" i="73"/>
  <c r="N1029" i="73"/>
  <c r="N1021" i="73"/>
  <c r="N1013" i="73"/>
  <c r="N1005" i="73"/>
  <c r="N997" i="73"/>
  <c r="N989" i="73"/>
  <c r="N981" i="73"/>
  <c r="N973" i="73"/>
  <c r="N965" i="73"/>
  <c r="N957" i="73"/>
  <c r="N949" i="73"/>
  <c r="N941" i="73"/>
  <c r="N933" i="73"/>
  <c r="N925" i="73"/>
  <c r="N917" i="73"/>
  <c r="N909" i="73"/>
  <c r="N901" i="73"/>
  <c r="N893" i="73"/>
  <c r="N885" i="73"/>
  <c r="N877" i="73"/>
  <c r="N868" i="73"/>
  <c r="N860" i="73"/>
  <c r="N852" i="73"/>
  <c r="N844" i="73"/>
  <c r="N836" i="73"/>
  <c r="N828" i="73"/>
  <c r="N820" i="73"/>
  <c r="N812" i="73"/>
  <c r="N804" i="73"/>
  <c r="N796" i="73"/>
  <c r="N788" i="73"/>
  <c r="N780" i="73"/>
  <c r="N772" i="73"/>
  <c r="N764" i="73"/>
  <c r="N756" i="73"/>
  <c r="N748" i="73"/>
  <c r="N740" i="73"/>
  <c r="N732" i="73"/>
  <c r="N724" i="73"/>
  <c r="N716" i="73"/>
  <c r="N708" i="73"/>
  <c r="N700" i="73"/>
  <c r="N692" i="73"/>
  <c r="N684" i="73"/>
  <c r="N676" i="73"/>
  <c r="N668" i="73"/>
  <c r="N660" i="73"/>
  <c r="N652" i="73"/>
  <c r="N644" i="73"/>
  <c r="N636" i="73"/>
  <c r="N628" i="73"/>
  <c r="N620" i="73"/>
  <c r="N612" i="73"/>
  <c r="N604" i="73"/>
  <c r="N596" i="73"/>
  <c r="N588" i="73"/>
  <c r="N580" i="73"/>
  <c r="N572" i="73"/>
  <c r="N564" i="73"/>
  <c r="N556" i="73"/>
  <c r="N548" i="73"/>
  <c r="N540" i="73"/>
  <c r="N532" i="73"/>
  <c r="N524" i="73"/>
  <c r="N516" i="73"/>
  <c r="N508" i="73"/>
  <c r="N500" i="73"/>
  <c r="N492" i="73"/>
  <c r="N484" i="73"/>
  <c r="N476" i="73"/>
  <c r="N468" i="73"/>
  <c r="N460" i="73"/>
  <c r="N452" i="73"/>
  <c r="N444" i="73"/>
  <c r="N436" i="73"/>
  <c r="N428" i="73"/>
  <c r="N420" i="73"/>
  <c r="N412" i="73"/>
  <c r="N404" i="73"/>
  <c r="N396" i="73"/>
  <c r="N388" i="73"/>
  <c r="N380" i="73"/>
  <c r="N372" i="73"/>
  <c r="N364" i="73"/>
  <c r="N356" i="73"/>
  <c r="N348" i="73"/>
  <c r="N340" i="73"/>
  <c r="N332" i="73"/>
  <c r="N324" i="73"/>
  <c r="N316" i="73"/>
  <c r="N308" i="73"/>
  <c r="N300" i="73"/>
  <c r="N292" i="73"/>
  <c r="N284" i="73"/>
  <c r="N276" i="73"/>
  <c r="N268" i="73"/>
  <c r="N260" i="73"/>
  <c r="N252" i="73"/>
  <c r="N244" i="73"/>
  <c r="N236" i="73"/>
  <c r="N228" i="73"/>
  <c r="N220" i="73"/>
  <c r="N212" i="73"/>
  <c r="N204" i="73"/>
  <c r="N196" i="73"/>
  <c r="N188" i="73"/>
  <c r="N180" i="73"/>
  <c r="N172" i="73"/>
  <c r="N164" i="73"/>
  <c r="N156" i="73"/>
  <c r="N148" i="73"/>
  <c r="N140" i="73"/>
  <c r="N132" i="73"/>
  <c r="N124" i="73"/>
  <c r="N116" i="73"/>
  <c r="N108" i="73"/>
  <c r="N100" i="73"/>
  <c r="N92" i="73"/>
  <c r="N84" i="73"/>
  <c r="N76" i="73"/>
  <c r="N68" i="73"/>
  <c r="N60" i="73"/>
  <c r="N52" i="73"/>
  <c r="N44" i="73"/>
  <c r="N36" i="73"/>
  <c r="N28" i="73"/>
  <c r="N20" i="73"/>
  <c r="N12" i="73"/>
  <c r="N2252" i="73"/>
  <c r="N2244" i="73"/>
  <c r="N2236" i="73"/>
  <c r="N2228" i="73"/>
  <c r="N2220" i="73"/>
  <c r="N2212" i="73"/>
  <c r="N2204" i="73"/>
  <c r="N2196" i="73"/>
  <c r="N2188" i="73"/>
  <c r="N2180" i="73"/>
  <c r="N2172" i="73"/>
  <c r="N2164" i="73"/>
  <c r="N2156" i="73"/>
  <c r="N2148" i="73"/>
  <c r="N2140" i="73"/>
  <c r="N2132" i="73"/>
  <c r="N2124" i="73"/>
  <c r="N2116" i="73"/>
  <c r="N2108" i="73"/>
  <c r="N2100" i="73"/>
  <c r="N2092" i="73"/>
  <c r="N2084" i="73"/>
  <c r="N2076" i="73"/>
  <c r="N2068" i="73"/>
  <c r="N2060" i="73"/>
  <c r="N2052" i="73"/>
  <c r="N2044" i="73"/>
  <c r="N2036" i="73"/>
  <c r="N2028" i="73"/>
  <c r="N2020" i="73"/>
  <c r="N2012" i="73"/>
  <c r="N2004" i="73"/>
  <c r="N1996" i="73"/>
  <c r="N1988" i="73"/>
  <c r="N1980" i="73"/>
  <c r="N1972" i="73"/>
  <c r="N1964" i="73"/>
  <c r="N1956" i="73"/>
  <c r="N1948" i="73"/>
  <c r="N1940" i="73"/>
  <c r="N1932" i="73"/>
  <c r="N1924" i="73"/>
  <c r="N1916" i="73"/>
  <c r="N1908" i="73"/>
  <c r="N1900" i="73"/>
  <c r="N1892" i="73"/>
  <c r="N1884" i="73"/>
  <c r="N1876" i="73"/>
  <c r="N1868" i="73"/>
  <c r="N1860" i="73"/>
  <c r="N1852" i="73"/>
  <c r="N1844" i="73"/>
  <c r="N1836" i="73"/>
  <c r="N1828" i="73"/>
  <c r="N1820" i="73"/>
  <c r="N1812" i="73"/>
  <c r="N1804" i="73"/>
  <c r="N1796" i="73"/>
  <c r="N1788" i="73"/>
  <c r="N1780" i="73"/>
  <c r="N1772" i="73"/>
  <c r="N1764" i="73"/>
  <c r="N1756" i="73"/>
  <c r="N1748" i="73"/>
  <c r="N1740" i="73"/>
  <c r="N1732" i="73"/>
  <c r="N1724" i="73"/>
  <c r="N1716" i="73"/>
  <c r="N1708" i="73"/>
  <c r="N1700" i="73"/>
  <c r="N1692" i="73"/>
  <c r="N1684" i="73"/>
  <c r="N1676" i="73"/>
  <c r="N1668" i="73"/>
  <c r="N1660" i="73"/>
  <c r="N1652" i="73"/>
  <c r="N1644" i="73"/>
  <c r="N1636" i="73"/>
  <c r="N1628" i="73"/>
  <c r="N1620" i="73"/>
  <c r="N1612" i="73"/>
  <c r="N1604" i="73"/>
  <c r="N1596" i="73"/>
  <c r="N1588" i="73"/>
  <c r="N1580" i="73"/>
  <c r="N1572" i="73"/>
  <c r="N1564" i="73"/>
  <c r="N1556" i="73"/>
  <c r="N1548" i="73"/>
  <c r="N1540" i="73"/>
  <c r="N1532" i="73"/>
  <c r="N1524" i="73"/>
  <c r="N1516" i="73"/>
  <c r="N1508" i="73"/>
  <c r="N1500" i="73"/>
  <c r="N1492" i="73"/>
  <c r="N1484" i="73"/>
  <c r="N1476" i="73"/>
  <c r="N1468" i="73"/>
  <c r="N1460" i="73"/>
  <c r="N1452" i="73"/>
  <c r="N1444" i="73"/>
  <c r="N1436" i="73"/>
  <c r="N1428" i="73"/>
  <c r="N1420" i="73"/>
  <c r="N1412" i="73"/>
  <c r="N1404" i="73"/>
  <c r="N1396" i="73"/>
  <c r="N1388" i="73"/>
  <c r="N1380" i="73"/>
  <c r="N1372" i="73"/>
  <c r="N1364" i="73"/>
  <c r="N1356" i="73"/>
  <c r="N1348" i="73"/>
  <c r="N1340" i="73"/>
  <c r="N1332" i="73"/>
  <c r="N1324" i="73"/>
  <c r="N1316" i="73"/>
  <c r="N1308" i="73"/>
  <c r="N1300" i="73"/>
  <c r="N1292" i="73"/>
  <c r="N1284" i="73"/>
  <c r="N1276" i="73"/>
  <c r="N1268" i="73"/>
  <c r="N1263" i="73"/>
  <c r="N1252" i="73"/>
  <c r="N1244" i="73"/>
  <c r="N1236" i="73"/>
  <c r="N1228" i="73"/>
  <c r="N1220" i="73"/>
  <c r="N1212" i="73"/>
  <c r="N1204" i="73"/>
  <c r="N1196" i="73"/>
  <c r="N1188" i="73"/>
  <c r="N1180" i="73"/>
  <c r="N1172" i="73"/>
  <c r="N1164" i="73"/>
  <c r="N1156" i="73"/>
  <c r="N1148" i="73"/>
  <c r="N1140" i="73"/>
  <c r="N1132" i="73"/>
  <c r="N1124" i="73"/>
  <c r="N1116" i="73"/>
  <c r="N1108" i="73"/>
  <c r="N1100" i="73"/>
  <c r="N1092" i="73"/>
  <c r="N1084" i="73"/>
  <c r="N1076" i="73"/>
  <c r="N1068" i="73"/>
  <c r="N1060" i="73"/>
  <c r="N1052" i="73"/>
  <c r="N1044" i="73"/>
  <c r="N1036" i="73"/>
  <c r="N1028" i="73"/>
  <c r="N1020" i="73"/>
  <c r="N1012" i="73"/>
  <c r="N1004" i="73"/>
  <c r="N996" i="73"/>
  <c r="N988" i="73"/>
  <c r="N980" i="73"/>
  <c r="N972" i="73"/>
  <c r="N964" i="73"/>
  <c r="N956" i="73"/>
  <c r="N948" i="73"/>
  <c r="N940" i="73"/>
  <c r="N932" i="73"/>
  <c r="N924" i="73"/>
  <c r="N916" i="73"/>
  <c r="N908" i="73"/>
  <c r="N900" i="73"/>
  <c r="N892" i="73"/>
  <c r="N884" i="73"/>
  <c r="N876" i="73"/>
  <c r="N867" i="73"/>
  <c r="N859" i="73"/>
  <c r="N851" i="73"/>
  <c r="N843" i="73"/>
  <c r="N835" i="73"/>
  <c r="N827" i="73"/>
  <c r="N819" i="73"/>
  <c r="N811" i="73"/>
  <c r="N803" i="73"/>
  <c r="N795" i="73"/>
  <c r="N787" i="73"/>
  <c r="N779" i="73"/>
  <c r="N771" i="73"/>
  <c r="N763" i="73"/>
  <c r="N755" i="73"/>
  <c r="N747" i="73"/>
  <c r="N739" i="73"/>
  <c r="N731" i="73"/>
  <c r="N723" i="73"/>
  <c r="N715" i="73"/>
  <c r="N707" i="73"/>
  <c r="N699" i="73"/>
  <c r="N691" i="73"/>
  <c r="N683" i="73"/>
  <c r="N675" i="73"/>
  <c r="N667" i="73"/>
  <c r="N659" i="73"/>
  <c r="N651" i="73"/>
  <c r="N643" i="73"/>
  <c r="N635" i="73"/>
  <c r="N627" i="73"/>
  <c r="N619" i="73"/>
  <c r="N611" i="73"/>
  <c r="N603" i="73"/>
  <c r="N595" i="73"/>
  <c r="N587" i="73"/>
  <c r="N579" i="73"/>
  <c r="N571" i="73"/>
  <c r="N563" i="73"/>
  <c r="N555" i="73"/>
  <c r="N547" i="73"/>
  <c r="N539" i="73"/>
  <c r="N531" i="73"/>
  <c r="N523" i="73"/>
  <c r="N515" i="73"/>
  <c r="N507" i="73"/>
  <c r="N499" i="73"/>
  <c r="N491" i="73"/>
  <c r="N483" i="73"/>
  <c r="N475" i="73"/>
  <c r="N467" i="73"/>
  <c r="N459" i="73"/>
  <c r="N451" i="73"/>
  <c r="N443" i="73"/>
  <c r="N435" i="73"/>
  <c r="N427" i="73"/>
  <c r="N419" i="73"/>
  <c r="N411" i="73"/>
  <c r="N403" i="73"/>
  <c r="N395" i="73"/>
  <c r="N387" i="73"/>
  <c r="N379" i="73"/>
  <c r="N371" i="73"/>
  <c r="N363" i="73"/>
  <c r="N355" i="73"/>
  <c r="N347" i="73"/>
  <c r="N339" i="73"/>
  <c r="N331" i="73"/>
  <c r="N323" i="73"/>
  <c r="N315" i="73"/>
  <c r="N307" i="73"/>
  <c r="N299" i="73"/>
  <c r="N291" i="73"/>
  <c r="N283" i="73"/>
  <c r="N275" i="73"/>
  <c r="N267" i="73"/>
  <c r="N259" i="73"/>
  <c r="N251" i="73"/>
  <c r="N243" i="73"/>
  <c r="N235" i="73"/>
  <c r="N227" i="73"/>
  <c r="N219" i="73"/>
  <c r="N211" i="73"/>
  <c r="N203" i="73"/>
  <c r="N195" i="73"/>
  <c r="N187" i="73"/>
  <c r="N179" i="73"/>
  <c r="N171" i="73"/>
  <c r="N163" i="73"/>
  <c r="N155" i="73"/>
  <c r="N147" i="73"/>
  <c r="N139" i="73"/>
  <c r="N131" i="73"/>
  <c r="N123" i="73"/>
  <c r="N115" i="73"/>
  <c r="N107" i="73"/>
  <c r="N99" i="73"/>
  <c r="N91" i="73"/>
  <c r="N83" i="73"/>
  <c r="N75" i="73"/>
  <c r="N67" i="73"/>
  <c r="N59" i="73"/>
  <c r="N51" i="73"/>
  <c r="N43" i="73"/>
  <c r="N35" i="73"/>
  <c r="N27" i="73"/>
  <c r="N19" i="73"/>
  <c r="N11" i="73"/>
  <c r="N2251" i="73"/>
  <c r="N2243" i="73"/>
  <c r="N2235" i="73"/>
  <c r="N2227" i="73"/>
  <c r="N2219" i="73"/>
  <c r="N2211" i="73"/>
  <c r="N2203" i="73"/>
  <c r="N2195" i="73"/>
  <c r="N2187" i="73"/>
  <c r="N2179" i="73"/>
  <c r="N2171" i="73"/>
  <c r="N2163" i="73"/>
  <c r="N2155" i="73"/>
  <c r="N2147" i="73"/>
  <c r="N2139" i="73"/>
  <c r="N2131" i="73"/>
  <c r="N2123" i="73"/>
  <c r="N2115" i="73"/>
  <c r="N2107" i="73"/>
  <c r="N2099" i="73"/>
  <c r="N2091" i="73"/>
  <c r="N2083" i="73"/>
  <c r="N2075" i="73"/>
  <c r="N2067" i="73"/>
  <c r="N2059" i="73"/>
  <c r="N2051" i="73"/>
  <c r="N2043" i="73"/>
  <c r="N2035" i="73"/>
  <c r="N2027" i="73"/>
  <c r="N2019" i="73"/>
  <c r="N2011" i="73"/>
  <c r="N2003" i="73"/>
  <c r="N1995" i="73"/>
  <c r="N1987" i="73"/>
  <c r="N1979" i="73"/>
  <c r="N1971" i="73"/>
  <c r="N1963" i="73"/>
  <c r="N1955" i="73"/>
  <c r="N1947" i="73"/>
  <c r="N1939" i="73"/>
  <c r="N1931" i="73"/>
  <c r="N1923" i="73"/>
  <c r="N1915" i="73"/>
  <c r="N1907" i="73"/>
  <c r="N1899" i="73"/>
  <c r="N1891" i="73"/>
  <c r="N1883" i="73"/>
  <c r="N1875" i="73"/>
  <c r="N1867" i="73"/>
  <c r="N1859" i="73"/>
  <c r="N1851" i="73"/>
  <c r="N1843" i="73"/>
  <c r="N1835" i="73"/>
  <c r="N1827" i="73"/>
  <c r="N1819" i="73"/>
  <c r="N1811" i="73"/>
  <c r="N1803" i="73"/>
  <c r="N1795" i="73"/>
  <c r="N1787" i="73"/>
  <c r="N1779" i="73"/>
  <c r="N1771" i="73"/>
  <c r="N1763" i="73"/>
  <c r="N1755" i="73"/>
  <c r="N1747" i="73"/>
  <c r="N1739" i="73"/>
  <c r="N1731" i="73"/>
  <c r="N1723" i="73"/>
  <c r="N1715" i="73"/>
  <c r="N1707" i="73"/>
  <c r="N1699" i="73"/>
  <c r="N1691" i="73"/>
  <c r="N1683" i="73"/>
  <c r="N1675" i="73"/>
  <c r="N1667" i="73"/>
  <c r="N1659" i="73"/>
  <c r="N1651" i="73"/>
  <c r="N1643" i="73"/>
  <c r="N1635" i="73"/>
  <c r="N1627" i="73"/>
  <c r="N1619" i="73"/>
  <c r="N1611" i="73"/>
  <c r="N1603" i="73"/>
  <c r="N1595" i="73"/>
  <c r="N1587" i="73"/>
  <c r="N1579" i="73"/>
  <c r="N1571" i="73"/>
  <c r="N1563" i="73"/>
  <c r="N1555" i="73"/>
  <c r="N1547" i="73"/>
  <c r="N1539" i="73"/>
  <c r="N1531" i="73"/>
  <c r="N1523" i="73"/>
  <c r="N1515" i="73"/>
  <c r="N1507" i="73"/>
  <c r="N1499" i="73"/>
  <c r="N1491" i="73"/>
  <c r="N1483" i="73"/>
  <c r="N1475" i="73"/>
  <c r="N1467" i="73"/>
  <c r="N1459" i="73"/>
  <c r="N1451" i="73"/>
  <c r="N1443" i="73"/>
  <c r="N1435" i="73"/>
  <c r="N1427" i="73"/>
  <c r="N1419" i="73"/>
  <c r="N1411" i="73"/>
  <c r="N1403" i="73"/>
  <c r="N1395" i="73"/>
  <c r="N1387" i="73"/>
  <c r="N1379" i="73"/>
  <c r="N1371" i="73"/>
  <c r="N1363" i="73"/>
  <c r="N1355" i="73"/>
  <c r="N1347" i="73"/>
  <c r="N1339" i="73"/>
  <c r="N1331" i="73"/>
  <c r="N1323" i="73"/>
  <c r="N1315" i="73"/>
  <c r="N1307" i="73"/>
  <c r="N1299" i="73"/>
  <c r="N1291" i="73"/>
  <c r="N1283" i="73"/>
  <c r="N1275" i="73"/>
  <c r="N1267" i="73"/>
  <c r="N1262" i="73"/>
  <c r="N1251" i="73"/>
  <c r="N1243" i="73"/>
  <c r="N1235" i="73"/>
  <c r="N1227" i="73"/>
  <c r="N1219" i="73"/>
  <c r="N1211" i="73"/>
  <c r="N1203" i="73"/>
  <c r="N1195" i="73"/>
  <c r="N1187" i="73"/>
  <c r="N1179" i="73"/>
  <c r="N1171" i="73"/>
  <c r="N1163" i="73"/>
  <c r="N1155" i="73"/>
  <c r="N1147" i="73"/>
  <c r="N1139" i="73"/>
  <c r="N1131" i="73"/>
  <c r="N1123" i="73"/>
  <c r="N1115" i="73"/>
  <c r="N1107" i="73"/>
  <c r="N1099" i="73"/>
  <c r="N1091" i="73"/>
  <c r="N1083" i="73"/>
  <c r="N1075" i="73"/>
  <c r="N1067" i="73"/>
  <c r="N1059" i="73"/>
  <c r="N1051" i="73"/>
  <c r="N1043" i="73"/>
  <c r="N1035" i="73"/>
  <c r="N1027" i="73"/>
  <c r="N1019" i="73"/>
  <c r="N1011" i="73"/>
  <c r="N1003" i="73"/>
  <c r="N995" i="73"/>
  <c r="N987" i="73"/>
  <c r="N979" i="73"/>
  <c r="N971" i="73"/>
  <c r="N963" i="73"/>
  <c r="N955" i="73"/>
  <c r="N947" i="73"/>
  <c r="N939" i="73"/>
  <c r="N931" i="73"/>
  <c r="N923" i="73"/>
  <c r="N915" i="73"/>
  <c r="N907" i="73"/>
  <c r="N899" i="73"/>
  <c r="N891" i="73"/>
  <c r="N883" i="73"/>
  <c r="N875" i="73"/>
  <c r="N866" i="73"/>
  <c r="N858" i="73"/>
  <c r="N850" i="73"/>
  <c r="N842" i="73"/>
  <c r="N834" i="73"/>
  <c r="N826" i="73"/>
  <c r="N818" i="73"/>
  <c r="N810" i="73"/>
  <c r="N802" i="73"/>
  <c r="N794" i="73"/>
  <c r="N786" i="73"/>
  <c r="N778" i="73"/>
  <c r="N770" i="73"/>
  <c r="N762" i="73"/>
  <c r="N754" i="73"/>
  <c r="N746" i="73"/>
  <c r="N738" i="73"/>
  <c r="N730" i="73"/>
  <c r="N722" i="73"/>
  <c r="N714" i="73"/>
  <c r="N706" i="73"/>
  <c r="N698" i="73"/>
  <c r="N690" i="73"/>
  <c r="N682" i="73"/>
  <c r="N674" i="73"/>
  <c r="N666" i="73"/>
  <c r="N658" i="73"/>
  <c r="N650" i="73"/>
  <c r="N642" i="73"/>
  <c r="N634" i="73"/>
  <c r="N626" i="73"/>
  <c r="N618" i="73"/>
  <c r="N610" i="73"/>
  <c r="N602" i="73"/>
  <c r="N594" i="73"/>
  <c r="N586" i="73"/>
  <c r="N578" i="73"/>
  <c r="N570" i="73"/>
  <c r="N562" i="73"/>
  <c r="N554" i="73"/>
  <c r="N546" i="73"/>
  <c r="N538" i="73"/>
  <c r="N530" i="73"/>
  <c r="N522" i="73"/>
  <c r="N514" i="73"/>
  <c r="N506" i="73"/>
  <c r="N498" i="73"/>
  <c r="N490" i="73"/>
  <c r="N482" i="73"/>
  <c r="N474" i="73"/>
  <c r="N466" i="73"/>
  <c r="N458" i="73"/>
  <c r="N450" i="73"/>
  <c r="N442" i="73"/>
  <c r="N434" i="73"/>
  <c r="N426" i="73"/>
  <c r="N418" i="73"/>
  <c r="N410" i="73"/>
  <c r="N402" i="73"/>
  <c r="N394" i="73"/>
  <c r="N386" i="73"/>
  <c r="N378" i="73"/>
  <c r="N370" i="73"/>
  <c r="N362" i="73"/>
  <c r="N354" i="73"/>
  <c r="N346" i="73"/>
  <c r="N338" i="73"/>
  <c r="N330" i="73"/>
  <c r="N322" i="73"/>
  <c r="N314" i="73"/>
  <c r="N306" i="73"/>
  <c r="N298" i="73"/>
  <c r="N290" i="73"/>
  <c r="N282" i="73"/>
  <c r="N274" i="73"/>
  <c r="N266" i="73"/>
  <c r="N258" i="73"/>
  <c r="N250" i="73"/>
  <c r="N242" i="73"/>
  <c r="N234" i="73"/>
  <c r="N226" i="73"/>
  <c r="N218" i="73"/>
  <c r="N210" i="73"/>
  <c r="N202" i="73"/>
  <c r="N194" i="73"/>
  <c r="N186" i="73"/>
  <c r="N178" i="73"/>
  <c r="N170" i="73"/>
  <c r="N162" i="73"/>
  <c r="N154" i="73"/>
  <c r="N146" i="73"/>
  <c r="N138" i="73"/>
  <c r="N130" i="73"/>
  <c r="N122" i="73"/>
  <c r="N114" i="73"/>
  <c r="N106" i="73"/>
  <c r="N98" i="73"/>
  <c r="N90" i="73"/>
  <c r="N82" i="73"/>
  <c r="N74" i="73"/>
  <c r="N66" i="73"/>
  <c r="N58" i="73"/>
  <c r="N50" i="73"/>
  <c r="N42" i="73"/>
  <c r="N34" i="73"/>
  <c r="N26" i="73"/>
  <c r="N18" i="73"/>
  <c r="N10" i="73"/>
  <c r="N2250" i="73"/>
  <c r="N2242" i="73"/>
  <c r="N2234" i="73"/>
  <c r="N2226" i="73"/>
  <c r="N2218" i="73"/>
  <c r="N2210" i="73"/>
  <c r="N2202" i="73"/>
  <c r="N2194" i="73"/>
  <c r="N2186" i="73"/>
  <c r="N2178" i="73"/>
  <c r="N2170" i="73"/>
  <c r="N2162" i="73"/>
  <c r="N2154" i="73"/>
  <c r="N2146" i="73"/>
  <c r="N2138" i="73"/>
  <c r="N2130" i="73"/>
  <c r="N2122" i="73"/>
  <c r="N2114" i="73"/>
  <c r="N2106" i="73"/>
  <c r="N2098" i="73"/>
  <c r="N2090" i="73"/>
  <c r="N2082" i="73"/>
  <c r="N2074" i="73"/>
  <c r="N2066" i="73"/>
  <c r="N2058" i="73"/>
  <c r="N2050" i="73"/>
  <c r="N2042" i="73"/>
  <c r="N2034" i="73"/>
  <c r="N2026" i="73"/>
  <c r="N2018" i="73"/>
  <c r="N2010" i="73"/>
  <c r="N2002" i="73"/>
  <c r="N1994" i="73"/>
  <c r="N1986" i="73"/>
  <c r="N1978" i="73"/>
  <c r="N1970" i="73"/>
  <c r="N1962" i="73"/>
  <c r="N1954" i="73"/>
  <c r="N1946" i="73"/>
  <c r="N1938" i="73"/>
  <c r="N1930" i="73"/>
  <c r="N1922" i="73"/>
  <c r="N1914" i="73"/>
  <c r="N1906" i="73"/>
  <c r="N1898" i="73"/>
  <c r="N1890" i="73"/>
  <c r="N1882" i="73"/>
  <c r="N1874" i="73"/>
  <c r="N1866" i="73"/>
  <c r="N1858" i="73"/>
  <c r="N1850" i="73"/>
  <c r="N1842" i="73"/>
  <c r="N1834" i="73"/>
  <c r="N1826" i="73"/>
  <c r="N1818" i="73"/>
  <c r="N1810" i="73"/>
  <c r="N1802" i="73"/>
  <c r="N1794" i="73"/>
  <c r="N1786" i="73"/>
  <c r="N1778" i="73"/>
  <c r="N1770" i="73"/>
  <c r="N1762" i="73"/>
  <c r="N1754" i="73"/>
  <c r="N1746" i="73"/>
  <c r="N1738" i="73"/>
  <c r="N1730" i="73"/>
  <c r="N1722" i="73"/>
  <c r="N1714" i="73"/>
  <c r="N1706" i="73"/>
  <c r="N1698" i="73"/>
  <c r="N1690" i="73"/>
  <c r="N1682" i="73"/>
  <c r="N1674" i="73"/>
  <c r="N1666" i="73"/>
  <c r="N1658" i="73"/>
  <c r="N1650" i="73"/>
  <c r="N1642" i="73"/>
  <c r="N1634" i="73"/>
  <c r="N1626" i="73"/>
  <c r="N1618" i="73"/>
  <c r="N1610" i="73"/>
  <c r="N1602" i="73"/>
  <c r="N1594" i="73"/>
  <c r="N1586" i="73"/>
  <c r="N1578" i="73"/>
  <c r="N1570" i="73"/>
  <c r="N1562" i="73"/>
  <c r="N1554" i="73"/>
  <c r="N1546" i="73"/>
  <c r="N1538" i="73"/>
  <c r="N1530" i="73"/>
  <c r="N1522" i="73"/>
  <c r="N1514" i="73"/>
  <c r="N1506" i="73"/>
  <c r="N1498" i="73"/>
  <c r="N1490" i="73"/>
  <c r="N1482" i="73"/>
  <c r="N1474" i="73"/>
  <c r="N1466" i="73"/>
  <c r="N1458" i="73"/>
  <c r="N1450" i="73"/>
  <c r="N1442" i="73"/>
  <c r="N1434" i="73"/>
  <c r="N1426" i="73"/>
  <c r="N1418" i="73"/>
  <c r="N1410" i="73"/>
  <c r="N1402" i="73"/>
  <c r="N1394" i="73"/>
  <c r="N1386" i="73"/>
  <c r="N1378" i="73"/>
  <c r="N1370" i="73"/>
  <c r="N1362" i="73"/>
  <c r="N1354" i="73"/>
  <c r="N1346" i="73"/>
  <c r="N1338" i="73"/>
  <c r="N1330" i="73"/>
  <c r="N1322" i="73"/>
  <c r="N1314" i="73"/>
  <c r="N1306" i="73"/>
  <c r="N1298" i="73"/>
  <c r="N1290" i="73"/>
  <c r="N1282" i="73"/>
  <c r="N1274" i="73"/>
  <c r="N1266" i="73"/>
  <c r="N1261" i="73"/>
  <c r="N1250" i="73"/>
  <c r="N1242" i="73"/>
  <c r="N1234" i="73"/>
  <c r="N1226" i="73"/>
  <c r="N1218" i="73"/>
  <c r="N1210" i="73"/>
  <c r="N1202" i="73"/>
  <c r="N1194" i="73"/>
  <c r="N1186" i="73"/>
  <c r="N1178" i="73"/>
  <c r="N1170" i="73"/>
  <c r="N1162" i="73"/>
  <c r="N1154" i="73"/>
  <c r="N1146" i="73"/>
  <c r="N1138" i="73"/>
  <c r="N1130" i="73"/>
  <c r="N1122" i="73"/>
  <c r="N1114" i="73"/>
  <c r="N1106" i="73"/>
  <c r="N1098" i="73"/>
  <c r="N1090" i="73"/>
  <c r="N1082" i="73"/>
  <c r="N1074" i="73"/>
  <c r="N1066" i="73"/>
  <c r="N1058" i="73"/>
  <c r="N1050" i="73"/>
  <c r="N1042" i="73"/>
  <c r="N1034" i="73"/>
  <c r="N1026" i="73"/>
  <c r="N1018" i="73"/>
  <c r="N1010" i="73"/>
  <c r="N1002" i="73"/>
  <c r="N994" i="73"/>
  <c r="N986" i="73"/>
  <c r="N978" i="73"/>
  <c r="N970" i="73"/>
  <c r="N962" i="73"/>
  <c r="N954" i="73"/>
  <c r="N946" i="73"/>
  <c r="N938" i="73"/>
  <c r="N930" i="73"/>
  <c r="N922" i="73"/>
  <c r="N914" i="73"/>
  <c r="N906" i="73"/>
  <c r="N898" i="73"/>
  <c r="N890" i="73"/>
  <c r="N882" i="73"/>
  <c r="N874" i="73"/>
  <c r="N865" i="73"/>
  <c r="N857" i="73"/>
  <c r="N849" i="73"/>
  <c r="N841" i="73"/>
  <c r="N833" i="73"/>
  <c r="N825" i="73"/>
  <c r="N817" i="73"/>
  <c r="N809" i="73"/>
  <c r="N801" i="73"/>
  <c r="N793" i="73"/>
  <c r="N785" i="73"/>
  <c r="N777" i="73"/>
  <c r="N769" i="73"/>
  <c r="N761" i="73"/>
  <c r="N753" i="73"/>
  <c r="N745" i="73"/>
  <c r="N737" i="73"/>
  <c r="N729" i="73"/>
  <c r="N721" i="73"/>
  <c r="N713" i="73"/>
  <c r="N705" i="73"/>
  <c r="N697" i="73"/>
  <c r="N689" i="73"/>
  <c r="N681" i="73"/>
  <c r="N673" i="73"/>
  <c r="N665" i="73"/>
  <c r="N657" i="73"/>
  <c r="N649" i="73"/>
  <c r="N641" i="73"/>
  <c r="N633" i="73"/>
  <c r="N625" i="73"/>
  <c r="N617" i="73"/>
  <c r="N609" i="73"/>
  <c r="N601" i="73"/>
  <c r="N593" i="73"/>
  <c r="N585" i="73"/>
  <c r="N577" i="73"/>
  <c r="N569" i="73"/>
  <c r="N561" i="73"/>
  <c r="N553" i="73"/>
  <c r="N545" i="73"/>
  <c r="N537" i="73"/>
  <c r="N529" i="73"/>
  <c r="N521" i="73"/>
  <c r="N513" i="73"/>
  <c r="N505" i="73"/>
  <c r="N497" i="73"/>
  <c r="N489" i="73"/>
  <c r="N481" i="73"/>
  <c r="N473" i="73"/>
  <c r="N465" i="73"/>
  <c r="N457" i="73"/>
  <c r="N449" i="73"/>
  <c r="N441" i="73"/>
  <c r="N433" i="73"/>
  <c r="N425" i="73"/>
  <c r="N417" i="73"/>
  <c r="N409" i="73"/>
  <c r="N401" i="73"/>
  <c r="N393" i="73"/>
  <c r="N385" i="73"/>
  <c r="N377" i="73"/>
  <c r="N369" i="73"/>
  <c r="N361" i="73"/>
  <c r="N353" i="73"/>
  <c r="N345" i="73"/>
  <c r="N337" i="73"/>
  <c r="N329" i="73"/>
  <c r="N321" i="73"/>
  <c r="N313" i="73"/>
  <c r="N305" i="73"/>
  <c r="N297" i="73"/>
  <c r="N289" i="73"/>
  <c r="N281" i="73"/>
  <c r="N273" i="73"/>
  <c r="N265" i="73"/>
  <c r="N257" i="73"/>
  <c r="N249" i="73"/>
  <c r="N241" i="73"/>
  <c r="N233" i="73"/>
  <c r="N225" i="73"/>
  <c r="N217" i="73"/>
  <c r="N209" i="73"/>
  <c r="N201" i="73"/>
  <c r="N193" i="73"/>
  <c r="N185" i="73"/>
  <c r="N177" i="73"/>
  <c r="N169" i="73"/>
  <c r="N161" i="73"/>
  <c r="N153" i="73"/>
  <c r="N145" i="73"/>
  <c r="N137" i="73"/>
  <c r="N129" i="73"/>
  <c r="N121" i="73"/>
  <c r="N113" i="73"/>
  <c r="N105" i="73"/>
  <c r="N97" i="73"/>
  <c r="N89" i="73"/>
  <c r="N81" i="73"/>
  <c r="N73" i="73"/>
  <c r="N65" i="73"/>
  <c r="N57" i="73"/>
  <c r="N49" i="73"/>
  <c r="N41" i="73"/>
  <c r="N33" i="73"/>
  <c r="N25" i="73"/>
  <c r="N17" i="73"/>
  <c r="N9" i="73"/>
  <c r="N2257" i="73"/>
  <c r="N2249" i="73"/>
  <c r="N2241" i="73"/>
  <c r="N2233" i="73"/>
  <c r="N2225" i="73"/>
  <c r="N2217" i="73"/>
  <c r="N2209" i="73"/>
  <c r="N2201" i="73"/>
  <c r="N2193" i="73"/>
  <c r="N2185" i="73"/>
  <c r="N2177" i="73"/>
  <c r="N2169" i="73"/>
  <c r="N2161" i="73"/>
  <c r="N2153" i="73"/>
  <c r="N2145" i="73"/>
  <c r="N2137" i="73"/>
  <c r="N2129" i="73"/>
  <c r="N2121" i="73"/>
  <c r="N2113" i="73"/>
  <c r="N2105" i="73"/>
  <c r="N2097" i="73"/>
  <c r="N2089" i="73"/>
  <c r="N2081" i="73"/>
  <c r="N2073" i="73"/>
  <c r="N2065" i="73"/>
  <c r="N2057" i="73"/>
  <c r="N2049" i="73"/>
  <c r="N2041" i="73"/>
  <c r="N2033" i="73"/>
  <c r="N2025" i="73"/>
  <c r="N2017" i="73"/>
  <c r="N2009" i="73"/>
  <c r="N2001" i="73"/>
  <c r="N1993" i="73"/>
  <c r="N1985" i="73"/>
  <c r="N1977" i="73"/>
  <c r="N1969" i="73"/>
  <c r="N1961" i="73"/>
  <c r="N1953" i="73"/>
  <c r="N1945" i="73"/>
  <c r="N1937" i="73"/>
  <c r="N1929" i="73"/>
  <c r="N1921" i="73"/>
  <c r="N1913" i="73"/>
  <c r="N1905" i="73"/>
  <c r="N1897" i="73"/>
  <c r="N1889" i="73"/>
  <c r="N1881" i="73"/>
  <c r="N1873" i="73"/>
  <c r="N1865" i="73"/>
  <c r="N1857" i="73"/>
  <c r="N1849" i="73"/>
  <c r="N1841" i="73"/>
  <c r="N1833" i="73"/>
  <c r="N1825" i="73"/>
  <c r="N1817" i="73"/>
  <c r="N1809" i="73"/>
  <c r="N1801" i="73"/>
  <c r="N1793" i="73"/>
  <c r="N1785" i="73"/>
  <c r="N1777" i="73"/>
  <c r="N1769" i="73"/>
  <c r="N1761" i="73"/>
  <c r="N1753" i="73"/>
  <c r="N1745" i="73"/>
  <c r="N1737" i="73"/>
  <c r="N1729" i="73"/>
  <c r="N1721" i="73"/>
  <c r="N1713" i="73"/>
  <c r="N1705" i="73"/>
  <c r="N1697" i="73"/>
  <c r="N1689" i="73"/>
  <c r="N1681" i="73"/>
  <c r="N1673" i="73"/>
  <c r="N1665" i="73"/>
  <c r="N1657" i="73"/>
  <c r="N1649" i="73"/>
  <c r="N1641" i="73"/>
  <c r="N1633" i="73"/>
  <c r="N1625" i="73"/>
  <c r="N1617" i="73"/>
  <c r="N1609" i="73"/>
  <c r="N1601" i="73"/>
  <c r="N1593" i="73"/>
  <c r="N1585" i="73"/>
  <c r="N1577" i="73"/>
  <c r="N1569" i="73"/>
  <c r="N1561" i="73"/>
  <c r="N1553" i="73"/>
  <c r="N1545" i="73"/>
  <c r="N1537" i="73"/>
  <c r="N1529" i="73"/>
  <c r="N1521" i="73"/>
  <c r="N1513" i="73"/>
  <c r="N1505" i="73"/>
  <c r="N1497" i="73"/>
  <c r="N1489" i="73"/>
  <c r="N1481" i="73"/>
  <c r="N1473" i="73"/>
  <c r="N1465" i="73"/>
  <c r="N1457" i="73"/>
  <c r="N1449" i="73"/>
  <c r="N1441" i="73"/>
  <c r="N1433" i="73"/>
  <c r="N1425" i="73"/>
  <c r="N1417" i="73"/>
  <c r="N1409" i="73"/>
  <c r="N1401" i="73"/>
  <c r="N1393" i="73"/>
  <c r="N1385" i="73"/>
  <c r="N1377" i="73"/>
  <c r="N1369" i="73"/>
  <c r="N1361" i="73"/>
  <c r="N1353" i="73"/>
  <c r="N1345" i="73"/>
  <c r="N1337" i="73"/>
  <c r="N1329" i="73"/>
  <c r="N1321" i="73"/>
  <c r="N1313" i="73"/>
  <c r="N1305" i="73"/>
  <c r="N1297" i="73"/>
  <c r="N1289" i="73"/>
  <c r="N1281" i="73"/>
  <c r="N1273" i="73"/>
  <c r="N1265" i="73"/>
  <c r="N1260" i="73"/>
  <c r="N1257" i="73"/>
  <c r="N1249" i="73"/>
  <c r="N1241" i="73"/>
  <c r="N1233" i="73"/>
  <c r="N1225" i="73"/>
  <c r="N1217" i="73"/>
  <c r="N1209" i="73"/>
  <c r="N1201" i="73"/>
  <c r="N1193" i="73"/>
  <c r="N1185" i="73"/>
  <c r="N1177" i="73"/>
  <c r="N1169" i="73"/>
  <c r="N1161" i="73"/>
  <c r="N1153" i="73"/>
  <c r="N1145" i="73"/>
  <c r="N1137" i="73"/>
  <c r="N1129" i="73"/>
  <c r="N1121" i="73"/>
  <c r="N1113" i="73"/>
  <c r="N1105" i="73"/>
  <c r="N1097" i="73"/>
  <c r="N1089" i="73"/>
  <c r="N1081" i="73"/>
  <c r="N1073" i="73"/>
  <c r="N1065" i="73"/>
  <c r="N1057" i="73"/>
  <c r="N1049" i="73"/>
  <c r="N1041" i="73"/>
  <c r="N1033" i="73"/>
  <c r="N1025" i="73"/>
  <c r="N1017" i="73"/>
  <c r="N1009" i="73"/>
  <c r="N1001" i="73"/>
  <c r="N993" i="73"/>
  <c r="N985" i="73"/>
  <c r="N977" i="73"/>
  <c r="N969" i="73"/>
  <c r="N961" i="73"/>
  <c r="N953" i="73"/>
  <c r="N945" i="73"/>
  <c r="N937" i="73"/>
  <c r="N929" i="73"/>
  <c r="N921" i="73"/>
  <c r="N913" i="73"/>
  <c r="N905" i="73"/>
  <c r="N897" i="73"/>
  <c r="N889" i="73"/>
  <c r="N881" i="73"/>
  <c r="N873" i="73"/>
  <c r="N864" i="73"/>
  <c r="N856" i="73"/>
  <c r="N848" i="73"/>
  <c r="N840" i="73"/>
  <c r="N832" i="73"/>
  <c r="N824" i="73"/>
  <c r="N816" i="73"/>
  <c r="N808" i="73"/>
  <c r="N800" i="73"/>
  <c r="N792" i="73"/>
  <c r="N784" i="73"/>
  <c r="N776" i="73"/>
  <c r="N768" i="73"/>
  <c r="N760" i="73"/>
  <c r="N752" i="73"/>
  <c r="N744" i="73"/>
  <c r="N736" i="73"/>
  <c r="N728" i="73"/>
  <c r="N720" i="73"/>
  <c r="N712" i="73"/>
  <c r="N704" i="73"/>
  <c r="N696" i="73"/>
  <c r="N688" i="73"/>
  <c r="N680" i="73"/>
  <c r="N672" i="73"/>
  <c r="N664" i="73"/>
  <c r="N656" i="73"/>
  <c r="N648" i="73"/>
  <c r="N640" i="73"/>
  <c r="N632" i="73"/>
  <c r="N624" i="73"/>
  <c r="N616" i="73"/>
  <c r="N608" i="73"/>
  <c r="N600" i="73"/>
  <c r="N592" i="73"/>
  <c r="N584" i="73"/>
  <c r="N576" i="73"/>
  <c r="N568" i="73"/>
  <c r="N560" i="73"/>
  <c r="N552" i="73"/>
  <c r="N544" i="73"/>
  <c r="N536" i="73"/>
  <c r="N528" i="73"/>
  <c r="N520" i="73"/>
  <c r="N512" i="73"/>
  <c r="N504" i="73"/>
  <c r="N496" i="73"/>
  <c r="N488" i="73"/>
  <c r="N480" i="73"/>
  <c r="N472" i="73"/>
  <c r="N464" i="73"/>
  <c r="N456" i="73"/>
  <c r="N448" i="73"/>
  <c r="N440" i="73"/>
  <c r="N432" i="73"/>
  <c r="N424" i="73"/>
  <c r="N416" i="73"/>
  <c r="N408" i="73"/>
  <c r="N400" i="73"/>
  <c r="N392" i="73"/>
  <c r="N384" i="73"/>
  <c r="N376" i="73"/>
  <c r="N368" i="73"/>
  <c r="N360" i="73"/>
  <c r="N352" i="73"/>
  <c r="N344" i="73"/>
  <c r="N336" i="73"/>
  <c r="N328" i="73"/>
  <c r="N320" i="73"/>
  <c r="N312" i="73"/>
  <c r="N304" i="73"/>
  <c r="N296" i="73"/>
  <c r="N288" i="73"/>
  <c r="N280" i="73"/>
  <c r="N272" i="73"/>
  <c r="N264" i="73"/>
  <c r="N256" i="73"/>
  <c r="N248" i="73"/>
  <c r="N240" i="73"/>
  <c r="N232" i="73"/>
  <c r="N224" i="73"/>
  <c r="N216" i="73"/>
  <c r="N208" i="73"/>
  <c r="N200" i="73"/>
  <c r="N192" i="73"/>
  <c r="N184" i="73"/>
  <c r="N176" i="73"/>
  <c r="N168" i="73"/>
  <c r="N160" i="73"/>
  <c r="N152" i="73"/>
  <c r="N144" i="73"/>
  <c r="N136" i="73"/>
  <c r="N128" i="73"/>
  <c r="N120" i="73"/>
  <c r="N112" i="73"/>
  <c r="N104" i="73"/>
  <c r="N96" i="73"/>
  <c r="N88" i="73"/>
  <c r="N80" i="73"/>
  <c r="N72" i="73"/>
  <c r="N64" i="73"/>
  <c r="N56" i="73"/>
  <c r="N48" i="73"/>
  <c r="N40" i="73"/>
  <c r="N32" i="73"/>
  <c r="N24" i="73"/>
  <c r="N16" i="73"/>
  <c r="N8" i="73"/>
  <c r="N2256" i="73"/>
  <c r="N2248" i="73"/>
  <c r="N2240" i="73"/>
  <c r="N2232" i="73"/>
  <c r="N2224" i="73"/>
  <c r="N2216" i="73"/>
  <c r="N2208" i="73"/>
  <c r="N2200" i="73"/>
  <c r="N2192" i="73"/>
  <c r="N2184" i="73"/>
  <c r="N2176" i="73"/>
  <c r="N2168" i="73"/>
  <c r="N2160" i="73"/>
  <c r="N2152" i="73"/>
  <c r="N2144" i="73"/>
  <c r="N2136" i="73"/>
  <c r="N2128" i="73"/>
  <c r="N2120" i="73"/>
  <c r="N2112" i="73"/>
  <c r="N2104" i="73"/>
  <c r="N2096" i="73"/>
  <c r="N2088" i="73"/>
  <c r="N2080" i="73"/>
  <c r="N2072" i="73"/>
  <c r="N2064" i="73"/>
  <c r="N2056" i="73"/>
  <c r="N2048" i="73"/>
  <c r="N2040" i="73"/>
  <c r="N2032" i="73"/>
  <c r="N2024" i="73"/>
  <c r="N2016" i="73"/>
  <c r="N2008" i="73"/>
  <c r="N2000" i="73"/>
  <c r="N1992" i="73"/>
  <c r="N1984" i="73"/>
  <c r="N1976" i="73"/>
  <c r="N1968" i="73"/>
  <c r="N1960" i="73"/>
  <c r="N1952" i="73"/>
  <c r="N1944" i="73"/>
  <c r="N1936" i="73"/>
  <c r="N1928" i="73"/>
  <c r="N1920" i="73"/>
  <c r="N1912" i="73"/>
  <c r="N1904" i="73"/>
  <c r="N1896" i="73"/>
  <c r="N1888" i="73"/>
  <c r="N1880" i="73"/>
  <c r="N1872" i="73"/>
  <c r="N1864" i="73"/>
  <c r="N1856" i="73"/>
  <c r="N1848" i="73"/>
  <c r="N1840" i="73"/>
  <c r="N1832" i="73"/>
  <c r="N1824" i="73"/>
  <c r="N1816" i="73"/>
  <c r="N1808" i="73"/>
  <c r="N1800" i="73"/>
  <c r="N1792" i="73"/>
  <c r="N1784" i="73"/>
  <c r="N1776" i="73"/>
  <c r="N1768" i="73"/>
  <c r="N1760" i="73"/>
  <c r="N1752" i="73"/>
  <c r="N1744" i="73"/>
  <c r="N1736" i="73"/>
  <c r="N1728" i="73"/>
  <c r="N1720" i="73"/>
  <c r="N1712" i="73"/>
  <c r="N1704" i="73"/>
  <c r="N1696" i="73"/>
  <c r="N1688" i="73"/>
  <c r="N1680" i="73"/>
  <c r="N1672" i="73"/>
  <c r="N1664" i="73"/>
  <c r="N1656" i="73"/>
  <c r="N1648" i="73"/>
  <c r="N1640" i="73"/>
  <c r="N1632" i="73"/>
  <c r="N1624" i="73"/>
  <c r="N1616" i="73"/>
  <c r="N1608" i="73"/>
  <c r="N1600" i="73"/>
  <c r="N1592" i="73"/>
  <c r="N1584" i="73"/>
  <c r="N1576" i="73"/>
  <c r="N1568" i="73"/>
  <c r="N1560" i="73"/>
  <c r="N1552" i="73"/>
  <c r="N1544" i="73"/>
  <c r="N1536" i="73"/>
  <c r="N1528" i="73"/>
  <c r="N1520" i="73"/>
  <c r="N1512" i="73"/>
  <c r="N1504" i="73"/>
  <c r="N1496" i="73"/>
  <c r="N1488" i="73"/>
  <c r="N1480" i="73"/>
  <c r="N1472" i="73"/>
  <c r="N1464" i="73"/>
  <c r="N1456" i="73"/>
  <c r="N1448" i="73"/>
  <c r="N1440" i="73"/>
  <c r="N1432" i="73"/>
  <c r="N1424" i="73"/>
  <c r="N1416" i="73"/>
  <c r="N1408" i="73"/>
  <c r="N1400" i="73"/>
  <c r="N1392" i="73"/>
  <c r="N1384" i="73"/>
  <c r="N1376" i="73"/>
  <c r="N1368" i="73"/>
  <c r="N1360" i="73"/>
  <c r="N1352" i="73"/>
  <c r="N1344" i="73"/>
  <c r="N1336" i="73"/>
  <c r="N1328" i="73"/>
  <c r="N1320" i="73"/>
  <c r="N1312" i="73"/>
  <c r="N1304" i="73"/>
  <c r="N1296" i="73"/>
  <c r="N1288" i="73"/>
  <c r="N1280" i="73"/>
  <c r="N1272" i="73"/>
  <c r="N1259" i="73"/>
  <c r="N1256" i="73"/>
  <c r="N1248" i="73"/>
  <c r="N1240" i="73"/>
  <c r="N1232" i="73"/>
  <c r="N1224" i="73"/>
  <c r="N1216" i="73"/>
  <c r="N1208" i="73"/>
  <c r="N1200" i="73"/>
  <c r="N1192" i="73"/>
  <c r="N1184" i="73"/>
  <c r="N1176" i="73"/>
  <c r="N1168" i="73"/>
  <c r="N1160" i="73"/>
  <c r="N1152" i="73"/>
  <c r="N1144" i="73"/>
  <c r="N1136" i="73"/>
  <c r="N1128" i="73"/>
  <c r="N1120" i="73"/>
  <c r="N1112" i="73"/>
  <c r="N1104" i="73"/>
  <c r="N1096" i="73"/>
  <c r="N1088" i="73"/>
  <c r="N1080" i="73"/>
  <c r="N1072" i="73"/>
  <c r="N1064" i="73"/>
  <c r="N1056" i="73"/>
  <c r="N1048" i="73"/>
  <c r="N1040" i="73"/>
  <c r="N1032" i="73"/>
  <c r="N1024" i="73"/>
  <c r="N1016" i="73"/>
  <c r="N1008" i="73"/>
  <c r="N1000" i="73"/>
  <c r="N992" i="73"/>
  <c r="N984" i="73"/>
  <c r="N976" i="73"/>
  <c r="N968" i="73"/>
  <c r="N960" i="73"/>
  <c r="N952" i="73"/>
  <c r="N944" i="73"/>
  <c r="N936" i="73"/>
  <c r="N928" i="73"/>
  <c r="N920" i="73"/>
  <c r="N912" i="73"/>
  <c r="N904" i="73"/>
  <c r="N896" i="73"/>
  <c r="N888" i="73"/>
  <c r="N880" i="73"/>
  <c r="N872" i="73"/>
  <c r="N871" i="73"/>
  <c r="N863" i="73"/>
  <c r="N855" i="73"/>
  <c r="N847" i="73"/>
  <c r="N839" i="73"/>
  <c r="N831" i="73"/>
  <c r="N823" i="73"/>
  <c r="N815" i="73"/>
  <c r="N807" i="73"/>
  <c r="N799" i="73"/>
  <c r="N791" i="73"/>
  <c r="N783" i="73"/>
  <c r="N775" i="73"/>
  <c r="N767" i="73"/>
  <c r="N759" i="73"/>
  <c r="N751" i="73"/>
  <c r="N743" i="73"/>
  <c r="N735" i="73"/>
  <c r="N727" i="73"/>
  <c r="N719" i="73"/>
  <c r="N711" i="73"/>
  <c r="N703" i="73"/>
  <c r="N695" i="73"/>
  <c r="N687" i="73"/>
  <c r="N679" i="73"/>
  <c r="N671" i="73"/>
  <c r="N663" i="73"/>
  <c r="N655" i="73"/>
  <c r="N647" i="73"/>
  <c r="N639" i="73"/>
  <c r="N631" i="73"/>
  <c r="N623" i="73"/>
  <c r="N615" i="73"/>
  <c r="N607" i="73"/>
  <c r="N599" i="73"/>
  <c r="N591" i="73"/>
  <c r="N583" i="73"/>
  <c r="N575" i="73"/>
  <c r="N567" i="73"/>
  <c r="N559" i="73"/>
  <c r="N551" i="73"/>
  <c r="N543" i="73"/>
  <c r="N535" i="73"/>
  <c r="N527" i="73"/>
  <c r="N519" i="73"/>
  <c r="N511" i="73"/>
  <c r="N503" i="73"/>
  <c r="N495" i="73"/>
  <c r="N487" i="73"/>
  <c r="N479" i="73"/>
  <c r="N471" i="73"/>
  <c r="N463" i="73"/>
  <c r="N455" i="73"/>
  <c r="N447" i="73"/>
  <c r="N439" i="73"/>
  <c r="N431" i="73"/>
  <c r="N423" i="73"/>
  <c r="N415" i="73"/>
  <c r="N407" i="73"/>
  <c r="N399" i="73"/>
  <c r="N391" i="73"/>
  <c r="N383" i="73"/>
  <c r="N375" i="73"/>
  <c r="N367" i="73"/>
  <c r="N359" i="73"/>
  <c r="N351" i="73"/>
  <c r="N343" i="73"/>
  <c r="N335" i="73"/>
  <c r="N327" i="73"/>
  <c r="N319" i="73"/>
  <c r="N311" i="73"/>
  <c r="N303" i="73"/>
  <c r="N295" i="73"/>
  <c r="N287" i="73"/>
  <c r="N279" i="73"/>
  <c r="N271" i="73"/>
  <c r="N263" i="73"/>
  <c r="N255" i="73"/>
  <c r="N247" i="73"/>
  <c r="N239" i="73"/>
  <c r="N231" i="73"/>
  <c r="N223" i="73"/>
  <c r="N215" i="73"/>
  <c r="N207" i="73"/>
  <c r="N199" i="73"/>
  <c r="N191" i="73"/>
  <c r="N183" i="73"/>
  <c r="N175" i="73"/>
  <c r="N167" i="73"/>
  <c r="N159" i="73"/>
  <c r="N151" i="73"/>
  <c r="N143" i="73"/>
  <c r="N135" i="73"/>
  <c r="N127" i="73"/>
  <c r="N119" i="73"/>
  <c r="N111" i="73"/>
  <c r="N103" i="73"/>
  <c r="N95" i="73"/>
  <c r="N87" i="73"/>
  <c r="N79" i="73"/>
  <c r="N71" i="73"/>
  <c r="N63" i="73"/>
  <c r="N55" i="73"/>
  <c r="N47" i="73"/>
  <c r="N39" i="73"/>
  <c r="N31" i="73"/>
  <c r="N23" i="73"/>
  <c r="N15" i="73"/>
  <c r="N7" i="73"/>
  <c r="N2255" i="73"/>
  <c r="N2247" i="73"/>
  <c r="N2239" i="73"/>
  <c r="N2231" i="73"/>
  <c r="N2223" i="73"/>
  <c r="N2215" i="73"/>
  <c r="N2207" i="73"/>
  <c r="N2199" i="73"/>
  <c r="N2191" i="73"/>
  <c r="N2183" i="73"/>
  <c r="N2175" i="73"/>
  <c r="N2167" i="73"/>
  <c r="N2159" i="73"/>
  <c r="N2151" i="73"/>
  <c r="N2143" i="73"/>
  <c r="N2135" i="73"/>
  <c r="N2127" i="73"/>
  <c r="N2119" i="73"/>
  <c r="N2111" i="73"/>
  <c r="N2103" i="73"/>
  <c r="N2095" i="73"/>
  <c r="N2087" i="73"/>
  <c r="N2079" i="73"/>
  <c r="N2071" i="73"/>
  <c r="N2063" i="73"/>
  <c r="N2055" i="73"/>
  <c r="N2047" i="73"/>
  <c r="N2039" i="73"/>
  <c r="N2031" i="73"/>
  <c r="N2023" i="73"/>
  <c r="N2015" i="73"/>
  <c r="N2007" i="73"/>
  <c r="N1999" i="73"/>
  <c r="N1991" i="73"/>
  <c r="N1983" i="73"/>
  <c r="N1975" i="73"/>
  <c r="N1967" i="73"/>
  <c r="N1959" i="73"/>
  <c r="N1951" i="73"/>
  <c r="N1943" i="73"/>
  <c r="N1935" i="73"/>
  <c r="N1927" i="73"/>
  <c r="N1919" i="73"/>
  <c r="N1911" i="73"/>
  <c r="N1903" i="73"/>
  <c r="N1895" i="73"/>
  <c r="N1887" i="73"/>
  <c r="N1879" i="73"/>
  <c r="N1871" i="73"/>
  <c r="N1863" i="73"/>
  <c r="N1855" i="73"/>
  <c r="N1847" i="73"/>
  <c r="N1839" i="73"/>
  <c r="N1831" i="73"/>
  <c r="N1823" i="73"/>
  <c r="N1815" i="73"/>
  <c r="N1807" i="73"/>
  <c r="N1799" i="73"/>
  <c r="N1791" i="73"/>
  <c r="N1783" i="73"/>
  <c r="N1775" i="73"/>
  <c r="N1767" i="73"/>
  <c r="N1759" i="73"/>
  <c r="N1751" i="73"/>
  <c r="N1743" i="73"/>
  <c r="N1735" i="73"/>
  <c r="N1727" i="73"/>
  <c r="N1719" i="73"/>
  <c r="N1711" i="73"/>
  <c r="N1703" i="73"/>
  <c r="N1695" i="73"/>
  <c r="N1687" i="73"/>
  <c r="N1679" i="73"/>
  <c r="N1671" i="73"/>
  <c r="N1663" i="73"/>
  <c r="N1655" i="73"/>
  <c r="N1647" i="73"/>
  <c r="N1639" i="73"/>
  <c r="N1631" i="73"/>
  <c r="N1623" i="73"/>
  <c r="N1615" i="73"/>
  <c r="N1607" i="73"/>
  <c r="N1599" i="73"/>
  <c r="N1591" i="73"/>
  <c r="N1583" i="73"/>
  <c r="N1575" i="73"/>
  <c r="N1567" i="73"/>
  <c r="N1559" i="73"/>
  <c r="N1551" i="73"/>
  <c r="N1543" i="73"/>
  <c r="N1535" i="73"/>
  <c r="N1527" i="73"/>
  <c r="N1519" i="73"/>
  <c r="N1511" i="73"/>
  <c r="N1503" i="73"/>
  <c r="N1495" i="73"/>
  <c r="N1487" i="73"/>
  <c r="N1479" i="73"/>
  <c r="N1471" i="73"/>
  <c r="N1463" i="73"/>
  <c r="N1455" i="73"/>
  <c r="N1447" i="73"/>
  <c r="N1439" i="73"/>
  <c r="N1431" i="73"/>
  <c r="N1423" i="73"/>
  <c r="N1415" i="73"/>
  <c r="N1407" i="73"/>
  <c r="N1399" i="73"/>
  <c r="N1391" i="73"/>
  <c r="N1383" i="73"/>
  <c r="N1375" i="73"/>
  <c r="N1367" i="73"/>
  <c r="N1359" i="73"/>
  <c r="N1351" i="73"/>
  <c r="N1343" i="73"/>
  <c r="N1335" i="73"/>
  <c r="N1327" i="73"/>
  <c r="N1319" i="73"/>
  <c r="N1311" i="73"/>
  <c r="N1303" i="73"/>
  <c r="N1295" i="73"/>
  <c r="N1287" i="73"/>
  <c r="N1279" i="73"/>
  <c r="N1271" i="73"/>
  <c r="N1258" i="73"/>
  <c r="N1255" i="73"/>
  <c r="N1247" i="73"/>
  <c r="N1239" i="73"/>
  <c r="N1231" i="73"/>
  <c r="N1223" i="73"/>
  <c r="N1215" i="73"/>
  <c r="N1207" i="73"/>
  <c r="N1199" i="73"/>
  <c r="N1191" i="73"/>
  <c r="N1183" i="73"/>
  <c r="N1175" i="73"/>
  <c r="N1167" i="73"/>
  <c r="N1159" i="73"/>
  <c r="N1151" i="73"/>
  <c r="N1143" i="73"/>
  <c r="N1135" i="73"/>
  <c r="N1127" i="73"/>
  <c r="N1119" i="73"/>
  <c r="N1111" i="73"/>
  <c r="N1103" i="73"/>
  <c r="N1095" i="73"/>
  <c r="N1087" i="73"/>
  <c r="N1079" i="73"/>
  <c r="N1071" i="73"/>
  <c r="N1063" i="73"/>
  <c r="N1055" i="73"/>
  <c r="N1047" i="73"/>
  <c r="N1039" i="73"/>
  <c r="N1031" i="73"/>
  <c r="N1023" i="73"/>
  <c r="N1015" i="73"/>
  <c r="N1007" i="73"/>
  <c r="N999" i="73"/>
  <c r="N991" i="73"/>
  <c r="N983" i="73"/>
  <c r="N975" i="73"/>
  <c r="N967" i="73"/>
  <c r="N959" i="73"/>
  <c r="N951" i="73"/>
  <c r="N943" i="73"/>
  <c r="N935" i="73"/>
  <c r="N927" i="73"/>
  <c r="N919" i="73"/>
  <c r="N911" i="73"/>
  <c r="N903" i="73"/>
  <c r="N895" i="73"/>
  <c r="N887" i="73"/>
  <c r="N879" i="73"/>
  <c r="N870" i="73"/>
  <c r="N862" i="73"/>
  <c r="N854" i="73"/>
  <c r="N846" i="73"/>
  <c r="N838" i="73"/>
  <c r="N830" i="73"/>
  <c r="N822" i="73"/>
  <c r="N814" i="73"/>
  <c r="N806" i="73"/>
  <c r="N798" i="73"/>
  <c r="N790" i="73"/>
  <c r="N782" i="73"/>
  <c r="N774" i="73"/>
  <c r="N766" i="73"/>
  <c r="N758" i="73"/>
  <c r="N750" i="73"/>
  <c r="N742" i="73"/>
  <c r="N734" i="73"/>
  <c r="N726" i="73"/>
  <c r="N718" i="73"/>
  <c r="N710" i="73"/>
  <c r="N702" i="73"/>
  <c r="N694" i="73"/>
  <c r="N686" i="73"/>
  <c r="N678" i="73"/>
  <c r="N670" i="73"/>
  <c r="N662" i="73"/>
  <c r="N654" i="73"/>
  <c r="N646" i="73"/>
  <c r="N638" i="73"/>
  <c r="N630" i="73"/>
  <c r="N622" i="73"/>
  <c r="N614" i="73"/>
  <c r="N606" i="73"/>
  <c r="N598" i="73"/>
  <c r="N590" i="73"/>
  <c r="N582" i="73"/>
  <c r="N574" i="73"/>
  <c r="N566" i="73"/>
  <c r="N558" i="73"/>
  <c r="N550" i="73"/>
  <c r="N542" i="73"/>
  <c r="N534" i="73"/>
  <c r="N526" i="73"/>
  <c r="N518" i="73"/>
  <c r="N510" i="73"/>
  <c r="N502" i="73"/>
  <c r="N494" i="73"/>
  <c r="N486" i="73"/>
  <c r="N478" i="73"/>
  <c r="N470" i="73"/>
  <c r="N462" i="73"/>
  <c r="N454" i="73"/>
  <c r="N446" i="73"/>
  <c r="N438" i="73"/>
  <c r="N430" i="73"/>
  <c r="N422" i="73"/>
  <c r="N414" i="73"/>
  <c r="N406" i="73"/>
  <c r="N398" i="73"/>
  <c r="N390" i="73"/>
  <c r="N382" i="73"/>
  <c r="N374" i="73"/>
  <c r="N366" i="73"/>
  <c r="N358" i="73"/>
  <c r="N350" i="73"/>
  <c r="N342" i="73"/>
  <c r="N334" i="73"/>
  <c r="N326" i="73"/>
  <c r="N318" i="73"/>
  <c r="N310" i="73"/>
  <c r="N302" i="73"/>
  <c r="N294" i="73"/>
  <c r="N286" i="73"/>
  <c r="N278" i="73"/>
  <c r="N270" i="73"/>
  <c r="N262" i="73"/>
  <c r="N254" i="73"/>
  <c r="N246" i="73"/>
  <c r="N238" i="73"/>
  <c r="N230" i="73"/>
  <c r="N222" i="73"/>
  <c r="N214" i="73"/>
  <c r="N206" i="73"/>
  <c r="N198" i="73"/>
  <c r="N190" i="73"/>
  <c r="N182" i="73"/>
  <c r="N174" i="73"/>
  <c r="N166" i="73"/>
  <c r="N158" i="73"/>
  <c r="N150" i="73"/>
  <c r="N142" i="73"/>
  <c r="N134" i="73"/>
  <c r="N126" i="73"/>
  <c r="N118" i="73"/>
  <c r="N110" i="73"/>
  <c r="N102" i="73"/>
  <c r="N94" i="73"/>
  <c r="N86" i="73"/>
  <c r="N78" i="73"/>
  <c r="N70" i="73"/>
  <c r="N62" i="73"/>
  <c r="N54" i="73"/>
  <c r="N46" i="73"/>
  <c r="N38" i="73"/>
  <c r="N30" i="73"/>
  <c r="N22" i="73"/>
  <c r="N14" i="73"/>
  <c r="N6" i="73"/>
  <c r="N2254" i="73"/>
  <c r="N2246" i="73"/>
  <c r="N2238" i="73"/>
  <c r="N2230" i="73"/>
  <c r="N2222" i="73"/>
  <c r="N2214" i="73"/>
  <c r="N2206" i="73"/>
  <c r="N2198" i="73"/>
  <c r="N2190" i="73"/>
  <c r="N2182" i="73"/>
  <c r="N2174" i="73"/>
  <c r="N2166" i="73"/>
  <c r="N2158" i="73"/>
  <c r="N2150" i="73"/>
  <c r="N2142" i="73"/>
  <c r="N2134" i="73"/>
  <c r="N2126" i="73"/>
  <c r="N2118" i="73"/>
  <c r="N2110" i="73"/>
  <c r="N2102" i="73"/>
  <c r="N2094" i="73"/>
  <c r="N2086" i="73"/>
  <c r="N2078" i="73"/>
  <c r="N2070" i="73"/>
  <c r="N2062" i="73"/>
  <c r="N2054" i="73"/>
  <c r="N2046" i="73"/>
  <c r="N2038" i="73"/>
  <c r="N2030" i="73"/>
  <c r="N2022" i="73"/>
  <c r="N2014" i="73"/>
  <c r="N2006" i="73"/>
  <c r="N1998" i="73"/>
  <c r="N1990" i="73"/>
  <c r="N1982" i="73"/>
  <c r="N1974" i="73"/>
  <c r="N1966" i="73"/>
  <c r="N1958" i="73"/>
  <c r="N1950" i="73"/>
  <c r="N1942" i="73"/>
  <c r="N1934" i="73"/>
  <c r="N1926" i="73"/>
  <c r="N1918" i="73"/>
  <c r="N1910" i="73"/>
  <c r="N1902" i="73"/>
  <c r="N1894" i="73"/>
  <c r="N1886" i="73"/>
  <c r="N1878" i="73"/>
  <c r="N1870" i="73"/>
  <c r="N1862" i="73"/>
  <c r="N1854" i="73"/>
  <c r="N1846" i="73"/>
  <c r="N1838" i="73"/>
  <c r="N1830" i="73"/>
  <c r="N1822" i="73"/>
  <c r="N1814" i="73"/>
  <c r="N1806" i="73"/>
  <c r="N1798" i="73"/>
  <c r="N1790" i="73"/>
  <c r="N1782" i="73"/>
  <c r="N1774" i="73"/>
  <c r="N1766" i="73"/>
  <c r="N1758" i="73"/>
  <c r="N1750" i="73"/>
  <c r="N1742" i="73"/>
  <c r="N1734" i="73"/>
  <c r="N1726" i="73"/>
  <c r="N1718" i="73"/>
  <c r="N1710" i="73"/>
  <c r="N1702" i="73"/>
  <c r="N1694" i="73"/>
  <c r="N1686" i="73"/>
  <c r="N1678" i="73"/>
  <c r="N1670" i="73"/>
  <c r="N1662" i="73"/>
  <c r="N1654" i="73"/>
  <c r="N1646" i="73"/>
  <c r="N1638" i="73"/>
  <c r="N1630" i="73"/>
  <c r="N1622" i="73"/>
  <c r="N1614" i="73"/>
  <c r="N1606" i="73"/>
  <c r="N1598" i="73"/>
  <c r="N1590" i="73"/>
  <c r="N1582" i="73"/>
  <c r="N1574" i="73"/>
  <c r="N1566" i="73"/>
  <c r="N1558" i="73"/>
  <c r="N1550" i="73"/>
  <c r="N1542" i="73"/>
  <c r="N1534" i="73"/>
  <c r="N1526" i="73"/>
  <c r="N1518" i="73"/>
  <c r="N1510" i="73"/>
  <c r="N1502" i="73"/>
  <c r="N1494" i="73"/>
  <c r="N1486" i="73"/>
  <c r="N1478" i="73"/>
  <c r="N1470" i="73"/>
  <c r="N1462" i="73"/>
  <c r="N1454" i="73"/>
  <c r="N1446" i="73"/>
  <c r="N1438" i="73"/>
  <c r="N1430" i="73"/>
  <c r="N1422" i="73"/>
  <c r="N1414" i="73"/>
  <c r="N1406" i="73"/>
  <c r="N1398" i="73"/>
  <c r="N1390" i="73"/>
  <c r="N1382" i="73"/>
  <c r="N1374" i="73"/>
  <c r="N1366" i="73"/>
  <c r="N1358" i="73"/>
  <c r="N1350" i="73"/>
  <c r="N1342" i="73"/>
  <c r="N1334" i="73"/>
  <c r="N1326" i="73"/>
  <c r="N1318" i="73"/>
  <c r="N1310" i="73"/>
  <c r="N1302" i="73"/>
  <c r="N1294" i="73"/>
  <c r="N1286" i="73"/>
  <c r="N1278" i="73"/>
  <c r="N1270" i="73"/>
  <c r="N1254" i="73"/>
  <c r="N1246" i="73"/>
  <c r="N1238" i="73"/>
  <c r="N1230" i="73"/>
  <c r="N1222" i="73"/>
  <c r="N1214" i="73"/>
  <c r="N1206" i="73"/>
  <c r="N1198" i="73"/>
  <c r="N1190" i="73"/>
  <c r="N1182" i="73"/>
  <c r="N1174" i="73"/>
  <c r="N1166" i="73"/>
  <c r="N1158" i="73"/>
  <c r="N1150" i="73"/>
  <c r="N1142" i="73"/>
  <c r="N1134" i="73"/>
  <c r="N1126" i="73"/>
  <c r="N1118" i="73"/>
  <c r="N1110" i="73"/>
  <c r="N1102" i="73"/>
  <c r="N1094" i="73"/>
  <c r="N1086" i="73"/>
  <c r="N1078" i="73"/>
  <c r="N1070" i="73"/>
  <c r="N1062" i="73"/>
  <c r="N1054" i="73"/>
  <c r="N1046" i="73"/>
  <c r="N1038" i="73"/>
  <c r="N1030" i="73"/>
  <c r="N1022" i="73"/>
  <c r="N1014" i="73"/>
  <c r="N1006" i="73"/>
  <c r="N998" i="73"/>
  <c r="N990" i="73"/>
  <c r="N982" i="73"/>
  <c r="N974" i="73"/>
  <c r="N966" i="73"/>
  <c r="N958" i="73"/>
  <c r="N950" i="73"/>
  <c r="N942" i="73"/>
  <c r="N934" i="73"/>
  <c r="N926" i="73"/>
  <c r="N918" i="73"/>
  <c r="N910" i="73"/>
  <c r="N902" i="73"/>
  <c r="N894" i="73"/>
  <c r="N886" i="73"/>
  <c r="N878" i="73"/>
  <c r="N869" i="73"/>
  <c r="N861" i="73"/>
  <c r="N853" i="73"/>
  <c r="N845" i="73"/>
  <c r="N837" i="73"/>
  <c r="N829" i="73"/>
  <c r="N821" i="73"/>
  <c r="N813" i="73"/>
  <c r="N805" i="73"/>
  <c r="N797" i="73"/>
  <c r="N789" i="73"/>
  <c r="N781" i="73"/>
  <c r="N773" i="73"/>
  <c r="N765" i="73"/>
  <c r="N757" i="73"/>
  <c r="N749" i="73"/>
  <c r="N741" i="73"/>
  <c r="N733" i="73"/>
  <c r="N725" i="73"/>
  <c r="N717" i="73"/>
  <c r="N709" i="73"/>
  <c r="N701" i="73"/>
  <c r="N693" i="73"/>
  <c r="N685" i="73"/>
  <c r="N677" i="73"/>
  <c r="N669" i="73"/>
  <c r="N661" i="73"/>
  <c r="N653" i="73"/>
  <c r="N645" i="73"/>
  <c r="N637" i="73"/>
  <c r="N629" i="73"/>
  <c r="N621" i="73"/>
  <c r="N613" i="73"/>
  <c r="N605" i="73"/>
  <c r="N597" i="73"/>
  <c r="N589" i="73"/>
  <c r="N581" i="73"/>
  <c r="N573" i="73"/>
  <c r="N565" i="73"/>
  <c r="N557" i="73"/>
  <c r="N549" i="73"/>
  <c r="N541" i="73"/>
  <c r="N533" i="73"/>
  <c r="N525" i="73"/>
  <c r="N517" i="73"/>
  <c r="N509" i="73"/>
  <c r="N501" i="73"/>
  <c r="N493" i="73"/>
  <c r="N485" i="73"/>
  <c r="N477" i="73"/>
  <c r="N469" i="73"/>
  <c r="N461" i="73"/>
  <c r="N453" i="73"/>
  <c r="N445" i="73"/>
  <c r="N437" i="73"/>
  <c r="N429" i="73"/>
  <c r="N421" i="73"/>
  <c r="N413" i="73"/>
  <c r="N405" i="73"/>
  <c r="N397" i="73"/>
  <c r="N389" i="73"/>
  <c r="N381" i="73"/>
  <c r="N373" i="73"/>
  <c r="N365" i="73"/>
  <c r="N357" i="73"/>
  <c r="N349" i="73"/>
  <c r="N341" i="73"/>
  <c r="N333" i="73"/>
  <c r="N325" i="73"/>
  <c r="N317" i="73"/>
  <c r="N309" i="73"/>
  <c r="N301" i="73"/>
  <c r="N293" i="73"/>
  <c r="N285" i="73"/>
  <c r="N277" i="73"/>
  <c r="N269" i="73"/>
  <c r="N261" i="73"/>
  <c r="N253" i="73"/>
  <c r="N245" i="73"/>
  <c r="N237" i="73"/>
  <c r="N229" i="73"/>
  <c r="N221" i="73"/>
  <c r="N213" i="73"/>
  <c r="N205" i="73"/>
  <c r="N197" i="73"/>
  <c r="N189" i="73"/>
  <c r="N181" i="73"/>
  <c r="N173" i="73"/>
  <c r="N165" i="73"/>
  <c r="N157" i="73"/>
  <c r="N149" i="73"/>
  <c r="N141" i="73"/>
  <c r="N133" i="73"/>
  <c r="N125" i="73"/>
  <c r="N117" i="73"/>
  <c r="N109" i="73"/>
  <c r="N101" i="73"/>
  <c r="N93" i="73"/>
  <c r="N85" i="73"/>
  <c r="N77" i="73"/>
  <c r="N69" i="73"/>
  <c r="N61" i="73"/>
  <c r="N53" i="73"/>
  <c r="N45" i="73"/>
  <c r="N37" i="73"/>
  <c r="N29" i="73"/>
  <c r="N21" i="73"/>
  <c r="N13" i="73"/>
  <c r="N5" i="73"/>
  <c r="C14" i="32" l="1"/>
  <c r="C19" i="32"/>
  <c r="B16" i="32"/>
  <c r="B7" i="32"/>
  <c r="C7" i="32"/>
  <c r="C11" i="32"/>
  <c r="B13" i="32"/>
  <c r="C12" i="32"/>
  <c r="B12" i="32"/>
  <c r="C17" i="32"/>
  <c r="B17" i="32"/>
  <c r="C8" i="32"/>
  <c r="C16" i="32"/>
  <c r="B11" i="32"/>
  <c r="B19" i="32"/>
  <c r="C13" i="32"/>
  <c r="B9" i="32"/>
  <c r="B18" i="32"/>
  <c r="C9" i="32"/>
  <c r="C18" i="32"/>
  <c r="B14" i="32"/>
  <c r="C15" i="32"/>
  <c r="B15" i="32"/>
  <c r="C10" i="32"/>
  <c r="B8" i="32"/>
  <c r="B10" i="32"/>
  <c r="B20" i="32" l="1"/>
  <c r="H7" i="63" l="1"/>
  <c r="J6" i="63"/>
  <c r="M6" i="63"/>
  <c r="N6" i="63"/>
  <c r="G6" i="63"/>
  <c r="I6" i="63"/>
  <c r="H6" i="63"/>
  <c r="L7" i="63"/>
  <c r="J7" i="63"/>
  <c r="M7" i="63"/>
  <c r="N7" i="63"/>
  <c r="I7" i="63"/>
  <c r="L6" i="63"/>
  <c r="F7" i="63"/>
  <c r="F6" i="63"/>
  <c r="G7" i="63"/>
  <c r="E7" i="63"/>
  <c r="E6" i="63"/>
  <c r="B7" i="35"/>
  <c r="B8" i="35"/>
  <c r="B9" i="35"/>
  <c r="B10" i="35"/>
  <c r="B11" i="35"/>
  <c r="B12" i="35"/>
  <c r="B13" i="35"/>
  <c r="B14" i="35"/>
  <c r="B15" i="35"/>
  <c r="B16" i="35"/>
  <c r="B1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B31" i="35"/>
  <c r="B32" i="35"/>
  <c r="B33" i="35"/>
  <c r="B34" i="35"/>
  <c r="B35" i="35"/>
  <c r="B36" i="35"/>
  <c r="B37" i="35"/>
  <c r="B38" i="35"/>
  <c r="B39" i="35"/>
  <c r="B40" i="35"/>
  <c r="B41" i="35"/>
  <c r="B42" i="35"/>
  <c r="B43" i="35"/>
  <c r="B44" i="35"/>
  <c r="B45" i="35"/>
  <c r="B46" i="35"/>
  <c r="B47" i="35"/>
  <c r="B48" i="35"/>
  <c r="B49" i="35"/>
  <c r="B50" i="35"/>
  <c r="B51" i="35"/>
  <c r="B52" i="35"/>
  <c r="B53" i="35"/>
  <c r="B54" i="35"/>
  <c r="B55" i="35"/>
  <c r="B56" i="35"/>
  <c r="B57" i="35"/>
  <c r="B58" i="35"/>
  <c r="B162" i="35"/>
  <c r="B59" i="35"/>
  <c r="B60" i="35"/>
  <c r="B61" i="35"/>
  <c r="B62" i="35"/>
  <c r="B63" i="35"/>
  <c r="B64" i="35"/>
  <c r="B65" i="35"/>
  <c r="B66" i="35"/>
  <c r="B67" i="35"/>
  <c r="B68" i="35"/>
  <c r="B69" i="35"/>
  <c r="B70" i="35"/>
  <c r="B71" i="35"/>
  <c r="B72" i="35"/>
  <c r="B73" i="35"/>
  <c r="B74" i="35"/>
  <c r="B75" i="35"/>
  <c r="B76" i="35"/>
  <c r="B77" i="35"/>
  <c r="B78" i="35"/>
  <c r="B79" i="35"/>
  <c r="B80" i="35"/>
  <c r="B81" i="35"/>
  <c r="B82" i="35"/>
  <c r="B83" i="35"/>
  <c r="B84" i="35"/>
  <c r="B85" i="35"/>
  <c r="B86" i="35"/>
  <c r="B87" i="35"/>
  <c r="B88" i="35"/>
  <c r="B89" i="35"/>
  <c r="B90" i="35"/>
  <c r="B91" i="35"/>
  <c r="B92" i="35"/>
  <c r="B93" i="35"/>
  <c r="B94" i="35"/>
  <c r="B95" i="35"/>
  <c r="B96" i="35"/>
  <c r="B97" i="35"/>
  <c r="B98" i="35"/>
  <c r="B99" i="35"/>
  <c r="B100" i="35"/>
  <c r="B101" i="35"/>
  <c r="B102" i="35"/>
  <c r="B103" i="35"/>
  <c r="B104" i="35"/>
  <c r="B105" i="35"/>
  <c r="B106" i="35"/>
  <c r="B107" i="35"/>
  <c r="B108" i="35"/>
  <c r="B109" i="35"/>
  <c r="B110" i="35"/>
  <c r="B111" i="35"/>
  <c r="B112" i="35"/>
  <c r="B113" i="35"/>
  <c r="B114" i="35"/>
  <c r="B115" i="35"/>
  <c r="B116" i="35"/>
  <c r="B117" i="35"/>
  <c r="B118" i="35"/>
  <c r="B119" i="35"/>
  <c r="B120" i="35"/>
  <c r="B121" i="35"/>
  <c r="B122" i="35"/>
  <c r="B123" i="35"/>
  <c r="B124" i="35"/>
  <c r="B125" i="35"/>
  <c r="B126" i="35"/>
  <c r="B127" i="35"/>
  <c r="B128" i="35"/>
  <c r="B129" i="35"/>
  <c r="B130" i="35"/>
  <c r="B131" i="35"/>
  <c r="B132" i="35"/>
  <c r="B133" i="35"/>
  <c r="B134" i="35"/>
  <c r="B135" i="35"/>
  <c r="B136" i="35"/>
  <c r="B137" i="35"/>
  <c r="B138" i="35"/>
  <c r="B139" i="35"/>
  <c r="B140" i="35"/>
  <c r="B141" i="35"/>
  <c r="B142" i="35"/>
  <c r="B143" i="35"/>
  <c r="B144" i="35"/>
  <c r="B145" i="35"/>
  <c r="B146" i="35"/>
  <c r="B147" i="35"/>
  <c r="B148" i="35"/>
  <c r="B149" i="35"/>
  <c r="B150" i="35"/>
  <c r="B151" i="35"/>
  <c r="B152" i="35"/>
  <c r="B153" i="35"/>
  <c r="B154" i="35"/>
  <c r="B155" i="35"/>
  <c r="B156" i="35"/>
  <c r="B157" i="35"/>
  <c r="B158" i="35"/>
  <c r="B159" i="35"/>
  <c r="B160" i="35"/>
  <c r="B161" i="35"/>
  <c r="B6" i="35"/>
  <c r="L8" i="63" l="1"/>
  <c r="H8" i="63"/>
  <c r="E8" i="63"/>
  <c r="I8" i="63"/>
  <c r="G8" i="63"/>
  <c r="N8" i="63"/>
  <c r="M8" i="63"/>
  <c r="F8" i="63"/>
  <c r="J8" i="63"/>
  <c r="K11" i="63" l="1"/>
  <c r="O11" i="63"/>
  <c r="O6" i="63" l="1"/>
  <c r="B16" i="7" s="1"/>
  <c r="K6" i="63"/>
  <c r="K7" i="63"/>
  <c r="C17" i="7" s="1"/>
  <c r="C30" i="7" s="1"/>
  <c r="O7" i="63"/>
  <c r="C16" i="7" l="1"/>
  <c r="D16" i="7" s="1"/>
  <c r="K8" i="63"/>
  <c r="B17" i="7"/>
  <c r="O8" i="63"/>
  <c r="D17" i="7" l="1"/>
  <c r="B30" i="7"/>
  <c r="D14" i="32" l="1"/>
  <c r="D11" i="32"/>
  <c r="D9" i="32"/>
  <c r="D12" i="32"/>
  <c r="D19" i="32"/>
  <c r="D15" i="32"/>
  <c r="D18" i="32"/>
  <c r="D16" i="32"/>
  <c r="D17" i="32"/>
  <c r="D8" i="32"/>
  <c r="D10" i="32"/>
  <c r="D13" i="32"/>
  <c r="P4287" i="73" l="1"/>
  <c r="Q4287" i="73" s="1"/>
  <c r="P4288" i="73"/>
  <c r="Q4288" i="73" s="1"/>
  <c r="P4285" i="73"/>
  <c r="Q4285" i="73" s="1"/>
  <c r="P4286" i="73"/>
  <c r="Q4286" i="73" s="1"/>
  <c r="P4267" i="73"/>
  <c r="Q4267" i="73" s="1"/>
  <c r="P4275" i="73"/>
  <c r="Q4275" i="73" s="1"/>
  <c r="P4268" i="73"/>
  <c r="Q4268" i="73" s="1"/>
  <c r="P4276" i="73"/>
  <c r="Q4276" i="73" s="1"/>
  <c r="P4271" i="73"/>
  <c r="Q4271" i="73" s="1"/>
  <c r="P4279" i="73"/>
  <c r="Q4279" i="73" s="1"/>
  <c r="P4274" i="73"/>
  <c r="Q4274" i="73" s="1"/>
  <c r="P4280" i="73"/>
  <c r="Q4280" i="73" s="1"/>
  <c r="P4263" i="73"/>
  <c r="Q4263" i="73" s="1"/>
  <c r="P4266" i="73"/>
  <c r="Q4266" i="73" s="1"/>
  <c r="P4264" i="73"/>
  <c r="Q4264" i="73" s="1"/>
  <c r="P4272" i="73"/>
  <c r="Q4272" i="73" s="1"/>
  <c r="P4265" i="73"/>
  <c r="Q4265" i="73" s="1"/>
  <c r="P4281" i="73"/>
  <c r="Q4281" i="73" s="1"/>
  <c r="P4270" i="73"/>
  <c r="Q4270" i="73" s="1"/>
  <c r="P4345" i="73"/>
  <c r="Q4345" i="73" s="1"/>
  <c r="P4273" i="73"/>
  <c r="Q4273" i="73" s="1"/>
  <c r="P4277" i="73"/>
  <c r="Q4277" i="73" s="1"/>
  <c r="P4309" i="73"/>
  <c r="Q4309" i="73" s="1"/>
  <c r="P4269" i="73"/>
  <c r="Q4269" i="73" s="1"/>
  <c r="P4278" i="73"/>
  <c r="Q4278" i="73" s="1"/>
  <c r="P4310" i="73"/>
  <c r="Q4310" i="73" s="1"/>
  <c r="P4359" i="73"/>
  <c r="Q4359" i="73" s="1"/>
  <c r="P4360" i="73"/>
  <c r="Q4360" i="73" s="1"/>
  <c r="P4247" i="73"/>
  <c r="Q4247" i="73" s="1"/>
  <c r="P4289" i="73"/>
  <c r="Q4289" i="73" s="1"/>
  <c r="P4358" i="73"/>
  <c r="Q4358" i="73" s="1"/>
  <c r="P4246" i="73"/>
  <c r="Q4246" i="73" s="1"/>
  <c r="P4243" i="73"/>
  <c r="Q4243" i="73" s="1"/>
  <c r="P4283" i="73"/>
  <c r="Q4283" i="73" s="1"/>
  <c r="P4348" i="73"/>
  <c r="Q4348" i="73" s="1"/>
  <c r="P4244" i="73"/>
  <c r="Q4244" i="73" s="1"/>
  <c r="P4311" i="73"/>
  <c r="Q4311" i="73" s="1"/>
  <c r="P4347" i="73"/>
  <c r="Q4347" i="73" s="1"/>
  <c r="P4312" i="73"/>
  <c r="Q4312" i="73" s="1"/>
  <c r="P4346" i="73"/>
  <c r="Q4346" i="73" s="1"/>
  <c r="P4282" i="73"/>
  <c r="Q4282" i="73" s="1"/>
  <c r="P4260" i="73"/>
  <c r="Q4260" i="73" s="1"/>
  <c r="P4326" i="73"/>
  <c r="Q4326" i="73" s="1"/>
  <c r="P4261" i="73"/>
  <c r="Q4261" i="73" s="1"/>
  <c r="P4259" i="73"/>
  <c r="Q4259" i="73" s="1"/>
  <c r="P4291" i="73"/>
  <c r="Q4291" i="73" s="1"/>
  <c r="P4299" i="73"/>
  <c r="Q4299" i="73" s="1"/>
  <c r="P4323" i="73"/>
  <c r="Q4323" i="73" s="1"/>
  <c r="P4292" i="73"/>
  <c r="Q4292" i="73" s="1"/>
  <c r="P4324" i="73"/>
  <c r="Q4324" i="73" s="1"/>
  <c r="P4298" i="73"/>
  <c r="Q4298" i="73" s="1"/>
  <c r="P4290" i="73"/>
  <c r="Q4290" i="73" s="1"/>
  <c r="P4295" i="73"/>
  <c r="Q4295" i="73" s="1"/>
  <c r="P4320" i="73"/>
  <c r="Q4320" i="73" s="1"/>
  <c r="P4296" i="73"/>
  <c r="Q4296" i="73" s="1"/>
  <c r="P4322" i="73"/>
  <c r="Q4322" i="73" s="1"/>
  <c r="P4258" i="73"/>
  <c r="Q4258" i="73" s="1"/>
  <c r="P4256" i="73"/>
  <c r="Q4256" i="73" s="1"/>
  <c r="P4319" i="73"/>
  <c r="Q4319" i="73" s="1"/>
  <c r="P4293" i="73"/>
  <c r="Q4293" i="73" s="1"/>
  <c r="P4297" i="73"/>
  <c r="Q4297" i="73" s="1"/>
  <c r="P4257" i="73"/>
  <c r="Q4257" i="73" s="1"/>
  <c r="P4294" i="73"/>
  <c r="Q4294" i="73" s="1"/>
  <c r="P4321" i="73"/>
  <c r="Q4321" i="73" s="1"/>
  <c r="P4251" i="73"/>
  <c r="Q4251" i="73" s="1"/>
  <c r="P4252" i="73"/>
  <c r="Q4252" i="73" s="1"/>
  <c r="P4316" i="73"/>
  <c r="Q4316" i="73" s="1"/>
  <c r="P4255" i="73"/>
  <c r="Q4255" i="73" s="1"/>
  <c r="P4253" i="73"/>
  <c r="Q4253" i="73" s="1"/>
  <c r="P4317" i="73"/>
  <c r="Q4317" i="73" s="1"/>
  <c r="P4318" i="73"/>
  <c r="Q4318" i="73" s="1"/>
  <c r="P4254" i="73"/>
  <c r="Q4254" i="73" s="1"/>
  <c r="P4300" i="73"/>
  <c r="Q4300" i="73" s="1"/>
  <c r="P4325" i="73"/>
  <c r="Q4325" i="73" s="1"/>
  <c r="P4302" i="73"/>
  <c r="Q4302" i="73" s="1"/>
  <c r="P4301" i="73"/>
  <c r="Q4301" i="73" s="1"/>
  <c r="P4284" i="73"/>
  <c r="Q4284" i="73" s="1"/>
  <c r="P4356" i="73"/>
  <c r="Q4356" i="73" s="1"/>
  <c r="P4351" i="73"/>
  <c r="Q4351" i="73" s="1"/>
  <c r="P4354" i="73"/>
  <c r="Q4354" i="73" s="1"/>
  <c r="P4355" i="73"/>
  <c r="Q4355" i="73" s="1"/>
  <c r="P4352" i="73"/>
  <c r="Q4352" i="73" s="1"/>
  <c r="P4313" i="73"/>
  <c r="Q4313" i="73" s="1"/>
  <c r="P4349" i="73"/>
  <c r="Q4349" i="73" s="1"/>
  <c r="P4357" i="73"/>
  <c r="Q4357" i="73" s="1"/>
  <c r="P4245" i="73"/>
  <c r="Q4245" i="73" s="1"/>
  <c r="P4350" i="73"/>
  <c r="Q4350" i="73" s="1"/>
  <c r="P4353" i="73"/>
  <c r="Q4353" i="73" s="1"/>
  <c r="P4307" i="73"/>
  <c r="Q4307" i="73" s="1"/>
  <c r="P4332" i="73"/>
  <c r="Q4332" i="73" s="1"/>
  <c r="P4308" i="73"/>
  <c r="Q4308" i="73" s="1"/>
  <c r="P4340" i="73"/>
  <c r="Q4340" i="73" s="1"/>
  <c r="P4306" i="73"/>
  <c r="Q4306" i="73" s="1"/>
  <c r="P4303" i="73"/>
  <c r="Q4303" i="73" s="1"/>
  <c r="P4327" i="73"/>
  <c r="Q4327" i="73" s="1"/>
  <c r="P4328" i="73"/>
  <c r="Q4328" i="73" s="1"/>
  <c r="P4343" i="73"/>
  <c r="Q4343" i="73" s="1"/>
  <c r="P4335" i="73"/>
  <c r="Q4335" i="73" s="1"/>
  <c r="P4338" i="73"/>
  <c r="Q4338" i="73" s="1"/>
  <c r="P4304" i="73"/>
  <c r="Q4304" i="73" s="1"/>
  <c r="P4339" i="73"/>
  <c r="Q4339" i="73" s="1"/>
  <c r="P4330" i="73"/>
  <c r="Q4330" i="73" s="1"/>
  <c r="P4344" i="73"/>
  <c r="Q4344" i="73" s="1"/>
  <c r="P4336" i="73"/>
  <c r="Q4336" i="73" s="1"/>
  <c r="P4331" i="73"/>
  <c r="Q4331" i="73" s="1"/>
  <c r="P4262" i="73"/>
  <c r="Q4262" i="73" s="1"/>
  <c r="P4329" i="73"/>
  <c r="Q4329" i="73" s="1"/>
  <c r="P4334" i="73"/>
  <c r="Q4334" i="73" s="1"/>
  <c r="P4342" i="73"/>
  <c r="Q4342" i="73" s="1"/>
  <c r="P4305" i="73"/>
  <c r="Q4305" i="73" s="1"/>
  <c r="P4341" i="73"/>
  <c r="Q4341" i="73" s="1"/>
  <c r="P4337" i="73"/>
  <c r="Q4337" i="73" s="1"/>
  <c r="P4333" i="73"/>
  <c r="Q4333" i="73" s="1"/>
  <c r="P2486" i="73"/>
  <c r="Q2486" i="73" s="1"/>
  <c r="P2702" i="73"/>
  <c r="Q2702" i="73" s="1"/>
  <c r="P2670" i="73"/>
  <c r="Q2670" i="73" s="1"/>
  <c r="P2908" i="73"/>
  <c r="Q2908" i="73" s="1"/>
  <c r="P3671" i="73"/>
  <c r="Q3671" i="73" s="1"/>
  <c r="P2495" i="73"/>
  <c r="Q2495" i="73" s="1"/>
  <c r="P2490" i="73"/>
  <c r="Q2490" i="73" s="1"/>
  <c r="P2864" i="73"/>
  <c r="Q2864" i="73" s="1"/>
  <c r="P3093" i="73"/>
  <c r="Q3093" i="73" s="1"/>
  <c r="P2804" i="73"/>
  <c r="Q2804" i="73" s="1"/>
  <c r="P2700" i="73"/>
  <c r="Q2700" i="73" s="1"/>
  <c r="P3076" i="73"/>
  <c r="Q3076" i="73" s="1"/>
  <c r="P3081" i="73"/>
  <c r="Q3081" i="73" s="1"/>
  <c r="P3272" i="73"/>
  <c r="Q3272" i="73" s="1"/>
  <c r="P2491" i="73"/>
  <c r="Q2491" i="73" s="1"/>
  <c r="P2996" i="73"/>
  <c r="Q2996" i="73" s="1"/>
  <c r="P3056" i="73"/>
  <c r="Q3056" i="73" s="1"/>
  <c r="P3080" i="73"/>
  <c r="Q3080" i="73" s="1"/>
  <c r="P3273" i="73"/>
  <c r="Q3273" i="73" s="1"/>
  <c r="P3057" i="73"/>
  <c r="Q3057" i="73" s="1"/>
  <c r="P3156" i="73"/>
  <c r="Q3156" i="73" s="1"/>
  <c r="P2623" i="73"/>
  <c r="Q2623" i="73" s="1"/>
  <c r="P2647" i="73"/>
  <c r="Q2647" i="73" s="1"/>
  <c r="P4076" i="73"/>
  <c r="Q4076" i="73" s="1"/>
  <c r="P2646" i="73"/>
  <c r="Q2646" i="73" s="1"/>
  <c r="P3868" i="73"/>
  <c r="Q3868" i="73" s="1"/>
  <c r="P2279" i="73"/>
  <c r="Q2279" i="73" s="1"/>
  <c r="P3054" i="73"/>
  <c r="Q3054" i="73" s="1"/>
  <c r="P2684" i="73"/>
  <c r="Q2684" i="73" s="1"/>
  <c r="P3680" i="73"/>
  <c r="Q3680" i="73" s="1"/>
  <c r="P2679" i="73"/>
  <c r="Q2679" i="73" s="1"/>
  <c r="P3088" i="73"/>
  <c r="Q3088" i="73" s="1"/>
  <c r="P2493" i="73"/>
  <c r="Q2493" i="73" s="1"/>
  <c r="P3284" i="73"/>
  <c r="Q3284" i="73" s="1"/>
  <c r="P2645" i="73"/>
  <c r="Q2645" i="73" s="1"/>
  <c r="P3452" i="73"/>
  <c r="Q3452" i="73" s="1"/>
  <c r="P3188" i="73"/>
  <c r="Q3188" i="73" s="1"/>
  <c r="P2484" i="73"/>
  <c r="Q2484" i="73" s="1"/>
  <c r="P2625" i="73"/>
  <c r="Q2625" i="73" s="1"/>
  <c r="P2704" i="73"/>
  <c r="Q2704" i="73" s="1"/>
  <c r="P2487" i="73"/>
  <c r="Q2487" i="73" s="1"/>
  <c r="P3189" i="73"/>
  <c r="Q3189" i="73" s="1"/>
  <c r="P4241" i="73"/>
  <c r="Q4241" i="73" s="1"/>
  <c r="P2649" i="73"/>
  <c r="Q2649" i="73" s="1"/>
  <c r="P3244" i="73"/>
  <c r="Q3244" i="73" s="1"/>
  <c r="P2489" i="73"/>
  <c r="Q2489" i="73" s="1"/>
  <c r="P2910" i="73"/>
  <c r="Q2910" i="73" s="1"/>
  <c r="P2310" i="73"/>
  <c r="Q2310" i="73" s="1"/>
  <c r="P3283" i="73"/>
  <c r="Q3283" i="73" s="1"/>
  <c r="P3053" i="73"/>
  <c r="Q3053" i="73" s="1"/>
  <c r="P3079" i="73"/>
  <c r="Q3079" i="73" s="1"/>
  <c r="P2492" i="73"/>
  <c r="Q2492" i="73" s="1"/>
  <c r="P2909" i="73"/>
  <c r="Q2909" i="73" s="1"/>
  <c r="P3450" i="73"/>
  <c r="Q3450" i="73" s="1"/>
  <c r="P2701" i="73"/>
  <c r="Q2701" i="73" s="1"/>
  <c r="P2705" i="73"/>
  <c r="Q2705" i="73" s="1"/>
  <c r="P3279" i="73"/>
  <c r="Q3279" i="73" s="1"/>
  <c r="P3089" i="73"/>
  <c r="Q3089" i="73" s="1"/>
  <c r="P2681" i="73"/>
  <c r="Q2681" i="73" s="1"/>
  <c r="P3913" i="73"/>
  <c r="P3614" i="73"/>
  <c r="Q3614" i="73" s="1"/>
  <c r="P3786" i="73"/>
  <c r="Q3786" i="73" s="1"/>
  <c r="P3681" i="73"/>
  <c r="Q3681" i="73" s="1"/>
  <c r="P3052" i="73"/>
  <c r="Q3052" i="73" s="1"/>
  <c r="P3085" i="73"/>
  <c r="Q3085" i="73" s="1"/>
  <c r="P2488" i="73"/>
  <c r="Q2488" i="73" s="1"/>
  <c r="P2483" i="73"/>
  <c r="Q2483" i="73" s="1"/>
  <c r="P3190" i="73"/>
  <c r="Q3190" i="73" s="1"/>
  <c r="P2680" i="73"/>
  <c r="Q2680" i="73" s="1"/>
  <c r="P3686" i="73"/>
  <c r="Q3686" i="73" s="1"/>
  <c r="P3670" i="73"/>
  <c r="P3074" i="73"/>
  <c r="Q3074" i="73" s="1"/>
  <c r="P2516" i="73"/>
  <c r="Q2516" i="73" s="1"/>
  <c r="P3055" i="73"/>
  <c r="Q3055" i="73" s="1"/>
  <c r="P3451" i="73"/>
  <c r="Q3451" i="73" s="1"/>
  <c r="P3276" i="73"/>
  <c r="Q3276" i="73" s="1"/>
  <c r="P3274" i="73"/>
  <c r="Q3274" i="73" s="1"/>
  <c r="P3974" i="73"/>
  <c r="Q3974" i="73" s="1"/>
  <c r="P2682" i="73"/>
  <c r="Q2682" i="73" s="1"/>
  <c r="P3867" i="73"/>
  <c r="Q3867" i="73" s="1"/>
  <c r="P3278" i="73"/>
  <c r="Q3278" i="73" s="1"/>
  <c r="P2683" i="73"/>
  <c r="Q2683" i="73" s="1"/>
  <c r="P2995" i="73"/>
  <c r="Q2995" i="73" s="1"/>
  <c r="P2494" i="73"/>
  <c r="Q2494" i="73" s="1"/>
  <c r="P3051" i="73"/>
  <c r="Q3051" i="73" s="1"/>
  <c r="P3682" i="73"/>
  <c r="Q3682" i="73" s="1"/>
  <c r="P3245" i="73"/>
  <c r="Q3245" i="73" s="1"/>
  <c r="P3185" i="73"/>
  <c r="Q3185" i="73" s="1"/>
  <c r="P3455" i="73"/>
  <c r="Q3455" i="73" s="1"/>
  <c r="P4171" i="73"/>
  <c r="Q4171" i="73" s="1"/>
  <c r="P3685" i="73"/>
  <c r="Q3685" i="73" s="1"/>
  <c r="P3075" i="73"/>
  <c r="Q3075" i="73" s="1"/>
  <c r="P3916" i="73"/>
  <c r="Q3916" i="73" s="1"/>
  <c r="P2515" i="73"/>
  <c r="Q2515" i="73" s="1"/>
  <c r="P3836" i="73"/>
  <c r="Q3836" i="73" s="1"/>
  <c r="P3187" i="73"/>
  <c r="Q3187" i="73" s="1"/>
  <c r="P3246" i="73"/>
  <c r="Q3246" i="73" s="1"/>
  <c r="P4080" i="73"/>
  <c r="Q4080" i="73" s="1"/>
  <c r="P4078" i="73"/>
  <c r="Q4078" i="73" s="1"/>
  <c r="P3678" i="73"/>
  <c r="Q3678" i="73" s="1"/>
  <c r="P3086" i="73"/>
  <c r="Q3086" i="73" s="1"/>
  <c r="P3248" i="73"/>
  <c r="Q3248" i="73" s="1"/>
  <c r="P3282" i="73"/>
  <c r="Q3282" i="73" s="1"/>
  <c r="P3192" i="73"/>
  <c r="Q3192" i="73" s="1"/>
  <c r="P3182" i="73"/>
  <c r="Q3182" i="73" s="1"/>
  <c r="P4084" i="73"/>
  <c r="Q4084" i="73" s="1"/>
  <c r="P3683" i="73"/>
  <c r="Q3683" i="73" s="1"/>
  <c r="P2514" i="73"/>
  <c r="Q2514" i="73" s="1"/>
  <c r="P2743" i="73"/>
  <c r="Q2743" i="73" s="1"/>
  <c r="P3275" i="73"/>
  <c r="Q3275" i="73" s="1"/>
  <c r="P3087" i="73"/>
  <c r="Q3087" i="73" s="1"/>
  <c r="P3679" i="73"/>
  <c r="Q3679" i="73" s="1"/>
  <c r="P3865" i="73"/>
  <c r="Q3865" i="73" s="1"/>
  <c r="P3837" i="73"/>
  <c r="Q3837" i="73" s="1"/>
  <c r="P4075" i="73"/>
  <c r="Q4075" i="73" s="1"/>
  <c r="P3243" i="73"/>
  <c r="Q3243" i="73" s="1"/>
  <c r="P3912" i="73"/>
  <c r="Q3912" i="73" s="1"/>
  <c r="P3975" i="73"/>
  <c r="Q3975" i="73" s="1"/>
  <c r="P3687" i="73"/>
  <c r="Q3687" i="73" s="1"/>
  <c r="P2624" i="73"/>
  <c r="Q2624" i="73" s="1"/>
  <c r="P4128" i="73"/>
  <c r="Q4128" i="73" s="1"/>
  <c r="P4242" i="73"/>
  <c r="Q4242" i="73" s="1"/>
  <c r="P3184" i="73"/>
  <c r="Q3184" i="73" s="1"/>
  <c r="P3864" i="73"/>
  <c r="Q3864" i="73" s="1"/>
  <c r="P3191" i="73"/>
  <c r="Q3191" i="73" s="1"/>
  <c r="P3281" i="73"/>
  <c r="Q3281" i="73" s="1"/>
  <c r="P3684" i="73"/>
  <c r="Q3684" i="73" s="1"/>
  <c r="P3454" i="73"/>
  <c r="Q3454" i="73" s="1"/>
  <c r="P2644" i="73"/>
  <c r="Q2644" i="73" s="1"/>
  <c r="P3090" i="73"/>
  <c r="Q3090" i="73" s="1"/>
  <c r="P3917" i="73"/>
  <c r="Q3917" i="73" s="1"/>
  <c r="P3280" i="73"/>
  <c r="Q3280" i="73" s="1"/>
  <c r="P4086" i="73"/>
  <c r="Q4086" i="73" s="1"/>
  <c r="P4129" i="73"/>
  <c r="Q4129" i="73" s="1"/>
  <c r="P4083" i="73"/>
  <c r="Q4083" i="73" s="1"/>
  <c r="P3914" i="73"/>
  <c r="Q3914" i="73" s="1"/>
  <c r="P3976" i="73"/>
  <c r="Q3976" i="73" s="1"/>
  <c r="P3915" i="73"/>
  <c r="Q3915" i="73" s="1"/>
  <c r="P4077" i="73"/>
  <c r="Q4077" i="73" s="1"/>
  <c r="P3945" i="73"/>
  <c r="Q3945" i="73" s="1"/>
  <c r="P3277" i="73"/>
  <c r="Q3277" i="73" s="1"/>
  <c r="P3863" i="73"/>
  <c r="Q3863" i="73" s="1"/>
  <c r="P3978" i="73"/>
  <c r="Q3978" i="73" s="1"/>
  <c r="P2485" i="73"/>
  <c r="Q2485" i="73" s="1"/>
  <c r="P3918" i="73"/>
  <c r="Q3918" i="73" s="1"/>
  <c r="P3082" i="73"/>
  <c r="Q3082" i="73" s="1"/>
  <c r="P4240" i="73"/>
  <c r="Q4240" i="73" s="1"/>
  <c r="P3919" i="73"/>
  <c r="Q3919" i="73" s="1"/>
  <c r="P3092" i="73"/>
  <c r="Q3092" i="73" s="1"/>
  <c r="P4082" i="73"/>
  <c r="Q4082" i="73" s="1"/>
  <c r="P3453" i="73"/>
  <c r="Q3453" i="73" s="1"/>
  <c r="P3091" i="73"/>
  <c r="Q3091" i="73" s="1"/>
  <c r="P2863" i="73"/>
  <c r="Q2863" i="73" s="1"/>
  <c r="P4081" i="73"/>
  <c r="Q4081" i="73" s="1"/>
  <c r="P3977" i="73"/>
  <c r="Q3977" i="73" s="1"/>
  <c r="P3183" i="73"/>
  <c r="Q3183" i="73" s="1"/>
  <c r="P3677" i="73"/>
  <c r="Q3677" i="73" s="1"/>
  <c r="P3861" i="73"/>
  <c r="Q3861" i="73" s="1"/>
  <c r="P2648" i="73"/>
  <c r="Q2648" i="73" s="1"/>
  <c r="P2678" i="73"/>
  <c r="Q2678" i="73" s="1"/>
  <c r="P3186" i="73"/>
  <c r="Q3186" i="73" s="1"/>
  <c r="P4087" i="73"/>
  <c r="Q4087" i="73" s="1"/>
  <c r="P2703" i="73"/>
  <c r="Q2703" i="73" s="1"/>
  <c r="P3866" i="73"/>
  <c r="Q3866" i="73" s="1"/>
  <c r="P4043" i="73"/>
  <c r="Q4043" i="73" s="1"/>
  <c r="P4079" i="73"/>
  <c r="Q4079" i="73" s="1"/>
  <c r="P4085" i="73"/>
  <c r="Q4085" i="73" s="1"/>
  <c r="P3247" i="73"/>
  <c r="Q3247" i="73" s="1"/>
  <c r="P3838" i="73"/>
  <c r="Q3838" i="73" s="1"/>
  <c r="P4074" i="73"/>
  <c r="Q4074" i="73" s="1"/>
  <c r="P3862" i="73"/>
  <c r="Q3862" i="73" s="1"/>
  <c r="P1471" i="73"/>
  <c r="Q1471" i="73" s="1"/>
  <c r="P535" i="73"/>
  <c r="Q535" i="73" s="1"/>
  <c r="P1040" i="73"/>
  <c r="Q1040" i="73" s="1"/>
  <c r="P536" i="73"/>
  <c r="Q536" i="73" s="1"/>
  <c r="P1026" i="73"/>
  <c r="P1472" i="73"/>
  <c r="Q1472" i="73" s="1"/>
  <c r="P1038" i="73"/>
  <c r="Q1038" i="73" s="1"/>
  <c r="P952" i="73"/>
  <c r="Q952" i="73" s="1"/>
  <c r="P726" i="73"/>
  <c r="Q726" i="73" s="1"/>
  <c r="P1032" i="73"/>
  <c r="Q1032" i="73" s="1"/>
  <c r="P1034" i="73"/>
  <c r="Q1034" i="73" s="1"/>
  <c r="P1027" i="73"/>
  <c r="Q1027" i="73" s="1"/>
  <c r="P410" i="73"/>
  <c r="Q410" i="73" s="1"/>
  <c r="P1401" i="73"/>
  <c r="P1031" i="73"/>
  <c r="Q1031" i="73" s="1"/>
  <c r="P1522" i="73"/>
  <c r="Q1522" i="73" s="1"/>
  <c r="P298" i="73"/>
  <c r="Q298" i="73" s="1"/>
  <c r="P1850" i="73"/>
  <c r="Q1850" i="73" s="1"/>
  <c r="P664" i="73"/>
  <c r="Q664" i="73" s="1"/>
  <c r="P1177" i="73"/>
  <c r="Q1177" i="73" s="1"/>
  <c r="P1030" i="73"/>
  <c r="Q1030" i="73" s="1"/>
  <c r="P1023" i="73"/>
  <c r="P1807" i="73"/>
  <c r="Q1807" i="73" s="1"/>
  <c r="P2040" i="73"/>
  <c r="Q2040" i="73" s="1"/>
  <c r="P911" i="73"/>
  <c r="Q911" i="73" s="1"/>
  <c r="P1033" i="73"/>
  <c r="Q1033" i="73" s="1"/>
  <c r="P1402" i="73"/>
  <c r="Q1402" i="73" s="1"/>
  <c r="P1024" i="73"/>
  <c r="Q1024" i="73" s="1"/>
  <c r="P537" i="73"/>
  <c r="Q537" i="73" s="1"/>
  <c r="P538" i="73"/>
  <c r="Q538" i="73" s="1"/>
  <c r="P1527" i="73"/>
  <c r="Q1527" i="73" s="1"/>
  <c r="P2039" i="73"/>
  <c r="Q2039" i="73" s="1"/>
  <c r="P797" i="73"/>
  <c r="Q797" i="73" s="1"/>
  <c r="P1466" i="73"/>
  <c r="Q1466" i="73" s="1"/>
  <c r="P800" i="73"/>
  <c r="Q800" i="73" s="1"/>
  <c r="P1259" i="73"/>
  <c r="Q1259" i="73" s="1"/>
  <c r="P2168" i="73"/>
  <c r="Q2168" i="73" s="1"/>
  <c r="P798" i="73"/>
  <c r="Q798" i="73" s="1"/>
  <c r="P1526" i="73"/>
  <c r="Q1526" i="73" s="1"/>
  <c r="P2088" i="73"/>
  <c r="Q2088" i="73" s="1"/>
  <c r="P665" i="73"/>
  <c r="Q665" i="73" s="1"/>
  <c r="P1178" i="73"/>
  <c r="Q1178" i="73" s="1"/>
  <c r="P1690" i="73"/>
  <c r="Q1690" i="73" s="1"/>
  <c r="P666" i="73"/>
  <c r="Q666" i="73" s="1"/>
  <c r="P1179" i="73"/>
  <c r="Q1179" i="73" s="1"/>
  <c r="P1025" i="73"/>
  <c r="P1258" i="73"/>
  <c r="Q1258" i="73" s="1"/>
  <c r="P862" i="73"/>
  <c r="Q862" i="73" s="1"/>
  <c r="P912" i="73"/>
  <c r="Q912" i="73" s="1"/>
  <c r="P1202" i="73"/>
  <c r="Q1202" i="73" s="1"/>
  <c r="P913" i="73"/>
  <c r="Q913" i="73" s="1"/>
  <c r="P910" i="73"/>
  <c r="Q910" i="73" s="1"/>
  <c r="P227" i="73"/>
  <c r="Q227" i="73" s="1"/>
  <c r="P796" i="73"/>
  <c r="Q796" i="73" s="1"/>
  <c r="P1523" i="73"/>
  <c r="Q1523" i="73" s="1"/>
  <c r="P299" i="73"/>
  <c r="Q299" i="73" s="1"/>
  <c r="P571" i="73"/>
  <c r="Q571" i="73" s="1"/>
  <c r="P1469" i="73"/>
  <c r="Q1469" i="73" s="1"/>
  <c r="P1942" i="73"/>
  <c r="Q1942" i="73" s="1"/>
  <c r="P1056" i="73"/>
  <c r="Q1056" i="73" s="1"/>
  <c r="P794" i="73"/>
  <c r="Q794" i="73" s="1"/>
  <c r="P297" i="73"/>
  <c r="Q297" i="73" s="1"/>
  <c r="P1516" i="73"/>
  <c r="Q1516" i="73" s="1"/>
  <c r="P1514" i="73"/>
  <c r="Q1514" i="73" s="1"/>
  <c r="P1515" i="73"/>
  <c r="Q1515" i="73" s="1"/>
  <c r="P1941" i="73"/>
  <c r="Q1941" i="73" s="1"/>
  <c r="P1468" i="73"/>
  <c r="Q1468" i="73" s="1"/>
  <c r="P1037" i="73"/>
  <c r="Q1037" i="73" s="1"/>
  <c r="P861" i="73"/>
  <c r="P1035" i="73"/>
  <c r="Q1035" i="73" s="1"/>
  <c r="P300" i="73"/>
  <c r="Q300" i="73" s="1"/>
  <c r="P1525" i="73"/>
  <c r="Q1525" i="73" s="1"/>
  <c r="P1029" i="73"/>
  <c r="Q1029" i="73" s="1"/>
  <c r="P667" i="73"/>
  <c r="Q667" i="73" s="1"/>
  <c r="P1521" i="73"/>
  <c r="Q1521" i="73" s="1"/>
  <c r="P228" i="73"/>
  <c r="Q228" i="73" s="1"/>
  <c r="P1517" i="73"/>
  <c r="Q1517" i="73" s="1"/>
  <c r="P1036" i="73"/>
  <c r="Q1036" i="73" s="1"/>
  <c r="P444" i="73"/>
  <c r="P1022" i="73"/>
  <c r="P1470" i="73"/>
  <c r="Q1470" i="73" s="1"/>
  <c r="P799" i="73"/>
  <c r="Q799" i="73" s="1"/>
  <c r="P1039" i="73"/>
  <c r="Q1039" i="73" s="1"/>
  <c r="P1403" i="73"/>
  <c r="Q1403" i="73" s="1"/>
  <c r="P1524" i="73"/>
  <c r="Q1524" i="73" s="1"/>
  <c r="P1028" i="73"/>
  <c r="P795" i="73"/>
  <c r="Q795" i="73" s="1"/>
  <c r="P1089" i="73"/>
  <c r="Q1089" i="73" s="1"/>
  <c r="P1467" i="73"/>
  <c r="Q1467" i="73" s="1"/>
  <c r="P2901" i="73"/>
  <c r="Q2901" i="73" s="1"/>
  <c r="P3364" i="73"/>
  <c r="Q3364" i="73" s="1"/>
  <c r="P2476" i="73"/>
  <c r="Q2476" i="73" s="1"/>
  <c r="P3524" i="73"/>
  <c r="Q3524" i="73" s="1"/>
  <c r="P2331" i="73"/>
  <c r="Q2331" i="73" s="1"/>
  <c r="P2330" i="73"/>
  <c r="Q2330" i="73" s="1"/>
  <c r="P3652" i="73"/>
  <c r="Q3652" i="73" s="1"/>
  <c r="P2334" i="73"/>
  <c r="Q2334" i="73" s="1"/>
  <c r="P3400" i="73"/>
  <c r="Q3400" i="73" s="1"/>
  <c r="P3332" i="73"/>
  <c r="Q3332" i="73" s="1"/>
  <c r="P3013" i="73"/>
  <c r="Q3013" i="73" s="1"/>
  <c r="P2657" i="73"/>
  <c r="Q2657" i="73" s="1"/>
  <c r="P2335" i="73"/>
  <c r="Q2335" i="73" s="1"/>
  <c r="P3407" i="73"/>
  <c r="Q3407" i="73" s="1"/>
  <c r="P3012" i="73"/>
  <c r="Q3012" i="73" s="1"/>
  <c r="P2374" i="73"/>
  <c r="Q2374" i="73" s="1"/>
  <c r="P4163" i="73"/>
  <c r="Q4163" i="73" s="1"/>
  <c r="P2932" i="73"/>
  <c r="Q2932" i="73" s="1"/>
  <c r="P2472" i="73"/>
  <c r="Q2472" i="73" s="1"/>
  <c r="P2665" i="73"/>
  <c r="Q2665" i="73" s="1"/>
  <c r="P3649" i="73"/>
  <c r="Q3649" i="73" s="1"/>
  <c r="P2259" i="73"/>
  <c r="Q2259" i="73" s="1"/>
  <c r="P3640" i="73"/>
  <c r="Q3640" i="73" s="1"/>
  <c r="P3324" i="73"/>
  <c r="Q3324" i="73" s="1"/>
  <c r="P2669" i="73"/>
  <c r="Q2669" i="73" s="1"/>
  <c r="P2340" i="73"/>
  <c r="Q2340" i="73" s="1"/>
  <c r="P2664" i="73"/>
  <c r="Q2664" i="73" s="1"/>
  <c r="P2332" i="73"/>
  <c r="Q2332" i="73" s="1"/>
  <c r="P3527" i="73"/>
  <c r="Q3527" i="73" s="1"/>
  <c r="P2473" i="73"/>
  <c r="Q2473" i="73" s="1"/>
  <c r="P3526" i="73"/>
  <c r="Q3526" i="73" s="1"/>
  <c r="P2339" i="73"/>
  <c r="Q2339" i="73" s="1"/>
  <c r="P3644" i="73"/>
  <c r="Q3644" i="73" s="1"/>
  <c r="P3716" i="73"/>
  <c r="Q3716" i="73" s="1"/>
  <c r="P3401" i="73"/>
  <c r="Q3401" i="73" s="1"/>
  <c r="P2656" i="73"/>
  <c r="Q2656" i="73" s="1"/>
  <c r="P3656" i="73"/>
  <c r="Q3656" i="73" s="1"/>
  <c r="P2333" i="73"/>
  <c r="Q2333" i="73" s="1"/>
  <c r="P3292" i="73"/>
  <c r="Q3292" i="73" s="1"/>
  <c r="P4145" i="73"/>
  <c r="Q4145" i="73" s="1"/>
  <c r="P2660" i="73"/>
  <c r="Q2660" i="73" s="1"/>
  <c r="P3657" i="73"/>
  <c r="Q3657" i="73" s="1"/>
  <c r="P3295" i="73"/>
  <c r="Q3295" i="73" s="1"/>
  <c r="P4227" i="73"/>
  <c r="Q4227" i="73" s="1"/>
  <c r="P3643" i="73"/>
  <c r="Q3643" i="73" s="1"/>
  <c r="P2474" i="73"/>
  <c r="Q2474" i="73" s="1"/>
  <c r="P4148" i="73"/>
  <c r="Q4148" i="73" s="1"/>
  <c r="P3404" i="73"/>
  <c r="Q3404" i="73" s="1"/>
  <c r="P3596" i="73"/>
  <c r="Q3596" i="73" s="1"/>
  <c r="P3658" i="73"/>
  <c r="Q3658" i="73" s="1"/>
  <c r="P3889" i="73"/>
  <c r="Q3889" i="73" s="1"/>
  <c r="P3323" i="73"/>
  <c r="Q3323" i="73" s="1"/>
  <c r="P3042" i="73"/>
  <c r="Q3042" i="73" s="1"/>
  <c r="P3408" i="73"/>
  <c r="Q3408" i="73" s="1"/>
  <c r="P3396" i="73"/>
  <c r="Q3396" i="73" s="1"/>
  <c r="P2659" i="73"/>
  <c r="Q2659" i="73" s="1"/>
  <c r="P4152" i="73"/>
  <c r="Q4152" i="73" s="1"/>
  <c r="P2867" i="73"/>
  <c r="Q2867" i="73" s="1"/>
  <c r="P4191" i="73"/>
  <c r="Q4191" i="73" s="1"/>
  <c r="P3950" i="73"/>
  <c r="Q3950" i="73" s="1"/>
  <c r="P3359" i="73"/>
  <c r="Q3359" i="73" s="1"/>
  <c r="P3360" i="73"/>
  <c r="Q3360" i="73" s="1"/>
  <c r="P4156" i="73"/>
  <c r="Q4156" i="73" s="1"/>
  <c r="P3361" i="73"/>
  <c r="Q3361" i="73" s="1"/>
  <c r="P2475" i="73"/>
  <c r="Q2475" i="73" s="1"/>
  <c r="P3334" i="73"/>
  <c r="Q3334" i="73" s="1"/>
  <c r="P3327" i="73"/>
  <c r="Q3327" i="73" s="1"/>
  <c r="P2642" i="73"/>
  <c r="Q2642" i="73" s="1"/>
  <c r="P2962" i="73"/>
  <c r="Q2962" i="73" s="1"/>
  <c r="P3331" i="73"/>
  <c r="Q3331" i="73" s="1"/>
  <c r="P4014" i="73"/>
  <c r="Q4014" i="73" s="1"/>
  <c r="P3321" i="73"/>
  <c r="Q3321" i="73" s="1"/>
  <c r="P4151" i="73"/>
  <c r="Q4151" i="73" s="1"/>
  <c r="P3694" i="73"/>
  <c r="Q3694" i="73" s="1"/>
  <c r="P3293" i="73"/>
  <c r="Q3293" i="73" s="1"/>
  <c r="P3595" i="73"/>
  <c r="Q3595" i="73" s="1"/>
  <c r="P3529" i="73"/>
  <c r="Q3529" i="73" s="1"/>
  <c r="P3650" i="73"/>
  <c r="Q3650" i="73" s="1"/>
  <c r="P2860" i="73"/>
  <c r="Q2860" i="73" s="1"/>
  <c r="P3333" i="73"/>
  <c r="Q3333" i="73" s="1"/>
  <c r="P4011" i="73"/>
  <c r="Q4011" i="73" s="1"/>
  <c r="P3397" i="73"/>
  <c r="Q3397" i="73" s="1"/>
  <c r="P3646" i="73"/>
  <c r="Q3646" i="73" s="1"/>
  <c r="P3294" i="73"/>
  <c r="Q3294" i="73" s="1"/>
  <c r="P2666" i="73"/>
  <c r="Q2666" i="73" s="1"/>
  <c r="P2668" i="73"/>
  <c r="Q2668" i="73" s="1"/>
  <c r="P2658" i="73"/>
  <c r="Q2658" i="73" s="1"/>
  <c r="P2662" i="73"/>
  <c r="Q2662" i="73" s="1"/>
  <c r="P2963" i="73"/>
  <c r="Q2963" i="73" s="1"/>
  <c r="P2663" i="73"/>
  <c r="Q2663" i="73" s="1"/>
  <c r="P4023" i="73"/>
  <c r="Q4023" i="73" s="1"/>
  <c r="P4021" i="73"/>
  <c r="Q4021" i="73" s="1"/>
  <c r="P4149" i="73"/>
  <c r="Q4149" i="73" s="1"/>
  <c r="P4022" i="73"/>
  <c r="Q4022" i="73" s="1"/>
  <c r="P3398" i="73"/>
  <c r="Q3398" i="73" s="1"/>
  <c r="P4024" i="73"/>
  <c r="Q4024" i="73" s="1"/>
  <c r="P3639" i="73"/>
  <c r="Q3639" i="73" s="1"/>
  <c r="P4071" i="73"/>
  <c r="Q4071" i="73" s="1"/>
  <c r="P4159" i="73"/>
  <c r="Q4159" i="73" s="1"/>
  <c r="P3363" i="73"/>
  <c r="Q3363" i="73" s="1"/>
  <c r="P3642" i="73"/>
  <c r="Q3642" i="73" s="1"/>
  <c r="P3759" i="73"/>
  <c r="Q3759" i="73" s="1"/>
  <c r="P3653" i="73"/>
  <c r="Q3653" i="73" s="1"/>
  <c r="P3325" i="73"/>
  <c r="Q3325" i="73" s="1"/>
  <c r="P3645" i="73"/>
  <c r="Q3645" i="73" s="1"/>
  <c r="P4147" i="73"/>
  <c r="Q4147" i="73" s="1"/>
  <c r="P3328" i="73"/>
  <c r="Q3328" i="73" s="1"/>
  <c r="P4155" i="73"/>
  <c r="Q4155" i="73" s="1"/>
  <c r="P3647" i="73"/>
  <c r="Q3647" i="73" s="1"/>
  <c r="P3597" i="73"/>
  <c r="Q3597" i="73" s="1"/>
  <c r="P3402" i="73"/>
  <c r="Q3402" i="73" s="1"/>
  <c r="P4158" i="73"/>
  <c r="Q4158" i="73" s="1"/>
  <c r="P3530" i="73"/>
  <c r="Q3530" i="73" s="1"/>
  <c r="P3330" i="73"/>
  <c r="Q3330" i="73" s="1"/>
  <c r="P3336" i="73"/>
  <c r="Q3336" i="73" s="1"/>
  <c r="P3641" i="73"/>
  <c r="Q3641" i="73" s="1"/>
  <c r="P4150" i="73"/>
  <c r="Q4150" i="73" s="1"/>
  <c r="P4161" i="73"/>
  <c r="Q4161" i="73" s="1"/>
  <c r="P3648" i="73"/>
  <c r="Q3648" i="73" s="1"/>
  <c r="P4008" i="73"/>
  <c r="Q4008" i="73" s="1"/>
  <c r="P3525" i="73"/>
  <c r="Q3525" i="73" s="1"/>
  <c r="P3433" i="73"/>
  <c r="Q3433" i="73" s="1"/>
  <c r="P3014" i="73"/>
  <c r="Q3014" i="73" s="1"/>
  <c r="P3128" i="73"/>
  <c r="Q3128" i="73" s="1"/>
  <c r="P4009" i="73"/>
  <c r="Q4009" i="73" s="1"/>
  <c r="P4157" i="73"/>
  <c r="Q4157" i="73" s="1"/>
  <c r="P4007" i="73"/>
  <c r="Q4007" i="73" s="1"/>
  <c r="P4010" i="73"/>
  <c r="Q4010" i="73" s="1"/>
  <c r="P3365" i="73"/>
  <c r="Q3365" i="73" s="1"/>
  <c r="P3651" i="73"/>
  <c r="Q3651" i="73" s="1"/>
  <c r="P2661" i="73"/>
  <c r="Q2661" i="73" s="1"/>
  <c r="P3654" i="73"/>
  <c r="Q3654" i="73" s="1"/>
  <c r="P3528" i="73"/>
  <c r="Q3528" i="73" s="1"/>
  <c r="P4015" i="73"/>
  <c r="Q4015" i="73" s="1"/>
  <c r="P3406" i="73"/>
  <c r="Q3406" i="73" s="1"/>
  <c r="P4162" i="73"/>
  <c r="Q4162" i="73" s="1"/>
  <c r="P4154" i="73"/>
  <c r="Q4154" i="73" s="1"/>
  <c r="P3329" i="73"/>
  <c r="Q3329" i="73" s="1"/>
  <c r="P4013" i="73"/>
  <c r="Q4013" i="73" s="1"/>
  <c r="P4146" i="73"/>
  <c r="Q4146" i="73" s="1"/>
  <c r="P2667" i="73"/>
  <c r="Q2667" i="73" s="1"/>
  <c r="P3888" i="73"/>
  <c r="Q3888" i="73" s="1"/>
  <c r="P4153" i="73"/>
  <c r="Q4153" i="73" s="1"/>
  <c r="P4192" i="73"/>
  <c r="Q4192" i="73" s="1"/>
  <c r="P3399" i="73"/>
  <c r="Q3399" i="73" s="1"/>
  <c r="P3655" i="73"/>
  <c r="Q3655" i="73" s="1"/>
  <c r="P3890" i="73"/>
  <c r="Q3890" i="73" s="1"/>
  <c r="P3326" i="73"/>
  <c r="Q3326" i="73" s="1"/>
  <c r="P4160" i="73"/>
  <c r="Q4160" i="73" s="1"/>
  <c r="P2859" i="73"/>
  <c r="Q2859" i="73" s="1"/>
  <c r="P3925" i="73"/>
  <c r="Q3925" i="73" s="1"/>
  <c r="P3362" i="73"/>
  <c r="Q3362" i="73" s="1"/>
  <c r="P4012" i="73"/>
  <c r="Q4012" i="73" s="1"/>
  <c r="P3403" i="73"/>
  <c r="Q3403" i="73" s="1"/>
  <c r="P3335" i="73"/>
  <c r="Q3335" i="73" s="1"/>
  <c r="P3322" i="73"/>
  <c r="Q3322" i="73" s="1"/>
  <c r="P4006" i="73"/>
  <c r="Q4006" i="73" s="1"/>
  <c r="P133" i="73"/>
  <c r="Q133" i="73" s="1"/>
  <c r="P126" i="73"/>
  <c r="Q126" i="73" s="1"/>
  <c r="P944" i="73"/>
  <c r="Q944" i="73" s="1"/>
  <c r="P17" i="73"/>
  <c r="Q17" i="73" s="1"/>
  <c r="P1106" i="73"/>
  <c r="Q1106" i="73" s="1"/>
  <c r="P1618" i="73"/>
  <c r="Q1618" i="73" s="1"/>
  <c r="P86" i="73"/>
  <c r="Q86" i="73" s="1"/>
  <c r="P399" i="73"/>
  <c r="Q399" i="73" s="1"/>
  <c r="P78" i="73"/>
  <c r="P840" i="73"/>
  <c r="Q840" i="73" s="1"/>
  <c r="P528" i="73"/>
  <c r="Q528" i="73" s="1"/>
  <c r="P2065" i="73"/>
  <c r="Q2065" i="73" s="1"/>
  <c r="P1057" i="73"/>
  <c r="P2073" i="73"/>
  <c r="Q2073" i="73" s="1"/>
  <c r="P1099" i="73"/>
  <c r="Q1099" i="73" s="1"/>
  <c r="P2089" i="73"/>
  <c r="Q2089" i="73" s="1"/>
  <c r="P671" i="73"/>
  <c r="Q671" i="73" s="1"/>
  <c r="P2070" i="73"/>
  <c r="Q2070" i="73" s="1"/>
  <c r="P1110" i="73"/>
  <c r="Q1110" i="73" s="1"/>
  <c r="P81" i="73"/>
  <c r="Q81" i="73" s="1"/>
  <c r="P586" i="73"/>
  <c r="Q586" i="73" s="1"/>
  <c r="P93" i="73"/>
  <c r="Q93" i="73" s="1"/>
  <c r="P1126" i="73"/>
  <c r="Q1126" i="73" s="1"/>
  <c r="P213" i="73"/>
  <c r="Q213" i="73" s="1"/>
  <c r="P1134" i="73"/>
  <c r="Q1134" i="73" s="1"/>
  <c r="P16" i="73"/>
  <c r="Q16" i="73" s="1"/>
  <c r="P1105" i="73"/>
  <c r="Q1105" i="73" s="1"/>
  <c r="P562" i="73"/>
  <c r="Q562" i="73" s="1"/>
  <c r="P88" i="73"/>
  <c r="Q88" i="73" s="1"/>
  <c r="P1617" i="73"/>
  <c r="Q1617" i="73" s="1"/>
  <c r="P1602" i="73"/>
  <c r="Q1602" i="73" s="1"/>
  <c r="P2114" i="73"/>
  <c r="Q2114" i="73" s="1"/>
  <c r="P839" i="73"/>
  <c r="Q839" i="73" s="1"/>
  <c r="P945" i="73"/>
  <c r="Q945" i="73" s="1"/>
  <c r="P1946" i="73"/>
  <c r="Q1946" i="73" s="1"/>
  <c r="P64" i="73"/>
  <c r="Q64" i="73" s="1"/>
  <c r="P72" i="73"/>
  <c r="P2111" i="73"/>
  <c r="Q2111" i="73" s="1"/>
  <c r="P936" i="73"/>
  <c r="Q936" i="73" s="1"/>
  <c r="P1014" i="73"/>
  <c r="P1102" i="73"/>
  <c r="Q1102" i="73" s="1"/>
  <c r="P157" i="73"/>
  <c r="P214" i="73"/>
  <c r="Q214" i="73" s="1"/>
  <c r="P1303" i="73"/>
  <c r="Q1303" i="73" s="1"/>
  <c r="P71" i="73"/>
  <c r="P15" i="73"/>
  <c r="Q15" i="73" s="1"/>
  <c r="P1096" i="73"/>
  <c r="Q1096" i="73" s="1"/>
  <c r="P703" i="73"/>
  <c r="Q703" i="73" s="1"/>
  <c r="P1198" i="73"/>
  <c r="Q1198" i="73" s="1"/>
  <c r="P1127" i="73"/>
  <c r="Q1127" i="73" s="1"/>
  <c r="P87" i="73"/>
  <c r="Q87" i="73" s="1"/>
  <c r="P946" i="73"/>
  <c r="Q946" i="73" s="1"/>
  <c r="P80" i="73"/>
  <c r="P585" i="73"/>
  <c r="Q585" i="73" s="1"/>
  <c r="P1098" i="73"/>
  <c r="Q1098" i="73" s="1"/>
  <c r="P1610" i="73"/>
  <c r="Q1610" i="73" s="1"/>
  <c r="P2112" i="73"/>
  <c r="Q2112" i="73" s="1"/>
  <c r="P2062" i="73"/>
  <c r="Q2062" i="73" s="1"/>
  <c r="P1095" i="73"/>
  <c r="Q1095" i="73" s="1"/>
  <c r="P1136" i="73"/>
  <c r="Q1136" i="73" s="1"/>
  <c r="P1016" i="73"/>
  <c r="P1318" i="73"/>
  <c r="Q1318" i="73" s="1"/>
  <c r="P85" i="73"/>
  <c r="Q85" i="73" s="1"/>
  <c r="P158" i="73"/>
  <c r="P79" i="73"/>
  <c r="P2113" i="73"/>
  <c r="Q2113" i="73" s="1"/>
  <c r="P2098" i="73"/>
  <c r="Q2098" i="73" s="1"/>
  <c r="P2074" i="73"/>
  <c r="Q2074" i="73" s="1"/>
  <c r="P1424" i="73"/>
  <c r="Q1424" i="73" s="1"/>
  <c r="P1304" i="73"/>
  <c r="Q1304" i="73" s="1"/>
  <c r="P125" i="73"/>
  <c r="Q125" i="73" s="1"/>
  <c r="P1614" i="73"/>
  <c r="Q1614" i="73" s="1"/>
  <c r="P1087" i="73"/>
  <c r="Q1087" i="73" s="1"/>
  <c r="P2063" i="73"/>
  <c r="Q2063" i="73" s="1"/>
  <c r="P937" i="73"/>
  <c r="Q937" i="73" s="1"/>
  <c r="P1441" i="73"/>
  <c r="Q1441" i="73" s="1"/>
  <c r="P1615" i="73"/>
  <c r="Q1615" i="73" s="1"/>
  <c r="P1382" i="73"/>
  <c r="Q1382" i="73" s="1"/>
  <c r="P1103" i="73"/>
  <c r="Q1103" i="73" s="1"/>
  <c r="P1097" i="73"/>
  <c r="Q1097" i="73" s="1"/>
  <c r="P792" i="73"/>
  <c r="Q792" i="73" s="1"/>
  <c r="P65" i="73"/>
  <c r="P73" i="73"/>
  <c r="P1088" i="73"/>
  <c r="Q1088" i="73" s="1"/>
  <c r="P1137" i="73"/>
  <c r="Q1137" i="73" s="1"/>
  <c r="P89" i="73"/>
  <c r="Q89" i="73" s="1"/>
  <c r="P402" i="73"/>
  <c r="Q402" i="73" s="1"/>
  <c r="P90" i="73"/>
  <c r="Q90" i="73" s="1"/>
  <c r="P159" i="73"/>
  <c r="P310" i="73"/>
  <c r="Q310" i="73" s="1"/>
  <c r="P2095" i="73"/>
  <c r="Q2095" i="73" s="1"/>
  <c r="P1128" i="73"/>
  <c r="Q1128" i="73" s="1"/>
  <c r="P70" i="73"/>
  <c r="P63" i="73"/>
  <c r="Q63" i="73" s="1"/>
  <c r="P309" i="73"/>
  <c r="Q309" i="73" s="1"/>
  <c r="P2078" i="73"/>
  <c r="Q2078" i="73" s="1"/>
  <c r="P1510" i="73"/>
  <c r="Q1510" i="73" s="1"/>
  <c r="P406" i="73"/>
  <c r="Q406" i="73" s="1"/>
  <c r="P1319" i="73"/>
  <c r="Q1319" i="73" s="1"/>
  <c r="P1440" i="73"/>
  <c r="Q1440" i="73" s="1"/>
  <c r="P129" i="73"/>
  <c r="P2096" i="73"/>
  <c r="Q2096" i="73" s="1"/>
  <c r="P66" i="73"/>
  <c r="P2064" i="73"/>
  <c r="Q2064" i="73" s="1"/>
  <c r="P943" i="73"/>
  <c r="Q943" i="73" s="1"/>
  <c r="P2072" i="73"/>
  <c r="Q2072" i="73" s="1"/>
  <c r="P1015" i="73"/>
  <c r="P5" i="73"/>
  <c r="Q5" i="73" s="1"/>
  <c r="P269" i="73"/>
  <c r="Q269" i="73" s="1"/>
  <c r="P1569" i="73"/>
  <c r="Q1569" i="73" s="1"/>
  <c r="P401" i="73"/>
  <c r="Q401" i="73" s="1"/>
  <c r="P266" i="73"/>
  <c r="Q266" i="73" s="1"/>
  <c r="P2071" i="73"/>
  <c r="Q2071" i="73" s="1"/>
  <c r="P934" i="73"/>
  <c r="Q934" i="73" s="1"/>
  <c r="P2094" i="73"/>
  <c r="Q2094" i="73" s="1"/>
  <c r="P942" i="73"/>
  <c r="Q942" i="73" s="1"/>
  <c r="P1383" i="73"/>
  <c r="Q1383" i="73" s="1"/>
  <c r="P561" i="73"/>
  <c r="Q561" i="73" s="1"/>
  <c r="P2080" i="73"/>
  <c r="Q2080" i="73" s="1"/>
  <c r="P2106" i="73"/>
  <c r="Q2106" i="73" s="1"/>
  <c r="P130" i="73"/>
  <c r="Q130" i="73" s="1"/>
  <c r="P1856" i="73"/>
  <c r="Q1856" i="73" s="1"/>
  <c r="P18" i="73"/>
  <c r="Q18" i="73" s="1"/>
  <c r="P1104" i="73"/>
  <c r="Q1104" i="73" s="1"/>
  <c r="P1616" i="73"/>
  <c r="Q1616" i="73" s="1"/>
  <c r="P1919" i="73"/>
  <c r="Q1919" i="73" s="1"/>
  <c r="P1129" i="73"/>
  <c r="Q1129" i="73" s="1"/>
  <c r="P405" i="73"/>
  <c r="Q405" i="73" s="1"/>
  <c r="P82" i="73"/>
  <c r="Q82" i="73" s="1"/>
  <c r="P2097" i="73"/>
  <c r="Q2097" i="73" s="1"/>
  <c r="P346" i="73"/>
  <c r="Q346" i="73" s="1"/>
  <c r="P128" i="73"/>
  <c r="Q128" i="73" s="1"/>
  <c r="P933" i="73"/>
  <c r="Q933" i="73" s="1"/>
  <c r="P1603" i="73"/>
  <c r="Q1603" i="73" s="1"/>
  <c r="P2115" i="73"/>
  <c r="Q2115" i="73" s="1"/>
  <c r="P1788" i="73"/>
  <c r="Q1788" i="73" s="1"/>
  <c r="P1133" i="73"/>
  <c r="Q1133" i="73" s="1"/>
  <c r="P1611" i="73"/>
  <c r="Q1611" i="73" s="1"/>
  <c r="P1135" i="73"/>
  <c r="Q1135" i="73" s="1"/>
  <c r="P69" i="73"/>
  <c r="Q69" i="73" s="1"/>
  <c r="P1111" i="73"/>
  <c r="Q1111" i="73" s="1"/>
  <c r="P1378" i="73"/>
  <c r="Q1378" i="73" s="1"/>
  <c r="P2092" i="73"/>
  <c r="Q2092" i="73" s="1"/>
  <c r="P2107" i="73"/>
  <c r="P1197" i="73"/>
  <c r="Q1197" i="73" s="1"/>
  <c r="P564" i="73"/>
  <c r="Q564" i="73" s="1"/>
  <c r="P68" i="73"/>
  <c r="P1571" i="73"/>
  <c r="Q1571" i="73" s="1"/>
  <c r="P268" i="73"/>
  <c r="Q268" i="73" s="1"/>
  <c r="P127" i="73"/>
  <c r="Q127" i="73" s="1"/>
  <c r="P480" i="73"/>
  <c r="Q480" i="73" s="1"/>
  <c r="P2090" i="73"/>
  <c r="Q2090" i="73" s="1"/>
  <c r="P1379" i="73"/>
  <c r="Q1379" i="73" s="1"/>
  <c r="P2091" i="73"/>
  <c r="Q2091" i="73" s="1"/>
  <c r="P1380" i="73"/>
  <c r="Q1380" i="73" s="1"/>
  <c r="P2099" i="73"/>
  <c r="Q2099" i="73" s="1"/>
  <c r="P940" i="73"/>
  <c r="Q940" i="73" s="1"/>
  <c r="P1739" i="73"/>
  <c r="Q1739" i="73" s="1"/>
  <c r="P643" i="73"/>
  <c r="Q643" i="73" s="1"/>
  <c r="P132" i="73"/>
  <c r="Q132" i="73" s="1"/>
  <c r="P2076" i="73"/>
  <c r="Q2076" i="73" s="1"/>
  <c r="P529" i="73"/>
  <c r="Q529" i="73" s="1"/>
  <c r="P1570" i="73"/>
  <c r="Q1570" i="73" s="1"/>
  <c r="P2105" i="73"/>
  <c r="P938" i="73"/>
  <c r="Q938" i="73" s="1"/>
  <c r="P931" i="73"/>
  <c r="Q931" i="73" s="1"/>
  <c r="P939" i="73"/>
  <c r="Q939" i="73" s="1"/>
  <c r="P932" i="73"/>
  <c r="Q932" i="73" s="1"/>
  <c r="P2077" i="73"/>
  <c r="Q2077" i="73" s="1"/>
  <c r="P563" i="73"/>
  <c r="Q563" i="73" s="1"/>
  <c r="P1125" i="73"/>
  <c r="Q1125" i="73" s="1"/>
  <c r="P67" i="73"/>
  <c r="Q67" i="73" s="1"/>
  <c r="P267" i="73"/>
  <c r="Q267" i="73" s="1"/>
  <c r="P2109" i="73"/>
  <c r="Q2109" i="73" s="1"/>
  <c r="P2075" i="73"/>
  <c r="Q2075" i="73" s="1"/>
  <c r="P1763" i="73"/>
  <c r="Q1763" i="73" s="1"/>
  <c r="P91" i="73"/>
  <c r="Q91" i="73" s="1"/>
  <c r="P2061" i="73"/>
  <c r="Q2061" i="73" s="1"/>
  <c r="P2110" i="73"/>
  <c r="Q2110" i="73" s="1"/>
  <c r="P838" i="73"/>
  <c r="Q838" i="73" s="1"/>
  <c r="P935" i="73"/>
  <c r="Q935" i="73" s="1"/>
  <c r="P404" i="73"/>
  <c r="Q404" i="73" s="1"/>
  <c r="P131" i="73"/>
  <c r="Q131" i="73" s="1"/>
  <c r="P2067" i="73"/>
  <c r="Q2067" i="73" s="1"/>
  <c r="P403" i="73"/>
  <c r="Q403" i="73" s="1"/>
  <c r="P2117" i="73"/>
  <c r="Q2117" i="73" s="1"/>
  <c r="P1692" i="73"/>
  <c r="Q1692" i="73" s="1"/>
  <c r="P588" i="73"/>
  <c r="Q588" i="73" s="1"/>
  <c r="P1101" i="73"/>
  <c r="Q1101" i="73" s="1"/>
  <c r="P1613" i="73"/>
  <c r="Q1613" i="73" s="1"/>
  <c r="P62" i="73"/>
  <c r="P400" i="73"/>
  <c r="Q400" i="73" s="1"/>
  <c r="P1132" i="73"/>
  <c r="Q1132" i="73" s="1"/>
  <c r="P92" i="73"/>
  <c r="Q92" i="73" s="1"/>
  <c r="P2108" i="73"/>
  <c r="Q2108" i="73" s="1"/>
  <c r="P941" i="73"/>
  <c r="Q941" i="73" s="1"/>
  <c r="P2093" i="73"/>
  <c r="Q2093" i="73" s="1"/>
  <c r="P1107" i="73"/>
  <c r="Q1107" i="73" s="1"/>
  <c r="P1619" i="73"/>
  <c r="Q1619" i="73" s="1"/>
  <c r="P2189" i="73"/>
  <c r="Q2189" i="73" s="1"/>
  <c r="P2066" i="73"/>
  <c r="Q2066" i="73" s="1"/>
  <c r="P2079" i="73"/>
  <c r="Q2079" i="73" s="1"/>
  <c r="P265" i="73"/>
  <c r="P1130" i="73"/>
  <c r="Q1130" i="73" s="1"/>
  <c r="P1131" i="73"/>
  <c r="Q1131" i="73" s="1"/>
  <c r="P1124" i="73"/>
  <c r="Q1124" i="73" s="1"/>
  <c r="P1109" i="73"/>
  <c r="Q1109" i="73" s="1"/>
  <c r="P587" i="73"/>
  <c r="Q587" i="73" s="1"/>
  <c r="P1100" i="73"/>
  <c r="Q1100" i="73" s="1"/>
  <c r="P1612" i="73"/>
  <c r="Q1612" i="73" s="1"/>
  <c r="P1789" i="73"/>
  <c r="Q1789" i="73" s="1"/>
  <c r="P19" i="73"/>
  <c r="Q19" i="73" s="1"/>
  <c r="P1108" i="73"/>
  <c r="Q1108" i="73" s="1"/>
  <c r="P1229" i="73"/>
  <c r="Q1229" i="73" s="1"/>
  <c r="P1920" i="73"/>
  <c r="Q1920" i="73" s="1"/>
  <c r="P84" i="73"/>
  <c r="Q84" i="73" s="1"/>
  <c r="P2100" i="73"/>
  <c r="Q2100" i="73" s="1"/>
  <c r="P1381" i="73"/>
  <c r="Q1381" i="73" s="1"/>
  <c r="P1604" i="73"/>
  <c r="Q1604" i="73" s="1"/>
  <c r="P2116" i="73"/>
  <c r="Q2116" i="73" s="1"/>
  <c r="P83" i="73"/>
  <c r="Q83" i="73" s="1"/>
  <c r="P347" i="73"/>
  <c r="Q347" i="73" s="1"/>
  <c r="P2716" i="73"/>
  <c r="Q2716" i="73" s="1"/>
  <c r="P2571" i="73"/>
  <c r="P2588" i="73"/>
  <c r="Q2588" i="73" s="1"/>
  <c r="P3120" i="73"/>
  <c r="Q3120" i="73" s="1"/>
  <c r="P2353" i="73"/>
  <c r="P2715" i="73"/>
  <c r="Q2715" i="73" s="1"/>
  <c r="P2288" i="73"/>
  <c r="Q2288" i="73" s="1"/>
  <c r="P2409" i="73"/>
  <c r="Q2409" i="73" s="1"/>
  <c r="P3428" i="73"/>
  <c r="Q3428" i="73" s="1"/>
  <c r="P2407" i="73"/>
  <c r="Q2407" i="73" s="1"/>
  <c r="P3756" i="73"/>
  <c r="Q3756" i="73" s="1"/>
  <c r="P3689" i="73"/>
  <c r="Q3689" i="73" s="1"/>
  <c r="P3125" i="73"/>
  <c r="Q3125" i="73" s="1"/>
  <c r="P3126" i="73"/>
  <c r="Q3126" i="73" s="1"/>
  <c r="P3143" i="73"/>
  <c r="Q3143" i="73" s="1"/>
  <c r="P3484" i="73"/>
  <c r="P3415" i="73"/>
  <c r="Q3415" i="73" s="1"/>
  <c r="P2289" i="73"/>
  <c r="Q2289" i="73" s="1"/>
  <c r="P2590" i="73"/>
  <c r="Q2590" i="73" s="1"/>
  <c r="P3419" i="73"/>
  <c r="Q3419" i="73" s="1"/>
  <c r="P3144" i="73"/>
  <c r="Q3144" i="73" s="1"/>
  <c r="P2866" i="73"/>
  <c r="Q2866" i="73" s="1"/>
  <c r="P2721" i="73"/>
  <c r="Q2721" i="73" s="1"/>
  <c r="P3008" i="73"/>
  <c r="Q3008" i="73" s="1"/>
  <c r="P2286" i="73"/>
  <c r="Q2286" i="73" s="1"/>
  <c r="P2933" i="73"/>
  <c r="P2371" i="73"/>
  <c r="Q2371" i="73" s="1"/>
  <c r="P2718" i="73"/>
  <c r="Q2718" i="73" s="1"/>
  <c r="P2284" i="73"/>
  <c r="Q2284" i="73" s="1"/>
  <c r="P2725" i="73"/>
  <c r="Q2725" i="73" s="1"/>
  <c r="P2408" i="73"/>
  <c r="Q2408" i="73" s="1"/>
  <c r="P2373" i="73"/>
  <c r="Q2373" i="73" s="1"/>
  <c r="P2999" i="73"/>
  <c r="Q2999" i="73" s="1"/>
  <c r="P2370" i="73"/>
  <c r="Q2370" i="73" s="1"/>
  <c r="P2290" i="73"/>
  <c r="Q2290" i="73" s="1"/>
  <c r="P3488" i="73"/>
  <c r="Q3488" i="73" s="1"/>
  <c r="P2401" i="73"/>
  <c r="Q2401" i="73" s="1"/>
  <c r="P3417" i="73"/>
  <c r="Q3417" i="73" s="1"/>
  <c r="P2713" i="73"/>
  <c r="Q2713" i="73" s="1"/>
  <c r="P2287" i="73"/>
  <c r="Q2287" i="73" s="1"/>
  <c r="P2337" i="73"/>
  <c r="Q2337" i="73" s="1"/>
  <c r="P2724" i="73"/>
  <c r="Q2724" i="73" s="1"/>
  <c r="P2291" i="73"/>
  <c r="Q2291" i="73" s="1"/>
  <c r="P2372" i="73"/>
  <c r="Q2372" i="73" s="1"/>
  <c r="P3425" i="73"/>
  <c r="Q3425" i="73" s="1"/>
  <c r="P3124" i="73"/>
  <c r="Q3124" i="73" s="1"/>
  <c r="P2338" i="73"/>
  <c r="Q2338" i="73" s="1"/>
  <c r="P3884" i="73"/>
  <c r="Q3884" i="73" s="1"/>
  <c r="P2586" i="73"/>
  <c r="Q2586" i="73" s="1"/>
  <c r="P2336" i="73"/>
  <c r="P2285" i="73"/>
  <c r="Q2285" i="73" s="1"/>
  <c r="P2404" i="73"/>
  <c r="Q2404" i="73" s="1"/>
  <c r="P3009" i="73"/>
  <c r="Q3009" i="73" s="1"/>
  <c r="P2405" i="73"/>
  <c r="Q2405" i="73" s="1"/>
  <c r="P3421" i="73"/>
  <c r="Q3421" i="73" s="1"/>
  <c r="P2585" i="73"/>
  <c r="Q2585" i="73" s="1"/>
  <c r="P3010" i="73"/>
  <c r="Q3010" i="73" s="1"/>
  <c r="P3027" i="73"/>
  <c r="Q3027" i="73" s="1"/>
  <c r="P2723" i="73"/>
  <c r="Q2723" i="73" s="1"/>
  <c r="P2722" i="73"/>
  <c r="Q2722" i="73" s="1"/>
  <c r="P3161" i="73"/>
  <c r="Q3161" i="73" s="1"/>
  <c r="P3982" i="73"/>
  <c r="Q3982" i="73" s="1"/>
  <c r="P3142" i="73"/>
  <c r="P2587" i="73"/>
  <c r="Q2587" i="73" s="1"/>
  <c r="P2717" i="73"/>
  <c r="Q2717" i="73" s="1"/>
  <c r="P2955" i="73"/>
  <c r="Q2955" i="73" s="1"/>
  <c r="P3886" i="73"/>
  <c r="Q3886" i="73" s="1"/>
  <c r="P3487" i="73"/>
  <c r="Q3487" i="73" s="1"/>
  <c r="P3121" i="73"/>
  <c r="Q3121" i="73" s="1"/>
  <c r="P3002" i="73"/>
  <c r="Q3002" i="73" s="1"/>
  <c r="P3489" i="73"/>
  <c r="Q3489" i="73" s="1"/>
  <c r="P3693" i="73"/>
  <c r="Q3693" i="73" s="1"/>
  <c r="P3427" i="73"/>
  <c r="Q3427" i="73" s="1"/>
  <c r="P3673" i="73"/>
  <c r="Q3673" i="73" s="1"/>
  <c r="P2726" i="73"/>
  <c r="Q2726" i="73" s="1"/>
  <c r="P2406" i="73"/>
  <c r="Q2406" i="73" s="1"/>
  <c r="P3692" i="73"/>
  <c r="Q3692" i="73" s="1"/>
  <c r="P3486" i="73"/>
  <c r="Q3486" i="73" s="1"/>
  <c r="P2403" i="73"/>
  <c r="Q2403" i="73" s="1"/>
  <c r="P3123" i="73"/>
  <c r="Q3123" i="73" s="1"/>
  <c r="P3424" i="73"/>
  <c r="Q3424" i="73" s="1"/>
  <c r="P2719" i="73"/>
  <c r="Q2719" i="73" s="1"/>
  <c r="P2589" i="73"/>
  <c r="Q2589" i="73" s="1"/>
  <c r="P3420" i="73"/>
  <c r="Q3420" i="73" s="1"/>
  <c r="P2402" i="73"/>
  <c r="Q2402" i="73" s="1"/>
  <c r="P2714" i="73"/>
  <c r="Q2714" i="73" s="1"/>
  <c r="P3003" i="73"/>
  <c r="Q3003" i="73" s="1"/>
  <c r="P3880" i="73"/>
  <c r="Q3880" i="73" s="1"/>
  <c r="P2711" i="73"/>
  <c r="Q2711" i="73" s="1"/>
  <c r="P3426" i="73"/>
  <c r="Q3426" i="73" s="1"/>
  <c r="P3011" i="73"/>
  <c r="Q3011" i="73" s="1"/>
  <c r="P3416" i="73"/>
  <c r="Q3416" i="73" s="1"/>
  <c r="P3883" i="73"/>
  <c r="Q3883" i="73" s="1"/>
  <c r="P3001" i="73"/>
  <c r="Q3001" i="73" s="1"/>
  <c r="P3485" i="73"/>
  <c r="Q3485" i="73" s="1"/>
  <c r="P3882" i="73"/>
  <c r="Q3882" i="73" s="1"/>
  <c r="P3122" i="73"/>
  <c r="Q3122" i="73" s="1"/>
  <c r="P3000" i="73"/>
  <c r="Q3000" i="73" s="1"/>
  <c r="P3418" i="73"/>
  <c r="Q3418" i="73" s="1"/>
  <c r="P3162" i="73"/>
  <c r="Q3162" i="73" s="1"/>
  <c r="P3881" i="73"/>
  <c r="Q3881" i="73" s="1"/>
  <c r="P3690" i="73"/>
  <c r="Q3690" i="73" s="1"/>
  <c r="P3423" i="73"/>
  <c r="Q3423" i="73" s="1"/>
  <c r="P3291" i="73"/>
  <c r="Q3291" i="73" s="1"/>
  <c r="P2720" i="73"/>
  <c r="Q2720" i="73" s="1"/>
  <c r="P3885" i="73"/>
  <c r="Q3885" i="73" s="1"/>
  <c r="P3429" i="73"/>
  <c r="Q3429" i="73" s="1"/>
  <c r="P3887" i="73"/>
  <c r="Q3887" i="73" s="1"/>
  <c r="P3119" i="73"/>
  <c r="P3755" i="73"/>
  <c r="Q3755" i="73" s="1"/>
  <c r="P3691" i="73"/>
  <c r="Q3691" i="73" s="1"/>
  <c r="P3382" i="73"/>
  <c r="Q3382" i="73" s="1"/>
  <c r="P3414" i="73"/>
  <c r="Q3414" i="73" s="1"/>
  <c r="P3422" i="73"/>
  <c r="Q3422" i="73" s="1"/>
  <c r="P735" i="73"/>
  <c r="Q735" i="73" s="1"/>
  <c r="P2200" i="73"/>
  <c r="P1662" i="73"/>
  <c r="Q1662" i="73" s="1"/>
  <c r="P1358" i="73"/>
  <c r="Q1358" i="73" s="1"/>
  <c r="P262" i="73"/>
  <c r="Q262" i="73" s="1"/>
  <c r="P1415" i="73"/>
  <c r="Q1415" i="73" s="1"/>
  <c r="P1784" i="73"/>
  <c r="P1193" i="73"/>
  <c r="Q1193" i="73" s="1"/>
  <c r="P2199" i="73"/>
  <c r="P2143" i="73"/>
  <c r="Q2143" i="73" s="1"/>
  <c r="P1575" i="73"/>
  <c r="Q1575" i="73" s="1"/>
  <c r="P1409" i="73"/>
  <c r="Q1409" i="73" s="1"/>
  <c r="P329" i="73"/>
  <c r="Q329" i="73" s="1"/>
  <c r="P1882" i="73"/>
  <c r="Q1882" i="73" s="1"/>
  <c r="P146" i="73"/>
  <c r="P2174" i="73"/>
  <c r="Q2174" i="73" s="1"/>
  <c r="P1752" i="73"/>
  <c r="Q1752" i="73" s="1"/>
  <c r="P1150" i="73"/>
  <c r="Q1150" i="73" s="1"/>
  <c r="P261" i="73"/>
  <c r="Q261" i="73" s="1"/>
  <c r="P1422" i="73"/>
  <c r="Q1422" i="73" s="1"/>
  <c r="P830" i="73"/>
  <c r="Q830" i="73" s="1"/>
  <c r="P1912" i="73"/>
  <c r="Q1912" i="73" s="1"/>
  <c r="P1182" i="73"/>
  <c r="Q1182" i="73" s="1"/>
  <c r="P150" i="73"/>
  <c r="Q150" i="73" s="1"/>
  <c r="P1751" i="73"/>
  <c r="Q1751" i="73" s="1"/>
  <c r="P1184" i="73"/>
  <c r="Q1184" i="73" s="1"/>
  <c r="P2153" i="73"/>
  <c r="Q2153" i="73" s="1"/>
  <c r="P2146" i="73"/>
  <c r="Q2146" i="73" s="1"/>
  <c r="P1911" i="73"/>
  <c r="Q1911" i="73" s="1"/>
  <c r="P145" i="73"/>
  <c r="Q145" i="73" s="1"/>
  <c r="P1746" i="73"/>
  <c r="Q1746" i="73" s="1"/>
  <c r="P831" i="73"/>
  <c r="Q831" i="73" s="1"/>
  <c r="P669" i="73"/>
  <c r="Q669" i="73" s="1"/>
  <c r="P1190" i="73"/>
  <c r="Q1190" i="73" s="1"/>
  <c r="P1183" i="73"/>
  <c r="Q1183" i="73" s="1"/>
  <c r="P305" i="73"/>
  <c r="Q305" i="73" s="1"/>
  <c r="P1760" i="73"/>
  <c r="Q1760" i="73" s="1"/>
  <c r="P152" i="73"/>
  <c r="Q152" i="73" s="1"/>
  <c r="P1154" i="73"/>
  <c r="Q1154" i="73" s="1"/>
  <c r="P1666" i="73"/>
  <c r="Q1666" i="73" s="1"/>
  <c r="P1185" i="73"/>
  <c r="Q1185" i="73" s="1"/>
  <c r="P2201" i="73"/>
  <c r="P1577" i="73"/>
  <c r="Q1577" i="73" s="1"/>
  <c r="P1880" i="73"/>
  <c r="Q1880" i="73" s="1"/>
  <c r="P382" i="73"/>
  <c r="Q382" i="73" s="1"/>
  <c r="P1663" i="73"/>
  <c r="Q1663" i="73" s="1"/>
  <c r="P2175" i="73"/>
  <c r="Q2175" i="73" s="1"/>
  <c r="P1298" i="73"/>
  <c r="Q1298" i="73" s="1"/>
  <c r="P1423" i="73"/>
  <c r="Q1423" i="73" s="1"/>
  <c r="P733" i="73"/>
  <c r="Q733" i="73" s="1"/>
  <c r="P1879" i="73"/>
  <c r="Q1879" i="73" s="1"/>
  <c r="P2206" i="73"/>
  <c r="Q2206" i="73" s="1"/>
  <c r="P1759" i="73"/>
  <c r="Q1759" i="73" s="1"/>
  <c r="P1910" i="73"/>
  <c r="Q1910" i="73" s="1"/>
  <c r="P1191" i="73"/>
  <c r="Q1191" i="73" s="1"/>
  <c r="P151" i="73"/>
  <c r="P328" i="73"/>
  <c r="Q328" i="73" s="1"/>
  <c r="P807" i="73"/>
  <c r="Q807" i="73" s="1"/>
  <c r="P144" i="73"/>
  <c r="P57" i="73"/>
  <c r="Q57" i="73" s="1"/>
  <c r="P1914" i="73"/>
  <c r="Q1914" i="73" s="1"/>
  <c r="P1218" i="73"/>
  <c r="Q1218" i="73" s="1"/>
  <c r="P736" i="73"/>
  <c r="Q736" i="73" s="1"/>
  <c r="P1753" i="73"/>
  <c r="Q1753" i="73" s="1"/>
  <c r="P1155" i="73"/>
  <c r="Q1155" i="73" s="1"/>
  <c r="P1664" i="73"/>
  <c r="Q1664" i="73" s="1"/>
  <c r="P2176" i="73"/>
  <c r="Q2176" i="73" s="1"/>
  <c r="P338" i="73"/>
  <c r="Q338" i="73" s="1"/>
  <c r="P1094" i="73"/>
  <c r="Q1094" i="73" s="1"/>
  <c r="P1750" i="73"/>
  <c r="Q1750" i="73" s="1"/>
  <c r="P2142" i="73"/>
  <c r="Q2142" i="73" s="1"/>
  <c r="P778" i="73"/>
  <c r="Q778" i="73" s="1"/>
  <c r="P1758" i="73"/>
  <c r="Q1758" i="73" s="1"/>
  <c r="P342" i="73"/>
  <c r="Q342" i="73" s="1"/>
  <c r="P341" i="73"/>
  <c r="Q341" i="73" s="1"/>
  <c r="P2255" i="73"/>
  <c r="Q2255" i="73" s="1"/>
  <c r="P805" i="73"/>
  <c r="Q805" i="73" s="1"/>
  <c r="P734" i="73"/>
  <c r="Q734" i="73" s="1"/>
  <c r="P143" i="73"/>
  <c r="P1224" i="73"/>
  <c r="Q1224" i="73" s="1"/>
  <c r="P1665" i="73"/>
  <c r="Q1665" i="73" s="1"/>
  <c r="P2138" i="73"/>
  <c r="Q2138" i="73" s="1"/>
  <c r="P1186" i="73"/>
  <c r="Q1186" i="73" s="1"/>
  <c r="P1406" i="73"/>
  <c r="Q1406" i="73" s="1"/>
  <c r="P829" i="73"/>
  <c r="Q829" i="73" s="1"/>
  <c r="P1414" i="73"/>
  <c r="Q1414" i="73" s="1"/>
  <c r="P1158" i="73"/>
  <c r="Q1158" i="73" s="1"/>
  <c r="P1151" i="73"/>
  <c r="Q1151" i="73" s="1"/>
  <c r="P1302" i="73"/>
  <c r="Q1302" i="73" s="1"/>
  <c r="P1223" i="73"/>
  <c r="Q1223" i="73" s="1"/>
  <c r="P142" i="73"/>
  <c r="P337" i="73"/>
  <c r="Q337" i="73" s="1"/>
  <c r="P2150" i="73"/>
  <c r="Q2150" i="73" s="1"/>
  <c r="P1495" i="73"/>
  <c r="Q1495" i="73" s="1"/>
  <c r="P2007" i="73"/>
  <c r="Q2007" i="73" s="1"/>
  <c r="P263" i="73"/>
  <c r="Q263" i="73" s="1"/>
  <c r="P1359" i="73"/>
  <c r="Q1359" i="73" s="1"/>
  <c r="P806" i="73"/>
  <c r="Q806" i="73" s="1"/>
  <c r="P306" i="73"/>
  <c r="Q306" i="73" s="1"/>
  <c r="P1881" i="73"/>
  <c r="Q1881" i="73" s="1"/>
  <c r="P1419" i="73"/>
  <c r="Q1419" i="73" s="1"/>
  <c r="P1152" i="73"/>
  <c r="Q1152" i="73" s="1"/>
  <c r="P153" i="73"/>
  <c r="P2202" i="73"/>
  <c r="P737" i="73"/>
  <c r="Q737" i="73" s="1"/>
  <c r="P154" i="73"/>
  <c r="P1496" i="73"/>
  <c r="Q1496" i="73" s="1"/>
  <c r="P2054" i="73"/>
  <c r="Q2054" i="73" s="1"/>
  <c r="P1222" i="73"/>
  <c r="Q1222" i="73" s="1"/>
  <c r="P2254" i="73"/>
  <c r="Q2254" i="73" s="1"/>
  <c r="P1192" i="73"/>
  <c r="Q1192" i="73" s="1"/>
  <c r="P2145" i="73"/>
  <c r="Q2145" i="73" s="1"/>
  <c r="P149" i="73"/>
  <c r="P1574" i="73"/>
  <c r="Q1574" i="73" s="1"/>
  <c r="P327" i="73"/>
  <c r="Q327" i="73" s="1"/>
  <c r="P343" i="73"/>
  <c r="Q343" i="73" s="1"/>
  <c r="P1225" i="73"/>
  <c r="Q1225" i="73" s="1"/>
  <c r="P336" i="73"/>
  <c r="Q336" i="73" s="1"/>
  <c r="P1417" i="73"/>
  <c r="Q1417" i="73" s="1"/>
  <c r="P2152" i="73"/>
  <c r="Q2152" i="73" s="1"/>
  <c r="P833" i="73"/>
  <c r="Q833" i="73" s="1"/>
  <c r="P1410" i="73"/>
  <c r="Q1410" i="73" s="1"/>
  <c r="P1216" i="73"/>
  <c r="Q1216" i="73" s="1"/>
  <c r="P1754" i="73"/>
  <c r="Q1754" i="73" s="1"/>
  <c r="P1418" i="73"/>
  <c r="Q1418" i="73" s="1"/>
  <c r="P1153" i="73"/>
  <c r="Q1153" i="73" s="1"/>
  <c r="P1913" i="73"/>
  <c r="Q1913" i="73" s="1"/>
  <c r="P148" i="73"/>
  <c r="P1749" i="73"/>
  <c r="Q1749" i="73" s="1"/>
  <c r="P2149" i="73"/>
  <c r="Q2149" i="73" s="1"/>
  <c r="P1156" i="73"/>
  <c r="Q1156" i="73" s="1"/>
  <c r="P1299" i="73"/>
  <c r="Q1299" i="73" s="1"/>
  <c r="P2252" i="73"/>
  <c r="Q2252" i="73" s="1"/>
  <c r="P1883" i="73"/>
  <c r="Q1883" i="73" s="1"/>
  <c r="P147" i="73"/>
  <c r="P1748" i="73"/>
  <c r="Q1748" i="73" s="1"/>
  <c r="P2147" i="73"/>
  <c r="Q2147" i="73" s="1"/>
  <c r="P1357" i="73"/>
  <c r="Q1357" i="73" s="1"/>
  <c r="P334" i="73"/>
  <c r="Q334" i="73" s="1"/>
  <c r="P1416" i="73"/>
  <c r="Q1416" i="73" s="1"/>
  <c r="P1217" i="73"/>
  <c r="Q1217" i="73" s="1"/>
  <c r="P802" i="73"/>
  <c r="Q802" i="73" s="1"/>
  <c r="P803" i="73"/>
  <c r="Q803" i="73" s="1"/>
  <c r="P1301" i="73"/>
  <c r="Q1301" i="73" s="1"/>
  <c r="P1220" i="73"/>
  <c r="Q1220" i="73" s="1"/>
  <c r="P779" i="73"/>
  <c r="Q779" i="73" s="1"/>
  <c r="P1300" i="73"/>
  <c r="Q1300" i="73" s="1"/>
  <c r="P1812" i="73"/>
  <c r="Q1812" i="73" s="1"/>
  <c r="P1421" i="73"/>
  <c r="Q1421" i="73" s="1"/>
  <c r="P258" i="73"/>
  <c r="Q258" i="73" s="1"/>
  <c r="P1877" i="73"/>
  <c r="Q1877" i="73" s="1"/>
  <c r="P925" i="73"/>
  <c r="Q925" i="73" s="1"/>
  <c r="P2171" i="73"/>
  <c r="Q2171" i="73" s="1"/>
  <c r="P1219" i="73"/>
  <c r="Q1219" i="73" s="1"/>
  <c r="P1356" i="73"/>
  <c r="Q1356" i="73" s="1"/>
  <c r="P1413" i="73"/>
  <c r="Q1413" i="73" s="1"/>
  <c r="P332" i="73"/>
  <c r="Q332" i="73" s="1"/>
  <c r="P834" i="73"/>
  <c r="Q834" i="73" s="1"/>
  <c r="P340" i="73"/>
  <c r="Q340" i="73" s="1"/>
  <c r="P427" i="73"/>
  <c r="Q427" i="73" s="1"/>
  <c r="P1420" i="73"/>
  <c r="Q1420" i="73" s="1"/>
  <c r="P339" i="73"/>
  <c r="Q339" i="73" s="1"/>
  <c r="P260" i="73"/>
  <c r="Q260" i="73" s="1"/>
  <c r="P2053" i="73"/>
  <c r="Q2053" i="73" s="1"/>
  <c r="P2140" i="73"/>
  <c r="Q2140" i="73" s="1"/>
  <c r="P2144" i="73"/>
  <c r="Q2144" i="73" s="1"/>
  <c r="P2170" i="73"/>
  <c r="Q2170" i="73" s="1"/>
  <c r="P2148" i="73"/>
  <c r="Q2148" i="73" s="1"/>
  <c r="P2141" i="73"/>
  <c r="Q2141" i="73" s="1"/>
  <c r="P1189" i="73"/>
  <c r="Q1189" i="73" s="1"/>
  <c r="P1412" i="73"/>
  <c r="P331" i="73"/>
  <c r="Q331" i="73" s="1"/>
  <c r="P2173" i="73"/>
  <c r="Q2173" i="73" s="1"/>
  <c r="P2139" i="73"/>
  <c r="Q2139" i="73" s="1"/>
  <c r="P155" i="73"/>
  <c r="P2204" i="73"/>
  <c r="Q2204" i="73" s="1"/>
  <c r="P832" i="73"/>
  <c r="Q832" i="73" s="1"/>
  <c r="P2205" i="73"/>
  <c r="Q2205" i="73" s="1"/>
  <c r="P1411" i="73"/>
  <c r="Q1411" i="73" s="1"/>
  <c r="P259" i="73"/>
  <c r="Q259" i="73" s="1"/>
  <c r="P2203" i="73"/>
  <c r="P1756" i="73"/>
  <c r="Q1756" i="73" s="1"/>
  <c r="P2151" i="73"/>
  <c r="Q2151" i="73" s="1"/>
  <c r="P1576" i="73"/>
  <c r="Q1576" i="73" s="1"/>
  <c r="P1408" i="73"/>
  <c r="Q1408" i="73" s="1"/>
  <c r="P1785" i="73"/>
  <c r="Q1785" i="73" s="1"/>
  <c r="P156" i="73"/>
  <c r="P668" i="73"/>
  <c r="P1181" i="73"/>
  <c r="Q1181" i="73" s="1"/>
  <c r="P1915" i="73"/>
  <c r="Q1915" i="73" s="1"/>
  <c r="P804" i="73"/>
  <c r="Q804" i="73" s="1"/>
  <c r="P2172" i="73"/>
  <c r="Q2172" i="73" s="1"/>
  <c r="P1755" i="73"/>
  <c r="Q1755" i="73" s="1"/>
  <c r="P1157" i="73"/>
  <c r="Q1157" i="73" s="1"/>
  <c r="P2253" i="73"/>
  <c r="Q2253" i="73" s="1"/>
  <c r="P1407" i="73"/>
  <c r="Q1407" i="73" s="1"/>
  <c r="P333" i="73"/>
  <c r="Q333" i="73" s="1"/>
  <c r="P330" i="73"/>
  <c r="Q330" i="73" s="1"/>
  <c r="P335" i="73"/>
  <c r="Q335" i="73" s="1"/>
  <c r="P2256" i="73"/>
  <c r="Q2256" i="73" s="1"/>
  <c r="P1194" i="73"/>
  <c r="Q1194" i="73" s="1"/>
  <c r="P1187" i="73"/>
  <c r="Q1187" i="73" s="1"/>
  <c r="P1188" i="73"/>
  <c r="Q1188" i="73" s="1"/>
  <c r="P1757" i="73"/>
  <c r="Q1757" i="73" s="1"/>
  <c r="P1747" i="73"/>
  <c r="Q1747" i="73" s="1"/>
  <c r="P1221" i="73"/>
  <c r="Q1221" i="73" s="1"/>
  <c r="P2921" i="73"/>
  <c r="Q2921" i="73" s="1"/>
  <c r="P2327" i="73"/>
  <c r="Q2327" i="73" s="1"/>
  <c r="P2321" i="73"/>
  <c r="Q2321" i="73" s="1"/>
  <c r="P2928" i="73"/>
  <c r="Q2928" i="73" s="1"/>
  <c r="P2319" i="73"/>
  <c r="Q2319" i="73" s="1"/>
  <c r="P2323" i="73"/>
  <c r="Q2323" i="73" s="1"/>
  <c r="P2322" i="73"/>
  <c r="Q2322" i="73" s="1"/>
  <c r="P4004" i="73"/>
  <c r="Q4004" i="73" s="1"/>
  <c r="P2326" i="73"/>
  <c r="Q2326" i="73" s="1"/>
  <c r="P2920" i="73"/>
  <c r="Q2920" i="73" s="1"/>
  <c r="P2329" i="73"/>
  <c r="Q2329" i="73" s="1"/>
  <c r="P2325" i="73"/>
  <c r="Q2325" i="73" s="1"/>
  <c r="P2317" i="73"/>
  <c r="Q2317" i="73" s="1"/>
  <c r="P2453" i="73"/>
  <c r="Q2453" i="73" s="1"/>
  <c r="P2318" i="73"/>
  <c r="Q2318" i="73" s="1"/>
  <c r="P2324" i="73"/>
  <c r="Q2324" i="73" s="1"/>
  <c r="P2328" i="73"/>
  <c r="Q2328" i="73" s="1"/>
  <c r="P2320" i="73"/>
  <c r="Q2320" i="73" s="1"/>
  <c r="P2925" i="73"/>
  <c r="Q2925" i="73" s="1"/>
  <c r="P3389" i="73"/>
  <c r="Q3389" i="73" s="1"/>
  <c r="P2452" i="73"/>
  <c r="Q2452" i="73" s="1"/>
  <c r="P3393" i="73"/>
  <c r="Q3393" i="73" s="1"/>
  <c r="P2316" i="73"/>
  <c r="Q2316" i="73" s="1"/>
  <c r="P3391" i="73"/>
  <c r="Q3391" i="73" s="1"/>
  <c r="P2916" i="73"/>
  <c r="Q2916" i="73" s="1"/>
  <c r="P2842" i="73"/>
  <c r="Q2842" i="73" s="1"/>
  <c r="P3672" i="73"/>
  <c r="P3205" i="73"/>
  <c r="Q3205" i="73" s="1"/>
  <c r="P2923" i="73"/>
  <c r="Q2923" i="73" s="1"/>
  <c r="P2917" i="73"/>
  <c r="Q2917" i="73" s="1"/>
  <c r="P3392" i="73"/>
  <c r="Q3392" i="73" s="1"/>
  <c r="P2927" i="73"/>
  <c r="Q2927" i="73" s="1"/>
  <c r="P4142" i="73"/>
  <c r="Q4142" i="73" s="1"/>
  <c r="P3394" i="73"/>
  <c r="Q3394" i="73" s="1"/>
  <c r="P4143" i="73"/>
  <c r="Q4143" i="73" s="1"/>
  <c r="P2922" i="73"/>
  <c r="Q2922" i="73" s="1"/>
  <c r="P3879" i="73"/>
  <c r="Q3879" i="73" s="1"/>
  <c r="P3318" i="73"/>
  <c r="Q3318" i="73" s="1"/>
  <c r="P3390" i="73"/>
  <c r="Q3390" i="73" s="1"/>
  <c r="P2929" i="73"/>
  <c r="Q2929" i="73" s="1"/>
  <c r="P2919" i="73"/>
  <c r="Q2919" i="73" s="1"/>
  <c r="P3634" i="73"/>
  <c r="Q3634" i="73" s="1"/>
  <c r="P2930" i="73"/>
  <c r="Q2930" i="73" s="1"/>
  <c r="P2924" i="73"/>
  <c r="Q2924" i="73" s="1"/>
  <c r="P2918" i="73"/>
  <c r="Q2918" i="73" s="1"/>
  <c r="P1086" i="73"/>
  <c r="Q1086" i="73" s="1"/>
  <c r="P2006" i="73"/>
  <c r="Q2006" i="73" s="1"/>
  <c r="P177" i="73"/>
  <c r="Q177" i="73" s="1"/>
  <c r="P1082" i="73"/>
  <c r="Q1082" i="73" s="1"/>
  <c r="P255" i="73"/>
  <c r="Q255" i="73" s="1"/>
  <c r="P181" i="73"/>
  <c r="Q181" i="73" s="1"/>
  <c r="P1080" i="73"/>
  <c r="Q1080" i="73" s="1"/>
  <c r="P182" i="73"/>
  <c r="Q182" i="73" s="1"/>
  <c r="P178" i="73"/>
  <c r="Q178" i="73" s="1"/>
  <c r="P1745" i="73"/>
  <c r="P1730" i="73"/>
  <c r="Q1730" i="73" s="1"/>
  <c r="P256" i="73"/>
  <c r="Q256" i="73" s="1"/>
  <c r="P1078" i="73"/>
  <c r="Q1078" i="73" s="1"/>
  <c r="P1074" i="73"/>
  <c r="Q1074" i="73" s="1"/>
  <c r="P185" i="73"/>
  <c r="Q185" i="73" s="1"/>
  <c r="P1355" i="73"/>
  <c r="Q1355" i="73" s="1"/>
  <c r="P184" i="73"/>
  <c r="Q184" i="73" s="1"/>
  <c r="P1142" i="73"/>
  <c r="Q1142" i="73" s="1"/>
  <c r="P183" i="73"/>
  <c r="Q183" i="73" s="1"/>
  <c r="P257" i="73"/>
  <c r="Q257" i="73" s="1"/>
  <c r="P801" i="73"/>
  <c r="P176" i="73"/>
  <c r="Q176" i="73" s="1"/>
  <c r="P175" i="73"/>
  <c r="Q175" i="73" s="1"/>
  <c r="P1076" i="73"/>
  <c r="Q1076" i="73" s="1"/>
  <c r="P1079" i="73"/>
  <c r="Q1079" i="73" s="1"/>
  <c r="P512" i="73"/>
  <c r="Q512" i="73" s="1"/>
  <c r="P828" i="73"/>
  <c r="Q828" i="73" s="1"/>
  <c r="P1075" i="73"/>
  <c r="Q1075" i="73" s="1"/>
  <c r="P1004" i="73"/>
  <c r="P1083" i="73"/>
  <c r="Q1083" i="73" s="1"/>
  <c r="P180" i="73"/>
  <c r="Q180" i="73" s="1"/>
  <c r="P1081" i="73"/>
  <c r="Q1081" i="73" s="1"/>
  <c r="P827" i="73"/>
  <c r="Q827" i="73" s="1"/>
  <c r="P381" i="73"/>
  <c r="Q381" i="73" s="1"/>
  <c r="P179" i="73"/>
  <c r="Q179" i="73" s="1"/>
  <c r="P1085" i="73"/>
  <c r="Q1085" i="73" s="1"/>
  <c r="P2052" i="73"/>
  <c r="Q2052" i="73" s="1"/>
  <c r="P2051" i="73"/>
  <c r="Q2051" i="73" s="1"/>
  <c r="P1084" i="73"/>
  <c r="Q1084" i="73" s="1"/>
  <c r="P1077" i="73"/>
  <c r="Q1077" i="73" s="1"/>
  <c r="P2441" i="73"/>
  <c r="Q2441" i="73" s="1"/>
  <c r="P2841" i="73"/>
  <c r="Q2841" i="73" s="1"/>
  <c r="P2437" i="73"/>
  <c r="Q2437" i="73" s="1"/>
  <c r="P2630" i="73"/>
  <c r="Q2630" i="73" s="1"/>
  <c r="P2445" i="73"/>
  <c r="Q2445" i="73" s="1"/>
  <c r="P2436" i="73"/>
  <c r="Q2436" i="73" s="1"/>
  <c r="P2315" i="73"/>
  <c r="Q2315" i="73" s="1"/>
  <c r="P2313" i="73"/>
  <c r="Q2313" i="73" s="1"/>
  <c r="P2772" i="73"/>
  <c r="Q2772" i="73" s="1"/>
  <c r="P2369" i="73"/>
  <c r="P3875" i="73"/>
  <c r="Q3875" i="73" s="1"/>
  <c r="P2446" i="73"/>
  <c r="Q2446" i="73" s="1"/>
  <c r="P3964" i="73"/>
  <c r="Q3964" i="73" s="1"/>
  <c r="P2951" i="73"/>
  <c r="Q2951" i="73" s="1"/>
  <c r="P2438" i="73"/>
  <c r="Q2438" i="73" s="1"/>
  <c r="P2838" i="73"/>
  <c r="Q2838" i="73" s="1"/>
  <c r="P4140" i="73"/>
  <c r="Q4140" i="73" s="1"/>
  <c r="P2651" i="73"/>
  <c r="Q2651" i="73" s="1"/>
  <c r="P2582" i="73"/>
  <c r="P2314" i="73"/>
  <c r="Q2314" i="73" s="1"/>
  <c r="P2447" i="73"/>
  <c r="Q2447" i="73" s="1"/>
  <c r="P3025" i="73"/>
  <c r="Q3025" i="73" s="1"/>
  <c r="P4180" i="73"/>
  <c r="Q4180" i="73" s="1"/>
  <c r="P2953" i="73"/>
  <c r="Q2953" i="73" s="1"/>
  <c r="P2448" i="73"/>
  <c r="Q2448" i="73" s="1"/>
  <c r="P2440" i="73"/>
  <c r="Q2440" i="73" s="1"/>
  <c r="P3627" i="73"/>
  <c r="Q3627" i="73" s="1"/>
  <c r="P3201" i="73"/>
  <c r="Q3201" i="73" s="1"/>
  <c r="P2444" i="73"/>
  <c r="Q2444" i="73" s="1"/>
  <c r="P4181" i="73"/>
  <c r="Q4181" i="73" s="1"/>
  <c r="P4175" i="73"/>
  <c r="Q4175" i="73" s="1"/>
  <c r="P4139" i="73"/>
  <c r="Q4139" i="73" s="1"/>
  <c r="P3948" i="73"/>
  <c r="Q3948" i="73" s="1"/>
  <c r="P2913" i="73"/>
  <c r="Q2913" i="73" s="1"/>
  <c r="P3316" i="73"/>
  <c r="Q3316" i="73" s="1"/>
  <c r="P4044" i="73"/>
  <c r="P3578" i="73"/>
  <c r="Q3578" i="73" s="1"/>
  <c r="P4046" i="73"/>
  <c r="Q4046" i="73" s="1"/>
  <c r="P2443" i="73"/>
  <c r="Q2443" i="73" s="1"/>
  <c r="P2952" i="73"/>
  <c r="Q2952" i="73" s="1"/>
  <c r="P4048" i="73"/>
  <c r="Q4048" i="73" s="1"/>
  <c r="P4047" i="73"/>
  <c r="Q4047" i="73" s="1"/>
  <c r="P2442" i="73"/>
  <c r="Q2442" i="73" s="1"/>
  <c r="P3633" i="73"/>
  <c r="Q3633" i="73" s="1"/>
  <c r="P2998" i="73"/>
  <c r="Q2998" i="73" s="1"/>
  <c r="P3963" i="73"/>
  <c r="P3315" i="73"/>
  <c r="Q3315" i="73" s="1"/>
  <c r="P2915" i="73"/>
  <c r="Q2915" i="73" s="1"/>
  <c r="P3630" i="73"/>
  <c r="Q3630" i="73" s="1"/>
  <c r="P2912" i="73"/>
  <c r="Q2912" i="73" s="1"/>
  <c r="P3202" i="73"/>
  <c r="Q3202" i="73" s="1"/>
  <c r="P2629" i="73"/>
  <c r="Q2629" i="73" s="1"/>
  <c r="P4052" i="73"/>
  <c r="Q4052" i="73" s="1"/>
  <c r="P3628" i="73"/>
  <c r="Q3628" i="73" s="1"/>
  <c r="P4045" i="73"/>
  <c r="Q4045" i="73" s="1"/>
  <c r="P2914" i="73"/>
  <c r="Q2914" i="73" s="1"/>
  <c r="P3388" i="73"/>
  <c r="Q3388" i="73" s="1"/>
  <c r="P4172" i="73"/>
  <c r="P2652" i="73"/>
  <c r="Q2652" i="73" s="1"/>
  <c r="P2954" i="73"/>
  <c r="Q2954" i="73" s="1"/>
  <c r="P2439" i="73"/>
  <c r="Q2439" i="73" s="1"/>
  <c r="P4204" i="73"/>
  <c r="Q4204" i="73" s="1"/>
  <c r="P4177" i="73"/>
  <c r="Q4177" i="73" s="1"/>
  <c r="P3965" i="73"/>
  <c r="Q3965" i="73" s="1"/>
  <c r="P3745" i="73"/>
  <c r="Q3745" i="73" s="1"/>
  <c r="P3314" i="73"/>
  <c r="Q3314" i="73" s="1"/>
  <c r="P4054" i="73"/>
  <c r="Q4054" i="73" s="1"/>
  <c r="P3946" i="73"/>
  <c r="P4051" i="73"/>
  <c r="Q4051" i="73" s="1"/>
  <c r="P3632" i="73"/>
  <c r="Q3632" i="73" s="1"/>
  <c r="P4053" i="73"/>
  <c r="Q4053" i="73" s="1"/>
  <c r="P3947" i="73"/>
  <c r="Q3947" i="73" s="1"/>
  <c r="P4179" i="73"/>
  <c r="Q4179" i="73" s="1"/>
  <c r="P4050" i="73"/>
  <c r="Q4050" i="73" s="1"/>
  <c r="P2839" i="73"/>
  <c r="Q2839" i="73" s="1"/>
  <c r="P2911" i="73"/>
  <c r="P3026" i="73"/>
  <c r="Q3026" i="73" s="1"/>
  <c r="P3387" i="73"/>
  <c r="Q3387" i="73" s="1"/>
  <c r="P3024" i="73"/>
  <c r="Q3024" i="73" s="1"/>
  <c r="P3744" i="73"/>
  <c r="Q3744" i="73" s="1"/>
  <c r="P4203" i="73"/>
  <c r="Q4203" i="73" s="1"/>
  <c r="P3629" i="73"/>
  <c r="Q3629" i="73" s="1"/>
  <c r="P4141" i="73"/>
  <c r="Q4141" i="73" s="1"/>
  <c r="P4201" i="73"/>
  <c r="Q4201" i="73" s="1"/>
  <c r="P4205" i="73"/>
  <c r="Q4205" i="73" s="1"/>
  <c r="P4055" i="73"/>
  <c r="Q4055" i="73" s="1"/>
  <c r="P4173" i="73"/>
  <c r="Q4173" i="73" s="1"/>
  <c r="P4138" i="73"/>
  <c r="Q4138" i="73" s="1"/>
  <c r="P3200" i="73"/>
  <c r="Q3200" i="73" s="1"/>
  <c r="P4174" i="73"/>
  <c r="Q4174" i="73" s="1"/>
  <c r="P4049" i="73"/>
  <c r="Q4049" i="73" s="1"/>
  <c r="P4178" i="73"/>
  <c r="Q4178" i="73" s="1"/>
  <c r="P3317" i="73"/>
  <c r="Q3317" i="73" s="1"/>
  <c r="P3631" i="73"/>
  <c r="Q3631" i="73" s="1"/>
  <c r="P2840" i="73"/>
  <c r="Q2840" i="73" s="1"/>
  <c r="P4056" i="73"/>
  <c r="Q4056" i="73" s="1"/>
  <c r="P4202" i="73"/>
  <c r="Q4202" i="73" s="1"/>
  <c r="P502" i="73"/>
  <c r="Q502" i="73" s="1"/>
  <c r="P1710" i="73"/>
  <c r="Q1710" i="73" s="1"/>
  <c r="P2222" i="73"/>
  <c r="Q2222" i="73" s="1"/>
  <c r="P1718" i="73"/>
  <c r="Q1718" i="73" s="1"/>
  <c r="P2230" i="73"/>
  <c r="Q2230" i="73" s="1"/>
  <c r="P1722" i="73"/>
  <c r="Q1722" i="73" s="1"/>
  <c r="P2050" i="73"/>
  <c r="Q2050" i="73" s="1"/>
  <c r="P1994" i="73"/>
  <c r="Q1994" i="73" s="1"/>
  <c r="P245" i="73"/>
  <c r="Q245" i="73" s="1"/>
  <c r="P509" i="73"/>
  <c r="Q509" i="73" s="1"/>
  <c r="P1854" i="73"/>
  <c r="Q1854" i="73" s="1"/>
  <c r="P1712" i="73"/>
  <c r="Q1712" i="73" s="1"/>
  <c r="P511" i="73"/>
  <c r="Q511" i="73" s="1"/>
  <c r="P505" i="73"/>
  <c r="Q505" i="73" s="1"/>
  <c r="P506" i="73"/>
  <c r="Q506" i="73" s="1"/>
  <c r="P2048" i="73"/>
  <c r="Q2048" i="73" s="1"/>
  <c r="P922" i="73"/>
  <c r="Q922" i="73" s="1"/>
  <c r="P1713" i="73"/>
  <c r="Q1713" i="73" s="1"/>
  <c r="P2225" i="73"/>
  <c r="Q2225" i="73" s="1"/>
  <c r="P923" i="73"/>
  <c r="Q923" i="73" s="1"/>
  <c r="P501" i="73"/>
  <c r="Q501" i="73" s="1"/>
  <c r="P1998" i="73"/>
  <c r="Q1998" i="73" s="1"/>
  <c r="P2134" i="73"/>
  <c r="Q2134" i="73" s="1"/>
  <c r="P1072" i="73"/>
  <c r="P2049" i="73"/>
  <c r="P1210" i="73"/>
  <c r="Q1210" i="73" s="1"/>
  <c r="P2217" i="73"/>
  <c r="P1711" i="73"/>
  <c r="Q1711" i="73" s="1"/>
  <c r="P77" i="73"/>
  <c r="P503" i="73"/>
  <c r="Q503" i="73" s="1"/>
  <c r="P209" i="73"/>
  <c r="Q209" i="73" s="1"/>
  <c r="P1073" i="73"/>
  <c r="Q1073" i="73" s="1"/>
  <c r="P504" i="73"/>
  <c r="Q504" i="73" s="1"/>
  <c r="P1122" i="73"/>
  <c r="Q1122" i="73" s="1"/>
  <c r="P2223" i="73"/>
  <c r="Q2223" i="73" s="1"/>
  <c r="P246" i="73"/>
  <c r="Q246" i="73" s="1"/>
  <c r="P1727" i="73"/>
  <c r="Q1727" i="73" s="1"/>
  <c r="P426" i="73"/>
  <c r="Q426" i="73" s="1"/>
  <c r="P1728" i="73"/>
  <c r="Q1728" i="73" s="1"/>
  <c r="P1209" i="73"/>
  <c r="Q1209" i="73" s="1"/>
  <c r="P2231" i="73"/>
  <c r="Q2231" i="73" s="1"/>
  <c r="P510" i="73"/>
  <c r="Q510" i="73" s="1"/>
  <c r="P1726" i="73"/>
  <c r="Q1726" i="73" s="1"/>
  <c r="P1714" i="73"/>
  <c r="Q1714" i="73" s="1"/>
  <c r="P2226" i="73"/>
  <c r="Q2226" i="73" s="1"/>
  <c r="P1353" i="73"/>
  <c r="Q1353" i="73" s="1"/>
  <c r="P1657" i="73"/>
  <c r="Q1657" i="73" s="1"/>
  <c r="P1656" i="73"/>
  <c r="Q1656" i="73" s="1"/>
  <c r="P2232" i="73"/>
  <c r="Q2232" i="73" s="1"/>
  <c r="P1993" i="73"/>
  <c r="Q1993" i="73" s="1"/>
  <c r="P1961" i="73"/>
  <c r="Q1961" i="73" s="1"/>
  <c r="P378" i="73"/>
  <c r="Q378" i="73" s="1"/>
  <c r="P826" i="73"/>
  <c r="Q826" i="73" s="1"/>
  <c r="P507" i="73"/>
  <c r="Q507" i="73" s="1"/>
  <c r="P500" i="73"/>
  <c r="Q500" i="73" s="1"/>
  <c r="P636" i="73"/>
  <c r="Q636" i="73" s="1"/>
  <c r="P924" i="73"/>
  <c r="Q924" i="73" s="1"/>
  <c r="P2224" i="73"/>
  <c r="Q2224" i="73" s="1"/>
  <c r="P955" i="73"/>
  <c r="Q955" i="73" s="1"/>
  <c r="P1716" i="73"/>
  <c r="Q1716" i="73" s="1"/>
  <c r="P2228" i="73"/>
  <c r="Q2228" i="73" s="1"/>
  <c r="P1212" i="73"/>
  <c r="Q1212" i="73" s="1"/>
  <c r="P2187" i="73"/>
  <c r="P1992" i="73"/>
  <c r="Q1992" i="73" s="1"/>
  <c r="P499" i="73"/>
  <c r="Q499" i="73" s="1"/>
  <c r="P1997" i="73"/>
  <c r="Q1997" i="73" s="1"/>
  <c r="P1719" i="73"/>
  <c r="Q1719" i="73" s="1"/>
  <c r="P1658" i="73"/>
  <c r="Q1658" i="73" s="1"/>
  <c r="P2220" i="73"/>
  <c r="Q2220" i="73" s="1"/>
  <c r="P1723" i="73"/>
  <c r="Q1723" i="73" s="1"/>
  <c r="P1597" i="73"/>
  <c r="Q1597" i="73" s="1"/>
  <c r="P1002" i="73"/>
  <c r="Q1002" i="73" s="1"/>
  <c r="P2218" i="73"/>
  <c r="Q2218" i="73" s="1"/>
  <c r="P2219" i="73"/>
  <c r="Q2219" i="73" s="1"/>
  <c r="P1715" i="73"/>
  <c r="Q1715" i="73" s="1"/>
  <c r="P2227" i="73"/>
  <c r="Q2227" i="73" s="1"/>
  <c r="P244" i="73"/>
  <c r="Q244" i="73" s="1"/>
  <c r="P1996" i="73"/>
  <c r="Q1996" i="73" s="1"/>
  <c r="P1720" i="73"/>
  <c r="Q1720" i="73" s="1"/>
  <c r="P1721" i="73"/>
  <c r="Q1721" i="73" s="1"/>
  <c r="P1211" i="73"/>
  <c r="Q1211" i="73" s="1"/>
  <c r="P1596" i="73"/>
  <c r="Q1596" i="73" s="1"/>
  <c r="P2131" i="73"/>
  <c r="Q2131" i="73" s="1"/>
  <c r="P1725" i="73"/>
  <c r="Q1725" i="73" s="1"/>
  <c r="P2133" i="73"/>
  <c r="Q2133" i="73" s="1"/>
  <c r="P1995" i="73"/>
  <c r="Q1995" i="73" s="1"/>
  <c r="P508" i="73"/>
  <c r="Q508" i="73" s="1"/>
  <c r="P2132" i="73"/>
  <c r="Q2132" i="73" s="1"/>
  <c r="P76" i="73"/>
  <c r="P1542" i="73"/>
  <c r="Q1542" i="73" s="1"/>
  <c r="P552" i="73"/>
  <c r="Q552" i="73" s="1"/>
  <c r="P1724" i="73"/>
  <c r="Q1724" i="73" s="1"/>
  <c r="P2221" i="73"/>
  <c r="Q2221" i="73" s="1"/>
  <c r="P1717" i="73"/>
  <c r="Q1717" i="73" s="1"/>
  <c r="P2229" i="73"/>
  <c r="Q2229" i="73" s="1"/>
  <c r="P3373" i="73"/>
  <c r="Q3373" i="73" s="1"/>
  <c r="P3380" i="73"/>
  <c r="Q3380" i="73" s="1"/>
  <c r="P3371" i="73"/>
  <c r="Q3371" i="73" s="1"/>
  <c r="P3372" i="73"/>
  <c r="Q3372" i="73" s="1"/>
  <c r="P2709" i="73"/>
  <c r="Q2709" i="73" s="1"/>
  <c r="P2399" i="73"/>
  <c r="P2400" i="73"/>
  <c r="Q2400" i="73" s="1"/>
  <c r="P3375" i="73"/>
  <c r="Q3375" i="73" s="1"/>
  <c r="P3376" i="73"/>
  <c r="Q3376" i="73" s="1"/>
  <c r="P3377" i="73"/>
  <c r="Q3377" i="73" s="1"/>
  <c r="P3374" i="73"/>
  <c r="Q3374" i="73" s="1"/>
  <c r="P3369" i="73"/>
  <c r="P3381" i="73"/>
  <c r="Q3381" i="73" s="1"/>
  <c r="P3743" i="73"/>
  <c r="Q3743" i="73" s="1"/>
  <c r="P4109" i="73"/>
  <c r="Q4109" i="73" s="1"/>
  <c r="P3370" i="73"/>
  <c r="Q3370" i="73" s="1"/>
  <c r="P3586" i="73"/>
  <c r="Q3586" i="73" s="1"/>
  <c r="P3379" i="73"/>
  <c r="Q3379" i="73" s="1"/>
  <c r="P3378" i="73"/>
  <c r="Q3378" i="73" s="1"/>
  <c r="P239" i="73"/>
  <c r="Q239" i="73" s="1"/>
  <c r="P2130" i="73"/>
  <c r="Q2130" i="73" s="1"/>
  <c r="P689" i="73"/>
  <c r="Q689" i="73" s="1"/>
  <c r="P240" i="73"/>
  <c r="Q240" i="73" s="1"/>
  <c r="P303" i="73"/>
  <c r="Q303" i="73" s="1"/>
  <c r="P7" i="73"/>
  <c r="Q7" i="73" s="1"/>
  <c r="P200" i="73"/>
  <c r="P241" i="73"/>
  <c r="Q241" i="73" s="1"/>
  <c r="P1146" i="73"/>
  <c r="Q1146" i="73" s="1"/>
  <c r="P1296" i="73"/>
  <c r="P727" i="73"/>
  <c r="Q727" i="73" s="1"/>
  <c r="P728" i="73"/>
  <c r="Q728" i="73" s="1"/>
  <c r="P206" i="73"/>
  <c r="Q206" i="73" s="1"/>
  <c r="P208" i="73"/>
  <c r="Q208" i="73" s="1"/>
  <c r="P242" i="73"/>
  <c r="Q242" i="73" s="1"/>
  <c r="P1297" i="73"/>
  <c r="Q1297" i="73" s="1"/>
  <c r="P205" i="73"/>
  <c r="Q205" i="73" s="1"/>
  <c r="P1001" i="73"/>
  <c r="P202" i="73"/>
  <c r="P207" i="73"/>
  <c r="Q207" i="73" s="1"/>
  <c r="P137" i="73"/>
  <c r="Q137" i="73" s="1"/>
  <c r="P1778" i="73"/>
  <c r="Q1778" i="73" s="1"/>
  <c r="P921" i="73"/>
  <c r="Q921" i="73" s="1"/>
  <c r="P201" i="73"/>
  <c r="Q201" i="73" s="1"/>
  <c r="P729" i="73"/>
  <c r="Q729" i="73" s="1"/>
  <c r="P204" i="73"/>
  <c r="Q204" i="73" s="1"/>
  <c r="P688" i="73"/>
  <c r="Q688" i="73" s="1"/>
  <c r="P1595" i="73"/>
  <c r="Q1595" i="73" s="1"/>
  <c r="P1780" i="73"/>
  <c r="P635" i="73"/>
  <c r="Q635" i="73" s="1"/>
  <c r="P203" i="73"/>
  <c r="Q203" i="73" s="1"/>
  <c r="P1876" i="73"/>
  <c r="Q1876" i="73" s="1"/>
  <c r="P1779" i="73"/>
  <c r="P634" i="73"/>
  <c r="Q634" i="73" s="1"/>
  <c r="P243" i="73"/>
  <c r="Q243" i="73" s="1"/>
  <c r="P3516" i="73"/>
  <c r="Q3516" i="73" s="1"/>
  <c r="P2798" i="73"/>
  <c r="Q2798" i="73" s="1"/>
  <c r="P3665" i="73"/>
  <c r="Q3665" i="73" s="1"/>
  <c r="P3233" i="73"/>
  <c r="Q3233" i="73" s="1"/>
  <c r="P3240" i="73"/>
  <c r="Q3240" i="73" s="1"/>
  <c r="P3909" i="73"/>
  <c r="Q3909" i="73" s="1"/>
  <c r="P2792" i="73"/>
  <c r="Q2792" i="73" s="1"/>
  <c r="P3228" i="73"/>
  <c r="Q3228" i="73" s="1"/>
  <c r="P2795" i="73"/>
  <c r="Q2795" i="73" s="1"/>
  <c r="P2742" i="73"/>
  <c r="Q2742" i="73" s="1"/>
  <c r="P3514" i="73"/>
  <c r="Q3514" i="73" s="1"/>
  <c r="P2825" i="73"/>
  <c r="Q2825" i="73" s="1"/>
  <c r="P3476" i="73"/>
  <c r="Q3476" i="73" s="1"/>
  <c r="P2797" i="73"/>
  <c r="Q2797" i="73" s="1"/>
  <c r="P3513" i="73"/>
  <c r="Q3513" i="73" s="1"/>
  <c r="P2480" i="73"/>
  <c r="Q2480" i="73" s="1"/>
  <c r="P2801" i="73"/>
  <c r="Q2801" i="73" s="1"/>
  <c r="P3835" i="73"/>
  <c r="Q3835" i="73" s="1"/>
  <c r="P3521" i="73"/>
  <c r="Q3521" i="73" s="1"/>
  <c r="P2512" i="73"/>
  <c r="Q2512" i="73" s="1"/>
  <c r="P2277" i="73"/>
  <c r="Q2277" i="73" s="1"/>
  <c r="P3229" i="73"/>
  <c r="Q3229" i="73" s="1"/>
  <c r="P4232" i="73"/>
  <c r="Q4232" i="73" s="1"/>
  <c r="P2793" i="73"/>
  <c r="Q2793" i="73" s="1"/>
  <c r="P2677" i="73"/>
  <c r="Q2677" i="73" s="1"/>
  <c r="P3481" i="73"/>
  <c r="Q3481" i="73" s="1"/>
  <c r="P3230" i="73"/>
  <c r="Q3230" i="73" s="1"/>
  <c r="P3235" i="73"/>
  <c r="Q3235" i="73" s="1"/>
  <c r="P3518" i="73"/>
  <c r="Q3518" i="73" s="1"/>
  <c r="P2479" i="73"/>
  <c r="Q2479" i="73" s="1"/>
  <c r="P4233" i="73"/>
  <c r="Q4233" i="73" s="1"/>
  <c r="P3483" i="73"/>
  <c r="Q3483" i="73" s="1"/>
  <c r="P2741" i="73"/>
  <c r="Q2741" i="73" s="1"/>
  <c r="P3860" i="73"/>
  <c r="Q3860" i="73" s="1"/>
  <c r="P3236" i="73"/>
  <c r="Q3236" i="73" s="1"/>
  <c r="P3781" i="73"/>
  <c r="Q3781" i="73" s="1"/>
  <c r="P3234" i="73"/>
  <c r="Q3234" i="73" s="1"/>
  <c r="P3443" i="73"/>
  <c r="Q3443" i="73" s="1"/>
  <c r="P3780" i="73"/>
  <c r="Q3780" i="73" s="1"/>
  <c r="P2796" i="73"/>
  <c r="Q2796" i="73" s="1"/>
  <c r="P4239" i="73"/>
  <c r="Q4239" i="73" s="1"/>
  <c r="P3782" i="73"/>
  <c r="Q3782" i="73" s="1"/>
  <c r="P3271" i="73"/>
  <c r="Q3271" i="73" s="1"/>
  <c r="P3479" i="73"/>
  <c r="Q3479" i="73" s="1"/>
  <c r="P3482" i="73"/>
  <c r="Q3482" i="73" s="1"/>
  <c r="P3238" i="73"/>
  <c r="Q3238" i="73" s="1"/>
  <c r="P3237" i="73"/>
  <c r="Q3237" i="73" s="1"/>
  <c r="P4195" i="73"/>
  <c r="Q4195" i="73" s="1"/>
  <c r="P4127" i="73"/>
  <c r="Q4127" i="73" s="1"/>
  <c r="P3475" i="73"/>
  <c r="Q3475" i="73" s="1"/>
  <c r="P3522" i="73"/>
  <c r="Q3522" i="73" s="1"/>
  <c r="P4234" i="73"/>
  <c r="Q4234" i="73" s="1"/>
  <c r="P3227" i="73"/>
  <c r="Q3227" i="73" s="1"/>
  <c r="P4235" i="73"/>
  <c r="Q4235" i="73" s="1"/>
  <c r="P2794" i="73"/>
  <c r="Q2794" i="73" s="1"/>
  <c r="P2802" i="73"/>
  <c r="Q2802" i="73" s="1"/>
  <c r="P4231" i="73"/>
  <c r="Q4231" i="73" s="1"/>
  <c r="P2791" i="73"/>
  <c r="Q2791" i="73" s="1"/>
  <c r="P3515" i="73"/>
  <c r="Q3515" i="73" s="1"/>
  <c r="P3239" i="73"/>
  <c r="Q3239" i="73" s="1"/>
  <c r="P2800" i="73"/>
  <c r="Q2800" i="73" s="1"/>
  <c r="P3509" i="73"/>
  <c r="Q3509" i="73" s="1"/>
  <c r="P4238" i="73"/>
  <c r="Q4238" i="73" s="1"/>
  <c r="P3512" i="73"/>
  <c r="Q3512" i="73" s="1"/>
  <c r="P3520" i="73"/>
  <c r="Q3520" i="73" s="1"/>
  <c r="P3664" i="73"/>
  <c r="Q3664" i="73" s="1"/>
  <c r="P3973" i="73"/>
  <c r="Q3973" i="73" s="1"/>
  <c r="P3231" i="73"/>
  <c r="Q3231" i="73" s="1"/>
  <c r="P3519" i="73"/>
  <c r="Q3519" i="73" s="1"/>
  <c r="P4236" i="73"/>
  <c r="Q4236" i="73" s="1"/>
  <c r="P2799" i="73"/>
  <c r="Q2799" i="73" s="1"/>
  <c r="P3477" i="73"/>
  <c r="Q3477" i="73" s="1"/>
  <c r="P3232" i="73"/>
  <c r="Q3232" i="73" s="1"/>
  <c r="P3337" i="73"/>
  <c r="Q3337" i="73" s="1"/>
  <c r="P4237" i="73"/>
  <c r="Q4237" i="73" s="1"/>
  <c r="P3517" i="73"/>
  <c r="Q3517" i="73" s="1"/>
  <c r="P3510" i="73"/>
  <c r="Q3510" i="73" s="1"/>
  <c r="P3511" i="73"/>
  <c r="Q3511" i="73" s="1"/>
  <c r="P3480" i="73"/>
  <c r="Q3480" i="73" s="1"/>
  <c r="P4166" i="73"/>
  <c r="Q4166" i="73" s="1"/>
  <c r="P1982" i="73"/>
  <c r="Q1982" i="73" s="1"/>
  <c r="P1983" i="73"/>
  <c r="Q1983" i="73" s="1"/>
  <c r="P661" i="73"/>
  <c r="Q661" i="73" s="1"/>
  <c r="P1295" i="73"/>
  <c r="Q1295" i="73" s="1"/>
  <c r="P2234" i="73"/>
  <c r="Q2234" i="73" s="1"/>
  <c r="P1704" i="73"/>
  <c r="Q1704" i="73" s="1"/>
  <c r="P963" i="73"/>
  <c r="Q963" i="73" s="1"/>
  <c r="P711" i="73"/>
  <c r="Q711" i="73" s="1"/>
  <c r="P1984" i="73"/>
  <c r="Q1984" i="73" s="1"/>
  <c r="P722" i="73"/>
  <c r="Q722" i="73" s="1"/>
  <c r="P1847" i="73"/>
  <c r="Q1847" i="73" s="1"/>
  <c r="P1513" i="73"/>
  <c r="Q1513" i="73" s="1"/>
  <c r="P110" i="73"/>
  <c r="Q110" i="73" s="1"/>
  <c r="P1839" i="73"/>
  <c r="Q1839" i="73" s="1"/>
  <c r="P959" i="73"/>
  <c r="Q959" i="73" s="1"/>
  <c r="P1487" i="73"/>
  <c r="Q1487" i="73" s="1"/>
  <c r="P1976" i="73"/>
  <c r="Q1976" i="73" s="1"/>
  <c r="P721" i="73"/>
  <c r="Q721" i="73" s="1"/>
  <c r="P1743" i="73"/>
  <c r="Q1743" i="73" s="1"/>
  <c r="P1838" i="73"/>
  <c r="Q1838" i="73" s="1"/>
  <c r="P1846" i="73"/>
  <c r="Q1846" i="73" s="1"/>
  <c r="P2034" i="73"/>
  <c r="Q2034" i="73" s="1"/>
  <c r="P960" i="73"/>
  <c r="Q960" i="73" s="1"/>
  <c r="P2031" i="73"/>
  <c r="Q2031" i="73" s="1"/>
  <c r="P1975" i="73"/>
  <c r="Q1975" i="73" s="1"/>
  <c r="P1840" i="73"/>
  <c r="Q1840" i="73" s="1"/>
  <c r="P714" i="73"/>
  <c r="Q714" i="73" s="1"/>
  <c r="P2022" i="73"/>
  <c r="Q2022" i="73" s="1"/>
  <c r="P173" i="73"/>
  <c r="Q173" i="73" s="1"/>
  <c r="P720" i="73"/>
  <c r="Q720" i="73" s="1"/>
  <c r="P1705" i="73"/>
  <c r="Q1705" i="73" s="1"/>
  <c r="P1841" i="73"/>
  <c r="Q1841" i="73" s="1"/>
  <c r="P717" i="73"/>
  <c r="Q717" i="73" s="1"/>
  <c r="P719" i="73"/>
  <c r="Q719" i="73" s="1"/>
  <c r="P1974" i="73"/>
  <c r="Q1974" i="73" s="1"/>
  <c r="P1978" i="73"/>
  <c r="Q1978" i="73" s="1"/>
  <c r="P2024" i="73"/>
  <c r="Q2024" i="73" s="1"/>
  <c r="P58" i="73"/>
  <c r="P2032" i="73"/>
  <c r="Q2032" i="73" s="1"/>
  <c r="P288" i="73"/>
  <c r="Q288" i="73" s="1"/>
  <c r="P713" i="73"/>
  <c r="Q713" i="73" s="1"/>
  <c r="P1488" i="73"/>
  <c r="Q1488" i="73" s="1"/>
  <c r="P1390" i="73"/>
  <c r="Q1390" i="73" s="1"/>
  <c r="P2030" i="73"/>
  <c r="Q2030" i="73" s="1"/>
  <c r="P2038" i="73"/>
  <c r="Q2038" i="73" s="1"/>
  <c r="P2023" i="73"/>
  <c r="Q2023" i="73" s="1"/>
  <c r="P1833" i="73"/>
  <c r="Q1833" i="73" s="1"/>
  <c r="P1742" i="73"/>
  <c r="Q1742" i="73" s="1"/>
  <c r="P111" i="73"/>
  <c r="Q111" i="73" s="1"/>
  <c r="P710" i="73"/>
  <c r="Q710" i="73" s="1"/>
  <c r="P1512" i="73"/>
  <c r="Q1512" i="73" s="1"/>
  <c r="P112" i="73"/>
  <c r="Q112" i="73" s="1"/>
  <c r="P2033" i="73"/>
  <c r="Q2033" i="73" s="1"/>
  <c r="P289" i="73"/>
  <c r="Q289" i="73" s="1"/>
  <c r="P1251" i="73"/>
  <c r="Q1251" i="73" s="1"/>
  <c r="P724" i="73"/>
  <c r="Q724" i="73" s="1"/>
  <c r="P1971" i="73"/>
  <c r="Q1971" i="73" s="1"/>
  <c r="P2028" i="73"/>
  <c r="Q2028" i="73" s="1"/>
  <c r="P1652" i="73"/>
  <c r="Q1652" i="73" s="1"/>
  <c r="P715" i="73"/>
  <c r="Q715" i="73" s="1"/>
  <c r="P1740" i="73"/>
  <c r="Q1740" i="73" s="1"/>
  <c r="P723" i="73"/>
  <c r="Q723" i="73" s="1"/>
  <c r="P712" i="73"/>
  <c r="Q712" i="73" s="1"/>
  <c r="P658" i="73"/>
  <c r="Q658" i="73" s="1"/>
  <c r="P1977" i="73"/>
  <c r="Q1977" i="73" s="1"/>
  <c r="P2026" i="73"/>
  <c r="Q2026" i="73" s="1"/>
  <c r="P290" i="73"/>
  <c r="Q290" i="73" s="1"/>
  <c r="P2027" i="73"/>
  <c r="Q2027" i="73" s="1"/>
  <c r="P2035" i="73"/>
  <c r="Q2035" i="73" s="1"/>
  <c r="P1388" i="73"/>
  <c r="Q1388" i="73" s="1"/>
  <c r="P1837" i="73"/>
  <c r="P1845" i="73"/>
  <c r="Q1845" i="73" s="1"/>
  <c r="P1981" i="73"/>
  <c r="Q1981" i="73" s="1"/>
  <c r="P708" i="73"/>
  <c r="Q708" i="73" s="1"/>
  <c r="P709" i="73"/>
  <c r="Q709" i="73" s="1"/>
  <c r="P2166" i="73"/>
  <c r="Q2166" i="73" s="1"/>
  <c r="P1489" i="73"/>
  <c r="Q1489" i="73" s="1"/>
  <c r="P718" i="73"/>
  <c r="Q718" i="73" s="1"/>
  <c r="P1848" i="73"/>
  <c r="Q1848" i="73" s="1"/>
  <c r="P2025" i="73"/>
  <c r="Q2025" i="73" s="1"/>
  <c r="P1844" i="73"/>
  <c r="Q1844" i="73" s="1"/>
  <c r="P1980" i="73"/>
  <c r="Q1980" i="73" s="1"/>
  <c r="P707" i="73"/>
  <c r="Q707" i="73" s="1"/>
  <c r="P1973" i="73"/>
  <c r="Q1973" i="73" s="1"/>
  <c r="P965" i="73"/>
  <c r="Q965" i="73" s="1"/>
  <c r="P113" i="73"/>
  <c r="Q113" i="73" s="1"/>
  <c r="P1744" i="73"/>
  <c r="Q1744" i="73" s="1"/>
  <c r="P1708" i="73"/>
  <c r="Q1708" i="73" s="1"/>
  <c r="P1389" i="73"/>
  <c r="Q1389" i="73" s="1"/>
  <c r="P2029" i="73"/>
  <c r="Q2029" i="73" s="1"/>
  <c r="P2037" i="73"/>
  <c r="Q2037" i="73" s="1"/>
  <c r="P1021" i="73"/>
  <c r="P725" i="73"/>
  <c r="P962" i="73"/>
  <c r="Q962" i="73" s="1"/>
  <c r="P1706" i="73"/>
  <c r="Q1706" i="73" s="1"/>
  <c r="P1707" i="73"/>
  <c r="Q1707" i="73" s="1"/>
  <c r="P532" i="73"/>
  <c r="Q532" i="73" s="1"/>
  <c r="P1972" i="73"/>
  <c r="Q1972" i="73" s="1"/>
  <c r="P964" i="73"/>
  <c r="Q964" i="73" s="1"/>
  <c r="P531" i="73"/>
  <c r="Q531" i="73" s="1"/>
  <c r="P961" i="73"/>
  <c r="Q961" i="73" s="1"/>
  <c r="P1843" i="73"/>
  <c r="Q1843" i="73" s="1"/>
  <c r="P2036" i="73"/>
  <c r="Q2036" i="73" s="1"/>
  <c r="P716" i="73"/>
  <c r="Q716" i="73" s="1"/>
  <c r="P1741" i="73"/>
  <c r="Q1741" i="73" s="1"/>
  <c r="P1842" i="73"/>
  <c r="Q1842" i="73" s="1"/>
  <c r="P1849" i="73"/>
  <c r="Q1849" i="73" s="1"/>
  <c r="P660" i="73"/>
  <c r="Q660" i="73" s="1"/>
  <c r="P1979" i="73"/>
  <c r="Q1979" i="73" s="1"/>
  <c r="P659" i="73"/>
  <c r="Q659" i="73" s="1"/>
  <c r="P859" i="73"/>
  <c r="Q859" i="73" s="1"/>
  <c r="P2167" i="73"/>
  <c r="P2634" i="73"/>
  <c r="Q2634" i="73" s="1"/>
  <c r="P3264" i="73"/>
  <c r="Q3264" i="73" s="1"/>
  <c r="P2960" i="73"/>
  <c r="Q2960" i="73" s="1"/>
  <c r="P2468" i="73"/>
  <c r="Q2468" i="73" s="1"/>
  <c r="P3077" i="73"/>
  <c r="P3212" i="73"/>
  <c r="Q3212" i="73" s="1"/>
  <c r="P3924" i="73"/>
  <c r="Q3924" i="73" s="1"/>
  <c r="P2687" i="73"/>
  <c r="Q2687" i="73" s="1"/>
  <c r="P3432" i="73"/>
  <c r="Q3432" i="73" s="1"/>
  <c r="P3220" i="73"/>
  <c r="Q3220" i="73" s="1"/>
  <c r="P2779" i="73"/>
  <c r="Q2779" i="73" s="1"/>
  <c r="P3171" i="73"/>
  <c r="Q3171" i="73" s="1"/>
  <c r="P3036" i="73"/>
  <c r="Q3036" i="73" s="1"/>
  <c r="P3206" i="73"/>
  <c r="Q3206" i="73" s="1"/>
  <c r="P2454" i="73"/>
  <c r="Q2454" i="73" s="1"/>
  <c r="P3029" i="73"/>
  <c r="Q3029" i="73" s="1"/>
  <c r="P4060" i="73"/>
  <c r="Q4060" i="73" s="1"/>
  <c r="P3468" i="73"/>
  <c r="Q3468" i="73" s="1"/>
  <c r="P3268" i="73"/>
  <c r="Q3268" i="73" s="1"/>
  <c r="P3038" i="73"/>
  <c r="Q3038" i="73" s="1"/>
  <c r="P2463" i="73"/>
  <c r="Q2463" i="73" s="1"/>
  <c r="P2498" i="73"/>
  <c r="Q2498" i="73" s="1"/>
  <c r="P2258" i="73"/>
  <c r="Q2258" i="73" s="1"/>
  <c r="P3265" i="73"/>
  <c r="Q3265" i="73" s="1"/>
  <c r="P3448" i="73"/>
  <c r="Q3448" i="73" s="1"/>
  <c r="P2465" i="73"/>
  <c r="Q2465" i="73" s="1"/>
  <c r="P2637" i="73"/>
  <c r="Q2637" i="73" s="1"/>
  <c r="P2471" i="73"/>
  <c r="Q2471" i="73" s="1"/>
  <c r="P2852" i="73"/>
  <c r="Q2852" i="73" s="1"/>
  <c r="P3069" i="73"/>
  <c r="Q3069" i="73" s="1"/>
  <c r="P2956" i="73"/>
  <c r="Q2956" i="73" s="1"/>
  <c r="P4020" i="73"/>
  <c r="Q4020" i="73" s="1"/>
  <c r="P2961" i="73"/>
  <c r="Q2961" i="73" s="1"/>
  <c r="P3166" i="73"/>
  <c r="Q3166" i="73" s="1"/>
  <c r="P4188" i="73"/>
  <c r="Q4188" i="73" s="1"/>
  <c r="P2638" i="73"/>
  <c r="Q2638" i="73" s="1"/>
  <c r="P3068" i="73"/>
  <c r="Q3068" i="73" s="1"/>
  <c r="P2615" i="73"/>
  <c r="Q2615" i="73" s="1"/>
  <c r="P2855" i="73"/>
  <c r="Q2855" i="73" s="1"/>
  <c r="P2784" i="73"/>
  <c r="Q2784" i="73" s="1"/>
  <c r="P3211" i="73"/>
  <c r="Q3211" i="73" s="1"/>
  <c r="P2783" i="73"/>
  <c r="Q2783" i="73" s="1"/>
  <c r="P2609" i="73"/>
  <c r="Q2609" i="73" s="1"/>
  <c r="P2674" i="73"/>
  <c r="Q2674" i="73" s="1"/>
  <c r="P2823" i="73"/>
  <c r="Q2823" i="73" s="1"/>
  <c r="P3580" i="73"/>
  <c r="Q3580" i="73" s="1"/>
  <c r="P2676" i="73"/>
  <c r="Q2676" i="73" s="1"/>
  <c r="P3463" i="73"/>
  <c r="Q3463" i="73" s="1"/>
  <c r="P2776" i="73"/>
  <c r="Q2776" i="73" s="1"/>
  <c r="P3164" i="73"/>
  <c r="Q3164" i="73" s="1"/>
  <c r="P3460" i="73"/>
  <c r="Q3460" i="73" s="1"/>
  <c r="P2632" i="73"/>
  <c r="Q2632" i="73" s="1"/>
  <c r="P3828" i="73"/>
  <c r="Q3828" i="73" s="1"/>
  <c r="P3505" i="73"/>
  <c r="Q3505" i="73" s="1"/>
  <c r="P3169" i="73"/>
  <c r="Q3169" i="73" s="1"/>
  <c r="P2856" i="73"/>
  <c r="Q2856" i="73" s="1"/>
  <c r="P2894" i="73"/>
  <c r="Q2894" i="73" s="1"/>
  <c r="P3217" i="73"/>
  <c r="Q3217" i="73" s="1"/>
  <c r="P2893" i="73"/>
  <c r="Q2893" i="73" s="1"/>
  <c r="P2633" i="73"/>
  <c r="Q2633" i="73" s="1"/>
  <c r="P3260" i="73"/>
  <c r="Q3260" i="73" s="1"/>
  <c r="P2844" i="73"/>
  <c r="Q2844" i="73" s="1"/>
  <c r="P3030" i="73"/>
  <c r="Q3030" i="73" s="1"/>
  <c r="P2686" i="73"/>
  <c r="Q2686" i="73" s="1"/>
  <c r="P2466" i="73"/>
  <c r="Q2466" i="73" s="1"/>
  <c r="P2696" i="73"/>
  <c r="Q2696" i="73" s="1"/>
  <c r="P3820" i="73"/>
  <c r="Q3820" i="73" s="1"/>
  <c r="P2610" i="73"/>
  <c r="Q2610" i="73" s="1"/>
  <c r="P3041" i="73"/>
  <c r="Q3041" i="73" s="1"/>
  <c r="P3261" i="73"/>
  <c r="Q3261" i="73" s="1"/>
  <c r="P3844" i="73"/>
  <c r="Q3844" i="73" s="1"/>
  <c r="P2604" i="73"/>
  <c r="Q2604" i="73" s="1"/>
  <c r="P2957" i="73"/>
  <c r="Q2957" i="73" s="1"/>
  <c r="P2605" i="73"/>
  <c r="Q2605" i="73" s="1"/>
  <c r="P4117" i="73"/>
  <c r="Q4117" i="73" s="1"/>
  <c r="P4116" i="73"/>
  <c r="Q4116" i="73" s="1"/>
  <c r="P2782" i="73"/>
  <c r="Q2782" i="73" s="1"/>
  <c r="P3507" i="73"/>
  <c r="Q3507" i="73" s="1"/>
  <c r="P2846" i="73"/>
  <c r="Q2846" i="73" s="1"/>
  <c r="P3172" i="73"/>
  <c r="Q3172" i="73" s="1"/>
  <c r="P2606" i="73"/>
  <c r="Q2606" i="73" s="1"/>
  <c r="P2469" i="73"/>
  <c r="Q2469" i="73" s="1"/>
  <c r="P2354" i="73"/>
  <c r="Q2354" i="73" s="1"/>
  <c r="P2850" i="73"/>
  <c r="Q2850" i="73" s="1"/>
  <c r="P3078" i="73"/>
  <c r="Q3078" i="73" s="1"/>
  <c r="P2697" i="73"/>
  <c r="Q2697" i="73" s="1"/>
  <c r="P2694" i="73"/>
  <c r="Q2694" i="73" s="1"/>
  <c r="P3466" i="73"/>
  <c r="Q3466" i="73" s="1"/>
  <c r="P3636" i="73"/>
  <c r="Q3636" i="73" s="1"/>
  <c r="P2640" i="73"/>
  <c r="Q2640" i="73" s="1"/>
  <c r="P2689" i="73"/>
  <c r="Q2689" i="73" s="1"/>
  <c r="P2788" i="73"/>
  <c r="Q2788" i="73" s="1"/>
  <c r="P3165" i="73"/>
  <c r="Q3165" i="73" s="1"/>
  <c r="P2612" i="73"/>
  <c r="Q2612" i="73" s="1"/>
  <c r="P2849" i="73"/>
  <c r="Q2849" i="73" s="1"/>
  <c r="P2897" i="73"/>
  <c r="Q2897" i="73" s="1"/>
  <c r="P2857" i="73"/>
  <c r="Q2857" i="73" s="1"/>
  <c r="P3065" i="73"/>
  <c r="Q3065" i="73" s="1"/>
  <c r="P2410" i="73"/>
  <c r="Q2410" i="73" s="1"/>
  <c r="P3473" i="73"/>
  <c r="Q3473" i="73" s="1"/>
  <c r="P2889" i="73"/>
  <c r="Q2889" i="73" s="1"/>
  <c r="P2617" i="73"/>
  <c r="Q2617" i="73" s="1"/>
  <c r="P2641" i="73"/>
  <c r="Q2641" i="73" s="1"/>
  <c r="P2608" i="73"/>
  <c r="Q2608" i="73" s="1"/>
  <c r="P2777" i="73"/>
  <c r="Q2777" i="73" s="1"/>
  <c r="P2774" i="73"/>
  <c r="Q2774" i="73" s="1"/>
  <c r="P2464" i="73"/>
  <c r="Q2464" i="73" s="1"/>
  <c r="P2780" i="73"/>
  <c r="Q2780" i="73" s="1"/>
  <c r="P3818" i="73"/>
  <c r="Q3818" i="73" s="1"/>
  <c r="P3319" i="73"/>
  <c r="Q3319" i="73" s="1"/>
  <c r="P3467" i="73"/>
  <c r="Q3467" i="73" s="1"/>
  <c r="P3216" i="73"/>
  <c r="Q3216" i="73" s="1"/>
  <c r="P3789" i="73"/>
  <c r="Q3789" i="73" s="1"/>
  <c r="P3209" i="73"/>
  <c r="Q3209" i="73" s="1"/>
  <c r="P3582" i="73"/>
  <c r="Q3582" i="73" s="1"/>
  <c r="P4187" i="73"/>
  <c r="Q4187" i="73" s="1"/>
  <c r="P3822" i="73"/>
  <c r="Q3822" i="73" s="1"/>
  <c r="P3949" i="73"/>
  <c r="Q3949" i="73" s="1"/>
  <c r="P2616" i="73"/>
  <c r="Q2616" i="73" s="1"/>
  <c r="P3637" i="73"/>
  <c r="Q3637" i="73" s="1"/>
  <c r="P2611" i="73"/>
  <c r="Q2611" i="73" s="1"/>
  <c r="P2470" i="73"/>
  <c r="Q2470" i="73" s="1"/>
  <c r="P3214" i="73"/>
  <c r="Q3214" i="73" s="1"/>
  <c r="P2635" i="73"/>
  <c r="Q2635" i="73" s="1"/>
  <c r="P2639" i="73"/>
  <c r="Q2639" i="73" s="1"/>
  <c r="P2607" i="73"/>
  <c r="Q2607" i="73" s="1"/>
  <c r="P2675" i="73"/>
  <c r="Q2675" i="73" s="1"/>
  <c r="P3222" i="73"/>
  <c r="Q3222" i="73" s="1"/>
  <c r="P2636" i="73"/>
  <c r="Q2636" i="73" s="1"/>
  <c r="P4063" i="73"/>
  <c r="Q4063" i="73" s="1"/>
  <c r="P3503" i="73"/>
  <c r="Q3503" i="73" s="1"/>
  <c r="P2885" i="73"/>
  <c r="Q2885" i="73" s="1"/>
  <c r="P3173" i="73"/>
  <c r="Q3173" i="73" s="1"/>
  <c r="P2688" i="73"/>
  <c r="Q2688" i="73" s="1"/>
  <c r="P3176" i="73"/>
  <c r="Q3176" i="73" s="1"/>
  <c r="P2888" i="73"/>
  <c r="Q2888" i="73" s="1"/>
  <c r="P3071" i="73"/>
  <c r="Q3071" i="73" s="1"/>
  <c r="P3851" i="73"/>
  <c r="Q3851" i="73" s="1"/>
  <c r="P3449" i="73"/>
  <c r="Q3449" i="73" s="1"/>
  <c r="P3168" i="73"/>
  <c r="Q3168" i="73" s="1"/>
  <c r="P2695" i="73"/>
  <c r="Q2695" i="73" s="1"/>
  <c r="P2787" i="73"/>
  <c r="Q2787" i="73" s="1"/>
  <c r="P3472" i="73"/>
  <c r="Q3472" i="73" s="1"/>
  <c r="P2411" i="73"/>
  <c r="Q2411" i="73" s="1"/>
  <c r="P3638" i="73"/>
  <c r="Q3638" i="73" s="1"/>
  <c r="P2781" i="73"/>
  <c r="Q2781" i="73" s="1"/>
  <c r="P2693" i="73"/>
  <c r="Q2693" i="73" s="1"/>
  <c r="P3063" i="73"/>
  <c r="P3594" i="73"/>
  <c r="Q3594" i="73" s="1"/>
  <c r="P3028" i="73"/>
  <c r="Q3028" i="73" s="1"/>
  <c r="P3040" i="73"/>
  <c r="Q3040" i="73" s="1"/>
  <c r="P3177" i="73"/>
  <c r="Q3177" i="73" s="1"/>
  <c r="P3145" i="73"/>
  <c r="Q3145" i="73" s="1"/>
  <c r="P2843" i="73"/>
  <c r="Q2843" i="73" s="1"/>
  <c r="P3213" i="73"/>
  <c r="Q3213" i="73" s="1"/>
  <c r="P2851" i="73"/>
  <c r="Q2851" i="73" s="1"/>
  <c r="P2775" i="73"/>
  <c r="Q2775" i="73" s="1"/>
  <c r="P3224" i="73"/>
  <c r="Q3224" i="73" s="1"/>
  <c r="P3675" i="73"/>
  <c r="Q3675" i="73" s="1"/>
  <c r="P4114" i="73"/>
  <c r="Q4114" i="73" s="1"/>
  <c r="P3674" i="73"/>
  <c r="Q3674" i="73" s="1"/>
  <c r="P2853" i="73"/>
  <c r="Q2853" i="73" s="1"/>
  <c r="P3034" i="73"/>
  <c r="Q3034" i="73" s="1"/>
  <c r="P4068" i="73"/>
  <c r="Q4068" i="73" s="1"/>
  <c r="P3066" i="73"/>
  <c r="Q3066" i="73" s="1"/>
  <c r="P3967" i="73"/>
  <c r="Q3967" i="73" s="1"/>
  <c r="P2690" i="73"/>
  <c r="Q2690" i="73" s="1"/>
  <c r="P3395" i="73"/>
  <c r="Q3395" i="73" s="1"/>
  <c r="P2899" i="73"/>
  <c r="Q2899" i="73" s="1"/>
  <c r="P2785" i="73"/>
  <c r="Q2785" i="73" s="1"/>
  <c r="P3508" i="73"/>
  <c r="Q3508" i="73" s="1"/>
  <c r="P4190" i="73"/>
  <c r="Q4190" i="73" s="1"/>
  <c r="P3826" i="73"/>
  <c r="Q3826" i="73" s="1"/>
  <c r="P3039" i="73"/>
  <c r="Q3039" i="73" s="1"/>
  <c r="P3221" i="73"/>
  <c r="Q3221" i="73" s="1"/>
  <c r="P3758" i="73"/>
  <c r="Q3758" i="73" s="1"/>
  <c r="P3072" i="73"/>
  <c r="Q3072" i="73" s="1"/>
  <c r="P3219" i="73"/>
  <c r="Q3219" i="73" s="1"/>
  <c r="P2467" i="73"/>
  <c r="Q2467" i="73" s="1"/>
  <c r="P2613" i="73"/>
  <c r="Q2613" i="73" s="1"/>
  <c r="P3462" i="73"/>
  <c r="Q3462" i="73" s="1"/>
  <c r="P3470" i="73"/>
  <c r="Q3470" i="73" s="1"/>
  <c r="P3070" i="73"/>
  <c r="Q3070" i="73" s="1"/>
  <c r="P3850" i="73"/>
  <c r="Q3850" i="73" s="1"/>
  <c r="P3174" i="73"/>
  <c r="Q3174" i="73" s="1"/>
  <c r="P3446" i="73"/>
  <c r="Q3446" i="73" s="1"/>
  <c r="P2886" i="73"/>
  <c r="Q2886" i="73" s="1"/>
  <c r="P2845" i="73"/>
  <c r="Q2845" i="73" s="1"/>
  <c r="P3157" i="73"/>
  <c r="Q3157" i="73" s="1"/>
  <c r="P4069" i="73"/>
  <c r="Q4069" i="73" s="1"/>
  <c r="P2958" i="73"/>
  <c r="Q2958" i="73" s="1"/>
  <c r="P3158" i="73"/>
  <c r="Q3158" i="73" s="1"/>
  <c r="P3035" i="73"/>
  <c r="Q3035" i="73" s="1"/>
  <c r="P3972" i="73"/>
  <c r="Q3972" i="73" s="1"/>
  <c r="P2900" i="73"/>
  <c r="Q2900" i="73" s="1"/>
  <c r="P2603" i="73"/>
  <c r="Q2603" i="73" s="1"/>
  <c r="P3032" i="73"/>
  <c r="Q3032" i="73" s="1"/>
  <c r="P3033" i="73"/>
  <c r="Q3033" i="73" s="1"/>
  <c r="P3635" i="73"/>
  <c r="Q3635" i="73" s="1"/>
  <c r="P4019" i="73"/>
  <c r="Q4019" i="73" s="1"/>
  <c r="P2891" i="73"/>
  <c r="Q2891" i="73" s="1"/>
  <c r="P3849" i="73"/>
  <c r="Q3849" i="73" s="1"/>
  <c r="P3320" i="73"/>
  <c r="Q3320" i="73" s="1"/>
  <c r="P3824" i="73"/>
  <c r="Q3824" i="73" s="1"/>
  <c r="P3583" i="73"/>
  <c r="Q3583" i="73" s="1"/>
  <c r="P3175" i="73"/>
  <c r="Q3175" i="73" s="1"/>
  <c r="P4061" i="73"/>
  <c r="Q4061" i="73" s="1"/>
  <c r="P4005" i="73"/>
  <c r="Q4005" i="73" s="1"/>
  <c r="P3970" i="73"/>
  <c r="Q3970" i="73" s="1"/>
  <c r="P3471" i="73"/>
  <c r="Q3471" i="73" s="1"/>
  <c r="P3447" i="73"/>
  <c r="Q3447" i="73" s="1"/>
  <c r="P2786" i="73"/>
  <c r="Q2786" i="73" s="1"/>
  <c r="P2692" i="73"/>
  <c r="Q2692" i="73" s="1"/>
  <c r="P3523" i="73"/>
  <c r="P4067" i="73"/>
  <c r="Q4067" i="73" s="1"/>
  <c r="P3819" i="73"/>
  <c r="Q3819" i="73" s="1"/>
  <c r="P3815" i="73"/>
  <c r="P3207" i="73"/>
  <c r="Q3207" i="73" s="1"/>
  <c r="P3218" i="73"/>
  <c r="P4018" i="73"/>
  <c r="Q4018" i="73" s="1"/>
  <c r="P3465" i="73"/>
  <c r="Q3465" i="73" s="1"/>
  <c r="P3968" i="73"/>
  <c r="Q3968" i="73" s="1"/>
  <c r="P3504" i="73"/>
  <c r="Q3504" i="73" s="1"/>
  <c r="P3579" i="73"/>
  <c r="Q3579" i="73" s="1"/>
  <c r="P2858" i="73"/>
  <c r="Q2858" i="73" s="1"/>
  <c r="P3223" i="73"/>
  <c r="Q3223" i="73" s="1"/>
  <c r="P3922" i="73"/>
  <c r="Q3922" i="73" s="1"/>
  <c r="P3167" i="73"/>
  <c r="Q3167" i="73" s="1"/>
  <c r="P3469" i="73"/>
  <c r="Q3469" i="73" s="1"/>
  <c r="P3847" i="73"/>
  <c r="Q3847" i="73" s="1"/>
  <c r="P4066" i="73"/>
  <c r="Q4066" i="73" s="1"/>
  <c r="P3031" i="73"/>
  <c r="Q3031" i="73" s="1"/>
  <c r="P2691" i="73"/>
  <c r="Q2691" i="73" s="1"/>
  <c r="P2896" i="73"/>
  <c r="Q2896" i="73" s="1"/>
  <c r="P3842" i="73"/>
  <c r="Q3842" i="73" s="1"/>
  <c r="P3841" i="73"/>
  <c r="Q3841" i="73" s="1"/>
  <c r="P3267" i="73"/>
  <c r="Q3267" i="73" s="1"/>
  <c r="P2824" i="73"/>
  <c r="Q2824" i="73" s="1"/>
  <c r="P2848" i="73"/>
  <c r="Q2848" i="73" s="1"/>
  <c r="P4064" i="73"/>
  <c r="Q4064" i="73" s="1"/>
  <c r="P4115" i="73"/>
  <c r="Q4115" i="73" s="1"/>
  <c r="P4189" i="73"/>
  <c r="Q4189" i="73" s="1"/>
  <c r="P2778" i="73"/>
  <c r="Q2778" i="73" s="1"/>
  <c r="P4065" i="73"/>
  <c r="Q4065" i="73" s="1"/>
  <c r="P3067" i="73"/>
  <c r="Q3067" i="73" s="1"/>
  <c r="P3843" i="73"/>
  <c r="Q3843" i="73" s="1"/>
  <c r="P2854" i="73"/>
  <c r="Q2854" i="73" s="1"/>
  <c r="P3464" i="73"/>
  <c r="Q3464" i="73" s="1"/>
  <c r="P2898" i="73"/>
  <c r="Q2898" i="73" s="1"/>
  <c r="P3816" i="73"/>
  <c r="Q3816" i="73" s="1"/>
  <c r="P3170" i="73"/>
  <c r="Q3170" i="73" s="1"/>
  <c r="P3823" i="73"/>
  <c r="Q3823" i="73" s="1"/>
  <c r="P2931" i="73"/>
  <c r="Q2931" i="73" s="1"/>
  <c r="P3506" i="73"/>
  <c r="Q3506" i="73" s="1"/>
  <c r="P4225" i="73"/>
  <c r="Q4225" i="73" s="1"/>
  <c r="P4144" i="73"/>
  <c r="Q4144" i="73" s="1"/>
  <c r="P3969" i="73"/>
  <c r="Q3969" i="73" s="1"/>
  <c r="P3266" i="73"/>
  <c r="Q3266" i="73" s="1"/>
  <c r="P3845" i="73"/>
  <c r="Q3845" i="73" s="1"/>
  <c r="P2890" i="73"/>
  <c r="Q2890" i="73" s="1"/>
  <c r="P3263" i="73"/>
  <c r="P3210" i="73"/>
  <c r="Q3210" i="73" s="1"/>
  <c r="P3445" i="73"/>
  <c r="P3923" i="73"/>
  <c r="Q3923" i="73" s="1"/>
  <c r="P2847" i="73"/>
  <c r="Q2847" i="73" s="1"/>
  <c r="P2614" i="73"/>
  <c r="Q2614" i="73" s="1"/>
  <c r="P3971" i="73"/>
  <c r="Q3971" i="73" s="1"/>
  <c r="P2895" i="73"/>
  <c r="Q2895" i="73" s="1"/>
  <c r="P3825" i="73"/>
  <c r="Q3825" i="73" s="1"/>
  <c r="P3208" i="73"/>
  <c r="Q3208" i="73" s="1"/>
  <c r="P3827" i="73"/>
  <c r="Q3827" i="73" s="1"/>
  <c r="P2959" i="73"/>
  <c r="Q2959" i="73" s="1"/>
  <c r="P3215" i="73"/>
  <c r="Q3215" i="73" s="1"/>
  <c r="P3821" i="73"/>
  <c r="Q3821" i="73" s="1"/>
  <c r="P3037" i="73"/>
  <c r="Q3037" i="73" s="1"/>
  <c r="P3848" i="73"/>
  <c r="Q3848" i="73" s="1"/>
  <c r="P3846" i="73"/>
  <c r="Q3846" i="73" s="1"/>
  <c r="P3817" i="73"/>
  <c r="Q3817" i="73" s="1"/>
  <c r="P4185" i="73"/>
  <c r="Q4185" i="73" s="1"/>
  <c r="P3163" i="73"/>
  <c r="Q3163" i="73" s="1"/>
  <c r="P3461" i="73"/>
  <c r="Q3461" i="73" s="1"/>
  <c r="P3581" i="73"/>
  <c r="Q3581" i="73" s="1"/>
  <c r="P2455" i="73"/>
  <c r="Q2455" i="73" s="1"/>
  <c r="P2887" i="73"/>
  <c r="Q2887" i="73" s="1"/>
  <c r="P3064" i="73"/>
  <c r="Q3064" i="73" s="1"/>
  <c r="P3757" i="73"/>
  <c r="Q3757" i="73" s="1"/>
  <c r="P3127" i="73"/>
  <c r="Q3127" i="73" s="1"/>
  <c r="P4186" i="73"/>
  <c r="Q4186" i="73" s="1"/>
  <c r="P4226" i="73"/>
  <c r="Q4226" i="73" s="1"/>
  <c r="P4070" i="73"/>
  <c r="Q4070" i="73" s="1"/>
  <c r="P4062" i="73"/>
  <c r="Q4062" i="73" s="1"/>
  <c r="P3966" i="73"/>
  <c r="Q3966" i="73" s="1"/>
  <c r="P1007" i="73"/>
  <c r="Q1007" i="73" s="1"/>
  <c r="P479" i="73"/>
  <c r="Q479" i="73" s="1"/>
  <c r="P837" i="73"/>
  <c r="Q837" i="73" s="1"/>
  <c r="P702" i="73"/>
  <c r="Q702" i="73" s="1"/>
  <c r="P397" i="73"/>
  <c r="Q397" i="73" s="1"/>
  <c r="P903" i="73"/>
  <c r="P639" i="73"/>
  <c r="Q639" i="73" s="1"/>
  <c r="P522" i="73"/>
  <c r="Q522" i="73" s="1"/>
  <c r="P383" i="73"/>
  <c r="Q383" i="73" s="1"/>
  <c r="P1374" i="73"/>
  <c r="Q1374" i="73" s="1"/>
  <c r="P478" i="73"/>
  <c r="Q478" i="73" s="1"/>
  <c r="P2056" i="73"/>
  <c r="Q2056" i="73" s="1"/>
  <c r="P1545" i="73"/>
  <c r="Q1545" i="73" s="1"/>
  <c r="P385" i="73"/>
  <c r="P345" i="73"/>
  <c r="Q345" i="73" s="1"/>
  <c r="P1370" i="73"/>
  <c r="Q1370" i="73" s="1"/>
  <c r="P1734" i="73"/>
  <c r="Q1734" i="73" s="1"/>
  <c r="P902" i="73"/>
  <c r="P1967" i="73"/>
  <c r="Q1967" i="73" s="1"/>
  <c r="P525" i="73"/>
  <c r="Q525" i="73" s="1"/>
  <c r="P2055" i="73"/>
  <c r="Q2055" i="73" s="1"/>
  <c r="P1008" i="73"/>
  <c r="P1761" i="73"/>
  <c r="Q1761" i="73" s="1"/>
  <c r="P527" i="73"/>
  <c r="Q527" i="73" s="1"/>
  <c r="P1544" i="73"/>
  <c r="Q1544" i="73" s="1"/>
  <c r="P557" i="73"/>
  <c r="Q557" i="73" s="1"/>
  <c r="P905" i="73"/>
  <c r="Q905" i="73" s="1"/>
  <c r="P1786" i="73"/>
  <c r="Q1786" i="73" s="1"/>
  <c r="P521" i="73"/>
  <c r="Q521" i="73" s="1"/>
  <c r="P2058" i="73"/>
  <c r="P386" i="73"/>
  <c r="Q386" i="73" s="1"/>
  <c r="P210" i="73"/>
  <c r="Q210" i="73" s="1"/>
  <c r="P1506" i="73"/>
  <c r="Q1506" i="73" s="1"/>
  <c r="P640" i="73"/>
  <c r="Q640" i="73" s="1"/>
  <c r="P1816" i="73"/>
  <c r="Q1816" i="73" s="1"/>
  <c r="P1486" i="73"/>
  <c r="Q1486" i="73" s="1"/>
  <c r="P13" i="73"/>
  <c r="Q13" i="73" s="1"/>
  <c r="P1438" i="73"/>
  <c r="Q1438" i="73" s="1"/>
  <c r="P10" i="73"/>
  <c r="Q10" i="73" s="1"/>
  <c r="P790" i="73"/>
  <c r="Q790" i="73" s="1"/>
  <c r="P1815" i="73"/>
  <c r="Q1815" i="73" s="1"/>
  <c r="P109" i="73"/>
  <c r="Q109" i="73" s="1"/>
  <c r="P264" i="73"/>
  <c r="Q264" i="73" s="1"/>
  <c r="P1737" i="73"/>
  <c r="Q1737" i="73" s="1"/>
  <c r="P513" i="73"/>
  <c r="Q513" i="73" s="1"/>
  <c r="P1227" i="73"/>
  <c r="Q1227" i="73" s="1"/>
  <c r="P1600" i="73"/>
  <c r="Q1600" i="73" s="1"/>
  <c r="P1009" i="73"/>
  <c r="Q1009" i="73" s="1"/>
  <c r="P473" i="73"/>
  <c r="Q473" i="73" s="1"/>
  <c r="P1498" i="73"/>
  <c r="Q1498" i="73" s="1"/>
  <c r="P2010" i="73"/>
  <c r="Q2010" i="73" s="1"/>
  <c r="P694" i="73"/>
  <c r="Q694" i="73" s="1"/>
  <c r="P2238" i="73"/>
  <c r="Q2238" i="73" s="1"/>
  <c r="P518" i="73"/>
  <c r="Q518" i="73" s="1"/>
  <c r="P808" i="73"/>
  <c r="Q808" i="73" s="1"/>
  <c r="P1377" i="73"/>
  <c r="Q1377" i="73" s="1"/>
  <c r="P1367" i="73"/>
  <c r="Q1367" i="73" s="1"/>
  <c r="P670" i="73"/>
  <c r="Q670" i="73" s="1"/>
  <c r="P1736" i="73"/>
  <c r="Q1736" i="73" s="1"/>
  <c r="P1601" i="73"/>
  <c r="Q1601" i="73" s="1"/>
  <c r="P1010" i="73"/>
  <c r="P2257" i="73"/>
  <c r="Q2257" i="73" s="1"/>
  <c r="P2242" i="73"/>
  <c r="Q2242" i="73" s="1"/>
  <c r="P1968" i="73"/>
  <c r="Q1968" i="73" s="1"/>
  <c r="P514" i="73"/>
  <c r="Q514" i="73" s="1"/>
  <c r="P701" i="73"/>
  <c r="Q701" i="73" s="1"/>
  <c r="P517" i="73"/>
  <c r="Q517" i="73" s="1"/>
  <c r="P2239" i="73"/>
  <c r="Q2239" i="73" s="1"/>
  <c r="P1735" i="73"/>
  <c r="Q1735" i="73" s="1"/>
  <c r="P1464" i="73"/>
  <c r="Q1464" i="73" s="1"/>
  <c r="P1966" i="73"/>
  <c r="Q1966" i="73" s="1"/>
  <c r="P791" i="73"/>
  <c r="Q791" i="73" s="1"/>
  <c r="P520" i="73"/>
  <c r="Q520" i="73" s="1"/>
  <c r="P1376" i="73"/>
  <c r="Q1376" i="73" s="1"/>
  <c r="P697" i="73"/>
  <c r="Q697" i="73" s="1"/>
  <c r="P641" i="73"/>
  <c r="Q641" i="73" s="1"/>
  <c r="P1817" i="73"/>
  <c r="Q1817" i="73" s="1"/>
  <c r="P1226" i="73"/>
  <c r="Q1226" i="73" s="1"/>
  <c r="P1738" i="73"/>
  <c r="Q1738" i="73" s="1"/>
  <c r="P2240" i="73"/>
  <c r="Q2240" i="73" s="1"/>
  <c r="P1762" i="73"/>
  <c r="Q1762" i="73" s="1"/>
  <c r="P1368" i="73"/>
  <c r="Q1368" i="73" s="1"/>
  <c r="P2008" i="73"/>
  <c r="Q2008" i="73" s="1"/>
  <c r="P559" i="73"/>
  <c r="Q559" i="73" s="1"/>
  <c r="P1814" i="73"/>
  <c r="Q1814" i="73" s="1"/>
  <c r="P1505" i="73"/>
  <c r="Q1505" i="73" s="1"/>
  <c r="P926" i="73"/>
  <c r="Q926" i="73" s="1"/>
  <c r="P789" i="73"/>
  <c r="Q789" i="73" s="1"/>
  <c r="P526" i="73"/>
  <c r="Q526" i="73" s="1"/>
  <c r="P1375" i="73"/>
  <c r="Q1375" i="73" s="1"/>
  <c r="P1502" i="73"/>
  <c r="Q1502" i="73" s="1"/>
  <c r="P2241" i="73"/>
  <c r="Q2241" i="73" s="1"/>
  <c r="P928" i="73"/>
  <c r="Q928" i="73" s="1"/>
  <c r="P344" i="73"/>
  <c r="Q344" i="73" s="1"/>
  <c r="P1369" i="73"/>
  <c r="Q1369" i="73" s="1"/>
  <c r="P642" i="73"/>
  <c r="Q642" i="73" s="1"/>
  <c r="P907" i="73"/>
  <c r="Q907" i="73" s="1"/>
  <c r="P560" i="73"/>
  <c r="Q560" i="73" s="1"/>
  <c r="P1691" i="73"/>
  <c r="P384" i="73"/>
  <c r="Q384" i="73" s="1"/>
  <c r="P558" i="73"/>
  <c r="Q558" i="73" s="1"/>
  <c r="P1855" i="73"/>
  <c r="Q1855" i="73" s="1"/>
  <c r="P1918" i="73"/>
  <c r="Q1918" i="73" s="1"/>
  <c r="P695" i="73"/>
  <c r="Q695" i="73" s="1"/>
  <c r="P398" i="73"/>
  <c r="Q398" i="73" s="1"/>
  <c r="P14" i="73"/>
  <c r="Q14" i="73" s="1"/>
  <c r="P1439" i="73"/>
  <c r="Q1439" i="73" s="1"/>
  <c r="P554" i="73"/>
  <c r="Q554" i="73" s="1"/>
  <c r="P1504" i="73"/>
  <c r="Q1504" i="73" s="1"/>
  <c r="P1945" i="73"/>
  <c r="Q1945" i="73" s="1"/>
  <c r="P696" i="73"/>
  <c r="Q696" i="73" s="1"/>
  <c r="P904" i="73"/>
  <c r="Q904" i="73" s="1"/>
  <c r="P1006" i="73"/>
  <c r="Q1006" i="73" s="1"/>
  <c r="P2057" i="73"/>
  <c r="P472" i="73"/>
  <c r="Q472" i="73" s="1"/>
  <c r="P1962" i="73"/>
  <c r="Q1962" i="73" s="1"/>
  <c r="P738" i="73"/>
  <c r="Q738" i="73" s="1"/>
  <c r="P1963" i="73"/>
  <c r="Q1963" i="73" s="1"/>
  <c r="P1012" i="73"/>
  <c r="Q1012" i="73" s="1"/>
  <c r="P1509" i="73"/>
  <c r="Q1509" i="73" s="1"/>
  <c r="P556" i="73"/>
  <c r="Q556" i="73" s="1"/>
  <c r="P515" i="73"/>
  <c r="Q515" i="73" s="1"/>
  <c r="P1228" i="73"/>
  <c r="Q1228" i="73" s="1"/>
  <c r="P1917" i="73"/>
  <c r="Q1917" i="73" s="1"/>
  <c r="P1507" i="73"/>
  <c r="Q1507" i="73" s="1"/>
  <c r="P474" i="73"/>
  <c r="Q474" i="73" s="1"/>
  <c r="P212" i="73"/>
  <c r="Q212" i="73" s="1"/>
  <c r="P788" i="73"/>
  <c r="P1813" i="73"/>
  <c r="Q1813" i="73" s="1"/>
  <c r="P1373" i="73"/>
  <c r="Q1373" i="73" s="1"/>
  <c r="P1732" i="73"/>
  <c r="Q1732" i="73" s="1"/>
  <c r="P2244" i="73"/>
  <c r="Q2244" i="73" s="1"/>
  <c r="P700" i="73"/>
  <c r="Q700" i="73" s="1"/>
  <c r="P211" i="73"/>
  <c r="Q211" i="73" s="1"/>
  <c r="P475" i="73"/>
  <c r="Q475" i="73" s="1"/>
  <c r="P1500" i="73"/>
  <c r="Q1500" i="73" s="1"/>
  <c r="P909" i="73"/>
  <c r="Q909" i="73" s="1"/>
  <c r="P1360" i="73"/>
  <c r="Q1360" i="73" s="1"/>
  <c r="P809" i="73"/>
  <c r="Q809" i="73" s="1"/>
  <c r="P1011" i="73"/>
  <c r="P1437" i="73"/>
  <c r="Q1437" i="73" s="1"/>
  <c r="P1731" i="73"/>
  <c r="Q1731" i="73" s="1"/>
  <c r="P2243" i="73"/>
  <c r="Q2243" i="73" s="1"/>
  <c r="P1916" i="73"/>
  <c r="Q1916" i="73" s="1"/>
  <c r="P2011" i="73"/>
  <c r="Q2011" i="73" s="1"/>
  <c r="P836" i="73"/>
  <c r="Q836" i="73" s="1"/>
  <c r="P2154" i="73"/>
  <c r="Q2154" i="73" s="1"/>
  <c r="P1651" i="73"/>
  <c r="Q1651" i="73" s="1"/>
  <c r="P476" i="73"/>
  <c r="Q476" i="73" s="1"/>
  <c r="P1501" i="73"/>
  <c r="Q1501" i="73" s="1"/>
  <c r="P2235" i="73"/>
  <c r="P699" i="73"/>
  <c r="Q699" i="73" s="1"/>
  <c r="P1965" i="73"/>
  <c r="Q1965" i="73" s="1"/>
  <c r="P908" i="73"/>
  <c r="Q908" i="73" s="1"/>
  <c r="P957" i="73"/>
  <c r="Q957" i="73" s="1"/>
  <c r="P524" i="73"/>
  <c r="Q524" i="73" s="1"/>
  <c r="P477" i="73"/>
  <c r="Q477" i="73" s="1"/>
  <c r="P519" i="73"/>
  <c r="Q519" i="73" s="1"/>
  <c r="P927" i="73"/>
  <c r="Q927" i="73" s="1"/>
  <c r="P1497" i="73"/>
  <c r="Q1497" i="73" s="1"/>
  <c r="P1578" i="73"/>
  <c r="Q1578" i="73" s="1"/>
  <c r="P1508" i="73"/>
  <c r="Q1508" i="73" s="1"/>
  <c r="P1787" i="73"/>
  <c r="Q1787" i="73" s="1"/>
  <c r="P835" i="73"/>
  <c r="Q835" i="73" s="1"/>
  <c r="P1554" i="73"/>
  <c r="Q1554" i="73" s="1"/>
  <c r="P1503" i="73"/>
  <c r="Q1503" i="73" s="1"/>
  <c r="P2009" i="73"/>
  <c r="Q2009" i="73" s="1"/>
  <c r="P2233" i="73"/>
  <c r="Q2233" i="73" s="1"/>
  <c r="P555" i="73"/>
  <c r="Q555" i="73" s="1"/>
  <c r="P956" i="73"/>
  <c r="Q956" i="73" s="1"/>
  <c r="P308" i="73"/>
  <c r="Q308" i="73" s="1"/>
  <c r="P523" i="73"/>
  <c r="Q523" i="73" s="1"/>
  <c r="P2060" i="73"/>
  <c r="Q2060" i="73" s="1"/>
  <c r="P2237" i="73"/>
  <c r="Q2237" i="73" s="1"/>
  <c r="P12" i="73"/>
  <c r="Q12" i="73" s="1"/>
  <c r="P1371" i="73"/>
  <c r="Q1371" i="73" s="1"/>
  <c r="P1123" i="73"/>
  <c r="Q1123" i="73" s="1"/>
  <c r="P1196" i="73"/>
  <c r="Q1196" i="73" s="1"/>
  <c r="P1317" i="73"/>
  <c r="Q1317" i="73" s="1"/>
  <c r="P428" i="73"/>
  <c r="Q428" i="73" s="1"/>
  <c r="P1005" i="73"/>
  <c r="P1013" i="73"/>
  <c r="Q1013" i="73" s="1"/>
  <c r="P516" i="73"/>
  <c r="Q516" i="73" s="1"/>
  <c r="P1733" i="73"/>
  <c r="Q1733" i="73" s="1"/>
  <c r="P906" i="73"/>
  <c r="Q906" i="73" s="1"/>
  <c r="P1499" i="73"/>
  <c r="Q1499" i="73" s="1"/>
  <c r="P1195" i="73"/>
  <c r="Q1195" i="73" s="1"/>
  <c r="P1964" i="73"/>
  <c r="Q1964" i="73" s="1"/>
  <c r="P698" i="73"/>
  <c r="Q698" i="73" s="1"/>
  <c r="P307" i="73"/>
  <c r="Q307" i="73" s="1"/>
  <c r="P2236" i="73"/>
  <c r="Q2236" i="73" s="1"/>
  <c r="P2059" i="73"/>
  <c r="P11" i="73"/>
  <c r="Q11" i="73" s="1"/>
  <c r="P2188" i="73"/>
  <c r="Q2188" i="73" s="1"/>
  <c r="P1372" i="73"/>
  <c r="Q1372" i="73" s="1"/>
  <c r="P1884" i="73"/>
  <c r="Q1884" i="73" s="1"/>
  <c r="P2583" i="73"/>
  <c r="Q2583" i="73" s="1"/>
  <c r="P3590" i="73"/>
  <c r="Q3590" i="73" s="1"/>
  <c r="P3204" i="73"/>
  <c r="Q3204" i="73" s="1"/>
  <c r="P2450" i="73"/>
  <c r="Q2450" i="73" s="1"/>
  <c r="P2672" i="73"/>
  <c r="Q2672" i="73" s="1"/>
  <c r="P3748" i="73"/>
  <c r="Q3748" i="73" s="1"/>
  <c r="P3412" i="73"/>
  <c r="Q3412" i="73" s="1"/>
  <c r="P2710" i="73"/>
  <c r="Q2710" i="73" s="1"/>
  <c r="P3713" i="73"/>
  <c r="Q3713" i="73" s="1"/>
  <c r="P2631" i="73"/>
  <c r="Q2631" i="73" s="1"/>
  <c r="P3591" i="73"/>
  <c r="Q3591" i="73" s="1"/>
  <c r="P2449" i="73"/>
  <c r="Q2449" i="73" s="1"/>
  <c r="P2282" i="73"/>
  <c r="Q2282" i="73" s="1"/>
  <c r="P3751" i="73"/>
  <c r="Q3751" i="73" s="1"/>
  <c r="P4057" i="73"/>
  <c r="Q4057" i="73" s="1"/>
  <c r="P2283" i="73"/>
  <c r="Q2283" i="73" s="1"/>
  <c r="P2673" i="73"/>
  <c r="Q2673" i="73" s="1"/>
  <c r="P3749" i="73"/>
  <c r="Q3749" i="73" s="1"/>
  <c r="P3877" i="73"/>
  <c r="Q3877" i="73" s="1"/>
  <c r="P3750" i="73"/>
  <c r="Q3750" i="73" s="1"/>
  <c r="P3840" i="73"/>
  <c r="Q3840" i="73" s="1"/>
  <c r="P4110" i="73"/>
  <c r="Q4110" i="73" s="1"/>
  <c r="P3752" i="73"/>
  <c r="Q3752" i="73" s="1"/>
  <c r="P3876" i="73"/>
  <c r="Q3876" i="73" s="1"/>
  <c r="P3746" i="73"/>
  <c r="Q3746" i="73" s="1"/>
  <c r="P3747" i="73"/>
  <c r="Q3747" i="73" s="1"/>
  <c r="P3754" i="73"/>
  <c r="Q3754" i="73" s="1"/>
  <c r="P3753" i="73"/>
  <c r="Q3753" i="73" s="1"/>
  <c r="P2451" i="73"/>
  <c r="Q2451" i="73" s="1"/>
  <c r="P4184" i="73"/>
  <c r="Q4184" i="73" s="1"/>
  <c r="P3715" i="73"/>
  <c r="Q3715" i="73" s="1"/>
  <c r="P3588" i="73"/>
  <c r="Q3588" i="73" s="1"/>
  <c r="P4111" i="73"/>
  <c r="Q4111" i="73" s="1"/>
  <c r="P3878" i="73"/>
  <c r="Q3878" i="73" s="1"/>
  <c r="P3801" i="73"/>
  <c r="P2773" i="73"/>
  <c r="Q2773" i="73" s="1"/>
  <c r="P3160" i="73"/>
  <c r="Q3160" i="73" s="1"/>
  <c r="P2602" i="73"/>
  <c r="P3413" i="73"/>
  <c r="Q3413" i="73" s="1"/>
  <c r="P4112" i="73"/>
  <c r="Q4112" i="73" s="1"/>
  <c r="P3358" i="73"/>
  <c r="Q3358" i="73" s="1"/>
  <c r="P3587" i="73"/>
  <c r="Q3587" i="73" s="1"/>
  <c r="P2584" i="73"/>
  <c r="Q2584" i="73" s="1"/>
  <c r="P3203" i="73"/>
  <c r="Q3203" i="73" s="1"/>
  <c r="P4183" i="73"/>
  <c r="Q4183" i="73" s="1"/>
  <c r="P4182" i="73"/>
  <c r="Q4182" i="73" s="1"/>
  <c r="P3589" i="73"/>
  <c r="Q3589" i="73" s="1"/>
  <c r="P3159" i="73"/>
  <c r="P4113" i="73"/>
  <c r="Q4113" i="73" s="1"/>
  <c r="P3714" i="73"/>
  <c r="Q3714" i="73" s="1"/>
  <c r="P1783" i="73"/>
  <c r="Q1783" i="73" s="1"/>
  <c r="P46" i="73"/>
  <c r="Q46" i="73" s="1"/>
  <c r="P1494" i="73"/>
  <c r="Q1494" i="73" s="1"/>
  <c r="P104" i="73"/>
  <c r="Q104" i="73" s="1"/>
  <c r="P1480" i="73"/>
  <c r="Q1480" i="73" s="1"/>
  <c r="P1482" i="73"/>
  <c r="Q1482" i="73" s="1"/>
  <c r="P8" i="73"/>
  <c r="Q8" i="73" s="1"/>
  <c r="P254" i="73"/>
  <c r="Q254" i="73" s="1"/>
  <c r="P326" i="73"/>
  <c r="Q326" i="73" s="1"/>
  <c r="P1479" i="73"/>
  <c r="Q1479" i="73" s="1"/>
  <c r="P45" i="73"/>
  <c r="Q45" i="73" s="1"/>
  <c r="P1782" i="73"/>
  <c r="P1473" i="73"/>
  <c r="P50" i="73"/>
  <c r="Q50" i="73" s="1"/>
  <c r="P2137" i="73"/>
  <c r="Q2137" i="73" s="1"/>
  <c r="P304" i="73"/>
  <c r="Q304" i="73" s="1"/>
  <c r="P1214" i="73"/>
  <c r="Q1214" i="73" s="1"/>
  <c r="P54" i="73"/>
  <c r="Q54" i="73" s="1"/>
  <c r="P1543" i="73"/>
  <c r="Q1543" i="73" s="1"/>
  <c r="P53" i="73"/>
  <c r="Q53" i="73" s="1"/>
  <c r="P102" i="73"/>
  <c r="Q102" i="73" s="1"/>
  <c r="P637" i="73"/>
  <c r="P1810" i="73"/>
  <c r="Q1810" i="73" s="1"/>
  <c r="P1999" i="73"/>
  <c r="Q1999" i="73" s="1"/>
  <c r="P690" i="73"/>
  <c r="Q690" i="73" s="1"/>
  <c r="P9" i="73"/>
  <c r="Q9" i="73" s="1"/>
  <c r="P1944" i="73"/>
  <c r="Q1944" i="73" s="1"/>
  <c r="P693" i="73"/>
  <c r="Q693" i="73" s="1"/>
  <c r="P141" i="73"/>
  <c r="Q141" i="73" s="1"/>
  <c r="P138" i="73"/>
  <c r="Q138" i="73" s="1"/>
  <c r="P1943" i="73"/>
  <c r="P56" i="73"/>
  <c r="Q56" i="73" s="1"/>
  <c r="P2000" i="73"/>
  <c r="Q2000" i="73" s="1"/>
  <c r="P253" i="73"/>
  <c r="Q253" i="73" s="1"/>
  <c r="P47" i="73"/>
  <c r="Q47" i="73" s="1"/>
  <c r="P55" i="73"/>
  <c r="Q55" i="73" s="1"/>
  <c r="P1729" i="73"/>
  <c r="Q1729" i="73" s="1"/>
  <c r="P249" i="73"/>
  <c r="Q249" i="73" s="1"/>
  <c r="P250" i="73"/>
  <c r="Q250" i="73" s="1"/>
  <c r="P777" i="73"/>
  <c r="P48" i="73"/>
  <c r="Q48" i="73" s="1"/>
  <c r="P1598" i="73"/>
  <c r="Q1598" i="73" s="1"/>
  <c r="P1478" i="73"/>
  <c r="Q1478" i="73" s="1"/>
  <c r="P1215" i="73"/>
  <c r="Q1215" i="73" s="1"/>
  <c r="P2002" i="73"/>
  <c r="Q2002" i="73" s="1"/>
  <c r="P248" i="73"/>
  <c r="Q248" i="73" s="1"/>
  <c r="P49" i="73"/>
  <c r="Q49" i="73" s="1"/>
  <c r="P1354" i="73"/>
  <c r="Q1354" i="73" s="1"/>
  <c r="P1483" i="73"/>
  <c r="Q1483" i="73" s="1"/>
  <c r="P106" i="73"/>
  <c r="Q106" i="73" s="1"/>
  <c r="P1148" i="73"/>
  <c r="Q1148" i="73" s="1"/>
  <c r="P44" i="73"/>
  <c r="Q44" i="73" s="1"/>
  <c r="P1781" i="73"/>
  <c r="P1811" i="73"/>
  <c r="Q1811" i="73" s="1"/>
  <c r="P1405" i="73"/>
  <c r="Q1405" i="73" s="1"/>
  <c r="P1573" i="73"/>
  <c r="Q1573" i="73" s="1"/>
  <c r="P108" i="73"/>
  <c r="Q108" i="73" s="1"/>
  <c r="P139" i="73"/>
  <c r="Q139" i="73" s="1"/>
  <c r="P1659" i="73"/>
  <c r="Q1659" i="73" s="1"/>
  <c r="P1404" i="73"/>
  <c r="P52" i="73"/>
  <c r="Q52" i="73" s="1"/>
  <c r="P1909" i="73"/>
  <c r="Q1909" i="73" s="1"/>
  <c r="P252" i="73"/>
  <c r="Q252" i="73" s="1"/>
  <c r="P1485" i="73"/>
  <c r="Q1485" i="73" s="1"/>
  <c r="P2135" i="73"/>
  <c r="Q2135" i="73" s="1"/>
  <c r="P2001" i="73"/>
  <c r="Q2001" i="73" s="1"/>
  <c r="P692" i="73"/>
  <c r="Q692" i="73" s="1"/>
  <c r="P2003" i="73"/>
  <c r="Q2003" i="73" s="1"/>
  <c r="P1477" i="73"/>
  <c r="Q1477" i="73" s="1"/>
  <c r="P2136" i="73"/>
  <c r="Q2136" i="73" s="1"/>
  <c r="P103" i="73"/>
  <c r="Q103" i="73" s="1"/>
  <c r="P1003" i="73"/>
  <c r="P2005" i="73"/>
  <c r="Q2005" i="73" s="1"/>
  <c r="P1147" i="73"/>
  <c r="Q1147" i="73" s="1"/>
  <c r="P51" i="73"/>
  <c r="Q51" i="73" s="1"/>
  <c r="P1908" i="73"/>
  <c r="Q1908" i="73" s="1"/>
  <c r="P251" i="73"/>
  <c r="Q251" i="73" s="1"/>
  <c r="P1484" i="73"/>
  <c r="Q1484" i="73" s="1"/>
  <c r="P380" i="73"/>
  <c r="Q380" i="73" s="1"/>
  <c r="P1661" i="73"/>
  <c r="Q1661" i="73" s="1"/>
  <c r="P2004" i="73"/>
  <c r="Q2004" i="73" s="1"/>
  <c r="P43" i="73"/>
  <c r="P691" i="73"/>
  <c r="Q691" i="73" s="1"/>
  <c r="P1476" i="73"/>
  <c r="Q1476" i="73" s="1"/>
  <c r="P638" i="73"/>
  <c r="P1474" i="73"/>
  <c r="Q1474" i="73" s="1"/>
  <c r="P553" i="73"/>
  <c r="Q553" i="73" s="1"/>
  <c r="P107" i="73"/>
  <c r="Q107" i="73" s="1"/>
  <c r="P1475" i="73"/>
  <c r="Q1475" i="73" s="1"/>
  <c r="P379" i="73"/>
  <c r="Q379" i="73" s="1"/>
  <c r="P1660" i="73"/>
  <c r="Q1660" i="73" s="1"/>
  <c r="P1149" i="73"/>
  <c r="Q1149" i="73" s="1"/>
  <c r="P247" i="73"/>
  <c r="Q247" i="73" s="1"/>
  <c r="P1481" i="73"/>
  <c r="Q1481" i="73" s="1"/>
  <c r="P105" i="73"/>
  <c r="Q105" i="73" s="1"/>
  <c r="P1907" i="73"/>
  <c r="Q1907" i="73" s="1"/>
  <c r="P1213" i="73"/>
  <c r="Q1213" i="73" s="1"/>
  <c r="P140" i="73"/>
  <c r="Q140" i="73" s="1"/>
  <c r="P3772" i="73"/>
  <c r="Q3772" i="73" s="1"/>
  <c r="P3141" i="73"/>
  <c r="Q3141" i="73" s="1"/>
  <c r="P2599" i="73"/>
  <c r="Q2599" i="73" s="1"/>
  <c r="P2511" i="73"/>
  <c r="Q2511" i="73" s="1"/>
  <c r="P2361" i="73"/>
  <c r="Q2361" i="73" s="1"/>
  <c r="P2973" i="73"/>
  <c r="Q2973" i="73" s="1"/>
  <c r="P2575" i="73"/>
  <c r="Q2575" i="73" s="1"/>
  <c r="P2383" i="73"/>
  <c r="Q2383" i="73" s="1"/>
  <c r="P2574" i="73"/>
  <c r="Q2574" i="73" s="1"/>
  <c r="P2379" i="73"/>
  <c r="Q2379" i="73" s="1"/>
  <c r="P3492" i="73"/>
  <c r="Q3492" i="73" s="1"/>
  <c r="P2263" i="73"/>
  <c r="Q2263" i="73" s="1"/>
  <c r="P2905" i="73"/>
  <c r="Q2905" i="73" s="1"/>
  <c r="P2342" i="73"/>
  <c r="Q2342" i="73" s="1"/>
  <c r="P2591" i="73"/>
  <c r="Q2591" i="73" s="1"/>
  <c r="P3309" i="73"/>
  <c r="Q3309" i="73" s="1"/>
  <c r="P2426" i="73"/>
  <c r="Q2426" i="73" s="1"/>
  <c r="P2966" i="73"/>
  <c r="Q2966" i="73" s="1"/>
  <c r="P3383" i="73"/>
  <c r="Q3383" i="73" s="1"/>
  <c r="P2377" i="73"/>
  <c r="Q2377" i="73" s="1"/>
  <c r="P2902" i="73"/>
  <c r="Q2902" i="73" s="1"/>
  <c r="P2428" i="73"/>
  <c r="Q2428" i="73" s="1"/>
  <c r="P2502" i="73"/>
  <c r="Q2502" i="73" s="1"/>
  <c r="P2270" i="73"/>
  <c r="Q2270" i="73" s="1"/>
  <c r="P3045" i="73"/>
  <c r="Q3045" i="73" s="1"/>
  <c r="P2427" i="73"/>
  <c r="Q2427" i="73" s="1"/>
  <c r="P2975" i="73"/>
  <c r="Q2975" i="73" s="1"/>
  <c r="P2499" i="73"/>
  <c r="Q2499" i="73" s="1"/>
  <c r="P3697" i="73"/>
  <c r="Q3697" i="73" s="1"/>
  <c r="P2728" i="73"/>
  <c r="Q2728" i="73" s="1"/>
  <c r="P2942" i="73"/>
  <c r="Q2942" i="73" s="1"/>
  <c r="P2740" i="73"/>
  <c r="Q2740" i="73" s="1"/>
  <c r="P2305" i="73"/>
  <c r="Q2305" i="73" s="1"/>
  <c r="P3793" i="73"/>
  <c r="Q3793" i="73" s="1"/>
  <c r="P2262" i="73"/>
  <c r="Q2262" i="73" s="1"/>
  <c r="P2299" i="73"/>
  <c r="Q2299" i="73" s="1"/>
  <c r="P2378" i="73"/>
  <c r="Q2378" i="73" s="1"/>
  <c r="P2505" i="73"/>
  <c r="Q2505" i="73" s="1"/>
  <c r="P2422" i="73"/>
  <c r="Q2422" i="73" s="1"/>
  <c r="P2418" i="73"/>
  <c r="Q2418" i="73" s="1"/>
  <c r="P3308" i="73"/>
  <c r="Q3308" i="73" s="1"/>
  <c r="P3150" i="73"/>
  <c r="Q3150" i="73" s="1"/>
  <c r="P2307" i="73"/>
  <c r="Q2307" i="73" s="1"/>
  <c r="P3270" i="73"/>
  <c r="Q3270" i="73" s="1"/>
  <c r="P2375" i="73"/>
  <c r="Q2375" i="73" s="1"/>
  <c r="P2303" i="73"/>
  <c r="Q2303" i="73" s="1"/>
  <c r="P3940" i="73"/>
  <c r="Q3940" i="73" s="1"/>
  <c r="P2790" i="73"/>
  <c r="Q2790" i="73" s="1"/>
  <c r="P2423" i="73"/>
  <c r="Q2423" i="73" s="1"/>
  <c r="P2424" i="73"/>
  <c r="Q2424" i="73" s="1"/>
  <c r="P3300" i="73"/>
  <c r="Q3300" i="73" s="1"/>
  <c r="P3021" i="73"/>
  <c r="Q3021" i="73" s="1"/>
  <c r="P3017" i="73"/>
  <c r="Q3017" i="73" s="1"/>
  <c r="P2343" i="73"/>
  <c r="Q2343" i="73" s="1"/>
  <c r="P2384" i="73"/>
  <c r="Q2384" i="73" s="1"/>
  <c r="P3708" i="73"/>
  <c r="Q3708" i="73" s="1"/>
  <c r="P2367" i="73"/>
  <c r="Q2367" i="73" s="1"/>
  <c r="P2295" i="73"/>
  <c r="Q2295" i="73" s="1"/>
  <c r="P3438" i="73"/>
  <c r="Q3438" i="73" s="1"/>
  <c r="P2572" i="73"/>
  <c r="Q2572" i="73" s="1"/>
  <c r="P2414" i="73"/>
  <c r="Q2414" i="73" s="1"/>
  <c r="P3140" i="73"/>
  <c r="Q3140" i="73" s="1"/>
  <c r="P3048" i="73"/>
  <c r="Q3048" i="73" s="1"/>
  <c r="P3604" i="73"/>
  <c r="Q3604" i="73" s="1"/>
  <c r="P3384" i="73"/>
  <c r="Q3384" i="73" s="1"/>
  <c r="P2351" i="73"/>
  <c r="Q2351" i="73" s="1"/>
  <c r="P2622" i="73"/>
  <c r="Q2622" i="73" s="1"/>
  <c r="P3532" i="73"/>
  <c r="Q3532" i="73" s="1"/>
  <c r="P2477" i="73"/>
  <c r="Q2477" i="73" s="1"/>
  <c r="P3016" i="73"/>
  <c r="Q3016" i="73" s="1"/>
  <c r="P2271" i="73"/>
  <c r="Q2271" i="73" s="1"/>
  <c r="P3612" i="73"/>
  <c r="Q3612" i="73" s="1"/>
  <c r="P3900" i="73"/>
  <c r="Q3900" i="73" s="1"/>
  <c r="P2265" i="73"/>
  <c r="Q2265" i="73" s="1"/>
  <c r="P2500" i="73"/>
  <c r="Q2500" i="73" s="1"/>
  <c r="P3796" i="73"/>
  <c r="Q3796" i="73" s="1"/>
  <c r="P2275" i="73"/>
  <c r="Q2275" i="73" s="1"/>
  <c r="P4032" i="73"/>
  <c r="Q4032" i="73" s="1"/>
  <c r="P2376" i="73"/>
  <c r="Q2376" i="73" s="1"/>
  <c r="P2576" i="73"/>
  <c r="Q2576" i="73" s="1"/>
  <c r="P2356" i="73"/>
  <c r="Q2356" i="73" s="1"/>
  <c r="P2292" i="73"/>
  <c r="Q2292" i="73" s="1"/>
  <c r="P2732" i="73"/>
  <c r="Q2732" i="73" s="1"/>
  <c r="P2261" i="73"/>
  <c r="Q2261" i="73" s="1"/>
  <c r="P2600" i="73"/>
  <c r="Q2600" i="73" s="1"/>
  <c r="P2366" i="73"/>
  <c r="Q2366" i="73" s="1"/>
  <c r="P2267" i="73"/>
  <c r="Q2267" i="73" s="1"/>
  <c r="P2306" i="73"/>
  <c r="Q2306" i="73" s="1"/>
  <c r="P3939" i="73"/>
  <c r="Q3939" i="73" s="1"/>
  <c r="P3779" i="73"/>
  <c r="Q3779" i="73" s="1"/>
  <c r="P2304" i="73"/>
  <c r="Q2304" i="73" s="1"/>
  <c r="P2972" i="73"/>
  <c r="Q2972" i="73" s="1"/>
  <c r="P3760" i="73"/>
  <c r="Q3760" i="73" s="1"/>
  <c r="P2969" i="73"/>
  <c r="Q2969" i="73" s="1"/>
  <c r="P3044" i="73"/>
  <c r="Q3044" i="73" s="1"/>
  <c r="P3932" i="73"/>
  <c r="Q3932" i="73" s="1"/>
  <c r="P2348" i="73"/>
  <c r="Q2348" i="73" s="1"/>
  <c r="P2381" i="73"/>
  <c r="Q2381" i="73" s="1"/>
  <c r="P2621" i="73"/>
  <c r="Q2621" i="73" s="1"/>
  <c r="P2965" i="73"/>
  <c r="Q2965" i="73" s="1"/>
  <c r="P2868" i="73"/>
  <c r="Q2868" i="73" s="1"/>
  <c r="P2510" i="73"/>
  <c r="Q2510" i="73" s="1"/>
  <c r="P2358" i="73"/>
  <c r="Q2358" i="73" s="1"/>
  <c r="P2363" i="73"/>
  <c r="Q2363" i="73" s="1"/>
  <c r="P2298" i="73"/>
  <c r="Q2298" i="73" s="1"/>
  <c r="P4033" i="73"/>
  <c r="Q4033" i="73" s="1"/>
  <c r="P2360" i="73"/>
  <c r="Q2360" i="73" s="1"/>
  <c r="P2296" i="73"/>
  <c r="Q2296" i="73" s="1"/>
  <c r="P3704" i="73"/>
  <c r="Q3704" i="73" s="1"/>
  <c r="P2425" i="73"/>
  <c r="Q2425" i="73" s="1"/>
  <c r="P2980" i="73"/>
  <c r="Q2980" i="73" s="1"/>
  <c r="P2276" i="73"/>
  <c r="Q2276" i="73" s="1"/>
  <c r="P2618" i="73"/>
  <c r="Q2618" i="73" s="1"/>
  <c r="P3660" i="73"/>
  <c r="Q3660" i="73" s="1"/>
  <c r="P2573" i="73"/>
  <c r="Q2573" i="73" s="1"/>
  <c r="P2861" i="73"/>
  <c r="Q2861" i="73" s="1"/>
  <c r="P3601" i="73"/>
  <c r="Q3601" i="73" s="1"/>
  <c r="P2509" i="73"/>
  <c r="Q2509" i="73" s="1"/>
  <c r="P3833" i="73"/>
  <c r="Q3833" i="73" s="1"/>
  <c r="P2593" i="73"/>
  <c r="Q2593" i="73" s="1"/>
  <c r="P2359" i="73"/>
  <c r="Q2359" i="73" s="1"/>
  <c r="P2345" i="73"/>
  <c r="Q2345" i="73" s="1"/>
  <c r="P2350" i="73"/>
  <c r="Q2350" i="73" s="1"/>
  <c r="P2355" i="73"/>
  <c r="Q2355" i="73" s="1"/>
  <c r="P2352" i="73"/>
  <c r="Q2352" i="73" s="1"/>
  <c r="P2268" i="73"/>
  <c r="Q2268" i="73" s="1"/>
  <c r="P2365" i="73"/>
  <c r="Q2365" i="73" s="1"/>
  <c r="P2301" i="73"/>
  <c r="Q2301" i="73" s="1"/>
  <c r="P3409" i="73"/>
  <c r="Q3409" i="73" s="1"/>
  <c r="P2937" i="73"/>
  <c r="Q2937" i="73" s="1"/>
  <c r="P3073" i="73"/>
  <c r="Q3073" i="73" s="1"/>
  <c r="P3133" i="73"/>
  <c r="Q3133" i="73" s="1"/>
  <c r="P2580" i="73"/>
  <c r="Q2580" i="73" s="1"/>
  <c r="P3020" i="73"/>
  <c r="Q3020" i="73" s="1"/>
  <c r="P2478" i="73"/>
  <c r="Q2478" i="73" s="1"/>
  <c r="P2347" i="73"/>
  <c r="Q2347" i="73" s="1"/>
  <c r="P2362" i="73"/>
  <c r="Q2362" i="73" s="1"/>
  <c r="P2344" i="73"/>
  <c r="Q2344" i="73" s="1"/>
  <c r="P2272" i="73"/>
  <c r="Q2272" i="73" s="1"/>
  <c r="P2940" i="73"/>
  <c r="Q2940" i="73" s="1"/>
  <c r="P2260" i="73"/>
  <c r="Q2260" i="73" s="1"/>
  <c r="P2357" i="73"/>
  <c r="Q2357" i="73" s="1"/>
  <c r="P2293" i="73"/>
  <c r="Q2293" i="73" s="1"/>
  <c r="P2581" i="73"/>
  <c r="Q2581" i="73" s="1"/>
  <c r="P3724" i="73"/>
  <c r="Q3724" i="73" s="1"/>
  <c r="P3608" i="73"/>
  <c r="Q3608" i="73" s="1"/>
  <c r="P3147" i="73"/>
  <c r="Q3147" i="73" s="1"/>
  <c r="P2297" i="73"/>
  <c r="Q2297" i="73" s="1"/>
  <c r="P3721" i="73"/>
  <c r="Q3721" i="73" s="1"/>
  <c r="P2274" i="73"/>
  <c r="Q2274" i="73" s="1"/>
  <c r="P3988" i="73"/>
  <c r="Q3988" i="73" s="1"/>
  <c r="P2508" i="73"/>
  <c r="Q2508" i="73" s="1"/>
  <c r="P2302" i="73"/>
  <c r="Q2302" i="73" s="1"/>
  <c r="P2346" i="73"/>
  <c r="Q2346" i="73" s="1"/>
  <c r="P2266" i="73"/>
  <c r="Q2266" i="73" s="1"/>
  <c r="P2420" i="73"/>
  <c r="Q2420" i="73" s="1"/>
  <c r="P2597" i="73"/>
  <c r="Q2597" i="73" s="1"/>
  <c r="P2341" i="73"/>
  <c r="Q2341" i="73" s="1"/>
  <c r="P2981" i="73"/>
  <c r="Q2981" i="73" s="1"/>
  <c r="P3993" i="73"/>
  <c r="Q3993" i="73" s="1"/>
  <c r="P2417" i="73"/>
  <c r="Q2417" i="73" s="1"/>
  <c r="P2273" i="73"/>
  <c r="Q2273" i="73" s="1"/>
  <c r="P2382" i="73"/>
  <c r="Q2382" i="73" s="1"/>
  <c r="P2294" i="73"/>
  <c r="Q2294" i="73" s="1"/>
  <c r="P3904" i="73"/>
  <c r="Q3904" i="73" s="1"/>
  <c r="P2416" i="73"/>
  <c r="Q2416" i="73" s="1"/>
  <c r="P3956" i="73"/>
  <c r="Q3956" i="73" s="1"/>
  <c r="P2364" i="73"/>
  <c r="Q2364" i="73" s="1"/>
  <c r="P2300" i="73"/>
  <c r="Q2300" i="73" s="1"/>
  <c r="P2269" i="73"/>
  <c r="Q2269" i="73" s="1"/>
  <c r="P3385" i="73"/>
  <c r="Q3385" i="73" s="1"/>
  <c r="P2941" i="73"/>
  <c r="Q2941" i="73" s="1"/>
  <c r="P3941" i="73"/>
  <c r="Q3941" i="73" s="1"/>
  <c r="P3933" i="73"/>
  <c r="Q3933" i="73" s="1"/>
  <c r="P3149" i="73"/>
  <c r="Q3149" i="73" s="1"/>
  <c r="P3297" i="73"/>
  <c r="Q3297" i="73" s="1"/>
  <c r="P3769" i="73"/>
  <c r="Q3769" i="73" s="1"/>
  <c r="P3997" i="73"/>
  <c r="Q3997" i="73" s="1"/>
  <c r="P2729" i="73"/>
  <c r="Q2729" i="73" s="1"/>
  <c r="P2601" i="73"/>
  <c r="Q2601" i="73" s="1"/>
  <c r="P2264" i="73"/>
  <c r="Q2264" i="73" s="1"/>
  <c r="P2421" i="73"/>
  <c r="Q2421" i="73" s="1"/>
  <c r="P3129" i="73"/>
  <c r="Q3129" i="73" s="1"/>
  <c r="P2349" i="73"/>
  <c r="Q2349" i="73" s="1"/>
  <c r="P3490" i="73"/>
  <c r="Q3490" i="73" s="1"/>
  <c r="P2577" i="73"/>
  <c r="Q2577" i="73" s="1"/>
  <c r="P3805" i="73"/>
  <c r="Q3805" i="73" s="1"/>
  <c r="P3137" i="73"/>
  <c r="Q3137" i="73" s="1"/>
  <c r="P2737" i="73"/>
  <c r="Q2737" i="73" s="1"/>
  <c r="P2380" i="73"/>
  <c r="Q2380" i="73" s="1"/>
  <c r="P3442" i="73"/>
  <c r="Q3442" i="73" s="1"/>
  <c r="P3794" i="73"/>
  <c r="Q3794" i="73" s="1"/>
  <c r="P3598" i="73"/>
  <c r="Q3598" i="73" s="1"/>
  <c r="P3696" i="73"/>
  <c r="Q3696" i="73" s="1"/>
  <c r="P2978" i="73"/>
  <c r="Q2978" i="73" s="1"/>
  <c r="P3474" i="73"/>
  <c r="Q3474" i="73" s="1"/>
  <c r="P2939" i="73"/>
  <c r="Q2939" i="73" s="1"/>
  <c r="P3152" i="73"/>
  <c r="Q3152" i="73" s="1"/>
  <c r="P2415" i="73"/>
  <c r="Q2415" i="73" s="1"/>
  <c r="P2596" i="73"/>
  <c r="Q2596" i="73" s="1"/>
  <c r="P3804" i="73"/>
  <c r="Q3804" i="73" s="1"/>
  <c r="P3810" i="73"/>
  <c r="Q3810" i="73" s="1"/>
  <c r="P4164" i="73"/>
  <c r="Q4164" i="73" s="1"/>
  <c r="P3138" i="73"/>
  <c r="Q3138" i="73" s="1"/>
  <c r="P3762" i="73"/>
  <c r="Q3762" i="73" s="1"/>
  <c r="P3959" i="73"/>
  <c r="Q3959" i="73" s="1"/>
  <c r="P2977" i="73"/>
  <c r="Q2977" i="73" s="1"/>
  <c r="P4036" i="73"/>
  <c r="Q4036" i="73" s="1"/>
  <c r="P2964" i="73"/>
  <c r="Q2964" i="73" s="1"/>
  <c r="P4124" i="73"/>
  <c r="Q4124" i="73" s="1"/>
  <c r="P2869" i="73"/>
  <c r="Q2869" i="73" s="1"/>
  <c r="P2974" i="73"/>
  <c r="Q2974" i="73" s="1"/>
  <c r="P3136" i="73"/>
  <c r="Q3136" i="73" s="1"/>
  <c r="P2619" i="73"/>
  <c r="Q2619" i="73" s="1"/>
  <c r="P3774" i="73"/>
  <c r="Q3774" i="73" s="1"/>
  <c r="P3790" i="73"/>
  <c r="Q3790" i="73" s="1"/>
  <c r="P3730" i="73"/>
  <c r="Q3730" i="73" s="1"/>
  <c r="P3046" i="73"/>
  <c r="Q3046" i="73" s="1"/>
  <c r="P3495" i="73"/>
  <c r="Q3495" i="73" s="1"/>
  <c r="P3834" i="73"/>
  <c r="Q3834" i="73" s="1"/>
  <c r="P3797" i="73"/>
  <c r="Q3797" i="73" s="1"/>
  <c r="P2907" i="73"/>
  <c r="Q2907" i="73" s="1"/>
  <c r="P3153" i="73"/>
  <c r="Q3153" i="73" s="1"/>
  <c r="P2503" i="73"/>
  <c r="Q2503" i="73" s="1"/>
  <c r="P4228" i="73"/>
  <c r="Q4228" i="73" s="1"/>
  <c r="P2976" i="73"/>
  <c r="Q2976" i="73" s="1"/>
  <c r="P3436" i="73"/>
  <c r="Q3436" i="73" s="1"/>
  <c r="P3304" i="73"/>
  <c r="Q3304" i="73" s="1"/>
  <c r="P3049" i="73"/>
  <c r="Q3049" i="73" s="1"/>
  <c r="P2727" i="73"/>
  <c r="Q2727" i="73" s="1"/>
  <c r="P3296" i="73"/>
  <c r="Q3296" i="73" s="1"/>
  <c r="P3181" i="73"/>
  <c r="Q3181" i="73" s="1"/>
  <c r="P3709" i="73"/>
  <c r="Q3709" i="73" s="1"/>
  <c r="P4119" i="73"/>
  <c r="Q4119" i="73" s="1"/>
  <c r="P2982" i="73"/>
  <c r="Q2982" i="73" s="1"/>
  <c r="P3310" i="73"/>
  <c r="Q3310" i="73" s="1"/>
  <c r="P3802" i="73"/>
  <c r="Q3802" i="73" s="1"/>
  <c r="P3434" i="73"/>
  <c r="Q3434" i="73" s="1"/>
  <c r="P3903" i="73"/>
  <c r="Q3903" i="73" s="1"/>
  <c r="P3050" i="73"/>
  <c r="Q3050" i="73" s="1"/>
  <c r="P3809" i="73"/>
  <c r="Q3809" i="73" s="1"/>
  <c r="P3719" i="73"/>
  <c r="Q3719" i="73" s="1"/>
  <c r="P3899" i="73"/>
  <c r="Q3899" i="73" s="1"/>
  <c r="P3134" i="73"/>
  <c r="Q3134" i="73" s="1"/>
  <c r="P3812" i="73"/>
  <c r="Q3812" i="73" s="1"/>
  <c r="P3225" i="73"/>
  <c r="Q3225" i="73" s="1"/>
  <c r="P2739" i="73"/>
  <c r="Q2739" i="73" s="1"/>
  <c r="P3777" i="73"/>
  <c r="Q3777" i="73" s="1"/>
  <c r="P3179" i="73"/>
  <c r="Q3179" i="73" s="1"/>
  <c r="P3698" i="73"/>
  <c r="Q3698" i="73" s="1"/>
  <c r="P3766" i="73"/>
  <c r="Q3766" i="73" s="1"/>
  <c r="P3726" i="73"/>
  <c r="Q3726" i="73" s="1"/>
  <c r="P3935" i="73"/>
  <c r="Q3935" i="73" s="1"/>
  <c r="P3778" i="73"/>
  <c r="Q3778" i="73" s="1"/>
  <c r="P3299" i="73"/>
  <c r="Q3299" i="73" s="1"/>
  <c r="P3139" i="73"/>
  <c r="Q3139" i="73" s="1"/>
  <c r="P3491" i="73"/>
  <c r="Q3491" i="73" s="1"/>
  <c r="P2620" i="73"/>
  <c r="Q2620" i="73" s="1"/>
  <c r="P2970" i="73"/>
  <c r="Q2970" i="73" s="1"/>
  <c r="P2504" i="73"/>
  <c r="Q2504" i="73" s="1"/>
  <c r="P3609" i="73"/>
  <c r="Q3609" i="73" s="1"/>
  <c r="P3929" i="73"/>
  <c r="Q3929" i="73" s="1"/>
  <c r="P3439" i="73"/>
  <c r="Q3439" i="73" s="1"/>
  <c r="P3710" i="73"/>
  <c r="Q3710" i="73" s="1"/>
  <c r="P3806" i="73"/>
  <c r="Q3806" i="73" s="1"/>
  <c r="P3770" i="73"/>
  <c r="Q3770" i="73" s="1"/>
  <c r="P3015" i="73"/>
  <c r="Q3015" i="73" s="1"/>
  <c r="P3953" i="73"/>
  <c r="Q3953" i="73" s="1"/>
  <c r="P3729" i="73"/>
  <c r="Q3729" i="73" s="1"/>
  <c r="P4073" i="73"/>
  <c r="Q4073" i="73" s="1"/>
  <c r="P3269" i="73"/>
  <c r="Q3269" i="73" s="1"/>
  <c r="P2592" i="73"/>
  <c r="Q2592" i="73" s="1"/>
  <c r="P3764" i="73"/>
  <c r="Q3764" i="73" s="1"/>
  <c r="P3908" i="73"/>
  <c r="Q3908" i="73" s="1"/>
  <c r="P2643" i="73"/>
  <c r="Q2643" i="73" s="1"/>
  <c r="P3611" i="73"/>
  <c r="Q3611" i="73" s="1"/>
  <c r="P3305" i="73"/>
  <c r="Q3305" i="73" s="1"/>
  <c r="P3534" i="73"/>
  <c r="Q3534" i="73" s="1"/>
  <c r="P3155" i="73"/>
  <c r="Q3155" i="73" s="1"/>
  <c r="P3986" i="73"/>
  <c r="Q3986" i="73" s="1"/>
  <c r="P3437" i="73"/>
  <c r="Q3437" i="73" s="1"/>
  <c r="P3897" i="73"/>
  <c r="Q3897" i="73" s="1"/>
  <c r="P3706" i="73"/>
  <c r="Q3706" i="73" s="1"/>
  <c r="P3798" i="73"/>
  <c r="Q3798" i="73" s="1"/>
  <c r="P3018" i="73"/>
  <c r="Q3018" i="73" s="1"/>
  <c r="P2967" i="73"/>
  <c r="Q2967" i="73" s="1"/>
  <c r="P2936" i="73"/>
  <c r="Q2936" i="73" s="1"/>
  <c r="P3496" i="73"/>
  <c r="Q3496" i="73" s="1"/>
  <c r="P2595" i="73"/>
  <c r="Q2595" i="73" s="1"/>
  <c r="P2419" i="73"/>
  <c r="Q2419" i="73" s="1"/>
  <c r="P3131" i="73"/>
  <c r="Q3131" i="73" s="1"/>
  <c r="P2501" i="73"/>
  <c r="Q2501" i="73" s="1"/>
  <c r="P3180" i="73"/>
  <c r="Q3180" i="73" s="1"/>
  <c r="P3892" i="73"/>
  <c r="Q3892" i="73" s="1"/>
  <c r="P3768" i="73"/>
  <c r="Q3768" i="73" s="1"/>
  <c r="P2579" i="73"/>
  <c r="Q2579" i="73" s="1"/>
  <c r="P3302" i="73"/>
  <c r="Q3302" i="73" s="1"/>
  <c r="P4120" i="73"/>
  <c r="Q4120" i="73" s="1"/>
  <c r="P4035" i="73"/>
  <c r="Q4035" i="73" s="1"/>
  <c r="P2506" i="73"/>
  <c r="Q2506" i="73" s="1"/>
  <c r="P3262" i="73"/>
  <c r="Q3262" i="73" s="1"/>
  <c r="P3705" i="73"/>
  <c r="Q3705" i="73" s="1"/>
  <c r="P3301" i="73"/>
  <c r="Q3301" i="73" s="1"/>
  <c r="P3661" i="73"/>
  <c r="Q3661" i="73" s="1"/>
  <c r="P3937" i="73"/>
  <c r="Q3937" i="73" s="1"/>
  <c r="P3992" i="73"/>
  <c r="Q3992" i="73" s="1"/>
  <c r="P3607" i="73"/>
  <c r="Q3607" i="73" s="1"/>
  <c r="P3803" i="73"/>
  <c r="Q3803" i="73" s="1"/>
  <c r="P3961" i="73"/>
  <c r="Q3961" i="73" s="1"/>
  <c r="P3907" i="73"/>
  <c r="Q3907" i="73" s="1"/>
  <c r="P3765" i="73"/>
  <c r="Q3765" i="73" s="1"/>
  <c r="P3763" i="73"/>
  <c r="Q3763" i="73" s="1"/>
  <c r="P3493" i="73"/>
  <c r="Q3493" i="73" s="1"/>
  <c r="P3602" i="73"/>
  <c r="Q3602" i="73" s="1"/>
  <c r="P3775" i="73"/>
  <c r="Q3775" i="73" s="1"/>
  <c r="P3178" i="73"/>
  <c r="Q3178" i="73" s="1"/>
  <c r="P3701" i="73"/>
  <c r="Q3701" i="73" s="1"/>
  <c r="P3132" i="73"/>
  <c r="Q3132" i="73" s="1"/>
  <c r="P3435" i="73"/>
  <c r="Q3435" i="73" s="1"/>
  <c r="P3991" i="73"/>
  <c r="Q3991" i="73" s="1"/>
  <c r="P2934" i="73"/>
  <c r="Q2934" i="73" s="1"/>
  <c r="P3659" i="73"/>
  <c r="Q3659" i="73" s="1"/>
  <c r="P3936" i="73"/>
  <c r="Q3936" i="73" s="1"/>
  <c r="P3934" i="73"/>
  <c r="Q3934" i="73" s="1"/>
  <c r="P3043" i="73"/>
  <c r="Q3043" i="73" s="1"/>
  <c r="P3795" i="73"/>
  <c r="Q3795" i="73" s="1"/>
  <c r="P2738" i="73"/>
  <c r="Q2738" i="73" s="1"/>
  <c r="P3531" i="73"/>
  <c r="Q3531" i="73" s="1"/>
  <c r="P3791" i="73"/>
  <c r="Q3791" i="73" s="1"/>
  <c r="P4029" i="73"/>
  <c r="Q4029" i="73" s="1"/>
  <c r="P2735" i="73"/>
  <c r="Q2735" i="73" s="1"/>
  <c r="P3799" i="73"/>
  <c r="Q3799" i="73" s="1"/>
  <c r="P3533" i="73"/>
  <c r="Q3533" i="73" s="1"/>
  <c r="P3718" i="73"/>
  <c r="Q3718" i="73" s="1"/>
  <c r="P4037" i="73"/>
  <c r="Q4037" i="73" s="1"/>
  <c r="P4038" i="73"/>
  <c r="Q4038" i="73" s="1"/>
  <c r="P3151" i="73"/>
  <c r="Q3151" i="73" s="1"/>
  <c r="P2903" i="73"/>
  <c r="Q2903" i="73" s="1"/>
  <c r="P3306" i="73"/>
  <c r="Q3306" i="73" s="1"/>
  <c r="P2971" i="73"/>
  <c r="Q2971" i="73" s="1"/>
  <c r="P3954" i="73"/>
  <c r="Q3954" i="73" s="1"/>
  <c r="P4121" i="73"/>
  <c r="Q4121" i="73" s="1"/>
  <c r="P3695" i="73"/>
  <c r="Q3695" i="73" s="1"/>
  <c r="P3990" i="73"/>
  <c r="Q3990" i="73" s="1"/>
  <c r="P4027" i="73"/>
  <c r="Q4027" i="73" s="1"/>
  <c r="P3497" i="73"/>
  <c r="Q3497" i="73" s="1"/>
  <c r="P3699" i="73"/>
  <c r="Q3699" i="73" s="1"/>
  <c r="P3896" i="73"/>
  <c r="Q3896" i="73" s="1"/>
  <c r="P2935" i="73"/>
  <c r="Q2935" i="73" s="1"/>
  <c r="P3663" i="73"/>
  <c r="Q3663" i="73" s="1"/>
  <c r="P4126" i="73"/>
  <c r="Q4126" i="73" s="1"/>
  <c r="P3831" i="73"/>
  <c r="Q3831" i="73" s="1"/>
  <c r="P3773" i="73"/>
  <c r="Q3773" i="73" s="1"/>
  <c r="P3494" i="73"/>
  <c r="Q3494" i="73" s="1"/>
  <c r="P4028" i="73"/>
  <c r="Q4028" i="73" s="1"/>
  <c r="P2578" i="73"/>
  <c r="Q2578" i="73" s="1"/>
  <c r="P3771" i="73"/>
  <c r="Q3771" i="73" s="1"/>
  <c r="P3307" i="73"/>
  <c r="Q3307" i="73" s="1"/>
  <c r="P2906" i="73"/>
  <c r="Q2906" i="73" s="1"/>
  <c r="P3767" i="73"/>
  <c r="Q3767" i="73" s="1"/>
  <c r="P3440" i="73"/>
  <c r="Q3440" i="73" s="1"/>
  <c r="P4030" i="73"/>
  <c r="Q4030" i="73" s="1"/>
  <c r="P3985" i="73"/>
  <c r="Q3985" i="73" s="1"/>
  <c r="P4125" i="73"/>
  <c r="Q4125" i="73" s="1"/>
  <c r="P4165" i="73"/>
  <c r="Q4165" i="73" s="1"/>
  <c r="P3893" i="73"/>
  <c r="Q3893" i="73" s="1"/>
  <c r="P3603" i="73"/>
  <c r="Q3603" i="73" s="1"/>
  <c r="P3955" i="73"/>
  <c r="Q3955" i="73" s="1"/>
  <c r="P2730" i="73"/>
  <c r="Q2730" i="73" s="1"/>
  <c r="P3130" i="73"/>
  <c r="Q3130" i="73" s="1"/>
  <c r="P3303" i="73"/>
  <c r="Q3303" i="73" s="1"/>
  <c r="P3930" i="73"/>
  <c r="Q3930" i="73" s="1"/>
  <c r="P3962" i="73"/>
  <c r="Q3962" i="73" s="1"/>
  <c r="P3047" i="73"/>
  <c r="Q3047" i="73" s="1"/>
  <c r="P2598" i="73"/>
  <c r="Q2598" i="73" s="1"/>
  <c r="P2507" i="73"/>
  <c r="Q2507" i="73" s="1"/>
  <c r="P3725" i="73"/>
  <c r="Q3725" i="73" s="1"/>
  <c r="P4034" i="73"/>
  <c r="Q4034" i="73" s="1"/>
  <c r="P3800" i="73"/>
  <c r="Q3800" i="73" s="1"/>
  <c r="P3807" i="73"/>
  <c r="Q3807" i="73" s="1"/>
  <c r="P2968" i="73"/>
  <c r="Q2968" i="73" s="1"/>
  <c r="P4025" i="73"/>
  <c r="Q4025" i="73" s="1"/>
  <c r="P4230" i="73"/>
  <c r="Q4230" i="73" s="1"/>
  <c r="P4193" i="73"/>
  <c r="Q4193" i="73" s="1"/>
  <c r="P3813" i="73"/>
  <c r="Q3813" i="73" s="1"/>
  <c r="P3952" i="73"/>
  <c r="Q3952" i="73" s="1"/>
  <c r="P3995" i="73"/>
  <c r="Q3995" i="73" s="1"/>
  <c r="P3610" i="73"/>
  <c r="Q3610" i="73" s="1"/>
  <c r="P3135" i="73"/>
  <c r="Q3135" i="73" s="1"/>
  <c r="P3895" i="73"/>
  <c r="Q3895" i="73" s="1"/>
  <c r="P4118" i="73"/>
  <c r="Q4118" i="73" s="1"/>
  <c r="P2731" i="73"/>
  <c r="Q2731" i="73" s="1"/>
  <c r="P2736" i="73"/>
  <c r="Q2736" i="73" s="1"/>
  <c r="P3996" i="73"/>
  <c r="Q3996" i="73" s="1"/>
  <c r="P3019" i="73"/>
  <c r="Q3019" i="73" s="1"/>
  <c r="P2789" i="73"/>
  <c r="Q2789" i="73" s="1"/>
  <c r="P3723" i="73"/>
  <c r="Q3723" i="73" s="1"/>
  <c r="P3891" i="73"/>
  <c r="Q3891" i="73" s="1"/>
  <c r="P3707" i="73"/>
  <c r="Q3707" i="73" s="1"/>
  <c r="P2904" i="73"/>
  <c r="Q2904" i="73" s="1"/>
  <c r="P2938" i="73"/>
  <c r="Q2938" i="73" s="1"/>
  <c r="P3728" i="73"/>
  <c r="Q3728" i="73" s="1"/>
  <c r="P3792" i="73"/>
  <c r="Q3792" i="73" s="1"/>
  <c r="P3811" i="73"/>
  <c r="Q3811" i="73" s="1"/>
  <c r="P3154" i="73"/>
  <c r="Q3154" i="73" s="1"/>
  <c r="P4229" i="73"/>
  <c r="Q4229" i="73" s="1"/>
  <c r="P3441" i="73"/>
  <c r="Q3441" i="73" s="1"/>
  <c r="P3984" i="73"/>
  <c r="Q3984" i="73" s="1"/>
  <c r="P3498" i="73"/>
  <c r="Q3498" i="73" s="1"/>
  <c r="P4039" i="73"/>
  <c r="Q4039" i="73" s="1"/>
  <c r="P3951" i="73"/>
  <c r="Q3951" i="73" s="1"/>
  <c r="P3894" i="73"/>
  <c r="Q3894" i="73" s="1"/>
  <c r="P3927" i="73"/>
  <c r="Q3927" i="73" s="1"/>
  <c r="P3148" i="73"/>
  <c r="Q3148" i="73" s="1"/>
  <c r="P3732" i="73"/>
  <c r="Q3732" i="73" s="1"/>
  <c r="P2594" i="73"/>
  <c r="Q2594" i="73" s="1"/>
  <c r="P4072" i="73"/>
  <c r="Q4072" i="73" s="1"/>
  <c r="P3731" i="73"/>
  <c r="Q3731" i="73" s="1"/>
  <c r="P3928" i="73"/>
  <c r="Q3928" i="73" s="1"/>
  <c r="P3776" i="73"/>
  <c r="Q3776" i="73" s="1"/>
  <c r="P2699" i="73"/>
  <c r="Q2699" i="73" s="1"/>
  <c r="P3761" i="73"/>
  <c r="Q3761" i="73" s="1"/>
  <c r="P3931" i="73"/>
  <c r="Q3931" i="73" s="1"/>
  <c r="P3832" i="73"/>
  <c r="Q3832" i="73" s="1"/>
  <c r="P3717" i="73"/>
  <c r="Q3717" i="73" s="1"/>
  <c r="P3600" i="73"/>
  <c r="Q3600" i="73" s="1"/>
  <c r="P3599" i="73"/>
  <c r="Q3599" i="73" s="1"/>
  <c r="P4031" i="73"/>
  <c r="Q4031" i="73" s="1"/>
  <c r="P3901" i="73"/>
  <c r="Q3901" i="73" s="1"/>
  <c r="P4122" i="73"/>
  <c r="Q4122" i="73" s="1"/>
  <c r="P3942" i="73"/>
  <c r="Q3942" i="73" s="1"/>
  <c r="P4194" i="73"/>
  <c r="Q4194" i="73" s="1"/>
  <c r="P3926" i="73"/>
  <c r="Q3926" i="73" s="1"/>
  <c r="P3605" i="73"/>
  <c r="Q3605" i="73" s="1"/>
  <c r="P3808" i="73"/>
  <c r="Q3808" i="73" s="1"/>
  <c r="P2979" i="73"/>
  <c r="Q2979" i="73" s="1"/>
  <c r="P3859" i="73"/>
  <c r="Q3859" i="73" s="1"/>
  <c r="P3146" i="73"/>
  <c r="Q3146" i="73" s="1"/>
  <c r="P3938" i="73"/>
  <c r="Q3938" i="73" s="1"/>
  <c r="P3722" i="73"/>
  <c r="Q3722" i="73" s="1"/>
  <c r="P3662" i="73"/>
  <c r="Q3662" i="73" s="1"/>
  <c r="P3606" i="73"/>
  <c r="Q3606" i="73" s="1"/>
  <c r="P3700" i="73"/>
  <c r="Q3700" i="73" s="1"/>
  <c r="P3960" i="73"/>
  <c r="Q3960" i="73" s="1"/>
  <c r="P3983" i="73"/>
  <c r="Q3983" i="73" s="1"/>
  <c r="P3989" i="73"/>
  <c r="Q3989" i="73" s="1"/>
  <c r="P3226" i="73"/>
  <c r="Q3226" i="73" s="1"/>
  <c r="P4123" i="73"/>
  <c r="Q4123" i="73" s="1"/>
  <c r="P3720" i="73"/>
  <c r="Q3720" i="73" s="1"/>
  <c r="P3727" i="73"/>
  <c r="Q3727" i="73" s="1"/>
  <c r="P3943" i="73"/>
  <c r="Q3943" i="73" s="1"/>
  <c r="P3898" i="73"/>
  <c r="Q3898" i="73" s="1"/>
  <c r="P3994" i="73"/>
  <c r="Q3994" i="73" s="1"/>
  <c r="P4026" i="73"/>
  <c r="Q4026" i="73" s="1"/>
  <c r="P3902" i="73"/>
  <c r="Q3902" i="73" s="1"/>
  <c r="P3298" i="73"/>
  <c r="Q3298" i="73" s="1"/>
  <c r="P3958" i="73"/>
  <c r="Q3958" i="73" s="1"/>
  <c r="P1327" i="73"/>
  <c r="Q1327" i="73" s="1"/>
  <c r="P2182" i="73"/>
  <c r="Q2182" i="73" s="1"/>
  <c r="P167" i="73"/>
  <c r="Q167" i="73" s="1"/>
  <c r="P679" i="73"/>
  <c r="Q679" i="73" s="1"/>
  <c r="P1870" i="73"/>
  <c r="Q1870" i="73" s="1"/>
  <c r="P751" i="73"/>
  <c r="Q751" i="73" s="1"/>
  <c r="P437" i="73"/>
  <c r="P984" i="73"/>
  <c r="Q984" i="73" s="1"/>
  <c r="P311" i="73"/>
  <c r="Q311" i="73" s="1"/>
  <c r="P1584" i="73"/>
  <c r="Q1584" i="73" s="1"/>
  <c r="P853" i="73"/>
  <c r="Q853" i="73" s="1"/>
  <c r="P1697" i="73"/>
  <c r="Q1697" i="73" s="1"/>
  <c r="P654" i="73"/>
  <c r="Q654" i="73" s="1"/>
  <c r="P29" i="73"/>
  <c r="Q29" i="73" s="1"/>
  <c r="P1766" i="73"/>
  <c r="Q1766" i="73" s="1"/>
  <c r="P1062" i="73"/>
  <c r="Q1062" i="73" s="1"/>
  <c r="P21" i="73"/>
  <c r="Q21" i="73" s="1"/>
  <c r="P2191" i="73"/>
  <c r="Q2191" i="73" s="1"/>
  <c r="P677" i="73"/>
  <c r="Q677" i="73" s="1"/>
  <c r="P1070" i="73"/>
  <c r="Q1070" i="73" s="1"/>
  <c r="P486" i="73"/>
  <c r="Q486" i="73" s="1"/>
  <c r="P2215" i="73"/>
  <c r="Q2215" i="73" s="1"/>
  <c r="P1921" i="73"/>
  <c r="Q1921" i="73" s="1"/>
  <c r="P170" i="73"/>
  <c r="Q170" i="73" s="1"/>
  <c r="P682" i="73"/>
  <c r="Q682" i="73" s="1"/>
  <c r="P2208" i="73"/>
  <c r="Q2208" i="73" s="1"/>
  <c r="P1041" i="73"/>
  <c r="Q1041" i="73" s="1"/>
  <c r="P2121" i="73"/>
  <c r="Q2121" i="73" s="1"/>
  <c r="P441" i="73"/>
  <c r="P24" i="73"/>
  <c r="Q24" i="73" s="1"/>
  <c r="P1049" i="73"/>
  <c r="Q1049" i="73" s="1"/>
  <c r="P442" i="73"/>
  <c r="Q442" i="73" s="1"/>
  <c r="P32" i="73"/>
  <c r="Q32" i="73" s="1"/>
  <c r="P322" i="73"/>
  <c r="Q322" i="73" s="1"/>
  <c r="P816" i="73"/>
  <c r="Q816" i="73" s="1"/>
  <c r="P1385" i="73"/>
  <c r="Q1385" i="73" s="1"/>
  <c r="P857" i="73"/>
  <c r="Q857" i="73" s="1"/>
  <c r="P1583" i="73"/>
  <c r="Q1583" i="73" s="1"/>
  <c r="P2246" i="73"/>
  <c r="Q2246" i="73" s="1"/>
  <c r="P566" i="73"/>
  <c r="Q566" i="73" s="1"/>
  <c r="P743" i="73"/>
  <c r="Q743" i="73" s="1"/>
  <c r="P1199" i="73"/>
  <c r="Q1199" i="73" s="1"/>
  <c r="P1934" i="73"/>
  <c r="Q1934" i="73" s="1"/>
  <c r="P815" i="73"/>
  <c r="Q815" i="73" s="1"/>
  <c r="P821" i="73"/>
  <c r="Q821" i="73" s="1"/>
  <c r="P1432" i="73"/>
  <c r="Q1432" i="73" s="1"/>
  <c r="P168" i="73"/>
  <c r="Q168" i="73" s="1"/>
  <c r="P680" i="73"/>
  <c r="Q680" i="73" s="1"/>
  <c r="P657" i="73"/>
  <c r="Q657" i="73" s="1"/>
  <c r="P1682" i="73"/>
  <c r="Q1682" i="73" s="1"/>
  <c r="P2194" i="73"/>
  <c r="Q2194" i="73" s="1"/>
  <c r="P1046" i="73"/>
  <c r="Q1046" i="73" s="1"/>
  <c r="P846" i="73"/>
  <c r="Q846" i="73" s="1"/>
  <c r="P1830" i="73"/>
  <c r="Q1830" i="73" s="1"/>
  <c r="P1239" i="73"/>
  <c r="Q1239" i="73" s="1"/>
  <c r="P647" i="73"/>
  <c r="Q647" i="73" s="1"/>
  <c r="P1630" i="73"/>
  <c r="Q1630" i="73" s="1"/>
  <c r="P1551" i="73"/>
  <c r="Q1551" i="73" s="1"/>
  <c r="P485" i="73"/>
  <c r="Q485" i="73" s="1"/>
  <c r="P30" i="73"/>
  <c r="Q30" i="73" s="1"/>
  <c r="P2207" i="73"/>
  <c r="Q2207" i="73" s="1"/>
  <c r="P2120" i="73"/>
  <c r="Q2120" i="73" s="1"/>
  <c r="P270" i="73"/>
  <c r="Q270" i="73" s="1"/>
  <c r="P1063" i="73"/>
  <c r="Q1063" i="73" s="1"/>
  <c r="P1703" i="73"/>
  <c r="Q1703" i="73" s="1"/>
  <c r="P23" i="73"/>
  <c r="Q23" i="73" s="1"/>
  <c r="P817" i="73"/>
  <c r="Q817" i="73" s="1"/>
  <c r="P1970" i="73"/>
  <c r="Q1970" i="73" s="1"/>
  <c r="P746" i="73"/>
  <c r="Q746" i="73" s="1"/>
  <c r="P1696" i="73"/>
  <c r="Q1696" i="73" s="1"/>
  <c r="P2185" i="73"/>
  <c r="Q2185" i="73" s="1"/>
  <c r="P1768" i="73"/>
  <c r="Q1768" i="73" s="1"/>
  <c r="P1113" i="73"/>
  <c r="Q1113" i="73" s="1"/>
  <c r="P449" i="73"/>
  <c r="Q449" i="73" s="1"/>
  <c r="P1625" i="73"/>
  <c r="Q1625" i="73" s="1"/>
  <c r="P1546" i="73"/>
  <c r="Q1546" i="73" s="1"/>
  <c r="P1163" i="73"/>
  <c r="Q1163" i="73" s="1"/>
  <c r="P1017" i="73"/>
  <c r="Q1017" i="73" s="1"/>
  <c r="P481" i="73"/>
  <c r="Q481" i="73" s="1"/>
  <c r="P1112" i="73"/>
  <c r="Q1112" i="73" s="1"/>
  <c r="P1798" i="73"/>
  <c r="Q1798" i="73" s="1"/>
  <c r="P863" i="73"/>
  <c r="Q863" i="73" s="1"/>
  <c r="P318" i="73"/>
  <c r="Q318" i="73" s="1"/>
  <c r="P367" i="73"/>
  <c r="Q367" i="73" s="1"/>
  <c r="P430" i="73"/>
  <c r="Q430" i="73" s="1"/>
  <c r="P2159" i="73"/>
  <c r="Q2159" i="73" s="1"/>
  <c r="P1622" i="73"/>
  <c r="Q1622" i="73" s="1"/>
  <c r="P454" i="73"/>
  <c r="Q454" i="73" s="1"/>
  <c r="P2119" i="73"/>
  <c r="Q2119" i="73" s="1"/>
  <c r="P439" i="73"/>
  <c r="Q439" i="73" s="1"/>
  <c r="P744" i="73"/>
  <c r="Q744" i="73" s="1"/>
  <c r="P1313" i="73"/>
  <c r="Q1313" i="73" s="1"/>
  <c r="P1825" i="73"/>
  <c r="Q1825" i="73" s="1"/>
  <c r="P1234" i="73"/>
  <c r="Q1234" i="73" s="1"/>
  <c r="P650" i="73"/>
  <c r="Q650" i="73" s="1"/>
  <c r="P1238" i="73"/>
  <c r="Q1238" i="73" s="1"/>
  <c r="P1167" i="73"/>
  <c r="Q1167" i="73" s="1"/>
  <c r="P1246" i="73"/>
  <c r="Q1246" i="73" s="1"/>
  <c r="P1950" i="73"/>
  <c r="Q1950" i="73" s="1"/>
  <c r="P613" i="73"/>
  <c r="Q613" i="73" s="1"/>
  <c r="P1695" i="73"/>
  <c r="Q1695" i="73" s="1"/>
  <c r="P2184" i="73"/>
  <c r="Q2184" i="73" s="1"/>
  <c r="P1767" i="73"/>
  <c r="Q1767" i="73" s="1"/>
  <c r="P810" i="73"/>
  <c r="Q810" i="73" s="1"/>
  <c r="P1248" i="73"/>
  <c r="Q1248" i="73" s="1"/>
  <c r="P656" i="73"/>
  <c r="Q656" i="73" s="1"/>
  <c r="P1169" i="73"/>
  <c r="Q1169" i="73" s="1"/>
  <c r="P2249" i="73"/>
  <c r="Q2249" i="73" s="1"/>
  <c r="P1832" i="73"/>
  <c r="Q1832" i="73" s="1"/>
  <c r="P1681" i="73"/>
  <c r="Q1681" i="73" s="1"/>
  <c r="P2193" i="73"/>
  <c r="Q2193" i="73" s="1"/>
  <c r="P2178" i="73"/>
  <c r="Q2178" i="73" s="1"/>
  <c r="P160" i="73"/>
  <c r="P672" i="73"/>
  <c r="Q672" i="73" s="1"/>
  <c r="P2122" i="73"/>
  <c r="Q2122" i="73" s="1"/>
  <c r="P450" i="73"/>
  <c r="P368" i="73"/>
  <c r="Q368" i="73" s="1"/>
  <c r="P986" i="73"/>
  <c r="Q986" i="73" s="1"/>
  <c r="P274" i="73"/>
  <c r="Q274" i="73" s="1"/>
  <c r="P440" i="73"/>
  <c r="Q440" i="73" s="1"/>
  <c r="P1240" i="73"/>
  <c r="Q1240" i="73" s="1"/>
  <c r="P1286" i="73"/>
  <c r="Q1286" i="73" s="1"/>
  <c r="P1862" i="73"/>
  <c r="Q1862" i="73" s="1"/>
  <c r="P565" i="73"/>
  <c r="Q565" i="73" s="1"/>
  <c r="P1048" i="73"/>
  <c r="Q1048" i="73" s="1"/>
  <c r="P453" i="73"/>
  <c r="Q453" i="73" s="1"/>
  <c r="P1550" i="73"/>
  <c r="Q1550" i="73" s="1"/>
  <c r="P431" i="73"/>
  <c r="Q431" i="73" s="1"/>
  <c r="P653" i="73"/>
  <c r="Q653" i="73" s="1"/>
  <c r="P1166" i="73"/>
  <c r="Q1166" i="73" s="1"/>
  <c r="P1686" i="73"/>
  <c r="Q1686" i="73" s="1"/>
  <c r="P2198" i="73"/>
  <c r="Q2198" i="73" s="1"/>
  <c r="P2183" i="73"/>
  <c r="Q2183" i="73" s="1"/>
  <c r="P1694" i="73"/>
  <c r="Q1694" i="73" s="1"/>
  <c r="P1953" i="73"/>
  <c r="Q1953" i="73" s="1"/>
  <c r="P785" i="73"/>
  <c r="Q785" i="73" s="1"/>
  <c r="P221" i="73"/>
  <c r="Q221" i="73" s="1"/>
  <c r="P278" i="73"/>
  <c r="P854" i="73"/>
  <c r="Q854" i="73" s="1"/>
  <c r="P135" i="73"/>
  <c r="Q135" i="73" s="1"/>
  <c r="P741" i="73"/>
  <c r="Q741" i="73" s="1"/>
  <c r="P1247" i="73"/>
  <c r="Q1247" i="73" s="1"/>
  <c r="P655" i="73"/>
  <c r="Q655" i="73" s="1"/>
  <c r="P1160" i="73"/>
  <c r="Q1160" i="73" s="1"/>
  <c r="P2248" i="73"/>
  <c r="Q2248" i="73" s="1"/>
  <c r="P982" i="73"/>
  <c r="Q982" i="73" s="1"/>
  <c r="P685" i="73"/>
  <c r="Q685" i="73" s="1"/>
  <c r="P166" i="73"/>
  <c r="Q166" i="73" s="1"/>
  <c r="P678" i="73"/>
  <c r="Q678" i="73" s="1"/>
  <c r="P1831" i="73"/>
  <c r="Q1831" i="73" s="1"/>
  <c r="P369" i="73"/>
  <c r="Q369" i="73" s="1"/>
  <c r="P1586" i="73"/>
  <c r="Q1586" i="73" s="1"/>
  <c r="P362" i="73"/>
  <c r="Q362" i="73" s="1"/>
  <c r="P1312" i="73"/>
  <c r="Q1312" i="73" s="1"/>
  <c r="P1824" i="73"/>
  <c r="Q1824" i="73" s="1"/>
  <c r="P1233" i="73"/>
  <c r="Q1233" i="73" s="1"/>
  <c r="P216" i="73"/>
  <c r="Q216" i="73" s="1"/>
  <c r="P1241" i="73"/>
  <c r="Q1241" i="73" s="1"/>
  <c r="P224" i="73"/>
  <c r="Q224" i="73" s="1"/>
  <c r="P1249" i="73"/>
  <c r="Q1249" i="73" s="1"/>
  <c r="P649" i="73"/>
  <c r="P1162" i="73"/>
  <c r="Q1162" i="73" s="1"/>
  <c r="P2186" i="73"/>
  <c r="Q2186" i="73" s="1"/>
  <c r="P432" i="73"/>
  <c r="Q432" i="73" s="1"/>
  <c r="P25" i="73"/>
  <c r="Q25" i="73" s="1"/>
  <c r="P1050" i="73"/>
  <c r="Q1050" i="73" s="1"/>
  <c r="P609" i="73"/>
  <c r="Q609" i="73" s="1"/>
  <c r="P1698" i="73"/>
  <c r="Q1698" i="73" s="1"/>
  <c r="P26" i="73"/>
  <c r="Q26" i="73" s="1"/>
  <c r="P1051" i="73"/>
  <c r="Q1051" i="73" s="1"/>
  <c r="P1926" i="73"/>
  <c r="Q1926" i="73" s="1"/>
  <c r="P822" i="73"/>
  <c r="Q822" i="73" s="1"/>
  <c r="P423" i="73"/>
  <c r="Q423" i="73" s="1"/>
  <c r="P1064" i="73"/>
  <c r="Q1064" i="73" s="1"/>
  <c r="P814" i="73"/>
  <c r="Q814" i="73" s="1"/>
  <c r="P223" i="73"/>
  <c r="Q223" i="73" s="1"/>
  <c r="P1159" i="73"/>
  <c r="Q1159" i="73" s="1"/>
  <c r="P2247" i="73"/>
  <c r="Q2247" i="73" s="1"/>
  <c r="P567" i="73"/>
  <c r="Q567" i="73" s="1"/>
  <c r="P1200" i="73"/>
  <c r="Q1200" i="73" s="1"/>
  <c r="P2017" i="73"/>
  <c r="Q2017" i="73" s="1"/>
  <c r="P273" i="73"/>
  <c r="Q273" i="73" s="1"/>
  <c r="P849" i="73"/>
  <c r="Q849" i="73" s="1"/>
  <c r="P285" i="73"/>
  <c r="Q285" i="73" s="1"/>
  <c r="P1431" i="73"/>
  <c r="Q1431" i="73" s="1"/>
  <c r="P1326" i="73"/>
  <c r="Q1326" i="73" s="1"/>
  <c r="P222" i="73"/>
  <c r="Q222" i="73" s="1"/>
  <c r="P1311" i="73"/>
  <c r="Q1311" i="73" s="1"/>
  <c r="P1823" i="73"/>
  <c r="Q1823" i="73" s="1"/>
  <c r="P1310" i="73"/>
  <c r="Q1310" i="73" s="1"/>
  <c r="P749" i="73"/>
  <c r="Q749" i="73" s="1"/>
  <c r="P742" i="73"/>
  <c r="Q742" i="73" s="1"/>
  <c r="P215" i="73"/>
  <c r="Q215" i="73" s="1"/>
  <c r="P2177" i="73"/>
  <c r="Q2177" i="73" s="1"/>
  <c r="P433" i="73"/>
  <c r="Q433" i="73" s="1"/>
  <c r="P2162" i="73"/>
  <c r="Q2162" i="73" s="1"/>
  <c r="P871" i="73"/>
  <c r="Q871" i="73" s="1"/>
  <c r="P1952" i="73"/>
  <c r="Q1952" i="73" s="1"/>
  <c r="P784" i="73"/>
  <c r="Q784" i="73" s="1"/>
  <c r="P1865" i="73"/>
  <c r="Q1865" i="73" s="1"/>
  <c r="P1320" i="73"/>
  <c r="Q1320" i="73" s="1"/>
  <c r="P280" i="73"/>
  <c r="Q280" i="73" s="1"/>
  <c r="P1282" i="73"/>
  <c r="Q1282" i="73" s="1"/>
  <c r="P1794" i="73"/>
  <c r="Q1794" i="73" s="1"/>
  <c r="P1305" i="73"/>
  <c r="Q1305" i="73" s="1"/>
  <c r="P2250" i="73"/>
  <c r="Q2250" i="73" s="1"/>
  <c r="P842" i="73"/>
  <c r="Q842" i="73" s="1"/>
  <c r="P1769" i="73"/>
  <c r="Q1769" i="73" s="1"/>
  <c r="P1114" i="73"/>
  <c r="Q1114" i="73" s="1"/>
  <c r="P1626" i="73"/>
  <c r="Q1626" i="73" s="1"/>
  <c r="P161" i="73"/>
  <c r="Q161" i="73" s="1"/>
  <c r="P673" i="73"/>
  <c r="Q673" i="73" s="1"/>
  <c r="P1627" i="73"/>
  <c r="Q1627" i="73" s="1"/>
  <c r="P1591" i="73"/>
  <c r="Q1591" i="73" s="1"/>
  <c r="P487" i="73"/>
  <c r="Q487" i="73" s="1"/>
  <c r="P366" i="73"/>
  <c r="Q366" i="73" s="1"/>
  <c r="P1678" i="73"/>
  <c r="Q1678" i="73" s="1"/>
  <c r="P2190" i="73"/>
  <c r="Q2190" i="73" s="1"/>
  <c r="P1791" i="73"/>
  <c r="Q1791" i="73" s="1"/>
  <c r="P415" i="73"/>
  <c r="Q415" i="73" s="1"/>
  <c r="P781" i="73"/>
  <c r="Q781" i="73" s="1"/>
  <c r="P646" i="73"/>
  <c r="Q646" i="73" s="1"/>
  <c r="P1799" i="73"/>
  <c r="Q1799" i="73" s="1"/>
  <c r="P424" i="73"/>
  <c r="Q424" i="73" s="1"/>
  <c r="P2081" i="73"/>
  <c r="Q2081" i="73" s="1"/>
  <c r="P1426" i="73"/>
  <c r="Q1426" i="73" s="1"/>
  <c r="P349" i="73"/>
  <c r="Q349" i="73" s="1"/>
  <c r="P983" i="73"/>
  <c r="Q983" i="73" s="1"/>
  <c r="P869" i="73"/>
  <c r="Q869" i="73" s="1"/>
  <c r="P286" i="73"/>
  <c r="Q286" i="73" s="1"/>
  <c r="P1951" i="73"/>
  <c r="Q1951" i="73" s="1"/>
  <c r="P783" i="73"/>
  <c r="Q783" i="73" s="1"/>
  <c r="P1864" i="73"/>
  <c r="Q1864" i="73" s="1"/>
  <c r="P357" i="73"/>
  <c r="Q357" i="73" s="1"/>
  <c r="P813" i="73"/>
  <c r="Q813" i="73" s="1"/>
  <c r="P279" i="73"/>
  <c r="Q279" i="73" s="1"/>
  <c r="P855" i="73"/>
  <c r="Q855" i="73" s="1"/>
  <c r="P1161" i="73"/>
  <c r="Q1161" i="73" s="1"/>
  <c r="P490" i="73"/>
  <c r="Q490" i="73" s="1"/>
  <c r="P272" i="73"/>
  <c r="Q272" i="73" s="1"/>
  <c r="P848" i="73"/>
  <c r="Q848" i="73" s="1"/>
  <c r="P825" i="73"/>
  <c r="Q825" i="73" s="1"/>
  <c r="P1384" i="73"/>
  <c r="Q1384" i="73" s="1"/>
  <c r="P856" i="73"/>
  <c r="Q856" i="73" s="1"/>
  <c r="P705" i="73"/>
  <c r="Q705" i="73" s="1"/>
  <c r="P1858" i="73"/>
  <c r="Q1858" i="73" s="1"/>
  <c r="P352" i="73"/>
  <c r="Q352" i="73" s="1"/>
  <c r="P864" i="73"/>
  <c r="Q864" i="73" s="1"/>
  <c r="P1792" i="73"/>
  <c r="Q1792" i="73" s="1"/>
  <c r="P1201" i="73"/>
  <c r="Q1201" i="73" s="1"/>
  <c r="P530" i="73"/>
  <c r="Q530" i="73" s="1"/>
  <c r="P1265" i="73"/>
  <c r="Q1265" i="73" s="1"/>
  <c r="P1969" i="73"/>
  <c r="Q1969" i="73" s="1"/>
  <c r="P225" i="73"/>
  <c r="Q225" i="73" s="1"/>
  <c r="P1250" i="73"/>
  <c r="Q1250" i="73" s="1"/>
  <c r="P1826" i="73"/>
  <c r="Q1826" i="73" s="1"/>
  <c r="P1552" i="73"/>
  <c r="Q1552" i="73" s="1"/>
  <c r="P351" i="73"/>
  <c r="Q351" i="73" s="1"/>
  <c r="P317" i="73"/>
  <c r="Q317" i="73" s="1"/>
  <c r="P958" i="73"/>
  <c r="Q958" i="73" s="1"/>
  <c r="P31" i="73"/>
  <c r="Q31" i="73" s="1"/>
  <c r="P645" i="73"/>
  <c r="Q645" i="73" s="1"/>
  <c r="P845" i="73"/>
  <c r="Q845" i="73" s="1"/>
  <c r="P134" i="73"/>
  <c r="Q134" i="73" s="1"/>
  <c r="P1863" i="73"/>
  <c r="Q1863" i="73" s="1"/>
  <c r="P277" i="73"/>
  <c r="Q277" i="73" s="1"/>
  <c r="P319" i="73"/>
  <c r="Q319" i="73" s="1"/>
  <c r="P488" i="73"/>
  <c r="Q488" i="73" s="1"/>
  <c r="P1065" i="73"/>
  <c r="Q1065" i="73" s="1"/>
  <c r="P978" i="73"/>
  <c r="Q978" i="73" s="1"/>
  <c r="P413" i="73"/>
  <c r="Q413" i="73" s="1"/>
  <c r="P2214" i="73"/>
  <c r="Q2214" i="73" s="1"/>
  <c r="P1047" i="73"/>
  <c r="Q1047" i="73" s="1"/>
  <c r="P782" i="73"/>
  <c r="Q782" i="73" s="1"/>
  <c r="P350" i="73"/>
  <c r="Q350" i="73" s="1"/>
  <c r="P271" i="73"/>
  <c r="P847" i="73"/>
  <c r="Q847" i="73" s="1"/>
  <c r="P1822" i="73"/>
  <c r="Q1822" i="73" s="1"/>
  <c r="P1679" i="73"/>
  <c r="Q1679" i="73" s="1"/>
  <c r="P421" i="73"/>
  <c r="Q421" i="73" s="1"/>
  <c r="P365" i="73"/>
  <c r="Q365" i="73" s="1"/>
  <c r="P1590" i="73"/>
  <c r="Q1590" i="73" s="1"/>
  <c r="P358" i="73"/>
  <c r="Q358" i="73" s="1"/>
  <c r="P870" i="73"/>
  <c r="Q870" i="73" s="1"/>
  <c r="P648" i="73"/>
  <c r="Q648" i="73" s="1"/>
  <c r="P1793" i="73"/>
  <c r="Q1793" i="73" s="1"/>
  <c r="P313" i="73"/>
  <c r="Q313" i="73" s="1"/>
  <c r="P1425" i="73"/>
  <c r="Q1425" i="73" s="1"/>
  <c r="P1922" i="73"/>
  <c r="Q1922" i="73" s="1"/>
  <c r="P314" i="73"/>
  <c r="Q314" i="73" s="1"/>
  <c r="P2160" i="73"/>
  <c r="Q2160" i="73" s="1"/>
  <c r="P416" i="73"/>
  <c r="Q416" i="73" s="1"/>
  <c r="P1433" i="73"/>
  <c r="Q1433" i="73" s="1"/>
  <c r="P841" i="73"/>
  <c r="Q841" i="73" s="1"/>
  <c r="P1866" i="73"/>
  <c r="Q1866" i="73" s="1"/>
  <c r="P706" i="73"/>
  <c r="Q706" i="73" s="1"/>
  <c r="P217" i="73"/>
  <c r="Q217" i="73" s="1"/>
  <c r="P1242" i="73"/>
  <c r="Q1242" i="73" s="1"/>
  <c r="P1314" i="73"/>
  <c r="Q1314" i="73" s="1"/>
  <c r="P1954" i="73"/>
  <c r="Q1954" i="73" s="1"/>
  <c r="P218" i="73"/>
  <c r="Q218" i="73" s="1"/>
  <c r="P1243" i="73"/>
  <c r="Q1243" i="73" s="1"/>
  <c r="P448" i="73"/>
  <c r="Q448" i="73" s="1"/>
  <c r="P1790" i="73"/>
  <c r="Q1790" i="73" s="1"/>
  <c r="P2118" i="73"/>
  <c r="Q2118" i="73" s="1"/>
  <c r="P287" i="73"/>
  <c r="Q287" i="73" s="1"/>
  <c r="P823" i="73"/>
  <c r="Q823" i="73" s="1"/>
  <c r="P1058" i="73"/>
  <c r="Q1058" i="73" s="1"/>
  <c r="P1168" i="73"/>
  <c r="Q1168" i="73" s="1"/>
  <c r="P169" i="73"/>
  <c r="Q169" i="73" s="1"/>
  <c r="P681" i="73"/>
  <c r="Q681" i="73" s="1"/>
  <c r="P226" i="73"/>
  <c r="Q226" i="73" s="1"/>
  <c r="P739" i="73"/>
  <c r="Q739" i="73" s="1"/>
  <c r="P1828" i="73"/>
  <c r="Q1828" i="73" s="1"/>
  <c r="P1237" i="73"/>
  <c r="Q1237" i="73" s="1"/>
  <c r="P818" i="73"/>
  <c r="Q818" i="73" s="1"/>
  <c r="P747" i="73"/>
  <c r="Q747" i="73" s="1"/>
  <c r="P1324" i="73"/>
  <c r="Q1324" i="73" s="1"/>
  <c r="P284" i="73"/>
  <c r="Q284" i="73" s="1"/>
  <c r="P1309" i="73"/>
  <c r="Q1309" i="73" s="1"/>
  <c r="P1821" i="73"/>
  <c r="Q1821" i="73" s="1"/>
  <c r="P2164" i="73"/>
  <c r="Q2164" i="73" s="1"/>
  <c r="P420" i="73"/>
  <c r="Q420" i="73" s="1"/>
  <c r="P2123" i="73"/>
  <c r="Q2123" i="73" s="1"/>
  <c r="P2180" i="73"/>
  <c r="Q2180" i="73" s="1"/>
  <c r="P786" i="73"/>
  <c r="Q786" i="73" s="1"/>
  <c r="P1236" i="73"/>
  <c r="Q1236" i="73" s="1"/>
  <c r="P644" i="73"/>
  <c r="Q644" i="73" s="1"/>
  <c r="P1285" i="73"/>
  <c r="Q1285" i="73" s="1"/>
  <c r="P1861" i="73"/>
  <c r="Q1861" i="73" s="1"/>
  <c r="P1948" i="73"/>
  <c r="Q1948" i="73" s="1"/>
  <c r="P844" i="73"/>
  <c r="Q844" i="73" s="1"/>
  <c r="P1869" i="73"/>
  <c r="Q1869" i="73" s="1"/>
  <c r="P438" i="73"/>
  <c r="Q438" i="73" s="1"/>
  <c r="P1430" i="73"/>
  <c r="Q1430" i="73" s="1"/>
  <c r="P1582" i="73"/>
  <c r="Q1582" i="73" s="1"/>
  <c r="P985" i="73"/>
  <c r="Q985" i="73" s="1"/>
  <c r="P2161" i="73"/>
  <c r="Q2161" i="73" s="1"/>
  <c r="P320" i="73"/>
  <c r="Q320" i="73" s="1"/>
  <c r="P745" i="73"/>
  <c r="Q745" i="73" s="1"/>
  <c r="P1322" i="73"/>
  <c r="Q1322" i="73" s="1"/>
  <c r="P1315" i="73"/>
  <c r="Q1315" i="73" s="1"/>
  <c r="P1323" i="73"/>
  <c r="Q1323" i="73" s="1"/>
  <c r="P1316" i="73"/>
  <c r="Q1316" i="73" s="1"/>
  <c r="P1956" i="73"/>
  <c r="Q1956" i="73" s="1"/>
  <c r="P947" i="73"/>
  <c r="Q947" i="73" s="1"/>
  <c r="P811" i="73"/>
  <c r="Q811" i="73" s="1"/>
  <c r="P348" i="73"/>
  <c r="Q348" i="73" s="1"/>
  <c r="P1949" i="73"/>
  <c r="Q1949" i="73" s="1"/>
  <c r="P435" i="73"/>
  <c r="Q435" i="73" s="1"/>
  <c r="P484" i="73"/>
  <c r="Q484" i="73" s="1"/>
  <c r="P2213" i="73"/>
  <c r="Q2213" i="73" s="1"/>
  <c r="P2179" i="73"/>
  <c r="Q2179" i="73" s="1"/>
  <c r="P1292" i="73"/>
  <c r="Q1292" i="73" s="1"/>
  <c r="P1947" i="73"/>
  <c r="Q1947" i="73" s="1"/>
  <c r="P787" i="73"/>
  <c r="Q787" i="73" s="1"/>
  <c r="P1925" i="73"/>
  <c r="Q1925" i="73" s="1"/>
  <c r="P2211" i="73"/>
  <c r="Q2211" i="73" s="1"/>
  <c r="P988" i="73"/>
  <c r="Q988" i="73" s="1"/>
  <c r="P1933" i="73"/>
  <c r="Q1933" i="73" s="1"/>
  <c r="P2209" i="73"/>
  <c r="Q2209" i="73" s="1"/>
  <c r="P1623" i="73"/>
  <c r="Q1623" i="73" s="1"/>
  <c r="P2158" i="73"/>
  <c r="Q2158" i="73" s="1"/>
  <c r="P1281" i="73"/>
  <c r="P1018" i="73"/>
  <c r="Q1018" i="73" s="1"/>
  <c r="P1321" i="73"/>
  <c r="Q1321" i="73" s="1"/>
  <c r="P824" i="73"/>
  <c r="Q824" i="73" s="1"/>
  <c r="P33" i="73"/>
  <c r="Q33" i="73" s="1"/>
  <c r="P1442" i="73"/>
  <c r="Q1442" i="73" s="1"/>
  <c r="P1386" i="73"/>
  <c r="Q1386" i="73" s="1"/>
  <c r="P354" i="73"/>
  <c r="Q354" i="73" s="1"/>
  <c r="P866" i="73"/>
  <c r="Q866" i="73" s="1"/>
  <c r="P1387" i="73"/>
  <c r="Q1387" i="73" s="1"/>
  <c r="P355" i="73"/>
  <c r="Q355" i="73" s="1"/>
  <c r="P867" i="73"/>
  <c r="Q867" i="73" s="1"/>
  <c r="P2020" i="73"/>
  <c r="Q2020" i="73" s="1"/>
  <c r="P276" i="73"/>
  <c r="Q276" i="73" s="1"/>
  <c r="P1587" i="73"/>
  <c r="Q1587" i="73" s="1"/>
  <c r="P363" i="73"/>
  <c r="Q363" i="73" s="1"/>
  <c r="P2156" i="73"/>
  <c r="Q2156" i="73" s="1"/>
  <c r="P1019" i="73"/>
  <c r="Q1019" i="73" s="1"/>
  <c r="P1061" i="73"/>
  <c r="Q1061" i="73" s="1"/>
  <c r="P1701" i="73"/>
  <c r="Q1701" i="73" s="1"/>
  <c r="P172" i="73"/>
  <c r="Q172" i="73" s="1"/>
  <c r="P684" i="73"/>
  <c r="Q684" i="73" s="1"/>
  <c r="P1284" i="73"/>
  <c r="Q1284" i="73" s="1"/>
  <c r="P1796" i="73"/>
  <c r="Q1796" i="73" s="1"/>
  <c r="P1427" i="73"/>
  <c r="Q1427" i="73" s="1"/>
  <c r="P843" i="73"/>
  <c r="Q843" i="73" s="1"/>
  <c r="P1868" i="73"/>
  <c r="Q1868" i="73" s="1"/>
  <c r="P275" i="73"/>
  <c r="Q275" i="73" s="1"/>
  <c r="P1699" i="73"/>
  <c r="Q1699" i="73" s="1"/>
  <c r="P27" i="73"/>
  <c r="Q27" i="73" s="1"/>
  <c r="P1052" i="73"/>
  <c r="Q1052" i="73" s="1"/>
  <c r="P1624" i="73"/>
  <c r="Q1624" i="73" s="1"/>
  <c r="P1294" i="73"/>
  <c r="Q1294" i="73" s="1"/>
  <c r="P414" i="73"/>
  <c r="Q414" i="73" s="1"/>
  <c r="P312" i="73"/>
  <c r="Q312" i="73" s="1"/>
  <c r="P422" i="73"/>
  <c r="Q422" i="73" s="1"/>
  <c r="P1857" i="73"/>
  <c r="Q1857" i="73" s="1"/>
  <c r="P353" i="73"/>
  <c r="Q353" i="73" s="1"/>
  <c r="P858" i="73"/>
  <c r="Q858" i="73" s="1"/>
  <c r="P361" i="73"/>
  <c r="Q361" i="73" s="1"/>
  <c r="P418" i="73"/>
  <c r="Q418" i="73" s="1"/>
  <c r="P419" i="73"/>
  <c r="Q419" i="73" s="1"/>
  <c r="P1444" i="73"/>
  <c r="Q1444" i="73" s="1"/>
  <c r="P1429" i="73"/>
  <c r="Q1429" i="73" s="1"/>
  <c r="P2163" i="73"/>
  <c r="Q2163" i="73" s="1"/>
  <c r="P612" i="73"/>
  <c r="Q612" i="73" s="1"/>
  <c r="P1765" i="73"/>
  <c r="Q1765" i="73" s="1"/>
  <c r="P1283" i="73"/>
  <c r="P1795" i="73"/>
  <c r="Q1795" i="73" s="1"/>
  <c r="P748" i="73"/>
  <c r="Q748" i="73" s="1"/>
  <c r="P1325" i="73"/>
  <c r="Q1325" i="73" s="1"/>
  <c r="P1860" i="73"/>
  <c r="Q1860" i="73" s="1"/>
  <c r="P979" i="73"/>
  <c r="Q979" i="73" s="1"/>
  <c r="P1932" i="73"/>
  <c r="Q1932" i="73" s="1"/>
  <c r="P316" i="73"/>
  <c r="Q316" i="73" s="1"/>
  <c r="P1428" i="73"/>
  <c r="Q1428" i="73" s="1"/>
  <c r="P1628" i="73"/>
  <c r="Q1628" i="73" s="1"/>
  <c r="P1549" i="73"/>
  <c r="Q1549" i="73" s="1"/>
  <c r="P1806" i="73"/>
  <c r="Q1806" i="73" s="1"/>
  <c r="P447" i="73"/>
  <c r="Q447" i="73" s="1"/>
  <c r="P1042" i="73"/>
  <c r="Q1042" i="73" s="1"/>
  <c r="P321" i="73"/>
  <c r="Q321" i="73" s="1"/>
  <c r="P281" i="73"/>
  <c r="Q281" i="73" s="1"/>
  <c r="P417" i="73"/>
  <c r="Q417" i="73" s="1"/>
  <c r="P2018" i="73"/>
  <c r="Q2018" i="73" s="1"/>
  <c r="P987" i="73"/>
  <c r="Q987" i="73" s="1"/>
  <c r="P704" i="73"/>
  <c r="Q704" i="73" s="1"/>
  <c r="P482" i="73"/>
  <c r="Q482" i="73" s="1"/>
  <c r="P1579" i="73"/>
  <c r="Q1579" i="73" s="1"/>
  <c r="P483" i="73"/>
  <c r="Q483" i="73" s="1"/>
  <c r="P981" i="73"/>
  <c r="Q981" i="73" s="1"/>
  <c r="P491" i="73"/>
  <c r="Q491" i="73" s="1"/>
  <c r="P1068" i="73"/>
  <c r="Q1068" i="73" s="1"/>
  <c r="P28" i="73"/>
  <c r="Q28" i="73" s="1"/>
  <c r="P1053" i="73"/>
  <c r="Q1053" i="73" s="1"/>
  <c r="P164" i="73"/>
  <c r="Q164" i="73" s="1"/>
  <c r="P676" i="73"/>
  <c r="Q676" i="73" s="1"/>
  <c r="P1829" i="73"/>
  <c r="Q1829" i="73" s="1"/>
  <c r="P1859" i="73"/>
  <c r="Q1859" i="73" s="1"/>
  <c r="P812" i="73"/>
  <c r="Q812" i="73" s="1"/>
  <c r="P1867" i="73"/>
  <c r="Q1867" i="73" s="1"/>
  <c r="P1924" i="73"/>
  <c r="Q1924" i="73" s="1"/>
  <c r="P820" i="73"/>
  <c r="Q820" i="73" s="1"/>
  <c r="P1043" i="73"/>
  <c r="Q1043" i="73" s="1"/>
  <c r="P980" i="73"/>
  <c r="Q980" i="73" s="1"/>
  <c r="P1827" i="73"/>
  <c r="Q1827" i="73" s="1"/>
  <c r="P1054" i="73"/>
  <c r="Q1054" i="73" s="1"/>
  <c r="P1174" i="73"/>
  <c r="Q1174" i="73" s="1"/>
  <c r="P1935" i="73"/>
  <c r="Q1935" i="73" s="1"/>
  <c r="P1511" i="73"/>
  <c r="Q1511" i="73" s="1"/>
  <c r="P434" i="73"/>
  <c r="Q434" i="73" s="1"/>
  <c r="P1547" i="73"/>
  <c r="Q1547" i="73" s="1"/>
  <c r="P793" i="73"/>
  <c r="Q793" i="73" s="1"/>
  <c r="P2082" i="73"/>
  <c r="Q2082" i="73" s="1"/>
  <c r="P1307" i="73"/>
  <c r="Q1307" i="73" s="1"/>
  <c r="P489" i="73"/>
  <c r="Q489" i="73" s="1"/>
  <c r="P1066" i="73"/>
  <c r="Q1066" i="73" s="1"/>
  <c r="P34" i="73"/>
  <c r="Q34" i="73" s="1"/>
  <c r="P1059" i="73"/>
  <c r="Q1059" i="73" s="1"/>
  <c r="P1067" i="73"/>
  <c r="Q1067" i="73" s="1"/>
  <c r="P35" i="73"/>
  <c r="Q35" i="73" s="1"/>
  <c r="P1060" i="73"/>
  <c r="Q1060" i="73" s="1"/>
  <c r="P2212" i="73"/>
  <c r="Q2212" i="73" s="1"/>
  <c r="P1045" i="73"/>
  <c r="Q1045" i="73" s="1"/>
  <c r="P1772" i="73"/>
  <c r="Q1772" i="73" s="1"/>
  <c r="P1629" i="73"/>
  <c r="Q1629" i="73" s="1"/>
  <c r="P740" i="73"/>
  <c r="Q740" i="73" s="1"/>
  <c r="P1957" i="73"/>
  <c r="Q1957" i="73" s="1"/>
  <c r="P1923" i="73"/>
  <c r="Q1923" i="73" s="1"/>
  <c r="P315" i="73"/>
  <c r="Q315" i="73" s="1"/>
  <c r="P364" i="73"/>
  <c r="Q364" i="73" s="1"/>
  <c r="P1931" i="73"/>
  <c r="Q1931" i="73" s="1"/>
  <c r="P1589" i="73"/>
  <c r="Q1589" i="73" s="1"/>
  <c r="P2101" i="73"/>
  <c r="Q2101" i="73" s="1"/>
  <c r="P1548" i="73"/>
  <c r="Q1548" i="73" s="1"/>
  <c r="P1044" i="73"/>
  <c r="Q1044" i="73" s="1"/>
  <c r="P452" i="73"/>
  <c r="Q452" i="73" s="1"/>
  <c r="P2181" i="73"/>
  <c r="Q2181" i="73" s="1"/>
  <c r="P1955" i="73"/>
  <c r="Q1955" i="73" s="1"/>
  <c r="P219" i="73"/>
  <c r="Q219" i="73" s="1"/>
  <c r="P1244" i="73"/>
  <c r="Q1244" i="73" s="1"/>
  <c r="P652" i="73"/>
  <c r="P1165" i="73"/>
  <c r="Q1165" i="73" s="1"/>
  <c r="P1927" i="73"/>
  <c r="Q1927" i="73" s="1"/>
  <c r="P1702" i="73"/>
  <c r="Q1702" i="73" s="1"/>
  <c r="P1266" i="73"/>
  <c r="P977" i="73"/>
  <c r="Q977" i="73" s="1"/>
  <c r="P1306" i="73"/>
  <c r="Q1306" i="73" s="1"/>
  <c r="P1585" i="73"/>
  <c r="Q1585" i="73" s="1"/>
  <c r="P865" i="73"/>
  <c r="Q865" i="73" s="1"/>
  <c r="P2210" i="73"/>
  <c r="Q2210" i="73" s="1"/>
  <c r="P2192" i="73"/>
  <c r="Q2192" i="73" s="1"/>
  <c r="P1770" i="73"/>
  <c r="Q1770" i="73" s="1"/>
  <c r="P610" i="73"/>
  <c r="Q610" i="73" s="1"/>
  <c r="P1771" i="73"/>
  <c r="Q1771" i="73" s="1"/>
  <c r="P611" i="73"/>
  <c r="Q611" i="73" s="1"/>
  <c r="P1700" i="73"/>
  <c r="Q1700" i="73" s="1"/>
  <c r="P20" i="73"/>
  <c r="Q20" i="73" s="1"/>
  <c r="P1621" i="73"/>
  <c r="Q1621" i="73" s="1"/>
  <c r="P1693" i="73"/>
  <c r="Q1693" i="73" s="1"/>
  <c r="P819" i="73"/>
  <c r="Q819" i="73" s="1"/>
  <c r="P2021" i="73"/>
  <c r="Q2021" i="73" s="1"/>
  <c r="P1020" i="73"/>
  <c r="Q1020" i="73" s="1"/>
  <c r="P1581" i="73"/>
  <c r="Q1581" i="73" s="1"/>
  <c r="P2157" i="73"/>
  <c r="Q2157" i="73" s="1"/>
  <c r="P323" i="73"/>
  <c r="Q323" i="73" s="1"/>
  <c r="P2165" i="73"/>
  <c r="Q2165" i="73" s="1"/>
  <c r="P1171" i="73"/>
  <c r="Q1171" i="73" s="1"/>
  <c r="P1683" i="73"/>
  <c r="Q1683" i="73" s="1"/>
  <c r="P2195" i="73"/>
  <c r="Q2195" i="73" s="1"/>
  <c r="P2124" i="73"/>
  <c r="Q2124" i="73" s="1"/>
  <c r="P1620" i="73"/>
  <c r="Q1620" i="73" s="1"/>
  <c r="P2245" i="73"/>
  <c r="Q2245" i="73" s="1"/>
  <c r="P2019" i="73"/>
  <c r="Q2019" i="73" s="1"/>
  <c r="P283" i="73"/>
  <c r="Q283" i="73" s="1"/>
  <c r="P1308" i="73"/>
  <c r="Q1308" i="73" s="1"/>
  <c r="P1820" i="73"/>
  <c r="Q1820" i="73" s="1"/>
  <c r="P750" i="73"/>
  <c r="Q750" i="73" s="1"/>
  <c r="P22" i="73"/>
  <c r="Q22" i="73" s="1"/>
  <c r="P165" i="73"/>
  <c r="Q165" i="73" s="1"/>
  <c r="P429" i="73"/>
  <c r="Q429" i="73" s="1"/>
  <c r="P407" i="73"/>
  <c r="Q407" i="73" s="1"/>
  <c r="P2216" i="73"/>
  <c r="Q2216" i="73" s="1"/>
  <c r="P1818" i="73"/>
  <c r="Q1818" i="73" s="1"/>
  <c r="P282" i="73"/>
  <c r="Q282" i="73" s="1"/>
  <c r="P162" i="73"/>
  <c r="P674" i="73"/>
  <c r="Q674" i="73" s="1"/>
  <c r="P163" i="73"/>
  <c r="Q163" i="73" s="1"/>
  <c r="P675" i="73"/>
  <c r="Q675" i="73" s="1"/>
  <c r="P1764" i="73"/>
  <c r="Q1764" i="73" s="1"/>
  <c r="P1173" i="73"/>
  <c r="Q1173" i="73" s="1"/>
  <c r="P1685" i="73"/>
  <c r="Q1685" i="73" s="1"/>
  <c r="P2197" i="73"/>
  <c r="Q2197" i="73" s="1"/>
  <c r="P171" i="73"/>
  <c r="Q171" i="73" s="1"/>
  <c r="P683" i="73"/>
  <c r="Q683" i="73" s="1"/>
  <c r="P220" i="73"/>
  <c r="Q220" i="73" s="1"/>
  <c r="P1245" i="73"/>
  <c r="Q1245" i="73" s="1"/>
  <c r="P1588" i="73"/>
  <c r="Q1588" i="73" s="1"/>
  <c r="P356" i="73"/>
  <c r="Q356" i="73" s="1"/>
  <c r="P868" i="73"/>
  <c r="Q868" i="73" s="1"/>
  <c r="P492" i="73"/>
  <c r="Q492" i="73" s="1"/>
  <c r="P1069" i="73"/>
  <c r="Q1069" i="73" s="1"/>
  <c r="P451" i="73"/>
  <c r="Q451" i="73" s="1"/>
  <c r="P436" i="73"/>
  <c r="Q436" i="73" s="1"/>
  <c r="P1235" i="73"/>
  <c r="Q1235" i="73" s="1"/>
  <c r="P651" i="73"/>
  <c r="Q651" i="73" s="1"/>
  <c r="P1164" i="73"/>
  <c r="Q1164" i="73" s="1"/>
  <c r="P1819" i="73"/>
  <c r="Q1819" i="73" s="1"/>
  <c r="P1172" i="73"/>
  <c r="Q1172" i="73" s="1"/>
  <c r="P1684" i="73"/>
  <c r="Q1684" i="73" s="1"/>
  <c r="P2196" i="73"/>
  <c r="Q2196" i="73" s="1"/>
  <c r="P1797" i="73"/>
  <c r="Q1797" i="73" s="1"/>
  <c r="P1443" i="73"/>
  <c r="Q1443" i="73" s="1"/>
  <c r="P2083" i="73"/>
  <c r="Q2083" i="73" s="1"/>
  <c r="P780" i="73"/>
  <c r="Q780" i="73" s="1"/>
  <c r="P1293" i="73"/>
  <c r="Q1293" i="73" s="1"/>
  <c r="P1805" i="73"/>
  <c r="Q1805" i="73" s="1"/>
  <c r="P2997" i="73"/>
  <c r="P3621" i="73"/>
  <c r="Q3621" i="73" s="1"/>
  <c r="P3356" i="73"/>
  <c r="Q3356" i="73" s="1"/>
  <c r="P3251" i="73"/>
  <c r="Q3251" i="73" s="1"/>
  <c r="P2311" i="73"/>
  <c r="P2836" i="73"/>
  <c r="Q2836" i="73" s="1"/>
  <c r="P3624" i="73"/>
  <c r="Q3624" i="73" s="1"/>
  <c r="P3348" i="73"/>
  <c r="Q3348" i="73" s="1"/>
  <c r="P3620" i="73"/>
  <c r="Q3620" i="73" s="1"/>
  <c r="P2312" i="73"/>
  <c r="Q2312" i="73" s="1"/>
  <c r="P3741" i="73"/>
  <c r="Q3741" i="73" s="1"/>
  <c r="P3345" i="73"/>
  <c r="Q3345" i="73" s="1"/>
  <c r="P3353" i="73"/>
  <c r="Q3353" i="73" s="1"/>
  <c r="P2837" i="73"/>
  <c r="Q2837" i="73" s="1"/>
  <c r="P2280" i="73"/>
  <c r="P2950" i="73"/>
  <c r="Q2950" i="73" s="1"/>
  <c r="P3357" i="73"/>
  <c r="Q3357" i="73" s="1"/>
  <c r="P3921" i="73"/>
  <c r="Q3921" i="73" s="1"/>
  <c r="P2281" i="73"/>
  <c r="Q2281" i="73" s="1"/>
  <c r="P3626" i="73"/>
  <c r="Q3626" i="73" s="1"/>
  <c r="P2833" i="73"/>
  <c r="Q2833" i="73" s="1"/>
  <c r="P3252" i="73"/>
  <c r="Q3252" i="73" s="1"/>
  <c r="P3257" i="73"/>
  <c r="Q3257" i="73" s="1"/>
  <c r="P3622" i="73"/>
  <c r="Q3622" i="73" s="1"/>
  <c r="P3742" i="73"/>
  <c r="Q3742" i="73" s="1"/>
  <c r="P4199" i="73"/>
  <c r="Q4199" i="73" s="1"/>
  <c r="P3340" i="73"/>
  <c r="Q3340" i="73" s="1"/>
  <c r="P3259" i="73"/>
  <c r="Q3259" i="73" s="1"/>
  <c r="P2832" i="73"/>
  <c r="Q2832" i="73" s="1"/>
  <c r="P3253" i="73"/>
  <c r="Q3253" i="73" s="1"/>
  <c r="P2708" i="73"/>
  <c r="Q2708" i="73" s="1"/>
  <c r="P3980" i="73"/>
  <c r="Q3980" i="73" s="1"/>
  <c r="P2948" i="73"/>
  <c r="Q2948" i="73" s="1"/>
  <c r="P3341" i="73"/>
  <c r="Q3341" i="73" s="1"/>
  <c r="P3999" i="73"/>
  <c r="P2834" i="73"/>
  <c r="Q2834" i="73" s="1"/>
  <c r="P3352" i="73"/>
  <c r="Q3352" i="73" s="1"/>
  <c r="P3355" i="73"/>
  <c r="Q3355" i="73" s="1"/>
  <c r="P2884" i="73"/>
  <c r="Q2884" i="73" s="1"/>
  <c r="P2949" i="73"/>
  <c r="Q2949" i="73" s="1"/>
  <c r="P3343" i="73"/>
  <c r="Q3343" i="73" s="1"/>
  <c r="P3411" i="73"/>
  <c r="Q3411" i="73" s="1"/>
  <c r="P4198" i="73"/>
  <c r="Q4198" i="73" s="1"/>
  <c r="P3979" i="73"/>
  <c r="P3254" i="73"/>
  <c r="Q3254" i="73" s="1"/>
  <c r="P3351" i="73"/>
  <c r="Q3351" i="73" s="1"/>
  <c r="P3249" i="73"/>
  <c r="P3920" i="73"/>
  <c r="P3347" i="73"/>
  <c r="Q3347" i="73" s="1"/>
  <c r="P3256" i="73"/>
  <c r="Q3256" i="73" s="1"/>
  <c r="P2650" i="73"/>
  <c r="P3625" i="73"/>
  <c r="Q3625" i="73" s="1"/>
  <c r="P4108" i="73"/>
  <c r="Q4108" i="73" s="1"/>
  <c r="P4200" i="73"/>
  <c r="Q4200" i="73" s="1"/>
  <c r="P3874" i="73"/>
  <c r="Q3874" i="73" s="1"/>
  <c r="P3258" i="73"/>
  <c r="Q3258" i="73" s="1"/>
  <c r="P4136" i="73"/>
  <c r="Q4136" i="73" s="1"/>
  <c r="P4001" i="73"/>
  <c r="Q4001" i="73" s="1"/>
  <c r="P4107" i="73"/>
  <c r="Q4107" i="73" s="1"/>
  <c r="P3354" i="73"/>
  <c r="Q3354" i="73" s="1"/>
  <c r="P3623" i="73"/>
  <c r="Q3623" i="73" s="1"/>
  <c r="P4133" i="73"/>
  <c r="Q4133" i="73" s="1"/>
  <c r="P3250" i="73"/>
  <c r="Q3250" i="73" s="1"/>
  <c r="P4002" i="73"/>
  <c r="Q4002" i="73" s="1"/>
  <c r="P4000" i="73"/>
  <c r="Q4000" i="73" s="1"/>
  <c r="P4059" i="73"/>
  <c r="Q4059" i="73" s="1"/>
  <c r="P3688" i="73"/>
  <c r="P3255" i="73"/>
  <c r="Q3255" i="73" s="1"/>
  <c r="P3350" i="73"/>
  <c r="Q3350" i="73" s="1"/>
  <c r="P3199" i="73"/>
  <c r="Q3199" i="73" s="1"/>
  <c r="P3619" i="73"/>
  <c r="Q3619" i="73" s="1"/>
  <c r="P2707" i="73"/>
  <c r="Q2707" i="73" s="1"/>
  <c r="P4135" i="73"/>
  <c r="Q4135" i="73" s="1"/>
  <c r="P4134" i="73"/>
  <c r="Q4134" i="73" s="1"/>
  <c r="P3871" i="73"/>
  <c r="Q3871" i="73" s="1"/>
  <c r="P4137" i="73"/>
  <c r="Q4137" i="73" s="1"/>
  <c r="P3344" i="73"/>
  <c r="Q3344" i="73" s="1"/>
  <c r="P3349" i="73"/>
  <c r="Q3349" i="73" s="1"/>
  <c r="P2835" i="73"/>
  <c r="Q2835" i="73" s="1"/>
  <c r="P3873" i="73"/>
  <c r="Q3873" i="73" s="1"/>
  <c r="P4016" i="73"/>
  <c r="P3346" i="73"/>
  <c r="Q3346" i="73" s="1"/>
  <c r="P4003" i="73"/>
  <c r="Q4003" i="73" s="1"/>
  <c r="P2771" i="73"/>
  <c r="Q2771" i="73" s="1"/>
  <c r="P3872" i="73"/>
  <c r="Q3872" i="73" s="1"/>
  <c r="P3981" i="73"/>
  <c r="Q3981" i="73" s="1"/>
  <c r="P2947" i="73"/>
  <c r="Q2947" i="73" s="1"/>
  <c r="P4017" i="73"/>
  <c r="Q4017" i="73" s="1"/>
  <c r="P3342" i="73"/>
  <c r="Q3342" i="73" s="1"/>
  <c r="P3870" i="73"/>
  <c r="Q3870" i="73" s="1"/>
  <c r="P136" i="73"/>
  <c r="P1991" i="73"/>
  <c r="Q1991" i="73" s="1"/>
  <c r="P541" i="73"/>
  <c r="Q541" i="73" s="1"/>
  <c r="P1118" i="73"/>
  <c r="P583" i="73"/>
  <c r="Q583" i="73" s="1"/>
  <c r="P1906" i="73"/>
  <c r="Q1906" i="73" s="1"/>
  <c r="P1120" i="73"/>
  <c r="Q1120" i="73" s="1"/>
  <c r="P544" i="73"/>
  <c r="Q544" i="73" s="1"/>
  <c r="P920" i="73"/>
  <c r="Q920" i="73" s="1"/>
  <c r="P2047" i="73"/>
  <c r="Q2047" i="73" s="1"/>
  <c r="P238" i="73"/>
  <c r="Q238" i="73" s="1"/>
  <c r="P375" i="73"/>
  <c r="Q375" i="73" s="1"/>
  <c r="P542" i="73"/>
  <c r="Q542" i="73" s="1"/>
  <c r="P550" i="73"/>
  <c r="Q550" i="73" s="1"/>
  <c r="P2129" i="73"/>
  <c r="Q2129" i="73" s="1"/>
  <c r="P1090" i="73"/>
  <c r="P1121" i="73"/>
  <c r="Q1121" i="73" s="1"/>
  <c r="P1434" i="73"/>
  <c r="Q1434" i="73" s="1"/>
  <c r="P376" i="73"/>
  <c r="Q376" i="73" s="1"/>
  <c r="P1435" i="73"/>
  <c r="Q1435" i="73" s="1"/>
  <c r="P573" i="73"/>
  <c r="Q573" i="73" s="1"/>
  <c r="P2046" i="73"/>
  <c r="Q2046" i="73" s="1"/>
  <c r="P589" i="73"/>
  <c r="P114" i="73"/>
  <c r="Q114" i="73" s="1"/>
  <c r="P1091" i="73"/>
  <c r="Q1091" i="73" s="1"/>
  <c r="P61" i="73"/>
  <c r="Q61" i="73" s="1"/>
  <c r="P1206" i="73"/>
  <c r="Q1206" i="73" s="1"/>
  <c r="P1208" i="73"/>
  <c r="Q1208" i="73" s="1"/>
  <c r="P74" i="73"/>
  <c r="Q74" i="73" s="1"/>
  <c r="P633" i="73"/>
  <c r="Q633" i="73" s="1"/>
  <c r="P577" i="73"/>
  <c r="Q577" i="73" s="1"/>
  <c r="P1145" i="73"/>
  <c r="Q1145" i="73" s="1"/>
  <c r="P1350" i="73"/>
  <c r="Q1350" i="73" s="1"/>
  <c r="P6" i="73"/>
  <c r="Q6" i="73" s="1"/>
  <c r="P582" i="73"/>
  <c r="Q582" i="73" s="1"/>
  <c r="P1904" i="73"/>
  <c r="Q1904" i="73" s="1"/>
  <c r="P360" i="73"/>
  <c r="P1874" i="73"/>
  <c r="Q1874" i="73" s="1"/>
  <c r="P1144" i="73"/>
  <c r="Q1144" i="73" s="1"/>
  <c r="P919" i="73"/>
  <c r="Q919" i="73" s="1"/>
  <c r="P237" i="73"/>
  <c r="Q237" i="73" s="1"/>
  <c r="P1809" i="73"/>
  <c r="Q1809" i="73" s="1"/>
  <c r="P578" i="73"/>
  <c r="Q578" i="73" s="1"/>
  <c r="P1905" i="73"/>
  <c r="Q1905" i="73" s="1"/>
  <c r="P1990" i="73"/>
  <c r="Q1990" i="73" s="1"/>
  <c r="P581" i="73"/>
  <c r="Q581" i="73" s="1"/>
  <c r="P373" i="73"/>
  <c r="Q373" i="73" s="1"/>
  <c r="P575" i="73"/>
  <c r="Q575" i="73" s="1"/>
  <c r="P584" i="73"/>
  <c r="Q584" i="73" s="1"/>
  <c r="P1346" i="73"/>
  <c r="Q1346" i="73" s="1"/>
  <c r="P374" i="73"/>
  <c r="Q374" i="73" s="1"/>
  <c r="P1655" i="73"/>
  <c r="Q1655" i="73" s="1"/>
  <c r="P551" i="73"/>
  <c r="Q551" i="73" s="1"/>
  <c r="P574" i="73"/>
  <c r="Q574" i="73" s="1"/>
  <c r="P543" i="73"/>
  <c r="Q543" i="73" s="1"/>
  <c r="P918" i="73"/>
  <c r="Q918" i="73" s="1"/>
  <c r="P1352" i="73"/>
  <c r="Q1352" i="73" s="1"/>
  <c r="P1594" i="73"/>
  <c r="Q1594" i="73" s="1"/>
  <c r="P370" i="73"/>
  <c r="Q370" i="73" s="1"/>
  <c r="P2043" i="73"/>
  <c r="Q2043" i="73" s="1"/>
  <c r="P371" i="73"/>
  <c r="Q371" i="73" s="1"/>
  <c r="P75" i="73"/>
  <c r="Q75" i="73" s="1"/>
  <c r="P1436" i="73"/>
  <c r="Q1436" i="73" s="1"/>
  <c r="P1654" i="73"/>
  <c r="Q1654" i="73" s="1"/>
  <c r="P377" i="73"/>
  <c r="Q377" i="73" s="1"/>
  <c r="P1852" i="73"/>
  <c r="Q1852" i="73" s="1"/>
  <c r="P579" i="73"/>
  <c r="Q579" i="73" s="1"/>
  <c r="P1875" i="73"/>
  <c r="Q1875" i="73" s="1"/>
  <c r="P60" i="73"/>
  <c r="Q60" i="73" s="1"/>
  <c r="P1349" i="73"/>
  <c r="Q1349" i="73" s="1"/>
  <c r="P548" i="73"/>
  <c r="Q548" i="73" s="1"/>
  <c r="P915" i="73"/>
  <c r="Q915" i="73" s="1"/>
  <c r="P2045" i="73"/>
  <c r="Q2045" i="73" s="1"/>
  <c r="P539" i="73"/>
  <c r="P576" i="73"/>
  <c r="Q576" i="73" s="1"/>
  <c r="P917" i="73"/>
  <c r="Q917" i="73" s="1"/>
  <c r="P59" i="73"/>
  <c r="P236" i="73"/>
  <c r="Q236" i="73" s="1"/>
  <c r="P1348" i="73"/>
  <c r="Q1348" i="73" s="1"/>
  <c r="P916" i="73"/>
  <c r="Q916" i="73" s="1"/>
  <c r="P2169" i="73"/>
  <c r="P425" i="73"/>
  <c r="P540" i="73"/>
  <c r="Q540" i="73" s="1"/>
  <c r="P1347" i="73"/>
  <c r="Q1347" i="73" s="1"/>
  <c r="P2044" i="73"/>
  <c r="Q2044" i="73" s="1"/>
  <c r="P1351" i="73"/>
  <c r="Q1351" i="73" s="1"/>
  <c r="P545" i="73"/>
  <c r="Q545" i="73" s="1"/>
  <c r="P546" i="73"/>
  <c r="Q546" i="73" s="1"/>
  <c r="P547" i="73"/>
  <c r="Q547" i="73" s="1"/>
  <c r="P1093" i="73"/>
  <c r="Q1093" i="73" s="1"/>
  <c r="P549" i="73"/>
  <c r="Q549" i="73" s="1"/>
  <c r="P1267" i="73"/>
  <c r="Q1267" i="73" s="1"/>
  <c r="P372" i="73"/>
  <c r="Q372" i="73" s="1"/>
  <c r="P1709" i="73"/>
  <c r="P1092" i="73"/>
  <c r="Q1092" i="73" s="1"/>
  <c r="P572" i="73"/>
  <c r="P1853" i="73"/>
  <c r="Q1853" i="73" s="1"/>
  <c r="P580" i="73"/>
  <c r="Q580" i="73" s="1"/>
  <c r="P3311" i="73"/>
  <c r="Q3311" i="73" s="1"/>
  <c r="P2992" i="73"/>
  <c r="Q2992" i="73" s="1"/>
  <c r="P2513" i="73"/>
  <c r="Q2513" i="73" s="1"/>
  <c r="P3312" i="73"/>
  <c r="Q3312" i="73" s="1"/>
  <c r="P3545" i="73"/>
  <c r="Q3545" i="73" s="1"/>
  <c r="P2990" i="73"/>
  <c r="Q2990" i="73" s="1"/>
  <c r="P3499" i="73"/>
  <c r="Q3499" i="73" s="1"/>
  <c r="P3540" i="73"/>
  <c r="Q3540" i="73" s="1"/>
  <c r="P2862" i="73"/>
  <c r="Q2862" i="73" s="1"/>
  <c r="P2368" i="73"/>
  <c r="Q2368" i="73" s="1"/>
  <c r="P3537" i="73"/>
  <c r="Q3537" i="73" s="1"/>
  <c r="P2309" i="73"/>
  <c r="Q2309" i="73" s="1"/>
  <c r="P2993" i="73"/>
  <c r="Q2993" i="73" s="1"/>
  <c r="P2482" i="73"/>
  <c r="Q2482" i="73" s="1"/>
  <c r="P4041" i="73"/>
  <c r="Q4041" i="73" s="1"/>
  <c r="P3536" i="73"/>
  <c r="Q3536" i="73" s="1"/>
  <c r="P2984" i="73"/>
  <c r="Q2984" i="73" s="1"/>
  <c r="P2988" i="73"/>
  <c r="Q2988" i="73" s="1"/>
  <c r="P2308" i="73"/>
  <c r="Q2308" i="73" s="1"/>
  <c r="P3814" i="73"/>
  <c r="Q3814" i="73" s="1"/>
  <c r="P2983" i="73"/>
  <c r="Q2983" i="73" s="1"/>
  <c r="P3666" i="73"/>
  <c r="Q3666" i="73" s="1"/>
  <c r="P4042" i="73"/>
  <c r="Q4042" i="73" s="1"/>
  <c r="P3785" i="73"/>
  <c r="Q3785" i="73" s="1"/>
  <c r="P3241" i="73"/>
  <c r="Q3241" i="73" s="1"/>
  <c r="P2986" i="73"/>
  <c r="Q2986" i="73" s="1"/>
  <c r="P2991" i="73"/>
  <c r="Q2991" i="73" s="1"/>
  <c r="P3368" i="73"/>
  <c r="Q3368" i="73" s="1"/>
  <c r="P2985" i="73"/>
  <c r="Q2985" i="73" s="1"/>
  <c r="P2989" i="73"/>
  <c r="Q2989" i="73" s="1"/>
  <c r="P3669" i="73"/>
  <c r="Q3669" i="73" s="1"/>
  <c r="P3783" i="73"/>
  <c r="Q3783" i="73" s="1"/>
  <c r="P3542" i="73"/>
  <c r="Q3542" i="73" s="1"/>
  <c r="P2994" i="73"/>
  <c r="Q2994" i="73" s="1"/>
  <c r="P3444" i="73"/>
  <c r="Q3444" i="73" s="1"/>
  <c r="P3910" i="73"/>
  <c r="Q3910" i="73" s="1"/>
  <c r="P3543" i="73"/>
  <c r="Q3543" i="73" s="1"/>
  <c r="P4167" i="73"/>
  <c r="Q4167" i="73" s="1"/>
  <c r="P2987" i="73"/>
  <c r="Q2987" i="73" s="1"/>
  <c r="P3668" i="73"/>
  <c r="Q3668" i="73" s="1"/>
  <c r="P2481" i="73"/>
  <c r="Q2481" i="73" s="1"/>
  <c r="P3544" i="73"/>
  <c r="Q3544" i="73" s="1"/>
  <c r="P4169" i="73"/>
  <c r="Q4169" i="73" s="1"/>
  <c r="P3613" i="73"/>
  <c r="Q3613" i="73" s="1"/>
  <c r="P3366" i="73"/>
  <c r="Q3366" i="73" s="1"/>
  <c r="P3944" i="73"/>
  <c r="Q3944" i="73" s="1"/>
  <c r="P4168" i="73"/>
  <c r="Q4168" i="73" s="1"/>
  <c r="P3535" i="73"/>
  <c r="Q3535" i="73" s="1"/>
  <c r="P4040" i="73"/>
  <c r="Q4040" i="73" s="1"/>
  <c r="P3539" i="73"/>
  <c r="Q3539" i="73" s="1"/>
  <c r="P3538" i="73"/>
  <c r="Q3538" i="73" s="1"/>
  <c r="P3367" i="73"/>
  <c r="Q3367" i="73" s="1"/>
  <c r="P2803" i="73"/>
  <c r="Q2803" i="73" s="1"/>
  <c r="P3541" i="73"/>
  <c r="Q3541" i="73" s="1"/>
  <c r="P3784" i="73"/>
  <c r="Q3784" i="73" s="1"/>
  <c r="P3242" i="73"/>
  <c r="Q3242" i="73" s="1"/>
  <c r="P4170" i="73"/>
  <c r="Q4170" i="73" s="1"/>
  <c r="P3911" i="73"/>
  <c r="Q3911" i="73" s="1"/>
  <c r="P3546" i="73"/>
  <c r="Q3546" i="73" s="1"/>
  <c r="P3998" i="73"/>
  <c r="Q3998" i="73" s="1"/>
  <c r="P3667" i="73"/>
  <c r="Q3667" i="73" s="1"/>
  <c r="P1688" i="73"/>
  <c r="Q1688" i="73" s="1"/>
  <c r="P1175" i="73"/>
  <c r="Q1175" i="73" s="1"/>
  <c r="P1687" i="73"/>
  <c r="Q1687" i="73" s="1"/>
  <c r="P293" i="73"/>
  <c r="Q293" i="73" s="1"/>
  <c r="P493" i="73"/>
  <c r="Q493" i="73" s="1"/>
  <c r="P1394" i="73"/>
  <c r="Q1394" i="73" s="1"/>
  <c r="P1632" i="73"/>
  <c r="Q1632" i="73" s="1"/>
  <c r="P1257" i="73"/>
  <c r="Q1257" i="73" s="1"/>
  <c r="P1631" i="73"/>
  <c r="Q1631" i="73" s="1"/>
  <c r="P38" i="73"/>
  <c r="Q38" i="73" s="1"/>
  <c r="P1458" i="73"/>
  <c r="Q1458" i="73" s="1"/>
  <c r="P96" i="73"/>
  <c r="Q96" i="73" s="1"/>
  <c r="P409" i="73"/>
  <c r="Q409" i="73" s="1"/>
  <c r="P1399" i="73"/>
  <c r="Q1399" i="73" s="1"/>
  <c r="P295" i="73"/>
  <c r="Q295" i="73" s="1"/>
  <c r="P1391" i="73"/>
  <c r="Q1391" i="73" s="1"/>
  <c r="P1958" i="73"/>
  <c r="Q1958" i="73" s="1"/>
  <c r="P94" i="73"/>
  <c r="Q94" i="73" s="1"/>
  <c r="P533" i="73"/>
  <c r="Q533" i="73" s="1"/>
  <c r="P569" i="73"/>
  <c r="Q569" i="73" s="1"/>
  <c r="P570" i="73"/>
  <c r="Q570" i="73" s="1"/>
  <c r="P1689" i="73"/>
  <c r="Q1689" i="73" s="1"/>
  <c r="P359" i="73"/>
  <c r="Q359" i="73" s="1"/>
  <c r="P95" i="73"/>
  <c r="Q95" i="73" s="1"/>
  <c r="P296" i="73"/>
  <c r="Q296" i="73" s="1"/>
  <c r="P1254" i="73"/>
  <c r="Q1254" i="73" s="1"/>
  <c r="P1398" i="73"/>
  <c r="Q1398" i="73" s="1"/>
  <c r="P97" i="73"/>
  <c r="Q97" i="73" s="1"/>
  <c r="P1936" i="73"/>
  <c r="P494" i="73"/>
  <c r="Q494" i="73" s="1"/>
  <c r="P174" i="73"/>
  <c r="Q174" i="73" s="1"/>
  <c r="P1176" i="73"/>
  <c r="Q1176" i="73" s="1"/>
  <c r="P2126" i="73"/>
  <c r="Q2126" i="73" s="1"/>
  <c r="P495" i="73"/>
  <c r="Q495" i="73" s="1"/>
  <c r="P2104" i="73"/>
  <c r="Q2104" i="73" s="1"/>
  <c r="P2086" i="73"/>
  <c r="Q2086" i="73" s="1"/>
  <c r="P1462" i="73"/>
  <c r="Q1462" i="73" s="1"/>
  <c r="P1255" i="73"/>
  <c r="Q1255" i="73" s="1"/>
  <c r="P496" i="73"/>
  <c r="Q496" i="73" s="1"/>
  <c r="P568" i="73"/>
  <c r="Q568" i="73" s="1"/>
  <c r="P1115" i="73"/>
  <c r="Q1115" i="73" s="1"/>
  <c r="P951" i="73"/>
  <c r="Q951" i="73" s="1"/>
  <c r="P950" i="73"/>
  <c r="Q950" i="73" s="1"/>
  <c r="P1071" i="73"/>
  <c r="Q1071" i="73" s="1"/>
  <c r="P1592" i="73"/>
  <c r="Q1592" i="73" s="1"/>
  <c r="P1938" i="73"/>
  <c r="Q1938" i="73" s="1"/>
  <c r="P1871" i="73"/>
  <c r="Q1871" i="73" s="1"/>
  <c r="P1400" i="73"/>
  <c r="P294" i="73"/>
  <c r="Q294" i="73" s="1"/>
  <c r="P1138" i="73"/>
  <c r="Q1138" i="73" s="1"/>
  <c r="P39" i="73"/>
  <c r="Q39" i="73" s="1"/>
  <c r="P1392" i="73"/>
  <c r="Q1392" i="73" s="1"/>
  <c r="P2127" i="73"/>
  <c r="Q2127" i="73" s="1"/>
  <c r="P534" i="73"/>
  <c r="Q534" i="73" s="1"/>
  <c r="P37" i="73"/>
  <c r="Q37" i="73" s="1"/>
  <c r="P2102" i="73"/>
  <c r="Q2102" i="73" s="1"/>
  <c r="P2087" i="73"/>
  <c r="Q2087" i="73" s="1"/>
  <c r="P42" i="73"/>
  <c r="Q42" i="73" s="1"/>
  <c r="P408" i="73"/>
  <c r="Q408" i="73" s="1"/>
  <c r="P1937" i="73"/>
  <c r="P1393" i="73"/>
  <c r="Q1393" i="73" s="1"/>
  <c r="P1252" i="73"/>
  <c r="Q1252" i="73" s="1"/>
  <c r="P1459" i="73"/>
  <c r="Q1459" i="73" s="1"/>
  <c r="P1141" i="73"/>
  <c r="Q1141" i="73" s="1"/>
  <c r="P1633" i="73"/>
  <c r="Q1633" i="73" s="1"/>
  <c r="P291" i="73"/>
  <c r="Q291" i="73" s="1"/>
  <c r="P860" i="73"/>
  <c r="Q860" i="73" s="1"/>
  <c r="P1465" i="73"/>
  <c r="Q1465" i="73" s="1"/>
  <c r="P1140" i="73"/>
  <c r="Q1140" i="73" s="1"/>
  <c r="P36" i="73"/>
  <c r="Q36" i="73" s="1"/>
  <c r="P1397" i="73"/>
  <c r="Q1397" i="73" s="1"/>
  <c r="P1939" i="73"/>
  <c r="Q1939" i="73" s="1"/>
  <c r="P1256" i="73"/>
  <c r="Q1256" i="73" s="1"/>
  <c r="P2084" i="73"/>
  <c r="Q2084" i="73" s="1"/>
  <c r="P989" i="73"/>
  <c r="Q989" i="73" s="1"/>
  <c r="P1461" i="73"/>
  <c r="Q1461" i="73" s="1"/>
  <c r="P1940" i="73"/>
  <c r="Q1940" i="73" s="1"/>
  <c r="P1116" i="73"/>
  <c r="Q1116" i="73" s="1"/>
  <c r="P1593" i="73"/>
  <c r="Q1593" i="73" s="1"/>
  <c r="P1139" i="73"/>
  <c r="Q1139" i="73" s="1"/>
  <c r="P1396" i="73"/>
  <c r="Q1396" i="73" s="1"/>
  <c r="P2125" i="73"/>
  <c r="Q2125" i="73" s="1"/>
  <c r="P1872" i="73"/>
  <c r="Q1872" i="73" s="1"/>
  <c r="P1117" i="73"/>
  <c r="Q1117" i="73" s="1"/>
  <c r="P1460" i="73"/>
  <c r="Q1460" i="73" s="1"/>
  <c r="P1253" i="73"/>
  <c r="Q1253" i="73" s="1"/>
  <c r="P949" i="73"/>
  <c r="Q949" i="73" s="1"/>
  <c r="P1055" i="73"/>
  <c r="P40" i="73"/>
  <c r="Q40" i="73" s="1"/>
  <c r="P41" i="73"/>
  <c r="Q41" i="73" s="1"/>
  <c r="P98" i="73"/>
  <c r="Q98" i="73" s="1"/>
  <c r="P99" i="73"/>
  <c r="Q99" i="73" s="1"/>
  <c r="P1836" i="73"/>
  <c r="Q1836" i="73" s="1"/>
  <c r="P292" i="73"/>
  <c r="Q292" i="73" s="1"/>
  <c r="P1834" i="73"/>
  <c r="Q1834" i="73" s="1"/>
  <c r="P1395" i="73"/>
  <c r="Q1395" i="73" s="1"/>
  <c r="P948" i="73"/>
  <c r="Q948" i="73" s="1"/>
  <c r="P2085" i="73"/>
  <c r="Q2085" i="73" s="1"/>
  <c r="P443" i="73"/>
  <c r="Q443" i="73" s="1"/>
  <c r="P2103" i="73"/>
  <c r="P396" i="73"/>
  <c r="Q396" i="73" s="1"/>
  <c r="P2569" i="73"/>
  <c r="Q2569" i="73" s="1"/>
  <c r="P2570" i="73"/>
  <c r="Q2570" i="73" s="1"/>
  <c r="P2568" i="73"/>
  <c r="Q2568" i="73" s="1"/>
  <c r="P776" i="73"/>
  <c r="Q776" i="73" s="1"/>
  <c r="P775" i="73"/>
  <c r="Q775" i="73" s="1"/>
  <c r="P2529" i="73"/>
  <c r="Q2529" i="73" s="1"/>
  <c r="P2527" i="73"/>
  <c r="Q2527" i="73" s="1"/>
  <c r="P2531" i="73"/>
  <c r="Q2531" i="73" s="1"/>
  <c r="P2532" i="73"/>
  <c r="Q2532" i="73" s="1"/>
  <c r="P2530" i="73"/>
  <c r="Q2530" i="73" s="1"/>
  <c r="P2528" i="73"/>
  <c r="Q2528" i="73" s="1"/>
  <c r="P3105" i="73"/>
  <c r="Q3105" i="73" s="1"/>
  <c r="P2540" i="73"/>
  <c r="Q2540" i="73" s="1"/>
  <c r="P3100" i="73"/>
  <c r="Q3100" i="73" s="1"/>
  <c r="P3108" i="73"/>
  <c r="Q3108" i="73" s="1"/>
  <c r="P2748" i="73"/>
  <c r="Q2748" i="73" s="1"/>
  <c r="P3101" i="73"/>
  <c r="Q3101" i="73" s="1"/>
  <c r="P3102" i="73"/>
  <c r="Q3102" i="73" s="1"/>
  <c r="P3103" i="73"/>
  <c r="Q3103" i="73" s="1"/>
  <c r="P3104" i="73"/>
  <c r="Q3104" i="73" s="1"/>
  <c r="P3106" i="73"/>
  <c r="Q3106" i="73" s="1"/>
  <c r="P3107" i="73"/>
  <c r="Q3107" i="73" s="1"/>
  <c r="P3110" i="73"/>
  <c r="Q3110" i="73" s="1"/>
  <c r="P3059" i="73"/>
  <c r="Q3059" i="73" s="1"/>
  <c r="P3098" i="73"/>
  <c r="Q3098" i="73" s="1"/>
  <c r="P3111" i="73"/>
  <c r="Q3111" i="73" s="1"/>
  <c r="P3062" i="73"/>
  <c r="Q3062" i="73" s="1"/>
  <c r="P3099" i="73"/>
  <c r="Q3099" i="73" s="1"/>
  <c r="P3060" i="73"/>
  <c r="Q3060" i="73" s="1"/>
  <c r="P2542" i="73"/>
  <c r="Q2542" i="73" s="1"/>
  <c r="P3109" i="73"/>
  <c r="Q3109" i="73" s="1"/>
  <c r="P3061" i="73"/>
  <c r="Q3061" i="73" s="1"/>
  <c r="P3097" i="73"/>
  <c r="Q3097" i="73" s="1"/>
  <c r="P2749" i="73"/>
  <c r="Q2749" i="73" s="1"/>
  <c r="P2541" i="73"/>
  <c r="Q2541" i="73" s="1"/>
  <c r="P2533" i="73"/>
  <c r="Q2533" i="73" s="1"/>
  <c r="P2534" i="73"/>
  <c r="Q2534" i="73" s="1"/>
  <c r="P3058" i="73"/>
  <c r="Q3058" i="73" s="1"/>
  <c r="P2389" i="73"/>
  <c r="Q2389" i="73" s="1"/>
  <c r="P2397" i="73"/>
  <c r="Q2397" i="73" s="1"/>
  <c r="P2757" i="73"/>
  <c r="Q2757" i="73" s="1"/>
  <c r="P2552" i="73"/>
  <c r="Q2552" i="73" s="1"/>
  <c r="P2560" i="73"/>
  <c r="Q2560" i="73" s="1"/>
  <c r="P2393" i="73"/>
  <c r="Q2393" i="73" s="1"/>
  <c r="P2561" i="73"/>
  <c r="Q2561" i="73" s="1"/>
  <c r="P2753" i="73"/>
  <c r="Q2753" i="73" s="1"/>
  <c r="P2761" i="73"/>
  <c r="Q2761" i="73" s="1"/>
  <c r="P2387" i="73"/>
  <c r="Q2387" i="73" s="1"/>
  <c r="P2754" i="73"/>
  <c r="Q2754" i="73" s="1"/>
  <c r="P3113" i="73"/>
  <c r="Q3113" i="73" s="1"/>
  <c r="P3569" i="73"/>
  <c r="Q3569" i="73" s="1"/>
  <c r="P3577" i="73"/>
  <c r="Q3577" i="73" s="1"/>
  <c r="P2391" i="73"/>
  <c r="Q2391" i="73" s="1"/>
  <c r="P2554" i="73"/>
  <c r="Q2554" i="73" s="1"/>
  <c r="P3116" i="73"/>
  <c r="Q3116" i="73" s="1"/>
  <c r="P3572" i="73"/>
  <c r="Q3572" i="73" s="1"/>
  <c r="P2555" i="73"/>
  <c r="Q2555" i="73" s="1"/>
  <c r="P3573" i="73"/>
  <c r="Q3573" i="73" s="1"/>
  <c r="P2550" i="73"/>
  <c r="Q2550" i="73" s="1"/>
  <c r="P2750" i="73"/>
  <c r="Q2750" i="73" s="1"/>
  <c r="P3114" i="73"/>
  <c r="Q3114" i="73" s="1"/>
  <c r="P3567" i="73"/>
  <c r="Q3567" i="73" s="1"/>
  <c r="P2551" i="73"/>
  <c r="Q2551" i="73" s="1"/>
  <c r="P2751" i="73"/>
  <c r="Q2751" i="73" s="1"/>
  <c r="P3115" i="73"/>
  <c r="Q3115" i="73" s="1"/>
  <c r="P3568" i="73"/>
  <c r="Q3568" i="73" s="1"/>
  <c r="P2388" i="73"/>
  <c r="Q2388" i="73" s="1"/>
  <c r="P2556" i="73"/>
  <c r="Q2556" i="73" s="1"/>
  <c r="P2752" i="73"/>
  <c r="Q2752" i="73" s="1"/>
  <c r="P3570" i="73"/>
  <c r="Q3570" i="73" s="1"/>
  <c r="P2390" i="73"/>
  <c r="Q2390" i="73" s="1"/>
  <c r="P2558" i="73"/>
  <c r="Q2558" i="73" s="1"/>
  <c r="P2755" i="73"/>
  <c r="Q2755" i="73" s="1"/>
  <c r="P3571" i="73"/>
  <c r="Q3571" i="73" s="1"/>
  <c r="P2395" i="73"/>
  <c r="Q2395" i="73" s="1"/>
  <c r="P2559" i="73"/>
  <c r="Q2559" i="73" s="1"/>
  <c r="P2756" i="73"/>
  <c r="Q2756" i="73" s="1"/>
  <c r="P2396" i="73"/>
  <c r="Q2396" i="73" s="1"/>
  <c r="P2563" i="73"/>
  <c r="Q2563" i="73" s="1"/>
  <c r="P2760" i="73"/>
  <c r="Q2760" i="73" s="1"/>
  <c r="P3575" i="73"/>
  <c r="Q3575" i="73" s="1"/>
  <c r="P2398" i="73"/>
  <c r="Q2398" i="73" s="1"/>
  <c r="P3576" i="73"/>
  <c r="Q3576" i="73" s="1"/>
  <c r="P2547" i="73"/>
  <c r="Q2547" i="73" s="1"/>
  <c r="P3112" i="73"/>
  <c r="Q3112" i="73" s="1"/>
  <c r="P3574" i="73"/>
  <c r="Q3574" i="73" s="1"/>
  <c r="P2758" i="73"/>
  <c r="Q2758" i="73" s="1"/>
  <c r="P2759" i="73"/>
  <c r="Q2759" i="73" s="1"/>
  <c r="P2392" i="73"/>
  <c r="Q2392" i="73" s="1"/>
  <c r="P2548" i="73"/>
  <c r="Q2548" i="73" s="1"/>
  <c r="P2394" i="73"/>
  <c r="Q2394" i="73" s="1"/>
  <c r="P2557" i="73"/>
  <c r="Q2557" i="73" s="1"/>
  <c r="P2549" i="73"/>
  <c r="Q2549" i="73" s="1"/>
  <c r="P2562" i="73"/>
  <c r="Q2562" i="73" s="1"/>
  <c r="P2553" i="73"/>
  <c r="Q2553" i="73" s="1"/>
  <c r="P900" i="73"/>
  <c r="Q900" i="73" s="1"/>
  <c r="P2525" i="73"/>
  <c r="Q2525" i="73" s="1"/>
  <c r="P2565" i="73"/>
  <c r="Q2565" i="73" s="1"/>
  <c r="P3117" i="73"/>
  <c r="Q3117" i="73" s="1"/>
  <c r="P3118" i="73"/>
  <c r="Q3118" i="73" s="1"/>
  <c r="P2567" i="73"/>
  <c r="Q2567" i="73" s="1"/>
  <c r="P2566" i="73"/>
  <c r="Q2566" i="73" s="1"/>
  <c r="P2535" i="73"/>
  <c r="Q2535" i="73" s="1"/>
  <c r="P3561" i="73"/>
  <c r="Q3561" i="73" s="1"/>
  <c r="P3556" i="73"/>
  <c r="Q3556" i="73" s="1"/>
  <c r="P3564" i="73"/>
  <c r="Q3564" i="73" s="1"/>
  <c r="P3557" i="73"/>
  <c r="Q3557" i="73" s="1"/>
  <c r="P3565" i="73"/>
  <c r="Q3565" i="73" s="1"/>
  <c r="P3554" i="73"/>
  <c r="Q3554" i="73" s="1"/>
  <c r="P3555" i="73"/>
  <c r="Q3555" i="73" s="1"/>
  <c r="P3558" i="73"/>
  <c r="Q3558" i="73" s="1"/>
  <c r="P2538" i="73"/>
  <c r="Q2538" i="73" s="1"/>
  <c r="P3559" i="73"/>
  <c r="Q3559" i="73" s="1"/>
  <c r="P2539" i="73"/>
  <c r="Q2539" i="73" s="1"/>
  <c r="P3095" i="73"/>
  <c r="Q3095" i="73" s="1"/>
  <c r="P3096" i="73"/>
  <c r="Q3096" i="73" s="1"/>
  <c r="P3562" i="73"/>
  <c r="Q3562" i="73" s="1"/>
  <c r="P3563" i="73"/>
  <c r="Q3563" i="73" s="1"/>
  <c r="P3552" i="73"/>
  <c r="Q3552" i="73" s="1"/>
  <c r="P3560" i="73"/>
  <c r="Q3560" i="73" s="1"/>
  <c r="P2536" i="73"/>
  <c r="Q2536" i="73" s="1"/>
  <c r="P3553" i="73"/>
  <c r="Q3553" i="73" s="1"/>
  <c r="P2537" i="73"/>
  <c r="Q2537" i="73" s="1"/>
  <c r="P2526" i="73"/>
  <c r="Q2526" i="73" s="1"/>
  <c r="P124" i="73"/>
  <c r="Q124" i="73" s="1"/>
  <c r="P2520" i="73"/>
  <c r="Q2520" i="73" s="1"/>
  <c r="P3094" i="73"/>
  <c r="P2522" i="73"/>
  <c r="Q2522" i="73" s="1"/>
  <c r="P3547" i="73"/>
  <c r="P2521" i="73"/>
  <c r="Q2521" i="73" s="1"/>
  <c r="P196" i="73"/>
  <c r="Q196" i="73" s="1"/>
  <c r="P2564" i="73"/>
  <c r="Q2564" i="73" s="1"/>
  <c r="P2762" i="73"/>
  <c r="Q2762" i="73" s="1"/>
  <c r="P2763" i="73"/>
  <c r="Q2763" i="73" s="1"/>
  <c r="P2764" i="73"/>
  <c r="Q2764" i="73" s="1"/>
  <c r="P901" i="73"/>
  <c r="Q901" i="73" s="1"/>
  <c r="P2543" i="73"/>
  <c r="Q2543" i="73" s="1"/>
  <c r="P3566" i="73"/>
  <c r="Q3566" i="73" s="1"/>
  <c r="P197" i="73"/>
  <c r="Q197" i="73" s="1"/>
  <c r="P1609" i="73"/>
  <c r="Q1609" i="73" s="1"/>
  <c r="P1280" i="73"/>
  <c r="Q1280" i="73" s="1"/>
  <c r="P1457" i="73"/>
  <c r="Q1457" i="73" s="1"/>
  <c r="P471" i="73"/>
  <c r="Q471" i="73" s="1"/>
  <c r="P1345" i="73"/>
  <c r="Q1345" i="73" s="1"/>
  <c r="P1644" i="73"/>
  <c r="Q1644" i="73" s="1"/>
  <c r="P1635" i="73"/>
  <c r="Q1635" i="73" s="1"/>
  <c r="P1605" i="73"/>
  <c r="P1636" i="73"/>
  <c r="Q1636" i="73" s="1"/>
  <c r="P1607" i="73"/>
  <c r="Q1607" i="73" s="1"/>
  <c r="P1608" i="73"/>
  <c r="Q1608" i="73" s="1"/>
  <c r="P1637" i="73"/>
  <c r="Q1637" i="73" s="1"/>
  <c r="P1640" i="73"/>
  <c r="P1606" i="73"/>
  <c r="Q1606" i="73" s="1"/>
  <c r="P1634" i="73"/>
  <c r="P1648" i="73"/>
  <c r="Q1648" i="73" s="1"/>
  <c r="P1639" i="73"/>
  <c r="Q1639" i="73" s="1"/>
  <c r="P1638" i="73"/>
  <c r="Q1638" i="73" s="1"/>
  <c r="P461" i="73"/>
  <c r="Q461" i="73" s="1"/>
  <c r="P1276" i="73"/>
  <c r="Q1276" i="73" s="1"/>
  <c r="P1454" i="73"/>
  <c r="Q1454" i="73" s="1"/>
  <c r="P1451" i="73"/>
  <c r="Q1451" i="73" s="1"/>
  <c r="P1339" i="73"/>
  <c r="Q1339" i="73" s="1"/>
  <c r="P1279" i="73"/>
  <c r="Q1279" i="73" s="1"/>
  <c r="P1340" i="73"/>
  <c r="Q1340" i="73" s="1"/>
  <c r="P457" i="73"/>
  <c r="P462" i="73"/>
  <c r="Q462" i="73" s="1"/>
  <c r="P463" i="73"/>
  <c r="Q463" i="73" s="1"/>
  <c r="P458" i="73"/>
  <c r="Q458" i="73" s="1"/>
  <c r="P1343" i="73"/>
  <c r="Q1343" i="73" s="1"/>
  <c r="P1445" i="73"/>
  <c r="P1272" i="73"/>
  <c r="Q1272" i="73" s="1"/>
  <c r="P470" i="73"/>
  <c r="Q470" i="73" s="1"/>
  <c r="P468" i="73"/>
  <c r="Q468" i="73" s="1"/>
  <c r="P456" i="73"/>
  <c r="Q456" i="73" s="1"/>
  <c r="P1271" i="73"/>
  <c r="Q1271" i="73" s="1"/>
  <c r="P1448" i="73"/>
  <c r="Q1448" i="73" s="1"/>
  <c r="P1453" i="73"/>
  <c r="Q1453" i="73" s="1"/>
  <c r="P1336" i="73"/>
  <c r="Q1336" i="73" s="1"/>
  <c r="P459" i="73"/>
  <c r="P467" i="73"/>
  <c r="Q467" i="73" s="1"/>
  <c r="P1273" i="73"/>
  <c r="Q1273" i="73" s="1"/>
  <c r="P1450" i="73"/>
  <c r="Q1450" i="73" s="1"/>
  <c r="P460" i="73"/>
  <c r="Q460" i="73" s="1"/>
  <c r="P1268" i="73"/>
  <c r="P1328" i="73"/>
  <c r="P1449" i="73"/>
  <c r="Q1449" i="73" s="1"/>
  <c r="P455" i="73"/>
  <c r="P1277" i="73"/>
  <c r="Q1277" i="73" s="1"/>
  <c r="P1337" i="73"/>
  <c r="Q1337" i="73" s="1"/>
  <c r="P1278" i="73"/>
  <c r="Q1278" i="73" s="1"/>
  <c r="P1332" i="73"/>
  <c r="P1456" i="73"/>
  <c r="Q1456" i="73" s="1"/>
  <c r="P464" i="73"/>
  <c r="Q464" i="73" s="1"/>
  <c r="P1269" i="73"/>
  <c r="Q1269" i="73" s="1"/>
  <c r="P1344" i="73"/>
  <c r="Q1344" i="73" s="1"/>
  <c r="P1341" i="73"/>
  <c r="Q1341" i="73" s="1"/>
  <c r="P1342" i="73"/>
  <c r="Q1342" i="73" s="1"/>
  <c r="P466" i="73"/>
  <c r="Q466" i="73" s="1"/>
  <c r="P1330" i="73"/>
  <c r="Q1330" i="73" s="1"/>
  <c r="P1333" i="73"/>
  <c r="Q1333" i="73" s="1"/>
  <c r="P1270" i="73"/>
  <c r="Q1270" i="73" s="1"/>
  <c r="P1447" i="73"/>
  <c r="Q1447" i="73" s="1"/>
  <c r="P1274" i="73"/>
  <c r="Q1274" i="73" s="1"/>
  <c r="P1455" i="73"/>
  <c r="Q1455" i="73" s="1"/>
  <c r="P469" i="73"/>
  <c r="Q469" i="73" s="1"/>
  <c r="P1446" i="73"/>
  <c r="Q1446" i="73" s="1"/>
  <c r="P465" i="73"/>
  <c r="Q465" i="73" s="1"/>
  <c r="P1452" i="73"/>
  <c r="Q1452" i="73" s="1"/>
  <c r="P1329" i="73"/>
  <c r="Q1329" i="73" s="1"/>
  <c r="P1334" i="73"/>
  <c r="P1331" i="73"/>
  <c r="Q1331" i="73" s="1"/>
  <c r="P1275" i="73"/>
  <c r="Q1275" i="73" s="1"/>
  <c r="P1886" i="73"/>
  <c r="Q1886" i="73" s="1"/>
  <c r="P1894" i="73"/>
  <c r="Q1894" i="73" s="1"/>
  <c r="P1887" i="73"/>
  <c r="Q1887" i="73" s="1"/>
  <c r="P1895" i="73"/>
  <c r="Q1895" i="73" s="1"/>
  <c r="P1891" i="73"/>
  <c r="Q1891" i="73" s="1"/>
  <c r="P1899" i="73"/>
  <c r="P1892" i="73"/>
  <c r="Q1892" i="73" s="1"/>
  <c r="P1893" i="73"/>
  <c r="Q1893" i="73" s="1"/>
  <c r="P1888" i="73"/>
  <c r="Q1888" i="73" s="1"/>
  <c r="P1896" i="73"/>
  <c r="Q1896" i="73" s="1"/>
  <c r="P1898" i="73"/>
  <c r="Q1898" i="73" s="1"/>
  <c r="P1885" i="73"/>
  <c r="P1897" i="73"/>
  <c r="Q1897" i="73" s="1"/>
  <c r="P1890" i="73"/>
  <c r="Q1890" i="73" s="1"/>
  <c r="P1889" i="73"/>
  <c r="Q1889" i="73" s="1"/>
  <c r="P118" i="73"/>
  <c r="Q118" i="73" s="1"/>
  <c r="P115" i="73"/>
  <c r="P119" i="73"/>
  <c r="Q119" i="73" s="1"/>
  <c r="P117" i="73"/>
  <c r="Q117" i="73" s="1"/>
  <c r="P116" i="73"/>
  <c r="Q116" i="73" s="1"/>
  <c r="P121" i="73"/>
  <c r="Q121" i="73" s="1"/>
  <c r="P120" i="73"/>
  <c r="Q120" i="73" s="1"/>
  <c r="P122" i="73"/>
  <c r="Q122" i="73" s="1"/>
  <c r="P123" i="73"/>
  <c r="Q123" i="73" s="1"/>
  <c r="P393" i="73"/>
  <c r="Q393" i="73" s="1"/>
  <c r="P388" i="73"/>
  <c r="Q388" i="73" s="1"/>
  <c r="P389" i="73"/>
  <c r="Q389" i="73" s="1"/>
  <c r="P394" i="73"/>
  <c r="Q394" i="73" s="1"/>
  <c r="P390" i="73"/>
  <c r="Q390" i="73" s="1"/>
  <c r="P392" i="73"/>
  <c r="Q392" i="73" s="1"/>
  <c r="P387" i="73"/>
  <c r="P395" i="73"/>
  <c r="Q395" i="73" s="1"/>
  <c r="P391" i="73"/>
  <c r="Q391" i="73" s="1"/>
  <c r="P881" i="73"/>
  <c r="Q881" i="73" s="1"/>
  <c r="P882" i="73"/>
  <c r="Q882" i="73" s="1"/>
  <c r="P755" i="73"/>
  <c r="Q755" i="73" s="1"/>
  <c r="P876" i="73"/>
  <c r="Q876" i="73" s="1"/>
  <c r="P879" i="73"/>
  <c r="Q879" i="73" s="1"/>
  <c r="P880" i="73"/>
  <c r="Q880" i="73" s="1"/>
  <c r="P878" i="73"/>
  <c r="Q878" i="73" s="1"/>
  <c r="P757" i="73"/>
  <c r="Q757" i="73" s="1"/>
  <c r="P877" i="73"/>
  <c r="Q877" i="73" s="1"/>
  <c r="P760" i="73"/>
  <c r="Q760" i="73" s="1"/>
  <c r="P759" i="73"/>
  <c r="Q759" i="73" s="1"/>
  <c r="P758" i="73"/>
  <c r="Q758" i="73" s="1"/>
  <c r="P761" i="73"/>
  <c r="Q761" i="73" s="1"/>
  <c r="P899" i="73"/>
  <c r="Q899" i="73" s="1"/>
  <c r="P894" i="73"/>
  <c r="Q894" i="73" s="1"/>
  <c r="P883" i="73"/>
  <c r="Q883" i="73" s="1"/>
  <c r="P897" i="73"/>
  <c r="Q897" i="73" s="1"/>
  <c r="P892" i="73"/>
  <c r="Q892" i="73" s="1"/>
  <c r="P895" i="73"/>
  <c r="Q895" i="73" s="1"/>
  <c r="P898" i="73"/>
  <c r="Q898" i="73" s="1"/>
  <c r="P893" i="73"/>
  <c r="Q893" i="73" s="1"/>
  <c r="P889" i="73"/>
  <c r="Q889" i="73" s="1"/>
  <c r="P886" i="73"/>
  <c r="Q886" i="73" s="1"/>
  <c r="P888" i="73"/>
  <c r="P885" i="73"/>
  <c r="Q885" i="73" s="1"/>
  <c r="P884" i="73"/>
  <c r="Q884" i="73" s="1"/>
  <c r="P764" i="73"/>
  <c r="Q764" i="73" s="1"/>
  <c r="P896" i="73"/>
  <c r="Q896" i="73" s="1"/>
  <c r="P891" i="73"/>
  <c r="Q891" i="73" s="1"/>
  <c r="P887" i="73"/>
  <c r="Q887" i="73" s="1"/>
  <c r="P765" i="73"/>
  <c r="P763" i="73"/>
  <c r="Q763" i="73" s="1"/>
  <c r="P195" i="73"/>
  <c r="Q195" i="73" s="1"/>
  <c r="P762" i="73"/>
  <c r="Q762" i="73" s="1"/>
  <c r="P191" i="73"/>
  <c r="Q191" i="73" s="1"/>
  <c r="P193" i="73"/>
  <c r="P189" i="73"/>
  <c r="Q189" i="73" s="1"/>
  <c r="P186" i="73"/>
  <c r="P188" i="73"/>
  <c r="P194" i="73"/>
  <c r="Q194" i="73" s="1"/>
  <c r="P187" i="73"/>
  <c r="Q187" i="73" s="1"/>
  <c r="P190" i="73"/>
  <c r="Q190" i="73" s="1"/>
  <c r="P192" i="73"/>
  <c r="Q192" i="73" s="1"/>
  <c r="P768" i="73"/>
  <c r="Q768" i="73" s="1"/>
  <c r="P767" i="73"/>
  <c r="Q767" i="73" s="1"/>
  <c r="P766" i="73"/>
  <c r="Q766" i="73" s="1"/>
  <c r="P773" i="73"/>
  <c r="Q773" i="73" s="1"/>
  <c r="P772" i="73"/>
  <c r="P771" i="73"/>
  <c r="Q771" i="73" s="1"/>
  <c r="P774" i="73"/>
  <c r="Q774" i="73" s="1"/>
  <c r="P769" i="73"/>
  <c r="Q769" i="73" s="1"/>
  <c r="P770" i="73"/>
  <c r="Q770" i="73" s="1"/>
  <c r="Q1779" i="73"/>
  <c r="Q2107" i="73"/>
  <c r="Q200" i="73"/>
  <c r="Q1004" i="73"/>
  <c r="Q147" i="73"/>
  <c r="Q444" i="73"/>
  <c r="Q1015" i="73"/>
  <c r="Q158" i="73"/>
  <c r="Q73" i="73"/>
  <c r="Q155" i="73"/>
  <c r="Q278" i="73"/>
  <c r="Q1001" i="73"/>
  <c r="Q1014" i="73"/>
  <c r="Q149" i="73"/>
  <c r="Q153" i="73"/>
  <c r="Q157" i="73"/>
  <c r="Q71" i="73"/>
  <c r="Q1010" i="73"/>
  <c r="Q1005" i="73"/>
  <c r="Q437" i="73"/>
  <c r="Q62" i="73"/>
  <c r="Q143" i="73"/>
  <c r="Q72" i="73"/>
  <c r="Q441" i="73"/>
  <c r="Q146" i="73"/>
  <c r="Q148" i="73"/>
  <c r="Q70" i="73"/>
  <c r="Q1008" i="73"/>
  <c r="Q151" i="73"/>
  <c r="Q144" i="73"/>
  <c r="Q1003" i="73"/>
  <c r="Q154" i="73"/>
  <c r="Q156" i="73"/>
  <c r="Q142" i="73"/>
  <c r="Q1016" i="73"/>
  <c r="Q1266" i="73"/>
  <c r="Q1011" i="73"/>
  <c r="Q68" i="73"/>
  <c r="Q65" i="73"/>
  <c r="Q66" i="73"/>
  <c r="Q1025" i="73"/>
  <c r="Q385" i="73"/>
  <c r="Q1283" i="73"/>
  <c r="Q450" i="73"/>
  <c r="Q1412" i="73"/>
  <c r="Q903" i="73"/>
  <c r="Q79" i="73"/>
  <c r="Q1023" i="73"/>
  <c r="Q1281" i="73"/>
  <c r="Q652" i="73"/>
  <c r="Q902" i="73"/>
  <c r="Q78" i="73"/>
  <c r="Q1784" i="73"/>
  <c r="Q271" i="73"/>
  <c r="Q2059" i="73"/>
  <c r="Q80" i="73"/>
  <c r="Q129" i="73"/>
  <c r="Q1028" i="73"/>
  <c r="Q1781" i="73"/>
  <c r="Q1022" i="73"/>
  <c r="Q77" i="73"/>
  <c r="Q2058" i="73"/>
  <c r="Q2203" i="73"/>
  <c r="Q162" i="73"/>
  <c r="Q76" i="73"/>
  <c r="Q2049" i="73"/>
  <c r="Q1026" i="73"/>
  <c r="Q202" i="73"/>
  <c r="Q1021" i="73"/>
  <c r="Q2057" i="73"/>
  <c r="Q265" i="73"/>
  <c r="Q1782" i="73"/>
  <c r="Q159" i="73"/>
  <c r="Q2200" i="73"/>
  <c r="Q58" i="73"/>
  <c r="Q160" i="73"/>
  <c r="Q2202" i="73"/>
  <c r="Q1780" i="73"/>
  <c r="Q2201" i="73"/>
  <c r="Q1691" i="73"/>
  <c r="Q638" i="73"/>
  <c r="Q1400" i="73"/>
  <c r="Q2199" i="73"/>
  <c r="Q637" i="73"/>
  <c r="Q1401" i="73"/>
  <c r="D7" i="32"/>
  <c r="P2806" i="73" s="1"/>
  <c r="Q2806" i="73" s="1"/>
  <c r="C20" i="32"/>
  <c r="D20" i="32" s="1"/>
  <c r="P120" i="63" l="1"/>
  <c r="P26" i="63"/>
  <c r="P179" i="63"/>
  <c r="Q179" i="63" s="1"/>
  <c r="P50" i="63"/>
  <c r="R50" i="63" s="1"/>
  <c r="P177" i="63"/>
  <c r="P38" i="63"/>
  <c r="Q38" i="63" s="1"/>
  <c r="P2883" i="73"/>
  <c r="Q2883" i="73" s="1"/>
  <c r="P1287" i="73"/>
  <c r="Q1287" i="73" s="1"/>
  <c r="P1289" i="73"/>
  <c r="Q1289" i="73" s="1"/>
  <c r="P1361" i="73"/>
  <c r="Q1361" i="73" s="1"/>
  <c r="P1878" i="73"/>
  <c r="Q1878" i="73" s="1"/>
  <c r="P591" i="73"/>
  <c r="Q591" i="73" s="1"/>
  <c r="P593" i="73"/>
  <c r="Q593" i="73" s="1"/>
  <c r="P3431" i="73"/>
  <c r="Q3431" i="73" s="1"/>
  <c r="P3005" i="73"/>
  <c r="Q3005" i="73" s="1"/>
  <c r="P1563" i="73"/>
  <c r="Q1563" i="73" s="1"/>
  <c r="P1207" i="73"/>
  <c r="Q1207" i="73" s="1"/>
  <c r="P2546" i="73"/>
  <c r="Q2546" i="73" s="1"/>
  <c r="P3548" i="73"/>
  <c r="Q3548" i="73" s="1"/>
  <c r="P1804" i="73"/>
  <c r="Q1804" i="73" s="1"/>
  <c r="P1802" i="73"/>
  <c r="Q1802" i="73" s="1"/>
  <c r="P602" i="73"/>
  <c r="Q602" i="73" s="1"/>
  <c r="P605" i="73"/>
  <c r="Q605" i="73" s="1"/>
  <c r="P2879" i="73"/>
  <c r="Q2879" i="73" s="1"/>
  <c r="P2874" i="73"/>
  <c r="Q2874" i="73" s="1"/>
  <c r="P2413" i="73"/>
  <c r="Q2413" i="73" s="1"/>
  <c r="P730" i="73"/>
  <c r="Q730" i="73" s="1"/>
  <c r="P2012" i="73"/>
  <c r="Q2012" i="73" s="1"/>
  <c r="P1362" i="73"/>
  <c r="Q1362" i="73" s="1"/>
  <c r="Q3218" i="73"/>
  <c r="P18" i="63"/>
  <c r="P4214" i="73"/>
  <c r="Q4214" i="73" s="1"/>
  <c r="P4223" i="73"/>
  <c r="Q4223" i="73" s="1"/>
  <c r="P2456" i="73"/>
  <c r="Q2456" i="73" s="1"/>
  <c r="P2828" i="73"/>
  <c r="Q2828" i="73" s="1"/>
  <c r="P4206" i="73"/>
  <c r="Q4206" i="73" s="1"/>
  <c r="P4208" i="73"/>
  <c r="Q4208" i="73" s="1"/>
  <c r="P3290" i="73"/>
  <c r="Q3290" i="73" s="1"/>
  <c r="P732" i="73"/>
  <c r="Q732" i="73" s="1"/>
  <c r="P1668" i="73"/>
  <c r="Q1668" i="73" s="1"/>
  <c r="P598" i="73"/>
  <c r="Q598" i="73" s="1"/>
  <c r="P3004" i="73"/>
  <c r="Q3004" i="73" s="1"/>
  <c r="P1555" i="73"/>
  <c r="Q1555" i="73" s="1"/>
  <c r="P1568" i="73"/>
  <c r="Q1568" i="73" s="1"/>
  <c r="P1230" i="73"/>
  <c r="Q1230" i="73" s="1"/>
  <c r="P3858" i="73"/>
  <c r="Q3858" i="73" s="1"/>
  <c r="P3405" i="73"/>
  <c r="Q3405" i="73" s="1"/>
  <c r="P2805" i="73"/>
  <c r="Q2805" i="73" s="1"/>
  <c r="P4212" i="73"/>
  <c r="Q4212" i="73" s="1"/>
  <c r="P971" i="73"/>
  <c r="Q971" i="73" s="1"/>
  <c r="P199" i="73"/>
  <c r="Q199" i="73" s="1"/>
  <c r="P1674" i="73"/>
  <c r="Q1674" i="73" s="1"/>
  <c r="P3550" i="73"/>
  <c r="Q3550" i="73" s="1"/>
  <c r="P3551" i="73"/>
  <c r="Q3551" i="73" s="1"/>
  <c r="P1900" i="73"/>
  <c r="Q1900" i="73" s="1"/>
  <c r="P2523" i="73"/>
  <c r="Q2523" i="73" s="1"/>
  <c r="P1835" i="73"/>
  <c r="Q1835" i="73" s="1"/>
  <c r="P3733" i="73"/>
  <c r="Q3733" i="73" s="1"/>
  <c r="P235" i="73"/>
  <c r="Q235" i="73" s="1"/>
  <c r="P1119" i="73"/>
  <c r="Q1119" i="73" s="1"/>
  <c r="P498" i="73"/>
  <c r="Q498" i="73" s="1"/>
  <c r="P974" i="73"/>
  <c r="P607" i="73"/>
  <c r="Q607" i="73" s="1"/>
  <c r="P1928" i="73"/>
  <c r="Q1928" i="73" s="1"/>
  <c r="P1290" i="73"/>
  <c r="Q1290" i="73" s="1"/>
  <c r="P1929" i="73"/>
  <c r="Q1929" i="73" s="1"/>
  <c r="P608" i="73"/>
  <c r="Q608" i="73" s="1"/>
  <c r="P3830" i="73"/>
  <c r="Q3830" i="73" s="1"/>
  <c r="P2872" i="73"/>
  <c r="Q2872" i="73" s="1"/>
  <c r="P325" i="73"/>
  <c r="Q325" i="73" s="1"/>
  <c r="P2013" i="73"/>
  <c r="Q2013" i="73" s="1"/>
  <c r="P976" i="73"/>
  <c r="Q976" i="73" s="1"/>
  <c r="P4215" i="73"/>
  <c r="Q4215" i="73" s="1"/>
  <c r="P4210" i="73"/>
  <c r="Q4210" i="73" s="1"/>
  <c r="P1490" i="73"/>
  <c r="Q1490" i="73" s="1"/>
  <c r="P970" i="73"/>
  <c r="Q970" i="73" s="1"/>
  <c r="P4176" i="73"/>
  <c r="Q4176" i="73" s="1"/>
  <c r="P731" i="73"/>
  <c r="Q731" i="73" s="1"/>
  <c r="P1675" i="73"/>
  <c r="Q1675" i="73" s="1"/>
  <c r="P594" i="73"/>
  <c r="Q594" i="73" s="1"/>
  <c r="P1671" i="73"/>
  <c r="Q1671" i="73" s="1"/>
  <c r="P1562" i="73"/>
  <c r="Q1562" i="73" s="1"/>
  <c r="P1566" i="73"/>
  <c r="Q1566" i="73" s="1"/>
  <c r="P2412" i="73"/>
  <c r="Q2412" i="73" s="1"/>
  <c r="P3285" i="73"/>
  <c r="Q3285" i="73" s="1"/>
  <c r="P663" i="73"/>
  <c r="Q663" i="73" s="1"/>
  <c r="P3855" i="73"/>
  <c r="Q3855" i="73" s="1"/>
  <c r="P966" i="73"/>
  <c r="Q966" i="73" s="1"/>
  <c r="P850" i="73"/>
  <c r="Q850" i="73" s="1"/>
  <c r="P101" i="73"/>
  <c r="Q101" i="73" s="1"/>
  <c r="P4221" i="73"/>
  <c r="Q4221" i="73" s="1"/>
  <c r="P2462" i="73"/>
  <c r="Q2462" i="73" s="1"/>
  <c r="P2826" i="73"/>
  <c r="Q2826" i="73" s="1"/>
  <c r="P2829" i="73"/>
  <c r="Q2829" i="73" s="1"/>
  <c r="P590" i="73"/>
  <c r="Q590" i="73" s="1"/>
  <c r="P2926" i="73"/>
  <c r="Q2926" i="73" s="1"/>
  <c r="P1669" i="73"/>
  <c r="Q1669" i="73" s="1"/>
  <c r="P1667" i="73"/>
  <c r="Q1667" i="73" s="1"/>
  <c r="P1673" i="73"/>
  <c r="Q1673" i="73" s="1"/>
  <c r="P3007" i="73"/>
  <c r="Q3007" i="73" s="1"/>
  <c r="P2712" i="73"/>
  <c r="Q2712" i="73" s="1"/>
  <c r="P1565" i="73"/>
  <c r="Q1565" i="73" s="1"/>
  <c r="P2155" i="73"/>
  <c r="Q2155" i="73" s="1"/>
  <c r="P2015" i="73"/>
  <c r="Q2015" i="73" s="1"/>
  <c r="P446" i="73"/>
  <c r="Q446" i="73" s="1"/>
  <c r="P1567" i="73"/>
  <c r="Q1567" i="73" s="1"/>
  <c r="P3856" i="73"/>
  <c r="Q3856" i="73" s="1"/>
  <c r="P1520" i="73"/>
  <c r="Q1520" i="73" s="1"/>
  <c r="P1518" i="73"/>
  <c r="Q1518" i="73" s="1"/>
  <c r="P3286" i="73"/>
  <c r="Q3286" i="73" s="1"/>
  <c r="P3287" i="73"/>
  <c r="Q3287" i="73" s="1"/>
  <c r="P2524" i="73"/>
  <c r="Q2524" i="73" s="1"/>
  <c r="P2278" i="73"/>
  <c r="Q2278" i="73" s="1"/>
  <c r="P3987" i="73"/>
  <c r="Q3987" i="73" s="1"/>
  <c r="P2733" i="73"/>
  <c r="Q2733" i="73" s="1"/>
  <c r="P3905" i="73"/>
  <c r="Q3905" i="73" s="1"/>
  <c r="P4213" i="73"/>
  <c r="Q4213" i="73" s="1"/>
  <c r="P2545" i="73"/>
  <c r="Q2545" i="73" s="1"/>
  <c r="P3549" i="73"/>
  <c r="Q3549" i="73" s="1"/>
  <c r="P3829" i="73"/>
  <c r="Q3829" i="73" s="1"/>
  <c r="P3957" i="73"/>
  <c r="Q3957" i="73" s="1"/>
  <c r="Q59" i="73"/>
  <c r="P2544" i="73"/>
  <c r="Q2544" i="73" s="1"/>
  <c r="P31" i="63"/>
  <c r="R31" i="63" s="1"/>
  <c r="P1680" i="73"/>
  <c r="Q1680" i="73" s="1"/>
  <c r="P412" i="73"/>
  <c r="Q412" i="73" s="1"/>
  <c r="P1288" i="73"/>
  <c r="Q1288" i="73" s="1"/>
  <c r="P2870" i="73"/>
  <c r="Q2870" i="73" s="1"/>
  <c r="P2876" i="73"/>
  <c r="Q2876" i="73" s="1"/>
  <c r="P3702" i="73"/>
  <c r="Q3702" i="73" s="1"/>
  <c r="P2878" i="73"/>
  <c r="Q2878" i="73" s="1"/>
  <c r="P4219" i="73"/>
  <c r="Q4219" i="73" s="1"/>
  <c r="P3854" i="73"/>
  <c r="Q3854" i="73" s="1"/>
  <c r="P4220" i="73"/>
  <c r="Q4220" i="73" s="1"/>
  <c r="P4217" i="73"/>
  <c r="Q4217" i="73" s="1"/>
  <c r="P2460" i="73"/>
  <c r="Q2460" i="73" s="1"/>
  <c r="P2457" i="73"/>
  <c r="Q2457" i="73" s="1"/>
  <c r="P967" i="73"/>
  <c r="Q967" i="73" s="1"/>
  <c r="P2653" i="73"/>
  <c r="Q2653" i="73" s="1"/>
  <c r="P595" i="73"/>
  <c r="Q595" i="73" s="1"/>
  <c r="P596" i="73"/>
  <c r="Q596" i="73" s="1"/>
  <c r="P597" i="73"/>
  <c r="Q597" i="73" s="1"/>
  <c r="P592" i="73"/>
  <c r="Q592" i="73" s="1"/>
  <c r="P3006" i="73"/>
  <c r="Q3006" i="73" s="1"/>
  <c r="P930" i="73"/>
  <c r="Q930" i="73" s="1"/>
  <c r="P1564" i="73"/>
  <c r="Q1564" i="73" s="1"/>
  <c r="P2016" i="73"/>
  <c r="Q2016" i="73" s="1"/>
  <c r="P1231" i="73"/>
  <c r="Q1231" i="73" s="1"/>
  <c r="P1561" i="73"/>
  <c r="Q1561" i="73" s="1"/>
  <c r="P2655" i="73"/>
  <c r="Q2655" i="73" s="1"/>
  <c r="Q3670" i="73"/>
  <c r="P3083" i="73"/>
  <c r="Q3083" i="73" s="1"/>
  <c r="P975" i="73"/>
  <c r="Q975" i="73" s="1"/>
  <c r="P3289" i="73"/>
  <c r="Q3289" i="73" s="1"/>
  <c r="P603" i="73"/>
  <c r="Q603" i="73" s="1"/>
  <c r="P851" i="73"/>
  <c r="Q851" i="73" s="1"/>
  <c r="P852" i="73"/>
  <c r="Q852" i="73" s="1"/>
  <c r="P969" i="73"/>
  <c r="Q969" i="73" s="1"/>
  <c r="P2882" i="73"/>
  <c r="P3288" i="73"/>
  <c r="P1232" i="73"/>
  <c r="Q1232" i="73" s="1"/>
  <c r="P1800" i="73"/>
  <c r="Q1800" i="73" s="1"/>
  <c r="P890" i="73"/>
  <c r="Q890" i="73" s="1"/>
  <c r="P302" i="73"/>
  <c r="Q302" i="73" s="1"/>
  <c r="P1580" i="73"/>
  <c r="Q1580" i="73" s="1"/>
  <c r="P1930" i="73"/>
  <c r="Q1930" i="73" s="1"/>
  <c r="P600" i="73"/>
  <c r="Q600" i="73" s="1"/>
  <c r="P3906" i="73"/>
  <c r="Q3906" i="73" s="1"/>
  <c r="P2875" i="73"/>
  <c r="Q2875" i="73" s="1"/>
  <c r="P2877" i="73"/>
  <c r="Q2877" i="73" s="1"/>
  <c r="P4207" i="73"/>
  <c r="Q4207" i="73" s="1"/>
  <c r="P1677" i="73"/>
  <c r="Q1677" i="73" s="1"/>
  <c r="P1364" i="73"/>
  <c r="Q1364" i="73" s="1"/>
  <c r="P1365" i="73"/>
  <c r="Q1365" i="73" s="1"/>
  <c r="P3853" i="73"/>
  <c r="Q3853" i="73" s="1"/>
  <c r="P4222" i="73"/>
  <c r="Q4222" i="73" s="1"/>
  <c r="P4218" i="73"/>
  <c r="Q4218" i="73" s="1"/>
  <c r="P2461" i="73"/>
  <c r="Q2461" i="73" s="1"/>
  <c r="P2459" i="73"/>
  <c r="Q2459" i="73" s="1"/>
  <c r="P973" i="73"/>
  <c r="Q973" i="73" s="1"/>
  <c r="P968" i="73"/>
  <c r="Q968" i="73" s="1"/>
  <c r="P2068" i="73"/>
  <c r="Q2068" i="73" s="1"/>
  <c r="P2881" i="73"/>
  <c r="Q2881" i="73" s="1"/>
  <c r="P604" i="73"/>
  <c r="Q604" i="73" s="1"/>
  <c r="P1803" i="73"/>
  <c r="Q1803" i="73" s="1"/>
  <c r="P601" i="73"/>
  <c r="Q601" i="73" s="1"/>
  <c r="P1291" i="73"/>
  <c r="Q1291" i="73" s="1"/>
  <c r="P1801" i="73"/>
  <c r="Q1801" i="73" s="1"/>
  <c r="P1170" i="73"/>
  <c r="Q1170" i="73" s="1"/>
  <c r="P2880" i="73"/>
  <c r="Q2880" i="73" s="1"/>
  <c r="P2734" i="73"/>
  <c r="Q2734" i="73" s="1"/>
  <c r="P2873" i="73"/>
  <c r="Q2873" i="73" s="1"/>
  <c r="P3676" i="73"/>
  <c r="Q3676" i="73" s="1"/>
  <c r="P3703" i="73"/>
  <c r="Q3703" i="73" s="1"/>
  <c r="P2014" i="73"/>
  <c r="Q2014" i="73" s="1"/>
  <c r="P1363" i="73"/>
  <c r="Q1363" i="73" s="1"/>
  <c r="P1366" i="73"/>
  <c r="Q1366" i="73" s="1"/>
  <c r="P135" i="63"/>
  <c r="P4224" i="73"/>
  <c r="Q4224" i="73" s="1"/>
  <c r="P4209" i="73"/>
  <c r="Q4209" i="73" s="1"/>
  <c r="P4211" i="73"/>
  <c r="Q4211" i="73" s="1"/>
  <c r="P3852" i="73"/>
  <c r="Q3852" i="73" s="1"/>
  <c r="P2458" i="73"/>
  <c r="Q2458" i="73" s="1"/>
  <c r="P3502" i="73"/>
  <c r="Q3502" i="73" s="1"/>
  <c r="P972" i="73"/>
  <c r="Q972" i="73" s="1"/>
  <c r="P2827" i="73"/>
  <c r="Q2827" i="73" s="1"/>
  <c r="P3478" i="73"/>
  <c r="Q3478" i="73" s="1"/>
  <c r="P2654" i="73"/>
  <c r="Q2654" i="73" s="1"/>
  <c r="P1676" i="73"/>
  <c r="Q1676" i="73" s="1"/>
  <c r="P599" i="73"/>
  <c r="Q599" i="73" s="1"/>
  <c r="P3592" i="73"/>
  <c r="Q3592" i="73" s="1"/>
  <c r="P3593" i="73"/>
  <c r="Q3593" i="73" s="1"/>
  <c r="P1556" i="73"/>
  <c r="Q1556" i="73" s="1"/>
  <c r="P2069" i="73"/>
  <c r="Q2069" i="73" s="1"/>
  <c r="P1560" i="73"/>
  <c r="Q1560" i="73" s="1"/>
  <c r="P2698" i="73"/>
  <c r="Q2698" i="73" s="1"/>
  <c r="P1519" i="73"/>
  <c r="Q1519" i="73" s="1"/>
  <c r="P2807" i="73"/>
  <c r="Q2807" i="73" s="1"/>
  <c r="P2808" i="73"/>
  <c r="Q2808" i="73" s="1"/>
  <c r="P1647" i="73"/>
  <c r="Q1647" i="73" s="1"/>
  <c r="P4315" i="73"/>
  <c r="Q4315" i="73" s="1"/>
  <c r="P4248" i="73"/>
  <c r="Q4248" i="73" s="1"/>
  <c r="P4314" i="73"/>
  <c r="Q4314" i="73" s="1"/>
  <c r="P4250" i="73"/>
  <c r="Q4250" i="73" s="1"/>
  <c r="P4249" i="73"/>
  <c r="Q4249" i="73" s="1"/>
  <c r="P606" i="73"/>
  <c r="Q606" i="73" s="1"/>
  <c r="P2871" i="73"/>
  <c r="Q2871" i="73" s="1"/>
  <c r="P929" i="73"/>
  <c r="Q929" i="73" s="1"/>
  <c r="P4216" i="73"/>
  <c r="Q4216" i="73" s="1"/>
  <c r="P2892" i="73"/>
  <c r="Q2892" i="73" s="1"/>
  <c r="P662" i="73"/>
  <c r="Q662" i="73" s="1"/>
  <c r="P2830" i="73"/>
  <c r="Q2830" i="73" s="1"/>
  <c r="P1672" i="73"/>
  <c r="Q1672" i="73" s="1"/>
  <c r="P1599" i="73"/>
  <c r="Q1599" i="73" s="1"/>
  <c r="P1670" i="73"/>
  <c r="Q1670" i="73" s="1"/>
  <c r="P3430" i="73"/>
  <c r="Q3430" i="73" s="1"/>
  <c r="P1557" i="73"/>
  <c r="Q1557" i="73" s="1"/>
  <c r="P1559" i="73"/>
  <c r="Q1559" i="73" s="1"/>
  <c r="P1558" i="73"/>
  <c r="Q1558" i="73" s="1"/>
  <c r="P3857" i="73"/>
  <c r="Q3857" i="73" s="1"/>
  <c r="P3084" i="73"/>
  <c r="Q3084" i="73" s="1"/>
  <c r="P138" i="63"/>
  <c r="Q1709" i="73"/>
  <c r="P162" i="63"/>
  <c r="Q1090" i="73"/>
  <c r="P124" i="63"/>
  <c r="Q3159" i="73"/>
  <c r="P167" i="63"/>
  <c r="Q2235" i="73"/>
  <c r="P185" i="63"/>
  <c r="Q3946" i="73"/>
  <c r="Q4044" i="73"/>
  <c r="P139" i="63"/>
  <c r="P131" i="63"/>
  <c r="Q801" i="73"/>
  <c r="Q3119" i="73"/>
  <c r="Q2353" i="73"/>
  <c r="P81" i="63"/>
  <c r="Q2105" i="73"/>
  <c r="Q3913" i="73"/>
  <c r="P150" i="63"/>
  <c r="R179" i="63"/>
  <c r="Q589" i="73"/>
  <c r="Q3249" i="73"/>
  <c r="P188" i="63"/>
  <c r="P95" i="63"/>
  <c r="Q43" i="73"/>
  <c r="P94" i="63"/>
  <c r="Q1473" i="73"/>
  <c r="P45" i="63"/>
  <c r="Q1072" i="73"/>
  <c r="Q2582" i="73"/>
  <c r="Q3672" i="73"/>
  <c r="P144" i="63"/>
  <c r="Q2336" i="73"/>
  <c r="P67" i="63"/>
  <c r="P2944" i="73"/>
  <c r="Q2944" i="73" s="1"/>
  <c r="P3500" i="73"/>
  <c r="P2821" i="73"/>
  <c r="Q2821" i="73" s="1"/>
  <c r="P2435" i="73"/>
  <c r="Q2435" i="73" s="1"/>
  <c r="P3339" i="73"/>
  <c r="Q3339" i="73" s="1"/>
  <c r="P3711" i="73"/>
  <c r="P3736" i="73"/>
  <c r="Q3736" i="73" s="1"/>
  <c r="P4100" i="73"/>
  <c r="Q4100" i="73" s="1"/>
  <c r="P2430" i="73"/>
  <c r="Q2430" i="73" s="1"/>
  <c r="P3735" i="73"/>
  <c r="Q3735" i="73" s="1"/>
  <c r="P3740" i="73"/>
  <c r="Q3740" i="73" s="1"/>
  <c r="P2820" i="73"/>
  <c r="Q2820" i="73" s="1"/>
  <c r="P3197" i="73"/>
  <c r="Q3197" i="73" s="1"/>
  <c r="P3788" i="73"/>
  <c r="Q3788" i="73" s="1"/>
  <c r="P2812" i="73"/>
  <c r="Q2812" i="73" s="1"/>
  <c r="P2813" i="73"/>
  <c r="Q2813" i="73" s="1"/>
  <c r="P2685" i="73"/>
  <c r="P99" i="63" s="1"/>
  <c r="P4089" i="73"/>
  <c r="Q4089" i="73" s="1"/>
  <c r="P2817" i="73"/>
  <c r="Q2817" i="73" s="1"/>
  <c r="P2768" i="73"/>
  <c r="Q2768" i="73" s="1"/>
  <c r="P3457" i="73"/>
  <c r="Q3457" i="73" s="1"/>
  <c r="P2945" i="73"/>
  <c r="Q2945" i="73" s="1"/>
  <c r="P2809" i="73"/>
  <c r="P2496" i="73"/>
  <c r="P2765" i="73"/>
  <c r="P3196" i="73"/>
  <c r="Q3196" i="73" s="1"/>
  <c r="P2429" i="73"/>
  <c r="P2431" i="73"/>
  <c r="Q2431" i="73" s="1"/>
  <c r="P2433" i="73"/>
  <c r="Q2433" i="73" s="1"/>
  <c r="P2432" i="73"/>
  <c r="Q2432" i="73" s="1"/>
  <c r="P2865" i="73"/>
  <c r="P2814" i="73"/>
  <c r="Q2814" i="73" s="1"/>
  <c r="P2628" i="73"/>
  <c r="Q2628" i="73" s="1"/>
  <c r="P2769" i="73"/>
  <c r="Q2769" i="73" s="1"/>
  <c r="P3193" i="73"/>
  <c r="P3738" i="73"/>
  <c r="Q3738" i="73" s="1"/>
  <c r="P3458" i="73"/>
  <c r="Q3458" i="73" s="1"/>
  <c r="P2626" i="73"/>
  <c r="P2946" i="73"/>
  <c r="Q2946" i="73" s="1"/>
  <c r="P4132" i="73"/>
  <c r="Q4132" i="73" s="1"/>
  <c r="P4196" i="73"/>
  <c r="P2811" i="73"/>
  <c r="Q2811" i="73" s="1"/>
  <c r="P2822" i="73"/>
  <c r="Q2822" i="73" s="1"/>
  <c r="P3194" i="73"/>
  <c r="Q3194" i="73" s="1"/>
  <c r="P3787" i="73"/>
  <c r="P2831" i="73"/>
  <c r="P3023" i="73"/>
  <c r="Q3023" i="73" s="1"/>
  <c r="P3195" i="73"/>
  <c r="Q3195" i="73" s="1"/>
  <c r="P2767" i="73"/>
  <c r="Q2767" i="73" s="1"/>
  <c r="P3022" i="73"/>
  <c r="P4088" i="73"/>
  <c r="P3313" i="73"/>
  <c r="P3198" i="73"/>
  <c r="Q3198" i="73" s="1"/>
  <c r="P3459" i="73"/>
  <c r="Q3459" i="73" s="1"/>
  <c r="P3501" i="73"/>
  <c r="Q3501" i="73" s="1"/>
  <c r="P3617" i="73"/>
  <c r="Q3617" i="73" s="1"/>
  <c r="P3584" i="73"/>
  <c r="P4102" i="73"/>
  <c r="Q4102" i="73" s="1"/>
  <c r="P4097" i="73"/>
  <c r="Q4097" i="73" s="1"/>
  <c r="P2434" i="73"/>
  <c r="Q2434" i="73" s="1"/>
  <c r="P2706" i="73"/>
  <c r="P3585" i="73"/>
  <c r="Q3585" i="73" s="1"/>
  <c r="P4131" i="73"/>
  <c r="Q4131" i="73" s="1"/>
  <c r="P2816" i="73"/>
  <c r="Q2816" i="73" s="1"/>
  <c r="P2671" i="73"/>
  <c r="P4096" i="73"/>
  <c r="Q4096" i="73" s="1"/>
  <c r="P3410" i="73"/>
  <c r="P3616" i="73"/>
  <c r="Q3616" i="73" s="1"/>
  <c r="P2627" i="73"/>
  <c r="Q2627" i="73" s="1"/>
  <c r="P3869" i="73"/>
  <c r="P2815" i="73"/>
  <c r="Q2815" i="73" s="1"/>
  <c r="P3618" i="73"/>
  <c r="Q3618" i="73" s="1"/>
  <c r="P4094" i="73"/>
  <c r="Q4094" i="73" s="1"/>
  <c r="P2497" i="73"/>
  <c r="Q2497" i="73" s="1"/>
  <c r="P3338" i="73"/>
  <c r="P4103" i="73"/>
  <c r="Q4103" i="73" s="1"/>
  <c r="P2770" i="73"/>
  <c r="Q2770" i="73" s="1"/>
  <c r="P4099" i="73"/>
  <c r="Q4099" i="73" s="1"/>
  <c r="P4093" i="73"/>
  <c r="Q4093" i="73" s="1"/>
  <c r="P4101" i="73"/>
  <c r="Q4101" i="73" s="1"/>
  <c r="P4092" i="73"/>
  <c r="Q4092" i="73" s="1"/>
  <c r="P3456" i="73"/>
  <c r="P2818" i="73"/>
  <c r="Q2818" i="73" s="1"/>
  <c r="P3739" i="73"/>
  <c r="Q3739" i="73" s="1"/>
  <c r="P4098" i="73"/>
  <c r="Q4098" i="73" s="1"/>
  <c r="P3734" i="73"/>
  <c r="P4091" i="73"/>
  <c r="Q4091" i="73" s="1"/>
  <c r="P4104" i="73"/>
  <c r="Q4104" i="73" s="1"/>
  <c r="P4197" i="73"/>
  <c r="Q4197" i="73" s="1"/>
  <c r="P3712" i="73"/>
  <c r="Q3712" i="73" s="1"/>
  <c r="P2810" i="73"/>
  <c r="Q2810" i="73" s="1"/>
  <c r="P2943" i="73"/>
  <c r="P4130" i="73"/>
  <c r="P4058" i="73"/>
  <c r="P69" i="63" s="1"/>
  <c r="P4106" i="73"/>
  <c r="Q4106" i="73" s="1"/>
  <c r="P3839" i="73"/>
  <c r="P4105" i="73"/>
  <c r="Q4105" i="73" s="1"/>
  <c r="P3737" i="73"/>
  <c r="Q3737" i="73" s="1"/>
  <c r="P3615" i="73"/>
  <c r="P4090" i="73"/>
  <c r="Q4090" i="73" s="1"/>
  <c r="P2766" i="73"/>
  <c r="Q2766" i="73" s="1"/>
  <c r="P4095" i="73"/>
  <c r="Q4095" i="73" s="1"/>
  <c r="P2819" i="73"/>
  <c r="Q2819" i="73" s="1"/>
  <c r="P3386" i="73"/>
  <c r="P113" i="63" s="1"/>
  <c r="P445" i="73"/>
  <c r="Q445" i="73" s="1"/>
  <c r="P1143" i="73"/>
  <c r="P1775" i="73"/>
  <c r="Q1775" i="73" s="1"/>
  <c r="P616" i="73"/>
  <c r="Q616" i="73" s="1"/>
  <c r="P991" i="73"/>
  <c r="Q991" i="73" s="1"/>
  <c r="P999" i="73"/>
  <c r="Q999" i="73" s="1"/>
  <c r="P1553" i="73"/>
  <c r="P1538" i="73"/>
  <c r="Q1538" i="73" s="1"/>
  <c r="P231" i="73"/>
  <c r="Q231" i="73" s="1"/>
  <c r="P1535" i="73"/>
  <c r="Q1535" i="73" s="1"/>
  <c r="P1774" i="73"/>
  <c r="Q1774" i="73" s="1"/>
  <c r="P1985" i="73"/>
  <c r="P100" i="63" s="1"/>
  <c r="P234" i="73"/>
  <c r="Q234" i="73" s="1"/>
  <c r="P1536" i="73"/>
  <c r="Q1536" i="73" s="1"/>
  <c r="P994" i="73"/>
  <c r="Q994" i="73" s="1"/>
  <c r="P1808" i="73"/>
  <c r="P630" i="73"/>
  <c r="Q630" i="73" s="1"/>
  <c r="P1776" i="73"/>
  <c r="Q1776" i="73" s="1"/>
  <c r="P232" i="73"/>
  <c r="Q232" i="73" s="1"/>
  <c r="P621" i="73"/>
  <c r="Q621" i="73" s="1"/>
  <c r="P614" i="73"/>
  <c r="P1537" i="73"/>
  <c r="Q1537" i="73" s="1"/>
  <c r="P626" i="73"/>
  <c r="Q626" i="73" s="1"/>
  <c r="P629" i="73"/>
  <c r="Q629" i="73" s="1"/>
  <c r="P1463" i="73"/>
  <c r="P47" i="63" s="1"/>
  <c r="P1000" i="73"/>
  <c r="Q1000" i="73" s="1"/>
  <c r="P622" i="73"/>
  <c r="Q622" i="73" s="1"/>
  <c r="P1902" i="73"/>
  <c r="Q1902" i="73" s="1"/>
  <c r="P1960" i="73"/>
  <c r="Q1960" i="73" s="1"/>
  <c r="P1903" i="73"/>
  <c r="Q1903" i="73" s="1"/>
  <c r="P1534" i="73"/>
  <c r="Q1534" i="73" s="1"/>
  <c r="P229" i="73"/>
  <c r="P230" i="73"/>
  <c r="Q230" i="73" s="1"/>
  <c r="P1959" i="73"/>
  <c r="P1650" i="73"/>
  <c r="Q1650" i="73" s="1"/>
  <c r="P686" i="73"/>
  <c r="Q686" i="73" s="1"/>
  <c r="P631" i="73"/>
  <c r="Q631" i="73" s="1"/>
  <c r="P914" i="73"/>
  <c r="P301" i="73"/>
  <c r="P497" i="73"/>
  <c r="P63" i="63" s="1"/>
  <c r="P1530" i="73"/>
  <c r="Q1530" i="73" s="1"/>
  <c r="P2042" i="73"/>
  <c r="Q2042" i="73" s="1"/>
  <c r="P1873" i="73"/>
  <c r="Q1873" i="73" s="1"/>
  <c r="P632" i="73"/>
  <c r="Q632" i="73" s="1"/>
  <c r="P623" i="73"/>
  <c r="Q623" i="73" s="1"/>
  <c r="P1528" i="73"/>
  <c r="P990" i="73"/>
  <c r="P992" i="73"/>
  <c r="Q992" i="73" s="1"/>
  <c r="P954" i="73"/>
  <c r="Q954" i="73" s="1"/>
  <c r="P624" i="73"/>
  <c r="Q624" i="73" s="1"/>
  <c r="P1260" i="73"/>
  <c r="Q1260" i="73" s="1"/>
  <c r="P2128" i="73"/>
  <c r="Q2128" i="73" s="1"/>
  <c r="P998" i="73"/>
  <c r="Q998" i="73" s="1"/>
  <c r="P1261" i="73"/>
  <c r="Q1261" i="73" s="1"/>
  <c r="P1262" i="73"/>
  <c r="Q1262" i="73" s="1"/>
  <c r="P1531" i="73"/>
  <c r="Q1531" i="73" s="1"/>
  <c r="P1773" i="73"/>
  <c r="P35" i="63" s="1"/>
  <c r="P411" i="73"/>
  <c r="P618" i="73"/>
  <c r="Q618" i="73" s="1"/>
  <c r="P233" i="73"/>
  <c r="Q233" i="73" s="1"/>
  <c r="P997" i="73"/>
  <c r="Q997" i="73" s="1"/>
  <c r="P620" i="73"/>
  <c r="Q620" i="73" s="1"/>
  <c r="P1205" i="73"/>
  <c r="Q1205" i="73" s="1"/>
  <c r="P687" i="73"/>
  <c r="Q687" i="73" s="1"/>
  <c r="P2041" i="73"/>
  <c r="P1264" i="73"/>
  <c r="Q1264" i="73" s="1"/>
  <c r="P1901" i="73"/>
  <c r="P2251" i="73"/>
  <c r="P628" i="73"/>
  <c r="Q628" i="73" s="1"/>
  <c r="P1533" i="73"/>
  <c r="Q1533" i="73" s="1"/>
  <c r="P1989" i="73"/>
  <c r="Q1989" i="73" s="1"/>
  <c r="P198" i="73"/>
  <c r="P129" i="63" s="1"/>
  <c r="P993" i="73"/>
  <c r="Q993" i="73" s="1"/>
  <c r="P953" i="73"/>
  <c r="P1529" i="73"/>
  <c r="Q1529" i="73" s="1"/>
  <c r="P1204" i="73"/>
  <c r="Q1204" i="73" s="1"/>
  <c r="P100" i="73"/>
  <c r="P29" i="63" s="1"/>
  <c r="P1491" i="73"/>
  <c r="P995" i="73"/>
  <c r="Q995" i="73" s="1"/>
  <c r="P996" i="73"/>
  <c r="Q996" i="73" s="1"/>
  <c r="P1493" i="73"/>
  <c r="Q1493" i="73" s="1"/>
  <c r="P627" i="73"/>
  <c r="Q627" i="73" s="1"/>
  <c r="P1532" i="73"/>
  <c r="Q1532" i="73" s="1"/>
  <c r="P1492" i="73"/>
  <c r="Q1492" i="73" s="1"/>
  <c r="P324" i="73"/>
  <c r="P1541" i="73"/>
  <c r="Q1541" i="73" s="1"/>
  <c r="P1180" i="73"/>
  <c r="P615" i="73"/>
  <c r="Q615" i="73" s="1"/>
  <c r="P625" i="73"/>
  <c r="Q625" i="73" s="1"/>
  <c r="P1572" i="73"/>
  <c r="P1203" i="73"/>
  <c r="P1851" i="73"/>
  <c r="P1988" i="73"/>
  <c r="Q1988" i="73" s="1"/>
  <c r="P619" i="73"/>
  <c r="Q619" i="73" s="1"/>
  <c r="P1987" i="73"/>
  <c r="Q1987" i="73" s="1"/>
  <c r="P1540" i="73"/>
  <c r="Q1540" i="73" s="1"/>
  <c r="P1653" i="73"/>
  <c r="P1986" i="73"/>
  <c r="Q1986" i="73" s="1"/>
  <c r="P1777" i="73"/>
  <c r="Q1777" i="73" s="1"/>
  <c r="P617" i="73"/>
  <c r="Q617" i="73" s="1"/>
  <c r="P1263" i="73"/>
  <c r="Q1263" i="73" s="1"/>
  <c r="P1539" i="73"/>
  <c r="Q1539" i="73" s="1"/>
  <c r="P1335" i="73"/>
  <c r="Q1335" i="73" s="1"/>
  <c r="P62" i="63"/>
  <c r="Q360" i="73"/>
  <c r="Q2280" i="73"/>
  <c r="P46" i="63"/>
  <c r="Q2997" i="73"/>
  <c r="P191" i="63"/>
  <c r="Q2602" i="73"/>
  <c r="P158" i="63"/>
  <c r="Q3445" i="73"/>
  <c r="P122" i="63"/>
  <c r="Q2167" i="73"/>
  <c r="P82" i="63"/>
  <c r="Q2187" i="73"/>
  <c r="Q4172" i="73"/>
  <c r="P190" i="63"/>
  <c r="Q2369" i="73"/>
  <c r="P56" i="63"/>
  <c r="Q2933" i="73"/>
  <c r="P196" i="63"/>
  <c r="P1641" i="73"/>
  <c r="Q1641" i="73" s="1"/>
  <c r="P12" i="63"/>
  <c r="Q1055" i="73"/>
  <c r="Q974" i="73"/>
  <c r="Q3063" i="73"/>
  <c r="P146" i="63"/>
  <c r="Q1745" i="73"/>
  <c r="P23" i="63"/>
  <c r="Q668" i="73"/>
  <c r="Q3142" i="73"/>
  <c r="P37" i="63"/>
  <c r="Q3920" i="73"/>
  <c r="Q425" i="73"/>
  <c r="Q3688" i="73"/>
  <c r="P68" i="63"/>
  <c r="Q3979" i="73"/>
  <c r="Q777" i="73"/>
  <c r="P152" i="63"/>
  <c r="Q788" i="73"/>
  <c r="Q50" i="63"/>
  <c r="Q3263" i="73"/>
  <c r="P151" i="63"/>
  <c r="Q3815" i="73"/>
  <c r="P127" i="63"/>
  <c r="Q2399" i="73"/>
  <c r="Q3484" i="73"/>
  <c r="Q2571" i="73"/>
  <c r="P169" i="63"/>
  <c r="P187" i="63"/>
  <c r="Q539" i="73"/>
  <c r="Q2882" i="73"/>
  <c r="Q3288" i="73"/>
  <c r="P1338" i="73"/>
  <c r="Q1338" i="73" s="1"/>
  <c r="P1642" i="73"/>
  <c r="Q1642" i="73" s="1"/>
  <c r="P1643" i="73"/>
  <c r="Q1643" i="73" s="1"/>
  <c r="P1649" i="73"/>
  <c r="Q1649" i="73" s="1"/>
  <c r="P36" i="63"/>
  <c r="Q2169" i="73"/>
  <c r="Q2650" i="73"/>
  <c r="Q3999" i="73"/>
  <c r="Q1943" i="73"/>
  <c r="Q3801" i="73"/>
  <c r="P147" i="63"/>
  <c r="Q3077" i="73"/>
  <c r="P137" i="63"/>
  <c r="Q725" i="73"/>
  <c r="P97" i="63"/>
  <c r="Q1837" i="73"/>
  <c r="Q1296" i="73"/>
  <c r="P115" i="63"/>
  <c r="Q861" i="73"/>
  <c r="P93" i="63"/>
  <c r="Q136" i="73"/>
  <c r="P1645" i="73"/>
  <c r="Q1645" i="73" s="1"/>
  <c r="P1646" i="73"/>
  <c r="Q1646" i="73" s="1"/>
  <c r="Q2103" i="73"/>
  <c r="P78" i="63"/>
  <c r="Q572" i="73"/>
  <c r="Q4016" i="73"/>
  <c r="P170" i="63"/>
  <c r="Q2311" i="73"/>
  <c r="P176" i="63"/>
  <c r="Q3369" i="73"/>
  <c r="P186" i="63"/>
  <c r="P140" i="63"/>
  <c r="Q2217" i="73"/>
  <c r="Q3963" i="73"/>
  <c r="P40" i="63"/>
  <c r="P130" i="63"/>
  <c r="Q1057" i="73"/>
  <c r="P108" i="63"/>
  <c r="Q1118" i="73"/>
  <c r="P65" i="63"/>
  <c r="Q1404" i="73"/>
  <c r="R135" i="63"/>
  <c r="Q135" i="63"/>
  <c r="Q3523" i="73"/>
  <c r="Q2911" i="73"/>
  <c r="P19" i="63"/>
  <c r="P114" i="63"/>
  <c r="R114" i="63" s="1"/>
  <c r="P60" i="63"/>
  <c r="P2745" i="73"/>
  <c r="Q2745" i="73" s="1"/>
  <c r="P2747" i="73"/>
  <c r="Q2747" i="73" s="1"/>
  <c r="P2386" i="73"/>
  <c r="Q2386" i="73" s="1"/>
  <c r="P2518" i="73"/>
  <c r="Q2518" i="73" s="1"/>
  <c r="P2519" i="73"/>
  <c r="Q2519" i="73" s="1"/>
  <c r="P2744" i="73"/>
  <c r="P2746" i="73"/>
  <c r="Q2746" i="73" s="1"/>
  <c r="P2385" i="73"/>
  <c r="P2517" i="73"/>
  <c r="P875" i="73"/>
  <c r="Q875" i="73" s="1"/>
  <c r="Q1334" i="73"/>
  <c r="P154" i="63"/>
  <c r="Q459" i="73"/>
  <c r="Q1640" i="73"/>
  <c r="Q3094" i="73"/>
  <c r="P157" i="63"/>
  <c r="R120" i="63"/>
  <c r="Q120" i="63"/>
  <c r="R26" i="63"/>
  <c r="Q26" i="63"/>
  <c r="Q188" i="73"/>
  <c r="P756" i="73"/>
  <c r="Q756" i="73" s="1"/>
  <c r="R177" i="63"/>
  <c r="Q177" i="63"/>
  <c r="P103" i="63"/>
  <c r="Q3547" i="73"/>
  <c r="P194" i="63"/>
  <c r="Q1634" i="73"/>
  <c r="Q387" i="73"/>
  <c r="Q1445" i="73"/>
  <c r="Q1885" i="73"/>
  <c r="Q1268" i="73"/>
  <c r="Q1332" i="73"/>
  <c r="Q457" i="73"/>
  <c r="Q455" i="73"/>
  <c r="Q888" i="73"/>
  <c r="Q1899" i="73"/>
  <c r="Q115" i="73"/>
  <c r="Q1328" i="73"/>
  <c r="Q765" i="73"/>
  <c r="Q1605" i="73"/>
  <c r="Q772" i="73"/>
  <c r="Q193" i="73"/>
  <c r="Q186" i="73"/>
  <c r="P874" i="73"/>
  <c r="P872" i="73"/>
  <c r="P198" i="63" s="1"/>
  <c r="P752" i="73"/>
  <c r="P54" i="63" s="1"/>
  <c r="P873" i="73"/>
  <c r="P753" i="73"/>
  <c r="Q753" i="73" s="1"/>
  <c r="P754" i="73"/>
  <c r="Q649" i="73"/>
  <c r="Q1936" i="73"/>
  <c r="Q1937" i="73"/>
  <c r="P22" i="63" l="1"/>
  <c r="P52" i="63"/>
  <c r="P61" i="63"/>
  <c r="P33" i="63"/>
  <c r="Q31" i="63"/>
  <c r="P24" i="63"/>
  <c r="P159" i="63"/>
  <c r="P70" i="63"/>
  <c r="P195" i="63"/>
  <c r="R195" i="63" s="1"/>
  <c r="P28" i="63"/>
  <c r="R38" i="63"/>
  <c r="P156" i="63"/>
  <c r="P20" i="63"/>
  <c r="P85" i="63"/>
  <c r="R85" i="63" s="1"/>
  <c r="P109" i="63"/>
  <c r="R47" i="63"/>
  <c r="Q47" i="63"/>
  <c r="Q29" i="63"/>
  <c r="R29" i="63"/>
  <c r="P41" i="63"/>
  <c r="R41" i="63" s="1"/>
  <c r="P133" i="63"/>
  <c r="P32" i="63"/>
  <c r="P197" i="63"/>
  <c r="P17" i="63"/>
  <c r="Q17" i="63" s="1"/>
  <c r="P111" i="63"/>
  <c r="P14" i="63"/>
  <c r="Q14" i="63" s="1"/>
  <c r="R18" i="63"/>
  <c r="Q18" i="63"/>
  <c r="R100" i="63"/>
  <c r="Q100" i="63"/>
  <c r="Q36" i="63"/>
  <c r="R36" i="63"/>
  <c r="Q152" i="63"/>
  <c r="R152" i="63"/>
  <c r="R61" i="63"/>
  <c r="Q61" i="63"/>
  <c r="R35" i="63"/>
  <c r="Q35" i="63"/>
  <c r="Q196" i="63"/>
  <c r="R196" i="63"/>
  <c r="Q46" i="63"/>
  <c r="R46" i="63"/>
  <c r="P86" i="63"/>
  <c r="Q324" i="73"/>
  <c r="P178" i="63"/>
  <c r="Q100" i="73"/>
  <c r="P182" i="63"/>
  <c r="Q614" i="73"/>
  <c r="P102" i="63"/>
  <c r="Q4130" i="73"/>
  <c r="Q2706" i="73"/>
  <c r="P87" i="63"/>
  <c r="Q3787" i="73"/>
  <c r="P42" i="63"/>
  <c r="R144" i="63"/>
  <c r="Q144" i="63"/>
  <c r="Q150" i="63"/>
  <c r="R150" i="63"/>
  <c r="Q170" i="63"/>
  <c r="R170" i="63"/>
  <c r="R127" i="63"/>
  <c r="Q127" i="63"/>
  <c r="R69" i="63"/>
  <c r="Q69" i="63"/>
  <c r="R146" i="63"/>
  <c r="Q146" i="63"/>
  <c r="P71" i="63"/>
  <c r="Q1851" i="73"/>
  <c r="P181" i="63"/>
  <c r="Q2251" i="73"/>
  <c r="P165" i="63"/>
  <c r="Q1985" i="73"/>
  <c r="Q2943" i="73"/>
  <c r="P164" i="63"/>
  <c r="Q3313" i="73"/>
  <c r="P104" i="63"/>
  <c r="R95" i="63"/>
  <c r="Q95" i="63"/>
  <c r="Q167" i="63"/>
  <c r="R167" i="63"/>
  <c r="R40" i="63"/>
  <c r="Q40" i="63"/>
  <c r="R109" i="63"/>
  <c r="Q109" i="63"/>
  <c r="R93" i="63"/>
  <c r="Q93" i="63"/>
  <c r="Q195" i="63"/>
  <c r="R187" i="63"/>
  <c r="Q187" i="63"/>
  <c r="Q56" i="63"/>
  <c r="R56" i="63"/>
  <c r="R122" i="63"/>
  <c r="Q122" i="63"/>
  <c r="P16" i="63"/>
  <c r="Q1203" i="73"/>
  <c r="P75" i="63"/>
  <c r="Q1901" i="73"/>
  <c r="Q3615" i="73"/>
  <c r="P105" i="63"/>
  <c r="Q3338" i="73"/>
  <c r="P128" i="63"/>
  <c r="Q3410" i="73"/>
  <c r="P92" i="63"/>
  <c r="Q4088" i="73"/>
  <c r="P183" i="63"/>
  <c r="Q3193" i="73"/>
  <c r="P174" i="63"/>
  <c r="Q2429" i="73"/>
  <c r="P39" i="63"/>
  <c r="R28" i="63"/>
  <c r="Q28" i="63"/>
  <c r="R188" i="63"/>
  <c r="Q188" i="63"/>
  <c r="Q130" i="63"/>
  <c r="R130" i="63"/>
  <c r="Q99" i="63"/>
  <c r="R99" i="63"/>
  <c r="Q169" i="63"/>
  <c r="R169" i="63"/>
  <c r="R151" i="63"/>
  <c r="Q151" i="63"/>
  <c r="R37" i="63"/>
  <c r="Q37" i="63"/>
  <c r="P48" i="63"/>
  <c r="Q1572" i="73"/>
  <c r="P96" i="63"/>
  <c r="Q953" i="73"/>
  <c r="P11" i="63"/>
  <c r="Q411" i="73"/>
  <c r="P171" i="63"/>
  <c r="Q1959" i="73"/>
  <c r="P27" i="63"/>
  <c r="Q1143" i="73"/>
  <c r="Q3456" i="73"/>
  <c r="P173" i="63"/>
  <c r="Q3022" i="73"/>
  <c r="P125" i="63"/>
  <c r="Q3500" i="73"/>
  <c r="P175" i="63"/>
  <c r="Q81" i="63"/>
  <c r="R81" i="63"/>
  <c r="Q131" i="63"/>
  <c r="R131" i="63"/>
  <c r="Q124" i="63"/>
  <c r="R124" i="63"/>
  <c r="Q97" i="63"/>
  <c r="R97" i="63"/>
  <c r="Q65" i="63"/>
  <c r="R65" i="63"/>
  <c r="Q140" i="63"/>
  <c r="R140" i="63"/>
  <c r="Q78" i="63"/>
  <c r="R78" i="63"/>
  <c r="R115" i="63"/>
  <c r="Q115" i="63"/>
  <c r="Q24" i="63"/>
  <c r="R24" i="63"/>
  <c r="R190" i="63"/>
  <c r="Q190" i="63"/>
  <c r="R158" i="63"/>
  <c r="Q158" i="63"/>
  <c r="P88" i="63"/>
  <c r="Q1653" i="73"/>
  <c r="P106" i="63"/>
  <c r="Q2041" i="73"/>
  <c r="P84" i="63"/>
  <c r="Q1773" i="73"/>
  <c r="P134" i="63"/>
  <c r="Q1463" i="73"/>
  <c r="Q2671" i="73"/>
  <c r="P149" i="63"/>
  <c r="Q3584" i="73"/>
  <c r="P83" i="63"/>
  <c r="Q4196" i="73"/>
  <c r="P34" i="63"/>
  <c r="Q2765" i="73"/>
  <c r="P172" i="63"/>
  <c r="Q2685" i="73"/>
  <c r="P119" i="63"/>
  <c r="Q70" i="63"/>
  <c r="R70" i="63"/>
  <c r="R139" i="63"/>
  <c r="Q139" i="63"/>
  <c r="R137" i="63"/>
  <c r="Q137" i="63"/>
  <c r="R147" i="63"/>
  <c r="Q147" i="63"/>
  <c r="R113" i="63"/>
  <c r="Q113" i="63"/>
  <c r="Q52" i="63"/>
  <c r="R52" i="63"/>
  <c r="R68" i="63"/>
  <c r="Q68" i="63"/>
  <c r="R62" i="63"/>
  <c r="Q62" i="63"/>
  <c r="P49" i="63"/>
  <c r="Q198" i="73"/>
  <c r="P189" i="63"/>
  <c r="Q497" i="73"/>
  <c r="P117" i="63"/>
  <c r="Q229" i="73"/>
  <c r="P77" i="63"/>
  <c r="Q1808" i="73"/>
  <c r="Q3386" i="73"/>
  <c r="P55" i="63"/>
  <c r="Q3839" i="73"/>
  <c r="P121" i="63"/>
  <c r="Q2496" i="73"/>
  <c r="P51" i="63"/>
  <c r="P132" i="63"/>
  <c r="Q45" i="63"/>
  <c r="R45" i="63"/>
  <c r="Q162" i="63"/>
  <c r="R162" i="63"/>
  <c r="Q19" i="63"/>
  <c r="R19" i="63"/>
  <c r="R186" i="63"/>
  <c r="Q186" i="63"/>
  <c r="R108" i="63"/>
  <c r="Q108" i="63"/>
  <c r="R22" i="63"/>
  <c r="Q22" i="63"/>
  <c r="R197" i="63"/>
  <c r="Q197" i="63"/>
  <c r="Q23" i="63"/>
  <c r="R23" i="63"/>
  <c r="Q12" i="63"/>
  <c r="R12" i="63"/>
  <c r="R191" i="63"/>
  <c r="Q191" i="63"/>
  <c r="P112" i="63"/>
  <c r="Q1180" i="73"/>
  <c r="P148" i="63"/>
  <c r="Q990" i="73"/>
  <c r="P155" i="63"/>
  <c r="Q301" i="73"/>
  <c r="P101" i="63"/>
  <c r="Q1553" i="73"/>
  <c r="Q2865" i="73"/>
  <c r="P116" i="63"/>
  <c r="Q2809" i="73"/>
  <c r="P160" i="63"/>
  <c r="R67" i="63"/>
  <c r="Q67" i="63"/>
  <c r="Q133" i="63"/>
  <c r="R133" i="63"/>
  <c r="R33" i="63"/>
  <c r="Q33" i="63"/>
  <c r="Q176" i="63"/>
  <c r="R176" i="63"/>
  <c r="R156" i="63"/>
  <c r="Q156" i="63"/>
  <c r="Q20" i="63"/>
  <c r="R20" i="63"/>
  <c r="R82" i="63"/>
  <c r="Q82" i="63"/>
  <c r="P126" i="63"/>
  <c r="Q1491" i="73"/>
  <c r="P184" i="63"/>
  <c r="Q1528" i="73"/>
  <c r="P107" i="63"/>
  <c r="Q914" i="73"/>
  <c r="Q4058" i="73"/>
  <c r="P145" i="63"/>
  <c r="Q3734" i="73"/>
  <c r="P21" i="63"/>
  <c r="Q3869" i="73"/>
  <c r="P25" i="63"/>
  <c r="Q2831" i="73"/>
  <c r="P57" i="63"/>
  <c r="Q2626" i="73"/>
  <c r="P123" i="63"/>
  <c r="Q3711" i="73"/>
  <c r="P199" i="63"/>
  <c r="Q94" i="63"/>
  <c r="R94" i="63"/>
  <c r="R185" i="63"/>
  <c r="Q185" i="63"/>
  <c r="R138" i="63"/>
  <c r="Q138" i="63"/>
  <c r="Q114" i="63"/>
  <c r="R159" i="63"/>
  <c r="Q159" i="63"/>
  <c r="Q2385" i="73"/>
  <c r="P200" i="63"/>
  <c r="Q874" i="73"/>
  <c r="P201" i="63"/>
  <c r="R154" i="63"/>
  <c r="Q154" i="63"/>
  <c r="R194" i="63"/>
  <c r="Q194" i="63"/>
  <c r="R129" i="63"/>
  <c r="Q129" i="63"/>
  <c r="Q754" i="73"/>
  <c r="P136" i="63"/>
  <c r="R157" i="63"/>
  <c r="Q157" i="63"/>
  <c r="R103" i="63"/>
  <c r="Q103" i="63"/>
  <c r="Q2517" i="73"/>
  <c r="P13" i="63"/>
  <c r="R54" i="63"/>
  <c r="Q54" i="63"/>
  <c r="R60" i="63"/>
  <c r="Q60" i="63"/>
  <c r="R198" i="63"/>
  <c r="Q198" i="63"/>
  <c r="R63" i="63"/>
  <c r="Q63" i="63"/>
  <c r="Q2744" i="73"/>
  <c r="P43" i="63"/>
  <c r="Q873" i="73"/>
  <c r="Q752" i="73"/>
  <c r="Q872" i="73"/>
  <c r="Q41" i="63" l="1"/>
  <c r="Q85" i="63"/>
  <c r="R14" i="63"/>
  <c r="Q32" i="63"/>
  <c r="R32" i="63"/>
  <c r="R17" i="63"/>
  <c r="Q111" i="63"/>
  <c r="R111" i="63"/>
  <c r="R55" i="63"/>
  <c r="Q55" i="63"/>
  <c r="Q83" i="63"/>
  <c r="R83" i="63"/>
  <c r="R92" i="63"/>
  <c r="Q92" i="63"/>
  <c r="Q164" i="63"/>
  <c r="R164" i="63"/>
  <c r="R87" i="63"/>
  <c r="Q87" i="63"/>
  <c r="Q107" i="63"/>
  <c r="R107" i="63"/>
  <c r="Q199" i="63"/>
  <c r="R199" i="63"/>
  <c r="Q21" i="63"/>
  <c r="R21" i="63"/>
  <c r="Q160" i="63"/>
  <c r="R160" i="63"/>
  <c r="R49" i="63"/>
  <c r="Q49" i="63"/>
  <c r="Q106" i="63"/>
  <c r="R106" i="63"/>
  <c r="Q27" i="63"/>
  <c r="R27" i="63"/>
  <c r="R48" i="63"/>
  <c r="Q48" i="63"/>
  <c r="Q16" i="63"/>
  <c r="R16" i="63"/>
  <c r="Q86" i="63"/>
  <c r="R86" i="63"/>
  <c r="Q126" i="63"/>
  <c r="R126" i="63"/>
  <c r="R148" i="63"/>
  <c r="Q148" i="63"/>
  <c r="R119" i="63"/>
  <c r="Q119" i="63"/>
  <c r="R149" i="63"/>
  <c r="Q149" i="63"/>
  <c r="Q175" i="63"/>
  <c r="R175" i="63"/>
  <c r="Q39" i="63"/>
  <c r="R39" i="63"/>
  <c r="Q128" i="63"/>
  <c r="R128" i="63"/>
  <c r="R145" i="63"/>
  <c r="Q145" i="63"/>
  <c r="Q132" i="63"/>
  <c r="R132" i="63"/>
  <c r="R77" i="63"/>
  <c r="Q77" i="63"/>
  <c r="Q88" i="63"/>
  <c r="R88" i="63"/>
  <c r="Q171" i="63"/>
  <c r="R171" i="63"/>
  <c r="Q165" i="63"/>
  <c r="R165" i="63"/>
  <c r="R102" i="63"/>
  <c r="Q102" i="63"/>
  <c r="R184" i="63"/>
  <c r="Q184" i="63"/>
  <c r="R155" i="63"/>
  <c r="Q155" i="63"/>
  <c r="R116" i="63"/>
  <c r="Q116" i="63"/>
  <c r="R51" i="63"/>
  <c r="Q51" i="63"/>
  <c r="R125" i="63"/>
  <c r="Q125" i="63"/>
  <c r="R174" i="63"/>
  <c r="Q174" i="63"/>
  <c r="R105" i="63"/>
  <c r="Q105" i="63"/>
  <c r="Q123" i="63"/>
  <c r="R123" i="63"/>
  <c r="Q112" i="63"/>
  <c r="R112" i="63"/>
  <c r="R172" i="63"/>
  <c r="Q172" i="63"/>
  <c r="R57" i="63"/>
  <c r="Q57" i="63"/>
  <c r="Q117" i="63"/>
  <c r="R117" i="63"/>
  <c r="R134" i="63"/>
  <c r="Q134" i="63"/>
  <c r="R11" i="63"/>
  <c r="Q11" i="63"/>
  <c r="Q181" i="63"/>
  <c r="R181" i="63"/>
  <c r="R182" i="63"/>
  <c r="Q182" i="63"/>
  <c r="R101" i="63"/>
  <c r="Q101" i="63"/>
  <c r="R34" i="63"/>
  <c r="Q34" i="63"/>
  <c r="R183" i="63"/>
  <c r="Q183" i="63"/>
  <c r="R104" i="63"/>
  <c r="Q104" i="63"/>
  <c r="R42" i="63"/>
  <c r="Q42" i="63"/>
  <c r="R121" i="63"/>
  <c r="Q121" i="63"/>
  <c r="R173" i="63"/>
  <c r="Q173" i="63"/>
  <c r="R25" i="63"/>
  <c r="Q25" i="63"/>
  <c r="R189" i="63"/>
  <c r="Q189" i="63"/>
  <c r="Q84" i="63"/>
  <c r="R84" i="63"/>
  <c r="R96" i="63"/>
  <c r="Q96" i="63"/>
  <c r="R75" i="63"/>
  <c r="Q75" i="63"/>
  <c r="R71" i="63"/>
  <c r="Q71" i="63"/>
  <c r="R178" i="63"/>
  <c r="Q178" i="63"/>
  <c r="R201" i="63"/>
  <c r="Q201" i="63"/>
  <c r="R200" i="63"/>
  <c r="Q200" i="63"/>
  <c r="R136" i="63"/>
  <c r="Q136" i="63"/>
  <c r="R43" i="63"/>
  <c r="Q43" i="63"/>
  <c r="R13" i="63"/>
  <c r="R7" i="63" s="1"/>
  <c r="C15" i="7" s="1"/>
  <c r="C27" i="7" s="1"/>
  <c r="Q13" i="63"/>
  <c r="R6" i="63"/>
  <c r="B15" i="7" s="1"/>
  <c r="B27" i="7" s="1"/>
  <c r="P7" i="63"/>
  <c r="Q7" i="63" s="1"/>
  <c r="P6" i="63"/>
  <c r="Q6" i="63" s="1"/>
  <c r="AG180" i="63"/>
  <c r="AH180" i="63"/>
  <c r="D27" i="7" l="1"/>
  <c r="R8" i="63"/>
  <c r="D15" i="7"/>
  <c r="B22" i="7" s="1"/>
  <c r="B23" i="7" s="1"/>
  <c r="P8" i="63"/>
  <c r="AK180" i="63"/>
  <c r="AL180" i="63"/>
  <c r="AF180" i="63"/>
  <c r="AI180" i="63" s="1"/>
  <c r="W17" i="63" l="1"/>
  <c r="W18" i="63"/>
  <c r="X18" i="63"/>
  <c r="AG18" i="63" s="1"/>
  <c r="X17" i="63"/>
  <c r="X111" i="63"/>
  <c r="AG111" i="63" s="1"/>
  <c r="W111" i="63"/>
  <c r="Y111" i="63"/>
  <c r="AH111" i="63" s="1"/>
  <c r="Y17" i="63"/>
  <c r="AH17" i="63" s="1"/>
  <c r="Y18" i="63"/>
  <c r="AH18" i="63" s="1"/>
  <c r="W95" i="63"/>
  <c r="W69" i="63"/>
  <c r="X36" i="63"/>
  <c r="Y115" i="63"/>
  <c r="W55" i="63"/>
  <c r="X186" i="63"/>
  <c r="AG186" i="63" s="1"/>
  <c r="Y132" i="63"/>
  <c r="AH132" i="63" s="1"/>
  <c r="W146" i="63"/>
  <c r="Y122" i="63"/>
  <c r="Y50" i="63"/>
  <c r="X181" i="63"/>
  <c r="X162" i="63"/>
  <c r="Y145" i="63"/>
  <c r="AH145" i="63" s="1"/>
  <c r="W121" i="63"/>
  <c r="X57" i="63"/>
  <c r="AG57" i="63" s="1"/>
  <c r="W49" i="63"/>
  <c r="Y41" i="63"/>
  <c r="W152" i="63"/>
  <c r="W104" i="63"/>
  <c r="Y48" i="63"/>
  <c r="Y127" i="63"/>
  <c r="AH127" i="63" s="1"/>
  <c r="X94" i="63"/>
  <c r="AG94" i="63" s="1"/>
  <c r="Y101" i="63"/>
  <c r="AH101" i="63" s="1"/>
  <c r="W85" i="63"/>
  <c r="W45" i="63"/>
  <c r="Y52" i="63"/>
  <c r="AH52" i="63" s="1"/>
  <c r="W36" i="63"/>
  <c r="X115" i="63"/>
  <c r="X35" i="63"/>
  <c r="AG35" i="63" s="1"/>
  <c r="X171" i="63"/>
  <c r="AG171" i="63" s="1"/>
  <c r="W186" i="63"/>
  <c r="X132" i="63"/>
  <c r="AG132" i="63" s="1"/>
  <c r="W114" i="63"/>
  <c r="W181" i="63"/>
  <c r="X145" i="63"/>
  <c r="X129" i="63"/>
  <c r="X41" i="63"/>
  <c r="AG41" i="63" s="1"/>
  <c r="Y201" i="63"/>
  <c r="X88" i="63"/>
  <c r="AG88" i="63" s="1"/>
  <c r="Y56" i="63"/>
  <c r="AH56" i="63" s="1"/>
  <c r="W24" i="63"/>
  <c r="Y200" i="63"/>
  <c r="AH200" i="63" s="1"/>
  <c r="Y22" i="63"/>
  <c r="X176" i="63"/>
  <c r="W124" i="63"/>
  <c r="X52" i="63"/>
  <c r="AG52" i="63" s="1"/>
  <c r="W156" i="63"/>
  <c r="W171" i="63"/>
  <c r="X151" i="63"/>
  <c r="W87" i="63"/>
  <c r="W71" i="63"/>
  <c r="W102" i="63"/>
  <c r="X54" i="63"/>
  <c r="AG54" i="63" s="1"/>
  <c r="Y167" i="63"/>
  <c r="AH167" i="63" s="1"/>
  <c r="Y109" i="63"/>
  <c r="AH109" i="63" s="1"/>
  <c r="X93" i="63"/>
  <c r="AG93" i="63" s="1"/>
  <c r="Y185" i="63"/>
  <c r="W132" i="63"/>
  <c r="Y100" i="63"/>
  <c r="X84" i="63"/>
  <c r="Y106" i="63"/>
  <c r="AH106" i="63" s="1"/>
  <c r="X26" i="63"/>
  <c r="W39" i="63"/>
  <c r="W145" i="63"/>
  <c r="W129" i="63"/>
  <c r="Y65" i="63"/>
  <c r="AH65" i="63" s="1"/>
  <c r="W57" i="63"/>
  <c r="X201" i="63"/>
  <c r="Y144" i="63"/>
  <c r="AH144" i="63" s="1"/>
  <c r="Y128" i="63"/>
  <c r="AH128" i="63" s="1"/>
  <c r="W120" i="63"/>
  <c r="Y96" i="63"/>
  <c r="AH96" i="63" s="1"/>
  <c r="X56" i="63"/>
  <c r="Y188" i="63"/>
  <c r="W78" i="63"/>
  <c r="W176" i="63"/>
  <c r="Y175" i="63"/>
  <c r="AH175" i="63" s="1"/>
  <c r="Y140" i="63"/>
  <c r="AH140" i="63" s="1"/>
  <c r="W123" i="63"/>
  <c r="Y75" i="63"/>
  <c r="AH75" i="63" s="1"/>
  <c r="W67" i="63"/>
  <c r="X51" i="63"/>
  <c r="AG51" i="63" s="1"/>
  <c r="W43" i="63"/>
  <c r="Y155" i="63"/>
  <c r="W151" i="63"/>
  <c r="Y70" i="63"/>
  <c r="AH70" i="63" s="1"/>
  <c r="W54" i="63"/>
  <c r="X109" i="63"/>
  <c r="AG109" i="63" s="1"/>
  <c r="X185" i="63"/>
  <c r="X100" i="63"/>
  <c r="AG100" i="63" s="1"/>
  <c r="W84" i="63"/>
  <c r="W60" i="63"/>
  <c r="Y173" i="63"/>
  <c r="AH173" i="63" s="1"/>
  <c r="W138" i="63"/>
  <c r="X106" i="63"/>
  <c r="AG106" i="63" s="1"/>
  <c r="Y34" i="63"/>
  <c r="AH34" i="63" s="1"/>
  <c r="Y172" i="63"/>
  <c r="Y113" i="63"/>
  <c r="AH113" i="63" s="1"/>
  <c r="W201" i="63"/>
  <c r="X144" i="63"/>
  <c r="X128" i="63"/>
  <c r="AG128" i="63" s="1"/>
  <c r="Y104" i="63"/>
  <c r="X96" i="63"/>
  <c r="AG96" i="63" s="1"/>
  <c r="W88" i="63"/>
  <c r="W32" i="63"/>
  <c r="Y16" i="63"/>
  <c r="AH16" i="63" s="1"/>
  <c r="W200" i="63"/>
  <c r="X196" i="63"/>
  <c r="X178" i="63"/>
  <c r="X188" i="63"/>
  <c r="AG188" i="63" s="1"/>
  <c r="Y13" i="63"/>
  <c r="AH13" i="63" s="1"/>
  <c r="X140" i="63"/>
  <c r="AG140" i="63" s="1"/>
  <c r="X68" i="63"/>
  <c r="Y183" i="63"/>
  <c r="AH183" i="63" s="1"/>
  <c r="Y165" i="63"/>
  <c r="X75" i="63"/>
  <c r="Y195" i="63"/>
  <c r="AH195" i="63" s="1"/>
  <c r="X155" i="63"/>
  <c r="AG155" i="63" s="1"/>
  <c r="X70" i="63"/>
  <c r="AG70" i="63" s="1"/>
  <c r="Y148" i="63"/>
  <c r="AH148" i="63" s="1"/>
  <c r="Y116" i="63"/>
  <c r="X173" i="63"/>
  <c r="AG173" i="63" s="1"/>
  <c r="X34" i="63"/>
  <c r="X191" i="63"/>
  <c r="Y137" i="63"/>
  <c r="AH137" i="63" s="1"/>
  <c r="Y170" i="63"/>
  <c r="AH170" i="63" s="1"/>
  <c r="W128" i="63"/>
  <c r="X16" i="63"/>
  <c r="AG16" i="63" s="1"/>
  <c r="W188" i="63"/>
  <c r="Y45" i="63"/>
  <c r="AH45" i="63" s="1"/>
  <c r="W140" i="63"/>
  <c r="X183" i="63"/>
  <c r="Y135" i="63"/>
  <c r="AH135" i="63" s="1"/>
  <c r="Y125" i="63"/>
  <c r="AH125" i="63" s="1"/>
  <c r="X148" i="63"/>
  <c r="AG148" i="63" s="1"/>
  <c r="W173" i="63"/>
  <c r="W191" i="63"/>
  <c r="X137" i="63"/>
  <c r="AG137" i="63" s="1"/>
  <c r="Y121" i="63"/>
  <c r="Y49" i="63"/>
  <c r="X170" i="63"/>
  <c r="AG170" i="63" s="1"/>
  <c r="W184" i="63"/>
  <c r="AF184" i="63" s="1"/>
  <c r="Y31" i="63"/>
  <c r="AH31" i="63" s="1"/>
  <c r="Y29" i="63"/>
  <c r="AH29" i="63" s="1"/>
  <c r="Y160" i="63"/>
  <c r="Y95" i="63"/>
  <c r="AH95" i="63" s="1"/>
  <c r="Y47" i="63"/>
  <c r="W23" i="63"/>
  <c r="Y150" i="63"/>
  <c r="AH150" i="63" s="1"/>
  <c r="X62" i="63"/>
  <c r="AG62" i="63" s="1"/>
  <c r="W22" i="63"/>
  <c r="X158" i="63"/>
  <c r="W117" i="63"/>
  <c r="Y69" i="63"/>
  <c r="AH69" i="63" s="1"/>
  <c r="X45" i="63"/>
  <c r="W13" i="63"/>
  <c r="X108" i="63"/>
  <c r="AG108" i="63" s="1"/>
  <c r="X12" i="63"/>
  <c r="Y107" i="63"/>
  <c r="AH107" i="63" s="1"/>
  <c r="X99" i="63"/>
  <c r="AG99" i="63" s="1"/>
  <c r="Y19" i="63"/>
  <c r="W179" i="63"/>
  <c r="X135" i="63"/>
  <c r="Y87" i="63"/>
  <c r="X71" i="63"/>
  <c r="Y102" i="63"/>
  <c r="AH102" i="63" s="1"/>
  <c r="X86" i="63"/>
  <c r="AG86" i="63" s="1"/>
  <c r="X125" i="63"/>
  <c r="W109" i="63"/>
  <c r="Y61" i="63"/>
  <c r="AH61" i="63" s="1"/>
  <c r="X37" i="63"/>
  <c r="W148" i="63"/>
  <c r="W116" i="63"/>
  <c r="Y28" i="63"/>
  <c r="AH28" i="63" s="1"/>
  <c r="W194" i="63"/>
  <c r="X114" i="63"/>
  <c r="AG114" i="63" s="1"/>
  <c r="Y42" i="63"/>
  <c r="W137" i="63"/>
  <c r="AF137" i="63" s="1"/>
  <c r="W97" i="63"/>
  <c r="W81" i="63"/>
  <c r="W25" i="63"/>
  <c r="W170" i="63"/>
  <c r="Y152" i="63"/>
  <c r="AH152" i="63" s="1"/>
  <c r="Y136" i="63"/>
  <c r="AH136" i="63" s="1"/>
  <c r="Y120" i="63"/>
  <c r="W96" i="63"/>
  <c r="X24" i="63"/>
  <c r="X31" i="63"/>
  <c r="X29" i="63"/>
  <c r="AG29" i="63" s="1"/>
  <c r="X160" i="63"/>
  <c r="AG160" i="63" s="1"/>
  <c r="X95" i="63"/>
  <c r="AG95" i="63" s="1"/>
  <c r="Y63" i="63"/>
  <c r="AH63" i="63" s="1"/>
  <c r="X47" i="63"/>
  <c r="W158" i="63"/>
  <c r="Y85" i="63"/>
  <c r="X69" i="63"/>
  <c r="Y36" i="63"/>
  <c r="AH36" i="63" s="1"/>
  <c r="W99" i="63"/>
  <c r="W83" i="63"/>
  <c r="Y27" i="63"/>
  <c r="AH27" i="63" s="1"/>
  <c r="W135" i="63"/>
  <c r="Y103" i="63"/>
  <c r="AH103" i="63" s="1"/>
  <c r="X87" i="63"/>
  <c r="AG87" i="63" s="1"/>
  <c r="X102" i="63"/>
  <c r="W125" i="63"/>
  <c r="Y77" i="63"/>
  <c r="AH77" i="63" s="1"/>
  <c r="W21" i="63"/>
  <c r="W20" i="63"/>
  <c r="W34" i="63"/>
  <c r="Y181" i="63"/>
  <c r="AH181" i="63" s="1"/>
  <c r="Y162" i="63"/>
  <c r="W113" i="63"/>
  <c r="Y57" i="63"/>
  <c r="AH57" i="63" s="1"/>
  <c r="X152" i="63"/>
  <c r="AG152" i="63" s="1"/>
  <c r="X136" i="63"/>
  <c r="AG136" i="63" s="1"/>
  <c r="X120" i="63"/>
  <c r="AG120" i="63" s="1"/>
  <c r="W16" i="63"/>
  <c r="X200" i="63"/>
  <c r="AG200" i="63" s="1"/>
  <c r="Y186" i="63"/>
  <c r="X116" i="63"/>
  <c r="X43" i="63"/>
  <c r="AG43" i="63" s="1"/>
  <c r="Y105" i="63"/>
  <c r="AH105" i="63" s="1"/>
  <c r="Y20" i="63"/>
  <c r="AH20" i="63" s="1"/>
  <c r="X67" i="63"/>
  <c r="AG67" i="63" s="1"/>
  <c r="W174" i="63"/>
  <c r="W126" i="63"/>
  <c r="X112" i="63"/>
  <c r="X127" i="63"/>
  <c r="X14" i="63"/>
  <c r="AG14" i="63" s="1"/>
  <c r="X13" i="63"/>
  <c r="AG13" i="63" s="1"/>
  <c r="X164" i="63"/>
  <c r="AG164" i="63" s="1"/>
  <c r="X81" i="63"/>
  <c r="AG81" i="63" s="1"/>
  <c r="X85" i="63"/>
  <c r="Y130" i="63"/>
  <c r="AH130" i="63" s="1"/>
  <c r="X122" i="63"/>
  <c r="W62" i="63"/>
  <c r="Y158" i="63"/>
  <c r="AH158" i="63" s="1"/>
  <c r="W162" i="63"/>
  <c r="X150" i="63"/>
  <c r="AG150" i="63" s="1"/>
  <c r="Y78" i="63"/>
  <c r="AH78" i="63" s="1"/>
  <c r="W144" i="63"/>
  <c r="Y156" i="63"/>
  <c r="AH156" i="63" s="1"/>
  <c r="W61" i="63"/>
  <c r="Y67" i="63"/>
  <c r="X21" i="63"/>
  <c r="AG21" i="63" s="1"/>
  <c r="Y60" i="63"/>
  <c r="AH60" i="63" s="1"/>
  <c r="Y99" i="63"/>
  <c r="AH99" i="63" s="1"/>
  <c r="Y196" i="63"/>
  <c r="W149" i="63"/>
  <c r="X154" i="63"/>
  <c r="AG154" i="63" s="1"/>
  <c r="Y86" i="63"/>
  <c r="W133" i="63"/>
  <c r="Y184" i="63"/>
  <c r="AH184" i="63" s="1"/>
  <c r="X134" i="63"/>
  <c r="AG134" i="63" s="1"/>
  <c r="X159" i="63"/>
  <c r="AG159" i="63" s="1"/>
  <c r="Y54" i="63"/>
  <c r="AH54" i="63" s="1"/>
  <c r="Y23" i="63"/>
  <c r="X179" i="63"/>
  <c r="AG179" i="63" s="1"/>
  <c r="W187" i="63"/>
  <c r="X175" i="63"/>
  <c r="AG175" i="63" s="1"/>
  <c r="X23" i="63"/>
  <c r="AG23" i="63" s="1"/>
  <c r="W38" i="63"/>
  <c r="AF38" i="63" s="1"/>
  <c r="W178" i="63"/>
  <c r="W164" i="63"/>
  <c r="X167" i="63"/>
  <c r="W12" i="63"/>
  <c r="Y24" i="63"/>
  <c r="AH24" i="63" s="1"/>
  <c r="W70" i="63"/>
  <c r="Y92" i="63"/>
  <c r="AH92" i="63" s="1"/>
  <c r="Y179" i="63"/>
  <c r="AH179" i="63" s="1"/>
  <c r="Y39" i="63"/>
  <c r="AH39" i="63" s="1"/>
  <c r="Y21" i="63"/>
  <c r="AH21" i="63" s="1"/>
  <c r="Y123" i="63"/>
  <c r="AH123" i="63" s="1"/>
  <c r="Y171" i="63"/>
  <c r="AH171" i="63" s="1"/>
  <c r="Y174" i="63"/>
  <c r="AH174" i="63" s="1"/>
  <c r="Y26" i="63"/>
  <c r="AH26" i="63" s="1"/>
  <c r="Y139" i="63"/>
  <c r="AH139" i="63" s="1"/>
  <c r="X63" i="63"/>
  <c r="AG63" i="63" s="1"/>
  <c r="X32" i="63"/>
  <c r="AG32" i="63" s="1"/>
  <c r="Y154" i="63"/>
  <c r="AH154" i="63" s="1"/>
  <c r="W63" i="63"/>
  <c r="Y182" i="63"/>
  <c r="AH182" i="63" s="1"/>
  <c r="Y147" i="63"/>
  <c r="AH147" i="63" s="1"/>
  <c r="Y178" i="63"/>
  <c r="AH178" i="63" s="1"/>
  <c r="X113" i="63"/>
  <c r="AG113" i="63" s="1"/>
  <c r="X107" i="63"/>
  <c r="AG107" i="63" s="1"/>
  <c r="W47" i="63"/>
  <c r="X19" i="63"/>
  <c r="AG19" i="63" s="1"/>
  <c r="X97" i="63"/>
  <c r="AG97" i="63" s="1"/>
  <c r="X124" i="63"/>
  <c r="AG124" i="63" s="1"/>
  <c r="X65" i="63"/>
  <c r="AG65" i="63" s="1"/>
  <c r="X55" i="63"/>
  <c r="AG55" i="63" s="1"/>
  <c r="X117" i="63"/>
  <c r="AG117" i="63" s="1"/>
  <c r="X48" i="63"/>
  <c r="AG48" i="63" s="1"/>
  <c r="Y108" i="63"/>
  <c r="AH108" i="63" s="1"/>
  <c r="Y14" i="63"/>
  <c r="AH14" i="63" s="1"/>
  <c r="X92" i="63"/>
  <c r="AG92" i="63" s="1"/>
  <c r="Y191" i="63"/>
  <c r="AH191" i="63" s="1"/>
  <c r="X25" i="63"/>
  <c r="Y114" i="63"/>
  <c r="AH114" i="63" s="1"/>
  <c r="X27" i="63"/>
  <c r="AG27" i="63" s="1"/>
  <c r="X190" i="63"/>
  <c r="AG190" i="63" s="1"/>
  <c r="Y88" i="63"/>
  <c r="AH88" i="63" s="1"/>
  <c r="W185" i="63"/>
  <c r="Z185" i="63" s="1"/>
  <c r="Y33" i="63"/>
  <c r="AH33" i="63" s="1"/>
  <c r="X119" i="63"/>
  <c r="AG119" i="63" s="1"/>
  <c r="X38" i="63"/>
  <c r="Y12" i="63"/>
  <c r="X156" i="63"/>
  <c r="AG156" i="63" s="1"/>
  <c r="X138" i="63"/>
  <c r="AG138" i="63" s="1"/>
  <c r="X40" i="63"/>
  <c r="AG40" i="63" s="1"/>
  <c r="X78" i="63"/>
  <c r="AG78" i="63" s="1"/>
  <c r="X184" i="63"/>
  <c r="X121" i="63"/>
  <c r="AG121" i="63" s="1"/>
  <c r="Y117" i="63"/>
  <c r="AH117" i="63" s="1"/>
  <c r="X146" i="63"/>
  <c r="AG146" i="63" s="1"/>
  <c r="W68" i="63"/>
  <c r="W105" i="63"/>
  <c r="X194" i="63"/>
  <c r="AG194" i="63" s="1"/>
  <c r="Y133" i="63"/>
  <c r="AH133" i="63" s="1"/>
  <c r="W115" i="63"/>
  <c r="Z115" i="63" s="1"/>
  <c r="W182" i="63"/>
  <c r="W28" i="63"/>
  <c r="W107" i="63"/>
  <c r="Y169" i="63"/>
  <c r="AH169" i="63" s="1"/>
  <c r="X103" i="63"/>
  <c r="AG103" i="63" s="1"/>
  <c r="X46" i="63"/>
  <c r="AG46" i="63" s="1"/>
  <c r="Y112" i="63"/>
  <c r="AH112" i="63" s="1"/>
  <c r="W150" i="63"/>
  <c r="X126" i="63"/>
  <c r="AG126" i="63" s="1"/>
  <c r="W46" i="63"/>
  <c r="W169" i="63"/>
  <c r="Y138" i="63"/>
  <c r="AH138" i="63" s="1"/>
  <c r="W41" i="63"/>
  <c r="X20" i="63"/>
  <c r="AG20" i="63" s="1"/>
  <c r="Y51" i="63"/>
  <c r="X199" i="63"/>
  <c r="W112" i="63"/>
  <c r="W14" i="63"/>
  <c r="W56" i="63"/>
  <c r="W119" i="63"/>
  <c r="W139" i="63"/>
  <c r="W42" i="63"/>
  <c r="W19" i="63"/>
  <c r="Z19" i="63" s="1"/>
  <c r="W195" i="63"/>
  <c r="W165" i="63"/>
  <c r="W154" i="63"/>
  <c r="W190" i="63"/>
  <c r="W189" i="63"/>
  <c r="W31" i="63"/>
  <c r="Y38" i="63"/>
  <c r="AH38" i="63" s="1"/>
  <c r="Y35" i="63"/>
  <c r="AH35" i="63" s="1"/>
  <c r="W197" i="63"/>
  <c r="Y146" i="63"/>
  <c r="AH146" i="63" s="1"/>
  <c r="X139" i="63"/>
  <c r="AG139" i="63" s="1"/>
  <c r="Y68" i="63"/>
  <c r="AH68" i="63" s="1"/>
  <c r="X83" i="63"/>
  <c r="AG83" i="63" s="1"/>
  <c r="X195" i="63"/>
  <c r="AG195" i="63" s="1"/>
  <c r="W130" i="63"/>
  <c r="W82" i="63"/>
  <c r="Y46" i="63"/>
  <c r="W103" i="63"/>
  <c r="Y187" i="63"/>
  <c r="AH187" i="63" s="1"/>
  <c r="X149" i="63"/>
  <c r="AG149" i="63" s="1"/>
  <c r="Y189" i="63"/>
  <c r="AH189" i="63" s="1"/>
  <c r="Y198" i="63"/>
  <c r="AH198" i="63" s="1"/>
  <c r="Y55" i="63"/>
  <c r="AH55" i="63" s="1"/>
  <c r="W159" i="63"/>
  <c r="W33" i="63"/>
  <c r="W106" i="63"/>
  <c r="W35" i="63"/>
  <c r="Y149" i="63"/>
  <c r="AH149" i="63" s="1"/>
  <c r="Y97" i="63"/>
  <c r="AH97" i="63" s="1"/>
  <c r="X133" i="63"/>
  <c r="AG133" i="63" s="1"/>
  <c r="Y83" i="63"/>
  <c r="AH83" i="63" s="1"/>
  <c r="W100" i="63"/>
  <c r="W29" i="63"/>
  <c r="W37" i="63"/>
  <c r="W147" i="63"/>
  <c r="W48" i="63"/>
  <c r="W155" i="63"/>
  <c r="W175" i="63"/>
  <c r="W196" i="63"/>
  <c r="W93" i="63"/>
  <c r="Y197" i="63"/>
  <c r="AH197" i="63" s="1"/>
  <c r="X131" i="63"/>
  <c r="AG131" i="63" s="1"/>
  <c r="Y190" i="63"/>
  <c r="AH190" i="63" s="1"/>
  <c r="W86" i="63"/>
  <c r="Y177" i="63"/>
  <c r="AH177" i="63" s="1"/>
  <c r="Y71" i="63"/>
  <c r="AH71" i="63" s="1"/>
  <c r="W94" i="63"/>
  <c r="X182" i="63"/>
  <c r="Y81" i="63"/>
  <c r="AH81" i="63" s="1"/>
  <c r="Y84" i="63"/>
  <c r="AH84" i="63" s="1"/>
  <c r="X123" i="63"/>
  <c r="AG123" i="63" s="1"/>
  <c r="Y62" i="63"/>
  <c r="AH62" i="63" s="1"/>
  <c r="W157" i="63"/>
  <c r="Y119" i="63"/>
  <c r="AH119" i="63" s="1"/>
  <c r="Y134" i="63"/>
  <c r="AH134" i="63" s="1"/>
  <c r="W75" i="63"/>
  <c r="X39" i="63"/>
  <c r="X169" i="63"/>
  <c r="AG169" i="63" s="1"/>
  <c r="Y159" i="63"/>
  <c r="AH159" i="63" s="1"/>
  <c r="Y124" i="63"/>
  <c r="AH124" i="63" s="1"/>
  <c r="Y126" i="63"/>
  <c r="AH126" i="63" s="1"/>
  <c r="Y164" i="63"/>
  <c r="AH164" i="63" s="1"/>
  <c r="X42" i="63"/>
  <c r="AG42" i="63" s="1"/>
  <c r="X174" i="63"/>
  <c r="AG174" i="63" s="1"/>
  <c r="X61" i="63"/>
  <c r="Y94" i="63"/>
  <c r="AH94" i="63" s="1"/>
  <c r="W177" i="63"/>
  <c r="W167" i="63"/>
  <c r="X157" i="63"/>
  <c r="AG157" i="63" s="1"/>
  <c r="Y131" i="63"/>
  <c r="AH131" i="63" s="1"/>
  <c r="Y40" i="63"/>
  <c r="AH40" i="63" s="1"/>
  <c r="Y82" i="63"/>
  <c r="W101" i="63"/>
  <c r="X82" i="63"/>
  <c r="AG82" i="63" s="1"/>
  <c r="X197" i="63"/>
  <c r="AG197" i="63" s="1"/>
  <c r="W199" i="63"/>
  <c r="Y194" i="63"/>
  <c r="AH194" i="63" s="1"/>
  <c r="X28" i="63"/>
  <c r="AG28" i="63" s="1"/>
  <c r="X104" i="63"/>
  <c r="AG104" i="63" s="1"/>
  <c r="W131" i="63"/>
  <c r="W65" i="63"/>
  <c r="W127" i="63"/>
  <c r="X147" i="63"/>
  <c r="AG147" i="63" s="1"/>
  <c r="Y157" i="63"/>
  <c r="AH157" i="63" s="1"/>
  <c r="Y176" i="63"/>
  <c r="AH176" i="63" s="1"/>
  <c r="X172" i="63"/>
  <c r="AG172" i="63" s="1"/>
  <c r="W26" i="63"/>
  <c r="Y129" i="63"/>
  <c r="AH129" i="63" s="1"/>
  <c r="Y32" i="63"/>
  <c r="X105" i="63"/>
  <c r="AG105" i="63" s="1"/>
  <c r="Y37" i="63"/>
  <c r="AH37" i="63" s="1"/>
  <c r="W52" i="63"/>
  <c r="X177" i="63"/>
  <c r="AG177" i="63" s="1"/>
  <c r="X165" i="63"/>
  <c r="AG165" i="63" s="1"/>
  <c r="W122" i="63"/>
  <c r="W51" i="63"/>
  <c r="W198" i="63"/>
  <c r="W77" i="63"/>
  <c r="X101" i="63"/>
  <c r="AG101" i="63" s="1"/>
  <c r="X50" i="63"/>
  <c r="AG50" i="63" s="1"/>
  <c r="W183" i="63"/>
  <c r="X60" i="63"/>
  <c r="AG60" i="63" s="1"/>
  <c r="Y25" i="63"/>
  <c r="AH25" i="63" s="1"/>
  <c r="W50" i="63"/>
  <c r="W160" i="63"/>
  <c r="Y151" i="63"/>
  <c r="AH151" i="63" s="1"/>
  <c r="X77" i="63"/>
  <c r="AG77" i="63" s="1"/>
  <c r="W92" i="63"/>
  <c r="X49" i="63"/>
  <c r="AG49" i="63" s="1"/>
  <c r="W27" i="63"/>
  <c r="X189" i="63"/>
  <c r="AG189" i="63" s="1"/>
  <c r="X187" i="63"/>
  <c r="AG187" i="63" s="1"/>
  <c r="W108" i="63"/>
  <c r="W136" i="63"/>
  <c r="W134" i="63"/>
  <c r="Y93" i="63"/>
  <c r="AH93" i="63" s="1"/>
  <c r="X22" i="63"/>
  <c r="AG22" i="63" s="1"/>
  <c r="W172" i="63"/>
  <c r="X33" i="63"/>
  <c r="AG33" i="63" s="1"/>
  <c r="X130" i="63"/>
  <c r="AG130" i="63" s="1"/>
  <c r="Y199" i="63"/>
  <c r="AH199" i="63" s="1"/>
  <c r="W40" i="63"/>
  <c r="Y43" i="63"/>
  <c r="AH43" i="63" s="1"/>
  <c r="X198" i="63"/>
  <c r="AG198" i="63" s="1"/>
  <c r="AG37" i="63"/>
  <c r="AG71" i="63"/>
  <c r="AG167" i="63"/>
  <c r="AG34" i="63"/>
  <c r="AG75" i="63"/>
  <c r="AG129" i="63"/>
  <c r="AH118" i="63"/>
  <c r="AG17" i="63"/>
  <c r="AG118" i="63"/>
  <c r="AG85" i="63"/>
  <c r="AF78" i="63"/>
  <c r="B28" i="7"/>
  <c r="AG151" i="63"/>
  <c r="AH201" i="63"/>
  <c r="AH41" i="63"/>
  <c r="AG69" i="63"/>
  <c r="AH160" i="63"/>
  <c r="AH23" i="63"/>
  <c r="AG84" i="63"/>
  <c r="AH188" i="63"/>
  <c r="AH196" i="63"/>
  <c r="AG68" i="63"/>
  <c r="AG145" i="63"/>
  <c r="AG185" i="63"/>
  <c r="AG24" i="63"/>
  <c r="AH85" i="63"/>
  <c r="AG135" i="63"/>
  <c r="AG47" i="63"/>
  <c r="AG191" i="63"/>
  <c r="AG56" i="63"/>
  <c r="AH115" i="63"/>
  <c r="AH50" i="63"/>
  <c r="AG36" i="63"/>
  <c r="AH49" i="63"/>
  <c r="X11" i="63"/>
  <c r="AH46" i="63"/>
  <c r="AH162" i="63"/>
  <c r="AG25" i="63"/>
  <c r="AH86" i="63"/>
  <c r="AG178" i="63"/>
  <c r="AG115" i="63"/>
  <c r="AH87" i="63"/>
  <c r="AG116" i="63"/>
  <c r="AH32" i="63"/>
  <c r="AH19" i="63"/>
  <c r="AH22" i="63"/>
  <c r="AG102" i="63"/>
  <c r="AG122" i="63"/>
  <c r="AH155" i="63"/>
  <c r="AH185" i="63"/>
  <c r="AH100" i="63"/>
  <c r="AG181" i="63"/>
  <c r="C28" i="7"/>
  <c r="C29" i="7" s="1"/>
  <c r="C31" i="7" s="1"/>
  <c r="AH47" i="63"/>
  <c r="AG201" i="63"/>
  <c r="AG182" i="63"/>
  <c r="AG61" i="63"/>
  <c r="AH120" i="63"/>
  <c r="AG125" i="63"/>
  <c r="AG196" i="63"/>
  <c r="W11" i="63"/>
  <c r="AG45" i="63"/>
  <c r="AH172" i="63"/>
  <c r="AG184" i="63"/>
  <c r="AH121" i="63"/>
  <c r="AG144" i="63"/>
  <c r="AH48" i="63"/>
  <c r="AG183" i="63"/>
  <c r="AH165" i="63"/>
  <c r="AH122" i="63"/>
  <c r="AG162" i="63"/>
  <c r="AG31" i="63"/>
  <c r="AH104" i="63"/>
  <c r="AH186" i="63"/>
  <c r="AG158" i="63"/>
  <c r="AH51" i="63"/>
  <c r="AG127" i="63"/>
  <c r="AG199" i="63"/>
  <c r="AG112" i="63"/>
  <c r="Y11" i="63"/>
  <c r="AG39" i="63"/>
  <c r="AH82" i="63"/>
  <c r="AG26" i="63"/>
  <c r="AH116" i="63"/>
  <c r="AH42" i="63"/>
  <c r="AG176" i="63"/>
  <c r="AH67" i="63"/>
  <c r="Z170" i="63" l="1"/>
  <c r="Z92" i="63"/>
  <c r="Z196" i="63"/>
  <c r="Z183" i="63"/>
  <c r="Z52" i="63"/>
  <c r="Z154" i="63"/>
  <c r="Z14" i="63"/>
  <c r="Z51" i="63"/>
  <c r="Z167" i="63"/>
  <c r="Z40" i="63"/>
  <c r="Z162" i="63"/>
  <c r="T17" i="63"/>
  <c r="AC17" i="63" s="1"/>
  <c r="U17" i="63"/>
  <c r="AD17" i="63" s="1"/>
  <c r="S17" i="63"/>
  <c r="U18" i="63"/>
  <c r="AD18" i="63" s="1"/>
  <c r="AL18" i="63" s="1"/>
  <c r="T18" i="63"/>
  <c r="AC18" i="63" s="1"/>
  <c r="AK18" i="63" s="1"/>
  <c r="S18" i="63"/>
  <c r="S111" i="63"/>
  <c r="T111" i="63"/>
  <c r="AC111" i="63" s="1"/>
  <c r="AK111" i="63" s="1"/>
  <c r="U111" i="63"/>
  <c r="AD111" i="63" s="1"/>
  <c r="AL111" i="63" s="1"/>
  <c r="Z86" i="63"/>
  <c r="Z70" i="63"/>
  <c r="Z100" i="63"/>
  <c r="Z122" i="63"/>
  <c r="Z47" i="63"/>
  <c r="Z31" i="63"/>
  <c r="Z17" i="63"/>
  <c r="Z111" i="63"/>
  <c r="AF111" i="63"/>
  <c r="Z18" i="63"/>
  <c r="AF18" i="63"/>
  <c r="Z175" i="63"/>
  <c r="Z41" i="63"/>
  <c r="Z173" i="63"/>
  <c r="Z145" i="63"/>
  <c r="Z155" i="63"/>
  <c r="Z128" i="63"/>
  <c r="Z108" i="63"/>
  <c r="Z127" i="63"/>
  <c r="Z106" i="63"/>
  <c r="Z160" i="63"/>
  <c r="Z65" i="63"/>
  <c r="Z150" i="63"/>
  <c r="Z201" i="63"/>
  <c r="Z137" i="63"/>
  <c r="Z26" i="63"/>
  <c r="Z144" i="63"/>
  <c r="Z135" i="63"/>
  <c r="Z188" i="63"/>
  <c r="Z50" i="63"/>
  <c r="Z134" i="63"/>
  <c r="Z48" i="63"/>
  <c r="Z56" i="63"/>
  <c r="Z107" i="63"/>
  <c r="Z136" i="63"/>
  <c r="Z35" i="63"/>
  <c r="Z125" i="63"/>
  <c r="Z103" i="63"/>
  <c r="Z148" i="63"/>
  <c r="Z29" i="63"/>
  <c r="Z140" i="63"/>
  <c r="Z75" i="63"/>
  <c r="Z96" i="63"/>
  <c r="Z132" i="63"/>
  <c r="Z172" i="63"/>
  <c r="Z27" i="63"/>
  <c r="Z16" i="63"/>
  <c r="Z34" i="63"/>
  <c r="Z109" i="63"/>
  <c r="Z77" i="63"/>
  <c r="Z112" i="63"/>
  <c r="Z178" i="63"/>
  <c r="Z139" i="63"/>
  <c r="Z105" i="63"/>
  <c r="Z38" i="63"/>
  <c r="Z20" i="63"/>
  <c r="Z88" i="63"/>
  <c r="Z171" i="63"/>
  <c r="Z85" i="63"/>
  <c r="Z49" i="63"/>
  <c r="Z146" i="63"/>
  <c r="Z157" i="63"/>
  <c r="Z189" i="63"/>
  <c r="Z119" i="63"/>
  <c r="Z68" i="63"/>
  <c r="Z21" i="63"/>
  <c r="Z83" i="63"/>
  <c r="Z194" i="63"/>
  <c r="Z22" i="63"/>
  <c r="Z54" i="63"/>
  <c r="Z123" i="63"/>
  <c r="Z120" i="63"/>
  <c r="Z39" i="63"/>
  <c r="Z156" i="63"/>
  <c r="Z186" i="63"/>
  <c r="Z199" i="63"/>
  <c r="Z190" i="63"/>
  <c r="Z169" i="63"/>
  <c r="Z99" i="63"/>
  <c r="Z184" i="63"/>
  <c r="Z138" i="63"/>
  <c r="Z121" i="63"/>
  <c r="Z177" i="63"/>
  <c r="Z147" i="63"/>
  <c r="Z46" i="63"/>
  <c r="Z28" i="63"/>
  <c r="Z187" i="63"/>
  <c r="Z133" i="63"/>
  <c r="Z25" i="63"/>
  <c r="Z116" i="63"/>
  <c r="Z151" i="63"/>
  <c r="Z124" i="63"/>
  <c r="Z55" i="63"/>
  <c r="Z37" i="63"/>
  <c r="Z165" i="63"/>
  <c r="Z182" i="63"/>
  <c r="Z12" i="63"/>
  <c r="Z62" i="63"/>
  <c r="Z113" i="63"/>
  <c r="Z81" i="63"/>
  <c r="Z13" i="63"/>
  <c r="Z23" i="63"/>
  <c r="Z60" i="63"/>
  <c r="Z176" i="63"/>
  <c r="Z102" i="63"/>
  <c r="Z198" i="63"/>
  <c r="Z101" i="63"/>
  <c r="Z33" i="63"/>
  <c r="Z197" i="63"/>
  <c r="Z195" i="63"/>
  <c r="Z63" i="63"/>
  <c r="Z61" i="63"/>
  <c r="Z97" i="63"/>
  <c r="Z200" i="63"/>
  <c r="Z84" i="63"/>
  <c r="Z43" i="63"/>
  <c r="Z78" i="63"/>
  <c r="Z57" i="63"/>
  <c r="Z71" i="63"/>
  <c r="Z36" i="63"/>
  <c r="Z104" i="63"/>
  <c r="Z131" i="63"/>
  <c r="Z93" i="63"/>
  <c r="Z159" i="63"/>
  <c r="Z82" i="63"/>
  <c r="Z164" i="63"/>
  <c r="Z149" i="63"/>
  <c r="Z126" i="63"/>
  <c r="Z158" i="63"/>
  <c r="Z179" i="63"/>
  <c r="Z87" i="63"/>
  <c r="Z181" i="63"/>
  <c r="Z152" i="63"/>
  <c r="Z69" i="63"/>
  <c r="Z94" i="63"/>
  <c r="Z130" i="63"/>
  <c r="Z42" i="63"/>
  <c r="Z174" i="63"/>
  <c r="Z117" i="63"/>
  <c r="Z191" i="63"/>
  <c r="Z32" i="63"/>
  <c r="Z67" i="63"/>
  <c r="Z129" i="63"/>
  <c r="Z24" i="63"/>
  <c r="Z114" i="63"/>
  <c r="Z45" i="63"/>
  <c r="Z95" i="63"/>
  <c r="U12" i="63"/>
  <c r="AD12" i="63" s="1"/>
  <c r="U20" i="63"/>
  <c r="AD20" i="63" s="1"/>
  <c r="AL20" i="63" s="1"/>
  <c r="U28" i="63"/>
  <c r="AD28" i="63" s="1"/>
  <c r="AL28" i="63" s="1"/>
  <c r="U36" i="63"/>
  <c r="AD36" i="63" s="1"/>
  <c r="AL36" i="63" s="1"/>
  <c r="U52" i="63"/>
  <c r="AD52" i="63" s="1"/>
  <c r="AL52" i="63" s="1"/>
  <c r="U60" i="63"/>
  <c r="AD60" i="63" s="1"/>
  <c r="U68" i="63"/>
  <c r="AD68" i="63" s="1"/>
  <c r="AL68" i="63" s="1"/>
  <c r="U84" i="63"/>
  <c r="AD84" i="63" s="1"/>
  <c r="AL84" i="63" s="1"/>
  <c r="U92" i="63"/>
  <c r="AD92" i="63" s="1"/>
  <c r="AL92" i="63" s="1"/>
  <c r="U100" i="63"/>
  <c r="AD100" i="63" s="1"/>
  <c r="AL100" i="63" s="1"/>
  <c r="U108" i="63"/>
  <c r="AD108" i="63" s="1"/>
  <c r="AL108" i="63" s="1"/>
  <c r="U116" i="63"/>
  <c r="AD116" i="63" s="1"/>
  <c r="AL116" i="63" s="1"/>
  <c r="U124" i="63"/>
  <c r="AD124" i="63" s="1"/>
  <c r="U132" i="63"/>
  <c r="U13" i="63"/>
  <c r="AD13" i="63" s="1"/>
  <c r="AL13" i="63" s="1"/>
  <c r="U21" i="63"/>
  <c r="AD21" i="63" s="1"/>
  <c r="AL21" i="63" s="1"/>
  <c r="U29" i="63"/>
  <c r="AD29" i="63" s="1"/>
  <c r="AL29" i="63" s="1"/>
  <c r="U37" i="63"/>
  <c r="AD37" i="63" s="1"/>
  <c r="AL37" i="63" s="1"/>
  <c r="U45" i="63"/>
  <c r="AD45" i="63" s="1"/>
  <c r="AL45" i="63" s="1"/>
  <c r="U61" i="63"/>
  <c r="AD61" i="63" s="1"/>
  <c r="U69" i="63"/>
  <c r="U77" i="63"/>
  <c r="AD77" i="63" s="1"/>
  <c r="AL77" i="63" s="1"/>
  <c r="U85" i="63"/>
  <c r="AD85" i="63" s="1"/>
  <c r="AL85" i="63" s="1"/>
  <c r="U93" i="63"/>
  <c r="AD93" i="63" s="1"/>
  <c r="AL93" i="63" s="1"/>
  <c r="U101" i="63"/>
  <c r="AD101" i="63" s="1"/>
  <c r="AL101" i="63" s="1"/>
  <c r="U109" i="63"/>
  <c r="AD109" i="63" s="1"/>
  <c r="AL109" i="63" s="1"/>
  <c r="U117" i="63"/>
  <c r="AD117" i="63" s="1"/>
  <c r="AL117" i="63" s="1"/>
  <c r="U125" i="63"/>
  <c r="AD125" i="63" s="1"/>
  <c r="AL125" i="63" s="1"/>
  <c r="U14" i="63"/>
  <c r="U22" i="63"/>
  <c r="AD22" i="63" s="1"/>
  <c r="AL22" i="63" s="1"/>
  <c r="U38" i="63"/>
  <c r="AD38" i="63" s="1"/>
  <c r="AL38" i="63" s="1"/>
  <c r="U46" i="63"/>
  <c r="AD46" i="63" s="1"/>
  <c r="AL46" i="63" s="1"/>
  <c r="U54" i="63"/>
  <c r="AD54" i="63" s="1"/>
  <c r="AL54" i="63" s="1"/>
  <c r="U62" i="63"/>
  <c r="AD62" i="63" s="1"/>
  <c r="AL62" i="63" s="1"/>
  <c r="U70" i="63"/>
  <c r="AD70" i="63" s="1"/>
  <c r="AL70" i="63" s="1"/>
  <c r="U86" i="63"/>
  <c r="AD86" i="63" s="1"/>
  <c r="U94" i="63"/>
  <c r="U102" i="63"/>
  <c r="AD102" i="63" s="1"/>
  <c r="AL102" i="63" s="1"/>
  <c r="U126" i="63"/>
  <c r="AD126" i="63" s="1"/>
  <c r="AL126" i="63" s="1"/>
  <c r="U134" i="63"/>
  <c r="AD134" i="63" s="1"/>
  <c r="AL134" i="63" s="1"/>
  <c r="U150" i="63"/>
  <c r="AD150" i="63" s="1"/>
  <c r="AL150" i="63" s="1"/>
  <c r="U158" i="63"/>
  <c r="AD158" i="63" s="1"/>
  <c r="AL158" i="63" s="1"/>
  <c r="U23" i="63"/>
  <c r="AD23" i="63" s="1"/>
  <c r="AL23" i="63" s="1"/>
  <c r="U31" i="63"/>
  <c r="AD31" i="63" s="1"/>
  <c r="U39" i="63"/>
  <c r="U47" i="63"/>
  <c r="AD47" i="63" s="1"/>
  <c r="U55" i="63"/>
  <c r="AD55" i="63" s="1"/>
  <c r="AL55" i="63" s="1"/>
  <c r="U63" i="63"/>
  <c r="AD63" i="63" s="1"/>
  <c r="AL63" i="63" s="1"/>
  <c r="U71" i="63"/>
  <c r="AD71" i="63" s="1"/>
  <c r="AL71" i="63" s="1"/>
  <c r="U87" i="63"/>
  <c r="AD87" i="63" s="1"/>
  <c r="AL87" i="63" s="1"/>
  <c r="U95" i="63"/>
  <c r="AD95" i="63" s="1"/>
  <c r="AL95" i="63" s="1"/>
  <c r="U103" i="63"/>
  <c r="AD103" i="63" s="1"/>
  <c r="U127" i="63"/>
  <c r="U135" i="63"/>
  <c r="AD135" i="63" s="1"/>
  <c r="AL135" i="63" s="1"/>
  <c r="U151" i="63"/>
  <c r="AD151" i="63" s="1"/>
  <c r="AL151" i="63" s="1"/>
  <c r="U16" i="63"/>
  <c r="AD16" i="63" s="1"/>
  <c r="AL16" i="63" s="1"/>
  <c r="U24" i="63"/>
  <c r="AD24" i="63" s="1"/>
  <c r="AL24" i="63" s="1"/>
  <c r="U32" i="63"/>
  <c r="AD32" i="63" s="1"/>
  <c r="AL32" i="63" s="1"/>
  <c r="U40" i="63"/>
  <c r="AD40" i="63" s="1"/>
  <c r="AL40" i="63" s="1"/>
  <c r="U48" i="63"/>
  <c r="AD48" i="63" s="1"/>
  <c r="AL48" i="63" s="1"/>
  <c r="U56" i="63"/>
  <c r="U88" i="63"/>
  <c r="AD88" i="63" s="1"/>
  <c r="AL88" i="63" s="1"/>
  <c r="U96" i="63"/>
  <c r="AD96" i="63" s="1"/>
  <c r="AL96" i="63" s="1"/>
  <c r="U104" i="63"/>
  <c r="AD104" i="63" s="1"/>
  <c r="AL104" i="63" s="1"/>
  <c r="U112" i="63"/>
  <c r="AD112" i="63" s="1"/>
  <c r="AL112" i="63" s="1"/>
  <c r="U120" i="63"/>
  <c r="AD120" i="63" s="1"/>
  <c r="AL120" i="63" s="1"/>
  <c r="U136" i="63"/>
  <c r="AD136" i="63" s="1"/>
  <c r="AL136" i="63" s="1"/>
  <c r="U26" i="63"/>
  <c r="AD26" i="63" s="1"/>
  <c r="AL26" i="63" s="1"/>
  <c r="U34" i="63"/>
  <c r="U42" i="63"/>
  <c r="AD42" i="63" s="1"/>
  <c r="AL42" i="63" s="1"/>
  <c r="U50" i="63"/>
  <c r="AD50" i="63" s="1"/>
  <c r="AL50" i="63" s="1"/>
  <c r="U82" i="63"/>
  <c r="AD82" i="63" s="1"/>
  <c r="AL82" i="63" s="1"/>
  <c r="U106" i="63"/>
  <c r="AD106" i="63" s="1"/>
  <c r="AL106" i="63" s="1"/>
  <c r="U114" i="63"/>
  <c r="AD114" i="63" s="1"/>
  <c r="AL114" i="63" s="1"/>
  <c r="U122" i="63"/>
  <c r="AD122" i="63" s="1"/>
  <c r="U130" i="63"/>
  <c r="AD130" i="63" s="1"/>
  <c r="AL130" i="63" s="1"/>
  <c r="U138" i="63"/>
  <c r="U146" i="63"/>
  <c r="AD146" i="63" s="1"/>
  <c r="AL146" i="63" s="1"/>
  <c r="U170" i="63"/>
  <c r="AD170" i="63" s="1"/>
  <c r="AL170" i="63" s="1"/>
  <c r="U19" i="63"/>
  <c r="AD19" i="63" s="1"/>
  <c r="AL19" i="63" s="1"/>
  <c r="U27" i="63"/>
  <c r="AD27" i="63" s="1"/>
  <c r="AL27" i="63" s="1"/>
  <c r="U35" i="63"/>
  <c r="AD35" i="63" s="1"/>
  <c r="AL35" i="63" s="1"/>
  <c r="U43" i="63"/>
  <c r="AD43" i="63" s="1"/>
  <c r="AL43" i="63" s="1"/>
  <c r="U51" i="63"/>
  <c r="AD51" i="63" s="1"/>
  <c r="AL51" i="63" s="1"/>
  <c r="U67" i="63"/>
  <c r="U75" i="63"/>
  <c r="AD75" i="63" s="1"/>
  <c r="AL75" i="63" s="1"/>
  <c r="U83" i="63"/>
  <c r="AD83" i="63" s="1"/>
  <c r="AL83" i="63" s="1"/>
  <c r="U99" i="63"/>
  <c r="AD99" i="63" s="1"/>
  <c r="AL99" i="63" s="1"/>
  <c r="U107" i="63"/>
  <c r="AD107" i="63" s="1"/>
  <c r="AL107" i="63" s="1"/>
  <c r="U115" i="63"/>
  <c r="AD115" i="63" s="1"/>
  <c r="AL115" i="63" s="1"/>
  <c r="U123" i="63"/>
  <c r="AD123" i="63" s="1"/>
  <c r="AL123" i="63" s="1"/>
  <c r="U131" i="63"/>
  <c r="AD131" i="63" s="1"/>
  <c r="U139" i="63"/>
  <c r="U41" i="63"/>
  <c r="AD41" i="63" s="1"/>
  <c r="AL41" i="63" s="1"/>
  <c r="U113" i="63"/>
  <c r="AD113" i="63" s="1"/>
  <c r="AL113" i="63" s="1"/>
  <c r="U164" i="63"/>
  <c r="AD164" i="63" s="1"/>
  <c r="AL164" i="63" s="1"/>
  <c r="U173" i="63"/>
  <c r="AD173" i="63" s="1"/>
  <c r="AL173" i="63" s="1"/>
  <c r="U181" i="63"/>
  <c r="AD181" i="63" s="1"/>
  <c r="AL181" i="63" s="1"/>
  <c r="U189" i="63"/>
  <c r="AD189" i="63" s="1"/>
  <c r="AL189" i="63" s="1"/>
  <c r="U197" i="63"/>
  <c r="AD197" i="63" s="1"/>
  <c r="AL197" i="63" s="1"/>
  <c r="T13" i="63"/>
  <c r="T21" i="63"/>
  <c r="AC21" i="63" s="1"/>
  <c r="AK21" i="63" s="1"/>
  <c r="T29" i="63"/>
  <c r="AC29" i="63" s="1"/>
  <c r="AK29" i="63" s="1"/>
  <c r="T37" i="63"/>
  <c r="AC37" i="63" s="1"/>
  <c r="AK37" i="63" s="1"/>
  <c r="T45" i="63"/>
  <c r="AC45" i="63" s="1"/>
  <c r="AK45" i="63" s="1"/>
  <c r="T61" i="63"/>
  <c r="AC61" i="63" s="1"/>
  <c r="AK61" i="63" s="1"/>
  <c r="T69" i="63"/>
  <c r="AC69" i="63" s="1"/>
  <c r="AK69" i="63" s="1"/>
  <c r="T77" i="63"/>
  <c r="T85" i="63"/>
  <c r="AC85" i="63" s="1"/>
  <c r="T93" i="63"/>
  <c r="AC93" i="63" s="1"/>
  <c r="AK93" i="63" s="1"/>
  <c r="T101" i="63"/>
  <c r="AC101" i="63" s="1"/>
  <c r="AK101" i="63" s="1"/>
  <c r="T109" i="63"/>
  <c r="AC109" i="63" s="1"/>
  <c r="AK109" i="63" s="1"/>
  <c r="T117" i="63"/>
  <c r="AC117" i="63" s="1"/>
  <c r="AK117" i="63" s="1"/>
  <c r="T125" i="63"/>
  <c r="AC125" i="63" s="1"/>
  <c r="AK125" i="63" s="1"/>
  <c r="T133" i="63"/>
  <c r="AC133" i="63" s="1"/>
  <c r="AK133" i="63" s="1"/>
  <c r="T149" i="63"/>
  <c r="T157" i="63"/>
  <c r="AC157" i="63" s="1"/>
  <c r="AK157" i="63" s="1"/>
  <c r="T165" i="63"/>
  <c r="AC165" i="63" s="1"/>
  <c r="T173" i="63"/>
  <c r="AC173" i="63" s="1"/>
  <c r="AK173" i="63" s="1"/>
  <c r="T181" i="63"/>
  <c r="AC181" i="63" s="1"/>
  <c r="AK181" i="63" s="1"/>
  <c r="T189" i="63"/>
  <c r="AC189" i="63" s="1"/>
  <c r="AK189" i="63" s="1"/>
  <c r="T197" i="63"/>
  <c r="AC197" i="63" s="1"/>
  <c r="AK197" i="63" s="1"/>
  <c r="S13" i="63"/>
  <c r="AB13" i="63" s="1"/>
  <c r="S21" i="63"/>
  <c r="S29" i="63"/>
  <c r="S37" i="63"/>
  <c r="S45" i="63"/>
  <c r="S61" i="63"/>
  <c r="S69" i="63"/>
  <c r="AB69" i="63" s="1"/>
  <c r="S77" i="63"/>
  <c r="AB77" i="63" s="1"/>
  <c r="S85" i="63"/>
  <c r="S93" i="63"/>
  <c r="S101" i="63"/>
  <c r="S109" i="63"/>
  <c r="S117" i="63"/>
  <c r="S125" i="63"/>
  <c r="S133" i="63"/>
  <c r="AB133" i="63" s="1"/>
  <c r="S149" i="63"/>
  <c r="AB149" i="63" s="1"/>
  <c r="S157" i="63"/>
  <c r="AB157" i="63" s="1"/>
  <c r="S165" i="63"/>
  <c r="AB165" i="63" s="1"/>
  <c r="S173" i="63"/>
  <c r="S181" i="63"/>
  <c r="S189" i="63"/>
  <c r="S197" i="63"/>
  <c r="U105" i="63"/>
  <c r="AD105" i="63" s="1"/>
  <c r="AL105" i="63" s="1"/>
  <c r="U194" i="63"/>
  <c r="AD194" i="63" s="1"/>
  <c r="AL194" i="63" s="1"/>
  <c r="T50" i="63"/>
  <c r="T106" i="63"/>
  <c r="AC106" i="63" s="1"/>
  <c r="AK106" i="63" s="1"/>
  <c r="T170" i="63"/>
  <c r="AC170" i="63" s="1"/>
  <c r="S42" i="63"/>
  <c r="AB42" i="63" s="1"/>
  <c r="S146" i="63"/>
  <c r="AB146" i="63" s="1"/>
  <c r="U155" i="63"/>
  <c r="AD155" i="63" s="1"/>
  <c r="AL155" i="63" s="1"/>
  <c r="U165" i="63"/>
  <c r="AD165" i="63" s="1"/>
  <c r="AL165" i="63" s="1"/>
  <c r="U174" i="63"/>
  <c r="AD174" i="63" s="1"/>
  <c r="AL174" i="63" s="1"/>
  <c r="U182" i="63"/>
  <c r="AD182" i="63" s="1"/>
  <c r="AL182" i="63" s="1"/>
  <c r="U190" i="63"/>
  <c r="AD190" i="63" s="1"/>
  <c r="AL190" i="63" s="1"/>
  <c r="U198" i="63"/>
  <c r="AD198" i="63" s="1"/>
  <c r="T14" i="63"/>
  <c r="AC14" i="63" s="1"/>
  <c r="AK14" i="63" s="1"/>
  <c r="T22" i="63"/>
  <c r="AC22" i="63" s="1"/>
  <c r="AK22" i="63" s="1"/>
  <c r="T38" i="63"/>
  <c r="AC38" i="63" s="1"/>
  <c r="T46" i="63"/>
  <c r="AC46" i="63" s="1"/>
  <c r="AK46" i="63" s="1"/>
  <c r="T54" i="63"/>
  <c r="AC54" i="63" s="1"/>
  <c r="AK54" i="63" s="1"/>
  <c r="T62" i="63"/>
  <c r="T70" i="63"/>
  <c r="AC70" i="63" s="1"/>
  <c r="AK70" i="63" s="1"/>
  <c r="T86" i="63"/>
  <c r="AC86" i="63" s="1"/>
  <c r="T94" i="63"/>
  <c r="AC94" i="63" s="1"/>
  <c r="AK94" i="63" s="1"/>
  <c r="T102" i="63"/>
  <c r="AC102" i="63" s="1"/>
  <c r="AK102" i="63" s="1"/>
  <c r="T126" i="63"/>
  <c r="AC126" i="63" s="1"/>
  <c r="AK126" i="63" s="1"/>
  <c r="T134" i="63"/>
  <c r="AC134" i="63" s="1"/>
  <c r="AK134" i="63" s="1"/>
  <c r="T150" i="63"/>
  <c r="AC150" i="63" s="1"/>
  <c r="AK150" i="63" s="1"/>
  <c r="T158" i="63"/>
  <c r="T174" i="63"/>
  <c r="AC174" i="63" s="1"/>
  <c r="AK174" i="63" s="1"/>
  <c r="T182" i="63"/>
  <c r="AC182" i="63" s="1"/>
  <c r="T190" i="63"/>
  <c r="AC190" i="63" s="1"/>
  <c r="AK190" i="63" s="1"/>
  <c r="T198" i="63"/>
  <c r="AC198" i="63" s="1"/>
  <c r="AK198" i="63" s="1"/>
  <c r="S14" i="63"/>
  <c r="AB14" i="63" s="1"/>
  <c r="S22" i="63"/>
  <c r="S38" i="63"/>
  <c r="S46" i="63"/>
  <c r="S54" i="63"/>
  <c r="AB54" i="63" s="1"/>
  <c r="S62" i="63"/>
  <c r="AB62" i="63" s="1"/>
  <c r="S70" i="63"/>
  <c r="S86" i="63"/>
  <c r="S94" i="63"/>
  <c r="AB94" i="63" s="1"/>
  <c r="S102" i="63"/>
  <c r="S126" i="63"/>
  <c r="S134" i="63"/>
  <c r="S150" i="63"/>
  <c r="AB150" i="63" s="1"/>
  <c r="S158" i="63"/>
  <c r="AB158" i="63" s="1"/>
  <c r="S174" i="63"/>
  <c r="S182" i="63"/>
  <c r="AB182" i="63" s="1"/>
  <c r="S190" i="63"/>
  <c r="S198" i="63"/>
  <c r="U160" i="63"/>
  <c r="AD160" i="63" s="1"/>
  <c r="AL160" i="63" s="1"/>
  <c r="T138" i="63"/>
  <c r="T194" i="63"/>
  <c r="AC194" i="63" s="1"/>
  <c r="AK194" i="63" s="1"/>
  <c r="S122" i="63"/>
  <c r="AB122" i="63" s="1"/>
  <c r="S194" i="63"/>
  <c r="U49" i="63"/>
  <c r="AD49" i="63" s="1"/>
  <c r="AL49" i="63" s="1"/>
  <c r="U144" i="63"/>
  <c r="AD144" i="63" s="1"/>
  <c r="AL144" i="63" s="1"/>
  <c r="U156" i="63"/>
  <c r="AD156" i="63" s="1"/>
  <c r="AL156" i="63" s="1"/>
  <c r="U175" i="63"/>
  <c r="AD175" i="63" s="1"/>
  <c r="AL175" i="63" s="1"/>
  <c r="U183" i="63"/>
  <c r="U191" i="63"/>
  <c r="AD191" i="63" s="1"/>
  <c r="AL191" i="63" s="1"/>
  <c r="T23" i="63"/>
  <c r="AC23" i="63" s="1"/>
  <c r="T31" i="63"/>
  <c r="AC31" i="63" s="1"/>
  <c r="AK31" i="63" s="1"/>
  <c r="T39" i="63"/>
  <c r="AC39" i="63" s="1"/>
  <c r="AK39" i="63" s="1"/>
  <c r="T47" i="63"/>
  <c r="AC47" i="63" s="1"/>
  <c r="AK47" i="63" s="1"/>
  <c r="T55" i="63"/>
  <c r="AC55" i="63" s="1"/>
  <c r="AK55" i="63" s="1"/>
  <c r="T63" i="63"/>
  <c r="AC63" i="63" s="1"/>
  <c r="AK63" i="63" s="1"/>
  <c r="T71" i="63"/>
  <c r="T87" i="63"/>
  <c r="AC87" i="63" s="1"/>
  <c r="AK87" i="63" s="1"/>
  <c r="T95" i="63"/>
  <c r="AC95" i="63" s="1"/>
  <c r="T103" i="63"/>
  <c r="AC103" i="63" s="1"/>
  <c r="AK103" i="63" s="1"/>
  <c r="T127" i="63"/>
  <c r="AC127" i="63" s="1"/>
  <c r="AK127" i="63" s="1"/>
  <c r="T135" i="63"/>
  <c r="AC135" i="63" s="1"/>
  <c r="AK135" i="63" s="1"/>
  <c r="T151" i="63"/>
  <c r="AC151" i="63" s="1"/>
  <c r="AK151" i="63" s="1"/>
  <c r="T159" i="63"/>
  <c r="AC159" i="63" s="1"/>
  <c r="AK159" i="63" s="1"/>
  <c r="T167" i="63"/>
  <c r="T175" i="63"/>
  <c r="AC175" i="63" s="1"/>
  <c r="AK175" i="63" s="1"/>
  <c r="T183" i="63"/>
  <c r="AC183" i="63" s="1"/>
  <c r="AK183" i="63" s="1"/>
  <c r="T191" i="63"/>
  <c r="AC191" i="63" s="1"/>
  <c r="AK191" i="63" s="1"/>
  <c r="S23" i="63"/>
  <c r="S31" i="63"/>
  <c r="S39" i="63"/>
  <c r="AB39" i="63" s="1"/>
  <c r="S47" i="63"/>
  <c r="S55" i="63"/>
  <c r="S63" i="63"/>
  <c r="AB63" i="63" s="1"/>
  <c r="S71" i="63"/>
  <c r="AB71" i="63" s="1"/>
  <c r="S87" i="63"/>
  <c r="S95" i="63"/>
  <c r="S103" i="63"/>
  <c r="S127" i="63"/>
  <c r="AB127" i="63" s="1"/>
  <c r="S135" i="63"/>
  <c r="S151" i="63"/>
  <c r="S159" i="63"/>
  <c r="AB159" i="63" s="1"/>
  <c r="S167" i="63"/>
  <c r="AB167" i="63" s="1"/>
  <c r="S175" i="63"/>
  <c r="S183" i="63"/>
  <c r="AB183" i="63" s="1"/>
  <c r="S191" i="63"/>
  <c r="U178" i="63"/>
  <c r="AD178" i="63" s="1"/>
  <c r="AL178" i="63" s="1"/>
  <c r="T42" i="63"/>
  <c r="AC42" i="63" s="1"/>
  <c r="AK42" i="63" s="1"/>
  <c r="T114" i="63"/>
  <c r="T178" i="63"/>
  <c r="AC178" i="63" s="1"/>
  <c r="AK178" i="63" s="1"/>
  <c r="S50" i="63"/>
  <c r="AB50" i="63" s="1"/>
  <c r="S106" i="63"/>
  <c r="U57" i="63"/>
  <c r="AD57" i="63" s="1"/>
  <c r="AL57" i="63" s="1"/>
  <c r="U97" i="63"/>
  <c r="AD97" i="63" s="1"/>
  <c r="AL97" i="63" s="1"/>
  <c r="U145" i="63"/>
  <c r="AD145" i="63" s="1"/>
  <c r="AL145" i="63" s="1"/>
  <c r="U157" i="63"/>
  <c r="AD157" i="63" s="1"/>
  <c r="AL157" i="63" s="1"/>
  <c r="U167" i="63"/>
  <c r="U176" i="63"/>
  <c r="AD176" i="63" s="1"/>
  <c r="AL176" i="63" s="1"/>
  <c r="U184" i="63"/>
  <c r="AD184" i="63" s="1"/>
  <c r="AL184" i="63" s="1"/>
  <c r="T16" i="63"/>
  <c r="AC16" i="63" s="1"/>
  <c r="AK16" i="63" s="1"/>
  <c r="T24" i="63"/>
  <c r="AC24" i="63" s="1"/>
  <c r="AK24" i="63" s="1"/>
  <c r="T32" i="63"/>
  <c r="AC32" i="63" s="1"/>
  <c r="AK32" i="63" s="1"/>
  <c r="T40" i="63"/>
  <c r="AC40" i="63" s="1"/>
  <c r="AK40" i="63" s="1"/>
  <c r="T48" i="63"/>
  <c r="AC48" i="63" s="1"/>
  <c r="AK48" i="63" s="1"/>
  <c r="T56" i="63"/>
  <c r="T88" i="63"/>
  <c r="AC88" i="63" s="1"/>
  <c r="AK88" i="63" s="1"/>
  <c r="T96" i="63"/>
  <c r="AC96" i="63" s="1"/>
  <c r="AK96" i="63" s="1"/>
  <c r="T104" i="63"/>
  <c r="AC104" i="63" s="1"/>
  <c r="AK104" i="63" s="1"/>
  <c r="T112" i="63"/>
  <c r="AC112" i="63" s="1"/>
  <c r="AK112" i="63" s="1"/>
  <c r="T120" i="63"/>
  <c r="AC120" i="63" s="1"/>
  <c r="AK120" i="63" s="1"/>
  <c r="T136" i="63"/>
  <c r="AC136" i="63" s="1"/>
  <c r="AK136" i="63" s="1"/>
  <c r="T144" i="63"/>
  <c r="AC144" i="63" s="1"/>
  <c r="AK144" i="63" s="1"/>
  <c r="T152" i="63"/>
  <c r="AC152" i="63" s="1"/>
  <c r="AK152" i="63" s="1"/>
  <c r="T160" i="63"/>
  <c r="AC160" i="63" s="1"/>
  <c r="AK160" i="63" s="1"/>
  <c r="T176" i="63"/>
  <c r="AC176" i="63" s="1"/>
  <c r="AK176" i="63" s="1"/>
  <c r="T184" i="63"/>
  <c r="AC184" i="63" s="1"/>
  <c r="S16" i="63"/>
  <c r="S24" i="63"/>
  <c r="S32" i="63"/>
  <c r="S40" i="63"/>
  <c r="S48" i="63"/>
  <c r="S56" i="63"/>
  <c r="AB56" i="63" s="1"/>
  <c r="S88" i="63"/>
  <c r="AB88" i="63" s="1"/>
  <c r="S96" i="63"/>
  <c r="S104" i="63"/>
  <c r="S112" i="63"/>
  <c r="S120" i="63"/>
  <c r="S136" i="63"/>
  <c r="S144" i="63"/>
  <c r="S152" i="63"/>
  <c r="AB152" i="63" s="1"/>
  <c r="S160" i="63"/>
  <c r="S176" i="63"/>
  <c r="S184" i="63"/>
  <c r="U137" i="63"/>
  <c r="AD137" i="63" s="1"/>
  <c r="AL137" i="63" s="1"/>
  <c r="T26" i="63"/>
  <c r="AC26" i="63" s="1"/>
  <c r="AK26" i="63" s="1"/>
  <c r="T130" i="63"/>
  <c r="AC130" i="63" s="1"/>
  <c r="AK130" i="63" s="1"/>
  <c r="S26" i="63"/>
  <c r="S130" i="63"/>
  <c r="AB130" i="63" s="1"/>
  <c r="S186" i="63"/>
  <c r="AB186" i="63" s="1"/>
  <c r="U133" i="63"/>
  <c r="AD133" i="63" s="1"/>
  <c r="AL133" i="63" s="1"/>
  <c r="U147" i="63"/>
  <c r="AD147" i="63" s="1"/>
  <c r="AL147" i="63" s="1"/>
  <c r="U159" i="63"/>
  <c r="AD159" i="63" s="1"/>
  <c r="AL159" i="63" s="1"/>
  <c r="U177" i="63"/>
  <c r="AD177" i="63" s="1"/>
  <c r="AL177" i="63" s="1"/>
  <c r="U185" i="63"/>
  <c r="AD185" i="63" s="1"/>
  <c r="AL185" i="63" s="1"/>
  <c r="T25" i="63"/>
  <c r="T33" i="63"/>
  <c r="AC33" i="63" s="1"/>
  <c r="AK33" i="63" s="1"/>
  <c r="T41" i="63"/>
  <c r="AC41" i="63" s="1"/>
  <c r="T49" i="63"/>
  <c r="AC49" i="63" s="1"/>
  <c r="AK49" i="63" s="1"/>
  <c r="T57" i="63"/>
  <c r="AC57" i="63" s="1"/>
  <c r="AK57" i="63" s="1"/>
  <c r="T65" i="63"/>
  <c r="AC65" i="63" s="1"/>
  <c r="AK65" i="63" s="1"/>
  <c r="T81" i="63"/>
  <c r="AC81" i="63" s="1"/>
  <c r="AK81" i="63" s="1"/>
  <c r="T97" i="63"/>
  <c r="AC97" i="63" s="1"/>
  <c r="AK97" i="63" s="1"/>
  <c r="T105" i="63"/>
  <c r="T113" i="63"/>
  <c r="AC113" i="63" s="1"/>
  <c r="AK113" i="63" s="1"/>
  <c r="T137" i="63"/>
  <c r="AC137" i="63" s="1"/>
  <c r="AK137" i="63" s="1"/>
  <c r="T145" i="63"/>
  <c r="AC145" i="63" s="1"/>
  <c r="AK145" i="63" s="1"/>
  <c r="T169" i="63"/>
  <c r="AC169" i="63" s="1"/>
  <c r="AK169" i="63" s="1"/>
  <c r="T177" i="63"/>
  <c r="AC177" i="63" s="1"/>
  <c r="AK177" i="63" s="1"/>
  <c r="T185" i="63"/>
  <c r="AC185" i="63" s="1"/>
  <c r="AK185" i="63" s="1"/>
  <c r="S25" i="63"/>
  <c r="AB25" i="63" s="1"/>
  <c r="S33" i="63"/>
  <c r="S41" i="63"/>
  <c r="S49" i="63"/>
  <c r="S57" i="63"/>
  <c r="S65" i="63"/>
  <c r="AB65" i="63" s="1"/>
  <c r="S81" i="63"/>
  <c r="AB81" i="63" s="1"/>
  <c r="S97" i="63"/>
  <c r="AB97" i="63" s="1"/>
  <c r="S105" i="63"/>
  <c r="AB105" i="63" s="1"/>
  <c r="S113" i="63"/>
  <c r="S137" i="63"/>
  <c r="S145" i="63"/>
  <c r="S169" i="63"/>
  <c r="AB169" i="63" s="1"/>
  <c r="S177" i="63"/>
  <c r="S185" i="63"/>
  <c r="U148" i="63"/>
  <c r="AD148" i="63" s="1"/>
  <c r="AL148" i="63" s="1"/>
  <c r="T82" i="63"/>
  <c r="AC82" i="63" s="1"/>
  <c r="AK82" i="63" s="1"/>
  <c r="U140" i="63"/>
  <c r="U149" i="63"/>
  <c r="AD149" i="63" s="1"/>
  <c r="AL149" i="63" s="1"/>
  <c r="U171" i="63"/>
  <c r="AD171" i="63" s="1"/>
  <c r="AL171" i="63" s="1"/>
  <c r="U187" i="63"/>
  <c r="AD187" i="63" s="1"/>
  <c r="AL187" i="63" s="1"/>
  <c r="T19" i="63"/>
  <c r="AC19" i="63" s="1"/>
  <c r="AK19" i="63" s="1"/>
  <c r="T27" i="63"/>
  <c r="AC27" i="63" s="1"/>
  <c r="AK27" i="63" s="1"/>
  <c r="T35" i="63"/>
  <c r="AC35" i="63" s="1"/>
  <c r="AK35" i="63" s="1"/>
  <c r="T43" i="63"/>
  <c r="AC43" i="63" s="1"/>
  <c r="AK43" i="63" s="1"/>
  <c r="T51" i="63"/>
  <c r="T67" i="63"/>
  <c r="AC67" i="63" s="1"/>
  <c r="AK67" i="63" s="1"/>
  <c r="T75" i="63"/>
  <c r="AC75" i="63" s="1"/>
  <c r="AK75" i="63" s="1"/>
  <c r="T83" i="63"/>
  <c r="AC83" i="63" s="1"/>
  <c r="AK83" i="63" s="1"/>
  <c r="T99" i="63"/>
  <c r="AC99" i="63" s="1"/>
  <c r="AK99" i="63" s="1"/>
  <c r="T107" i="63"/>
  <c r="AC107" i="63" s="1"/>
  <c r="AK107" i="63" s="1"/>
  <c r="T115" i="63"/>
  <c r="AC115" i="63" s="1"/>
  <c r="AK115" i="63" s="1"/>
  <c r="T123" i="63"/>
  <c r="AC123" i="63" s="1"/>
  <c r="AK123" i="63" s="1"/>
  <c r="T131" i="63"/>
  <c r="AC131" i="63" s="1"/>
  <c r="AK131" i="63" s="1"/>
  <c r="T139" i="63"/>
  <c r="AC139" i="63" s="1"/>
  <c r="AK139" i="63" s="1"/>
  <c r="T147" i="63"/>
  <c r="AC147" i="63" s="1"/>
  <c r="AK147" i="63" s="1"/>
  <c r="T155" i="63"/>
  <c r="AC155" i="63" s="1"/>
  <c r="AK155" i="63" s="1"/>
  <c r="T171" i="63"/>
  <c r="AC171" i="63" s="1"/>
  <c r="AK171" i="63" s="1"/>
  <c r="T187" i="63"/>
  <c r="AC187" i="63" s="1"/>
  <c r="AK187" i="63" s="1"/>
  <c r="S19" i="63"/>
  <c r="S27" i="63"/>
  <c r="S35" i="63"/>
  <c r="S43" i="63"/>
  <c r="AB43" i="63" s="1"/>
  <c r="S51" i="63"/>
  <c r="AB51" i="63" s="1"/>
  <c r="S67" i="63"/>
  <c r="AB67" i="63" s="1"/>
  <c r="S75" i="63"/>
  <c r="S83" i="63"/>
  <c r="S99" i="63"/>
  <c r="S107" i="63"/>
  <c r="S115" i="63"/>
  <c r="S123" i="63"/>
  <c r="AB123" i="63" s="1"/>
  <c r="S131" i="63"/>
  <c r="AB131" i="63" s="1"/>
  <c r="S139" i="63"/>
  <c r="AB139" i="63" s="1"/>
  <c r="S147" i="63"/>
  <c r="S155" i="63"/>
  <c r="S171" i="63"/>
  <c r="S187" i="63"/>
  <c r="U169" i="63"/>
  <c r="AD169" i="63" s="1"/>
  <c r="T34" i="63"/>
  <c r="AC34" i="63" s="1"/>
  <c r="AK34" i="63" s="1"/>
  <c r="T122" i="63"/>
  <c r="AC122" i="63" s="1"/>
  <c r="AK122" i="63" s="1"/>
  <c r="T186" i="63"/>
  <c r="AC186" i="63" s="1"/>
  <c r="AK186" i="63" s="1"/>
  <c r="S114" i="63"/>
  <c r="AB114" i="63" s="1"/>
  <c r="S170" i="63"/>
  <c r="U33" i="63"/>
  <c r="AD33" i="63" s="1"/>
  <c r="AL33" i="63" s="1"/>
  <c r="U65" i="63"/>
  <c r="AD65" i="63" s="1"/>
  <c r="AL65" i="63" s="1"/>
  <c r="U81" i="63"/>
  <c r="U152" i="63"/>
  <c r="AD152" i="63" s="1"/>
  <c r="AL152" i="63" s="1"/>
  <c r="U172" i="63"/>
  <c r="AD172" i="63" s="1"/>
  <c r="AL172" i="63" s="1"/>
  <c r="U188" i="63"/>
  <c r="AD188" i="63" s="1"/>
  <c r="AL188" i="63" s="1"/>
  <c r="U196" i="63"/>
  <c r="AD196" i="63" s="1"/>
  <c r="AL196" i="63" s="1"/>
  <c r="T12" i="63"/>
  <c r="AC12" i="63" s="1"/>
  <c r="T20" i="63"/>
  <c r="AC20" i="63" s="1"/>
  <c r="AK20" i="63" s="1"/>
  <c r="T28" i="63"/>
  <c r="AC28" i="63" s="1"/>
  <c r="AK28" i="63" s="1"/>
  <c r="T36" i="63"/>
  <c r="T52" i="63"/>
  <c r="AC52" i="63" s="1"/>
  <c r="AK52" i="63" s="1"/>
  <c r="T60" i="63"/>
  <c r="AC60" i="63" s="1"/>
  <c r="AK60" i="63" s="1"/>
  <c r="T68" i="63"/>
  <c r="AC68" i="63" s="1"/>
  <c r="AK68" i="63" s="1"/>
  <c r="T84" i="63"/>
  <c r="AC84" i="63" s="1"/>
  <c r="AK84" i="63" s="1"/>
  <c r="T92" i="63"/>
  <c r="AC92" i="63" s="1"/>
  <c r="AK92" i="63" s="1"/>
  <c r="T100" i="63"/>
  <c r="AC100" i="63" s="1"/>
  <c r="AK100" i="63" s="1"/>
  <c r="T108" i="63"/>
  <c r="AC108" i="63" s="1"/>
  <c r="AK108" i="63" s="1"/>
  <c r="T116" i="63"/>
  <c r="T124" i="63"/>
  <c r="AC124" i="63" s="1"/>
  <c r="AK124" i="63" s="1"/>
  <c r="T132" i="63"/>
  <c r="AC132" i="63" s="1"/>
  <c r="AK132" i="63" s="1"/>
  <c r="T140" i="63"/>
  <c r="AC140" i="63" s="1"/>
  <c r="AK140" i="63" s="1"/>
  <c r="T148" i="63"/>
  <c r="AC148" i="63" s="1"/>
  <c r="AK148" i="63" s="1"/>
  <c r="T156" i="63"/>
  <c r="AC156" i="63" s="1"/>
  <c r="AK156" i="63" s="1"/>
  <c r="T164" i="63"/>
  <c r="AC164" i="63" s="1"/>
  <c r="AK164" i="63" s="1"/>
  <c r="T172" i="63"/>
  <c r="AC172" i="63" s="1"/>
  <c r="AK172" i="63" s="1"/>
  <c r="T188" i="63"/>
  <c r="AC188" i="63" s="1"/>
  <c r="AK188" i="63" s="1"/>
  <c r="T196" i="63"/>
  <c r="AC196" i="63" s="1"/>
  <c r="AK196" i="63" s="1"/>
  <c r="S12" i="63"/>
  <c r="S20" i="63"/>
  <c r="AB20" i="63" s="1"/>
  <c r="S28" i="63"/>
  <c r="AB28" i="63" s="1"/>
  <c r="S36" i="63"/>
  <c r="AB36" i="63" s="1"/>
  <c r="S52" i="63"/>
  <c r="S60" i="63"/>
  <c r="AB60" i="63" s="1"/>
  <c r="S68" i="63"/>
  <c r="S84" i="63"/>
  <c r="AB84" i="63" s="1"/>
  <c r="S92" i="63"/>
  <c r="S100" i="63"/>
  <c r="AB100" i="63" s="1"/>
  <c r="S108" i="63"/>
  <c r="AB108" i="63" s="1"/>
  <c r="S116" i="63"/>
  <c r="AB116" i="63" s="1"/>
  <c r="S124" i="63"/>
  <c r="S132" i="63"/>
  <c r="AB132" i="63" s="1"/>
  <c r="S140" i="63"/>
  <c r="S148" i="63"/>
  <c r="S156" i="63"/>
  <c r="S164" i="63"/>
  <c r="AB164" i="63" s="1"/>
  <c r="S172" i="63"/>
  <c r="AB172" i="63" s="1"/>
  <c r="S188" i="63"/>
  <c r="AB188" i="63" s="1"/>
  <c r="S196" i="63"/>
  <c r="U25" i="63"/>
  <c r="AD25" i="63" s="1"/>
  <c r="AL25" i="63" s="1"/>
  <c r="U186" i="63"/>
  <c r="AD186" i="63" s="1"/>
  <c r="AL186" i="63" s="1"/>
  <c r="T146" i="63"/>
  <c r="AC146" i="63" s="1"/>
  <c r="AK146" i="63" s="1"/>
  <c r="S34" i="63"/>
  <c r="AB34" i="63" s="1"/>
  <c r="S82" i="63"/>
  <c r="S138" i="63"/>
  <c r="AB138" i="63" s="1"/>
  <c r="S178" i="63"/>
  <c r="AF17" i="63"/>
  <c r="AI17" i="63" s="1"/>
  <c r="AF118" i="63"/>
  <c r="AI118" i="63" s="1"/>
  <c r="AK17" i="63"/>
  <c r="AL17" i="63"/>
  <c r="AI78" i="63"/>
  <c r="AI137" i="63"/>
  <c r="AF175" i="63"/>
  <c r="AI175" i="63" s="1"/>
  <c r="AF39" i="63"/>
  <c r="AI39" i="63" s="1"/>
  <c r="AF68" i="63"/>
  <c r="AI68" i="63" s="1"/>
  <c r="AF40" i="63"/>
  <c r="AI40" i="63" s="1"/>
  <c r="AF177" i="63"/>
  <c r="AI177" i="63" s="1"/>
  <c r="AF102" i="63"/>
  <c r="AI102" i="63" s="1"/>
  <c r="AF147" i="63"/>
  <c r="AI147" i="63" s="1"/>
  <c r="AF26" i="63"/>
  <c r="AI26" i="63" s="1"/>
  <c r="AF136" i="63"/>
  <c r="AI136" i="63" s="1"/>
  <c r="AF52" i="63"/>
  <c r="AI52" i="63" s="1"/>
  <c r="AF189" i="63"/>
  <c r="AI189" i="63" s="1"/>
  <c r="AF114" i="63"/>
  <c r="AI114" i="63" s="1"/>
  <c r="AF156" i="63"/>
  <c r="AI156" i="63" s="1"/>
  <c r="AF77" i="63"/>
  <c r="AI77" i="63" s="1"/>
  <c r="AF62" i="63"/>
  <c r="AI62" i="63" s="1"/>
  <c r="AF162" i="63"/>
  <c r="AI162" i="63" s="1"/>
  <c r="AF170" i="63"/>
  <c r="AI170" i="63" s="1"/>
  <c r="AH12" i="63"/>
  <c r="AH7" i="63" s="1"/>
  <c r="Y7" i="63"/>
  <c r="AF128" i="63"/>
  <c r="AI128" i="63" s="1"/>
  <c r="AF146" i="63"/>
  <c r="AI146" i="63" s="1"/>
  <c r="AF106" i="63"/>
  <c r="AI106" i="63" s="1"/>
  <c r="AF194" i="63"/>
  <c r="AI194" i="63" s="1"/>
  <c r="AF75" i="63"/>
  <c r="AI75" i="63" s="1"/>
  <c r="AF159" i="63"/>
  <c r="AI159" i="63" s="1"/>
  <c r="AF13" i="63"/>
  <c r="AI13" i="63" s="1"/>
  <c r="AF149" i="63"/>
  <c r="AI149" i="63" s="1"/>
  <c r="AF34" i="63"/>
  <c r="AI34" i="63" s="1"/>
  <c r="AF16" i="63"/>
  <c r="AI16" i="63" s="1"/>
  <c r="AF37" i="63"/>
  <c r="AI37" i="63" s="1"/>
  <c r="AK41" i="63"/>
  <c r="AK182" i="63"/>
  <c r="AK184" i="63"/>
  <c r="AK95" i="63"/>
  <c r="AL47" i="63"/>
  <c r="AL60" i="63"/>
  <c r="AL131" i="63"/>
  <c r="AL198" i="63"/>
  <c r="AL103" i="63"/>
  <c r="AL169" i="63"/>
  <c r="AL86" i="63"/>
  <c r="AL61" i="63"/>
  <c r="AK85" i="63"/>
  <c r="AL124" i="63"/>
  <c r="AK86" i="63"/>
  <c r="AK170" i="63"/>
  <c r="AK165" i="63"/>
  <c r="AL31" i="63"/>
  <c r="AL122" i="63"/>
  <c r="AK23" i="63"/>
  <c r="AF23" i="63"/>
  <c r="AI23" i="63" s="1"/>
  <c r="AF84" i="63"/>
  <c r="AI84" i="63" s="1"/>
  <c r="AF60" i="63"/>
  <c r="AI60" i="63" s="1"/>
  <c r="AF42" i="63"/>
  <c r="AI42" i="63" s="1"/>
  <c r="AF57" i="63"/>
  <c r="AI57" i="63" s="1"/>
  <c r="AF152" i="63"/>
  <c r="AI152" i="63" s="1"/>
  <c r="AF113" i="63"/>
  <c r="AI113" i="63" s="1"/>
  <c r="AF93" i="63"/>
  <c r="AI93" i="63" s="1"/>
  <c r="AF130" i="63"/>
  <c r="AI130" i="63" s="1"/>
  <c r="AF120" i="63"/>
  <c r="AI120" i="63" s="1"/>
  <c r="AF67" i="63"/>
  <c r="AI67" i="63" s="1"/>
  <c r="AF126" i="63"/>
  <c r="AI126" i="63" s="1"/>
  <c r="AF25" i="63"/>
  <c r="AI25" i="63" s="1"/>
  <c r="AF31" i="63"/>
  <c r="AI31" i="63" s="1"/>
  <c r="AF81" i="63"/>
  <c r="AI81" i="63" s="1"/>
  <c r="AF70" i="63"/>
  <c r="AI70" i="63" s="1"/>
  <c r="AG12" i="63"/>
  <c r="X7" i="63"/>
  <c r="AF65" i="63"/>
  <c r="AI65" i="63" s="1"/>
  <c r="AF108" i="63"/>
  <c r="AI108" i="63" s="1"/>
  <c r="AF140" i="63"/>
  <c r="AI140" i="63" s="1"/>
  <c r="AF186" i="63"/>
  <c r="AI186" i="63" s="1"/>
  <c r="AF123" i="63"/>
  <c r="AI123" i="63" s="1"/>
  <c r="AF188" i="63"/>
  <c r="AI188" i="63" s="1"/>
  <c r="AF47" i="63"/>
  <c r="AI47" i="63" s="1"/>
  <c r="AF131" i="63"/>
  <c r="AI131" i="63" s="1"/>
  <c r="AF86" i="63"/>
  <c r="AI86" i="63" s="1"/>
  <c r="AF92" i="63"/>
  <c r="AI92" i="63" s="1"/>
  <c r="AF125" i="63"/>
  <c r="AI125" i="63" s="1"/>
  <c r="AF187" i="63"/>
  <c r="AI187" i="63" s="1"/>
  <c r="AF55" i="63"/>
  <c r="AI55" i="63" s="1"/>
  <c r="AH11" i="63"/>
  <c r="AH6" i="63" s="1"/>
  <c r="Y6" i="63"/>
  <c r="AF135" i="63"/>
  <c r="AI135" i="63" s="1"/>
  <c r="AF94" i="63"/>
  <c r="AI94" i="63" s="1"/>
  <c r="AF132" i="63"/>
  <c r="AI132" i="63" s="1"/>
  <c r="AF51" i="63"/>
  <c r="AI51" i="63" s="1"/>
  <c r="AF101" i="63"/>
  <c r="AI101" i="63" s="1"/>
  <c r="AF151" i="63"/>
  <c r="AI151" i="63" s="1"/>
  <c r="AF129" i="63"/>
  <c r="AI129" i="63" s="1"/>
  <c r="AF100" i="63"/>
  <c r="AI100" i="63" s="1"/>
  <c r="AF95" i="63"/>
  <c r="AI95" i="63" s="1"/>
  <c r="AF97" i="63"/>
  <c r="AI97" i="63" s="1"/>
  <c r="AF24" i="63"/>
  <c r="AI24" i="63" s="1"/>
  <c r="AF167" i="63"/>
  <c r="AI167" i="63" s="1"/>
  <c r="AF35" i="63"/>
  <c r="AI35" i="63" s="1"/>
  <c r="AF179" i="63"/>
  <c r="AI179" i="63" s="1"/>
  <c r="AF96" i="63"/>
  <c r="AI96" i="63" s="1"/>
  <c r="AF176" i="63"/>
  <c r="AI176" i="63" s="1"/>
  <c r="AF82" i="63"/>
  <c r="AI82" i="63" s="1"/>
  <c r="AF133" i="63"/>
  <c r="AI133" i="63" s="1"/>
  <c r="AF197" i="63"/>
  <c r="AI197" i="63" s="1"/>
  <c r="AF154" i="63"/>
  <c r="AI154" i="63" s="1"/>
  <c r="AF28" i="63"/>
  <c r="AI28" i="63" s="1"/>
  <c r="AF138" i="63"/>
  <c r="AI138" i="63" s="1"/>
  <c r="AF14" i="63"/>
  <c r="AI14" i="63" s="1"/>
  <c r="AF196" i="63"/>
  <c r="AI196" i="63" s="1"/>
  <c r="AF99" i="63"/>
  <c r="AI99" i="63" s="1"/>
  <c r="AF83" i="63"/>
  <c r="AI83" i="63" s="1"/>
  <c r="AF22" i="63"/>
  <c r="AI22" i="63" s="1"/>
  <c r="AF21" i="63"/>
  <c r="AI21" i="63" s="1"/>
  <c r="AG11" i="63"/>
  <c r="AG6" i="63" s="1"/>
  <c r="X6" i="63"/>
  <c r="AF150" i="63"/>
  <c r="AI150" i="63" s="1"/>
  <c r="AF103" i="63"/>
  <c r="AI103" i="63" s="1"/>
  <c r="AF109" i="63"/>
  <c r="AI109" i="63" s="1"/>
  <c r="AF27" i="63"/>
  <c r="AI27" i="63" s="1"/>
  <c r="AF32" i="63"/>
  <c r="AI32" i="63" s="1"/>
  <c r="AF12" i="63"/>
  <c r="W7" i="63"/>
  <c r="AF155" i="63"/>
  <c r="AI155" i="63" s="1"/>
  <c r="AF61" i="63"/>
  <c r="AI61" i="63" s="1"/>
  <c r="AF157" i="63"/>
  <c r="AI157" i="63" s="1"/>
  <c r="AI184" i="63"/>
  <c r="D28" i="7"/>
  <c r="B29" i="7"/>
  <c r="AF127" i="63"/>
  <c r="AI127" i="63" s="1"/>
  <c r="AF169" i="63"/>
  <c r="AI169" i="63" s="1"/>
  <c r="AF183" i="63"/>
  <c r="AI183" i="63" s="1"/>
  <c r="AF148" i="63"/>
  <c r="AI148" i="63" s="1"/>
  <c r="AF199" i="63"/>
  <c r="AI199" i="63" s="1"/>
  <c r="AF69" i="63"/>
  <c r="AI69" i="63" s="1"/>
  <c r="AF33" i="63"/>
  <c r="AI33" i="63" s="1"/>
  <c r="AF173" i="63"/>
  <c r="AI173" i="63" s="1"/>
  <c r="AF43" i="63"/>
  <c r="AI43" i="63" s="1"/>
  <c r="AF19" i="63"/>
  <c r="AI19" i="63" s="1"/>
  <c r="AF198" i="63"/>
  <c r="AI198" i="63" s="1"/>
  <c r="AF171" i="63"/>
  <c r="AI171" i="63" s="1"/>
  <c r="AF182" i="63"/>
  <c r="AI182" i="63" s="1"/>
  <c r="AF185" i="63"/>
  <c r="AI185" i="63" s="1"/>
  <c r="AF191" i="63"/>
  <c r="AI191" i="63" s="1"/>
  <c r="AF181" i="63"/>
  <c r="AI181" i="63" s="1"/>
  <c r="AF200" i="63"/>
  <c r="AI200" i="63" s="1"/>
  <c r="AF115" i="63"/>
  <c r="AI115" i="63" s="1"/>
  <c r="AF165" i="63"/>
  <c r="AI165" i="63" s="1"/>
  <c r="AF88" i="63"/>
  <c r="AI88" i="63" s="1"/>
  <c r="AF63" i="63"/>
  <c r="AI63" i="63" s="1"/>
  <c r="AF71" i="63"/>
  <c r="AI71" i="63" s="1"/>
  <c r="AF41" i="63"/>
  <c r="AI41" i="63" s="1"/>
  <c r="AF56" i="63"/>
  <c r="AI56" i="63" s="1"/>
  <c r="AF85" i="63"/>
  <c r="AI85" i="63" s="1"/>
  <c r="AF190" i="63"/>
  <c r="AI190" i="63" s="1"/>
  <c r="AF105" i="63"/>
  <c r="AI105" i="63" s="1"/>
  <c r="AF124" i="63"/>
  <c r="AI124" i="63" s="1"/>
  <c r="AF174" i="63"/>
  <c r="AI174" i="63" s="1"/>
  <c r="AF178" i="63"/>
  <c r="AI178" i="63" s="1"/>
  <c r="AF144" i="63"/>
  <c r="AI144" i="63" s="1"/>
  <c r="AF11" i="63"/>
  <c r="Z11" i="63"/>
  <c r="W6" i="63"/>
  <c r="AF50" i="63"/>
  <c r="AI50" i="63" s="1"/>
  <c r="AF87" i="63"/>
  <c r="AI87" i="63" s="1"/>
  <c r="AF116" i="63"/>
  <c r="AI116" i="63" s="1"/>
  <c r="AF201" i="63"/>
  <c r="AI201" i="63" s="1"/>
  <c r="AF121" i="63"/>
  <c r="AI121" i="63" s="1"/>
  <c r="AF158" i="63"/>
  <c r="AI158" i="63" s="1"/>
  <c r="AF36" i="63"/>
  <c r="AI36" i="63" s="1"/>
  <c r="AF172" i="63"/>
  <c r="AI172" i="63" s="1"/>
  <c r="AF54" i="63"/>
  <c r="AI54" i="63" s="1"/>
  <c r="AF139" i="63"/>
  <c r="AI139" i="63" s="1"/>
  <c r="AF104" i="63"/>
  <c r="AI104" i="63" s="1"/>
  <c r="AF195" i="63"/>
  <c r="AI195" i="63" s="1"/>
  <c r="AG38" i="63"/>
  <c r="AI38" i="63" s="1"/>
  <c r="AF29" i="63"/>
  <c r="AI29" i="63" s="1"/>
  <c r="AF48" i="63"/>
  <c r="AI48" i="63" s="1"/>
  <c r="AF46" i="63"/>
  <c r="AI46" i="63" s="1"/>
  <c r="AF164" i="63"/>
  <c r="AI164" i="63" s="1"/>
  <c r="AF107" i="63"/>
  <c r="AI107" i="63" s="1"/>
  <c r="AF145" i="63"/>
  <c r="AI145" i="63" s="1"/>
  <c r="AF119" i="63"/>
  <c r="AI119" i="63" s="1"/>
  <c r="AF45" i="63"/>
  <c r="AI45" i="63" s="1"/>
  <c r="AF160" i="63"/>
  <c r="AI160" i="63" s="1"/>
  <c r="AF122" i="63"/>
  <c r="AI122" i="63" s="1"/>
  <c r="AF117" i="63"/>
  <c r="AI117" i="63" s="1"/>
  <c r="AF112" i="63"/>
  <c r="AI112" i="63" s="1"/>
  <c r="AF49" i="63"/>
  <c r="AI49" i="63" s="1"/>
  <c r="AF20" i="63"/>
  <c r="AI20" i="63" s="1"/>
  <c r="AF134" i="63"/>
  <c r="AI134" i="63" s="1"/>
  <c r="AE180" i="63"/>
  <c r="AJ180" i="63"/>
  <c r="AM180" i="63" s="1"/>
  <c r="AN180" i="63" s="1"/>
  <c r="V17" i="63" l="1"/>
  <c r="AA17" i="63" s="1"/>
  <c r="AB17" i="63"/>
  <c r="AB111" i="63"/>
  <c r="AE111" i="63" s="1"/>
  <c r="V111" i="63"/>
  <c r="AA111" i="63" s="1"/>
  <c r="V18" i="63"/>
  <c r="AA18" i="63" s="1"/>
  <c r="AB18" i="63"/>
  <c r="AE18" i="63" s="1"/>
  <c r="AI18" i="63"/>
  <c r="AI111" i="63"/>
  <c r="V156" i="63"/>
  <c r="AA156" i="63" s="1"/>
  <c r="AB156" i="63"/>
  <c r="V92" i="63"/>
  <c r="AA92" i="63" s="1"/>
  <c r="AB92" i="63"/>
  <c r="V12" i="63"/>
  <c r="AA12" i="63" s="1"/>
  <c r="AB12" i="63"/>
  <c r="V145" i="63"/>
  <c r="AA145" i="63" s="1"/>
  <c r="AB145" i="63"/>
  <c r="V49" i="63"/>
  <c r="AA49" i="63" s="1"/>
  <c r="AB49" i="63"/>
  <c r="V160" i="63"/>
  <c r="AA160" i="63" s="1"/>
  <c r="AB160" i="63"/>
  <c r="V173" i="63"/>
  <c r="AA173" i="63" s="1"/>
  <c r="AB173" i="63"/>
  <c r="V101" i="63"/>
  <c r="AA101" i="63" s="1"/>
  <c r="AB101" i="63"/>
  <c r="V37" i="63"/>
  <c r="AA37" i="63" s="1"/>
  <c r="AB37" i="63"/>
  <c r="V148" i="63"/>
  <c r="AA148" i="63" s="1"/>
  <c r="AB148" i="63"/>
  <c r="V137" i="63"/>
  <c r="AA137" i="63" s="1"/>
  <c r="AB137" i="63"/>
  <c r="V41" i="63"/>
  <c r="AA41" i="63" s="1"/>
  <c r="AB41" i="63"/>
  <c r="V93" i="63"/>
  <c r="AA93" i="63" s="1"/>
  <c r="AB93" i="63"/>
  <c r="V29" i="63"/>
  <c r="AA29" i="63" s="1"/>
  <c r="AB29" i="63"/>
  <c r="V140" i="63"/>
  <c r="AA140" i="63" s="1"/>
  <c r="AB140" i="63"/>
  <c r="V68" i="63"/>
  <c r="AA68" i="63" s="1"/>
  <c r="AB68" i="63"/>
  <c r="AC116" i="63"/>
  <c r="AK116" i="63" s="1"/>
  <c r="AC36" i="63"/>
  <c r="AK36" i="63" s="1"/>
  <c r="AD81" i="63"/>
  <c r="AL81" i="63" s="1"/>
  <c r="V115" i="63"/>
  <c r="AA115" i="63" s="1"/>
  <c r="AB115" i="63"/>
  <c r="V35" i="63"/>
  <c r="AA35" i="63" s="1"/>
  <c r="AB35" i="63"/>
  <c r="AC51" i="63"/>
  <c r="AK51" i="63" s="1"/>
  <c r="AD140" i="63"/>
  <c r="AL140" i="63" s="1"/>
  <c r="V113" i="63"/>
  <c r="AA113" i="63" s="1"/>
  <c r="AB113" i="63"/>
  <c r="V33" i="63"/>
  <c r="AA33" i="63" s="1"/>
  <c r="AB33" i="63"/>
  <c r="AC105" i="63"/>
  <c r="AK105" i="63" s="1"/>
  <c r="AC25" i="63"/>
  <c r="AK25" i="63" s="1"/>
  <c r="V26" i="63"/>
  <c r="AA26" i="63" s="1"/>
  <c r="AB26" i="63"/>
  <c r="V144" i="63"/>
  <c r="AA144" i="63" s="1"/>
  <c r="AB144" i="63"/>
  <c r="V48" i="63"/>
  <c r="AA48" i="63" s="1"/>
  <c r="AB48" i="63"/>
  <c r="AC56" i="63"/>
  <c r="AK56" i="63" s="1"/>
  <c r="AD167" i="63"/>
  <c r="AL167" i="63" s="1"/>
  <c r="AC114" i="63"/>
  <c r="AK114" i="63" s="1"/>
  <c r="V151" i="63"/>
  <c r="AA151" i="63" s="1"/>
  <c r="AB151" i="63"/>
  <c r="V55" i="63"/>
  <c r="AA55" i="63" s="1"/>
  <c r="AB55" i="63"/>
  <c r="AC167" i="63"/>
  <c r="AK167" i="63" s="1"/>
  <c r="AC71" i="63"/>
  <c r="AK71" i="63" s="1"/>
  <c r="AD183" i="63"/>
  <c r="AL183" i="63" s="1"/>
  <c r="AC138" i="63"/>
  <c r="AK138" i="63" s="1"/>
  <c r="V134" i="63"/>
  <c r="AA134" i="63" s="1"/>
  <c r="AB134" i="63"/>
  <c r="V46" i="63"/>
  <c r="AA46" i="63" s="1"/>
  <c r="AB46" i="63"/>
  <c r="AC158" i="63"/>
  <c r="AK158" i="63" s="1"/>
  <c r="AC62" i="63"/>
  <c r="AK62" i="63" s="1"/>
  <c r="AC50" i="63"/>
  <c r="AK50" i="63" s="1"/>
  <c r="V85" i="63"/>
  <c r="AA85" i="63" s="1"/>
  <c r="AB85" i="63"/>
  <c r="V21" i="63"/>
  <c r="AA21" i="63" s="1"/>
  <c r="AB21" i="63"/>
  <c r="AC149" i="63"/>
  <c r="AK149" i="63" s="1"/>
  <c r="AC77" i="63"/>
  <c r="AK77" i="63" s="1"/>
  <c r="AC13" i="63"/>
  <c r="AK13" i="63" s="1"/>
  <c r="AD139" i="63"/>
  <c r="AL139" i="63" s="1"/>
  <c r="AD67" i="63"/>
  <c r="AL67" i="63" s="1"/>
  <c r="AD138" i="63"/>
  <c r="AL138" i="63" s="1"/>
  <c r="AD34" i="63"/>
  <c r="AL34" i="63" s="1"/>
  <c r="AD56" i="63"/>
  <c r="AL56" i="63" s="1"/>
  <c r="AD127" i="63"/>
  <c r="AL127" i="63" s="1"/>
  <c r="AD39" i="63"/>
  <c r="AL39" i="63" s="1"/>
  <c r="AD94" i="63"/>
  <c r="AL94" i="63" s="1"/>
  <c r="AD14" i="63"/>
  <c r="AL14" i="63" s="1"/>
  <c r="AD69" i="63"/>
  <c r="AL69" i="63" s="1"/>
  <c r="AD132" i="63"/>
  <c r="AL132" i="63" s="1"/>
  <c r="V187" i="63"/>
  <c r="AA187" i="63" s="1"/>
  <c r="AB187" i="63"/>
  <c r="V107" i="63"/>
  <c r="AA107" i="63" s="1"/>
  <c r="AB107" i="63"/>
  <c r="V27" i="63"/>
  <c r="AA27" i="63" s="1"/>
  <c r="AB27" i="63"/>
  <c r="V136" i="63"/>
  <c r="AA136" i="63" s="1"/>
  <c r="AB136" i="63"/>
  <c r="V40" i="63"/>
  <c r="AA40" i="63" s="1"/>
  <c r="AB40" i="63"/>
  <c r="V135" i="63"/>
  <c r="AA135" i="63" s="1"/>
  <c r="AB135" i="63"/>
  <c r="V47" i="63"/>
  <c r="AA47" i="63" s="1"/>
  <c r="AB47" i="63"/>
  <c r="V126" i="63"/>
  <c r="AA126" i="63" s="1"/>
  <c r="AB126" i="63"/>
  <c r="V38" i="63"/>
  <c r="AA38" i="63" s="1"/>
  <c r="AB38" i="63"/>
  <c r="V196" i="63"/>
  <c r="AA196" i="63" s="1"/>
  <c r="AB196" i="63"/>
  <c r="V124" i="63"/>
  <c r="AA124" i="63" s="1"/>
  <c r="AB124" i="63"/>
  <c r="V52" i="63"/>
  <c r="AA52" i="63" s="1"/>
  <c r="AB52" i="63"/>
  <c r="V171" i="63"/>
  <c r="AA171" i="63" s="1"/>
  <c r="AB171" i="63"/>
  <c r="V99" i="63"/>
  <c r="AA99" i="63" s="1"/>
  <c r="AB99" i="63"/>
  <c r="V19" i="63"/>
  <c r="AA19" i="63" s="1"/>
  <c r="AB19" i="63"/>
  <c r="V120" i="63"/>
  <c r="AA120" i="63" s="1"/>
  <c r="AB120" i="63"/>
  <c r="V32" i="63"/>
  <c r="AA32" i="63" s="1"/>
  <c r="AB32" i="63"/>
  <c r="V198" i="63"/>
  <c r="AA198" i="63" s="1"/>
  <c r="AB198" i="63"/>
  <c r="V102" i="63"/>
  <c r="AA102" i="63" s="1"/>
  <c r="AB102" i="63"/>
  <c r="V22" i="63"/>
  <c r="AA22" i="63" s="1"/>
  <c r="AB22" i="63"/>
  <c r="V178" i="63"/>
  <c r="AA178" i="63" s="1"/>
  <c r="AB178" i="63"/>
  <c r="V170" i="63"/>
  <c r="AA170" i="63" s="1"/>
  <c r="AB170" i="63"/>
  <c r="V155" i="63"/>
  <c r="AA155" i="63" s="1"/>
  <c r="AB155" i="63"/>
  <c r="V83" i="63"/>
  <c r="AA83" i="63" s="1"/>
  <c r="AB83" i="63"/>
  <c r="V185" i="63"/>
  <c r="AA185" i="63" s="1"/>
  <c r="AB185" i="63"/>
  <c r="V112" i="63"/>
  <c r="AA112" i="63" s="1"/>
  <c r="AB112" i="63"/>
  <c r="V24" i="63"/>
  <c r="AA24" i="63" s="1"/>
  <c r="AB24" i="63"/>
  <c r="V191" i="63"/>
  <c r="AA191" i="63" s="1"/>
  <c r="AB191" i="63"/>
  <c r="V103" i="63"/>
  <c r="AA103" i="63" s="1"/>
  <c r="AB103" i="63"/>
  <c r="V31" i="63"/>
  <c r="AA31" i="63" s="1"/>
  <c r="AB31" i="63"/>
  <c r="V190" i="63"/>
  <c r="AA190" i="63" s="1"/>
  <c r="AB190" i="63"/>
  <c r="V197" i="63"/>
  <c r="AA197" i="63" s="1"/>
  <c r="AB197" i="63"/>
  <c r="V125" i="63"/>
  <c r="AA125" i="63" s="1"/>
  <c r="AB125" i="63"/>
  <c r="V61" i="63"/>
  <c r="AA61" i="63" s="1"/>
  <c r="AB61" i="63"/>
  <c r="AO180" i="63"/>
  <c r="AP180" i="63" s="1"/>
  <c r="V147" i="63"/>
  <c r="AA147" i="63" s="1"/>
  <c r="AB147" i="63"/>
  <c r="V75" i="63"/>
  <c r="AA75" i="63" s="1"/>
  <c r="AB75" i="63"/>
  <c r="V177" i="63"/>
  <c r="AA177" i="63" s="1"/>
  <c r="AB177" i="63"/>
  <c r="V184" i="63"/>
  <c r="AA184" i="63" s="1"/>
  <c r="AB184" i="63"/>
  <c r="V104" i="63"/>
  <c r="AA104" i="63" s="1"/>
  <c r="AB104" i="63"/>
  <c r="V16" i="63"/>
  <c r="AA16" i="63" s="1"/>
  <c r="AB16" i="63"/>
  <c r="V95" i="63"/>
  <c r="AA95" i="63" s="1"/>
  <c r="AB95" i="63"/>
  <c r="V23" i="63"/>
  <c r="AA23" i="63" s="1"/>
  <c r="AB23" i="63"/>
  <c r="V86" i="63"/>
  <c r="AA86" i="63" s="1"/>
  <c r="AB86" i="63"/>
  <c r="V189" i="63"/>
  <c r="AA189" i="63" s="1"/>
  <c r="AB189" i="63"/>
  <c r="V117" i="63"/>
  <c r="AA117" i="63" s="1"/>
  <c r="AB117" i="63"/>
  <c r="V82" i="63"/>
  <c r="AA82" i="63" s="1"/>
  <c r="AB82" i="63"/>
  <c r="V57" i="63"/>
  <c r="AA57" i="63" s="1"/>
  <c r="AB57" i="63"/>
  <c r="V176" i="63"/>
  <c r="AA176" i="63" s="1"/>
  <c r="AB176" i="63"/>
  <c r="V96" i="63"/>
  <c r="AA96" i="63" s="1"/>
  <c r="AB96" i="63"/>
  <c r="V106" i="63"/>
  <c r="AA106" i="63" s="1"/>
  <c r="AB106" i="63"/>
  <c r="V175" i="63"/>
  <c r="AA175" i="63" s="1"/>
  <c r="AB175" i="63"/>
  <c r="V87" i="63"/>
  <c r="AA87" i="63" s="1"/>
  <c r="AB87" i="63"/>
  <c r="V194" i="63"/>
  <c r="AA194" i="63" s="1"/>
  <c r="AB194" i="63"/>
  <c r="V174" i="63"/>
  <c r="AA174" i="63" s="1"/>
  <c r="AB174" i="63"/>
  <c r="V70" i="63"/>
  <c r="AA70" i="63" s="1"/>
  <c r="AB70" i="63"/>
  <c r="V181" i="63"/>
  <c r="AA181" i="63" s="1"/>
  <c r="AB181" i="63"/>
  <c r="V109" i="63"/>
  <c r="AA109" i="63" s="1"/>
  <c r="AB109" i="63"/>
  <c r="V45" i="63"/>
  <c r="AA45" i="63" s="1"/>
  <c r="AB45" i="63"/>
  <c r="V84" i="63"/>
  <c r="AA84" i="63" s="1"/>
  <c r="V157" i="63"/>
  <c r="AA157" i="63" s="1"/>
  <c r="V34" i="63"/>
  <c r="AA34" i="63" s="1"/>
  <c r="V131" i="63"/>
  <c r="AA131" i="63" s="1"/>
  <c r="V51" i="63"/>
  <c r="AA51" i="63" s="1"/>
  <c r="V186" i="63"/>
  <c r="AA186" i="63" s="1"/>
  <c r="V88" i="63"/>
  <c r="AA88" i="63" s="1"/>
  <c r="V50" i="63"/>
  <c r="AA50" i="63" s="1"/>
  <c r="V167" i="63"/>
  <c r="AA167" i="63" s="1"/>
  <c r="V71" i="63"/>
  <c r="AA71" i="63" s="1"/>
  <c r="V122" i="63"/>
  <c r="AA122" i="63" s="1"/>
  <c r="V158" i="63"/>
  <c r="AA158" i="63" s="1"/>
  <c r="V62" i="63"/>
  <c r="AA62" i="63" s="1"/>
  <c r="V123" i="63"/>
  <c r="AA123" i="63" s="1"/>
  <c r="V43" i="63"/>
  <c r="AA43" i="63" s="1"/>
  <c r="V130" i="63"/>
  <c r="AA130" i="63" s="1"/>
  <c r="V152" i="63"/>
  <c r="AA152" i="63" s="1"/>
  <c r="V56" i="63"/>
  <c r="AA56" i="63" s="1"/>
  <c r="V159" i="63"/>
  <c r="AA159" i="63" s="1"/>
  <c r="V63" i="63"/>
  <c r="AA63" i="63" s="1"/>
  <c r="V150" i="63"/>
  <c r="AA150" i="63" s="1"/>
  <c r="V54" i="63"/>
  <c r="AA54" i="63" s="1"/>
  <c r="V165" i="63"/>
  <c r="AA165" i="63" s="1"/>
  <c r="V132" i="63"/>
  <c r="AA132" i="63" s="1"/>
  <c r="V60" i="63"/>
  <c r="AA60" i="63" s="1"/>
  <c r="V105" i="63"/>
  <c r="AA105" i="63" s="1"/>
  <c r="V25" i="63"/>
  <c r="AA25" i="63" s="1"/>
  <c r="V149" i="63"/>
  <c r="AA149" i="63" s="1"/>
  <c r="V77" i="63"/>
  <c r="AA77" i="63" s="1"/>
  <c r="V13" i="63"/>
  <c r="AA13" i="63" s="1"/>
  <c r="V97" i="63"/>
  <c r="AA97" i="63" s="1"/>
  <c r="V127" i="63"/>
  <c r="AA127" i="63" s="1"/>
  <c r="V39" i="63"/>
  <c r="AA39" i="63" s="1"/>
  <c r="V133" i="63"/>
  <c r="AA133" i="63" s="1"/>
  <c r="V69" i="63"/>
  <c r="AA69" i="63" s="1"/>
  <c r="V188" i="63"/>
  <c r="AA188" i="63" s="1"/>
  <c r="V116" i="63"/>
  <c r="AA116" i="63" s="1"/>
  <c r="V36" i="63"/>
  <c r="AA36" i="63" s="1"/>
  <c r="V81" i="63"/>
  <c r="AA81" i="63" s="1"/>
  <c r="V94" i="63"/>
  <c r="AA94" i="63" s="1"/>
  <c r="V14" i="63"/>
  <c r="AA14" i="63" s="1"/>
  <c r="V138" i="63"/>
  <c r="AA138" i="63" s="1"/>
  <c r="V172" i="63"/>
  <c r="AA172" i="63" s="1"/>
  <c r="V108" i="63"/>
  <c r="AA108" i="63" s="1"/>
  <c r="V28" i="63"/>
  <c r="AA28" i="63" s="1"/>
  <c r="V114" i="63"/>
  <c r="AA114" i="63" s="1"/>
  <c r="V65" i="63"/>
  <c r="AA65" i="63" s="1"/>
  <c r="V183" i="63"/>
  <c r="AA183" i="63" s="1"/>
  <c r="V182" i="63"/>
  <c r="AA182" i="63" s="1"/>
  <c r="V146" i="63"/>
  <c r="AA146" i="63" s="1"/>
  <c r="V164" i="63"/>
  <c r="AA164" i="63" s="1"/>
  <c r="V100" i="63"/>
  <c r="AA100" i="63" s="1"/>
  <c r="V20" i="63"/>
  <c r="AA20" i="63" s="1"/>
  <c r="V139" i="63"/>
  <c r="AA139" i="63" s="1"/>
  <c r="V67" i="63"/>
  <c r="AA67" i="63" s="1"/>
  <c r="V169" i="63"/>
  <c r="AA169" i="63" s="1"/>
  <c r="V42" i="63"/>
  <c r="AA42" i="63" s="1"/>
  <c r="Y8" i="63"/>
  <c r="AI11" i="63"/>
  <c r="AI6" i="63" s="1"/>
  <c r="W8" i="63"/>
  <c r="B31" i="7"/>
  <c r="D29" i="7"/>
  <c r="Z7" i="63"/>
  <c r="AG7" i="63"/>
  <c r="AG8" i="63" s="1"/>
  <c r="T7" i="63"/>
  <c r="U7" i="63"/>
  <c r="AI12" i="63"/>
  <c r="AF7" i="63"/>
  <c r="AH8" i="63"/>
  <c r="AF6" i="63"/>
  <c r="AK38" i="63"/>
  <c r="S7" i="63"/>
  <c r="Z6" i="63"/>
  <c r="X8" i="63"/>
  <c r="AI7" i="63" l="1"/>
  <c r="AI8" i="63" s="1"/>
  <c r="AJ111" i="63"/>
  <c r="AM111" i="63" s="1"/>
  <c r="AN111" i="63" s="1"/>
  <c r="AO111" i="63" s="1"/>
  <c r="AP111" i="63" s="1"/>
  <c r="AJ18" i="63"/>
  <c r="AM18" i="63" s="1"/>
  <c r="AN18" i="63" s="1"/>
  <c r="AO18" i="63" s="1"/>
  <c r="AP18" i="63" s="1"/>
  <c r="U78" i="63"/>
  <c r="AD78" i="63" s="1"/>
  <c r="U119" i="63"/>
  <c r="AD119" i="63" s="1"/>
  <c r="AL119" i="63" s="1"/>
  <c r="U128" i="63"/>
  <c r="AD128" i="63" s="1"/>
  <c r="AL128" i="63" s="1"/>
  <c r="U154" i="63"/>
  <c r="AD154" i="63" s="1"/>
  <c r="U162" i="63"/>
  <c r="AD162" i="63" s="1"/>
  <c r="AL162" i="63" s="1"/>
  <c r="T78" i="63"/>
  <c r="AC78" i="63" s="1"/>
  <c r="S78" i="63"/>
  <c r="AB78" i="63" s="1"/>
  <c r="U121" i="63"/>
  <c r="U199" i="63"/>
  <c r="AD199" i="63" s="1"/>
  <c r="T119" i="63"/>
  <c r="AC119" i="63" s="1"/>
  <c r="T199" i="63"/>
  <c r="AC199" i="63" s="1"/>
  <c r="S119" i="63"/>
  <c r="S199" i="63"/>
  <c r="S162" i="63"/>
  <c r="AB162" i="63" s="1"/>
  <c r="U129" i="63"/>
  <c r="AD129" i="63" s="1"/>
  <c r="U200" i="63"/>
  <c r="T128" i="63"/>
  <c r="AC128" i="63" s="1"/>
  <c r="T200" i="63"/>
  <c r="AC200" i="63" s="1"/>
  <c r="S128" i="63"/>
  <c r="S200" i="63"/>
  <c r="AB200" i="63" s="1"/>
  <c r="T162" i="63"/>
  <c r="AC162" i="63" s="1"/>
  <c r="AK162" i="63" s="1"/>
  <c r="U201" i="63"/>
  <c r="AD201" i="63" s="1"/>
  <c r="AL201" i="63" s="1"/>
  <c r="T121" i="63"/>
  <c r="AC121" i="63" s="1"/>
  <c r="AK121" i="63" s="1"/>
  <c r="T129" i="63"/>
  <c r="AC129" i="63" s="1"/>
  <c r="AK129" i="63" s="1"/>
  <c r="T201" i="63"/>
  <c r="AC201" i="63" s="1"/>
  <c r="S121" i="63"/>
  <c r="AB121" i="63" s="1"/>
  <c r="S129" i="63"/>
  <c r="AB129" i="63" s="1"/>
  <c r="S201" i="63"/>
  <c r="T154" i="63"/>
  <c r="AC154" i="63" s="1"/>
  <c r="AK154" i="63" s="1"/>
  <c r="S154" i="63"/>
  <c r="U179" i="63"/>
  <c r="AD179" i="63" s="1"/>
  <c r="AL179" i="63" s="1"/>
  <c r="U195" i="63"/>
  <c r="T179" i="63"/>
  <c r="AC179" i="63" s="1"/>
  <c r="T195" i="63"/>
  <c r="AC195" i="63" s="1"/>
  <c r="AK195" i="63" s="1"/>
  <c r="S179" i="63"/>
  <c r="S195" i="63"/>
  <c r="AB195" i="63" s="1"/>
  <c r="AK118" i="63"/>
  <c r="AL118" i="63"/>
  <c r="AJ17" i="63"/>
  <c r="AM17" i="63" s="1"/>
  <c r="AN17" i="63" s="1"/>
  <c r="AE17" i="63"/>
  <c r="Z8" i="63"/>
  <c r="AF8" i="63"/>
  <c r="AJ84" i="63"/>
  <c r="AM84" i="63" s="1"/>
  <c r="AN84" i="63" s="1"/>
  <c r="AE84" i="63"/>
  <c r="AE115" i="63"/>
  <c r="AJ115" i="63"/>
  <c r="AM115" i="63" s="1"/>
  <c r="AN115" i="63" s="1"/>
  <c r="AJ187" i="63"/>
  <c r="AM187" i="63" s="1"/>
  <c r="AN187" i="63" s="1"/>
  <c r="AE187" i="63"/>
  <c r="AJ31" i="63"/>
  <c r="AM31" i="63" s="1"/>
  <c r="AN31" i="63" s="1"/>
  <c r="AE31" i="63"/>
  <c r="AE43" i="63"/>
  <c r="AJ43" i="63"/>
  <c r="AM43" i="63" s="1"/>
  <c r="AN43" i="63" s="1"/>
  <c r="AJ54" i="63"/>
  <c r="AM54" i="63" s="1"/>
  <c r="AN54" i="63" s="1"/>
  <c r="AE54" i="63"/>
  <c r="AJ139" i="63"/>
  <c r="AM139" i="63" s="1"/>
  <c r="AN139" i="63" s="1"/>
  <c r="AE139" i="63"/>
  <c r="AJ147" i="63"/>
  <c r="AM147" i="63" s="1"/>
  <c r="AN147" i="63" s="1"/>
  <c r="AE147" i="63"/>
  <c r="AJ51" i="63"/>
  <c r="AM51" i="63" s="1"/>
  <c r="AN51" i="63" s="1"/>
  <c r="AE51" i="63"/>
  <c r="AJ71" i="63"/>
  <c r="AM71" i="63" s="1"/>
  <c r="AN71" i="63" s="1"/>
  <c r="AE71" i="63"/>
  <c r="AJ16" i="63"/>
  <c r="AM16" i="63" s="1"/>
  <c r="AN16" i="63" s="1"/>
  <c r="AE16" i="63"/>
  <c r="AJ20" i="63"/>
  <c r="AM20" i="63" s="1"/>
  <c r="AN20" i="63" s="1"/>
  <c r="AE20" i="63"/>
  <c r="AJ28" i="63"/>
  <c r="AM28" i="63" s="1"/>
  <c r="AN28" i="63" s="1"/>
  <c r="AE28" i="63"/>
  <c r="AJ36" i="63"/>
  <c r="AM36" i="63" s="1"/>
  <c r="AN36" i="63" s="1"/>
  <c r="AE36" i="63"/>
  <c r="AE56" i="63"/>
  <c r="AJ56" i="63"/>
  <c r="AM56" i="63" s="1"/>
  <c r="AN56" i="63" s="1"/>
  <c r="AL12" i="63"/>
  <c r="AL7" i="63" s="1"/>
  <c r="AD7" i="63"/>
  <c r="AJ124" i="63"/>
  <c r="AM124" i="63" s="1"/>
  <c r="AN124" i="63" s="1"/>
  <c r="AE124" i="63"/>
  <c r="AJ160" i="63"/>
  <c r="AM160" i="63" s="1"/>
  <c r="AN160" i="63" s="1"/>
  <c r="AE160" i="63"/>
  <c r="AJ151" i="63"/>
  <c r="AM151" i="63" s="1"/>
  <c r="AN151" i="63" s="1"/>
  <c r="AE151" i="63"/>
  <c r="AJ165" i="63"/>
  <c r="AM165" i="63" s="1"/>
  <c r="AN165" i="63" s="1"/>
  <c r="AE165" i="63"/>
  <c r="AE157" i="63"/>
  <c r="AJ157" i="63"/>
  <c r="AM157" i="63" s="1"/>
  <c r="AN157" i="63" s="1"/>
  <c r="AJ93" i="63"/>
  <c r="AM93" i="63" s="1"/>
  <c r="AN93" i="63" s="1"/>
  <c r="AE93" i="63"/>
  <c r="AJ159" i="63"/>
  <c r="AM159" i="63" s="1"/>
  <c r="AN159" i="63" s="1"/>
  <c r="AE159" i="63"/>
  <c r="AJ13" i="63"/>
  <c r="AM13" i="63" s="1"/>
  <c r="AN13" i="63" s="1"/>
  <c r="AE13" i="63"/>
  <c r="AE45" i="63"/>
  <c r="AJ45" i="63"/>
  <c r="AM45" i="63" s="1"/>
  <c r="AN45" i="63" s="1"/>
  <c r="AJ109" i="63"/>
  <c r="AM109" i="63" s="1"/>
  <c r="AN109" i="63" s="1"/>
  <c r="AE109" i="63"/>
  <c r="AJ41" i="63"/>
  <c r="AM41" i="63" s="1"/>
  <c r="AN41" i="63" s="1"/>
  <c r="AE41" i="63"/>
  <c r="AJ24" i="63"/>
  <c r="AM24" i="63" s="1"/>
  <c r="AN24" i="63" s="1"/>
  <c r="AE24" i="63"/>
  <c r="AJ107" i="63"/>
  <c r="AM107" i="63" s="1"/>
  <c r="AN107" i="63" s="1"/>
  <c r="AE107" i="63"/>
  <c r="AJ126" i="63"/>
  <c r="AM126" i="63" s="1"/>
  <c r="AN126" i="63" s="1"/>
  <c r="AE126" i="63"/>
  <c r="AJ33" i="63"/>
  <c r="AM33" i="63" s="1"/>
  <c r="AN33" i="63" s="1"/>
  <c r="AE33" i="63"/>
  <c r="AJ177" i="63"/>
  <c r="AM177" i="63" s="1"/>
  <c r="AN177" i="63" s="1"/>
  <c r="AE177" i="63"/>
  <c r="AJ65" i="63"/>
  <c r="AM65" i="63" s="1"/>
  <c r="AN65" i="63" s="1"/>
  <c r="AE65" i="63"/>
  <c r="AJ47" i="63"/>
  <c r="AM47" i="63" s="1"/>
  <c r="AN47" i="63" s="1"/>
  <c r="AE47" i="63"/>
  <c r="AJ106" i="63"/>
  <c r="AM106" i="63" s="1"/>
  <c r="AN106" i="63" s="1"/>
  <c r="AE106" i="63"/>
  <c r="AJ178" i="63"/>
  <c r="AM178" i="63" s="1"/>
  <c r="AN178" i="63" s="1"/>
  <c r="AE178" i="63"/>
  <c r="AJ108" i="63"/>
  <c r="AM108" i="63" s="1"/>
  <c r="AN108" i="63" s="1"/>
  <c r="AE108" i="63"/>
  <c r="AJ116" i="63"/>
  <c r="AM116" i="63" s="1"/>
  <c r="AN116" i="63" s="1"/>
  <c r="AE116" i="63"/>
  <c r="AJ123" i="63"/>
  <c r="AM123" i="63" s="1"/>
  <c r="AN123" i="63" s="1"/>
  <c r="AE123" i="63"/>
  <c r="AJ131" i="63"/>
  <c r="AM131" i="63" s="1"/>
  <c r="AN131" i="63" s="1"/>
  <c r="AE131" i="63"/>
  <c r="AJ185" i="63"/>
  <c r="AM185" i="63" s="1"/>
  <c r="AN185" i="63" s="1"/>
  <c r="AE185" i="63"/>
  <c r="AJ112" i="63"/>
  <c r="AM112" i="63" s="1"/>
  <c r="AN112" i="63" s="1"/>
  <c r="AE112" i="63"/>
  <c r="AJ27" i="63"/>
  <c r="AM27" i="63" s="1"/>
  <c r="AN27" i="63" s="1"/>
  <c r="AE27" i="63"/>
  <c r="AE158" i="63"/>
  <c r="AJ158" i="63"/>
  <c r="AM158" i="63" s="1"/>
  <c r="AN158" i="63" s="1"/>
  <c r="AE172" i="63"/>
  <c r="AJ172" i="63"/>
  <c r="AM172" i="63" s="1"/>
  <c r="AN172" i="63" s="1"/>
  <c r="AJ190" i="63"/>
  <c r="AM190" i="63" s="1"/>
  <c r="AN190" i="63" s="1"/>
  <c r="AE190" i="63"/>
  <c r="AJ25" i="63"/>
  <c r="AM25" i="63" s="1"/>
  <c r="AN25" i="63" s="1"/>
  <c r="AE25" i="63"/>
  <c r="AJ32" i="63"/>
  <c r="AM32" i="63" s="1"/>
  <c r="AN32" i="63" s="1"/>
  <c r="AE32" i="63"/>
  <c r="AJ40" i="63"/>
  <c r="AM40" i="63" s="1"/>
  <c r="AN40" i="63" s="1"/>
  <c r="AE40" i="63"/>
  <c r="AE48" i="63"/>
  <c r="AJ48" i="63"/>
  <c r="AM48" i="63" s="1"/>
  <c r="AN48" i="63" s="1"/>
  <c r="AJ97" i="63"/>
  <c r="AM97" i="63" s="1"/>
  <c r="AN97" i="63" s="1"/>
  <c r="AE97" i="63"/>
  <c r="AJ169" i="63"/>
  <c r="AM169" i="63" s="1"/>
  <c r="AN169" i="63" s="1"/>
  <c r="AE169" i="63"/>
  <c r="AJ94" i="63"/>
  <c r="AM94" i="63" s="1"/>
  <c r="AN94" i="63" s="1"/>
  <c r="AE94" i="63"/>
  <c r="AK12" i="63"/>
  <c r="AK7" i="63" s="1"/>
  <c r="AC7" i="63"/>
  <c r="AJ19" i="63"/>
  <c r="AM19" i="63" s="1"/>
  <c r="AN19" i="63" s="1"/>
  <c r="AE19" i="63"/>
  <c r="AJ132" i="63"/>
  <c r="AM132" i="63" s="1"/>
  <c r="AN132" i="63" s="1"/>
  <c r="AE132" i="63"/>
  <c r="AJ22" i="63"/>
  <c r="AM22" i="63" s="1"/>
  <c r="AN22" i="63" s="1"/>
  <c r="AE22" i="63"/>
  <c r="AJ133" i="63"/>
  <c r="AM133" i="63" s="1"/>
  <c r="AN133" i="63" s="1"/>
  <c r="AE133" i="63"/>
  <c r="AJ182" i="63"/>
  <c r="AM182" i="63" s="1"/>
  <c r="AN182" i="63" s="1"/>
  <c r="AE182" i="63"/>
  <c r="AE26" i="63"/>
  <c r="AJ26" i="63"/>
  <c r="AJ21" i="63"/>
  <c r="AM21" i="63" s="1"/>
  <c r="AN21" i="63" s="1"/>
  <c r="AE21" i="63"/>
  <c r="AJ37" i="63"/>
  <c r="AM37" i="63" s="1"/>
  <c r="AN37" i="63" s="1"/>
  <c r="AE37" i="63"/>
  <c r="AJ35" i="63"/>
  <c r="AM35" i="63" s="1"/>
  <c r="AN35" i="63" s="1"/>
  <c r="AE35" i="63"/>
  <c r="AJ88" i="63"/>
  <c r="AM88" i="63" s="1"/>
  <c r="AN88" i="63" s="1"/>
  <c r="AE88" i="63"/>
  <c r="AJ69" i="63"/>
  <c r="AM69" i="63" s="1"/>
  <c r="AN69" i="63" s="1"/>
  <c r="AE69" i="63"/>
  <c r="AE96" i="63"/>
  <c r="AJ96" i="63"/>
  <c r="AM96" i="63" s="1"/>
  <c r="AN96" i="63" s="1"/>
  <c r="AE149" i="63"/>
  <c r="AJ149" i="63"/>
  <c r="AM149" i="63" s="1"/>
  <c r="AN149" i="63" s="1"/>
  <c r="AJ38" i="63"/>
  <c r="AM38" i="63" s="1"/>
  <c r="AN38" i="63" s="1"/>
  <c r="AE38" i="63"/>
  <c r="AJ95" i="63"/>
  <c r="AM95" i="63" s="1"/>
  <c r="AN95" i="63" s="1"/>
  <c r="AE95" i="63"/>
  <c r="AJ52" i="63"/>
  <c r="AM52" i="63" s="1"/>
  <c r="AN52" i="63" s="1"/>
  <c r="AE52" i="63"/>
  <c r="AJ144" i="63"/>
  <c r="AM144" i="63" s="1"/>
  <c r="AN144" i="63" s="1"/>
  <c r="AE144" i="63"/>
  <c r="AJ197" i="63"/>
  <c r="AM197" i="63" s="1"/>
  <c r="AN197" i="63" s="1"/>
  <c r="AE197" i="63"/>
  <c r="AJ194" i="63"/>
  <c r="AM194" i="63" s="1"/>
  <c r="AN194" i="63" s="1"/>
  <c r="AE194" i="63"/>
  <c r="AJ50" i="63"/>
  <c r="AM50" i="63" s="1"/>
  <c r="AN50" i="63" s="1"/>
  <c r="AE50" i="63"/>
  <c r="AJ77" i="63"/>
  <c r="AM77" i="63" s="1"/>
  <c r="AN77" i="63" s="1"/>
  <c r="AE77" i="63"/>
  <c r="AE145" i="63"/>
  <c r="AJ145" i="63"/>
  <c r="AM145" i="63" s="1"/>
  <c r="AN145" i="63" s="1"/>
  <c r="AJ100" i="63"/>
  <c r="AM100" i="63" s="1"/>
  <c r="AN100" i="63" s="1"/>
  <c r="AE100" i="63"/>
  <c r="AJ134" i="63"/>
  <c r="AM134" i="63" s="1"/>
  <c r="AN134" i="63" s="1"/>
  <c r="AE134" i="63"/>
  <c r="AE152" i="63"/>
  <c r="AJ152" i="63"/>
  <c r="AM152" i="63" s="1"/>
  <c r="AN152" i="63" s="1"/>
  <c r="AJ167" i="63"/>
  <c r="AM167" i="63" s="1"/>
  <c r="AN167" i="63" s="1"/>
  <c r="AE167" i="63"/>
  <c r="AJ175" i="63"/>
  <c r="AM175" i="63" s="1"/>
  <c r="AN175" i="63" s="1"/>
  <c r="AE175" i="63"/>
  <c r="AJ102" i="63"/>
  <c r="AM102" i="63" s="1"/>
  <c r="AN102" i="63" s="1"/>
  <c r="AE102" i="63"/>
  <c r="AJ155" i="63"/>
  <c r="AM155" i="63" s="1"/>
  <c r="AN155" i="63" s="1"/>
  <c r="AE155" i="63"/>
  <c r="AJ140" i="63"/>
  <c r="AM140" i="63" s="1"/>
  <c r="AN140" i="63" s="1"/>
  <c r="AE140" i="63"/>
  <c r="AJ62" i="63"/>
  <c r="AM62" i="63" s="1"/>
  <c r="AN62" i="63" s="1"/>
  <c r="AE62" i="63"/>
  <c r="AJ99" i="63"/>
  <c r="AM99" i="63" s="1"/>
  <c r="AN99" i="63" s="1"/>
  <c r="AE99" i="63"/>
  <c r="AE137" i="63"/>
  <c r="AJ137" i="63"/>
  <c r="AM137" i="63" s="1"/>
  <c r="AN137" i="63" s="1"/>
  <c r="AJ146" i="63"/>
  <c r="AM146" i="63" s="1"/>
  <c r="AN146" i="63" s="1"/>
  <c r="AE146" i="63"/>
  <c r="AJ49" i="63"/>
  <c r="AM49" i="63" s="1"/>
  <c r="AN49" i="63" s="1"/>
  <c r="AE49" i="63"/>
  <c r="AJ68" i="63"/>
  <c r="AM68" i="63" s="1"/>
  <c r="AN68" i="63" s="1"/>
  <c r="AE68" i="63"/>
  <c r="AJ86" i="63"/>
  <c r="AM86" i="63" s="1"/>
  <c r="AN86" i="63" s="1"/>
  <c r="AE86" i="63"/>
  <c r="AJ196" i="63"/>
  <c r="AM196" i="63" s="1"/>
  <c r="AN196" i="63" s="1"/>
  <c r="AE196" i="63"/>
  <c r="AJ173" i="63"/>
  <c r="AM173" i="63" s="1"/>
  <c r="AN173" i="63" s="1"/>
  <c r="AE173" i="63"/>
  <c r="AJ120" i="63"/>
  <c r="AM120" i="63" s="1"/>
  <c r="AN120" i="63" s="1"/>
  <c r="AE120" i="63"/>
  <c r="AE171" i="63"/>
  <c r="AJ171" i="63"/>
  <c r="AM171" i="63" s="1"/>
  <c r="AN171" i="63" s="1"/>
  <c r="AJ114" i="63"/>
  <c r="AM114" i="63" s="1"/>
  <c r="AN114" i="63" s="1"/>
  <c r="AE114" i="63"/>
  <c r="AJ183" i="63"/>
  <c r="AM183" i="63" s="1"/>
  <c r="AN183" i="63" s="1"/>
  <c r="AE183" i="63"/>
  <c r="AJ42" i="63"/>
  <c r="AM42" i="63" s="1"/>
  <c r="AN42" i="63" s="1"/>
  <c r="AE42" i="63"/>
  <c r="AE189" i="63"/>
  <c r="AJ189" i="63"/>
  <c r="AM189" i="63" s="1"/>
  <c r="AN189" i="63" s="1"/>
  <c r="AJ113" i="63"/>
  <c r="AM113" i="63" s="1"/>
  <c r="AN113" i="63" s="1"/>
  <c r="AE113" i="63"/>
  <c r="AE46" i="63"/>
  <c r="AJ46" i="63"/>
  <c r="AM46" i="63" s="1"/>
  <c r="AN46" i="63" s="1"/>
  <c r="AJ174" i="63"/>
  <c r="AM174" i="63" s="1"/>
  <c r="AN174" i="63" s="1"/>
  <c r="AE174" i="63"/>
  <c r="AJ39" i="63"/>
  <c r="AM39" i="63" s="1"/>
  <c r="AN39" i="63" s="1"/>
  <c r="AE39" i="63"/>
  <c r="AJ23" i="63"/>
  <c r="AM23" i="63" s="1"/>
  <c r="AN23" i="63" s="1"/>
  <c r="AE23" i="63"/>
  <c r="AE70" i="63"/>
  <c r="AJ70" i="63"/>
  <c r="AM70" i="63" s="1"/>
  <c r="AN70" i="63" s="1"/>
  <c r="AJ61" i="63"/>
  <c r="AM61" i="63" s="1"/>
  <c r="AN61" i="63" s="1"/>
  <c r="AE61" i="63"/>
  <c r="AJ85" i="63"/>
  <c r="AM85" i="63" s="1"/>
  <c r="AN85" i="63" s="1"/>
  <c r="AE85" i="63"/>
  <c r="AJ136" i="63"/>
  <c r="AM136" i="63" s="1"/>
  <c r="AN136" i="63" s="1"/>
  <c r="AE136" i="63"/>
  <c r="AA7" i="63"/>
  <c r="V7" i="63"/>
  <c r="AJ156" i="63"/>
  <c r="AM156" i="63" s="1"/>
  <c r="AN156" i="63" s="1"/>
  <c r="AE156" i="63"/>
  <c r="AJ117" i="63"/>
  <c r="AM117" i="63" s="1"/>
  <c r="AN117" i="63" s="1"/>
  <c r="AE117" i="63"/>
  <c r="AJ135" i="63"/>
  <c r="AM135" i="63" s="1"/>
  <c r="AN135" i="63" s="1"/>
  <c r="AE135" i="63"/>
  <c r="AJ191" i="63"/>
  <c r="AM191" i="63" s="1"/>
  <c r="AN191" i="63" s="1"/>
  <c r="AE191" i="63"/>
  <c r="AJ122" i="63"/>
  <c r="AM122" i="63" s="1"/>
  <c r="AN122" i="63" s="1"/>
  <c r="AE122" i="63"/>
  <c r="AJ92" i="63"/>
  <c r="AM92" i="63" s="1"/>
  <c r="AN92" i="63" s="1"/>
  <c r="AE92" i="63"/>
  <c r="AJ125" i="63"/>
  <c r="AM125" i="63" s="1"/>
  <c r="AN125" i="63" s="1"/>
  <c r="AE125" i="63"/>
  <c r="AJ63" i="63"/>
  <c r="AM63" i="63" s="1"/>
  <c r="AN63" i="63" s="1"/>
  <c r="AE63" i="63"/>
  <c r="AE101" i="63"/>
  <c r="AJ101" i="63"/>
  <c r="AM101" i="63" s="1"/>
  <c r="AN101" i="63" s="1"/>
  <c r="AJ148" i="63"/>
  <c r="AM148" i="63" s="1"/>
  <c r="AN148" i="63" s="1"/>
  <c r="AE148" i="63"/>
  <c r="AJ81" i="63"/>
  <c r="AM81" i="63" s="1"/>
  <c r="AN81" i="63" s="1"/>
  <c r="AE81" i="63"/>
  <c r="AJ130" i="63"/>
  <c r="AM130" i="63" s="1"/>
  <c r="AN130" i="63" s="1"/>
  <c r="AE130" i="63"/>
  <c r="AJ184" i="63"/>
  <c r="AM184" i="63" s="1"/>
  <c r="AN184" i="63" s="1"/>
  <c r="AE184" i="63"/>
  <c r="AJ164" i="63"/>
  <c r="AM164" i="63" s="1"/>
  <c r="AN164" i="63" s="1"/>
  <c r="AE164" i="63"/>
  <c r="AJ181" i="63"/>
  <c r="AM181" i="63" s="1"/>
  <c r="AN181" i="63" s="1"/>
  <c r="AE181" i="63"/>
  <c r="AJ198" i="63"/>
  <c r="AM198" i="63" s="1"/>
  <c r="AN198" i="63" s="1"/>
  <c r="AE198" i="63"/>
  <c r="AE170" i="63"/>
  <c r="AJ170" i="63"/>
  <c r="AM170" i="63" s="1"/>
  <c r="AN170" i="63" s="1"/>
  <c r="AJ188" i="63"/>
  <c r="AM188" i="63" s="1"/>
  <c r="AN188" i="63" s="1"/>
  <c r="AE188" i="63"/>
  <c r="AJ57" i="63"/>
  <c r="AM57" i="63" s="1"/>
  <c r="AN57" i="63" s="1"/>
  <c r="AE57" i="63"/>
  <c r="AJ34" i="63"/>
  <c r="AM34" i="63" s="1"/>
  <c r="AN34" i="63" s="1"/>
  <c r="AE34" i="63"/>
  <c r="AJ75" i="63"/>
  <c r="AM75" i="63" s="1"/>
  <c r="AN75" i="63" s="1"/>
  <c r="AE75" i="63"/>
  <c r="AJ55" i="63"/>
  <c r="AM55" i="63" s="1"/>
  <c r="AN55" i="63" s="1"/>
  <c r="AE55" i="63"/>
  <c r="AJ150" i="63"/>
  <c r="AM150" i="63" s="1"/>
  <c r="AN150" i="63" s="1"/>
  <c r="AE150" i="63"/>
  <c r="AE105" i="63"/>
  <c r="AJ105" i="63"/>
  <c r="AM105" i="63" s="1"/>
  <c r="AN105" i="63" s="1"/>
  <c r="AJ82" i="63"/>
  <c r="AM82" i="63" s="1"/>
  <c r="AN82" i="63" s="1"/>
  <c r="AE82" i="63"/>
  <c r="AJ14" i="63"/>
  <c r="AM14" i="63" s="1"/>
  <c r="AN14" i="63" s="1"/>
  <c r="AE14" i="63"/>
  <c r="AJ83" i="63"/>
  <c r="AM83" i="63" s="1"/>
  <c r="AN83" i="63" s="1"/>
  <c r="AE83" i="63"/>
  <c r="AK78" i="63"/>
  <c r="AL78" i="63"/>
  <c r="S11" i="63"/>
  <c r="AL154" i="63"/>
  <c r="AK119" i="63"/>
  <c r="AK128" i="63"/>
  <c r="AL199" i="63"/>
  <c r="T11" i="63"/>
  <c r="AK179" i="63"/>
  <c r="AK200" i="63"/>
  <c r="AK199" i="63"/>
  <c r="U11" i="63"/>
  <c r="AK201" i="63"/>
  <c r="AL129" i="63"/>
  <c r="AJ29" i="63"/>
  <c r="AM29" i="63" s="1"/>
  <c r="AN29" i="63" s="1"/>
  <c r="AE29" i="63"/>
  <c r="AE60" i="63"/>
  <c r="AJ60" i="63"/>
  <c r="AM60" i="63" s="1"/>
  <c r="AN60" i="63" s="1"/>
  <c r="AJ67" i="63"/>
  <c r="AM67" i="63" s="1"/>
  <c r="AN67" i="63" s="1"/>
  <c r="AE67" i="63"/>
  <c r="AE127" i="63"/>
  <c r="AJ127" i="63"/>
  <c r="AM127" i="63" s="1"/>
  <c r="AN127" i="63" s="1"/>
  <c r="AE176" i="63"/>
  <c r="AJ176" i="63"/>
  <c r="AM176" i="63" s="1"/>
  <c r="AN176" i="63" s="1"/>
  <c r="AJ12" i="63"/>
  <c r="AE12" i="63"/>
  <c r="AB7" i="63"/>
  <c r="AE87" i="63"/>
  <c r="AJ87" i="63"/>
  <c r="AM87" i="63" s="1"/>
  <c r="AN87" i="63" s="1"/>
  <c r="AE103" i="63"/>
  <c r="AJ103" i="63"/>
  <c r="AM103" i="63" s="1"/>
  <c r="AN103" i="63" s="1"/>
  <c r="AJ138" i="63"/>
  <c r="AM138" i="63" s="1"/>
  <c r="AN138" i="63" s="1"/>
  <c r="AE138" i="63"/>
  <c r="AJ104" i="63"/>
  <c r="AM104" i="63" s="1"/>
  <c r="AN104" i="63" s="1"/>
  <c r="AE104" i="63"/>
  <c r="AJ186" i="63"/>
  <c r="AM186" i="63" s="1"/>
  <c r="AN186" i="63" s="1"/>
  <c r="AE186" i="63"/>
  <c r="AM12" i="63" l="1"/>
  <c r="AN12" i="63" s="1"/>
  <c r="AO12" i="63" s="1"/>
  <c r="AP12" i="63" s="1"/>
  <c r="AO103" i="63"/>
  <c r="AP103" i="63" s="1"/>
  <c r="AO184" i="63"/>
  <c r="AP184" i="63" s="1"/>
  <c r="AO87" i="63"/>
  <c r="AP87" i="63" s="1"/>
  <c r="AO57" i="63"/>
  <c r="AP57" i="63" s="1"/>
  <c r="AO14" i="63"/>
  <c r="AP14" i="63" s="1"/>
  <c r="AO55" i="63"/>
  <c r="AP55" i="63" s="1"/>
  <c r="AO188" i="63"/>
  <c r="AP188" i="63" s="1"/>
  <c r="AO164" i="63"/>
  <c r="AP164" i="63" s="1"/>
  <c r="AO148" i="63"/>
  <c r="AP148" i="63" s="1"/>
  <c r="AO92" i="63"/>
  <c r="AP92" i="63" s="1"/>
  <c r="AO117" i="63"/>
  <c r="AP117" i="63" s="1"/>
  <c r="AO85" i="63"/>
  <c r="AP85" i="63" s="1"/>
  <c r="AO39" i="63"/>
  <c r="AP39" i="63" s="1"/>
  <c r="AO86" i="63"/>
  <c r="AP86" i="63" s="1"/>
  <c r="AO155" i="63"/>
  <c r="AP155" i="63" s="1"/>
  <c r="AO77" i="63"/>
  <c r="AP77" i="63" s="1"/>
  <c r="AO144" i="63"/>
  <c r="AP144" i="63" s="1"/>
  <c r="AO35" i="63"/>
  <c r="AP35" i="63" s="1"/>
  <c r="AO182" i="63"/>
  <c r="AP182" i="63" s="1"/>
  <c r="AO19" i="63"/>
  <c r="AP19" i="63" s="1"/>
  <c r="AO97" i="63"/>
  <c r="AP97" i="63" s="1"/>
  <c r="AO25" i="63"/>
  <c r="AP25" i="63" s="1"/>
  <c r="AO27" i="63"/>
  <c r="AP27" i="63" s="1"/>
  <c r="AO123" i="63"/>
  <c r="AP123" i="63" s="1"/>
  <c r="AO106" i="63"/>
  <c r="AP106" i="63" s="1"/>
  <c r="AO33" i="63"/>
  <c r="AP33" i="63" s="1"/>
  <c r="AO41" i="63"/>
  <c r="AP41" i="63" s="1"/>
  <c r="AO159" i="63"/>
  <c r="AP159" i="63" s="1"/>
  <c r="AO151" i="63"/>
  <c r="AP151" i="63" s="1"/>
  <c r="AO16" i="63"/>
  <c r="AP16" i="63" s="1"/>
  <c r="AO139" i="63"/>
  <c r="AP139" i="63" s="1"/>
  <c r="AO187" i="63"/>
  <c r="AP187" i="63" s="1"/>
  <c r="AD195" i="63"/>
  <c r="AL195" i="63" s="1"/>
  <c r="AD200" i="63"/>
  <c r="AL200" i="63" s="1"/>
  <c r="AD121" i="63"/>
  <c r="AL121" i="63" s="1"/>
  <c r="AO61" i="63"/>
  <c r="AP61" i="63" s="1"/>
  <c r="AO67" i="63"/>
  <c r="AP67" i="63" s="1"/>
  <c r="AO181" i="63"/>
  <c r="AP181" i="63" s="1"/>
  <c r="AO138" i="63"/>
  <c r="AP138" i="63" s="1"/>
  <c r="AO176" i="63"/>
  <c r="AP176" i="63" s="1"/>
  <c r="AO60" i="63"/>
  <c r="AP60" i="63" s="1"/>
  <c r="AO170" i="63"/>
  <c r="AP170" i="63" s="1"/>
  <c r="AO101" i="63"/>
  <c r="AP101" i="63" s="1"/>
  <c r="AO96" i="63"/>
  <c r="AP96" i="63" s="1"/>
  <c r="AO48" i="63"/>
  <c r="AP48" i="63" s="1"/>
  <c r="AO115" i="63"/>
  <c r="AP115" i="63" s="1"/>
  <c r="AO17" i="63"/>
  <c r="AP17" i="63" s="1"/>
  <c r="AO82" i="63"/>
  <c r="AP82" i="63" s="1"/>
  <c r="AO174" i="63"/>
  <c r="AP174" i="63" s="1"/>
  <c r="AO120" i="63"/>
  <c r="AP120" i="63" s="1"/>
  <c r="AO99" i="63"/>
  <c r="AP99" i="63" s="1"/>
  <c r="AO134" i="63"/>
  <c r="AP134" i="63" s="1"/>
  <c r="AO50" i="63"/>
  <c r="AP50" i="63" s="1"/>
  <c r="AO52" i="63"/>
  <c r="AP52" i="63" s="1"/>
  <c r="AO37" i="63"/>
  <c r="AP37" i="63" s="1"/>
  <c r="AO133" i="63"/>
  <c r="AP133" i="63" s="1"/>
  <c r="AO190" i="63"/>
  <c r="AP190" i="63" s="1"/>
  <c r="AO112" i="63"/>
  <c r="AP112" i="63" s="1"/>
  <c r="AO116" i="63"/>
  <c r="AP116" i="63" s="1"/>
  <c r="AO47" i="63"/>
  <c r="AP47" i="63" s="1"/>
  <c r="AO126" i="63"/>
  <c r="AP126" i="63" s="1"/>
  <c r="AO109" i="63"/>
  <c r="AP109" i="63" s="1"/>
  <c r="AO93" i="63"/>
  <c r="AP93" i="63" s="1"/>
  <c r="AO160" i="63"/>
  <c r="AP160" i="63" s="1"/>
  <c r="AO36" i="63"/>
  <c r="AP36" i="63" s="1"/>
  <c r="AO71" i="63"/>
  <c r="AP71" i="63" s="1"/>
  <c r="AO54" i="63"/>
  <c r="AP54" i="63" s="1"/>
  <c r="V154" i="63"/>
  <c r="AA154" i="63" s="1"/>
  <c r="AB154" i="63"/>
  <c r="AO75" i="63"/>
  <c r="AP75" i="63" s="1"/>
  <c r="AO42" i="63"/>
  <c r="AP42" i="63" s="1"/>
  <c r="AO68" i="63"/>
  <c r="AP68" i="63" s="1"/>
  <c r="AO102" i="63"/>
  <c r="AP102" i="63" s="1"/>
  <c r="AO127" i="63"/>
  <c r="AP127" i="63" s="1"/>
  <c r="AO105" i="63"/>
  <c r="AP105" i="63" s="1"/>
  <c r="AO70" i="63"/>
  <c r="AP70" i="63" s="1"/>
  <c r="AO46" i="63"/>
  <c r="AP46" i="63" s="1"/>
  <c r="AO172" i="63"/>
  <c r="AP172" i="63" s="1"/>
  <c r="AO45" i="63"/>
  <c r="AP45" i="63" s="1"/>
  <c r="AO157" i="63"/>
  <c r="AP157" i="63" s="1"/>
  <c r="AO43" i="63"/>
  <c r="AP43" i="63" s="1"/>
  <c r="V199" i="63"/>
  <c r="AA199" i="63" s="1"/>
  <c r="AB199" i="63"/>
  <c r="AO183" i="63"/>
  <c r="AP183" i="63" s="1"/>
  <c r="AO173" i="63"/>
  <c r="AP173" i="63" s="1"/>
  <c r="AO49" i="63"/>
  <c r="AP49" i="63" s="1"/>
  <c r="AO62" i="63"/>
  <c r="AP62" i="63" s="1"/>
  <c r="AO175" i="63"/>
  <c r="AP175" i="63" s="1"/>
  <c r="AO100" i="63"/>
  <c r="AP100" i="63" s="1"/>
  <c r="AO194" i="63"/>
  <c r="AP194" i="63" s="1"/>
  <c r="AO95" i="63"/>
  <c r="AP95" i="63" s="1"/>
  <c r="AO69" i="63"/>
  <c r="AP69" i="63" s="1"/>
  <c r="AO21" i="63"/>
  <c r="AP21" i="63" s="1"/>
  <c r="AO22" i="63"/>
  <c r="AP22" i="63" s="1"/>
  <c r="AO94" i="63"/>
  <c r="AP94" i="63" s="1"/>
  <c r="AO40" i="63"/>
  <c r="AP40" i="63" s="1"/>
  <c r="AO185" i="63"/>
  <c r="AP185" i="63" s="1"/>
  <c r="AO108" i="63"/>
  <c r="AP108" i="63" s="1"/>
  <c r="AO65" i="63"/>
  <c r="AP65" i="63" s="1"/>
  <c r="AO107" i="63"/>
  <c r="AP107" i="63" s="1"/>
  <c r="AO124" i="63"/>
  <c r="AP124" i="63" s="1"/>
  <c r="AO28" i="63"/>
  <c r="AP28" i="63" s="1"/>
  <c r="AO51" i="63"/>
  <c r="AP51" i="63" s="1"/>
  <c r="AO84" i="63"/>
  <c r="AP84" i="63" s="1"/>
  <c r="V201" i="63"/>
  <c r="AA201" i="63" s="1"/>
  <c r="AB201" i="63"/>
  <c r="V119" i="63"/>
  <c r="AA119" i="63" s="1"/>
  <c r="AB119" i="63"/>
  <c r="AO122" i="63"/>
  <c r="AP122" i="63" s="1"/>
  <c r="AO29" i="63"/>
  <c r="AP29" i="63" s="1"/>
  <c r="AO34" i="63"/>
  <c r="AP34" i="63" s="1"/>
  <c r="AO198" i="63"/>
  <c r="AP198" i="63" s="1"/>
  <c r="AO130" i="63"/>
  <c r="AP130" i="63" s="1"/>
  <c r="AO63" i="63"/>
  <c r="AP63" i="63" s="1"/>
  <c r="AO191" i="63"/>
  <c r="AP191" i="63" s="1"/>
  <c r="AO186" i="63"/>
  <c r="AP186" i="63" s="1"/>
  <c r="AO145" i="63"/>
  <c r="AP145" i="63" s="1"/>
  <c r="AM26" i="63"/>
  <c r="AN26" i="63" s="1"/>
  <c r="D20" i="35" s="1"/>
  <c r="AO158" i="63"/>
  <c r="AP158" i="63" s="1"/>
  <c r="V179" i="63"/>
  <c r="AA179" i="63" s="1"/>
  <c r="AB179" i="63"/>
  <c r="V128" i="63"/>
  <c r="AA128" i="63" s="1"/>
  <c r="AB128" i="63"/>
  <c r="AO156" i="63"/>
  <c r="AP156" i="63" s="1"/>
  <c r="AO83" i="63"/>
  <c r="AP83" i="63" s="1"/>
  <c r="AO81" i="63"/>
  <c r="AP81" i="63" s="1"/>
  <c r="AO135" i="63"/>
  <c r="AP135" i="63" s="1"/>
  <c r="AO23" i="63"/>
  <c r="AP23" i="63" s="1"/>
  <c r="AO196" i="63"/>
  <c r="AP196" i="63" s="1"/>
  <c r="AO140" i="63"/>
  <c r="AP140" i="63" s="1"/>
  <c r="AO197" i="63"/>
  <c r="AP197" i="63" s="1"/>
  <c r="AO88" i="63"/>
  <c r="AP88" i="63" s="1"/>
  <c r="AO169" i="63"/>
  <c r="AP169" i="63" s="1"/>
  <c r="AO178" i="63"/>
  <c r="AP178" i="63" s="1"/>
  <c r="AO20" i="63"/>
  <c r="AP20" i="63" s="1"/>
  <c r="AO147" i="63"/>
  <c r="AP147" i="63" s="1"/>
  <c r="AO31" i="63"/>
  <c r="AP31" i="63" s="1"/>
  <c r="AO150" i="63"/>
  <c r="AP150" i="63" s="1"/>
  <c r="AO125" i="63"/>
  <c r="AP125" i="63" s="1"/>
  <c r="AO136" i="63"/>
  <c r="AP136" i="63" s="1"/>
  <c r="AO113" i="63"/>
  <c r="AP113" i="63" s="1"/>
  <c r="AO114" i="63"/>
  <c r="AP114" i="63" s="1"/>
  <c r="AO146" i="63"/>
  <c r="AP146" i="63" s="1"/>
  <c r="AO167" i="63"/>
  <c r="AP167" i="63" s="1"/>
  <c r="AO38" i="63"/>
  <c r="AP38" i="63" s="1"/>
  <c r="AO132" i="63"/>
  <c r="AP132" i="63" s="1"/>
  <c r="AO32" i="63"/>
  <c r="AP32" i="63" s="1"/>
  <c r="AO131" i="63"/>
  <c r="AP131" i="63" s="1"/>
  <c r="AO177" i="63"/>
  <c r="AP177" i="63" s="1"/>
  <c r="AO24" i="63"/>
  <c r="AP24" i="63" s="1"/>
  <c r="AO13" i="63"/>
  <c r="AP13" i="63" s="1"/>
  <c r="AO165" i="63"/>
  <c r="AP165" i="63" s="1"/>
  <c r="AO104" i="63"/>
  <c r="AP104" i="63" s="1"/>
  <c r="AO189" i="63"/>
  <c r="AP189" i="63" s="1"/>
  <c r="AO171" i="63"/>
  <c r="AP171" i="63" s="1"/>
  <c r="AO137" i="63"/>
  <c r="AP137" i="63" s="1"/>
  <c r="AO152" i="63"/>
  <c r="AP152" i="63" s="1"/>
  <c r="AO149" i="63"/>
  <c r="AP149" i="63" s="1"/>
  <c r="AO56" i="63"/>
  <c r="AP56" i="63" s="1"/>
  <c r="V78" i="63"/>
  <c r="AA78" i="63" s="1"/>
  <c r="V162" i="63"/>
  <c r="AA162" i="63" s="1"/>
  <c r="V195" i="63"/>
  <c r="AA195" i="63" s="1"/>
  <c r="V200" i="63"/>
  <c r="AA200" i="63" s="1"/>
  <c r="V129" i="63"/>
  <c r="AA129" i="63" s="1"/>
  <c r="V121" i="63"/>
  <c r="AA121" i="63" s="1"/>
  <c r="E78" i="35"/>
  <c r="D78" i="35"/>
  <c r="AE7" i="63"/>
  <c r="D71" i="35"/>
  <c r="D38" i="35"/>
  <c r="AJ7" i="63"/>
  <c r="D46" i="35"/>
  <c r="D101" i="35"/>
  <c r="E101" i="35"/>
  <c r="E50" i="35"/>
  <c r="D50" i="35"/>
  <c r="D123" i="35"/>
  <c r="D48" i="35"/>
  <c r="D137" i="35"/>
  <c r="E137" i="35"/>
  <c r="D33" i="35"/>
  <c r="D91" i="35"/>
  <c r="D53" i="35"/>
  <c r="E53" i="35"/>
  <c r="D73" i="35"/>
  <c r="D76" i="35"/>
  <c r="E76" i="35"/>
  <c r="E105" i="35"/>
  <c r="D105" i="35"/>
  <c r="D40" i="35"/>
  <c r="D42" i="35"/>
  <c r="D28" i="35"/>
  <c r="D152" i="35"/>
  <c r="D84" i="35"/>
  <c r="E84" i="35"/>
  <c r="E88" i="35"/>
  <c r="D88" i="35"/>
  <c r="D37" i="35"/>
  <c r="D97" i="35"/>
  <c r="D83" i="35"/>
  <c r="D68" i="35"/>
  <c r="E127" i="35"/>
  <c r="D127" i="35"/>
  <c r="D27" i="35"/>
  <c r="D115" i="35"/>
  <c r="E115" i="35"/>
  <c r="D22" i="35"/>
  <c r="D118" i="35"/>
  <c r="E158" i="35"/>
  <c r="D158" i="35"/>
  <c r="D153" i="35"/>
  <c r="D109" i="35"/>
  <c r="D139" i="35"/>
  <c r="D47" i="35"/>
  <c r="D55" i="35"/>
  <c r="D36" i="35"/>
  <c r="D135" i="35"/>
  <c r="D35" i="35"/>
  <c r="D124" i="35"/>
  <c r="D77" i="35"/>
  <c r="E77" i="35"/>
  <c r="D9" i="35"/>
  <c r="D44" i="35"/>
  <c r="D143" i="35"/>
  <c r="D59" i="35"/>
  <c r="D145" i="35"/>
  <c r="D136" i="35"/>
  <c r="D39" i="35"/>
  <c r="D49" i="35"/>
  <c r="D138" i="35"/>
  <c r="E138" i="35"/>
  <c r="E74" i="35"/>
  <c r="D74" i="35"/>
  <c r="D154" i="35"/>
  <c r="D70" i="35"/>
  <c r="E54" i="35"/>
  <c r="D54" i="35"/>
  <c r="D13" i="35"/>
  <c r="D14" i="35"/>
  <c r="E69" i="35"/>
  <c r="D69" i="35"/>
  <c r="E31" i="35"/>
  <c r="D31" i="35"/>
  <c r="D147" i="35"/>
  <c r="E82" i="35"/>
  <c r="D82" i="35"/>
  <c r="D51" i="35"/>
  <c r="E81" i="35"/>
  <c r="D81" i="35"/>
  <c r="D95" i="35"/>
  <c r="D56" i="35"/>
  <c r="E56" i="35"/>
  <c r="D110" i="35"/>
  <c r="D149" i="35"/>
  <c r="E149" i="35"/>
  <c r="D150" i="35"/>
  <c r="D98" i="35"/>
  <c r="AD11" i="63"/>
  <c r="U6" i="63"/>
  <c r="U8" i="63" s="1"/>
  <c r="AC11" i="63"/>
  <c r="T6" i="63"/>
  <c r="T8" i="63" s="1"/>
  <c r="AB11" i="63"/>
  <c r="S6" i="63"/>
  <c r="S8" i="63" s="1"/>
  <c r="V11" i="63"/>
  <c r="D133" i="35"/>
  <c r="D113" i="35"/>
  <c r="D87" i="35"/>
  <c r="D65" i="35"/>
  <c r="E65" i="35"/>
  <c r="D60" i="35"/>
  <c r="E60" i="35"/>
  <c r="D129" i="35"/>
  <c r="D116" i="35"/>
  <c r="E116" i="35"/>
  <c r="D106" i="35"/>
  <c r="D107" i="35"/>
  <c r="E107" i="35"/>
  <c r="D15" i="35"/>
  <c r="E15" i="35"/>
  <c r="D85" i="35"/>
  <c r="D86" i="35"/>
  <c r="E156" i="35"/>
  <c r="D156" i="35"/>
  <c r="D114" i="35"/>
  <c r="E111" i="35"/>
  <c r="D111" i="35"/>
  <c r="E131" i="35"/>
  <c r="D131" i="35"/>
  <c r="D157" i="35"/>
  <c r="E157" i="35"/>
  <c r="E29" i="35"/>
  <c r="D29" i="35"/>
  <c r="D66" i="35"/>
  <c r="D23" i="35"/>
  <c r="E23" i="35"/>
  <c r="E102" i="35"/>
  <c r="D102" i="35"/>
  <c r="D141" i="35"/>
  <c r="D140" i="35"/>
  <c r="D16" i="35"/>
  <c r="D8" i="35"/>
  <c r="D130" i="35"/>
  <c r="E130" i="35"/>
  <c r="D12" i="35"/>
  <c r="D41" i="35"/>
  <c r="D43" i="35"/>
  <c r="D21" i="35"/>
  <c r="D57" i="35"/>
  <c r="E67" i="35"/>
  <c r="D67" i="35"/>
  <c r="D148" i="35"/>
  <c r="E148" i="35"/>
  <c r="D79" i="35"/>
  <c r="E79" i="35"/>
  <c r="E75" i="35"/>
  <c r="D75" i="35"/>
  <c r="D151" i="35"/>
  <c r="D134" i="35"/>
  <c r="D108" i="35"/>
  <c r="D120" i="35"/>
  <c r="D117" i="35"/>
  <c r="D45" i="35"/>
  <c r="D34" i="35"/>
  <c r="D52" i="35"/>
  <c r="D25" i="35"/>
  <c r="D93" i="35"/>
  <c r="E89" i="35"/>
  <c r="D89" i="35"/>
  <c r="E63" i="35"/>
  <c r="D63" i="35"/>
  <c r="D30" i="35"/>
  <c r="D64" i="35"/>
  <c r="E122" i="35"/>
  <c r="D122" i="35"/>
  <c r="D58" i="35"/>
  <c r="E58" i="35"/>
  <c r="E112" i="35"/>
  <c r="D112" i="35"/>
  <c r="E26" i="35"/>
  <c r="D26" i="35"/>
  <c r="D144" i="35"/>
  <c r="E144" i="35"/>
  <c r="D11" i="35"/>
  <c r="D72" i="35"/>
  <c r="D17" i="35"/>
  <c r="D19" i="35"/>
  <c r="E80" i="35"/>
  <c r="D80" i="35"/>
  <c r="E24" i="35"/>
  <c r="D24" i="35"/>
  <c r="E32" i="35"/>
  <c r="D32" i="35"/>
  <c r="D126" i="35"/>
  <c r="D119" i="35"/>
  <c r="D10" i="35"/>
  <c r="E10" i="35"/>
  <c r="E62" i="35"/>
  <c r="D62" i="35"/>
  <c r="E43" i="35" l="1"/>
  <c r="E22" i="35"/>
  <c r="E46" i="35"/>
  <c r="E139" i="35"/>
  <c r="E91" i="35"/>
  <c r="E118" i="35"/>
  <c r="E126" i="35"/>
  <c r="E129" i="35"/>
  <c r="E154" i="35"/>
  <c r="E11" i="35"/>
  <c r="E51" i="35"/>
  <c r="E37" i="35"/>
  <c r="E27" i="35"/>
  <c r="E19" i="35"/>
  <c r="E110" i="35"/>
  <c r="E28" i="35"/>
  <c r="E25" i="35"/>
  <c r="E12" i="35"/>
  <c r="E35" i="35"/>
  <c r="E68" i="35"/>
  <c r="E114" i="35"/>
  <c r="E109" i="35"/>
  <c r="E150" i="35"/>
  <c r="E49" i="35"/>
  <c r="E33" i="35"/>
  <c r="E8" i="35"/>
  <c r="E106" i="35"/>
  <c r="E135" i="35"/>
  <c r="E14" i="35"/>
  <c r="E16" i="35"/>
  <c r="E83" i="35"/>
  <c r="E42" i="35"/>
  <c r="E57" i="35"/>
  <c r="E141" i="35"/>
  <c r="E86" i="35"/>
  <c r="E59" i="35"/>
  <c r="E39" i="35"/>
  <c r="E143" i="35"/>
  <c r="E117" i="35"/>
  <c r="E21" i="35"/>
  <c r="E17" i="35"/>
  <c r="E64" i="35"/>
  <c r="E44" i="35"/>
  <c r="E71" i="35"/>
  <c r="E48" i="35"/>
  <c r="E119" i="35"/>
  <c r="E123" i="35"/>
  <c r="E85" i="35"/>
  <c r="E72" i="35"/>
  <c r="E30" i="35"/>
  <c r="E52" i="35"/>
  <c r="E70" i="35"/>
  <c r="E9" i="35"/>
  <c r="E153" i="35"/>
  <c r="E93" i="35"/>
  <c r="E140" i="35"/>
  <c r="E73" i="35"/>
  <c r="E136" i="35"/>
  <c r="E97" i="35"/>
  <c r="E95" i="35"/>
  <c r="E13" i="35"/>
  <c r="E40" i="35"/>
  <c r="AO26" i="63"/>
  <c r="E18" i="35" s="1"/>
  <c r="D18" i="35"/>
  <c r="AE118" i="63"/>
  <c r="AJ118" i="63"/>
  <c r="AM118" i="63" s="1"/>
  <c r="AN118" i="63" s="1"/>
  <c r="F114" i="35"/>
  <c r="F30" i="35"/>
  <c r="F28" i="35"/>
  <c r="F109" i="35"/>
  <c r="F139" i="35"/>
  <c r="F73" i="35"/>
  <c r="F69" i="35"/>
  <c r="F54" i="35"/>
  <c r="F150" i="35"/>
  <c r="F40" i="35"/>
  <c r="F119" i="35"/>
  <c r="F23" i="35"/>
  <c r="F70" i="35"/>
  <c r="F101" i="35"/>
  <c r="F97" i="35"/>
  <c r="F91" i="35"/>
  <c r="F57" i="35"/>
  <c r="F9" i="35"/>
  <c r="F68" i="35"/>
  <c r="F144" i="35"/>
  <c r="F46" i="35"/>
  <c r="F33" i="35"/>
  <c r="F83" i="35"/>
  <c r="F126" i="35"/>
  <c r="F82" i="35"/>
  <c r="F10" i="35"/>
  <c r="F149" i="35"/>
  <c r="F44" i="35"/>
  <c r="F77" i="35"/>
  <c r="F22" i="35"/>
  <c r="F137" i="35"/>
  <c r="F25" i="35"/>
  <c r="F64" i="35"/>
  <c r="F19" i="35"/>
  <c r="F43" i="35"/>
  <c r="F130" i="35"/>
  <c r="F86" i="35"/>
  <c r="F60" i="35"/>
  <c r="F81" i="35"/>
  <c r="F143" i="35"/>
  <c r="F35" i="35"/>
  <c r="F84" i="35"/>
  <c r="F53" i="35"/>
  <c r="F71" i="35"/>
  <c r="F78" i="35"/>
  <c r="F122" i="35"/>
  <c r="F75" i="35"/>
  <c r="F51" i="35"/>
  <c r="F31" i="35"/>
  <c r="F49" i="35"/>
  <c r="F135" i="35"/>
  <c r="F26" i="35"/>
  <c r="F21" i="35"/>
  <c r="F12" i="35"/>
  <c r="F16" i="35"/>
  <c r="F156" i="35"/>
  <c r="F129" i="35"/>
  <c r="F65" i="35"/>
  <c r="F154" i="35"/>
  <c r="F118" i="35"/>
  <c r="F48" i="35"/>
  <c r="AE78" i="63"/>
  <c r="AJ78" i="63"/>
  <c r="E34" i="35"/>
  <c r="F34" i="35"/>
  <c r="E108" i="35"/>
  <c r="F108" i="35"/>
  <c r="F62" i="35"/>
  <c r="F32" i="35"/>
  <c r="F17" i="35"/>
  <c r="F112" i="35"/>
  <c r="E45" i="35"/>
  <c r="F45" i="35"/>
  <c r="F79" i="35"/>
  <c r="AJ119" i="63"/>
  <c r="AE119" i="63"/>
  <c r="E41" i="35"/>
  <c r="F41" i="35"/>
  <c r="F141" i="35"/>
  <c r="E66" i="35"/>
  <c r="F66" i="35"/>
  <c r="F131" i="35"/>
  <c r="F106" i="35"/>
  <c r="E133" i="35"/>
  <c r="F133" i="35"/>
  <c r="F14" i="35"/>
  <c r="F39" i="35"/>
  <c r="AJ179" i="63"/>
  <c r="AM179" i="63" s="1"/>
  <c r="AN179" i="63" s="1"/>
  <c r="D146" i="35" s="1"/>
  <c r="AE179" i="63"/>
  <c r="E47" i="35"/>
  <c r="F47" i="35"/>
  <c r="F27" i="35"/>
  <c r="F37" i="35"/>
  <c r="F105" i="35"/>
  <c r="F123" i="35"/>
  <c r="AJ121" i="63"/>
  <c r="AM121" i="63" s="1"/>
  <c r="AN121" i="63" s="1"/>
  <c r="D96" i="35" s="1"/>
  <c r="AE121" i="63"/>
  <c r="AA11" i="63"/>
  <c r="AA6" i="63" s="1"/>
  <c r="AA8" i="63" s="1"/>
  <c r="V6" i="63"/>
  <c r="V8" i="63" s="1"/>
  <c r="AD6" i="63"/>
  <c r="AD8" i="63" s="1"/>
  <c r="AL11" i="63"/>
  <c r="AL6" i="63" s="1"/>
  <c r="AL8" i="63" s="1"/>
  <c r="AJ162" i="63"/>
  <c r="AM162" i="63" s="1"/>
  <c r="AN162" i="63" s="1"/>
  <c r="D132" i="35" s="1"/>
  <c r="AE162" i="63"/>
  <c r="AJ128" i="63"/>
  <c r="AM128" i="63" s="1"/>
  <c r="AN128" i="63" s="1"/>
  <c r="D103" i="35" s="1"/>
  <c r="AE128" i="63"/>
  <c r="F89" i="35"/>
  <c r="AJ201" i="63"/>
  <c r="AM201" i="63" s="1"/>
  <c r="AN201" i="63" s="1"/>
  <c r="D165" i="35" s="1"/>
  <c r="AE201" i="63"/>
  <c r="F117" i="35"/>
  <c r="F29" i="35"/>
  <c r="F15" i="35"/>
  <c r="E87" i="35"/>
  <c r="F87" i="35"/>
  <c r="E98" i="35"/>
  <c r="F98" i="35"/>
  <c r="F110" i="35"/>
  <c r="F138" i="35"/>
  <c r="F158" i="35"/>
  <c r="F115" i="35"/>
  <c r="E152" i="35"/>
  <c r="F152" i="35"/>
  <c r="F42" i="35"/>
  <c r="AM7" i="63"/>
  <c r="E134" i="35"/>
  <c r="F134" i="35"/>
  <c r="F24" i="35"/>
  <c r="F72" i="35"/>
  <c r="F58" i="35"/>
  <c r="F52" i="35"/>
  <c r="E151" i="35"/>
  <c r="F151" i="35"/>
  <c r="F148" i="35"/>
  <c r="F102" i="35"/>
  <c r="F111" i="35"/>
  <c r="F116" i="35"/>
  <c r="AJ11" i="63"/>
  <c r="AB6" i="63"/>
  <c r="AB8" i="63" s="1"/>
  <c r="AE11" i="63"/>
  <c r="F95" i="35"/>
  <c r="F13" i="35"/>
  <c r="F136" i="35"/>
  <c r="F59" i="35"/>
  <c r="AJ199" i="63"/>
  <c r="AM199" i="63" s="1"/>
  <c r="AN199" i="63" s="1"/>
  <c r="D163" i="35" s="1"/>
  <c r="AE199" i="63"/>
  <c r="F127" i="35"/>
  <c r="F88" i="35"/>
  <c r="F76" i="35"/>
  <c r="F50" i="35"/>
  <c r="AJ129" i="63"/>
  <c r="AM129" i="63" s="1"/>
  <c r="AN129" i="63" s="1"/>
  <c r="D104" i="35" s="1"/>
  <c r="AE129" i="63"/>
  <c r="AJ195" i="63"/>
  <c r="AM195" i="63" s="1"/>
  <c r="AN195" i="63" s="1"/>
  <c r="AE195" i="63"/>
  <c r="E38" i="35"/>
  <c r="F38" i="35"/>
  <c r="F93" i="35"/>
  <c r="E120" i="35"/>
  <c r="F120" i="35"/>
  <c r="F140" i="35"/>
  <c r="F157" i="35"/>
  <c r="F107" i="35"/>
  <c r="AJ200" i="63"/>
  <c r="AM200" i="63" s="1"/>
  <c r="AN200" i="63" s="1"/>
  <c r="D164" i="35" s="1"/>
  <c r="AE200" i="63"/>
  <c r="AJ154" i="63"/>
  <c r="AM154" i="63" s="1"/>
  <c r="AN154" i="63" s="1"/>
  <c r="D125" i="35" s="1"/>
  <c r="AE154" i="63"/>
  <c r="F56" i="35"/>
  <c r="E124" i="35"/>
  <c r="F124" i="35"/>
  <c r="E36" i="35"/>
  <c r="F36" i="35"/>
  <c r="E113" i="35"/>
  <c r="F113" i="35"/>
  <c r="E55" i="35"/>
  <c r="F55" i="35"/>
  <c r="F11" i="35"/>
  <c r="F80" i="35"/>
  <c r="F63" i="35"/>
  <c r="F67" i="35"/>
  <c r="F8" i="35"/>
  <c r="F85" i="35"/>
  <c r="AK11" i="63"/>
  <c r="AK6" i="63" s="1"/>
  <c r="AK8" i="63" s="1"/>
  <c r="AC6" i="63"/>
  <c r="AC8" i="63" s="1"/>
  <c r="E147" i="35"/>
  <c r="F147" i="35"/>
  <c r="F74" i="35"/>
  <c r="E145" i="35"/>
  <c r="F145" i="35"/>
  <c r="F153" i="35"/>
  <c r="E20" i="35" l="1"/>
  <c r="AO195" i="63"/>
  <c r="AP195" i="63" s="1"/>
  <c r="AM119" i="63"/>
  <c r="AN119" i="63" s="1"/>
  <c r="AO118" i="63"/>
  <c r="AP118" i="63" s="1"/>
  <c r="AO200" i="63"/>
  <c r="AO128" i="63"/>
  <c r="AO121" i="63"/>
  <c r="AO179" i="63"/>
  <c r="AO199" i="63"/>
  <c r="AO162" i="63"/>
  <c r="AO154" i="63"/>
  <c r="AO129" i="63"/>
  <c r="AM78" i="63"/>
  <c r="AN78" i="63" s="1"/>
  <c r="AO201" i="63"/>
  <c r="AP26" i="63"/>
  <c r="D90" i="35"/>
  <c r="E121" i="35"/>
  <c r="D121" i="35"/>
  <c r="E100" i="35"/>
  <c r="D100" i="35"/>
  <c r="E99" i="35"/>
  <c r="D99" i="35"/>
  <c r="D92" i="35"/>
  <c r="D142" i="35"/>
  <c r="D160" i="35"/>
  <c r="E160" i="35"/>
  <c r="D128" i="35"/>
  <c r="AE6" i="63"/>
  <c r="AE8" i="63" s="1"/>
  <c r="AM11" i="63"/>
  <c r="AJ6" i="63"/>
  <c r="AJ8" i="63" s="1"/>
  <c r="D7" i="35"/>
  <c r="AN7" i="63"/>
  <c r="D161" i="35"/>
  <c r="E155" i="35"/>
  <c r="D155" i="35"/>
  <c r="D159" i="35"/>
  <c r="AP179" i="63" l="1"/>
  <c r="F146" i="35" s="1"/>
  <c r="E146" i="35"/>
  <c r="F18" i="35"/>
  <c r="F20" i="35"/>
  <c r="AP121" i="63"/>
  <c r="F96" i="35" s="1"/>
  <c r="E96" i="35"/>
  <c r="AP201" i="63"/>
  <c r="F165" i="35" s="1"/>
  <c r="E165" i="35"/>
  <c r="AP128" i="63"/>
  <c r="F103" i="35" s="1"/>
  <c r="E103" i="35"/>
  <c r="D162" i="35"/>
  <c r="D61" i="35"/>
  <c r="AP200" i="63"/>
  <c r="F164" i="35" s="1"/>
  <c r="E164" i="35"/>
  <c r="AP129" i="63"/>
  <c r="F104" i="35" s="1"/>
  <c r="E104" i="35"/>
  <c r="AP154" i="63"/>
  <c r="F125" i="35" s="1"/>
  <c r="E125" i="35"/>
  <c r="D94" i="35"/>
  <c r="AP162" i="63"/>
  <c r="F132" i="35" s="1"/>
  <c r="E132" i="35"/>
  <c r="AP199" i="63"/>
  <c r="F163" i="35" s="1"/>
  <c r="E163" i="35"/>
  <c r="E159" i="35"/>
  <c r="E92" i="35"/>
  <c r="E161" i="35"/>
  <c r="AO78" i="63"/>
  <c r="AO119" i="63"/>
  <c r="F121" i="35"/>
  <c r="F99" i="35"/>
  <c r="F100" i="35"/>
  <c r="F160" i="35"/>
  <c r="F159" i="35"/>
  <c r="F155" i="35"/>
  <c r="F7" i="35"/>
  <c r="AP7" i="63"/>
  <c r="E142" i="35"/>
  <c r="F142" i="35"/>
  <c r="F92" i="35"/>
  <c r="E7" i="35"/>
  <c r="AO7" i="63"/>
  <c r="E128" i="35"/>
  <c r="F128" i="35"/>
  <c r="F161" i="35"/>
  <c r="AN11" i="63"/>
  <c r="AM6" i="63"/>
  <c r="AM8" i="63" s="1"/>
  <c r="AP78" i="63" l="1"/>
  <c r="E61" i="35"/>
  <c r="E90" i="35"/>
  <c r="E94" i="35"/>
  <c r="E162" i="35"/>
  <c r="AP119" i="63"/>
  <c r="AO11" i="63"/>
  <c r="AP11" i="63" s="1"/>
  <c r="D6" i="35"/>
  <c r="D4" i="35" s="1"/>
  <c r="AN6" i="63"/>
  <c r="AN8" i="63" s="1"/>
  <c r="F162" i="35" l="1"/>
  <c r="F61" i="35"/>
  <c r="F90" i="35"/>
  <c r="F94" i="35"/>
  <c r="F6" i="35"/>
  <c r="AP6" i="63"/>
  <c r="AP8" i="63" s="1"/>
  <c r="AO6" i="63"/>
  <c r="AO8" i="63" s="1"/>
  <c r="E6" i="35"/>
  <c r="E4" i="35" s="1"/>
  <c r="B5" i="34"/>
  <c r="F4" i="35" l="1"/>
  <c r="D5" i="34"/>
  <c r="C5" i="34"/>
</calcChain>
</file>

<file path=xl/sharedStrings.xml><?xml version="1.0" encoding="utf-8"?>
<sst xmlns="http://schemas.openxmlformats.org/spreadsheetml/2006/main" count="34263" uniqueCount="1501">
  <si>
    <t>Provider</t>
  </si>
  <si>
    <t>Y</t>
  </si>
  <si>
    <t>STAR Kids</t>
  </si>
  <si>
    <t>Medicaid as % of Medicare</t>
  </si>
  <si>
    <t>NPI</t>
  </si>
  <si>
    <t>SDA</t>
  </si>
  <si>
    <t>1033641105</t>
  </si>
  <si>
    <t>1063630937</t>
  </si>
  <si>
    <t>1124012935</t>
  </si>
  <si>
    <t>1144262957</t>
  </si>
  <si>
    <t>1184941346</t>
  </si>
  <si>
    <t>1225676604</t>
  </si>
  <si>
    <t>1295937449</t>
  </si>
  <si>
    <t>1336590462</t>
  </si>
  <si>
    <t>1538486790</t>
  </si>
  <si>
    <t>1639735335</t>
  </si>
  <si>
    <t>1699134882</t>
  </si>
  <si>
    <t>1699332338</t>
  </si>
  <si>
    <t>1790723468</t>
  </si>
  <si>
    <t>1861958274</t>
  </si>
  <si>
    <t>1881911030</t>
  </si>
  <si>
    <t>1902384951</t>
  </si>
  <si>
    <t>1003303983</t>
  </si>
  <si>
    <t>1013909936</t>
  </si>
  <si>
    <t>1023173507</t>
  </si>
  <si>
    <t>1033687900</t>
  </si>
  <si>
    <t>1043289804</t>
  </si>
  <si>
    <t>1043719560</t>
  </si>
  <si>
    <t>1063436525</t>
  </si>
  <si>
    <t>1063485548</t>
  </si>
  <si>
    <t>1073579942</t>
  </si>
  <si>
    <t>1073654935</t>
  </si>
  <si>
    <t>1073763439</t>
  </si>
  <si>
    <t>1083602940</t>
  </si>
  <si>
    <t>1083696496</t>
  </si>
  <si>
    <t>1093263501</t>
  </si>
  <si>
    <t>1104238047</t>
  </si>
  <si>
    <t>1104808112</t>
  </si>
  <si>
    <t>1114047875</t>
  </si>
  <si>
    <t>1114221199</t>
  </si>
  <si>
    <t>1114255833</t>
  </si>
  <si>
    <t>1114370632</t>
  </si>
  <si>
    <t>1124419163</t>
  </si>
  <si>
    <t>1134113855</t>
  </si>
  <si>
    <t>1134186356</t>
  </si>
  <si>
    <t>1144324211</t>
  </si>
  <si>
    <t>1144325481</t>
  </si>
  <si>
    <t>1154805687</t>
  </si>
  <si>
    <t>1164445094</t>
  </si>
  <si>
    <t>1174533103</t>
  </si>
  <si>
    <t>1184057598</t>
  </si>
  <si>
    <t>1184609265</t>
  </si>
  <si>
    <t>1205263134</t>
  </si>
  <si>
    <t>1205335726</t>
  </si>
  <si>
    <t>1215983598</t>
  </si>
  <si>
    <t>1225095441</t>
  </si>
  <si>
    <t>1235234576</t>
  </si>
  <si>
    <t>1245724384</t>
  </si>
  <si>
    <t>1255370474</t>
  </si>
  <si>
    <t>1255429155</t>
  </si>
  <si>
    <t>1285631945</t>
  </si>
  <si>
    <t>1306345764</t>
  </si>
  <si>
    <t>1306849633</t>
  </si>
  <si>
    <t>1306970439</t>
  </si>
  <si>
    <t>1306989322</t>
  </si>
  <si>
    <t>1316962103</t>
  </si>
  <si>
    <t>1326445693</t>
  </si>
  <si>
    <t>1326589409</t>
  </si>
  <si>
    <t>1326592692</t>
  </si>
  <si>
    <t>1336124411</t>
  </si>
  <si>
    <t>1336537661</t>
  </si>
  <si>
    <t>1336547587</t>
  </si>
  <si>
    <t>1336560382</t>
  </si>
  <si>
    <t>1356308423</t>
  </si>
  <si>
    <t>1356607824</t>
  </si>
  <si>
    <t>1356682298</t>
  </si>
  <si>
    <t>1366507477</t>
  </si>
  <si>
    <t>1376844936</t>
  </si>
  <si>
    <t>1386751394</t>
  </si>
  <si>
    <t>MEDICAL CLINIC OF CASTROVILLE-MEDINA HEALTHCARE SYSTEM, MEDINA REGIONAL HOSPITAL</t>
  </si>
  <si>
    <t>1407355860</t>
  </si>
  <si>
    <t>1407893316</t>
  </si>
  <si>
    <t>1417489956</t>
  </si>
  <si>
    <t>1417498585</t>
  </si>
  <si>
    <t>1417965286</t>
  </si>
  <si>
    <t>1417985086</t>
  </si>
  <si>
    <t>1427005578</t>
  </si>
  <si>
    <t>1427334077</t>
  </si>
  <si>
    <t>1437178357</t>
  </si>
  <si>
    <t>1457307175</t>
  </si>
  <si>
    <t>1457337800</t>
  </si>
  <si>
    <t>1467495184</t>
  </si>
  <si>
    <t>1467742254</t>
  </si>
  <si>
    <t>1467799262</t>
  </si>
  <si>
    <t>1467879569</t>
  </si>
  <si>
    <t>1477930121</t>
  </si>
  <si>
    <t>1487088118</t>
  </si>
  <si>
    <t>1497153589</t>
  </si>
  <si>
    <t>1497254858</t>
  </si>
  <si>
    <t>1497750962</t>
  </si>
  <si>
    <t>1508339219</t>
  </si>
  <si>
    <t>1508855313</t>
  </si>
  <si>
    <t>1518032879</t>
  </si>
  <si>
    <t>1518216902</t>
  </si>
  <si>
    <t>1518411644</t>
  </si>
  <si>
    <t>1518465616</t>
  </si>
  <si>
    <t>1518900778</t>
  </si>
  <si>
    <t>1518976836</t>
  </si>
  <si>
    <t>1528015815</t>
  </si>
  <si>
    <t>1528030285</t>
  </si>
  <si>
    <t>1528557410</t>
  </si>
  <si>
    <t>1538123617</t>
  </si>
  <si>
    <t>1538150370</t>
  </si>
  <si>
    <t>1538624143</t>
  </si>
  <si>
    <t>1558313171</t>
  </si>
  <si>
    <t>1558474999</t>
  </si>
  <si>
    <t>1578729653</t>
  </si>
  <si>
    <t>1588672448</t>
  </si>
  <si>
    <t>1619233368</t>
  </si>
  <si>
    <t>1619968054</t>
  </si>
  <si>
    <t>1629215041</t>
  </si>
  <si>
    <t>1639511207</t>
  </si>
  <si>
    <t>1639678030</t>
  </si>
  <si>
    <t>1639697949</t>
  </si>
  <si>
    <t>1659360279</t>
  </si>
  <si>
    <t>1659722197</t>
  </si>
  <si>
    <t>1659770030</t>
  </si>
  <si>
    <t>1659812725</t>
  </si>
  <si>
    <t>1669468617</t>
  </si>
  <si>
    <t>1679560866</t>
  </si>
  <si>
    <t>1679562961</t>
  </si>
  <si>
    <t>1679926992</t>
  </si>
  <si>
    <t>1679992911</t>
  </si>
  <si>
    <t>1689659765</t>
  </si>
  <si>
    <t>1689872020</t>
  </si>
  <si>
    <t>1699076257</t>
  </si>
  <si>
    <t>1699947408</t>
  </si>
  <si>
    <t>1700392602</t>
  </si>
  <si>
    <t>1710135553</t>
  </si>
  <si>
    <t>1710974225</t>
  </si>
  <si>
    <t>1720404924</t>
  </si>
  <si>
    <t>1720540255</t>
  </si>
  <si>
    <t>1730480393</t>
  </si>
  <si>
    <t>1730557026</t>
  </si>
  <si>
    <t>1730635202</t>
  </si>
  <si>
    <t>1730695594</t>
  </si>
  <si>
    <t>1740358803</t>
  </si>
  <si>
    <t>1770082299</t>
  </si>
  <si>
    <t>1811135080</t>
  </si>
  <si>
    <t>1811256696</t>
  </si>
  <si>
    <t>1811987027</t>
  </si>
  <si>
    <t>1821399767</t>
  </si>
  <si>
    <t>1821422551</t>
  </si>
  <si>
    <t>1821484320</t>
  </si>
  <si>
    <t>1831567122</t>
  </si>
  <si>
    <t>1831674209</t>
  </si>
  <si>
    <t>1841497153</t>
  </si>
  <si>
    <t>1841752375</t>
  </si>
  <si>
    <t>1851695316</t>
  </si>
  <si>
    <t>1871512228</t>
  </si>
  <si>
    <t>1871590653</t>
  </si>
  <si>
    <t>1891124640</t>
  </si>
  <si>
    <t>1891126959</t>
  </si>
  <si>
    <t>1891737920</t>
  </si>
  <si>
    <t>1902107568</t>
  </si>
  <si>
    <t>1902995525</t>
  </si>
  <si>
    <t>1912425000</t>
  </si>
  <si>
    <t>1912982174</t>
  </si>
  <si>
    <t>1922057561</t>
  </si>
  <si>
    <t>1922206606</t>
  </si>
  <si>
    <t>1932158367</t>
  </si>
  <si>
    <t>1932426772</t>
  </si>
  <si>
    <t>1942425343</t>
  </si>
  <si>
    <t>1942773874</t>
  </si>
  <si>
    <t>1952328924</t>
  </si>
  <si>
    <t>1952453946</t>
  </si>
  <si>
    <t>1952800310</t>
  </si>
  <si>
    <t>1972830008</t>
  </si>
  <si>
    <t>1992748693</t>
  </si>
  <si>
    <t>1861991226</t>
  </si>
  <si>
    <t>1932608452</t>
  </si>
  <si>
    <t>1174982540</t>
  </si>
  <si>
    <t>Freestanding</t>
  </si>
  <si>
    <t>Hospital-Based</t>
  </si>
  <si>
    <t>STAR</t>
  </si>
  <si>
    <t>STAR+PLUS</t>
  </si>
  <si>
    <t>Premium Tax</t>
  </si>
  <si>
    <t>Risk Margin</t>
  </si>
  <si>
    <t>Admin</t>
  </si>
  <si>
    <t>Program</t>
  </si>
  <si>
    <t>Total</t>
  </si>
  <si>
    <t>458912</t>
  </si>
  <si>
    <t>Travis</t>
  </si>
  <si>
    <t>458825</t>
  </si>
  <si>
    <t>673462</t>
  </si>
  <si>
    <t>458876</t>
  </si>
  <si>
    <t>458693</t>
  </si>
  <si>
    <t>673449</t>
  </si>
  <si>
    <t>458819</t>
  </si>
  <si>
    <t>673450</t>
  </si>
  <si>
    <t>453456</t>
  </si>
  <si>
    <t>458839</t>
  </si>
  <si>
    <t>458686</t>
  </si>
  <si>
    <t>673920</t>
  </si>
  <si>
    <t>673463</t>
  </si>
  <si>
    <t>673995</t>
  </si>
  <si>
    <t>453981</t>
  </si>
  <si>
    <t>458815</t>
  </si>
  <si>
    <t>453462</t>
  </si>
  <si>
    <t>458888</t>
  </si>
  <si>
    <t>453996</t>
  </si>
  <si>
    <t>673468</t>
  </si>
  <si>
    <t>458653</t>
  </si>
  <si>
    <t>673471</t>
  </si>
  <si>
    <t>673902</t>
  </si>
  <si>
    <t>458832</t>
  </si>
  <si>
    <t>458562</t>
  </si>
  <si>
    <t>458779</t>
  </si>
  <si>
    <t>453862</t>
  </si>
  <si>
    <t>458736</t>
  </si>
  <si>
    <t>Nueces</t>
  </si>
  <si>
    <t>673976</t>
  </si>
  <si>
    <t>673433</t>
  </si>
  <si>
    <t>673904</t>
  </si>
  <si>
    <t>458895</t>
  </si>
  <si>
    <t>458850</t>
  </si>
  <si>
    <t>673454</t>
  </si>
  <si>
    <t>673402</t>
  </si>
  <si>
    <t>673436</t>
  </si>
  <si>
    <t>453447</t>
  </si>
  <si>
    <t>458891</t>
  </si>
  <si>
    <t>673423</t>
  </si>
  <si>
    <t>673835</t>
  </si>
  <si>
    <t>453463</t>
  </si>
  <si>
    <t>673857</t>
  </si>
  <si>
    <t>673858</t>
  </si>
  <si>
    <t>673992</t>
  </si>
  <si>
    <t>673400</t>
  </si>
  <si>
    <t>453441</t>
  </si>
  <si>
    <t>453957</t>
  </si>
  <si>
    <t>458855</t>
  </si>
  <si>
    <t>673432</t>
  </si>
  <si>
    <t>673452</t>
  </si>
  <si>
    <t>673441</t>
  </si>
  <si>
    <t>453413</t>
  </si>
  <si>
    <t>453977</t>
  </si>
  <si>
    <t>673419</t>
  </si>
  <si>
    <t>458852</t>
  </si>
  <si>
    <t>458877</t>
  </si>
  <si>
    <t>MRSA West</t>
  </si>
  <si>
    <t>458851</t>
  </si>
  <si>
    <t>458799</t>
  </si>
  <si>
    <t>673989</t>
  </si>
  <si>
    <t>453982</t>
  </si>
  <si>
    <t>458863</t>
  </si>
  <si>
    <t>673437</t>
  </si>
  <si>
    <t>673431</t>
  </si>
  <si>
    <t>458927</t>
  </si>
  <si>
    <t>458893</t>
  </si>
  <si>
    <t>453818</t>
  </si>
  <si>
    <t>458750</t>
  </si>
  <si>
    <t>458848</t>
  </si>
  <si>
    <t>458548</t>
  </si>
  <si>
    <t>458573</t>
  </si>
  <si>
    <t>673994</t>
  </si>
  <si>
    <t>458707</t>
  </si>
  <si>
    <t>458974</t>
  </si>
  <si>
    <t>673420</t>
  </si>
  <si>
    <t>458540</t>
  </si>
  <si>
    <t>458868</t>
  </si>
  <si>
    <t>458605</t>
  </si>
  <si>
    <t>458810</t>
  </si>
  <si>
    <t>673413</t>
  </si>
  <si>
    <t>458639</t>
  </si>
  <si>
    <t>458894</t>
  </si>
  <si>
    <t>673430</t>
  </si>
  <si>
    <t>458831</t>
  </si>
  <si>
    <t>673810</t>
  </si>
  <si>
    <t>458679</t>
  </si>
  <si>
    <t>673459</t>
  </si>
  <si>
    <t>453466</t>
  </si>
  <si>
    <t>453403</t>
  </si>
  <si>
    <t>453944</t>
  </si>
  <si>
    <t>673458</t>
  </si>
  <si>
    <t>673406</t>
  </si>
  <si>
    <t>673988</t>
  </si>
  <si>
    <t>673435</t>
  </si>
  <si>
    <t>673409</t>
  </si>
  <si>
    <t>458828</t>
  </si>
  <si>
    <t>458823</t>
  </si>
  <si>
    <t>458531</t>
  </si>
  <si>
    <t>458842</t>
  </si>
  <si>
    <t>458867</t>
  </si>
  <si>
    <t>453832</t>
  </si>
  <si>
    <t>673933</t>
  </si>
  <si>
    <t>673941</t>
  </si>
  <si>
    <t>458836</t>
  </si>
  <si>
    <t>458881</t>
  </si>
  <si>
    <t>673426</t>
  </si>
  <si>
    <t>673460</t>
  </si>
  <si>
    <t>673427</t>
  </si>
  <si>
    <t>458811</t>
  </si>
  <si>
    <t>673457</t>
  </si>
  <si>
    <t>458865</t>
  </si>
  <si>
    <t>458681</t>
  </si>
  <si>
    <t>453955</t>
  </si>
  <si>
    <t>673841</t>
  </si>
  <si>
    <t>458875</t>
  </si>
  <si>
    <t>453986</t>
  </si>
  <si>
    <t>673439</t>
  </si>
  <si>
    <t>673425</t>
  </si>
  <si>
    <t>458547</t>
  </si>
  <si>
    <t>458816</t>
  </si>
  <si>
    <t>458940</t>
  </si>
  <si>
    <t>458838</t>
  </si>
  <si>
    <t>673418</t>
  </si>
  <si>
    <t>458833</t>
  </si>
  <si>
    <t>458652</t>
  </si>
  <si>
    <t>673411</t>
  </si>
  <si>
    <t>458809</t>
  </si>
  <si>
    <t>458683</t>
  </si>
  <si>
    <t>458557</t>
  </si>
  <si>
    <t>673830</t>
  </si>
  <si>
    <t>453918</t>
  </si>
  <si>
    <t>458827</t>
  </si>
  <si>
    <t>458780</t>
  </si>
  <si>
    <t>453423</t>
  </si>
  <si>
    <t>453922</t>
  </si>
  <si>
    <t>458579</t>
  </si>
  <si>
    <t>453835</t>
  </si>
  <si>
    <t>673924</t>
  </si>
  <si>
    <t>458821</t>
  </si>
  <si>
    <t>458835</t>
  </si>
  <si>
    <t>453826</t>
  </si>
  <si>
    <t>673404</t>
  </si>
  <si>
    <t>673895</t>
  </si>
  <si>
    <t>673422</t>
  </si>
  <si>
    <t>673889</t>
  </si>
  <si>
    <t>453888</t>
  </si>
  <si>
    <t>673942</t>
  </si>
  <si>
    <t>673934</t>
  </si>
  <si>
    <t>458887</t>
  </si>
  <si>
    <t>458705</t>
  </si>
  <si>
    <t>458714</t>
  </si>
  <si>
    <t>458694</t>
  </si>
  <si>
    <t>458789</t>
  </si>
  <si>
    <t>458617</t>
  </si>
  <si>
    <t>673451</t>
  </si>
  <si>
    <t>673416</t>
  </si>
  <si>
    <t>453849</t>
  </si>
  <si>
    <t>458655</t>
  </si>
  <si>
    <t>453936</t>
  </si>
  <si>
    <t>673854</t>
  </si>
  <si>
    <t>458778</t>
  </si>
  <si>
    <t>453984</t>
  </si>
  <si>
    <t>673440</t>
  </si>
  <si>
    <t>673819</t>
  </si>
  <si>
    <t>673475</t>
  </si>
  <si>
    <t>458527</t>
  </si>
  <si>
    <t>673442</t>
  </si>
  <si>
    <t>458530</t>
  </si>
  <si>
    <t>458965</t>
  </si>
  <si>
    <t>673911</t>
  </si>
  <si>
    <t>673473</t>
  </si>
  <si>
    <t>MRSA Northeast</t>
  </si>
  <si>
    <t>673444</t>
  </si>
  <si>
    <t>453892</t>
  </si>
  <si>
    <t>458854</t>
  </si>
  <si>
    <t>458846</t>
  </si>
  <si>
    <t>673408</t>
  </si>
  <si>
    <t>673886</t>
  </si>
  <si>
    <t>458896</t>
  </si>
  <si>
    <t>673825</t>
  </si>
  <si>
    <t>673401</t>
  </si>
  <si>
    <t>458608</t>
  </si>
  <si>
    <t>458784</t>
  </si>
  <si>
    <t>673932</t>
  </si>
  <si>
    <t>673844</t>
  </si>
  <si>
    <t>673919</t>
  </si>
  <si>
    <t>453460</t>
  </si>
  <si>
    <t>673913</t>
  </si>
  <si>
    <t>MRSA Central</t>
  </si>
  <si>
    <t>453415</t>
  </si>
  <si>
    <t>673935</t>
  </si>
  <si>
    <t>453481</t>
  </si>
  <si>
    <t>673999</t>
  </si>
  <si>
    <t>673417</t>
  </si>
  <si>
    <t>458713</t>
  </si>
  <si>
    <t>458913</t>
  </si>
  <si>
    <t>458870</t>
  </si>
  <si>
    <t>673455</t>
  </si>
  <si>
    <t>458502</t>
  </si>
  <si>
    <t>673466</t>
  </si>
  <si>
    <t>453480</t>
  </si>
  <si>
    <t>458905</t>
  </si>
  <si>
    <t>458889</t>
  </si>
  <si>
    <t>458804</t>
  </si>
  <si>
    <t>673421</t>
  </si>
  <si>
    <t>458872</t>
  </si>
  <si>
    <t>673443</t>
  </si>
  <si>
    <t>458956</t>
  </si>
  <si>
    <t>673821</t>
  </si>
  <si>
    <t>673428</t>
  </si>
  <si>
    <t>673899</t>
  </si>
  <si>
    <t>673865</t>
  </si>
  <si>
    <t>673880</t>
  </si>
  <si>
    <t>453426</t>
  </si>
  <si>
    <t>453962</t>
  </si>
  <si>
    <t>Hidalgo</t>
  </si>
  <si>
    <t>458923</t>
  </si>
  <si>
    <t>458934</t>
  </si>
  <si>
    <t>453812</t>
  </si>
  <si>
    <t>458812</t>
  </si>
  <si>
    <t>Harris</t>
  </si>
  <si>
    <t>458820</t>
  </si>
  <si>
    <t>458619</t>
  </si>
  <si>
    <t>453870</t>
  </si>
  <si>
    <t>673453</t>
  </si>
  <si>
    <t>458973</t>
  </si>
  <si>
    <t>673456</t>
  </si>
  <si>
    <t>673930</t>
  </si>
  <si>
    <t>Bexar</t>
  </si>
  <si>
    <t>Tarrant</t>
  </si>
  <si>
    <t>Lubbock</t>
  </si>
  <si>
    <t>Jefferson</t>
  </si>
  <si>
    <t>El Paso</t>
  </si>
  <si>
    <t>Dallas</t>
  </si>
  <si>
    <t>673438</t>
  </si>
  <si>
    <t>673467</t>
  </si>
  <si>
    <t>673434</t>
  </si>
  <si>
    <t>673910</t>
  </si>
  <si>
    <t>673946</t>
  </si>
  <si>
    <t>MATAGORDA MEDICAL GROUP</t>
  </si>
  <si>
    <t>673947</t>
  </si>
  <si>
    <t>ZAVALLA FAMILY MEDICAL CLINIC</t>
  </si>
  <si>
    <t>STAMFORD FAMILY HEALTH CENTER</t>
  </si>
  <si>
    <t>STRATFORD FAMILY MEDICAL CLINIC</t>
  </si>
  <si>
    <t>673938</t>
  </si>
  <si>
    <t>BIS COMMUNITY CLINIC</t>
  </si>
  <si>
    <t>FRANKLIN COUNTY RURAL HEALTH CLINIC</t>
  </si>
  <si>
    <t>WHITNEY FAMILY MEDICINE</t>
  </si>
  <si>
    <t>BROWN FAMILY HEALTH CENTER  INC</t>
  </si>
  <si>
    <t>HUNT REGIONAL MEDICAL PARTNERS-EMORY</t>
  </si>
  <si>
    <t>GOLDEN PLAINS RURAL HEALTH CLINIC</t>
  </si>
  <si>
    <t>PUCKETT FAMILY CLINIC  PC</t>
  </si>
  <si>
    <t>FAMILY HEALHTCARE WOODVILLE</t>
  </si>
  <si>
    <t>SLATON FAMILY MEDICAL CLINIC</t>
  </si>
  <si>
    <t>COVENANT FAMILY HEATLHCARE CENTER</t>
  </si>
  <si>
    <t>COASTAL MEDICAL CLINIC  LLC</t>
  </si>
  <si>
    <t>CAMPBELL CLINIC</t>
  </si>
  <si>
    <t>FRED HEALTH CARE PLLC</t>
  </si>
  <si>
    <t>ONE SOURCE HEALTH CENTER - EARLY</t>
  </si>
  <si>
    <t>CRANE MEDICAL CLINIC</t>
  </si>
  <si>
    <t>CHRISTUS TRINITY CLINIC-HOLLY LAKES</t>
  </si>
  <si>
    <t>FAMILY HEALTH CARE KIRBYVILLE</t>
  </si>
  <si>
    <t>FAMILY HEALTHCARE NEWTON</t>
  </si>
  <si>
    <t>TAFT FAMILY CLINIC</t>
  </si>
  <si>
    <t>ROBSTOWN FAMILY CLINIC</t>
  </si>
  <si>
    <t>GROVETON FAMILY MEDICAL CLINIC</t>
  </si>
  <si>
    <t>BUNA MEDICAL CLINIC</t>
  </si>
  <si>
    <t>FAMILY HEALTH CENTER OF OZONA</t>
  </si>
  <si>
    <t>JJP FAMILY PRACTICE  LLC</t>
  </si>
  <si>
    <t>DUBLIN FAMILY MEDICINE</t>
  </si>
  <si>
    <t>CHRISTUS TRINITY CLINIC - MINEOLA</t>
  </si>
  <si>
    <t>BORGER MEDICAL CLINIC</t>
  </si>
  <si>
    <t>FAMILY CARE CLINIC OF CLAUDE</t>
  </si>
  <si>
    <t>TEARE MEMORIAL CLINIC</t>
  </si>
  <si>
    <t>HUNT REGIONAL MEDICAL PARTNERS-WESTL</t>
  </si>
  <si>
    <t>JOURDANTON FAMILY HEALTH CENTER</t>
  </si>
  <si>
    <t>PLAINVIEW CHILDRENS RHC</t>
  </si>
  <si>
    <t>CADENHEAD RURAL HEALTH CLINIC</t>
  </si>
  <si>
    <t>LOS FRESNOS MEDICINE</t>
  </si>
  <si>
    <t>HOMETOWN HEALTHCARE</t>
  </si>
  <si>
    <t>ASCENSION MEDICAL GROUP PROVIDENCE H</t>
  </si>
  <si>
    <t>WAGNER MEDICAL CLINIC LLP</t>
  </si>
  <si>
    <t>ADVENTHEALTH FAMILY MEDICINE RHC</t>
  </si>
  <si>
    <t>CHRISTUS TRINITY CLINIC</t>
  </si>
  <si>
    <t>RIO HONDO MEDICINE</t>
  </si>
  <si>
    <t>PORT LAVACA CLINIC ASSOCIATES  PA</t>
  </si>
  <si>
    <t>ALPINE MEDICAL CENTER</t>
  </si>
  <si>
    <t>DUMAS FAMILY PRACTICE</t>
  </si>
  <si>
    <t>SAGE FAMILY MEDICINE ASSOCIATES  PA</t>
  </si>
  <si>
    <t>SEARS MEDICAL ASSOCIATES</t>
  </si>
  <si>
    <t>LIBERTY MEDICAL RURAL HEALTH CLINIC</t>
  </si>
  <si>
    <t>INTERNAL MEDICINE CLINIC OF UVAALDE</t>
  </si>
  <si>
    <t>HTPN PCA  GREENVILLE</t>
  </si>
  <si>
    <t>FAMILY CARE CLINIC</t>
  </si>
  <si>
    <t>COMM HLTH CLINIC STEPHENVILLE</t>
  </si>
  <si>
    <t>FAMILY MEDICAL SPECIALTY</t>
  </si>
  <si>
    <t>UVALDE FAMILY PRACTICE ASSOCIATION</t>
  </si>
  <si>
    <t>STOCKDALE FAMILY MEDICAL CLINIC</t>
  </si>
  <si>
    <t>DR. JOHN G. PREDDY</t>
  </si>
  <si>
    <t>FAMILY HEALTH CENTER L.L.P.</t>
  </si>
  <si>
    <t>MUNDAY CLINIC</t>
  </si>
  <si>
    <t>KNOX COUNTY HOSPITAL CLINIC</t>
  </si>
  <si>
    <t>673476</t>
  </si>
  <si>
    <t>CRANE COUNTY HOSPITAL DISTRICT</t>
  </si>
  <si>
    <t>MEDICAL CENTER OF DIMMITT</t>
  </si>
  <si>
    <t>673477</t>
  </si>
  <si>
    <t>REFUGIO RURAL HEALTH CLINIC</t>
  </si>
  <si>
    <t>673461</t>
  </si>
  <si>
    <t>FREER</t>
  </si>
  <si>
    <t>LEVELLAND CLINIC NORTH</t>
  </si>
  <si>
    <t>FAMILY MEDICINE OF LEVELLAND</t>
  </si>
  <si>
    <t>LEVELLAND CLINIC SOUTH</t>
  </si>
  <si>
    <t>LAMB HEALTHCARE CENTER</t>
  </si>
  <si>
    <t>OLTON RURAL HEALTH CLINIC</t>
  </si>
  <si>
    <t>RHC III - PALACIOS CLINIC</t>
  </si>
  <si>
    <t>RHC II - MCMC WHARTON DR NGUYEN</t>
  </si>
  <si>
    <t>RHC I - EL CAMPO</t>
  </si>
  <si>
    <t>FREESTONE HEALTH CLINIC</t>
  </si>
  <si>
    <t>ROMA FAMILY HEALTH CLINIC</t>
  </si>
  <si>
    <t>RIO GRANDE RURAL HEALTH CLINIC</t>
  </si>
  <si>
    <t>673472</t>
  </si>
  <si>
    <t>RURAL HEALTH CLINIC ST. JO</t>
  </si>
  <si>
    <t>NOCONA RURAL HEALTH CLINIC</t>
  </si>
  <si>
    <t>KENEDY FAMILY PRACTICE</t>
  </si>
  <si>
    <t>YORKTOWN MEDICAL CLINIC</t>
  </si>
  <si>
    <t>CUERO MEDICAL CLINIC</t>
  </si>
  <si>
    <t>GOLIAD FAMILY PRACTICE</t>
  </si>
  <si>
    <t>PARKSIDE FAMILY CLINIC</t>
  </si>
  <si>
    <t>BAYLOR COUNTY RHC - SEYMOUR</t>
  </si>
  <si>
    <t>HARVESTER HEALTH AND WELLNESS CLINIC</t>
  </si>
  <si>
    <t>CANADIAN FAMILY PHYSICIANS</t>
  </si>
  <si>
    <t>RHC KIRBYVILLE</t>
  </si>
  <si>
    <t>RHC JASPER</t>
  </si>
  <si>
    <t>FAMILY HEALTH CLINIC OF SANTO</t>
  </si>
  <si>
    <t>BRIDGE TO HEALTH MOBILE CLINIC</t>
  </si>
  <si>
    <t>PALO PINTO RURAL HEALTH CLINIC</t>
  </si>
  <si>
    <t>WEST TOWN RURAL HEALTH CLINIC</t>
  </si>
  <si>
    <t>673464</t>
  </si>
  <si>
    <t>PLAINVIEW MEDICAL RHC</t>
  </si>
  <si>
    <t>MATADOR RHC</t>
  </si>
  <si>
    <t>PLAINVIEW RHC</t>
  </si>
  <si>
    <t>STEPHENS COUNTY MEDICAL CLINIC</t>
  </si>
  <si>
    <t>MEDICAL ARTS HEALTH CLINIC</t>
  </si>
  <si>
    <t>FAMILY HEALTH CENTER</t>
  </si>
  <si>
    <t>TCH FAMILY MEDICAL CLINIC</t>
  </si>
  <si>
    <t>NAVARRO PEDIATRICS</t>
  </si>
  <si>
    <t>NAVARRO FAMILY CLINIC</t>
  </si>
  <si>
    <t>PARKVIEW MEDICAL CLINIC OF TEAGUE</t>
  </si>
  <si>
    <t>PARKVIEW MEDICAL &amp; SURGICAL CLINIC</t>
  </si>
  <si>
    <t>BRMC CLINIC</t>
  </si>
  <si>
    <t>COLUMBUS MEDICAL CENTER</t>
  </si>
  <si>
    <t>FOUR OAKS MEDICAL CENTER</t>
  </si>
  <si>
    <t>FOX RURAL HEALTH CLINIC</t>
  </si>
  <si>
    <t>FCHC ROSEBUD CLINIC</t>
  </si>
  <si>
    <t>FCHC BREMOND MEDICAL CLINIC</t>
  </si>
  <si>
    <t>FCHC MARLIN CLINIC</t>
  </si>
  <si>
    <t>HMH CLINIC</t>
  </si>
  <si>
    <t>HAMLIN MEDICAL CLINIC</t>
  </si>
  <si>
    <t>ALVORD CLINIC</t>
  </si>
  <si>
    <t>BOWIE CLINIC</t>
  </si>
  <si>
    <t>JACK COUNTY MEDICAL CLINIC</t>
  </si>
  <si>
    <t>WAELDER RURAL HEALTH CLINIC</t>
  </si>
  <si>
    <t>SIEVERS RURAL HEALTH CLINIC</t>
  </si>
  <si>
    <t>JOHNSON CITY RHC</t>
  </si>
  <si>
    <t>LAKE AREA HEALTH CENTER</t>
  </si>
  <si>
    <t>SAN SABA RHC</t>
  </si>
  <si>
    <t>MARBLE FALLS RHC</t>
  </si>
  <si>
    <t>KINGSLAND RHC</t>
  </si>
  <si>
    <t>LLANO RHC</t>
  </si>
  <si>
    <t>ETMC FIRST PHYS CLINIC CENTER 3</t>
  </si>
  <si>
    <t>ETMC FIRST PHYS CLINIC CARTHAGE 2</t>
  </si>
  <si>
    <t>ETMC FIRST PHYS CLINIC CARTHAGE 1</t>
  </si>
  <si>
    <t>RHC - PARIS</t>
  </si>
  <si>
    <t>UT HEALTH EAST TEXAS JACKSONVILLE</t>
  </si>
  <si>
    <t>HEREFORD HEALTH CLINIC</t>
  </si>
  <si>
    <t>VAL VERDE REGIONAL MEDICAL CENTER</t>
  </si>
  <si>
    <t>QUICK CARE CLINIC</t>
  </si>
  <si>
    <t>ANDREWS FAMILY HEALTH CENTER</t>
  </si>
  <si>
    <t>RHC POTH</t>
  </si>
  <si>
    <t>RHC MAIN</t>
  </si>
  <si>
    <t>RHC NORTH</t>
  </si>
  <si>
    <t>NORTH TEXAS MEDICAL CENTER RHC</t>
  </si>
  <si>
    <t>YOUNG COUNTY RHC</t>
  </si>
  <si>
    <t>CHRISTUS SPOHN BEE WOMENS HEALTH CE</t>
  </si>
  <si>
    <t>NORTHEAST TEXAS RURAL HEALTH CLINC</t>
  </si>
  <si>
    <t>ANSON FAMILY WELLNESS CLINIC</t>
  </si>
  <si>
    <t>ROLLING PLAINS MEMORIAL HOSPITAL RHC</t>
  </si>
  <si>
    <t>UNIVERSITY MEDICAL CENTER-FABENS</t>
  </si>
  <si>
    <t>1306484050</t>
  </si>
  <si>
    <t>Second Suggested IGT Payment</t>
  </si>
  <si>
    <t>First Suggested IGT Payment</t>
  </si>
  <si>
    <t>Average Medicare as a percent of Medicaid</t>
  </si>
  <si>
    <t>458813</t>
  </si>
  <si>
    <t>673478</t>
  </si>
  <si>
    <t>673474</t>
  </si>
  <si>
    <t>673446</t>
  </si>
  <si>
    <t>673931</t>
  </si>
  <si>
    <t>453883</t>
  </si>
  <si>
    <t>673909</t>
  </si>
  <si>
    <t>673888</t>
  </si>
  <si>
    <t>673939</t>
  </si>
  <si>
    <t>458885</t>
  </si>
  <si>
    <t>458845</t>
  </si>
  <si>
    <t>673470</t>
  </si>
  <si>
    <t>673469</t>
  </si>
  <si>
    <t>458844</t>
  </si>
  <si>
    <t>673811</t>
  </si>
  <si>
    <t>563820</t>
  </si>
  <si>
    <t>673982</t>
  </si>
  <si>
    <t>Medicare Equivalent</t>
  </si>
  <si>
    <t>Maximum DPP Payment (Medicare Equivalent - Medicaid Payments)</t>
  </si>
  <si>
    <t>DPP-IGT</t>
  </si>
  <si>
    <t>IGT by Provider</t>
  </si>
  <si>
    <t>In-Network</t>
  </si>
  <si>
    <t>MBCCP</t>
  </si>
  <si>
    <t>JACKSONVILLE HOSPITAL LLC-UT HEALTH EAST TEXAS JACKSONVILLE HOSPITAL</t>
  </si>
  <si>
    <t>OLNEY HAMILTON HOSPITAL DISTRICT-</t>
  </si>
  <si>
    <t>PREFERRED HOSPITAL LEASING MULESHOE, INC-MEDICAL CLINIC OF MULESHOE</t>
  </si>
  <si>
    <t>ASCENSION SETON-ASCENSION SETON BASTROP HEALTH CENTER</t>
  </si>
  <si>
    <t>ASCENSION SETON-ASCENSION SETON SMITHVILLE HEALTH CENTER</t>
  </si>
  <si>
    <t>BAYLOR COUNTY HOSPITAL DISTRICT-SEYMOUR HOSPITAL</t>
  </si>
  <si>
    <t>LOCKNEY GENERAL HOSPITAL DISTRICT-COGDELL CLINIC BRISCOE COUNTY</t>
  </si>
  <si>
    <t>ASCENSION SETON-CHILDRENS CARE A VAN</t>
  </si>
  <si>
    <t>ASCENSION SETON-ASCENSION SETON BERTRAM HEALTH CENTER</t>
  </si>
  <si>
    <t>ASENSION SETON-CHILDREN'S CARE-A-VAN</t>
  </si>
  <si>
    <t>ASCENSION SETON-ASCENSION SETON LULING HEALTH CENTER</t>
  </si>
  <si>
    <t>ASCENSION SETON-ASCENSION SETON LOCKHART FAMILY HEALTH CENTER SOUT</t>
  </si>
  <si>
    <t>ASCENSION SETON-ASCENSION SETON LOCKHART FAMILY HEALTH CENTER CHUR</t>
  </si>
  <si>
    <t>MEMORIAL MEDICAL CENTER-</t>
  </si>
  <si>
    <t>PITTSBURG HOSPITAL LLC-UT HEALTH EAST TEXAS PITTSBURG HOSPITAL</t>
  </si>
  <si>
    <t>CHILDRESS COUNTY HOSPITAL DISTRICT-FOX RURAL HEALTH CLINIC</t>
  </si>
  <si>
    <t>PREFERRED HOSPITAL LEASING COLEMAN INC-COLEMAN MEDICAL ASSOCIATES</t>
  </si>
  <si>
    <t>PREFERRED HOSPITAL LEASING INC-COLLINGSWORTH FAMILY MEDICINE</t>
  </si>
  <si>
    <t>CAHRMC LLC-</t>
  </si>
  <si>
    <t>COLUMBUS COMMUNITY HOSPITAL-COLUMBUS MEDICAL CLINIC</t>
  </si>
  <si>
    <t>COLUMBUS COMMUNITY HOSPITAL-FOUR OAKS MEDICAL CLINIC</t>
  </si>
  <si>
    <t>COMANCHE COUNTY MEDICAL CENTER COMPANY-DOCTORS MEDICAL CENTER</t>
  </si>
  <si>
    <t>GAINESVILLE COMMUNITY HOSPITAL, INC.-COOKE COUNTY MEDICAL CENTER</t>
  </si>
  <si>
    <t>PREFERRED HOSPITAL LEASING VAN HORN INC-VAN HORN RURAL HEALTH CLINIC</t>
  </si>
  <si>
    <t>DALLAM HARTLEY COUNTIES HOSPITAL DISTRICT-DALHART FAMILY MEDICINE CLINIC</t>
  </si>
  <si>
    <t>DAWSON COUNTY HOSPITAL DISTRICT-MEDICAL ARTS HEALTH CLINIC</t>
  </si>
  <si>
    <t>DEAF SMITH COUNTY HOSPITAL DISTRICT-HEREFORD HEALTH CLINIC</t>
  </si>
  <si>
    <t>DEWITT MEDICAL DISTRICT-</t>
  </si>
  <si>
    <t>STONEWALL MEMORIAL HOSPITAL-</t>
  </si>
  <si>
    <t>EL PASO COUNTY HOSPITAL DISTRICT-UNIVERSITY MEDICAL CENTER OF EL PASO</t>
  </si>
  <si>
    <t>FISHER COUNTY HOSPITAL DISTRICT-ROBY RURAL HEALTH CLINIC</t>
  </si>
  <si>
    <t>FISHER COUNTY HOSPITAL DISTRICT-CLEARFORK HEALTH CENTER</t>
  </si>
  <si>
    <t>LOCKNEY GENERAL HOSPITAL DISTRICT-COGDELL CLINIC</t>
  </si>
  <si>
    <t>FREESTONE HOSPITAL DISTRICT-FREESTONE HEALTH CLINIC</t>
  </si>
  <si>
    <t>HOMETOWN HEALTHCARE LLC-</t>
  </si>
  <si>
    <t>HOMETOWN HEALTHCARE LLC-GARFIELD MEDICAL CLINIC</t>
  </si>
  <si>
    <t>DEWITT MEDICAL DISTRICT-GOLIAD FAMILY PRACTICE</t>
  </si>
  <si>
    <t>PLAINVIEW RURAL HEALTHCLINIC-COVENANT HEALTHCARE CENTER PLAINVIEW</t>
  </si>
  <si>
    <t>FAMILY PRACTICE RURAL HEALTH</t>
  </si>
  <si>
    <t>HAMILTON COUNTY HOSPITAL DISTRICT-HICO CLINIC</t>
  </si>
  <si>
    <t>FAMILY MEDICAL CLINIC OF HANSFORD COUNTY</t>
  </si>
  <si>
    <t>HARDEMAN COUNTY MEMORIAL HOSP-HARDEMAN COUNTY CLINIC</t>
  </si>
  <si>
    <t>HEMPHILL COUNTY HOSPITAL DISTRICT-</t>
  </si>
  <si>
    <t>PROVIDENCE HEALTH ALLIANCE-PROVIDENCE FAMILY HEALTH CLINIC-HILLSBORO</t>
  </si>
  <si>
    <t>METHODIST HOSPITAL LEVELLAND-LEVELLAND CLINIC NORTH</t>
  </si>
  <si>
    <t>METHODIST HOSPITAL LEVELLAND-LEVELLAND CLINIC</t>
  </si>
  <si>
    <t>METHODIST HOSPITAL LEVELLAND-FAMILY MEDICINE OF LEVELLAND</t>
  </si>
  <si>
    <t>HUNT REGIONAL MEDICAL PARTNERS-</t>
  </si>
  <si>
    <t>HEALTHTEXAS PROVIDER NETWORK-</t>
  </si>
  <si>
    <t>GPCH LLC-FRITCH MEDICAL CLINIC</t>
  </si>
  <si>
    <t>JACKSON MEDICAL CLINIC</t>
  </si>
  <si>
    <t>CHRISTUS HEALTH SOUTHEAST TEXAS-CHRISTUS JASPER MEMORIAL HOSPITAL</t>
  </si>
  <si>
    <t>HAMLIN HOSPITAL DISTRICT-HAMLIN MEDICAL CLINIC</t>
  </si>
  <si>
    <t>ANSON HOSPITAL DISTRICT-ANSON FAMILY WELLNESS CLINIC</t>
  </si>
  <si>
    <t>STONEWALL MEMORIAL HOSPITAL-KENT COUNTY RURAL HEALTH CLINIC</t>
  </si>
  <si>
    <t>PREFERRED HOSPITAL LEASING JUNCTION INC-JUNCTION MEDICAL CLINIC</t>
  </si>
  <si>
    <t>KNOX COUNTY HOSPITAL DISTRICT-KNOX COUNTY HOSPITAL CLINIC</t>
  </si>
  <si>
    <t>KNOX COUNTY HOSPITAL DISTRICT-MUNDAY CLINIC</t>
  </si>
  <si>
    <t>ASCENSION SETON-ASCENSION SETON LAMPASAS HEALTH CENTER</t>
  </si>
  <si>
    <t>LIBERTY COUNTY HOSPITAL DISTRICT NO 1-LIBERTY DAYTON MEDICAL CLINIC</t>
  </si>
  <si>
    <t>ASCENSION SETON-ASCENSION SETON KINGSLAND HEALTH CENTER</t>
  </si>
  <si>
    <t>SCOTT AND WHITE HOSPITAL MARBLE FALLS-BAYLOR SCOTT AND WHITE CLINIC LLANO</t>
  </si>
  <si>
    <t>SCOTT AND WHITE HOSPITAL MARBLE FALLS-BAYLOR SCOTT AND WHITE CLINIC KINGSLAND</t>
  </si>
  <si>
    <t>SCOTT AND WHITE HOSPITAL MARBLE FALLS-BAYLOR SCOTT AND WHITE CLINIC HORSESHOE BAY</t>
  </si>
  <si>
    <t>LYNN COUNTY HOSPITAL DISTRICT-</t>
  </si>
  <si>
    <t>MARTIN COUNTY HOSPITAL DISTRICT-</t>
  </si>
  <si>
    <t>EL CAMPO MEMORIAL HOSPITAL-MID COAST MEDICAL CLINIC-PALACIOS</t>
  </si>
  <si>
    <t>MEDICAL CLINIC OF DEVINE</t>
  </si>
  <si>
    <t>HAMILTON COUNTY HOSPITAL DISTRICT-</t>
  </si>
  <si>
    <t>MITCHELL COUNTY HOSPITAL DISTRICT-FAMILY MEDICAL ASSOCIATES</t>
  </si>
  <si>
    <t>NOCONA HOSPITAL DISTRICT-NGH RURAL HEALTH CLINIC NOCONA</t>
  </si>
  <si>
    <t>MOORE COUNTY HOSPITAL DISTRICT-</t>
  </si>
  <si>
    <t>ROLLING PLAINS MEMORIAL HOSPITAL-</t>
  </si>
  <si>
    <t>FRIONA RURAL HEALTH CLINIC-</t>
  </si>
  <si>
    <t>PECOS COUNTY MEMORIAL HOSPITAL-FAMILY CARE CENTER</t>
  </si>
  <si>
    <t>PECOS COUNTY MEMORIAL HOSPITAL-FAMILY CARE CENTER WALK IN CLINIC</t>
  </si>
  <si>
    <t>REAGAN HOSPITAL DISTRICT-HICKMAN RURAL HEALTH CLINIC</t>
  </si>
  <si>
    <t>PECOS VALLEY RURAL HEALTH CLINIC</t>
  </si>
  <si>
    <t>AUSTWELL-TIVOLI MEDICAL CLINIC</t>
  </si>
  <si>
    <t>WOODSBORO MEDICAL CLINIC</t>
  </si>
  <si>
    <t>HEALTH TEXAS PROVIDER NETWORK-</t>
  </si>
  <si>
    <t>NORTH RUNNELS COUNTY HOSPITAL-NORTH RUNNELS COUNTY HOSPITAL DISTRICT</t>
  </si>
  <si>
    <t>BALLINGER MEMORIAL HOSPITAL DISTRICT-BALLINGER HOSPITAL CLINIC</t>
  </si>
  <si>
    <t>PREFERRED HOSPITAL LEASING HEMPHILL INC-</t>
  </si>
  <si>
    <t>SCOTT AND WHITE HOSPITAL MARBLE FALLS-BAYLOR SCOTT AND WHITE CLINIC SAN SABA</t>
  </si>
  <si>
    <t>PREFERRED HOSPITAL LEASING ELDORADO INC</t>
  </si>
  <si>
    <t>SCURRY COUNTY HOSPITAL DISTRICT-COGDELL FAMILY CLINIC</t>
  </si>
  <si>
    <t>STEPHENS MEMORIAL HOSPITAL DISTRICT-BRECKENRIDGE MEDICAL CENTER</t>
  </si>
  <si>
    <t>STONEWALL MEMORIAL HOSPITAL DISTRICT-STONEWALL MEMORIAL HOSPITAL</t>
  </si>
  <si>
    <t>SUTTON COUNTY HOSPITAL DISTRICT-SONORA MEDICAL CLINIC</t>
  </si>
  <si>
    <t>PECOS COUNTY MEMORIAL HOSPITAL-</t>
  </si>
  <si>
    <t>TERRY MEMORIAL HOSPITAL DISTRICT-BROWNFIELD REGIONAL MEDICAL CENTER</t>
  </si>
  <si>
    <t>THROCKMORTON COUNTY MEMORIAL HOSP-THROCKMORTON RURAL HEALTH</t>
  </si>
  <si>
    <t>TYLER COUNTY HOSPITAL DISTRICT-TCH FAMILY MEDICAL CLINIC</t>
  </si>
  <si>
    <t>MCCAMEY COUNTY HOSPITAL DISTRICT-</t>
  </si>
  <si>
    <t>RANKIN COUNTY HOSPITAL DISTRICT-</t>
  </si>
  <si>
    <t>UVALDE COUNTY HOSPITAL AUTHORITY-</t>
  </si>
  <si>
    <t>UVALDE MEDICAL AND SURGICAL ASSOCIATES-</t>
  </si>
  <si>
    <t>VAL VERDE HOSPITAL CORPORATION-VAL VERDE REGIONAL MEDICAL CENTER RHC</t>
  </si>
  <si>
    <t>QUITMAN HOSPITAL LLC-UT HEALTH EAST TEXAS QUITMAN HOSPITAL</t>
  </si>
  <si>
    <t>COUNTY OF WARD-SANDHILLS FAMILY CLINIC</t>
  </si>
  <si>
    <t>SCOTT &amp; WHITE CLINIC-BAYLOR SCOTT &amp; WHITE - THE BRENHAM CLINIC</t>
  </si>
  <si>
    <t>EL CAMPO MEMORIAL HOSPITAL-</t>
  </si>
  <si>
    <t>EL CAMPO MEMORIAL HOSPITAL-MID COAST MEDICAL CENTER</t>
  </si>
  <si>
    <t>ELECTRA HOSPITAL DISTRICT-IOWA PARK CLINIC</t>
  </si>
  <si>
    <t>WILSON COUNTY MEMORIAL HOSPITAL DISTRICT-DBA CONNALLY MEMORIAL MEDICAL CENTER DBA CONNALLY</t>
  </si>
  <si>
    <t>WILSON COUNTY MEMORIAL HOSPITAL DISTRICT-</t>
  </si>
  <si>
    <t>COUNTY OF YOAKUM-WEST TEXAS MEDICAL CENTER</t>
  </si>
  <si>
    <t>COUNTY OF YOAKUM-PLAINS CLINIC</t>
  </si>
  <si>
    <t>GRAHAM HOSPITAL DISTRICT-YOUNG COUNTY FAMILY CLINIC</t>
  </si>
  <si>
    <t>OLNEY HAMILTON HOSPITAL DISTRICT-LOVETT MEREDITH RURAL HEALTH CLINIC</t>
  </si>
  <si>
    <t>WILSON COUNTY MEMORIAL HOSPITAL DISTRICT-CONNALLY MEMORIAL MEDICAL CENTER CONALLY MEMORIAL</t>
  </si>
  <si>
    <t>Master NPI</t>
  </si>
  <si>
    <t>Medicare Number</t>
  </si>
  <si>
    <t>S-1 Part I L1.00 C2.00</t>
  </si>
  <si>
    <t>S-1 Part I L1.00 C1.00</t>
  </si>
  <si>
    <t>S-1 Part I L4.00 C1.00</t>
  </si>
  <si>
    <t>S-1 Part I L4.00 C2.00</t>
  </si>
  <si>
    <t>C Parts I &amp; II Clinic L7.00 C1.00</t>
  </si>
  <si>
    <t>EDUARDO MORENO M.D. RURAL HEALTH CLI</t>
  </si>
  <si>
    <t>HUNT REGIONAL MEDICAL PARTNERS-LEONA</t>
  </si>
  <si>
    <t>HUNT REGIONAL MEDICAL-LIVE OAK</t>
  </si>
  <si>
    <t>PORT ISABEL HEALTH CLINIC</t>
  </si>
  <si>
    <t>CLARENDON FAMILY MEDICAL CENTER</t>
  </si>
  <si>
    <t>CHRISTUS TRINITY CLINIC - EMORY</t>
  </si>
  <si>
    <t>ALTO FAMILY MEDICAL CLINIC</t>
  </si>
  <si>
    <t>RED RIVER URGENT CARE</t>
  </si>
  <si>
    <t>JR FAMILY HEALTHCARE  PLLC DBA HOUST</t>
  </si>
  <si>
    <t>ASCENSION SETON SMITHVILLE HEALTH CE</t>
  </si>
  <si>
    <t>ASCENSION SETON ELGIN HEALTHCARE</t>
  </si>
  <si>
    <t>RHC IV - MCWC - HEALTHPLEX CLINIC</t>
  </si>
  <si>
    <t>673948</t>
  </si>
  <si>
    <t>673953</t>
  </si>
  <si>
    <t>673949</t>
  </si>
  <si>
    <t>1255977211</t>
  </si>
  <si>
    <t>1659993145</t>
  </si>
  <si>
    <t>673492</t>
  </si>
  <si>
    <t>1669930418</t>
  </si>
  <si>
    <t>673483</t>
  </si>
  <si>
    <t>1427539691</t>
  </si>
  <si>
    <t>673480</t>
  </si>
  <si>
    <t>1710539465</t>
  </si>
  <si>
    <t>673482</t>
  </si>
  <si>
    <t>1215545561</t>
  </si>
  <si>
    <t>673499</t>
  </si>
  <si>
    <t>1346805348</t>
  </si>
  <si>
    <t>1003439811</t>
  </si>
  <si>
    <t>673486</t>
  </si>
  <si>
    <t>1023631306</t>
  </si>
  <si>
    <t>673490</t>
  </si>
  <si>
    <t>1568080364</t>
  </si>
  <si>
    <t>1891258877</t>
  </si>
  <si>
    <t>673485</t>
  </si>
  <si>
    <t>1619565595</t>
  </si>
  <si>
    <t>678554</t>
  </si>
  <si>
    <t>1851912752</t>
  </si>
  <si>
    <t>673491</t>
  </si>
  <si>
    <t>1194349217</t>
  </si>
  <si>
    <t>1508386921</t>
  </si>
  <si>
    <t>673494</t>
  </si>
  <si>
    <t>1437714987</t>
  </si>
  <si>
    <t>673484</t>
  </si>
  <si>
    <t>1053964742</t>
  </si>
  <si>
    <t>673479</t>
  </si>
  <si>
    <t>1780298547</t>
  </si>
  <si>
    <t>678556</t>
  </si>
  <si>
    <t>1942898846</t>
  </si>
  <si>
    <t>673498</t>
  </si>
  <si>
    <t>1366930505</t>
  </si>
  <si>
    <t>1801367149</t>
  </si>
  <si>
    <t>1851885016</t>
  </si>
  <si>
    <t>673487</t>
  </si>
  <si>
    <t>458685</t>
  </si>
  <si>
    <t>673493</t>
  </si>
  <si>
    <t>357549</t>
  </si>
  <si>
    <t>673869</t>
  </si>
  <si>
    <t>RiskGroupName</t>
  </si>
  <si>
    <t>Provider Name</t>
  </si>
  <si>
    <t>Age 1-5 Child</t>
  </si>
  <si>
    <t>Under Age 1 Child</t>
  </si>
  <si>
    <t>TANF Adult</t>
  </si>
  <si>
    <t>Age 6-14 Child</t>
  </si>
  <si>
    <t>Age 15-18 Child</t>
  </si>
  <si>
    <t>Pregnant Women</t>
  </si>
  <si>
    <t>AAPCA</t>
  </si>
  <si>
    <t>Age 19-20 Child</t>
  </si>
  <si>
    <t>IDD &gt;21</t>
  </si>
  <si>
    <t>Medicaid Only OCC</t>
  </si>
  <si>
    <t>Medicaid Only Nursing Facility</t>
  </si>
  <si>
    <t>Medicaid Only HCBS</t>
  </si>
  <si>
    <t>STAR Kids 15-20</t>
  </si>
  <si>
    <t>STAR Kids 6-14</t>
  </si>
  <si>
    <t>STAR Kids 1-5</t>
  </si>
  <si>
    <t>MDCP Waiver</t>
  </si>
  <si>
    <t>IDD Waiver</t>
  </si>
  <si>
    <t>YES Waiver</t>
  </si>
  <si>
    <t>STAR Kids &lt;1</t>
  </si>
  <si>
    <t>RURAL HEALTH CLINIC - HOSPITAL BASED</t>
  </si>
  <si>
    <t>RURAL HEALTH CLINIC - FREESTANDING/I</t>
  </si>
  <si>
    <t>MUENSTER HOSPITAL DISTRICT</t>
  </si>
  <si>
    <t>OCHILTREE HOSPITAL DISTRICT-PERRYTON HEALTH CENTER</t>
  </si>
  <si>
    <t>JACK COUNTY HOSPITAL DISTRICT-JACK COUNTY MEDICAL CLINIC</t>
  </si>
  <si>
    <t>PALO PINTO COUNTY HOSPITAL DISTRICT-</t>
  </si>
  <si>
    <t>CORYELL COUNTY MEMORIAL HOSPITAL AUTHORITY-MILLS COUNTY  MEDICAL CLINIC</t>
  </si>
  <si>
    <t>SOUTH LIMESTONE HOSPITAL DISTRICT-FAMILY MED CENTER-GROESBECK</t>
  </si>
  <si>
    <t>PORT LAVACA CLINIC ASSOC PA</t>
  </si>
  <si>
    <t>STARR COUNTY HOSPITAL  DISTRICT-STARR COUNTY MEMORIAL HOSPITAL</t>
  </si>
  <si>
    <t>CHRISTUS HEALTH SOUTHEAST TEXAS-CHRISTUS HEALTH SOUTHEAST TEXAS FAMILY PRACTICE CE</t>
  </si>
  <si>
    <t>ASCENSION SETON-DBA SHL PROFESSIONAL SUPPORT SERVICES</t>
  </si>
  <si>
    <t>HEART OF TEXAS HEALTHCARE SYSTEM-BRADY MEDICAL CLINIC</t>
  </si>
  <si>
    <t>LAMB HEALTHCARE CENTER-LHC FAMILY MEDICINE</t>
  </si>
  <si>
    <t>CHRISTUS SPOHN HEALTH SYSTEM CORPORATION-CHRISTUS SPOHN FAMILY HEALTH CENTER-FREER</t>
  </si>
  <si>
    <t>PUCKETT FAMILY CLINIC PC-</t>
  </si>
  <si>
    <t>MEDICAL CLINIC OF HONDO-MEDINA HEALTHCARE SYSTEM MEDINA REGIONAL HOSPITAL</t>
  </si>
  <si>
    <t>SCOTT &amp; WHITE HOSPITAL  MARBLE FALLS-BAYLOR SCOTT &amp; WHITE MEDICAL CENTER MARBLE FALLS</t>
  </si>
  <si>
    <t>DALLAM-HARTLEY COUNTIES HOSPITAL DISTRICT-HIGH COUNTRY COMMUNITY RURAL HEALTH CLINIC</t>
  </si>
  <si>
    <t>SCOTT AND WHITE CLINIC JOHNSON CITY</t>
  </si>
  <si>
    <t>MEMORIAL HOSPITAL CLINIC SOUTH-MEMORIAL HOSPITAL</t>
  </si>
  <si>
    <t>GPCH LLC-STINNETT MEDICAL CLINIC</t>
  </si>
  <si>
    <t>NAVARRO HOSPITAL LP-NAVARRO REGIONAL HOSPITAL</t>
  </si>
  <si>
    <t>JACK COUNTY HOSPITAL DISTRICT - FCH RURAL HEALTH CLINIC BOWIE</t>
  </si>
  <si>
    <t>HEMPHILL COUNTY HOSPITAL DISTRICT-HARVESTER  FAMILY MEDICAL CLINIC</t>
  </si>
  <si>
    <t>HENDERSON HOSPITAL LLC-UT HEALTH CARTHAGE</t>
  </si>
  <si>
    <t>CARTHAGE HOSPITAL LLC-UT HEALTH CARTHAGE</t>
  </si>
  <si>
    <t>CARTHAGE HOSPITAL LLC-DBA UT HEALTH CARTHAGE H</t>
  </si>
  <si>
    <t>CROCKETT MEDICAL CENTER LLC-CROCKETT MEDICAL CENTER CLINIC</t>
  </si>
  <si>
    <t>JACK COUNTY HOSPITAL DISTRICT - FCH RURAL HEALTH CLINIC ALVORD</t>
  </si>
  <si>
    <t>OCHILTREE HOSPITAL DISTRICT-THE DE WITT FAMILY PRACTICE</t>
  </si>
  <si>
    <t>BOSQUE COUNTY HOSPITAL DISTRICT-GOODALL-WITCHER CLINIC IN WHITNEY</t>
  </si>
  <si>
    <t>BOSQUE COUNTY HOSPITAL DISTRICT-GOODALL-WITCHER CLINIC IN CLIFTON</t>
  </si>
  <si>
    <t>COUNTY OF WARD-</t>
  </si>
  <si>
    <t>ADVENTHEALTH FAMILY MEDICINE RURAL HEALTH CLINICS,-ADVENTHEALTH FAMILY MEDICINE CLINIC LAMPASAS</t>
  </si>
  <si>
    <t>ADVENTHEALTH FAMILY MEDICINE RURAL HEALTH CLINICS-ADVENTHEALTH FAMILY MEDICINE CLINIC COPPERAS COVE</t>
  </si>
  <si>
    <t>HUNTSVILLE COMMUNITY HOSPITAL INC-HUNTSVILLE MEMORIAL HOSPITAL</t>
  </si>
  <si>
    <t>WALKER COUNTY HOSPITAL CORPORA-HUNTSVILLE MEMORIAL HOSPITAL</t>
  </si>
  <si>
    <t>FAMILY MEDICINE RURAL HEALTH CLINIC PA-FAMILY MEDICINE RURAL HEALTH</t>
  </si>
  <si>
    <t>GOODALL WITCHER HOSPITAL AUTHORITY-CLIFTON MEDICAL CLINIC</t>
  </si>
  <si>
    <t>GOODALL-WITCHER HOSPITAL AUTHORITY-LAKE WHITNEY MEDICAL CLINIC</t>
  </si>
  <si>
    <t>Year</t>
  </si>
  <si>
    <t>Last Updated:</t>
  </si>
  <si>
    <t>RAPPS Assumptions</t>
  </si>
  <si>
    <t>Federal Share of FMAP</t>
  </si>
  <si>
    <t>Data Period:</t>
  </si>
  <si>
    <t>3/1/19-2/29/20</t>
  </si>
  <si>
    <t>Hospital CCN</t>
  </si>
  <si>
    <t>Hospital Name</t>
  </si>
  <si>
    <t>FYB</t>
  </si>
  <si>
    <t>FYE</t>
  </si>
  <si>
    <t>RHC I CCN</t>
  </si>
  <si>
    <t>RHC I Name</t>
  </si>
  <si>
    <t>RHC I Rate</t>
  </si>
  <si>
    <t>450024</t>
  </si>
  <si>
    <t>UNIVERSITY MEDICAL CENTER OF EL PASO</t>
  </si>
  <si>
    <t>450046</t>
  </si>
  <si>
    <t>CHRISTUS SPOHN HOSP CORPUS CHRISTI</t>
  </si>
  <si>
    <t>458612</t>
  </si>
  <si>
    <t>ROBSTOWN RHC</t>
  </si>
  <si>
    <t>450055</t>
  </si>
  <si>
    <t>ROLLING PLAINS MEMORIAL HOSPITAL</t>
  </si>
  <si>
    <t>450078</t>
  </si>
  <si>
    <t>ANSON GENERAL HOSPITAL</t>
  </si>
  <si>
    <t>450080</t>
  </si>
  <si>
    <t>TITUS REGIONAL MEDICAL CENTER</t>
  </si>
  <si>
    <t>450082</t>
  </si>
  <si>
    <t>CHRISTUS SPOHN HOSPITAL BEEVILLE</t>
  </si>
  <si>
    <t>458771</t>
  </si>
  <si>
    <t>450085</t>
  </si>
  <si>
    <t>GRAHAM REGIONAL MEDICAL CENTER</t>
  </si>
  <si>
    <t>450090</t>
  </si>
  <si>
    <t>NORTH TEXAS MEDICAL CENTER</t>
  </si>
  <si>
    <t>450108</t>
  </si>
  <si>
    <t>CONNALLY MEMORIAL MEDICAL CENTER</t>
  </si>
  <si>
    <t>450143</t>
  </si>
  <si>
    <t>ASCENSION SETON SMITHVILLE</t>
  </si>
  <si>
    <t>450144</t>
  </si>
  <si>
    <t>PERMIAN REGIONAL MEDICAL CENTER</t>
  </si>
  <si>
    <t>450154</t>
  </si>
  <si>
    <t>450155</t>
  </si>
  <si>
    <t>HEREFORD REGIONAL MEDICAL CTR</t>
  </si>
  <si>
    <t>450194</t>
  </si>
  <si>
    <t>UT HEALTH  EAST TEXAS CLINIC FRANKST</t>
  </si>
  <si>
    <t>ETMC JACKSONVILLE</t>
  </si>
  <si>
    <t>ETMC FIRST PHYSICIANS CLINIC FRANKST</t>
  </si>
  <si>
    <t>450196</t>
  </si>
  <si>
    <t>PARIS REGIONAL MEDICAL CENTER</t>
  </si>
  <si>
    <t>450210</t>
  </si>
  <si>
    <t>UT HEALTH EAST TEXAS CARTHAGE HOSPIT</t>
  </si>
  <si>
    <t>ETMC CARTHAGE</t>
  </si>
  <si>
    <t>450219</t>
  </si>
  <si>
    <t>LLANO MEMORIAL HOSPITAL</t>
  </si>
  <si>
    <t>450235</t>
  </si>
  <si>
    <t>GONZALES HEALTHCARE SYSTEMS</t>
  </si>
  <si>
    <t>450241</t>
  </si>
  <si>
    <t>FAITH COMMUNITY HOSPITAL</t>
  </si>
  <si>
    <t>450243</t>
  </si>
  <si>
    <t>HAMLIN MEMORIAL HOSPITAL</t>
  </si>
  <si>
    <t>673424</t>
  </si>
  <si>
    <t>450306</t>
  </si>
  <si>
    <t>STAMFORD MEMORIAL HOSPITAL</t>
  </si>
  <si>
    <t>458611</t>
  </si>
  <si>
    <t>STAMFORD MEMORIAL HEALTH CARE</t>
  </si>
  <si>
    <t>450347</t>
  </si>
  <si>
    <t>HUNTSVILLE MEMORIAL</t>
  </si>
  <si>
    <t>450348</t>
  </si>
  <si>
    <t>FALLS COMMUNITY HOSPITAL AND CLINIC</t>
  </si>
  <si>
    <t>450369</t>
  </si>
  <si>
    <t>CHILDRESS REGIONAL MEDICAL CENTER</t>
  </si>
  <si>
    <t>450370</t>
  </si>
  <si>
    <t>COLUMBUS COMMUNITY HOSPITAL</t>
  </si>
  <si>
    <t>450389</t>
  </si>
  <si>
    <t>ETMC ATHENS</t>
  </si>
  <si>
    <t>673410</t>
  </si>
  <si>
    <t>RHC ATHENS</t>
  </si>
  <si>
    <t>450399</t>
  </si>
  <si>
    <t>BROWNFIELD REGIONAL MEDICAL CENTER</t>
  </si>
  <si>
    <t>450400</t>
  </si>
  <si>
    <t>PARKVIEW REGIONAL HOSPITAL</t>
  </si>
  <si>
    <t>450447</t>
  </si>
  <si>
    <t>NAVARRO REGIONAL HOSPITAL</t>
  </si>
  <si>
    <t>450460</t>
  </si>
  <si>
    <t>TYLER COUNTY HOSPITAL</t>
  </si>
  <si>
    <t>450475</t>
  </si>
  <si>
    <t>UT HEALTH EAST TEXAS HENDERSON HOSPI</t>
  </si>
  <si>
    <t>ETMC HENDERSON</t>
  </si>
  <si>
    <t>450489</t>
  </si>
  <si>
    <t>MEDICAL ARTS HOSPITAL</t>
  </si>
  <si>
    <t>450498</t>
  </si>
  <si>
    <t>STEPHENS MEMORIAL HOSPITAL</t>
  </si>
  <si>
    <t>450539</t>
  </si>
  <si>
    <t>COVENANT HOSPITAL PLAINVIEW</t>
  </si>
  <si>
    <t>450565</t>
  </si>
  <si>
    <t>PALO PINTO GENERAL HOSPITAL</t>
  </si>
  <si>
    <t>450573</t>
  </si>
  <si>
    <t>JASPER MEMORIAL HOSPITAL</t>
  </si>
  <si>
    <t>450578</t>
  </si>
  <si>
    <t>HEMPHILL COUNTY HOSPITAL</t>
  </si>
  <si>
    <t>450586</t>
  </si>
  <si>
    <t>BAYLOR COUNTY HOSPITAL DISTRICT</t>
  </si>
  <si>
    <t>450597</t>
  </si>
  <si>
    <t>CUERO COMMUNITY HOSPITAL</t>
  </si>
  <si>
    <t>450641</t>
  </si>
  <si>
    <t>NOCONA GENERAL HOSPITAL</t>
  </si>
  <si>
    <t>450654</t>
  </si>
  <si>
    <t>STARR COUNTY MEMORIAL HOSPITAL</t>
  </si>
  <si>
    <t>450658</t>
  </si>
  <si>
    <t>FREESTONE MEDICAL CENTER</t>
  </si>
  <si>
    <t>450694</t>
  </si>
  <si>
    <t>EL CAMPO MEMORIAL HOSPITAL</t>
  </si>
  <si>
    <t>450698</t>
  </si>
  <si>
    <t>450746</t>
  </si>
  <si>
    <t>KNOX COUNTY HOSPITAL</t>
  </si>
  <si>
    <t>450754</t>
  </si>
  <si>
    <t>HAMILTON GENERAL HOSPITAL</t>
  </si>
  <si>
    <t>FAMILY PRACTICE RHC</t>
  </si>
  <si>
    <t>450755</t>
  </si>
  <si>
    <t>COVENANT HOSPITAL LEVELLAND</t>
  </si>
  <si>
    <t>450828</t>
  </si>
  <si>
    <t>CHRISTUS SPOHN ALICE</t>
  </si>
  <si>
    <t>451300</t>
  </si>
  <si>
    <t>PARMER COUNTY COMMUNITY HOSPITAL</t>
  </si>
  <si>
    <t>FRIONA RURAL HEALTH CLINIC</t>
  </si>
  <si>
    <t>451301</t>
  </si>
  <si>
    <t>REAGAN MEMORIAL HOSPITAL</t>
  </si>
  <si>
    <t>HICKMAN RURAL HEALTH CLINIC</t>
  </si>
  <si>
    <t>451303</t>
  </si>
  <si>
    <t>LIMESTONE MEDICAL CENTER</t>
  </si>
  <si>
    <t>FAMILY MEDICINE CENTER</t>
  </si>
  <si>
    <t>FAMILY MEDICAL CENTER</t>
  </si>
  <si>
    <t>451304</t>
  </si>
  <si>
    <t>SCHLEICHER COUNTY MEDICAL CENTER</t>
  </si>
  <si>
    <t>SCHLEICHER COUNTY CLINIC</t>
  </si>
  <si>
    <t>451306</t>
  </si>
  <si>
    <t>KIMBLE HOSPITAL</t>
  </si>
  <si>
    <t>JUNCTION RURAL HEALTH CLINIC</t>
  </si>
  <si>
    <t>451307</t>
  </si>
  <si>
    <t>IRAAN GENERAL HOSPITAL DISTRICT</t>
  </si>
  <si>
    <t>IRAAN GENERAL HOSITAL DISTRICT</t>
  </si>
  <si>
    <t>451308</t>
  </si>
  <si>
    <t>YOAKUM COUNTY HOSPITAL</t>
  </si>
  <si>
    <t>WEST TEXAS RHC</t>
  </si>
  <si>
    <t>451309</t>
  </si>
  <si>
    <t>MCCAMEY COUNTY HOSPITAL DISTRICT</t>
  </si>
  <si>
    <t>MCCAMEY FAMILY PRACTICE</t>
  </si>
  <si>
    <t>451310</t>
  </si>
  <si>
    <t>BALLINGER MEMORIAL HOSPITAL</t>
  </si>
  <si>
    <t>BALLINGER HOSPITAL CLINIC</t>
  </si>
  <si>
    <t>451311</t>
  </si>
  <si>
    <t>SWEENY COMMUNITY HOSPITAL</t>
  </si>
  <si>
    <t>WEST COLUMBIA RURAL HEALTH CLINIC</t>
  </si>
  <si>
    <t>451312</t>
  </si>
  <si>
    <t>RICE MEDICAL CENTER</t>
  </si>
  <si>
    <t>THOMAS CLINIC</t>
  </si>
  <si>
    <t>451313</t>
  </si>
  <si>
    <t>FISHER COUNTY HOSPITAL DISTRICT</t>
  </si>
  <si>
    <t>CLEARFORK RURAL HEALTH CLINIC</t>
  </si>
  <si>
    <t>451314</t>
  </si>
  <si>
    <t>MEMORIAL HOSPITAL</t>
  </si>
  <si>
    <t>WINKLER COUNTY RHC</t>
  </si>
  <si>
    <t>451315</t>
  </si>
  <si>
    <t>NORTH RUNNELS HOSPITAL DISTRICT</t>
  </si>
  <si>
    <t>NRH CLINIC</t>
  </si>
  <si>
    <t>451317</t>
  </si>
  <si>
    <t>REFUGIO MEMORIAL HOSPITAL</t>
  </si>
  <si>
    <t>451318</t>
  </si>
  <si>
    <t>STONEWALL MEMORIAL HOSPITAL</t>
  </si>
  <si>
    <t>STONEWALL RURAL HEALTH CLINIC</t>
  </si>
  <si>
    <t>451324</t>
  </si>
  <si>
    <t>LILLIAN M. HUDSPETH MEMORIAL HOSP.</t>
  </si>
  <si>
    <t>SONORA MEDICAL CLINIC</t>
  </si>
  <si>
    <t>451328</t>
  </si>
  <si>
    <t>RICELAND MEDICAL CENTER</t>
  </si>
  <si>
    <t>458874</t>
  </si>
  <si>
    <t>451329</t>
  </si>
  <si>
    <t>RANKIN COUNTY HOSPITAL DISTRICT</t>
  </si>
  <si>
    <t>RANKIN RURAL HEALTH CLINIC</t>
  </si>
  <si>
    <t>451330</t>
  </si>
  <si>
    <t>MEDINA REGIONAL HOSPITAL</t>
  </si>
  <si>
    <t>MEDINA CLINICS OF HONDO #1</t>
  </si>
  <si>
    <t>451331</t>
  </si>
  <si>
    <t>COON MEMORIAL HOSPITAL</t>
  </si>
  <si>
    <t>DALHART FAMILY MEDICAL CLINIC</t>
  </si>
  <si>
    <t>451332</t>
  </si>
  <si>
    <t>PALACIOS COMMUNITY MEDICAL CENTER</t>
  </si>
  <si>
    <t>PALACIOS MEDICAL CLINIC</t>
  </si>
  <si>
    <t>451333</t>
  </si>
  <si>
    <t>MARTIN COUNTY HOSPITAL</t>
  </si>
  <si>
    <t>MARTIN RHC</t>
  </si>
  <si>
    <t>451334</t>
  </si>
  <si>
    <t>PARKVIEW HOSPITAL</t>
  </si>
  <si>
    <t>PARKVIEW RURAL HEALTH CLINIC</t>
  </si>
  <si>
    <t>451335</t>
  </si>
  <si>
    <t>MUENSTER MEMORIAL HOSPITAL</t>
  </si>
  <si>
    <t>FAMILY HEALTH CLINIC</t>
  </si>
  <si>
    <t>451337</t>
  </si>
  <si>
    <t>W.J. MANGOLD MEMORIAL HOSPITAL</t>
  </si>
  <si>
    <t>COGDELL CLINIC</t>
  </si>
  <si>
    <t>451338</t>
  </si>
  <si>
    <t>CULBERSON HOSPITAL</t>
  </si>
  <si>
    <t>VAN HORN RURAL HEALTH CLINIC</t>
  </si>
  <si>
    <t>451339</t>
  </si>
  <si>
    <t>THROCKMORTON COUNTY HOSPITAL</t>
  </si>
  <si>
    <t>THROCKMORTON RURAL HEALTH CLINIC</t>
  </si>
  <si>
    <t>451340</t>
  </si>
  <si>
    <t>SHAMROCK GENERAL HOSPITAL</t>
  </si>
  <si>
    <t>451341</t>
  </si>
  <si>
    <t>HASKELL MEMORIAL HOSPITAL</t>
  </si>
  <si>
    <t>673481</t>
  </si>
  <si>
    <t>451342</t>
  </si>
  <si>
    <t>MITCHELL COUNTY HOSPITAL</t>
  </si>
  <si>
    <t>FAMILY MEDICAL ASSOCIATES</t>
  </si>
  <si>
    <t>451343</t>
  </si>
  <si>
    <t>ELECTRA MEMORIAL HOSPITAL</t>
  </si>
  <si>
    <t>IOWA PARK CLINIC RHC</t>
  </si>
  <si>
    <t>IOWA PARK RHC</t>
  </si>
  <si>
    <t>451344</t>
  </si>
  <si>
    <t>HANSFORD COUNTY HOSPITAL DISTRICT</t>
  </si>
  <si>
    <t>FAMILY MEDICAL CLINIC OF HANSFORD</t>
  </si>
  <si>
    <t>451345</t>
  </si>
  <si>
    <t>CROSBYTON CLINIC HOSPITAL</t>
  </si>
  <si>
    <t>458829</t>
  </si>
  <si>
    <t>CROSBYTON CLINIC HOSPITAL RHC</t>
  </si>
  <si>
    <t>451347</t>
  </si>
  <si>
    <t>COLEMAN COUNTY MEDICAL CENTER</t>
  </si>
  <si>
    <t>COLEMAN MEDICAL ASSOCIATES</t>
  </si>
  <si>
    <t>451348</t>
  </si>
  <si>
    <t>HEART OF TEXAS HEALTHCARE SYSTEM</t>
  </si>
  <si>
    <t>BRADY MEDICAL CLINIC</t>
  </si>
  <si>
    <t>451349</t>
  </si>
  <si>
    <t>SWISHER MEMORIAL HEALTHCARE SYSTEM</t>
  </si>
  <si>
    <t>TULIA RURAL HEALTH CLINIC</t>
  </si>
  <si>
    <t>451350</t>
  </si>
  <si>
    <t>PLAINS MEMORIAL HOSPITAL</t>
  </si>
  <si>
    <t>451351</t>
  </si>
  <si>
    <t>LYNN COUNTY HOSPITAL</t>
  </si>
  <si>
    <t>LYNN COUNTY FAMILY WELLNESS RHC</t>
  </si>
  <si>
    <t>451353</t>
  </si>
  <si>
    <t>CRANE RHC</t>
  </si>
  <si>
    <t>451354</t>
  </si>
  <si>
    <t>OLNEY HAMILTON HOSPITAL DISTRICT</t>
  </si>
  <si>
    <t>LOVETT-MEREDITH RHC</t>
  </si>
  <si>
    <t>451355</t>
  </si>
  <si>
    <t>COLLINGSWORTH GENERAL HOSPITAL</t>
  </si>
  <si>
    <t>COLLINGSWORTH FAMILY CLINIC</t>
  </si>
  <si>
    <t>451356</t>
  </si>
  <si>
    <t>MEMORIAL MEDICAL CENTER</t>
  </si>
  <si>
    <t>MEMORIAL MEDICAL CLINIC</t>
  </si>
  <si>
    <t>451357</t>
  </si>
  <si>
    <t>ROCKDALE HOSPITAL</t>
  </si>
  <si>
    <t>458590</t>
  </si>
  <si>
    <t>RICHARDS MEDICAL CLINIC</t>
  </si>
  <si>
    <t>451358</t>
  </si>
  <si>
    <t>MEMORIAL HOSPITAL-SEMINOLE</t>
  </si>
  <si>
    <t>MEMORIAL HOSPITAL CLINIC SOUTH</t>
  </si>
  <si>
    <t>451359</t>
  </si>
  <si>
    <t>OCHILTREE GENERAL HOSPITAL</t>
  </si>
  <si>
    <t>PERRYTON HEALTH CENTER</t>
  </si>
  <si>
    <t>451361</t>
  </si>
  <si>
    <t>PREFERRED HOSPITAL LEASING HEMPHILL</t>
  </si>
  <si>
    <t>SABINE FAMILY MEDICAL CENTER</t>
  </si>
  <si>
    <t>451363</t>
  </si>
  <si>
    <t>JACKSON COUNTY HOSPITAL</t>
  </si>
  <si>
    <t>JACKSON MEDICAL CLINIC OF EDNA</t>
  </si>
  <si>
    <t>451365</t>
  </si>
  <si>
    <t>ASCENSION SETON HIGHLAND LAKES</t>
  </si>
  <si>
    <t>ASCENSION SETON BURNET HEALTH CENTER</t>
  </si>
  <si>
    <t>SETON HIGHLAND LAKES HOSPITAL</t>
  </si>
  <si>
    <t>HIGHLAND LAKES CLINIC BURNET</t>
  </si>
  <si>
    <t>451366</t>
  </si>
  <si>
    <t>COCHRAN MEMORIAL HOSPITAL</t>
  </si>
  <si>
    <t>MORTON RHC</t>
  </si>
  <si>
    <t>451367</t>
  </si>
  <si>
    <t>UT HEALTH EAST TEXAS PITTSBURG</t>
  </si>
  <si>
    <t>ETMC PITTSBURG</t>
  </si>
  <si>
    <t>RHC FIRST PHYSICIAN</t>
  </si>
  <si>
    <t>451369</t>
  </si>
  <si>
    <t>GOLDEN PLAINS COMMUNITY HOSPITAL</t>
  </si>
  <si>
    <t>FRITCH MEDICAL CLINIC</t>
  </si>
  <si>
    <t>451371</t>
  </si>
  <si>
    <t>ASCENSION SETON EDGAR B DAVIS</t>
  </si>
  <si>
    <t>ASCENSION SETON LOCKHART FAMILY HEAL</t>
  </si>
  <si>
    <t>SETON EDGAR B. DAVIS HOSPITAL</t>
  </si>
  <si>
    <t>LOCKHART CLINIC</t>
  </si>
  <si>
    <t>451372</t>
  </si>
  <si>
    <t>MULESHOE AREA MEDICAL CENTER</t>
  </si>
  <si>
    <t>MULESHOE FAMILY MEDICAL CENTER</t>
  </si>
  <si>
    <t>451373</t>
  </si>
  <si>
    <t>WARD MEMORIAL HOSPITAL</t>
  </si>
  <si>
    <t>458684</t>
  </si>
  <si>
    <t>SANDHILLS FAMILY CLINIC</t>
  </si>
  <si>
    <t>451375</t>
  </si>
  <si>
    <t>LIBERTY-DAYTON REGIONAL MEDICAL CENT</t>
  </si>
  <si>
    <t>LIBERTY-DAYTON MEDICAL CLINIC</t>
  </si>
  <si>
    <t>451376</t>
  </si>
  <si>
    <t>LAVACA MEDICAL CENTER</t>
  </si>
  <si>
    <t>LAVACA HEALTH CLINIC - LAVACA</t>
  </si>
  <si>
    <t>451377</t>
  </si>
  <si>
    <t>REEVES COUNTY HOSPITAL</t>
  </si>
  <si>
    <t>PECOS VALLEY RHC</t>
  </si>
  <si>
    <t>451378</t>
  </si>
  <si>
    <t>BIG BEND REGIONAL MED CTR</t>
  </si>
  <si>
    <t>BBRMC RHC</t>
  </si>
  <si>
    <t>451379</t>
  </si>
  <si>
    <t>CORYELL MEMORIAL HOSPITAL</t>
  </si>
  <si>
    <t>MILLS COUNTY MEDICAL CLINIC</t>
  </si>
  <si>
    <t>451380</t>
  </si>
  <si>
    <t>UT HEALTH EAST TEXAS QUITMAN HOSPITA</t>
  </si>
  <si>
    <t>ETMC QUITMAN RHC QUITMAN</t>
  </si>
  <si>
    <t>UT HEALHT EAST TEXAS QUITMAN HOSPITA</t>
  </si>
  <si>
    <t>ETMC QUITMAN</t>
  </si>
  <si>
    <t>451381</t>
  </si>
  <si>
    <t>CHRISTUS MFH WINNSBORO</t>
  </si>
  <si>
    <t>458897</t>
  </si>
  <si>
    <t>CHRISTUS MFH WINNSBORO RHC</t>
  </si>
  <si>
    <t>451382</t>
  </si>
  <si>
    <t>COMANCHE COUNTY MEDICAL CENTER</t>
  </si>
  <si>
    <t>DOCTORS MEDICAL CENTER CLINIC</t>
  </si>
  <si>
    <t>451384</t>
  </si>
  <si>
    <t>D.M. COGDELL MEMORIAL HOSPITAL</t>
  </si>
  <si>
    <t>D.M. COGDELL RHC</t>
  </si>
  <si>
    <t>451385</t>
  </si>
  <si>
    <t>GOODALL-WITCHER HOSPITAL AUTHORITY</t>
  </si>
  <si>
    <t>CLIFTON MEDICAL CLINIC</t>
  </si>
  <si>
    <t>451386</t>
  </si>
  <si>
    <t>MOORE COUNTY HOSP. DBA DUMAS MEM HOS</t>
  </si>
  <si>
    <t>MOORE COUNTY FAMILY CLINIC</t>
  </si>
  <si>
    <t>451387</t>
  </si>
  <si>
    <t>UVALDE MEMORIAL HOSPITAL</t>
  </si>
  <si>
    <t>UVALDE MEDICAL &amp; SURGICAL ASSOCIATES</t>
  </si>
  <si>
    <t>451389</t>
  </si>
  <si>
    <t>PECOS COUNTY MEMORIAL HOSPITAL</t>
  </si>
  <si>
    <t>FT STOCKTON RHC</t>
  </si>
  <si>
    <t>451391</t>
  </si>
  <si>
    <t>FRIO REGIONAL HOSPITAL</t>
  </si>
  <si>
    <t>FRIO PRIMARY CARE &amp; URGENT CARE CLIN</t>
  </si>
  <si>
    <t>451392</t>
  </si>
  <si>
    <t>451393</t>
  </si>
  <si>
    <t>CROCKETT MEDICAL CENTER</t>
  </si>
  <si>
    <t>CROCKETT MEDICAL CENTER CLINIC</t>
  </si>
  <si>
    <t>451394</t>
  </si>
  <si>
    <t>670108</t>
  </si>
  <si>
    <t>BAYLOR SCOTT &amp; WHITE - MARBLE FALLS</t>
  </si>
  <si>
    <t>670126</t>
  </si>
  <si>
    <t>UT HEALTH EAST TEXAS CLINIC RUSK</t>
  </si>
  <si>
    <t>ETMC FIRST PHYSICIANS CLINIC RUSK</t>
  </si>
  <si>
    <t>458899</t>
  </si>
  <si>
    <t>MADISONVILLE RHC</t>
  </si>
  <si>
    <t>458830</t>
  </si>
  <si>
    <t>PADUCAH RHC</t>
  </si>
  <si>
    <t>458514</t>
  </si>
  <si>
    <t>RHC RAYBURN</t>
  </si>
  <si>
    <t>458878</t>
  </si>
  <si>
    <t>HICO RHC</t>
  </si>
  <si>
    <t>RETTIG FAMILY HEALTH CARE</t>
  </si>
  <si>
    <t>PLAINS CLINIC</t>
  </si>
  <si>
    <t>EAST BERNARD CLINIC</t>
  </si>
  <si>
    <t>ROBY RURAL HEALTH CLINIC</t>
  </si>
  <si>
    <t>KENT COUNTY RHC</t>
  </si>
  <si>
    <t>MEDINA CLINICS OF DEVINE</t>
  </si>
  <si>
    <t>HIGH COUNTRY CLINIC RHC</t>
  </si>
  <si>
    <t>COGDELL CLINIC BRISCOE COUNTY</t>
  </si>
  <si>
    <t>PARK CLINIC RHC</t>
  </si>
  <si>
    <t>451352</t>
  </si>
  <si>
    <t>HARDEMAN COUNTY HOSPITAL</t>
  </si>
  <si>
    <t>FOARD CO MEDICAL CLINIC</t>
  </si>
  <si>
    <t>ARCHER CITY RHC</t>
  </si>
  <si>
    <t>MEMORIAL MEDICAL CLINIC HOSP CAMPUS</t>
  </si>
  <si>
    <t>LITTLE RIVER MEDICAL CLINIC</t>
  </si>
  <si>
    <t>DEWITT HEALTH CLINIC</t>
  </si>
  <si>
    <t>TOLEDO BEND FAMILY MEDICINE</t>
  </si>
  <si>
    <t>ASCENSION SETON KINGSLAND HEALTH CEN</t>
  </si>
  <si>
    <t>SHL RHC KINGSLAND</t>
  </si>
  <si>
    <t>GOLDEN PLAINS WALK IN CLINIC</t>
  </si>
  <si>
    <t>MEDICAL CLINIC OF MULESHOE</t>
  </si>
  <si>
    <t>SANDHILLS FAMILY CLINIC EAST</t>
  </si>
  <si>
    <t>WHITNEY MEDICAL CLINIC</t>
  </si>
  <si>
    <t>673448</t>
  </si>
  <si>
    <t>SABINAL HEALTH CLINIC</t>
  </si>
  <si>
    <t>UT HEALTH  PHYSICIANS CLINIC JVILLE</t>
  </si>
  <si>
    <t>ETMC FIRST PHYSICIANS CLINIC JVILLE</t>
  </si>
  <si>
    <t>673445</t>
  </si>
  <si>
    <t>RIVERSIDE RHC</t>
  </si>
  <si>
    <t>458898</t>
  </si>
  <si>
    <t>FAMILY PRACTICE CLINIC OF MILLS CO</t>
  </si>
  <si>
    <t>KOSSE COMMUNITY HEALTH CLINIC</t>
  </si>
  <si>
    <t>SPUR RURAL HEALTH CLINIC</t>
  </si>
  <si>
    <t>MEDICAL CLINIC OF CASTROVILLE</t>
  </si>
  <si>
    <t>673429</t>
  </si>
  <si>
    <t>TEXLINE HEALTH CLINIC</t>
  </si>
  <si>
    <t>ELECTRA MEDICAL CLINIC RHC</t>
  </si>
  <si>
    <t>HARDEMAN CO CLINIC</t>
  </si>
  <si>
    <t>673403</t>
  </si>
  <si>
    <t>FAMILY CARE CENTER</t>
  </si>
  <si>
    <t>ASCENSION SETON LULING FAMILY HEALTH</t>
  </si>
  <si>
    <t>LULING CLINIC</t>
  </si>
  <si>
    <t>ETMC QUITMAN RHC MINEOLA</t>
  </si>
  <si>
    <t>SANDERSON RHC</t>
  </si>
  <si>
    <t>673447</t>
  </si>
  <si>
    <t>COLDSPRINGS RHC</t>
  </si>
  <si>
    <t>ASCENSION SETON BERTRAM HEALTH CENTE</t>
  </si>
  <si>
    <t>SHL RHC BERTRAM HEALTHCARE</t>
  </si>
  <si>
    <t>SETON LOCKHART INTERNAL MEDICINE</t>
  </si>
  <si>
    <t>ETMC FIRST PHY CLINIC GRAND SALINE</t>
  </si>
  <si>
    <t>673412</t>
  </si>
  <si>
    <t>MARATHON RHC</t>
  </si>
  <si>
    <t>ASCENSION SETON BASTROP HEALTH CENTE</t>
  </si>
  <si>
    <t>SCOTT &amp; WHITE CLINIC BURNET</t>
  </si>
  <si>
    <t>ASCENSION SETON LAMPASAS HEALTH CTR</t>
  </si>
  <si>
    <t>SHL RHC LAMPASAS</t>
  </si>
  <si>
    <t>SETON LOCKHART FAMILY MEDICINE</t>
  </si>
  <si>
    <t>BRENHAM RURAL HEALTH CLINIC</t>
  </si>
  <si>
    <t>Applied?</t>
  </si>
  <si>
    <t>Medicare Rate in CR</t>
  </si>
  <si>
    <t>Hospital Based or Freestanding</t>
  </si>
  <si>
    <t>Medicare Rate in CR?</t>
  </si>
  <si>
    <t>Trended Medicare Gap</t>
  </si>
  <si>
    <t>Trended Medicaid Payment</t>
  </si>
  <si>
    <t>Trended Medicare Payment</t>
  </si>
  <si>
    <t>Trended Medicare Pricing for all RHCs</t>
  </si>
  <si>
    <t>Trended Medicare Pricing for RHCs with a CR</t>
  </si>
  <si>
    <t>SumOfPaid</t>
  </si>
  <si>
    <t>SumOfUnits</t>
  </si>
  <si>
    <t>SumOfDistinct Claims</t>
  </si>
  <si>
    <t>Trended Units</t>
  </si>
  <si>
    <t>Component 1 Percentage</t>
  </si>
  <si>
    <t>Component 2 Percentage</t>
  </si>
  <si>
    <t>GEORGCE RHC</t>
  </si>
  <si>
    <t>450178</t>
  </si>
  <si>
    <t>Encounters (Sum of Distinct Claims)</t>
  </si>
  <si>
    <t>Qualified?</t>
  </si>
  <si>
    <t>Total Payments</t>
  </si>
  <si>
    <t>Total Units</t>
  </si>
  <si>
    <t>Rural Access to Primary and Preventative Services</t>
  </si>
  <si>
    <t>State Fiscal Year:</t>
  </si>
  <si>
    <t>Free-Standing</t>
  </si>
  <si>
    <t>Rural Health Clinic (RHC) Class</t>
  </si>
  <si>
    <t>National Provider Identifier (NPI)</t>
  </si>
  <si>
    <t>Component 2</t>
  </si>
  <si>
    <t>Trended Medicaid Payments</t>
  </si>
  <si>
    <t>Medicare UPL Room</t>
  </si>
  <si>
    <t>Component 2 Rate</t>
  </si>
  <si>
    <t>Remaining UPL Room</t>
  </si>
  <si>
    <t>Component 2 Estimate (Rate*Trended Medicaid Payment)</t>
  </si>
  <si>
    <t>Percentage of Pool</t>
  </si>
  <si>
    <t>Component 2 Rate Calculation:</t>
  </si>
  <si>
    <t>Component 1 Dollar Per Unit Calculation:</t>
  </si>
  <si>
    <t>Component 1 Rate (Remaining UPL Room divided by units)</t>
  </si>
  <si>
    <t>Summary of Data Needed for Component Calculations:</t>
  </si>
  <si>
    <t>Provider Information</t>
  </si>
  <si>
    <t>Eligibility: Minimum of 30 Encounters</t>
  </si>
  <si>
    <t>MCO Fees:</t>
  </si>
  <si>
    <t>CHILDRENS CARE A VAN</t>
  </si>
  <si>
    <t>SETON HIGHLAND LAKES</t>
  </si>
  <si>
    <t>Estimated RAPPS Payment RHC Receives</t>
  </si>
  <si>
    <t>Component 1 - Estimated RAPPS after Fees</t>
  </si>
  <si>
    <t>Component 2 - Estimated RAPPS after Fees</t>
  </si>
  <si>
    <t>Estimated Total RAPPS with Fees</t>
  </si>
  <si>
    <t>Service Delivery Area (SDA)</t>
  </si>
  <si>
    <t>Component 2 - Estimated RAPPS Payment before Fees
(RHC Estimated Component 2 Payment)</t>
  </si>
  <si>
    <t>Component 1 - Estimated RAPPS Payment before Fees
(RHC Estimated Component 1 Payment)</t>
  </si>
  <si>
    <t>IGT Buffer</t>
  </si>
  <si>
    <t>Suggested Total IGT for Declaration of Intent after 10% 
(12 months)</t>
  </si>
  <si>
    <t>First Suggested IGT Payment
(1st 6 months)</t>
  </si>
  <si>
    <t>Second Suggested IGT Payment
(2nd 6 months)</t>
  </si>
  <si>
    <t>For Providers that did not have a Medicare Cost Report</t>
  </si>
  <si>
    <t xml:space="preserve">Average SDA Medicare as a Percentage of Medicaid
</t>
  </si>
  <si>
    <t>Intergovernmental Transfer (IGT) Information</t>
  </si>
  <si>
    <t>IGT Recommendations by SDA</t>
  </si>
  <si>
    <t>Medicaid as % of Medicare Before RAPPS
(If Qualified=N, 0)</t>
  </si>
  <si>
    <t>Payment Calculation</t>
  </si>
  <si>
    <t>Comanche County Medical Center Company-Doctors Medical Center</t>
  </si>
  <si>
    <t>Hunt Regional Medical Partners-</t>
  </si>
  <si>
    <t>North Wheeler County Hospital District-Parkview Rural Health Clinic</t>
  </si>
  <si>
    <t>Palo Pinto County Hospital District-Palo Pinto Rural Health</t>
  </si>
  <si>
    <t>Palo Pinto County Hospital District-Family Health Clinic Of Santo</t>
  </si>
  <si>
    <t>Palo Pinto County Hospital District-Bridge To Health Mobile Clinic</t>
  </si>
  <si>
    <t>Opt-Outs</t>
  </si>
  <si>
    <t>Preferred Hospital Leasing Muleshoe Inc-*</t>
  </si>
  <si>
    <t>*RHC is Closing</t>
  </si>
  <si>
    <t>SumOfSFY23 Estimated Payment 6/13/2022</t>
  </si>
  <si>
    <t>Actuarial Factor 6/13/22</t>
  </si>
  <si>
    <t>Hamlin Hospital District-Hamlin Medical Clinic</t>
  </si>
  <si>
    <t>Mccamey County Hospital District-</t>
  </si>
  <si>
    <t>County Of Ward-Sandhills Family Clinic</t>
  </si>
  <si>
    <t>County Of Ward-</t>
  </si>
  <si>
    <t>Frio Hospital Association-Frio Regional Primary Care &amp; Urgent Care Clinic</t>
  </si>
  <si>
    <t>Scurry County Hospital District-Cogdell Family Clinic</t>
  </si>
  <si>
    <t>Bosque County Hospital District-Goodall-Witcher Clinic In Clifton</t>
  </si>
  <si>
    <t>Bosque County Hospital District-Goodall-Witcher Clinic In Whitney</t>
  </si>
  <si>
    <t>Liberty County Hospital District No 1-Liberty Dayton Medical Clinic</t>
  </si>
  <si>
    <t>Medical Center Of Dimmitt</t>
  </si>
  <si>
    <t>Val Verde Hospital Corporation-Val Verde Regional Medical Center Rhc</t>
  </si>
  <si>
    <t>Muenster Hospital District</t>
  </si>
  <si>
    <t>Knox County Hospital District-Knox County Hospital Clinic</t>
  </si>
  <si>
    <t>Knox County Hospital District-Munday Clinic</t>
  </si>
  <si>
    <t>Childress County Hospital District-Fox Rural Health Clinic</t>
  </si>
  <si>
    <t>Stephens Memorial Hospital District-Breckenridge Medical Center</t>
  </si>
  <si>
    <t>County Of Yoakum-West Texas Medical Center</t>
  </si>
  <si>
    <t>County Of Yoakum-Plains Clinic</t>
  </si>
  <si>
    <t>Gainesville Community Hospital, Inc.-Cooke County Medical Center</t>
  </si>
  <si>
    <t>Prime Healthcare Services Pampa, Llc-Pampa Medical Group</t>
  </si>
  <si>
    <t>Jack County Hospital District-Jack County Medical Clinic</t>
  </si>
  <si>
    <t>Jack County Hospital District - Fch Rural Health Clinic Bowie</t>
  </si>
  <si>
    <t>Jack County Hospital District - Fch Rural Health Clinic Alvord</t>
  </si>
  <si>
    <t>Jackson Medical Clinic</t>
  </si>
  <si>
    <t>Lockney General Hospital District-Cogdell Clinic</t>
  </si>
  <si>
    <t>Lockney General Hospital District-Cogdell Clinic Briscoe County</t>
  </si>
  <si>
    <t>Hemphill County Hospital District-</t>
  </si>
  <si>
    <t>Hemphill County Hospital District-Harvester  Family Medical Clinic</t>
  </si>
  <si>
    <t>Columbus Community Hospital-Columbus Medical Clinic</t>
  </si>
  <si>
    <t>Columbus Community Hospital-Four Oaks Medical Clinic</t>
  </si>
  <si>
    <t>Hardeman County Memorial Hosp-Hardeman County Clinic</t>
  </si>
  <si>
    <t>Uvalde Medical And Surgical Associates-</t>
  </si>
  <si>
    <t>Uvalde County Hospital Authority-</t>
  </si>
  <si>
    <t>Karnes County Hospital District-Kaiser Family Practice</t>
  </si>
  <si>
    <t>Tyler County Hospital District-Tch Family Medical Clinic</t>
  </si>
  <si>
    <t>Dawson County Hospital District-Medical Arts Health Clinic</t>
  </si>
  <si>
    <t>Preferred Hospital Leasing Coleman Inc-Coleman Medical Associates</t>
  </si>
  <si>
    <t>Preferred Hospital Leasing Inc-Collingsworth Family Medicine</t>
  </si>
  <si>
    <t>Preferred Hospital Leasing Van Horn Inc-Van Horn Rural Health Clinic</t>
  </si>
  <si>
    <t>Preferred Hospital Leasing Eldorado Inc</t>
  </si>
  <si>
    <t>Preferred Hospital Leasing Junction Inc-Junction Medical Clinic</t>
  </si>
  <si>
    <t>Preferred Hospital Leasing Muleshoe, Inc-Medical Clinic Of Muleshoe</t>
  </si>
  <si>
    <t>Friona Rural Health Clinic-</t>
  </si>
  <si>
    <t>Preferred Hospital Leasing Hemphill Inc-</t>
  </si>
  <si>
    <t>Family Care Clinic</t>
  </si>
  <si>
    <t>South Limestone Hospital District-Family Med Center-Groesbeck</t>
  </si>
  <si>
    <t>South Limestone Hospital District-</t>
  </si>
  <si>
    <t>Freestone Hospital District-Freestone Health Clinic</t>
  </si>
  <si>
    <t>Fisher County Hospital District-Clearfork Health Center</t>
  </si>
  <si>
    <t>Fisher County Hospital District-Roby Rural Health Clinic</t>
  </si>
  <si>
    <t>Comanche County Medical Center Company-Dublin Family Medicine</t>
  </si>
  <si>
    <t>Lamb Healthcare Center-Lhc Family Medicine</t>
  </si>
  <si>
    <t>Northeast Texas Rural Health</t>
  </si>
  <si>
    <t>Ochiltree Hospital District-The De Witt Family Practice</t>
  </si>
  <si>
    <t>Ochiltree Hospital District-Perryton Health Center</t>
  </si>
  <si>
    <t>Graham Hospital District-Young County Family Clinic</t>
  </si>
  <si>
    <t>Ballinger Memorial Hospital District-Ballinger Hospital Clinic</t>
  </si>
  <si>
    <t>Electra Hospital District-Iowa Park Clinic</t>
  </si>
  <si>
    <t>Electra Hospital District-Park Clinic</t>
  </si>
  <si>
    <t>Electra Hospital District-Electra Medical Clinic</t>
  </si>
  <si>
    <t>Crockett Medical Center Llc-Crockett Medical Center Clinic</t>
  </si>
  <si>
    <t>Memorial Hospital Clinic South-Memorial Hospital</t>
  </si>
  <si>
    <t>Eastland Memorial Hospital District-Emh Regional Healthcare Clinic</t>
  </si>
  <si>
    <t>Heart Of Texas Healthcare System-Brady Medical Clinic</t>
  </si>
  <si>
    <t>Hunt Regional Medical Partners-Family Practice At Live Oak</t>
  </si>
  <si>
    <t>Nocona Hospital District-Ngh Rural Health Clinic Nocona</t>
  </si>
  <si>
    <t>Pecos County Memorial Hospital-</t>
  </si>
  <si>
    <t>Pecos County Memorial Hospital-Family Care Center Walk In Clinic</t>
  </si>
  <si>
    <t>Pecos County Memorial Hospital-Family Care Center</t>
  </si>
  <si>
    <t>Methodist Hospital Levelland-Levelland Clinic</t>
  </si>
  <si>
    <t>Methodist Hospital Levelland-Levelland Clinic North</t>
  </si>
  <si>
    <t>Methodist Hospital Levelland-Family Medicine Of Levelland</t>
  </si>
  <si>
    <t>Plainview Rural Healthclinic-Covenant Healthcare Center Plainview</t>
  </si>
  <si>
    <t>Methodist Hospital Plainview Texas-Covenant Family Medical Clinic</t>
  </si>
  <si>
    <t>Methodist Hospital Plainview Texas-Covenant Plainview Medical Clinic</t>
  </si>
  <si>
    <t>Methodist Hospital Plainview Texas</t>
  </si>
  <si>
    <t>Deaf Smith County Hospital District-Hereford Health Clinic</t>
  </si>
  <si>
    <t>Terry Memorial Hospital District-Brownfield Regional Medical Center</t>
  </si>
  <si>
    <t>Starr County Hospital  District-Starr County Memorial Hospital</t>
  </si>
  <si>
    <t>Refugio Rural Health Clinic</t>
  </si>
  <si>
    <t>Woodsboro Medical Clinic</t>
  </si>
  <si>
    <t>Austwell-Tivoli Medical Clinic</t>
  </si>
  <si>
    <t>Carthage Hospital Llc-Dba Ut Health Carthage H</t>
  </si>
  <si>
    <t>Reagan Hospital District-Hickman Rural Health Clinic</t>
  </si>
  <si>
    <t>Carthage Hospital Llc-Ut Health Carthage</t>
  </si>
  <si>
    <t>Henderson Hospital Llc-Ut Health Carthage</t>
  </si>
  <si>
    <t>Jacksonville Hospital Llc-Ut Health East Texas Jacksonville Hospital</t>
  </si>
  <si>
    <t>Pittsburg Hospital Llc-Ut Health East Texas Pittsburg Hospital</t>
  </si>
  <si>
    <t>Quitman Hospital Llc-Ut Health East Texas Quitman Hospital</t>
  </si>
  <si>
    <t>Lynn County Hospital District-Family Wellness Clinic  O Donnell</t>
  </si>
  <si>
    <t>Huntsville Community Hospital Inc-Huntsville Memorial Hospital</t>
  </si>
  <si>
    <t>Lynn County Hospital District-</t>
  </si>
  <si>
    <t>Baylor County Hospital District-Seymour Hospital</t>
  </si>
  <si>
    <t>Throckmorton County Memorial Hosp-Throckmorton Rural Health</t>
  </si>
  <si>
    <t>Rolling Plains Memorial Hospital-</t>
  </si>
  <si>
    <t>Martin County Hospital District-</t>
  </si>
  <si>
    <t>Pecos Valley Rural Health Clinic</t>
  </si>
  <si>
    <t>Adventhealth Family Medicine Rural Health Clinics-Adventhealth Family Medicine Clinic Copperas Cove</t>
  </si>
  <si>
    <t>Adventhealth Family Medicine Rural Health Clinics,-Adventhealth Family Medicine Clinic Lampasas</t>
  </si>
  <si>
    <t>Moore County Hospital District-</t>
  </si>
  <si>
    <t>Scott &amp; White Clinic-Baylor Scott &amp; White - The Brenham Clinic</t>
  </si>
  <si>
    <t>Scott And White Hospital Marble Falls-Baylor Scott And White Clinic Horseshoe Bay</t>
  </si>
  <si>
    <t>Scott And White Clinic Johnson City</t>
  </si>
  <si>
    <t>Scott And White Hospital Marble Falls-Baylor Scott And White Clinic Kingsland</t>
  </si>
  <si>
    <t>Scott And White Hospital Marble Falls-Baylor Scott And White Clinic Llano</t>
  </si>
  <si>
    <t>Scott &amp; White Hospital  Marble Falls-Baylor Scott &amp; White Medical Center Marble Falls</t>
  </si>
  <si>
    <t>Scott And White Hospital Marble Falls-Baylor Scott And White Clinic San Saba</t>
  </si>
  <si>
    <t>Healthtexas Provider Network-</t>
  </si>
  <si>
    <t>Health Texas Provider Network-</t>
  </si>
  <si>
    <t>North Runnels County Hospital-North Runnels County Hospital District</t>
  </si>
  <si>
    <t>Dallam Hartley Counties Hospital District-Dalhart Family Medicine Clinic</t>
  </si>
  <si>
    <t>Dallam-Hartley Counties Hospital District-High Country Community Rural Health Clinic</t>
  </si>
  <si>
    <t>Family Medical Clinic Of Hansford County</t>
  </si>
  <si>
    <t>Ascension Seton-Ascension Seton Luling Health Center</t>
  </si>
  <si>
    <t>Ascension Seton-Ascension Seton Kingsland Health Center</t>
  </si>
  <si>
    <t>Ascension Seton-Childrens Care A Van</t>
  </si>
  <si>
    <t>Ascension Seton-Ascension Seton Bastrop Health Center</t>
  </si>
  <si>
    <t>El Campo Memorial Hospital-</t>
  </si>
  <si>
    <t>El Campo Memorial Hospital-Mid Coast Medical Clinic-Palacios</t>
  </si>
  <si>
    <t>El Campo Memorial Hospital-Mid Coast Medical Center</t>
  </si>
  <si>
    <t>Ascension Seton-Ascension Seton Bertram Health Center</t>
  </si>
  <si>
    <t>Asension Seton-Children'S Care-A-Van</t>
  </si>
  <si>
    <t>Ascension Seton-Ascension Seton Lampasas Health Center</t>
  </si>
  <si>
    <t>Anson Hospital District-Anson Family Wellness Clinic</t>
  </si>
  <si>
    <t>Ascension Seton-Dba Shl Professional Support Services</t>
  </si>
  <si>
    <t>Ascension Seton-Ascension Seton Lockhart Family Health Center Sout</t>
  </si>
  <si>
    <t>Ascension Seton-Ascension Seton Lockhart Family Health Center Chur</t>
  </si>
  <si>
    <t>Ascension Seton-Ascension Seton Smithville Health Center</t>
  </si>
  <si>
    <t>Ascension Seton-Ascension Seton Elgin Health Center</t>
  </si>
  <si>
    <t>Providence Health Alliance-Providence Family Health Clinic-Hillsboro</t>
  </si>
  <si>
    <t>Crane County Hospital District</t>
  </si>
  <si>
    <t>Family Practice Rural Health</t>
  </si>
  <si>
    <t>Hamilton County Hospital District-Hico Clinic</t>
  </si>
  <si>
    <t>Hamilton County Hospital District-</t>
  </si>
  <si>
    <t>Wilson County Memorial Hospital District-Dba Connally Memorial Medical Center Dba Connally</t>
  </si>
  <si>
    <t>Wilson County Memorial Hospital District-</t>
  </si>
  <si>
    <t>Wilson County Memorial Hospital District-Connally Memorial Medical Center Conally Memorial</t>
  </si>
  <si>
    <t>Puckett Family Clinic Pc-</t>
  </si>
  <si>
    <t>Discovery Medical Network Matagorda Llc-Matagorda Medical Group</t>
  </si>
  <si>
    <t>Palo Pinto County Hospital District-</t>
  </si>
  <si>
    <t>Memorial Medical Center-</t>
  </si>
  <si>
    <t>Memorial Medical Center-Memorial Medical Clinic Hospital Campus</t>
  </si>
  <si>
    <t>Coryell County Memorial Hospital Authority-Mills County  Medical Clinic</t>
  </si>
  <si>
    <t>Coryell County Memorial Hospital Authority-</t>
  </si>
  <si>
    <t>Olney Hamilton Hospital District-</t>
  </si>
  <si>
    <t>Olney Hamilton Hospital District-Lovett Meredith Rural Health Clinic</t>
  </si>
  <si>
    <t>Dewitt Medical District-</t>
  </si>
  <si>
    <t>Dewitt Medical District-Goliad Family Practice</t>
  </si>
  <si>
    <t>Christus Health Southeast Texas-Christus Jasper Memorial Hospital</t>
  </si>
  <si>
    <t>Christus Health Southeast Texas-Christus Health Southeast Texas Family Practice Ce</t>
  </si>
  <si>
    <t>Christus Spohn Health System Corporation-Christus Spohn Family Health Center-Freer</t>
  </si>
  <si>
    <t>Christus Trinity Clinic</t>
  </si>
  <si>
    <t>Rankin County Hospital District-</t>
  </si>
  <si>
    <t>Mitchell County Hospital District-Family Medical Associates</t>
  </si>
  <si>
    <t>Medical Clinic Of Hondo-Medina Healthcare System Medina Regional Hospital</t>
  </si>
  <si>
    <t>Medical Clinic Of Devine</t>
  </si>
  <si>
    <t>Medical Clinic Of Castroville-Medina Healthcare System, Medina Regional Hospital</t>
  </si>
  <si>
    <t>Sutton County Hospital District-Sonora Medical Clinic</t>
  </si>
  <si>
    <t>El Paso County Hospital District-University Medical Center Of El Paso</t>
  </si>
  <si>
    <t>Navarro Hospital Lp-Navarro Regional Hospital</t>
  </si>
  <si>
    <t>Cahrmc Llc-</t>
  </si>
  <si>
    <t>Gpch Llc-Fritch Medical Clinic</t>
  </si>
  <si>
    <t>Gpch Llc-Golden Plains Rural Health Clinic</t>
  </si>
  <si>
    <t>Gpch, Llc-Golden Plains Walk In Clinic</t>
  </si>
  <si>
    <t>Gpch Llc-Stinnett Medical Clinic</t>
  </si>
  <si>
    <t>Port Lavaca Clinic Assoc Pa</t>
  </si>
  <si>
    <t>Stonewall Memorial Hospital-Kent County Rural Health Clinic</t>
  </si>
  <si>
    <t>Stonewall Memorial Hospital-</t>
  </si>
  <si>
    <t>Stonewall Memorial Hospital District-Stonewall Memorial Hospital</t>
  </si>
  <si>
    <t>Hometown Healthcare Llc-Garfield Medical Clinic</t>
  </si>
  <si>
    <t>Hometown Healthcare Llc-</t>
  </si>
  <si>
    <t>H H Y, Llc-Red River Urgent Care</t>
  </si>
  <si>
    <t>Concho County Hospital-Concho Medical Clinic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</si>
</sst>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  <numFmt numFmtId="166" formatCode="_(* #,##0_);_(* \(#,##0\);_(* &quot;-&quot;??_);_(@_)"/>
    <numFmt numFmtId="167" formatCode="[$-409]mmm\-yy;@"/>
    <numFmt numFmtId="168" formatCode="dd\-mmm\-yy"/>
  </numFmts>
  <fonts count="30" x14ac:knownFonts="1">
    <font>
      <sz val="11"/>
      <color theme="1"/>
      <name val="Calibri"/>
      <family val="2"/>
      <scheme val="minor"/>
    </font>
    <font>
      <sz val="12"/>
      <color theme="1"/>
      <name val="Verdana"/>
      <family val="2"/>
    </font>
    <font>
      <sz val="12"/>
      <color theme="1"/>
      <name val="Verdan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0000"/>
      <name val="Arial"/>
      <family val="2"/>
    </font>
    <font>
      <sz val="10"/>
      <name val="Times New Roman"/>
      <family val="1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theme="1"/>
      <name val="Verdana"/>
      <family val="2"/>
    </font>
    <font>
      <sz val="10"/>
      <name val="Verdana"/>
      <family val="2"/>
    </font>
    <font>
      <sz val="10"/>
      <color theme="1"/>
      <name val="Calibri"/>
      <family val="2"/>
      <scheme val="minor"/>
    </font>
    <font>
      <sz val="10"/>
      <color rgb="FF000000"/>
      <name val="Verdana"/>
      <family val="2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Times New Roman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C0C0C0"/>
        <bgColor rgb="FFC0C0C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theme="4" tint="0.39997558519241921"/>
      </top>
      <bottom/>
      <diagonal/>
    </border>
    <border>
      <left/>
      <right style="medium">
        <color indexed="64"/>
      </right>
      <top style="thin">
        <color theme="4" tint="0.39997558519241921"/>
      </top>
      <bottom/>
      <diagonal/>
    </border>
    <border>
      <left style="medium">
        <color indexed="64"/>
      </left>
      <right/>
      <top style="double">
        <color theme="4"/>
      </top>
      <bottom style="medium">
        <color indexed="64"/>
      </bottom>
      <diagonal/>
    </border>
    <border>
      <left/>
      <right/>
      <top style="double">
        <color theme="4"/>
      </top>
      <bottom style="medium">
        <color indexed="64"/>
      </bottom>
      <diagonal/>
    </border>
    <border>
      <left/>
      <right style="medium">
        <color indexed="64"/>
      </right>
      <top style="double">
        <color theme="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3">
    <xf numFmtId="0" fontId="0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167" fontId="16" fillId="0" borderId="0"/>
    <xf numFmtId="9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5" fillId="0" borderId="0"/>
    <xf numFmtId="0" fontId="11" fillId="0" borderId="0"/>
    <xf numFmtId="9" fontId="11" fillId="0" borderId="0" applyFont="0" applyFill="0" applyBorder="0" applyAlignment="0" applyProtection="0"/>
    <xf numFmtId="0" fontId="2" fillId="0" borderId="0"/>
    <xf numFmtId="0" fontId="11" fillId="0" borderId="0"/>
    <xf numFmtId="0" fontId="1" fillId="0" borderId="0"/>
    <xf numFmtId="0" fontId="17" fillId="0" borderId="0"/>
    <xf numFmtId="9" fontId="29" fillId="0" borderId="0" applyFont="0" applyFill="0" applyBorder="0" applyAlignment="0" applyProtection="0"/>
  </cellStyleXfs>
  <cellXfs count="235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right"/>
    </xf>
    <xf numFmtId="0" fontId="0" fillId="0" borderId="0" xfId="0" quotePrefix="1"/>
    <xf numFmtId="0" fontId="8" fillId="0" borderId="0" xfId="0" applyFont="1"/>
    <xf numFmtId="0" fontId="9" fillId="0" borderId="0" xfId="0" applyFont="1"/>
    <xf numFmtId="0" fontId="10" fillId="0" borderId="0" xfId="0" applyFont="1"/>
    <xf numFmtId="166" fontId="0" fillId="0" borderId="3" xfId="7" applyNumberFormat="1" applyFont="1" applyBorder="1"/>
    <xf numFmtId="166" fontId="0" fillId="0" borderId="0" xfId="7" applyNumberFormat="1" applyFont="1"/>
    <xf numFmtId="166" fontId="0" fillId="0" borderId="0" xfId="0" applyNumberFormat="1"/>
    <xf numFmtId="0" fontId="0" fillId="0" borderId="3" xfId="0" applyBorder="1" applyAlignment="1">
      <alignment wrapText="1"/>
    </xf>
    <xf numFmtId="0" fontId="0" fillId="0" borderId="5" xfId="0" applyBorder="1" applyAlignment="1">
      <alignment wrapText="1"/>
    </xf>
    <xf numFmtId="164" fontId="0" fillId="0" borderId="4" xfId="0" applyNumberFormat="1" applyBorder="1"/>
    <xf numFmtId="164" fontId="0" fillId="0" borderId="7" xfId="0" applyNumberFormat="1" applyBorder="1"/>
    <xf numFmtId="0" fontId="4" fillId="0" borderId="20" xfId="0" applyFont="1" applyBorder="1" applyAlignment="1">
      <alignment horizontal="center" wrapText="1"/>
    </xf>
    <xf numFmtId="0" fontId="4" fillId="0" borderId="23" xfId="0" applyFont="1" applyBorder="1" applyAlignment="1">
      <alignment horizontal="center" wrapText="1"/>
    </xf>
    <xf numFmtId="0" fontId="4" fillId="0" borderId="21" xfId="0" applyFont="1" applyBorder="1" applyAlignment="1">
      <alignment horizontal="center" wrapText="1"/>
    </xf>
    <xf numFmtId="0" fontId="0" fillId="0" borderId="0" xfId="0" applyFont="1"/>
    <xf numFmtId="0" fontId="0" fillId="0" borderId="0" xfId="0" applyAlignment="1">
      <alignment wrapText="1"/>
    </xf>
    <xf numFmtId="166" fontId="0" fillId="5" borderId="31" xfId="7" applyNumberFormat="1" applyFont="1" applyFill="1" applyBorder="1"/>
    <xf numFmtId="0" fontId="19" fillId="0" borderId="0" xfId="0" applyFont="1"/>
    <xf numFmtId="0" fontId="9" fillId="0" borderId="0" xfId="0" applyFont="1" applyFill="1"/>
    <xf numFmtId="0" fontId="13" fillId="0" borderId="0" xfId="0" applyFont="1" applyFill="1"/>
    <xf numFmtId="0" fontId="0" fillId="0" borderId="3" xfId="0" applyBorder="1"/>
    <xf numFmtId="49" fontId="0" fillId="0" borderId="0" xfId="0" applyNumberFormat="1"/>
    <xf numFmtId="14" fontId="0" fillId="0" borderId="0" xfId="0" applyNumberFormat="1"/>
    <xf numFmtId="0" fontId="21" fillId="0" borderId="34" xfId="0" applyFont="1" applyBorder="1" applyAlignment="1">
      <alignment vertical="center" wrapText="1"/>
    </xf>
    <xf numFmtId="168" fontId="21" fillId="0" borderId="34" xfId="0" applyNumberFormat="1" applyFont="1" applyBorder="1" applyAlignment="1">
      <alignment horizontal="right" vertical="center" wrapText="1"/>
    </xf>
    <xf numFmtId="0" fontId="22" fillId="0" borderId="0" xfId="20" applyFont="1" applyAlignment="1">
      <alignment wrapText="1"/>
    </xf>
    <xf numFmtId="0" fontId="23" fillId="8" borderId="0" xfId="20" applyFont="1" applyFill="1" applyAlignment="1">
      <alignment wrapText="1"/>
    </xf>
    <xf numFmtId="0" fontId="24" fillId="0" borderId="0" xfId="0" applyFont="1" applyAlignment="1">
      <alignment wrapText="1"/>
    </xf>
    <xf numFmtId="0" fontId="22" fillId="0" borderId="0" xfId="20" applyFont="1" applyAlignment="1"/>
    <xf numFmtId="0" fontId="24" fillId="0" borderId="0" xfId="0" applyFont="1" applyAlignment="1"/>
    <xf numFmtId="0" fontId="22" fillId="0" borderId="0" xfId="0" applyFont="1" applyAlignment="1"/>
    <xf numFmtId="43" fontId="23" fillId="8" borderId="0" xfId="7" applyFont="1" applyFill="1" applyAlignment="1">
      <alignment wrapText="1"/>
    </xf>
    <xf numFmtId="43" fontId="22" fillId="0" borderId="0" xfId="7" applyFont="1" applyAlignment="1"/>
    <xf numFmtId="43" fontId="24" fillId="0" borderId="0" xfId="7" applyFont="1" applyAlignment="1"/>
    <xf numFmtId="43" fontId="23" fillId="8" borderId="0" xfId="7" applyNumberFormat="1" applyFont="1" applyFill="1" applyAlignment="1">
      <alignment wrapText="1"/>
    </xf>
    <xf numFmtId="43" fontId="22" fillId="0" borderId="0" xfId="7" applyNumberFormat="1" applyFont="1" applyAlignment="1"/>
    <xf numFmtId="0" fontId="5" fillId="0" borderId="0" xfId="0" quotePrefix="1" applyFont="1" applyFill="1" applyBorder="1"/>
    <xf numFmtId="0" fontId="22" fillId="0" borderId="0" xfId="0" applyFont="1" applyAlignment="1">
      <alignment wrapText="1"/>
    </xf>
    <xf numFmtId="0" fontId="4" fillId="0" borderId="22" xfId="0" applyFont="1" applyBorder="1" applyAlignment="1">
      <alignment horizontal="center" wrapText="1"/>
    </xf>
    <xf numFmtId="0" fontId="13" fillId="0" borderId="35" xfId="0" applyFont="1" applyBorder="1"/>
    <xf numFmtId="0" fontId="13" fillId="0" borderId="35" xfId="0" applyFont="1" applyBorder="1" applyAlignment="1">
      <alignment wrapText="1"/>
    </xf>
    <xf numFmtId="9" fontId="0" fillId="0" borderId="35" xfId="0" applyNumberFormat="1" applyBorder="1"/>
    <xf numFmtId="164" fontId="0" fillId="0" borderId="35" xfId="0" applyNumberFormat="1" applyBorder="1"/>
    <xf numFmtId="0" fontId="0" fillId="0" borderId="12" xfId="0" applyBorder="1"/>
    <xf numFmtId="0" fontId="0" fillId="0" borderId="13" xfId="0" applyBorder="1"/>
    <xf numFmtId="0" fontId="0" fillId="0" borderId="33" xfId="0" applyBorder="1"/>
    <xf numFmtId="0" fontId="0" fillId="0" borderId="37" xfId="0" applyBorder="1"/>
    <xf numFmtId="0" fontId="0" fillId="0" borderId="29" xfId="0" applyBorder="1"/>
    <xf numFmtId="166" fontId="0" fillId="0" borderId="28" xfId="7" applyNumberFormat="1" applyFont="1" applyBorder="1"/>
    <xf numFmtId="0" fontId="0" fillId="0" borderId="32" xfId="0" applyBorder="1"/>
    <xf numFmtId="0" fontId="4" fillId="8" borderId="11" xfId="0" applyFont="1" applyFill="1" applyBorder="1"/>
    <xf numFmtId="0" fontId="4" fillId="8" borderId="12" xfId="0" applyFont="1" applyFill="1" applyBorder="1"/>
    <xf numFmtId="166" fontId="4" fillId="8" borderId="12" xfId="7" applyNumberFormat="1" applyFont="1" applyFill="1" applyBorder="1"/>
    <xf numFmtId="0" fontId="4" fillId="8" borderId="33" xfId="0" applyFont="1" applyFill="1" applyBorder="1"/>
    <xf numFmtId="0" fontId="4" fillId="8" borderId="0" xfId="0" applyFont="1" applyFill="1" applyBorder="1"/>
    <xf numFmtId="166" fontId="4" fillId="8" borderId="0" xfId="7" applyNumberFormat="1" applyFont="1" applyFill="1" applyBorder="1"/>
    <xf numFmtId="0" fontId="4" fillId="8" borderId="29" xfId="0" applyFont="1" applyFill="1" applyBorder="1"/>
    <xf numFmtId="166" fontId="4" fillId="8" borderId="28" xfId="7" applyNumberFormat="1" applyFont="1" applyFill="1" applyBorder="1"/>
    <xf numFmtId="10" fontId="4" fillId="8" borderId="12" xfId="17" applyNumberFormat="1" applyFont="1" applyFill="1" applyBorder="1"/>
    <xf numFmtId="10" fontId="4" fillId="8" borderId="0" xfId="17" applyNumberFormat="1" applyFont="1" applyFill="1" applyBorder="1"/>
    <xf numFmtId="164" fontId="0" fillId="0" borderId="37" xfId="0" applyNumberFormat="1" applyBorder="1"/>
    <xf numFmtId="0" fontId="12" fillId="0" borderId="11" xfId="0" applyFont="1" applyBorder="1"/>
    <xf numFmtId="164" fontId="0" fillId="0" borderId="37" xfId="6" applyNumberFormat="1" applyFont="1" applyBorder="1"/>
    <xf numFmtId="164" fontId="0" fillId="0" borderId="0" xfId="0" applyNumberFormat="1" applyBorder="1"/>
    <xf numFmtId="9" fontId="0" fillId="2" borderId="35" xfId="0" applyNumberFormat="1" applyFill="1" applyBorder="1"/>
    <xf numFmtId="164" fontId="0" fillId="0" borderId="0" xfId="6" applyNumberFormat="1" applyFont="1" applyBorder="1"/>
    <xf numFmtId="0" fontId="0" fillId="0" borderId="5" xfId="0" applyBorder="1"/>
    <xf numFmtId="0" fontId="0" fillId="2" borderId="35" xfId="0" applyFill="1" applyBorder="1" applyAlignment="1">
      <alignment horizontal="right"/>
    </xf>
    <xf numFmtId="14" fontId="0" fillId="2" borderId="35" xfId="0" applyNumberFormat="1" applyFill="1" applyBorder="1" applyAlignment="1">
      <alignment horizontal="right"/>
    </xf>
    <xf numFmtId="10" fontId="0" fillId="2" borderId="35" xfId="0" applyNumberFormat="1" applyFill="1" applyBorder="1"/>
    <xf numFmtId="9" fontId="0" fillId="0" borderId="37" xfId="0" applyNumberFormat="1" applyFill="1" applyBorder="1"/>
    <xf numFmtId="10" fontId="4" fillId="8" borderId="32" xfId="17" applyNumberFormat="1" applyFont="1" applyFill="1" applyBorder="1"/>
    <xf numFmtId="0" fontId="0" fillId="0" borderId="33" xfId="0" applyBorder="1" applyAlignment="1">
      <alignment wrapText="1"/>
    </xf>
    <xf numFmtId="44" fontId="0" fillId="0" borderId="0" xfId="0" applyNumberFormat="1" applyBorder="1"/>
    <xf numFmtId="166" fontId="0" fillId="0" borderId="0" xfId="0" applyNumberFormat="1" applyBorder="1"/>
    <xf numFmtId="44" fontId="4" fillId="8" borderId="28" xfId="6" applyFont="1" applyFill="1" applyBorder="1"/>
    <xf numFmtId="0" fontId="0" fillId="0" borderId="29" xfId="0" applyBorder="1" applyAlignment="1">
      <alignment wrapText="1"/>
    </xf>
    <xf numFmtId="0" fontId="4" fillId="0" borderId="0" xfId="0" applyFont="1" applyBorder="1"/>
    <xf numFmtId="0" fontId="4" fillId="0" borderId="37" xfId="0" applyFont="1" applyBorder="1"/>
    <xf numFmtId="166" fontId="0" fillId="0" borderId="32" xfId="7" applyNumberFormat="1" applyFont="1" applyBorder="1"/>
    <xf numFmtId="0" fontId="13" fillId="0" borderId="0" xfId="0" applyFont="1"/>
    <xf numFmtId="10" fontId="0" fillId="0" borderId="0" xfId="0" applyNumberFormat="1" applyBorder="1"/>
    <xf numFmtId="10" fontId="0" fillId="0" borderId="0" xfId="17" applyNumberFormat="1" applyFont="1" applyBorder="1"/>
    <xf numFmtId="165" fontId="0" fillId="0" borderId="0" xfId="17" applyNumberFormat="1" applyFont="1" applyBorder="1"/>
    <xf numFmtId="10" fontId="0" fillId="0" borderId="37" xfId="0" applyNumberFormat="1" applyBorder="1"/>
    <xf numFmtId="10" fontId="0" fillId="0" borderId="28" xfId="0" applyNumberFormat="1" applyBorder="1"/>
    <xf numFmtId="10" fontId="0" fillId="0" borderId="28" xfId="17" applyNumberFormat="1" applyFont="1" applyBorder="1"/>
    <xf numFmtId="165" fontId="0" fillId="0" borderId="28" xfId="17" applyNumberFormat="1" applyFont="1" applyBorder="1"/>
    <xf numFmtId="10" fontId="0" fillId="0" borderId="32" xfId="0" applyNumberFormat="1" applyBorder="1"/>
    <xf numFmtId="0" fontId="25" fillId="0" borderId="0" xfId="0" applyFont="1" applyAlignment="1">
      <alignment wrapText="1"/>
    </xf>
    <xf numFmtId="0" fontId="25" fillId="0" borderId="0" xfId="0" quotePrefix="1" applyFont="1" applyAlignment="1">
      <alignment wrapText="1"/>
    </xf>
    <xf numFmtId="0" fontId="4" fillId="0" borderId="2" xfId="0" applyFont="1" applyBorder="1" applyAlignment="1">
      <alignment horizontal="center" wrapText="1"/>
    </xf>
    <xf numFmtId="164" fontId="0" fillId="0" borderId="39" xfId="0" applyNumberFormat="1" applyBorder="1"/>
    <xf numFmtId="166" fontId="4" fillId="8" borderId="40" xfId="7" applyNumberFormat="1" applyFont="1" applyFill="1" applyBorder="1"/>
    <xf numFmtId="166" fontId="4" fillId="8" borderId="41" xfId="7" applyNumberFormat="1" applyFont="1" applyFill="1" applyBorder="1"/>
    <xf numFmtId="166" fontId="4" fillId="8" borderId="42" xfId="7" applyNumberFormat="1" applyFont="1" applyFill="1" applyBorder="1"/>
    <xf numFmtId="0" fontId="14" fillId="7" borderId="1" xfId="0" applyFont="1" applyFill="1" applyBorder="1" applyAlignment="1">
      <alignment horizontal="center" vertical="center" wrapText="1"/>
    </xf>
    <xf numFmtId="0" fontId="4" fillId="0" borderId="36" xfId="0" applyFont="1" applyBorder="1" applyAlignment="1">
      <alignment horizontal="center" wrapText="1"/>
    </xf>
    <xf numFmtId="164" fontId="0" fillId="0" borderId="27" xfId="0" applyNumberFormat="1" applyBorder="1"/>
    <xf numFmtId="0" fontId="13" fillId="0" borderId="38" xfId="0" applyFont="1" applyBorder="1" applyAlignment="1">
      <alignment horizontal="center"/>
    </xf>
    <xf numFmtId="0" fontId="13" fillId="0" borderId="3" xfId="0" applyFont="1" applyBorder="1"/>
    <xf numFmtId="0" fontId="13" fillId="0" borderId="4" xfId="0" applyFont="1" applyBorder="1" applyAlignment="1">
      <alignment wrapText="1"/>
    </xf>
    <xf numFmtId="166" fontId="4" fillId="8" borderId="13" xfId="7" applyNumberFormat="1" applyFont="1" applyFill="1" applyBorder="1"/>
    <xf numFmtId="166" fontId="4" fillId="8" borderId="37" xfId="7" applyNumberFormat="1" applyFont="1" applyFill="1" applyBorder="1"/>
    <xf numFmtId="166" fontId="4" fillId="8" borderId="32" xfId="7" applyNumberFormat="1" applyFont="1" applyFill="1" applyBorder="1"/>
    <xf numFmtId="166" fontId="4" fillId="8" borderId="11" xfId="7" applyNumberFormat="1" applyFont="1" applyFill="1" applyBorder="1"/>
    <xf numFmtId="166" fontId="4" fillId="8" borderId="33" xfId="7" applyNumberFormat="1" applyFont="1" applyFill="1" applyBorder="1"/>
    <xf numFmtId="166" fontId="4" fillId="8" borderId="29" xfId="7" applyNumberFormat="1" applyFont="1" applyFill="1" applyBorder="1"/>
    <xf numFmtId="164" fontId="0" fillId="0" borderId="3" xfId="0" applyNumberFormat="1" applyBorder="1"/>
    <xf numFmtId="164" fontId="0" fillId="0" borderId="5" xfId="0" applyNumberFormat="1" applyBorder="1"/>
    <xf numFmtId="164" fontId="0" fillId="0" borderId="6" xfId="0" applyNumberFormat="1" applyBorder="1"/>
    <xf numFmtId="164" fontId="0" fillId="0" borderId="30" xfId="0" applyNumberFormat="1" applyBorder="1"/>
    <xf numFmtId="0" fontId="14" fillId="0" borderId="8" xfId="0" applyFont="1" applyBorder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0" fontId="4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center" wrapText="1"/>
    </xf>
    <xf numFmtId="0" fontId="4" fillId="0" borderId="9" xfId="0" applyFont="1" applyBorder="1" applyAlignment="1">
      <alignment horizontal="center" wrapText="1"/>
    </xf>
    <xf numFmtId="0" fontId="26" fillId="0" borderId="0" xfId="0" applyFont="1"/>
    <xf numFmtId="0" fontId="27" fillId="0" borderId="0" xfId="0" applyFont="1"/>
    <xf numFmtId="0" fontId="0" fillId="0" borderId="6" xfId="0" applyBorder="1"/>
    <xf numFmtId="0" fontId="19" fillId="0" borderId="0" xfId="0" applyFont="1" applyAlignment="1"/>
    <xf numFmtId="0" fontId="27" fillId="0" borderId="0" xfId="0" applyFont="1" applyAlignment="1"/>
    <xf numFmtId="44" fontId="13" fillId="0" borderId="3" xfId="6" applyNumberFormat="1" applyFont="1" applyFill="1" applyBorder="1"/>
    <xf numFmtId="44" fontId="13" fillId="0" borderId="35" xfId="6" applyNumberFormat="1" applyFont="1" applyFill="1" applyBorder="1"/>
    <xf numFmtId="44" fontId="13" fillId="0" borderId="4" xfId="6" applyNumberFormat="1" applyFont="1" applyFill="1" applyBorder="1"/>
    <xf numFmtId="0" fontId="4" fillId="0" borderId="8" xfId="0" applyFont="1" applyBorder="1" applyAlignment="1">
      <alignment horizontal="center" wrapText="1"/>
    </xf>
    <xf numFmtId="44" fontId="0" fillId="0" borderId="4" xfId="6" applyFont="1" applyBorder="1"/>
    <xf numFmtId="0" fontId="0" fillId="0" borderId="6" xfId="0" applyBorder="1" applyAlignment="1">
      <alignment wrapText="1"/>
    </xf>
    <xf numFmtId="44" fontId="0" fillId="0" borderId="6" xfId="6" applyFont="1" applyBorder="1"/>
    <xf numFmtId="44" fontId="0" fillId="0" borderId="7" xfId="6" applyFont="1" applyBorder="1"/>
    <xf numFmtId="0" fontId="14" fillId="7" borderId="16" xfId="0" applyFont="1" applyFill="1" applyBorder="1" applyAlignment="1">
      <alignment horizontal="center"/>
    </xf>
    <xf numFmtId="0" fontId="4" fillId="7" borderId="17" xfId="0" applyFont="1" applyFill="1" applyBorder="1" applyAlignment="1">
      <alignment horizontal="center" wrapText="1"/>
    </xf>
    <xf numFmtId="0" fontId="14" fillId="7" borderId="17" xfId="0" applyFont="1" applyFill="1" applyBorder="1" applyAlignment="1">
      <alignment horizontal="center"/>
    </xf>
    <xf numFmtId="0" fontId="4" fillId="7" borderId="17" xfId="0" applyFont="1" applyFill="1" applyBorder="1" applyAlignment="1">
      <alignment wrapText="1"/>
    </xf>
    <xf numFmtId="0" fontId="4" fillId="7" borderId="18" xfId="0" applyFont="1" applyFill="1" applyBorder="1" applyAlignment="1">
      <alignment wrapText="1"/>
    </xf>
    <xf numFmtId="44" fontId="4" fillId="0" borderId="19" xfId="6" applyFont="1" applyBorder="1"/>
    <xf numFmtId="44" fontId="4" fillId="0" borderId="15" xfId="6" applyFont="1" applyBorder="1"/>
    <xf numFmtId="0" fontId="14" fillId="0" borderId="14" xfId="0" applyFont="1" applyFill="1" applyBorder="1"/>
    <xf numFmtId="0" fontId="14" fillId="0" borderId="19" xfId="0" applyFont="1" applyFill="1" applyBorder="1"/>
    <xf numFmtId="0" fontId="4" fillId="7" borderId="8" xfId="0" applyFont="1" applyFill="1" applyBorder="1" applyAlignment="1">
      <alignment wrapText="1"/>
    </xf>
    <xf numFmtId="0" fontId="4" fillId="0" borderId="14" xfId="0" applyFont="1" applyBorder="1"/>
    <xf numFmtId="164" fontId="4" fillId="7" borderId="10" xfId="6" applyNumberFormat="1" applyFont="1" applyFill="1" applyBorder="1" applyAlignment="1">
      <alignment wrapText="1"/>
    </xf>
    <xf numFmtId="164" fontId="4" fillId="7" borderId="9" xfId="6" applyNumberFormat="1" applyFont="1" applyFill="1" applyBorder="1" applyAlignment="1">
      <alignment wrapText="1"/>
    </xf>
    <xf numFmtId="0" fontId="6" fillId="4" borderId="11" xfId="0" applyFont="1" applyFill="1" applyBorder="1"/>
    <xf numFmtId="0" fontId="6" fillId="4" borderId="12" xfId="0" applyFont="1" applyFill="1" applyBorder="1" applyAlignment="1">
      <alignment wrapText="1"/>
    </xf>
    <xf numFmtId="0" fontId="6" fillId="4" borderId="13" xfId="0" applyFont="1" applyFill="1" applyBorder="1" applyAlignment="1">
      <alignment wrapText="1"/>
    </xf>
    <xf numFmtId="0" fontId="0" fillId="5" borderId="43" xfId="0" applyFont="1" applyFill="1" applyBorder="1"/>
    <xf numFmtId="9" fontId="0" fillId="5" borderId="44" xfId="17" applyNumberFormat="1" applyFont="1" applyFill="1" applyBorder="1"/>
    <xf numFmtId="0" fontId="0" fillId="3" borderId="43" xfId="0" applyFont="1" applyFill="1" applyBorder="1"/>
    <xf numFmtId="9" fontId="0" fillId="3" borderId="44" xfId="17" applyNumberFormat="1" applyFont="1" applyFill="1" applyBorder="1"/>
    <xf numFmtId="0" fontId="4" fillId="0" borderId="45" xfId="0" applyFont="1" applyBorder="1"/>
    <xf numFmtId="166" fontId="4" fillId="0" borderId="46" xfId="0" applyNumberFormat="1" applyFont="1" applyBorder="1"/>
    <xf numFmtId="9" fontId="4" fillId="0" borderId="47" xfId="0" applyNumberFormat="1" applyFont="1" applyBorder="1"/>
    <xf numFmtId="164" fontId="13" fillId="0" borderId="3" xfId="6" applyNumberFormat="1" applyFont="1" applyBorder="1"/>
    <xf numFmtId="164" fontId="13" fillId="0" borderId="4" xfId="6" applyNumberFormat="1" applyFont="1" applyFill="1" applyBorder="1" applyAlignment="1">
      <alignment horizontal="center"/>
    </xf>
    <xf numFmtId="164" fontId="13" fillId="0" borderId="7" xfId="6" applyNumberFormat="1" applyFont="1" applyFill="1" applyBorder="1" applyAlignment="1">
      <alignment horizontal="center"/>
    </xf>
    <xf numFmtId="43" fontId="0" fillId="0" borderId="0" xfId="7" applyFont="1"/>
    <xf numFmtId="43" fontId="22" fillId="0" borderId="0" xfId="7" applyFont="1" applyAlignment="1">
      <alignment wrapText="1"/>
    </xf>
    <xf numFmtId="166" fontId="0" fillId="0" borderId="5" xfId="7" applyNumberFormat="1" applyFont="1" applyBorder="1"/>
    <xf numFmtId="164" fontId="13" fillId="0" borderId="5" xfId="6" applyNumberFormat="1" applyFont="1" applyBorder="1"/>
    <xf numFmtId="0" fontId="0" fillId="0" borderId="8" xfId="0" applyBorder="1"/>
    <xf numFmtId="0" fontId="0" fillId="0" borderId="10" xfId="0" applyBorder="1" applyAlignment="1">
      <alignment wrapText="1"/>
    </xf>
    <xf numFmtId="0" fontId="0" fillId="0" borderId="10" xfId="0" applyBorder="1"/>
    <xf numFmtId="44" fontId="0" fillId="0" borderId="10" xfId="6" applyFont="1" applyBorder="1"/>
    <xf numFmtId="44" fontId="0" fillId="0" borderId="9" xfId="6" applyFont="1" applyBorder="1"/>
    <xf numFmtId="44" fontId="0" fillId="0" borderId="35" xfId="6" applyNumberFormat="1" applyFont="1" applyBorder="1"/>
    <xf numFmtId="44" fontId="0" fillId="0" borderId="4" xfId="6" applyNumberFormat="1" applyFont="1" applyBorder="1"/>
    <xf numFmtId="44" fontId="0" fillId="0" borderId="6" xfId="6" applyNumberFormat="1" applyFont="1" applyBorder="1"/>
    <xf numFmtId="44" fontId="0" fillId="0" borderId="7" xfId="6" applyNumberFormat="1" applyFont="1" applyBorder="1"/>
    <xf numFmtId="44" fontId="4" fillId="0" borderId="19" xfId="6" applyNumberFormat="1" applyFont="1" applyBorder="1"/>
    <xf numFmtId="44" fontId="4" fillId="0" borderId="15" xfId="6" applyNumberFormat="1" applyFont="1" applyBorder="1"/>
    <xf numFmtId="49" fontId="24" fillId="0" borderId="0" xfId="0" applyNumberFormat="1" applyFont="1" applyAlignment="1"/>
    <xf numFmtId="49" fontId="22" fillId="0" borderId="0" xfId="20" applyNumberFormat="1" applyFont="1" applyAlignment="1">
      <alignment wrapText="1"/>
    </xf>
    <xf numFmtId="49" fontId="22" fillId="0" borderId="0" xfId="20" applyNumberFormat="1" applyFont="1" applyAlignment="1"/>
    <xf numFmtId="0" fontId="22" fillId="0" borderId="0" xfId="20" applyFont="1" applyFill="1" applyAlignment="1"/>
    <xf numFmtId="0" fontId="22" fillId="0" borderId="0" xfId="20" applyNumberFormat="1" applyFont="1" applyFill="1" applyAlignment="1"/>
    <xf numFmtId="0" fontId="22" fillId="0" borderId="0" xfId="0" applyNumberFormat="1" applyFont="1" applyAlignment="1"/>
    <xf numFmtId="0" fontId="4" fillId="0" borderId="48" xfId="0" applyFont="1" applyBorder="1" applyAlignment="1">
      <alignment horizontal="center" wrapText="1"/>
    </xf>
    <xf numFmtId="0" fontId="4" fillId="0" borderId="49" xfId="0" applyFont="1" applyBorder="1" applyAlignment="1">
      <alignment horizontal="center" wrapText="1"/>
    </xf>
    <xf numFmtId="0" fontId="13" fillId="0" borderId="50" xfId="0" applyFont="1" applyBorder="1"/>
    <xf numFmtId="0" fontId="13" fillId="0" borderId="51" xfId="0" applyFont="1" applyBorder="1"/>
    <xf numFmtId="0" fontId="13" fillId="0" borderId="51" xfId="0" applyFont="1" applyBorder="1" applyAlignment="1">
      <alignment wrapText="1"/>
    </xf>
    <xf numFmtId="0" fontId="13" fillId="0" borderId="52" xfId="0" applyFont="1" applyBorder="1" applyAlignment="1">
      <alignment wrapText="1"/>
    </xf>
    <xf numFmtId="0" fontId="13" fillId="0" borderId="53" xfId="0" applyFont="1" applyBorder="1" applyAlignment="1">
      <alignment horizontal="center"/>
    </xf>
    <xf numFmtId="0" fontId="13" fillId="0" borderId="0" xfId="0" applyFont="1" applyFill="1" applyBorder="1"/>
    <xf numFmtId="166" fontId="13" fillId="0" borderId="39" xfId="7" applyNumberFormat="1" applyFont="1" applyBorder="1" applyAlignment="1">
      <alignment horizontal="center"/>
    </xf>
    <xf numFmtId="166" fontId="0" fillId="0" borderId="35" xfId="7" applyNumberFormat="1" applyFont="1" applyBorder="1"/>
    <xf numFmtId="166" fontId="0" fillId="0" borderId="6" xfId="7" applyNumberFormat="1" applyFont="1" applyBorder="1"/>
    <xf numFmtId="166" fontId="13" fillId="0" borderId="30" xfId="7" applyNumberFormat="1" applyFont="1" applyBorder="1" applyAlignment="1">
      <alignment horizontal="center"/>
    </xf>
    <xf numFmtId="164" fontId="13" fillId="0" borderId="35" xfId="6" applyNumberFormat="1" applyFont="1" applyBorder="1"/>
    <xf numFmtId="164" fontId="13" fillId="0" borderId="6" xfId="6" applyNumberFormat="1" applyFont="1" applyBorder="1"/>
    <xf numFmtId="0" fontId="0" fillId="0" borderId="35" xfId="0" applyBorder="1" applyAlignment="1">
      <alignment wrapText="1"/>
    </xf>
    <xf numFmtId="0" fontId="0" fillId="0" borderId="35" xfId="0" applyBorder="1"/>
    <xf numFmtId="44" fontId="0" fillId="0" borderId="35" xfId="6" applyFont="1" applyBorder="1"/>
    <xf numFmtId="0" fontId="13" fillId="0" borderId="6" xfId="0" applyFont="1" applyBorder="1"/>
    <xf numFmtId="0" fontId="13" fillId="0" borderId="6" xfId="0" applyFont="1" applyBorder="1" applyAlignment="1">
      <alignment wrapText="1"/>
    </xf>
    <xf numFmtId="0" fontId="13" fillId="0" borderId="7" xfId="0" applyFont="1" applyBorder="1" applyAlignment="1">
      <alignment wrapText="1"/>
    </xf>
    <xf numFmtId="0" fontId="13" fillId="0" borderId="55" xfId="0" applyFont="1" applyBorder="1" applyAlignment="1">
      <alignment horizontal="center"/>
    </xf>
    <xf numFmtId="9" fontId="0" fillId="0" borderId="6" xfId="0" applyNumberFormat="1" applyBorder="1"/>
    <xf numFmtId="164" fontId="0" fillId="0" borderId="54" xfId="0" applyNumberFormat="1" applyBorder="1"/>
    <xf numFmtId="44" fontId="13" fillId="0" borderId="5" xfId="6" applyNumberFormat="1" applyFont="1" applyFill="1" applyBorder="1"/>
    <xf numFmtId="44" fontId="13" fillId="0" borderId="6" xfId="6" applyNumberFormat="1" applyFont="1" applyFill="1" applyBorder="1"/>
    <xf numFmtId="44" fontId="13" fillId="0" borderId="7" xfId="6" applyNumberFormat="1" applyFont="1" applyFill="1" applyBorder="1"/>
    <xf numFmtId="0" fontId="0" fillId="0" borderId="4" xfId="0" applyBorder="1"/>
    <xf numFmtId="0" fontId="14" fillId="0" borderId="2" xfId="0" applyFont="1" applyBorder="1" applyAlignment="1">
      <alignment horizontal="center" wrapText="1"/>
    </xf>
    <xf numFmtId="0" fontId="0" fillId="0" borderId="39" xfId="0" applyBorder="1"/>
    <xf numFmtId="0" fontId="4" fillId="3" borderId="22" xfId="0" applyFont="1" applyFill="1" applyBorder="1" applyAlignment="1">
      <alignment horizontal="center" wrapText="1"/>
    </xf>
    <xf numFmtId="164" fontId="0" fillId="0" borderId="38" xfId="6" applyNumberFormat="1" applyFont="1" applyFill="1" applyBorder="1"/>
    <xf numFmtId="164" fontId="0" fillId="0" borderId="55" xfId="6" applyNumberFormat="1" applyFont="1" applyFill="1" applyBorder="1"/>
    <xf numFmtId="0" fontId="20" fillId="6" borderId="35" xfId="0" applyFont="1" applyFill="1" applyBorder="1" applyAlignment="1">
      <alignment horizontal="center" vertical="center" wrapText="1"/>
    </xf>
    <xf numFmtId="0" fontId="0" fillId="0" borderId="0" xfId="0" applyAlignment="1"/>
    <xf numFmtId="49" fontId="0" fillId="0" borderId="0" xfId="0" quotePrefix="1" applyNumberFormat="1" applyAlignment="1">
      <alignment wrapText="1"/>
    </xf>
    <xf numFmtId="0" fontId="14" fillId="0" borderId="9" xfId="0" applyFont="1" applyBorder="1" applyAlignment="1">
      <alignment horizontal="center" wrapText="1"/>
    </xf>
    <xf numFmtId="166" fontId="13" fillId="0" borderId="4" xfId="7" applyNumberFormat="1" applyFont="1" applyBorder="1" applyAlignment="1">
      <alignment horizontal="center"/>
    </xf>
    <xf numFmtId="166" fontId="13" fillId="0" borderId="52" xfId="7" applyNumberFormat="1" applyFont="1" applyBorder="1" applyAlignment="1">
      <alignment horizontal="center"/>
    </xf>
    <xf numFmtId="0" fontId="14" fillId="7" borderId="14" xfId="0" applyFont="1" applyFill="1" applyBorder="1" applyAlignment="1">
      <alignment horizontal="center" wrapText="1"/>
    </xf>
    <xf numFmtId="0" fontId="14" fillId="7" borderId="19" xfId="0" applyFont="1" applyFill="1" applyBorder="1" applyAlignment="1">
      <alignment horizontal="center" wrapText="1"/>
    </xf>
    <xf numFmtId="0" fontId="14" fillId="7" borderId="15" xfId="0" applyFont="1" applyFill="1" applyBorder="1" applyAlignment="1">
      <alignment horizontal="center" wrapText="1"/>
    </xf>
    <xf numFmtId="0" fontId="14" fillId="7" borderId="28" xfId="0" applyFont="1" applyFill="1" applyBorder="1" applyAlignment="1">
      <alignment horizontal="center" wrapText="1"/>
    </xf>
    <xf numFmtId="0" fontId="14" fillId="7" borderId="32" xfId="0" applyFont="1" applyFill="1" applyBorder="1" applyAlignment="1">
      <alignment horizontal="center" wrapText="1"/>
    </xf>
    <xf numFmtId="0" fontId="14" fillId="7" borderId="14" xfId="0" applyFont="1" applyFill="1" applyBorder="1" applyAlignment="1">
      <alignment horizontal="center" vertical="center" wrapText="1"/>
    </xf>
    <xf numFmtId="0" fontId="14" fillId="7" borderId="19" xfId="0" applyFont="1" applyFill="1" applyBorder="1" applyAlignment="1">
      <alignment horizontal="center" vertical="center"/>
    </xf>
    <xf numFmtId="0" fontId="14" fillId="7" borderId="15" xfId="0" applyFont="1" applyFill="1" applyBorder="1" applyAlignment="1">
      <alignment horizontal="center" vertical="center"/>
    </xf>
    <xf numFmtId="0" fontId="14" fillId="7" borderId="24" xfId="0" applyFont="1" applyFill="1" applyBorder="1" applyAlignment="1">
      <alignment horizontal="center" vertical="center" wrapText="1"/>
    </xf>
    <xf numFmtId="0" fontId="14" fillId="7" borderId="25" xfId="0" applyFont="1" applyFill="1" applyBorder="1" applyAlignment="1">
      <alignment horizontal="center" vertical="center" wrapText="1"/>
    </xf>
    <xf numFmtId="0" fontId="14" fillId="7" borderId="26" xfId="0" applyFont="1" applyFill="1" applyBorder="1" applyAlignment="1">
      <alignment horizontal="center" vertical="center" wrapText="1"/>
    </xf>
    <xf numFmtId="0" fontId="14" fillId="7" borderId="11" xfId="0" applyFont="1" applyFill="1" applyBorder="1" applyAlignment="1">
      <alignment horizontal="center" wrapText="1"/>
    </xf>
    <xf numFmtId="0" fontId="14" fillId="7" borderId="12" xfId="0" applyFont="1" applyFill="1" applyBorder="1" applyAlignment="1">
      <alignment horizontal="center" wrapText="1"/>
    </xf>
    <xf numFmtId="0" fontId="14" fillId="7" borderId="13" xfId="0" applyFont="1" applyFill="1" applyBorder="1" applyAlignment="1">
      <alignment horizontal="center" wrapText="1"/>
    </xf>
    <xf numFmtId="0" fontId="14" fillId="7" borderId="14" xfId="0" applyFont="1" applyFill="1" applyBorder="1" applyAlignment="1">
      <alignment horizontal="center" vertical="center"/>
    </xf>
  </cellXfs>
  <cellStyles count="23">
    <cellStyle name="Comma" xfId="7" builtinId="3"/>
    <cellStyle name="Comma 2" xfId="2" xr:uid="{00000000-0005-0000-0000-000001000000}"/>
    <cellStyle name="Comma 2 2" xfId="12" xr:uid="{DCDB2E15-F102-413C-B570-0576D4151E78}"/>
    <cellStyle name="Comma 3" xfId="14" xr:uid="{EE4A18B0-F049-4C44-9F7E-C7287ADE29DA}"/>
    <cellStyle name="Currency" xfId="6" builtinId="4"/>
    <cellStyle name="Currency 2" xfId="3" xr:uid="{00000000-0005-0000-0000-000003000000}"/>
    <cellStyle name="Normal" xfId="0" builtinId="0"/>
    <cellStyle name="Normal 2" xfId="1" xr:uid="{00000000-0005-0000-0000-000005000000}"/>
    <cellStyle name="Normal 2 2" xfId="10" xr:uid="{6994D17F-0F74-47A2-AB55-01BA0C1AC20A}"/>
    <cellStyle name="Normal 2 3" xfId="15" xr:uid="{9E111F30-AB6E-45D9-A220-EA9E9D4B5FB3}"/>
    <cellStyle name="Normal 2 4" xfId="21" xr:uid="{85D5389C-0656-4213-A218-33068B50D14A}"/>
    <cellStyle name="Normal 3" xfId="9" xr:uid="{334AB967-B74B-4A72-A4F2-2FA11DD3B38B}"/>
    <cellStyle name="Normal 3 2" xfId="19" xr:uid="{07E97FA7-3BE8-4458-80BF-FB2C93A083E7}"/>
    <cellStyle name="Normal 3 4" xfId="5" xr:uid="{00000000-0005-0000-0000-000006000000}"/>
    <cellStyle name="Normal 4" xfId="13" xr:uid="{D717F027-D989-4A43-A7BA-26B2AA185BEB}"/>
    <cellStyle name="Normal 4 2" xfId="16" xr:uid="{B7397047-B119-43CE-81F9-46BC3243C2A5}"/>
    <cellStyle name="Normal 5" xfId="8" xr:uid="{01CA88B8-3F31-4430-B146-D98A4BBBD573}"/>
    <cellStyle name="Normal 6" xfId="18" xr:uid="{4A472558-C6F1-47AB-BD74-663C1428A65B}"/>
    <cellStyle name="Normal 7" xfId="20" xr:uid="{BFA728FA-87EC-472E-8387-57E78A47F91E}"/>
    <cellStyle name="Percent" xfId="17" builtinId="5"/>
    <cellStyle name="Percent 2" xfId="4" xr:uid="{00000000-0005-0000-0000-000007000000}"/>
    <cellStyle name="Percent 2 2" xfId="11" xr:uid="{AE6A4257-17C8-4058-AB2C-C729C2F56779}"/>
    <cellStyle name="Percent 3" xfId="22" xr:uid="{49EF020C-7D2F-4671-8DC8-F8A4ED4C1E72}"/>
  </cellStyles>
  <dxfs count="35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scheme val="none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scheme val="none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scheme val="none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scheme val="none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scheme val="none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scheme val="none"/>
      </font>
      <numFmt numFmtId="0" formatCode="General"/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numFmt numFmtId="0" formatCode="General"/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numFmt numFmtId="0" formatCode="General"/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numFmt numFmtId="35" formatCode="_(* #,##0.00_);_(* \(#,##0.00\);_(* &quot;-&quot;??_);_(@_)"/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scheme val="none"/>
      </font>
      <fill>
        <patternFill patternType="solid">
          <fgColor indexed="64"/>
          <bgColor theme="8" tint="0.79998168889431442"/>
        </patternFill>
      </fill>
      <alignment horizontal="general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.5.12%20-%2008-01-804%20-%205-15-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Users/rcantu05/Desktop/DSH%20Audits/2011/Amended%20March%202015/Master/1310%20Final%20Revised%2003112015%20Statewide%20DSH%20Master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Users/sgovind01/Documents/El%20Paso%20Managed%20Care%20Rates%20UMC%20Proposal/URI%20Applications/MRSA%20West%20SDA/MRSA%20West%20Application%20-%2095%25%20Compliance%20with%20Actuarial%20Adjustment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Documents%20and%20Settings/xding/Desktop/Report%20Docs/TylerFiles/Model%20Template_Draft_Compar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00R1004VFSRV01.txhhsc.txnet.state.tx.us\MyDocs1$\AC%20&amp;%20Hosp\UHRIP\PGY3\Actuarial\SFY20%20UHRIP%20Workbook%20-%2020190424%20PRELIM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arepoint.txhhsc.txnet.state.tx.us/sites/fs/ra/hs/DSHUC_Applications/8_MasterApplications/DY%206-B%20Applicati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hhsc-sp.hhsea.txnet.state.tx.us/Documents%20and%20Settings/bcastillo1/Local%20Settings/Temporary%20Internet%20Files/Content.IE5/LFJB5X0E/255296_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hhsc-sp.hhsea.txnet.state.tx.us/AC%20&amp;%20Hosp/DSH/2008%20DSH/DSH2008ADJUSTE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AC%20&amp;%20Hosp/DRM/Modeling%20Requests%20FY%202021/NAIP%20Reduction/NAIP%20UPL%20Reduction%20Calculation_Revised_December20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Users/sgovind01/Documents/El%20Paso%20Managed%20Care%20Rates%20UMC%20Proposal/URI%20Applications/Bexar%20SDA/Bexar%20SDA%20Application%20-%2095%25%20Compliance%20Version%20with%20Actuarial%20Adjustment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Users/dheinemann01/Desktop/2021%20Qualifications/DY10%20DSH_UC%20Application%20Master%20WIP_mf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hhsc-sp.hhsea.txnet.state.tx.us/Users/iblaine/Documents/Medicaid/2014/Texas/Review%20Models/5-4-2014/2013%20UC%20RW%20-%20Master%20-%205.1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hhsc-sp.hhsea.txnet.state.tx.us/Users/iblaine/Documents/Medicaid/2014/Texas/Review%20Models/4-30-2014/UC%20Check%20Tool%20Mar.%2018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Users/mfine01/AppData/Local/Microsoft/Windows/INetCache/Content.Outlook/FBN3LC0B/UC_DY1_FinalRecon_EY2016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SFY 2008 DSH TZF"/>
      <sheetName val="SFY 2008 DSH Urban TZG"/>
      <sheetName val="SFY 2008 DSH Rural TZH"/>
      <sheetName val="SFY 2008 DSH TZI"/>
      <sheetName val="Emai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S"/>
      <sheetName val="DSH Year Data"/>
      <sheetName val="CR Year Data"/>
      <sheetName val="CR Year RHC Data"/>
      <sheetName val="CR Year Alloc to DSH Year"/>
      <sheetName val="DSH Year Totals"/>
      <sheetName val="Notes"/>
      <sheetName val="Estimated HSL FFY 2011"/>
      <sheetName val="Report on Verifications"/>
      <sheetName val="Annual Reporting Requirements"/>
      <sheetName val="CR Year RHC Alloc to DSH Year"/>
      <sheetName val="DSH Year RHC Totals"/>
      <sheetName val="DSH Year Combined Totals"/>
      <sheetName val="Annual Reporting Requirements 2"/>
      <sheetName val="Report on Verifications 2"/>
      <sheetName val="Expanded Data Summary"/>
      <sheetName val="TPL Analysis"/>
      <sheetName val="#REF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40452</v>
          </cell>
          <cell r="B4">
            <v>40816</v>
          </cell>
        </row>
      </sheetData>
      <sheetData sheetId="6"/>
      <sheetData sheetId="7">
        <row r="2">
          <cell r="A2" t="str">
            <v>Medicare Number</v>
          </cell>
          <cell r="B2" t="str">
            <v>TPI</v>
          </cell>
          <cell r="C2" t="str">
            <v>QUALIFIED HOSPITAL</v>
          </cell>
          <cell r="D2" t="str">
            <v>DSH CAP (Estimated HSL)</v>
          </cell>
        </row>
        <row r="3">
          <cell r="A3" t="str">
            <v>450082</v>
          </cell>
          <cell r="B3" t="str">
            <v>020811801</v>
          </cell>
          <cell r="C3" t="str">
            <v>CHRISTUS SPOHN HOSPITAL - BEEVILLE</v>
          </cell>
          <cell r="D3">
            <v>3761786</v>
          </cell>
        </row>
        <row r="4">
          <cell r="A4" t="str">
            <v>450083</v>
          </cell>
          <cell r="B4" t="str">
            <v>020812601</v>
          </cell>
          <cell r="C4" t="str">
            <v>EAST TEXAS MEDICAL CENTER-TYLER</v>
          </cell>
          <cell r="D4">
            <v>22749751</v>
          </cell>
        </row>
        <row r="5">
          <cell r="A5" t="str">
            <v>450097</v>
          </cell>
          <cell r="B5" t="str">
            <v>020817501</v>
          </cell>
          <cell r="C5" t="str">
            <v>BAYSHORE MEDICAL CENTER</v>
          </cell>
          <cell r="D5">
            <v>28910566</v>
          </cell>
        </row>
        <row r="6">
          <cell r="A6" t="str">
            <v>450184</v>
          </cell>
          <cell r="B6" t="str">
            <v>020834001</v>
          </cell>
          <cell r="C6" t="str">
            <v>MEMORIAL HERMANN HOSPITAL SYSTEM</v>
          </cell>
          <cell r="D6">
            <v>116653466</v>
          </cell>
        </row>
        <row r="7">
          <cell r="A7" t="str">
            <v>450219</v>
          </cell>
          <cell r="B7" t="str">
            <v>020840701</v>
          </cell>
          <cell r="C7" t="str">
            <v>LLANO MEMORIAL HOSPITAL</v>
          </cell>
          <cell r="D7">
            <v>761705</v>
          </cell>
        </row>
        <row r="8">
          <cell r="A8" t="str">
            <v>450237</v>
          </cell>
          <cell r="B8" t="str">
            <v>020844901</v>
          </cell>
          <cell r="C8" t="str">
            <v>CHRISTUS SANTA ROSA HEALTH CARE</v>
          </cell>
          <cell r="D8">
            <v>63023841</v>
          </cell>
        </row>
        <row r="9">
          <cell r="A9" t="str">
            <v>450587</v>
          </cell>
          <cell r="B9" t="str">
            <v>020930601</v>
          </cell>
          <cell r="C9" t="str">
            <v>BROWNWOOD REGIONAL MEDICAL CTR</v>
          </cell>
          <cell r="D9">
            <v>3371554</v>
          </cell>
        </row>
        <row r="10">
          <cell r="A10" t="str">
            <v>450662</v>
          </cell>
          <cell r="B10" t="str">
            <v>020947001</v>
          </cell>
          <cell r="C10" t="str">
            <v>VALLEY REGIONAL MEDICAL CENTER</v>
          </cell>
          <cell r="D10">
            <v>20355806</v>
          </cell>
        </row>
        <row r="11">
          <cell r="A11" t="str">
            <v>450788</v>
          </cell>
          <cell r="B11" t="str">
            <v>020973601</v>
          </cell>
          <cell r="C11" t="str">
            <v>CORPUS CHRISTI MEDICAL CENTER</v>
          </cell>
          <cell r="D11">
            <v>12137897</v>
          </cell>
        </row>
        <row r="12">
          <cell r="A12" t="str">
            <v>450801</v>
          </cell>
          <cell r="B12" t="str">
            <v>020976901</v>
          </cell>
          <cell r="C12" t="str">
            <v>CHRISTUS ST MICHAEL HEALTH SYSTEM</v>
          </cell>
          <cell r="D12">
            <v>33386345</v>
          </cell>
        </row>
        <row r="13">
          <cell r="A13" t="str">
            <v>451317</v>
          </cell>
          <cell r="B13" t="str">
            <v>020991801</v>
          </cell>
          <cell r="C13" t="str">
            <v>MEMORIAL HOSPITAL DISTRICT-REFUGIO</v>
          </cell>
          <cell r="D13">
            <v>685791</v>
          </cell>
        </row>
        <row r="14">
          <cell r="A14" t="str">
            <v>453300</v>
          </cell>
          <cell r="B14" t="str">
            <v>021184901</v>
          </cell>
          <cell r="C14" t="str">
            <v>COOK CHILDREN'S MEDICAL CENTER</v>
          </cell>
          <cell r="D14">
            <v>11197247</v>
          </cell>
        </row>
        <row r="15">
          <cell r="A15" t="str">
            <v>453309</v>
          </cell>
          <cell r="B15" t="str">
            <v>021185601</v>
          </cell>
          <cell r="C15" t="str">
            <v>HEALTHBRIDGE CHILDREN'S HOSPITAL</v>
          </cell>
          <cell r="D15">
            <v>166159</v>
          </cell>
        </row>
        <row r="16">
          <cell r="A16" t="e">
            <v>#N/A</v>
          </cell>
          <cell r="B16" t="str">
            <v>021189801</v>
          </cell>
          <cell r="C16" t="str">
            <v>MILLWOOD HOSPITAL</v>
          </cell>
          <cell r="D16">
            <v>-1641025</v>
          </cell>
        </row>
        <row r="17">
          <cell r="A17" t="str">
            <v>454084</v>
          </cell>
          <cell r="B17" t="str">
            <v>021194801</v>
          </cell>
          <cell r="C17" t="str">
            <v>AUSTIN STATE HOSP</v>
          </cell>
          <cell r="D17">
            <v>56361493</v>
          </cell>
        </row>
        <row r="18">
          <cell r="A18" t="str">
            <v>454008</v>
          </cell>
          <cell r="B18" t="str">
            <v>021195501</v>
          </cell>
          <cell r="C18" t="str">
            <v>N TEXAS STATE-WICHITA FALLS and VERNON</v>
          </cell>
          <cell r="D18">
            <v>104028388</v>
          </cell>
        </row>
        <row r="19">
          <cell r="A19" t="e">
            <v>#N/A</v>
          </cell>
          <cell r="B19" t="str">
            <v>021214401</v>
          </cell>
          <cell r="C19" t="str">
            <v>DEVEREUX-TEXAS TREATMENT</v>
          </cell>
          <cell r="D19">
            <v>-204885</v>
          </cell>
        </row>
        <row r="20">
          <cell r="A20" t="str">
            <v>454114</v>
          </cell>
          <cell r="B20" t="str">
            <v>021215102</v>
          </cell>
          <cell r="C20" t="str">
            <v>CEDAR CREST HOSPITAL</v>
          </cell>
          <cell r="D20">
            <v>2903546</v>
          </cell>
        </row>
        <row r="21">
          <cell r="A21" t="str">
            <v>454088</v>
          </cell>
          <cell r="B21" t="str">
            <v>021219301</v>
          </cell>
          <cell r="C21" t="str">
            <v>RIO  GRANDE STATE HOSP</v>
          </cell>
          <cell r="D21">
            <v>15220723</v>
          </cell>
        </row>
        <row r="22">
          <cell r="A22" t="str">
            <v>454096</v>
          </cell>
          <cell r="B22" t="str">
            <v>021223501</v>
          </cell>
          <cell r="C22" t="str">
            <v>PADRE BEHAVIORAL HOSPITAL</v>
          </cell>
          <cell r="D22">
            <v>20125</v>
          </cell>
        </row>
        <row r="23">
          <cell r="A23" t="str">
            <v>450253</v>
          </cell>
          <cell r="B23" t="str">
            <v>083290905</v>
          </cell>
          <cell r="C23" t="str">
            <v>BELLVILLE GENERAL HOSPITAL</v>
          </cell>
          <cell r="D23">
            <v>473322</v>
          </cell>
        </row>
        <row r="24">
          <cell r="A24" t="str">
            <v>451325</v>
          </cell>
          <cell r="B24" t="str">
            <v>091770005</v>
          </cell>
          <cell r="C24" t="str">
            <v>CONCHO COUNTY HOSPITAL</v>
          </cell>
          <cell r="D24">
            <v>399567</v>
          </cell>
        </row>
        <row r="25">
          <cell r="A25" t="str">
            <v>450018</v>
          </cell>
          <cell r="B25" t="str">
            <v>094092602</v>
          </cell>
          <cell r="C25" t="str">
            <v>UNIV OF TEX MED BRANCH</v>
          </cell>
          <cell r="D25">
            <v>62627913</v>
          </cell>
        </row>
        <row r="26">
          <cell r="A26" t="str">
            <v>450037</v>
          </cell>
          <cell r="B26" t="str">
            <v>094095902</v>
          </cell>
          <cell r="C26" t="str">
            <v>GOOD SHEPHERD MEDICAL CENTER</v>
          </cell>
          <cell r="D26">
            <v>23785497</v>
          </cell>
        </row>
        <row r="27">
          <cell r="A27" t="str">
            <v>450102</v>
          </cell>
          <cell r="B27" t="str">
            <v>094108002</v>
          </cell>
          <cell r="C27" t="str">
            <v>MOTHER FRANCES HOSP REG HEALTHCARE CTR</v>
          </cell>
          <cell r="D27">
            <v>15153890</v>
          </cell>
        </row>
        <row r="28">
          <cell r="A28" t="str">
            <v>450107</v>
          </cell>
          <cell r="B28" t="str">
            <v>094109802</v>
          </cell>
          <cell r="C28" t="str">
            <v>LAS PALMAS MEDICAL CENTER</v>
          </cell>
          <cell r="D28">
            <v>25088305</v>
          </cell>
        </row>
        <row r="29">
          <cell r="A29" t="str">
            <v>450119</v>
          </cell>
          <cell r="B29" t="str">
            <v>094113001</v>
          </cell>
          <cell r="C29" t="str">
            <v>SOUTH TEXAS HEALTH SYSTEM</v>
          </cell>
          <cell r="D29">
            <v>29753896</v>
          </cell>
        </row>
        <row r="30">
          <cell r="A30" t="str">
            <v>450147</v>
          </cell>
          <cell r="B30" t="str">
            <v>094118902</v>
          </cell>
          <cell r="C30" t="str">
            <v>DETAR HOSPITAL</v>
          </cell>
          <cell r="D30">
            <v>4865973</v>
          </cell>
        </row>
        <row r="31">
          <cell r="A31" t="str">
            <v>450152</v>
          </cell>
          <cell r="B31" t="str">
            <v>094119702</v>
          </cell>
          <cell r="C31" t="str">
            <v>METROPLEX ADVENTIST HOSPITAL</v>
          </cell>
          <cell r="D31">
            <v>7722905</v>
          </cell>
        </row>
        <row r="32">
          <cell r="A32" t="str">
            <v>451358</v>
          </cell>
          <cell r="B32" t="str">
            <v>094121303</v>
          </cell>
          <cell r="C32" t="str">
            <v>MEMORIAL HOSPITAL-SEMINOLE</v>
          </cell>
          <cell r="D32">
            <v>1969956</v>
          </cell>
        </row>
        <row r="33">
          <cell r="A33" t="str">
            <v>450210</v>
          </cell>
          <cell r="B33" t="str">
            <v>094127002</v>
          </cell>
          <cell r="C33" t="str">
            <v>EAST TEXAS MEDICAL CENTER-CARTHAGE</v>
          </cell>
          <cell r="D33">
            <v>1365102</v>
          </cell>
        </row>
        <row r="34">
          <cell r="A34" t="str">
            <v>450221</v>
          </cell>
          <cell r="B34" t="str">
            <v>094129602</v>
          </cell>
          <cell r="C34" t="str">
            <v>MOORE COUNTY HOSPITAL DISTRICT</v>
          </cell>
          <cell r="D34">
            <v>637401</v>
          </cell>
        </row>
        <row r="35">
          <cell r="A35" t="str">
            <v>450243</v>
          </cell>
          <cell r="B35" t="str">
            <v>094131202</v>
          </cell>
          <cell r="C35" t="str">
            <v>HAMLIN MEMORIAL HOSPITAL</v>
          </cell>
          <cell r="D35">
            <v>311535</v>
          </cell>
        </row>
        <row r="36">
          <cell r="A36" t="str">
            <v>450388</v>
          </cell>
          <cell r="B36" t="str">
            <v>094154402</v>
          </cell>
          <cell r="C36" t="str">
            <v>METHODIST HOSPITAL</v>
          </cell>
          <cell r="D36">
            <v>69688339</v>
          </cell>
        </row>
        <row r="37">
          <cell r="A37" t="str">
            <v>450431</v>
          </cell>
          <cell r="B37" t="str">
            <v>094160102</v>
          </cell>
          <cell r="C37" t="str">
            <v>ST DAVID'S MEDICAL CENTER</v>
          </cell>
          <cell r="D37">
            <v>21696164</v>
          </cell>
        </row>
        <row r="38">
          <cell r="A38" t="str">
            <v>450475</v>
          </cell>
          <cell r="B38" t="str">
            <v>094162702</v>
          </cell>
          <cell r="C38" t="str">
            <v>HENDERSON MEMORIAL HOSPITAL</v>
          </cell>
          <cell r="D38">
            <v>828902</v>
          </cell>
        </row>
        <row r="39">
          <cell r="A39" t="str">
            <v>451312</v>
          </cell>
          <cell r="B39" t="str">
            <v>094171801</v>
          </cell>
          <cell r="C39" t="str">
            <v>RICE MEDICAL CENTER</v>
          </cell>
          <cell r="D39">
            <v>825948</v>
          </cell>
        </row>
        <row r="40">
          <cell r="A40" t="str">
            <v>450643</v>
          </cell>
          <cell r="B40" t="str">
            <v>094186602</v>
          </cell>
          <cell r="C40" t="str">
            <v>DOCTORS HOSPITAL - LAREDO</v>
          </cell>
          <cell r="D40">
            <v>4411440</v>
          </cell>
        </row>
        <row r="41">
          <cell r="A41" t="str">
            <v>450828</v>
          </cell>
          <cell r="B41" t="str">
            <v>094222902</v>
          </cell>
          <cell r="C41" t="str">
            <v>CHRISTUS SPOHN HOSPITAL -  ALICE</v>
          </cell>
          <cell r="D41">
            <v>4255480</v>
          </cell>
        </row>
        <row r="42">
          <cell r="A42" t="str">
            <v>451378</v>
          </cell>
          <cell r="B42" t="str">
            <v>094224503</v>
          </cell>
          <cell r="C42" t="str">
            <v>BIG BEND REGIONAL MEDICAL CENTER</v>
          </cell>
          <cell r="D42">
            <v>2464586</v>
          </cell>
        </row>
        <row r="43">
          <cell r="A43" t="str">
            <v>453308</v>
          </cell>
          <cell r="B43" t="str">
            <v>094357302</v>
          </cell>
          <cell r="C43" t="str">
            <v>OUR CHILDREN'S HOUSE AT BAYLOR</v>
          </cell>
          <cell r="D43">
            <v>1794015</v>
          </cell>
        </row>
        <row r="44">
          <cell r="A44" t="str">
            <v>450092</v>
          </cell>
          <cell r="B44" t="str">
            <v>110803703</v>
          </cell>
          <cell r="C44" t="str">
            <v>FORT DUNCAN REGIONAL MEDICAL CENTER</v>
          </cell>
          <cell r="D44">
            <v>5831497</v>
          </cell>
        </row>
        <row r="45">
          <cell r="A45" t="str">
            <v>451354</v>
          </cell>
          <cell r="B45" t="str">
            <v>110856504</v>
          </cell>
          <cell r="C45" t="str">
            <v>HAMILTON HOSPITAL</v>
          </cell>
          <cell r="D45">
            <v>1290646</v>
          </cell>
        </row>
        <row r="46">
          <cell r="A46" t="str">
            <v>450032</v>
          </cell>
          <cell r="B46" t="str">
            <v>112667403</v>
          </cell>
          <cell r="C46" t="str">
            <v>Good Shepherd Medical Center - Marshall</v>
          </cell>
          <cell r="D46">
            <v>6095598</v>
          </cell>
        </row>
        <row r="47">
          <cell r="A47" t="str">
            <v>450076</v>
          </cell>
          <cell r="B47" t="str">
            <v>112672402</v>
          </cell>
          <cell r="C47" t="str">
            <v>M. D. ANDERSON CANCER CENTER</v>
          </cell>
          <cell r="D47">
            <v>49050767</v>
          </cell>
        </row>
        <row r="48">
          <cell r="A48" t="str">
            <v>451346</v>
          </cell>
          <cell r="B48" t="str">
            <v>112673204</v>
          </cell>
          <cell r="C48" t="str">
            <v>YOAKUM COMMUNITY HOSPITAL</v>
          </cell>
          <cell r="D48">
            <v>1156049</v>
          </cell>
        </row>
        <row r="49">
          <cell r="A49" t="str">
            <v>450135</v>
          </cell>
          <cell r="B49" t="str">
            <v>112677302</v>
          </cell>
          <cell r="C49" t="str">
            <v>TEXAS HEALTH FORT WORTH</v>
          </cell>
          <cell r="D49">
            <v>67556896</v>
          </cell>
        </row>
        <row r="50">
          <cell r="A50" t="str">
            <v>450176</v>
          </cell>
          <cell r="B50" t="str">
            <v>112679902</v>
          </cell>
          <cell r="C50" t="str">
            <v>MISSION REGIONAL MEDICAL CENTER</v>
          </cell>
          <cell r="D50">
            <v>14190330</v>
          </cell>
        </row>
        <row r="51">
          <cell r="A51" t="str">
            <v>451377</v>
          </cell>
          <cell r="B51" t="str">
            <v>112684904</v>
          </cell>
          <cell r="C51" t="str">
            <v>REEVES COUNTY HOSPITAL</v>
          </cell>
          <cell r="D51">
            <v>1891289</v>
          </cell>
        </row>
        <row r="52">
          <cell r="A52" t="str">
            <v>450293</v>
          </cell>
          <cell r="B52" t="str">
            <v>112688002</v>
          </cell>
          <cell r="C52" t="str">
            <v>FRIO HOSPITAL</v>
          </cell>
          <cell r="D52">
            <v>1658161</v>
          </cell>
        </row>
        <row r="53">
          <cell r="A53" t="str">
            <v>450620</v>
          </cell>
          <cell r="B53" t="str">
            <v>112690603</v>
          </cell>
          <cell r="C53" t="str">
            <v>DIMMIT COUNTY MEMORIAL HOSPITAL</v>
          </cell>
          <cell r="D53">
            <v>1892872</v>
          </cell>
        </row>
        <row r="54">
          <cell r="A54" t="str">
            <v>450395</v>
          </cell>
          <cell r="B54" t="str">
            <v>112697102</v>
          </cell>
          <cell r="C54" t="str">
            <v>POLK COUNTY MEMORIAL HOSP</v>
          </cell>
          <cell r="D54">
            <v>5724882</v>
          </cell>
        </row>
        <row r="55">
          <cell r="A55" t="str">
            <v>450447</v>
          </cell>
          <cell r="B55" t="str">
            <v>112701102</v>
          </cell>
          <cell r="C55" t="str">
            <v>NAVARRO REGIONAL HOSPITAL</v>
          </cell>
          <cell r="D55">
            <v>3665202</v>
          </cell>
        </row>
        <row r="56">
          <cell r="A56" t="e">
            <v>#N/A</v>
          </cell>
          <cell r="B56" t="str">
            <v>112704504</v>
          </cell>
          <cell r="C56" t="str">
            <v>OCHILTREE HOSPITAL DISTRICT</v>
          </cell>
          <cell r="D56">
            <v>-137327</v>
          </cell>
        </row>
        <row r="57">
          <cell r="A57" t="str">
            <v>450573</v>
          </cell>
          <cell r="B57" t="str">
            <v>112706003</v>
          </cell>
          <cell r="C57" t="str">
            <v>CHRISTUS JASPER MEMORIAL HOSPITAL</v>
          </cell>
          <cell r="D57">
            <v>2272204</v>
          </cell>
        </row>
        <row r="58">
          <cell r="A58" t="str">
            <v>450711</v>
          </cell>
          <cell r="B58" t="str">
            <v>112716902</v>
          </cell>
          <cell r="C58" t="str">
            <v>RIO GRANDE REGIONAL HOSPITAL</v>
          </cell>
          <cell r="D58">
            <v>14351907</v>
          </cell>
        </row>
        <row r="59">
          <cell r="A59" t="str">
            <v>450716</v>
          </cell>
          <cell r="B59" t="str">
            <v>112718503</v>
          </cell>
          <cell r="C59" t="str">
            <v>CYPRESS FAIRBANKS MEDICAL CENTER</v>
          </cell>
          <cell r="D59">
            <v>7089948</v>
          </cell>
        </row>
        <row r="60">
          <cell r="A60" t="str">
            <v>450803</v>
          </cell>
          <cell r="B60" t="str">
            <v>112727604</v>
          </cell>
          <cell r="C60" t="str">
            <v>DOCTORS HOSPITAL-TIDWELL</v>
          </cell>
          <cell r="D60">
            <v>3265692</v>
          </cell>
        </row>
        <row r="61">
          <cell r="A61" t="str">
            <v>453323</v>
          </cell>
          <cell r="B61" t="str">
            <v>112742503</v>
          </cell>
          <cell r="C61" t="str">
            <v>CLARITY CHILD GUIDANCE CENTER</v>
          </cell>
          <cell r="D61">
            <v>1791277</v>
          </cell>
        </row>
        <row r="62">
          <cell r="A62" t="str">
            <v>454100</v>
          </cell>
          <cell r="B62" t="str">
            <v>112751605</v>
          </cell>
          <cell r="C62" t="str">
            <v>EL PASO PSYCHIATRIC CENTER</v>
          </cell>
          <cell r="D62">
            <v>17949625</v>
          </cell>
        </row>
        <row r="63">
          <cell r="A63" t="str">
            <v>450241</v>
          </cell>
          <cell r="B63" t="str">
            <v>119874904</v>
          </cell>
          <cell r="C63" t="str">
            <v>FAITH COMMUNITY HOSPITAL</v>
          </cell>
          <cell r="D63">
            <v>475188</v>
          </cell>
        </row>
        <row r="64">
          <cell r="A64" t="str">
            <v>450154</v>
          </cell>
          <cell r="B64" t="str">
            <v>119877204</v>
          </cell>
          <cell r="C64" t="str">
            <v>VAL VERDE REGIONAL MED CENTER</v>
          </cell>
          <cell r="D64">
            <v>6549320</v>
          </cell>
        </row>
        <row r="65">
          <cell r="A65" t="str">
            <v>450746</v>
          </cell>
          <cell r="B65" t="str">
            <v>121053602</v>
          </cell>
          <cell r="C65" t="str">
            <v>KNOX COUNTY HOSPITAL</v>
          </cell>
          <cell r="D65">
            <v>202429</v>
          </cell>
        </row>
        <row r="66">
          <cell r="A66" t="str">
            <v>451352</v>
          </cell>
          <cell r="B66" t="str">
            <v>121692107</v>
          </cell>
          <cell r="C66" t="str">
            <v>HARDEMAN COUNTY MEMORIAL</v>
          </cell>
          <cell r="D66">
            <v>326649</v>
          </cell>
        </row>
        <row r="67">
          <cell r="A67" t="str">
            <v>450090</v>
          </cell>
          <cell r="B67" t="str">
            <v>121777003</v>
          </cell>
          <cell r="C67" t="str">
            <v>NORTH TEXAS MEDICAL CENTER</v>
          </cell>
          <cell r="D67">
            <v>2429962</v>
          </cell>
        </row>
        <row r="68">
          <cell r="A68" t="str">
            <v>450165</v>
          </cell>
          <cell r="B68" t="str">
            <v>121780403</v>
          </cell>
          <cell r="C68" t="str">
            <v>SOUTH TEXAS REGIONAL MEDICAL</v>
          </cell>
          <cell r="D68">
            <v>2875302</v>
          </cell>
        </row>
        <row r="69">
          <cell r="A69" t="str">
            <v>451324</v>
          </cell>
          <cell r="B69" t="str">
            <v>121781205</v>
          </cell>
          <cell r="C69" t="str">
            <v>LILLIAN M HUDSPETH MEMORIAL HOSP</v>
          </cell>
          <cell r="D69">
            <v>785180</v>
          </cell>
        </row>
        <row r="70">
          <cell r="A70" t="str">
            <v>450177</v>
          </cell>
          <cell r="B70" t="str">
            <v>121782003</v>
          </cell>
          <cell r="C70" t="str">
            <v>UVALDE MEMORIAL HOSPITAL</v>
          </cell>
          <cell r="D70">
            <v>3692120</v>
          </cell>
        </row>
        <row r="71">
          <cell r="A71" t="str">
            <v>450234</v>
          </cell>
          <cell r="B71" t="str">
            <v>121784603</v>
          </cell>
          <cell r="C71" t="str">
            <v>COMANCHE COMMUNITY HOSPITAL</v>
          </cell>
          <cell r="D71">
            <v>415758</v>
          </cell>
        </row>
        <row r="72">
          <cell r="A72" t="str">
            <v>450235</v>
          </cell>
          <cell r="B72" t="str">
            <v>121785303</v>
          </cell>
          <cell r="C72" t="str">
            <v>MEMORIAL HOSPITAL-GONZALES</v>
          </cell>
          <cell r="D72">
            <v>2112085</v>
          </cell>
        </row>
        <row r="73">
          <cell r="A73" t="str">
            <v>450591</v>
          </cell>
          <cell r="B73" t="str">
            <v>121805903</v>
          </cell>
          <cell r="C73" t="str">
            <v>ANGLETON DANBURY MEDICAL CENTER</v>
          </cell>
          <cell r="D73">
            <v>4576612</v>
          </cell>
        </row>
        <row r="74">
          <cell r="A74" t="str">
            <v>450617</v>
          </cell>
          <cell r="B74" t="str">
            <v>121807504</v>
          </cell>
          <cell r="C74" t="str">
            <v>CLEAR LAKE REGIONAL MEDICAL</v>
          </cell>
          <cell r="D74">
            <v>3769234</v>
          </cell>
        </row>
        <row r="75">
          <cell r="A75" t="str">
            <v>451363</v>
          </cell>
          <cell r="B75" t="str">
            <v>121808305</v>
          </cell>
          <cell r="C75" t="str">
            <v>JACKSON COUNTY HOSPITAL</v>
          </cell>
          <cell r="D75">
            <v>2186708</v>
          </cell>
        </row>
        <row r="76">
          <cell r="A76" t="str">
            <v>450833</v>
          </cell>
          <cell r="B76" t="str">
            <v>121822403</v>
          </cell>
          <cell r="C76" t="str">
            <v>ENNIS REGIONAL MEDICAL CENTER</v>
          </cell>
          <cell r="D76">
            <v>2649791</v>
          </cell>
        </row>
        <row r="77">
          <cell r="A77" t="e">
            <v>#N/A</v>
          </cell>
          <cell r="B77" t="str">
            <v>121829902</v>
          </cell>
          <cell r="C77" t="str">
            <v>WEST OAKS HOSPITAL INC</v>
          </cell>
          <cell r="D77">
            <v>-1286962</v>
          </cell>
        </row>
        <row r="78">
          <cell r="A78" t="str">
            <v>451337</v>
          </cell>
          <cell r="B78" t="str">
            <v>126667806</v>
          </cell>
          <cell r="C78" t="str">
            <v>W. J. MANGOLD MEMORIAL HOSP</v>
          </cell>
          <cell r="D78">
            <v>917310</v>
          </cell>
        </row>
        <row r="79">
          <cell r="A79" t="str">
            <v>450039</v>
          </cell>
          <cell r="B79" t="str">
            <v>126675104</v>
          </cell>
          <cell r="C79" t="str">
            <v>JPS HEALTH NETWORK</v>
          </cell>
          <cell r="D79">
            <v>257755375</v>
          </cell>
        </row>
        <row r="80">
          <cell r="A80" t="str">
            <v>450539</v>
          </cell>
          <cell r="B80" t="str">
            <v>127263503</v>
          </cell>
          <cell r="C80" t="str">
            <v>METHODIST HOSPITAL-PLAINVIEW</v>
          </cell>
          <cell r="D80">
            <v>1075120</v>
          </cell>
        </row>
        <row r="81">
          <cell r="A81" t="str">
            <v>450011</v>
          </cell>
          <cell r="B81" t="str">
            <v>127267603</v>
          </cell>
          <cell r="C81" t="str">
            <v>ST JOSEPH REGIONAL HEALTH CENTER</v>
          </cell>
          <cell r="D81">
            <v>22545280</v>
          </cell>
        </row>
        <row r="82">
          <cell r="A82" t="str">
            <v>450690</v>
          </cell>
          <cell r="B82" t="str">
            <v>127278304</v>
          </cell>
          <cell r="C82" t="str">
            <v>UT HEALTH CENTER-TYLER</v>
          </cell>
          <cell r="D82">
            <v>8564214</v>
          </cell>
        </row>
        <row r="83">
          <cell r="A83" t="str">
            <v>450015</v>
          </cell>
          <cell r="B83" t="str">
            <v>127295703</v>
          </cell>
          <cell r="C83" t="str">
            <v>DALLAS COUNTY HOSPITAL DISTRICT</v>
          </cell>
          <cell r="D83">
            <v>400228098</v>
          </cell>
        </row>
        <row r="84">
          <cell r="A84" t="str">
            <v>450144</v>
          </cell>
          <cell r="B84" t="str">
            <v>127298103</v>
          </cell>
          <cell r="C84" t="str">
            <v>PERMIAN REGIONAL MEDICAL CENTER</v>
          </cell>
          <cell r="D84">
            <v>1558654</v>
          </cell>
        </row>
        <row r="85">
          <cell r="A85" t="str">
            <v>450330</v>
          </cell>
          <cell r="B85" t="str">
            <v>127303903</v>
          </cell>
          <cell r="C85" t="str">
            <v>OAK BEND MED. CTR.</v>
          </cell>
          <cell r="D85">
            <v>11220268</v>
          </cell>
        </row>
        <row r="86">
          <cell r="A86" t="str">
            <v>450698</v>
          </cell>
          <cell r="B86" t="str">
            <v>127313803</v>
          </cell>
          <cell r="C86" t="str">
            <v>LAMB HEALTHCARE CENTER</v>
          </cell>
          <cell r="D86">
            <v>1713821</v>
          </cell>
        </row>
        <row r="87">
          <cell r="A87" t="str">
            <v>453306</v>
          </cell>
          <cell r="B87" t="str">
            <v>127319504</v>
          </cell>
          <cell r="C87" t="str">
            <v>COVENANT CHILDREN'S HOSPITAL</v>
          </cell>
          <cell r="D87">
            <v>3619390</v>
          </cell>
        </row>
        <row r="88">
          <cell r="A88" t="str">
            <v>450002</v>
          </cell>
          <cell r="B88" t="str">
            <v>130601104</v>
          </cell>
          <cell r="C88" t="str">
            <v>PROVIDENCE MEMORIAL HOSPITAL</v>
          </cell>
          <cell r="D88">
            <v>6429022</v>
          </cell>
        </row>
        <row r="89">
          <cell r="A89" t="str">
            <v>450194</v>
          </cell>
          <cell r="B89" t="str">
            <v>130612806</v>
          </cell>
          <cell r="C89" t="str">
            <v>EAST TEXAS MEDICAL CENTER-JACKSONVILLE</v>
          </cell>
          <cell r="D89">
            <v>2644178</v>
          </cell>
        </row>
        <row r="90">
          <cell r="A90" t="str">
            <v>450085</v>
          </cell>
          <cell r="B90" t="str">
            <v>130613604</v>
          </cell>
          <cell r="C90" t="str">
            <v>GRAHAM GENERAL HOSPITAL</v>
          </cell>
          <cell r="D90">
            <v>1055150</v>
          </cell>
        </row>
        <row r="91">
          <cell r="A91" t="str">
            <v>450178</v>
          </cell>
          <cell r="B91" t="str">
            <v>130616905</v>
          </cell>
          <cell r="C91" t="str">
            <v>PECOS COUNTY MEMORIAL HOSP</v>
          </cell>
          <cell r="D91">
            <v>2597296</v>
          </cell>
        </row>
        <row r="92">
          <cell r="A92" t="str">
            <v>450399</v>
          </cell>
          <cell r="B92" t="str">
            <v>130618504</v>
          </cell>
          <cell r="C92" t="str">
            <v>BROWNFIELD REGIONAL MEDICAL CENTER</v>
          </cell>
          <cell r="D92">
            <v>1643816</v>
          </cell>
        </row>
        <row r="93">
          <cell r="A93" t="str">
            <v>451331</v>
          </cell>
          <cell r="B93" t="str">
            <v>130826407</v>
          </cell>
          <cell r="C93" t="str">
            <v>COON MEMORIAL HOSPITAL</v>
          </cell>
          <cell r="D93">
            <v>1053818</v>
          </cell>
        </row>
        <row r="94">
          <cell r="A94" t="str">
            <v>450188</v>
          </cell>
          <cell r="B94" t="str">
            <v>130862905</v>
          </cell>
          <cell r="C94" t="str">
            <v>EAST TEXAS MED CTR-CLARKSVILLE</v>
          </cell>
          <cell r="D94">
            <v>2738103</v>
          </cell>
        </row>
        <row r="95">
          <cell r="A95" t="str">
            <v>451372</v>
          </cell>
          <cell r="B95" t="str">
            <v>130877708</v>
          </cell>
          <cell r="C95" t="str">
            <v>MULESHOE AREA HOSPITAL</v>
          </cell>
          <cell r="D95">
            <v>552514</v>
          </cell>
        </row>
        <row r="96">
          <cell r="A96" t="str">
            <v>450465</v>
          </cell>
          <cell r="B96" t="str">
            <v>130959304</v>
          </cell>
          <cell r="C96" t="str">
            <v>MATAGORDA REGIONAL MEDICAL CENTER</v>
          </cell>
          <cell r="D96">
            <v>3531665</v>
          </cell>
        </row>
        <row r="97">
          <cell r="A97" t="str">
            <v>450508</v>
          </cell>
          <cell r="B97" t="str">
            <v>131030203</v>
          </cell>
          <cell r="C97" t="str">
            <v>MEMORIAL HOSPITAL-NACOGDOCHES</v>
          </cell>
          <cell r="D97">
            <v>10202369</v>
          </cell>
        </row>
        <row r="98">
          <cell r="A98" t="str">
            <v>451302</v>
          </cell>
          <cell r="B98" t="str">
            <v>131035105</v>
          </cell>
          <cell r="C98" t="str">
            <v>GOOD SHEPHERD M C - LINDEN</v>
          </cell>
          <cell r="D98">
            <v>397789</v>
          </cell>
        </row>
        <row r="99">
          <cell r="A99" t="str">
            <v>450236</v>
          </cell>
          <cell r="B99" t="str">
            <v>131037704</v>
          </cell>
          <cell r="C99" t="str">
            <v>HOPKINS COUNTY MEMORIAL HOSP</v>
          </cell>
          <cell r="D99">
            <v>2975180</v>
          </cell>
        </row>
        <row r="100">
          <cell r="A100" t="str">
            <v>450352</v>
          </cell>
          <cell r="B100" t="str">
            <v>131038504</v>
          </cell>
          <cell r="C100" t="str">
            <v>PRESBYTERIAN HOSPITAL OF GREENVILLE</v>
          </cell>
          <cell r="D100">
            <v>13695876</v>
          </cell>
        </row>
        <row r="101">
          <cell r="A101" t="str">
            <v>450446</v>
          </cell>
          <cell r="B101" t="str">
            <v>131040104</v>
          </cell>
          <cell r="C101" t="str">
            <v>RIVERSIDE GENERAL HOSPITAL</v>
          </cell>
          <cell r="D101">
            <v>3801049</v>
          </cell>
        </row>
        <row r="102">
          <cell r="A102" t="str">
            <v>450653</v>
          </cell>
          <cell r="B102" t="str">
            <v>131043506</v>
          </cell>
          <cell r="C102" t="str">
            <v>SCENIC MOUNTAIN MEDICAL CENTER</v>
          </cell>
          <cell r="D102">
            <v>2295123</v>
          </cell>
        </row>
        <row r="103">
          <cell r="A103" t="str">
            <v>453301</v>
          </cell>
          <cell r="B103" t="str">
            <v>132812205</v>
          </cell>
          <cell r="C103" t="str">
            <v>DRISCOLL CHILDREN'S HOSPITAL</v>
          </cell>
          <cell r="D103">
            <v>22923674</v>
          </cell>
        </row>
        <row r="104">
          <cell r="A104" t="str">
            <v>450055</v>
          </cell>
          <cell r="B104" t="str">
            <v>133244705</v>
          </cell>
          <cell r="C104" t="str">
            <v>ROLLING PLAINS MEMORIAL HOSPITAL</v>
          </cell>
          <cell r="D104">
            <v>3090096</v>
          </cell>
        </row>
        <row r="105">
          <cell r="A105" t="str">
            <v>450369</v>
          </cell>
          <cell r="B105" t="str">
            <v>133250406</v>
          </cell>
          <cell r="C105" t="str">
            <v>CHILDRESS REGIONAL MEDICAL</v>
          </cell>
          <cell r="D105">
            <v>1478489</v>
          </cell>
        </row>
        <row r="106">
          <cell r="A106" t="str">
            <v>450192</v>
          </cell>
          <cell r="B106" t="str">
            <v>133252005</v>
          </cell>
          <cell r="C106" t="str">
            <v>HILL REGIONAL HOSPITAL</v>
          </cell>
          <cell r="D106">
            <v>2622668</v>
          </cell>
        </row>
        <row r="107">
          <cell r="A107" t="str">
            <v>452033</v>
          </cell>
          <cell r="B107" t="str">
            <v>133257904</v>
          </cell>
          <cell r="C107" t="str">
            <v>T. C. I. D.</v>
          </cell>
          <cell r="D107">
            <v>13331075</v>
          </cell>
        </row>
        <row r="108">
          <cell r="A108" t="str">
            <v>454009</v>
          </cell>
          <cell r="B108" t="str">
            <v>133331202</v>
          </cell>
          <cell r="C108" t="str">
            <v>RUSK STATE HOSPITAL</v>
          </cell>
          <cell r="D108">
            <v>58284806</v>
          </cell>
        </row>
        <row r="109">
          <cell r="A109" t="str">
            <v>450289</v>
          </cell>
          <cell r="B109" t="str">
            <v>133355104</v>
          </cell>
          <cell r="C109" t="str">
            <v>HARRIS COUNTY HOSPITAL DISTRICT</v>
          </cell>
          <cell r="D109">
            <v>517210372</v>
          </cell>
        </row>
        <row r="110">
          <cell r="A110" t="str">
            <v>450348</v>
          </cell>
          <cell r="B110" t="str">
            <v>133367602</v>
          </cell>
          <cell r="C110" t="str">
            <v>FALLS COMMUNITY HOSPITAL</v>
          </cell>
          <cell r="D110">
            <v>1539666</v>
          </cell>
        </row>
        <row r="111">
          <cell r="A111" t="str">
            <v>450231</v>
          </cell>
          <cell r="B111" t="str">
            <v>133457505</v>
          </cell>
          <cell r="C111" t="str">
            <v>BAPTIST ST ANTHONY'S</v>
          </cell>
          <cell r="D111">
            <v>13563518</v>
          </cell>
        </row>
        <row r="112">
          <cell r="A112" t="str">
            <v>450155</v>
          </cell>
          <cell r="B112" t="str">
            <v>133544006</v>
          </cell>
          <cell r="C112" t="str">
            <v>HEREFORD REGIONAL MEDICAL CENTER</v>
          </cell>
          <cell r="D112">
            <v>1157673</v>
          </cell>
        </row>
        <row r="113">
          <cell r="A113" t="str">
            <v>450200</v>
          </cell>
          <cell r="B113" t="str">
            <v>133545705</v>
          </cell>
          <cell r="C113" t="str">
            <v>WADLEY REGIONAL MEDICAL CENTER</v>
          </cell>
          <cell r="D113">
            <v>14758940</v>
          </cell>
        </row>
        <row r="114">
          <cell r="A114" t="str">
            <v>450051</v>
          </cell>
          <cell r="B114" t="str">
            <v>135032405</v>
          </cell>
          <cell r="C114" t="str">
            <v>METHODIST DALLAS MEDICAL CENTER</v>
          </cell>
          <cell r="D114">
            <v>42346283</v>
          </cell>
        </row>
        <row r="115">
          <cell r="A115" t="str">
            <v>450370</v>
          </cell>
          <cell r="B115" t="str">
            <v>135033204</v>
          </cell>
          <cell r="C115" t="str">
            <v>COLUMBUS COMMUNITY HOSPITAL</v>
          </cell>
          <cell r="D115">
            <v>450168</v>
          </cell>
        </row>
        <row r="116">
          <cell r="A116" t="str">
            <v>450128</v>
          </cell>
          <cell r="B116" t="str">
            <v>135035706</v>
          </cell>
          <cell r="C116" t="str">
            <v>KNAPP MEDICAL CENTER</v>
          </cell>
          <cell r="D116">
            <v>42841661</v>
          </cell>
        </row>
        <row r="117">
          <cell r="A117" t="str">
            <v>450137</v>
          </cell>
          <cell r="B117" t="str">
            <v>135036506</v>
          </cell>
          <cell r="C117" t="str">
            <v>BAYLOR ALL SAINTS MEDICAL CENTER</v>
          </cell>
          <cell r="D117">
            <v>12583129</v>
          </cell>
        </row>
        <row r="118">
          <cell r="A118" t="str">
            <v>450108</v>
          </cell>
          <cell r="B118" t="str">
            <v>135151206</v>
          </cell>
          <cell r="C118" t="str">
            <v>CONNALLY MEMORIAL MEDICAL CENTER</v>
          </cell>
          <cell r="D118">
            <v>2270763</v>
          </cell>
        </row>
        <row r="119">
          <cell r="A119" t="str">
            <v>450187</v>
          </cell>
          <cell r="B119" t="str">
            <v>135226205</v>
          </cell>
          <cell r="C119" t="str">
            <v>TRINITY COMMUNITY MEDICAL CTR of BRENHAM</v>
          </cell>
          <cell r="D119">
            <v>1322124</v>
          </cell>
        </row>
        <row r="120">
          <cell r="A120" t="str">
            <v>450132</v>
          </cell>
          <cell r="B120" t="str">
            <v>135235306</v>
          </cell>
          <cell r="C120" t="str">
            <v>MEDICAL CENTER HOSPITAL</v>
          </cell>
          <cell r="D120">
            <v>33147614</v>
          </cell>
        </row>
        <row r="121">
          <cell r="A121" t="str">
            <v>450010</v>
          </cell>
          <cell r="B121" t="str">
            <v>135237906</v>
          </cell>
          <cell r="C121" t="str">
            <v>UNITED REGIONAL HEALTHCARE SYSTEM</v>
          </cell>
          <cell r="D121">
            <v>29111264</v>
          </cell>
        </row>
        <row r="122">
          <cell r="A122" t="str">
            <v>450213</v>
          </cell>
          <cell r="B122" t="str">
            <v>136141205</v>
          </cell>
          <cell r="C122" t="str">
            <v>BEXAR COUNTY HOSPITAL DISTRICT</v>
          </cell>
          <cell r="D122">
            <v>207622864</v>
          </cell>
        </row>
        <row r="123">
          <cell r="A123" t="str">
            <v>450133</v>
          </cell>
          <cell r="B123" t="str">
            <v>136143806</v>
          </cell>
          <cell r="C123" t="str">
            <v>MIDLAND MEMORIAL HOSPITAL</v>
          </cell>
          <cell r="D123">
            <v>22755558</v>
          </cell>
        </row>
        <row r="124">
          <cell r="A124" t="str">
            <v>451347</v>
          </cell>
          <cell r="B124" t="str">
            <v>136144610</v>
          </cell>
          <cell r="C124" t="str">
            <v>COLEMAN CO. MED. CTR.</v>
          </cell>
          <cell r="D124">
            <v>708174</v>
          </cell>
        </row>
        <row r="125">
          <cell r="A125" t="str">
            <v>451333</v>
          </cell>
          <cell r="B125">
            <v>136145310</v>
          </cell>
          <cell r="C125" t="str">
            <v>MARTIN COUNTY HOSPITAL DIST</v>
          </cell>
          <cell r="D125">
            <v>1897664</v>
          </cell>
        </row>
        <row r="126">
          <cell r="A126" t="str">
            <v>450073</v>
          </cell>
          <cell r="B126" t="str">
            <v>136330107</v>
          </cell>
          <cell r="C126" t="str">
            <v>D M COGDELL MEMORIAL HOSPITAL</v>
          </cell>
          <cell r="D126">
            <v>3728358</v>
          </cell>
        </row>
        <row r="127">
          <cell r="A127" t="str">
            <v>450654</v>
          </cell>
          <cell r="B127" t="str">
            <v>136332705</v>
          </cell>
          <cell r="C127" t="str">
            <v>STARR COUNTY MEMORIAL HOSP</v>
          </cell>
          <cell r="D127">
            <v>7061410</v>
          </cell>
        </row>
        <row r="128">
          <cell r="A128" t="str">
            <v>450033</v>
          </cell>
          <cell r="B128" t="str">
            <v>136361607</v>
          </cell>
          <cell r="C128" t="str">
            <v>VALLEY BAPTIST MEDICAL CENTER</v>
          </cell>
          <cell r="D128">
            <v>27152136</v>
          </cell>
        </row>
        <row r="129">
          <cell r="A129" t="str">
            <v>450163</v>
          </cell>
          <cell r="B129" t="str">
            <v>136436606</v>
          </cell>
          <cell r="C129" t="str">
            <v>CHRISTUS SPOHN HOSPITAL - KLEBERG</v>
          </cell>
          <cell r="D129">
            <v>5040506</v>
          </cell>
        </row>
        <row r="130">
          <cell r="A130" t="str">
            <v>450005</v>
          </cell>
          <cell r="B130" t="str">
            <v>136488705</v>
          </cell>
          <cell r="C130" t="str">
            <v>MEMORIAL HERMANN BAPTIST ORANGE HOSPITAL</v>
          </cell>
          <cell r="D130">
            <v>6477542</v>
          </cell>
        </row>
        <row r="131">
          <cell r="A131" t="str">
            <v>450697</v>
          </cell>
          <cell r="B131" t="str">
            <v>136491104</v>
          </cell>
          <cell r="C131" t="str">
            <v>SOUTHWEST GENERAL HOSPITAL</v>
          </cell>
          <cell r="D131">
            <v>6060647</v>
          </cell>
        </row>
        <row r="132">
          <cell r="A132" t="str">
            <v>450571</v>
          </cell>
          <cell r="B132" t="str">
            <v>137226005</v>
          </cell>
          <cell r="C132" t="str">
            <v>SHANNON MEDICAL CENTER</v>
          </cell>
          <cell r="D132">
            <v>18867230</v>
          </cell>
        </row>
        <row r="133">
          <cell r="A133" t="str">
            <v>451308</v>
          </cell>
          <cell r="B133" t="str">
            <v>137227806</v>
          </cell>
          <cell r="C133" t="str">
            <v>YOAKUM COUNTY HOSPITAL</v>
          </cell>
          <cell r="D133">
            <v>1376235</v>
          </cell>
        </row>
        <row r="134">
          <cell r="A134" t="str">
            <v>450209</v>
          </cell>
          <cell r="B134" t="str">
            <v>137245009</v>
          </cell>
          <cell r="C134" t="str">
            <v>NORTHWEST TEXAS HEATHCARE SYSTEM</v>
          </cell>
          <cell r="D134">
            <v>35259518</v>
          </cell>
        </row>
        <row r="135">
          <cell r="A135" t="str">
            <v>450054</v>
          </cell>
          <cell r="B135" t="str">
            <v>137249208</v>
          </cell>
          <cell r="C135" t="str">
            <v>SCOTT AND WHITE MEMORIAL HOSPITAL</v>
          </cell>
          <cell r="D135">
            <v>44594350</v>
          </cell>
        </row>
        <row r="136">
          <cell r="A136" t="str">
            <v>450124</v>
          </cell>
          <cell r="B136" t="str">
            <v>137265806</v>
          </cell>
          <cell r="C136" t="str">
            <v>UNIVERSITY MEDICAL CENTER at BRACKENRIDGE</v>
          </cell>
          <cell r="D136">
            <v>92989105</v>
          </cell>
        </row>
        <row r="137">
          <cell r="A137" t="str">
            <v>450296</v>
          </cell>
          <cell r="B137" t="str">
            <v>137279905</v>
          </cell>
          <cell r="C137" t="str">
            <v>CLEVELAND REGIONAL MEDICAL</v>
          </cell>
          <cell r="D137">
            <v>6547183</v>
          </cell>
        </row>
        <row r="138">
          <cell r="A138" t="str">
            <v>450580</v>
          </cell>
          <cell r="B138" t="str">
            <v>137319306</v>
          </cell>
          <cell r="C138" t="str">
            <v>EAST TEXAS MEDICAL CENTER-CROCKETT</v>
          </cell>
          <cell r="D138">
            <v>3197733</v>
          </cell>
        </row>
        <row r="139">
          <cell r="A139" t="str">
            <v>451300</v>
          </cell>
          <cell r="B139" t="str">
            <v>137343308</v>
          </cell>
          <cell r="C139" t="str">
            <v>PARMER COUNTY COMMUNITY HOSPITAL</v>
          </cell>
          <cell r="D139">
            <v>740945</v>
          </cell>
        </row>
        <row r="140">
          <cell r="A140" t="str">
            <v>450068</v>
          </cell>
          <cell r="B140" t="str">
            <v>137805107</v>
          </cell>
          <cell r="C140" t="str">
            <v>MEMORIAL HERMANN HOSPITAL - TMC</v>
          </cell>
          <cell r="D140">
            <v>119807625</v>
          </cell>
        </row>
        <row r="141">
          <cell r="A141" t="str">
            <v>451356</v>
          </cell>
          <cell r="B141" t="str">
            <v>137909111</v>
          </cell>
          <cell r="C141" t="str">
            <v>MEMORIAL MEDICAL CENTER-PORT LAVACA</v>
          </cell>
          <cell r="D141">
            <v>3041156</v>
          </cell>
        </row>
        <row r="142">
          <cell r="A142" t="str">
            <v>454000</v>
          </cell>
          <cell r="B142" t="str">
            <v>137918204</v>
          </cell>
          <cell r="C142" t="str">
            <v>BIG SPRING STATE HOSP</v>
          </cell>
          <cell r="D142">
            <v>35783156</v>
          </cell>
        </row>
        <row r="143">
          <cell r="A143" t="str">
            <v>454006</v>
          </cell>
          <cell r="B143" t="str">
            <v>137919003</v>
          </cell>
          <cell r="C143" t="str">
            <v>TERRELL STATE HOSPITAL</v>
          </cell>
          <cell r="D143">
            <v>60571153</v>
          </cell>
        </row>
        <row r="144">
          <cell r="A144" t="str">
            <v>450686</v>
          </cell>
          <cell r="B144" t="str">
            <v>137999206</v>
          </cell>
          <cell r="C144" t="str">
            <v>UNIVERSITY MEDICAL CENTER-LUBBOCK</v>
          </cell>
          <cell r="D144">
            <v>60073970</v>
          </cell>
        </row>
        <row r="145">
          <cell r="A145" t="str">
            <v>450034</v>
          </cell>
          <cell r="B145" t="str">
            <v>138296208</v>
          </cell>
          <cell r="C145" t="str">
            <v>CHRISTUS HOSPITAL</v>
          </cell>
          <cell r="D145">
            <v>47164211</v>
          </cell>
        </row>
        <row r="146">
          <cell r="A146" t="str">
            <v>450586</v>
          </cell>
          <cell r="B146" t="str">
            <v>138353107</v>
          </cell>
          <cell r="C146" t="str">
            <v>SEYMOUR HOSPITAL</v>
          </cell>
          <cell r="D146">
            <v>672742</v>
          </cell>
        </row>
        <row r="147">
          <cell r="A147" t="str">
            <v>450104</v>
          </cell>
          <cell r="B147" t="str">
            <v>138411709</v>
          </cell>
          <cell r="C147" t="str">
            <v>GUADALUPE VALLEY HOSPITAL</v>
          </cell>
          <cell r="D147">
            <v>8421729</v>
          </cell>
        </row>
        <row r="148">
          <cell r="A148" t="str">
            <v>450229</v>
          </cell>
          <cell r="B148" t="str">
            <v>138644310</v>
          </cell>
          <cell r="C148" t="str">
            <v>HENDRICK MEDICAL CENTER</v>
          </cell>
          <cell r="D148">
            <v>22320889</v>
          </cell>
        </row>
        <row r="149">
          <cell r="A149" t="str">
            <v>454011</v>
          </cell>
          <cell r="B149" t="str">
            <v>138706004</v>
          </cell>
          <cell r="C149" t="str">
            <v>SAN ANTONIO STATE HOSP</v>
          </cell>
          <cell r="D149">
            <v>54327108</v>
          </cell>
        </row>
        <row r="150">
          <cell r="A150" t="str">
            <v>451348</v>
          </cell>
          <cell r="B150" t="str">
            <v>138715115</v>
          </cell>
          <cell r="C150" t="str">
            <v>HEART OF TEXAS MEMORIAL HOSPITAL</v>
          </cell>
          <cell r="D150">
            <v>1053518</v>
          </cell>
        </row>
        <row r="151">
          <cell r="A151" t="str">
            <v>453302</v>
          </cell>
          <cell r="B151" t="str">
            <v>138910807</v>
          </cell>
          <cell r="C151" t="str">
            <v>CHILDREN'S MEDICAL CENTER-DALLAS</v>
          </cell>
          <cell r="D151">
            <v>60573943</v>
          </cell>
        </row>
        <row r="152">
          <cell r="A152" t="str">
            <v>450597</v>
          </cell>
          <cell r="B152" t="str">
            <v>138911609</v>
          </cell>
          <cell r="C152" t="str">
            <v>CUERO COMMUNITY HOSPITAL</v>
          </cell>
          <cell r="D152">
            <v>992915</v>
          </cell>
        </row>
        <row r="153">
          <cell r="A153" t="str">
            <v>450080</v>
          </cell>
          <cell r="B153" t="str">
            <v>138913209</v>
          </cell>
          <cell r="C153" t="str">
            <v>TITUS COUNTY MEMORIAL HOSPITAL</v>
          </cell>
          <cell r="D153">
            <v>3508825</v>
          </cell>
        </row>
        <row r="154">
          <cell r="A154" t="str">
            <v>450565</v>
          </cell>
          <cell r="B154" t="str">
            <v>138950412</v>
          </cell>
          <cell r="C154" t="str">
            <v>PALO PINTO GENERAL HOSPITAL</v>
          </cell>
          <cell r="D154">
            <v>2182634</v>
          </cell>
        </row>
        <row r="155">
          <cell r="A155" t="str">
            <v>450024</v>
          </cell>
          <cell r="B155" t="str">
            <v>138951211</v>
          </cell>
          <cell r="C155" t="str">
            <v>UNIVERSITY MEDICAL CENTER of EL PASO</v>
          </cell>
          <cell r="D155">
            <v>90149158</v>
          </cell>
        </row>
        <row r="156">
          <cell r="A156" t="str">
            <v>450101</v>
          </cell>
          <cell r="B156" t="str">
            <v>138962907</v>
          </cell>
          <cell r="C156" t="str">
            <v>HILLCREST BAPTIST MEDICAL CENTER</v>
          </cell>
          <cell r="D156">
            <v>21613131</v>
          </cell>
        </row>
        <row r="157">
          <cell r="A157" t="str">
            <v>453304</v>
          </cell>
          <cell r="B157" t="str">
            <v>139135109</v>
          </cell>
          <cell r="C157" t="str">
            <v>TEXAS CHILDREN'S HOSPITAL</v>
          </cell>
          <cell r="D157">
            <v>21707266</v>
          </cell>
        </row>
        <row r="158">
          <cell r="A158" t="str">
            <v>450389</v>
          </cell>
          <cell r="B158" t="str">
            <v>139173209</v>
          </cell>
          <cell r="C158" t="str">
            <v>EAST TEXAS MEDICAL CENTER-ATHENS</v>
          </cell>
          <cell r="D158">
            <v>10043486</v>
          </cell>
        </row>
        <row r="159">
          <cell r="A159" t="str">
            <v>450040</v>
          </cell>
          <cell r="B159" t="str">
            <v>139461107</v>
          </cell>
          <cell r="C159" t="str">
            <v>COVENANT HEALTH SYSTEM</v>
          </cell>
          <cell r="D159">
            <v>50015905</v>
          </cell>
        </row>
        <row r="160">
          <cell r="A160" t="str">
            <v>450021</v>
          </cell>
          <cell r="B160" t="str">
            <v>139485012</v>
          </cell>
          <cell r="C160" t="str">
            <v>BAYLOR UNIVERSITY MEDICAL CENTER</v>
          </cell>
          <cell r="D160">
            <v>85941904</v>
          </cell>
        </row>
        <row r="161">
          <cell r="A161" t="str">
            <v>451303</v>
          </cell>
          <cell r="B161" t="str">
            <v>140714001</v>
          </cell>
          <cell r="C161" t="str">
            <v>LIMESTONE MEDICAL CENTER</v>
          </cell>
          <cell r="D161">
            <v>1216791</v>
          </cell>
        </row>
        <row r="162">
          <cell r="A162" t="str">
            <v>451319</v>
          </cell>
          <cell r="B162" t="str">
            <v>141858401</v>
          </cell>
          <cell r="C162" t="str">
            <v>MOTHER FRANCES HOSP - JACKSONVILLE</v>
          </cell>
          <cell r="D162">
            <v>2211253</v>
          </cell>
        </row>
        <row r="163">
          <cell r="A163" t="str">
            <v>450795</v>
          </cell>
          <cell r="B163" t="str">
            <v>147714301</v>
          </cell>
          <cell r="C163" t="str">
            <v>ST. ANTHONY'S HOSPITAL</v>
          </cell>
          <cell r="D163">
            <v>1157682</v>
          </cell>
        </row>
        <row r="164">
          <cell r="A164" t="str">
            <v>450855</v>
          </cell>
          <cell r="B164" t="str">
            <v>154504801</v>
          </cell>
          <cell r="C164" t="str">
            <v>HARLINGEN MEDICAL CENTER</v>
          </cell>
          <cell r="D164">
            <v>5716041</v>
          </cell>
        </row>
        <row r="165">
          <cell r="A165" t="str">
            <v>450058</v>
          </cell>
          <cell r="B165" t="str">
            <v>159156201</v>
          </cell>
          <cell r="C165" t="str">
            <v>BAPTIST HEALTH SYSTEM</v>
          </cell>
          <cell r="D165">
            <v>38697018</v>
          </cell>
        </row>
        <row r="166">
          <cell r="A166" t="str">
            <v>450869</v>
          </cell>
          <cell r="B166" t="str">
            <v>160709501</v>
          </cell>
          <cell r="C166" t="str">
            <v>DOCTORS HOSPITAL AT RENAISSANCE</v>
          </cell>
          <cell r="D166">
            <v>426950</v>
          </cell>
        </row>
        <row r="167">
          <cell r="A167" t="e">
            <v>#N/A</v>
          </cell>
          <cell r="B167" t="str">
            <v>162033801</v>
          </cell>
          <cell r="C167" t="str">
            <v>LAREDO MEDICAL CENTER</v>
          </cell>
          <cell r="D167">
            <v>-1743710</v>
          </cell>
        </row>
        <row r="168">
          <cell r="A168" t="str">
            <v>450028</v>
          </cell>
          <cell r="B168" t="str">
            <v>165241401</v>
          </cell>
          <cell r="C168" t="str">
            <v>VALLEY BAPTIST MC - BROWNSVILLE</v>
          </cell>
          <cell r="D168">
            <v>17189526</v>
          </cell>
        </row>
        <row r="169">
          <cell r="A169" t="str">
            <v>670002</v>
          </cell>
          <cell r="B169" t="str">
            <v>174941801</v>
          </cell>
          <cell r="C169" t="str">
            <v>SOUTH HAMPTON COMMUNITY HOSPITAL</v>
          </cell>
          <cell r="D169">
            <v>5062324</v>
          </cell>
        </row>
        <row r="170">
          <cell r="A170" t="e">
            <v>#N/A</v>
          </cell>
          <cell r="B170" t="str">
            <v>175965601</v>
          </cell>
          <cell r="C170" t="str">
            <v>KINGWOOD PINES HOSPITAL</v>
          </cell>
          <cell r="D170">
            <v>-952998</v>
          </cell>
        </row>
        <row r="171">
          <cell r="A171" t="str">
            <v>670004</v>
          </cell>
          <cell r="B171" t="str">
            <v>176692501</v>
          </cell>
          <cell r="C171" t="str">
            <v>ST MARK'S MEDICAL CENTER</v>
          </cell>
          <cell r="D171">
            <v>1127295</v>
          </cell>
        </row>
        <row r="172">
          <cell r="A172" t="str">
            <v>450214</v>
          </cell>
          <cell r="B172" t="str">
            <v>178815001</v>
          </cell>
          <cell r="C172" t="str">
            <v>SIGNATURE GULF COAST HOSPITAL</v>
          </cell>
          <cell r="D172">
            <v>5376137</v>
          </cell>
        </row>
        <row r="173">
          <cell r="A173" t="str">
            <v>450099</v>
          </cell>
          <cell r="B173" t="str">
            <v>178848102</v>
          </cell>
          <cell r="C173" t="str">
            <v>PAMPA REGIONAL MEDICAL CENTER</v>
          </cell>
          <cell r="D173">
            <v>2172692</v>
          </cell>
        </row>
        <row r="174">
          <cell r="A174" t="str">
            <v>451304</v>
          </cell>
          <cell r="B174" t="str">
            <v>179272301</v>
          </cell>
          <cell r="C174" t="str">
            <v>SCHLEICHER COUNTY MEDICAL</v>
          </cell>
          <cell r="D174">
            <v>593227</v>
          </cell>
        </row>
        <row r="175">
          <cell r="A175" t="str">
            <v>450035</v>
          </cell>
          <cell r="B175" t="str">
            <v>181706601</v>
          </cell>
          <cell r="C175" t="str">
            <v>SJ MEDICAL CENTER LLC</v>
          </cell>
          <cell r="D175">
            <v>15445619</v>
          </cell>
        </row>
        <row r="176">
          <cell r="A176" t="e">
            <v>#N/A</v>
          </cell>
          <cell r="B176" t="str">
            <v>184076101</v>
          </cell>
          <cell r="C176" t="str">
            <v>HICKORY TRAIL HOSPITAL</v>
          </cell>
          <cell r="D176">
            <v>-343851</v>
          </cell>
        </row>
        <row r="177">
          <cell r="A177" t="str">
            <v>453310</v>
          </cell>
          <cell r="B177" t="str">
            <v>186599001</v>
          </cell>
          <cell r="C177" t="str">
            <v>DELL CHILDRENS MEDICAL CENTER</v>
          </cell>
          <cell r="D177">
            <v>3641033</v>
          </cell>
        </row>
        <row r="178">
          <cell r="A178" t="str">
            <v>450347</v>
          </cell>
          <cell r="B178" t="str">
            <v>189791001</v>
          </cell>
          <cell r="C178" t="str">
            <v>HUNTSVILLE MEMORIAL HOSPITAL</v>
          </cell>
          <cell r="D178">
            <v>2269803</v>
          </cell>
        </row>
        <row r="179">
          <cell r="A179" t="str">
            <v>450489</v>
          </cell>
          <cell r="B179" t="str">
            <v>189947801</v>
          </cell>
          <cell r="C179" t="str">
            <v>MEDICAL ARTS HOSPITAL</v>
          </cell>
          <cell r="D179">
            <v>1667411</v>
          </cell>
        </row>
        <row r="180">
          <cell r="A180" t="str">
            <v>450324</v>
          </cell>
          <cell r="B180" t="str">
            <v>194997601</v>
          </cell>
          <cell r="C180" t="str">
            <v>TEXOMA MEDICAL CENTER INC</v>
          </cell>
          <cell r="D180">
            <v>11496553</v>
          </cell>
        </row>
        <row r="181">
          <cell r="A181" t="str">
            <v>451369</v>
          </cell>
          <cell r="B181" t="str">
            <v>197063401</v>
          </cell>
          <cell r="C181" t="str">
            <v>GOLDEN PLAINS COMMUNITY HOSPITAL</v>
          </cell>
          <cell r="D181">
            <v>2164781</v>
          </cell>
        </row>
        <row r="182">
          <cell r="A182" t="str">
            <v>450747</v>
          </cell>
          <cell r="B182">
            <v>121816602</v>
          </cell>
          <cell r="C182" t="str">
            <v>PALESTINE REGIONAL MEDICAL</v>
          </cell>
          <cell r="D182">
            <v>5053357</v>
          </cell>
        </row>
        <row r="183">
          <cell r="A183" t="str">
            <v>450042</v>
          </cell>
          <cell r="B183" t="str">
            <v>121831504</v>
          </cell>
          <cell r="C183" t="str">
            <v>DEPAUL CENTER</v>
          </cell>
          <cell r="D183">
            <v>1457932</v>
          </cell>
        </row>
        <row r="184">
          <cell r="A184" t="str">
            <v>451330</v>
          </cell>
          <cell r="B184" t="str">
            <v>133260309</v>
          </cell>
          <cell r="C184" t="str">
            <v>MEDINA COMMUNITY HOSPITAL</v>
          </cell>
          <cell r="D184">
            <v>2163670</v>
          </cell>
        </row>
        <row r="185">
          <cell r="A185" t="str">
            <v>450755</v>
          </cell>
          <cell r="B185" t="str">
            <v>133258705</v>
          </cell>
          <cell r="C185" t="str">
            <v>METHODIST HOSPITAL-LEVELLAND</v>
          </cell>
          <cell r="D185">
            <v>2447655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SA West"/>
      <sheetName val="Participants"/>
      <sheetName val="Sheet3"/>
      <sheetName val="95% Class Test"/>
      <sheetName val="IGT Sufficiency"/>
      <sheetName val="Hospital Classes"/>
      <sheetName val="MRSA West Actuarial Adjustment"/>
      <sheetName val="Budget Neutrality Adjustment"/>
      <sheetName val="MRSA West Application - 95% C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Non-urban Public Hospital</v>
          </cell>
        </row>
        <row r="3">
          <cell r="B3" t="str">
            <v>Rural Private Hospital</v>
          </cell>
        </row>
        <row r="4">
          <cell r="B4" t="str">
            <v>Rural Public Hospital</v>
          </cell>
        </row>
        <row r="5">
          <cell r="B5" t="str">
            <v>State-owned Hospital</v>
          </cell>
        </row>
        <row r="6">
          <cell r="B6" t="str">
            <v>Urban Public Hospital</v>
          </cell>
        </row>
        <row r="7">
          <cell r="B7" t="str">
            <v>Children's Hospital</v>
          </cell>
        </row>
        <row r="8">
          <cell r="B8" t="str">
            <v>Institution for Mental Disease</v>
          </cell>
        </row>
        <row r="9">
          <cell r="B9" t="str">
            <v>Other</v>
          </cell>
        </row>
      </sheetData>
      <sheetData sheetId="6" refreshError="1"/>
      <sheetData sheetId="7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"/>
      <sheetName val="Claims Data"/>
      <sheetName val="Enrollment Data"/>
      <sheetName val="Assumptions"/>
      <sheetName val="Exhibit 1"/>
      <sheetName val="Exhibit 2"/>
      <sheetName val="Exhibit 3"/>
      <sheetName val="Exhibit 4.1"/>
      <sheetName val="Exhibit 4.2"/>
      <sheetName val="dis00"/>
      <sheetName val="Checks"/>
    </sheetNames>
    <sheetDataSet>
      <sheetData sheetId="0" refreshError="1"/>
      <sheetData sheetId="1" refreshError="1"/>
      <sheetData sheetId="2" refreshError="1"/>
      <sheetData sheetId="3">
        <row r="14">
          <cell r="A14" t="str">
            <v>IP Hospital</v>
          </cell>
          <cell r="C14">
            <v>0.05</v>
          </cell>
          <cell r="D14">
            <v>1.1766058325577948</v>
          </cell>
        </row>
        <row r="15">
          <cell r="A15" t="str">
            <v>OP Hospital</v>
          </cell>
          <cell r="C15">
            <v>0.05</v>
          </cell>
          <cell r="D15">
            <v>1.1766058325577948</v>
          </cell>
        </row>
        <row r="16">
          <cell r="A16" t="str">
            <v>Physician</v>
          </cell>
          <cell r="C16">
            <v>0.05</v>
          </cell>
          <cell r="D16">
            <v>1.1766058325577948</v>
          </cell>
        </row>
        <row r="17">
          <cell r="A17" t="str">
            <v>LTC</v>
          </cell>
          <cell r="C17">
            <v>0.05</v>
          </cell>
          <cell r="D17">
            <v>1.1766058325577948</v>
          </cell>
        </row>
        <row r="18">
          <cell r="A18" t="str">
            <v>Physician Supplier</v>
          </cell>
          <cell r="C18">
            <v>0.05</v>
          </cell>
          <cell r="D18">
            <v>1.1766058325577948</v>
          </cell>
        </row>
        <row r="19">
          <cell r="A19" t="str">
            <v>Dental</v>
          </cell>
          <cell r="C19">
            <v>0.05</v>
          </cell>
          <cell r="D19">
            <v>1.1766058325577948</v>
          </cell>
        </row>
        <row r="25">
          <cell r="L25">
            <v>0.2</v>
          </cell>
        </row>
      </sheetData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spitals"/>
      <sheetName val="assumptions"/>
      <sheetName val="Bexar"/>
      <sheetName val="Dallas"/>
      <sheetName val="El Paso"/>
      <sheetName val="Harris"/>
      <sheetName val="Hidalgo"/>
      <sheetName val="Jefferson"/>
      <sheetName val="Lubbock"/>
      <sheetName val="MRSA Central"/>
      <sheetName val="MRSA Northeast"/>
      <sheetName val="MRSA West"/>
      <sheetName val="Nueces"/>
      <sheetName val="Tarrant"/>
      <sheetName val="Travis"/>
    </sheetNames>
    <sheetDataSet>
      <sheetData sheetId="0">
        <row r="7">
          <cell r="B7">
            <v>8.2900000000000001E-2</v>
          </cell>
        </row>
      </sheetData>
      <sheetData sheetId="1">
        <row r="7">
          <cell r="B7">
            <v>8.2900000000000001E-2</v>
          </cell>
        </row>
        <row r="8">
          <cell r="B8">
            <v>8.5400000000000004E-2</v>
          </cell>
        </row>
      </sheetData>
      <sheetData sheetId="2">
        <row r="5">
          <cell r="A5" t="str">
            <v>Childrens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A5" t="str">
            <v>Childrens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rtification"/>
      <sheetName val="Cost Summary"/>
      <sheetName val="Adjustments Summary"/>
      <sheetName val="Schedule 1"/>
      <sheetName val="Schedule 2 "/>
      <sheetName val="Schedule 3"/>
      <sheetName val="Hospital Data"/>
      <sheetName val="Hospital Data 2"/>
      <sheetName val="Sched3-Cost Rept Collection"/>
      <sheetName val="Sched3-Cost Rept Hospital Costs"/>
      <sheetName val="Sched3-Cost Rept Uninsured Cost"/>
      <sheetName val="Sched3-CostReptUninsured(IMDEx)"/>
      <sheetName val="Sched 3-HSL"/>
      <sheetName val="Sched 3-HSL No Other Insurance"/>
      <sheetName val="Sched 3-HSL(IMD Exclusion)"/>
      <sheetName val="Sched 3-HSL(IMD Exclusion)No OI"/>
      <sheetName val="Sched3HSL prepopdata"/>
      <sheetName val="2018 Medicaid Claims Data"/>
      <sheetName val="C Part I B Part I G-2"/>
      <sheetName val="S-3 Part I D-1 D-4"/>
      <sheetName val="PrePop"/>
      <sheetName val="Sched 3 HSL DSH Report"/>
      <sheetName val="UC Report"/>
      <sheetName val="2018 Master Contact List"/>
      <sheetName val="Data All Providers 2018"/>
      <sheetName val="B Part I Col 24"/>
      <sheetName val="C Part I 4"/>
      <sheetName val="C Part I 6"/>
      <sheetName val="C Part I 7"/>
      <sheetName val="C Part I 8"/>
      <sheetName val="D-1 Col 1 Ln 26"/>
      <sheetName val="D-4 Col 1&amp;2 Ln61 66 62"/>
      <sheetName val="S-3 Part I Col 8"/>
      <sheetName val="G-2 Col 1&amp;3 Ln28"/>
      <sheetName val="GME Payments2016"/>
      <sheetName val="MCO Day Adjustment (subtract)"/>
      <sheetName val="FFS Day Adjustment (subtract)"/>
      <sheetName val="FFS PPE Adjustment (add)"/>
      <sheetName val="MCO PPE Adjustment (add)"/>
      <sheetName val="SDA Adjustment Percentages"/>
      <sheetName val="Cost Report Settlements"/>
      <sheetName val="Master TPI 2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A6"/>
      <sheetName val="A7I"/>
      <sheetName val="A7III"/>
      <sheetName val="A8"/>
      <sheetName val="A81"/>
      <sheetName val="A82"/>
      <sheetName val="A83I"/>
      <sheetName val="A83III"/>
      <sheetName val="A83V"/>
      <sheetName val="A8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8UPL"/>
      <sheetName val="Henry3"/>
      <sheetName val="DIS00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IP Wind-Down Revised Dec 2020"/>
      <sheetName val="Base Payment Calculation"/>
      <sheetName val="Original NAIP Wind-down"/>
      <sheetName val="NAIP 2017-2021"/>
    </sheetNames>
    <sheetDataSet>
      <sheetData sheetId="0"/>
      <sheetData sheetId="1">
        <row r="7">
          <cell r="P7">
            <v>1520552135.786649</v>
          </cell>
        </row>
        <row r="16">
          <cell r="P16">
            <v>4734086895.4000139</v>
          </cell>
        </row>
        <row r="25">
          <cell r="P25">
            <v>3430977126.2057171</v>
          </cell>
        </row>
        <row r="34">
          <cell r="P34">
            <v>3171920893.3746977</v>
          </cell>
        </row>
        <row r="44">
          <cell r="B44">
            <v>2687442766.1293721</v>
          </cell>
          <cell r="E44">
            <v>1904580090.8742027</v>
          </cell>
          <cell r="H44">
            <v>1316654773.5457983</v>
          </cell>
        </row>
      </sheetData>
      <sheetData sheetId="2"/>
      <sheetData sheetId="3">
        <row r="1">
          <cell r="A1" t="str">
            <v>TPI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ar"/>
      <sheetName val="Analysis"/>
      <sheetName val="Hospital Classes"/>
      <sheetName val="IGT Sufficiency"/>
      <sheetName val="Bexar Actuarial Adjustment"/>
      <sheetName val="Budget Neutrality Adjustment"/>
      <sheetName val="Data Validation"/>
    </sheetNames>
    <sheetDataSet>
      <sheetData sheetId="0">
        <row r="19">
          <cell r="M19">
            <v>154840451.74021089</v>
          </cell>
        </row>
      </sheetData>
      <sheetData sheetId="1"/>
      <sheetData sheetId="2"/>
      <sheetData sheetId="3"/>
      <sheetData sheetId="4">
        <row r="19">
          <cell r="M19">
            <v>154840451.74021089</v>
          </cell>
        </row>
      </sheetData>
      <sheetData sheetId="5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rtification"/>
      <sheetName val="Cost Summary"/>
      <sheetName val="Adjustments Summary"/>
      <sheetName val="Schedule 1"/>
      <sheetName val="Schedule 2 "/>
      <sheetName val="Hospital Data"/>
      <sheetName val="Hospital Data 2"/>
      <sheetName val="Medicare Cost Report"/>
      <sheetName val="Sched 3-Charity Costs"/>
      <sheetName val="Sched 3-CostReptCharity"/>
      <sheetName val="Sched 4-DSH State Pmt Cap"/>
      <sheetName val="Sched 4 Cost Rept Cost Calc"/>
      <sheetName val="Sched 4 Cost Rept UninsuredCost"/>
      <sheetName val="404 Report Medicaid Claims Data"/>
      <sheetName val="Medicaid Claims Data"/>
      <sheetName val="C Part I B Part I G-2"/>
      <sheetName val="S-3 Part I D-1 D-4"/>
      <sheetName val="Prepop"/>
      <sheetName val="Master TPI"/>
      <sheetName val="Master Contact List"/>
      <sheetName val="Data All Providers"/>
      <sheetName val="B Part I Col 24"/>
      <sheetName val="C Part I Col 4"/>
      <sheetName val="C Part I Col 6"/>
      <sheetName val="C Part I Col 7"/>
      <sheetName val="C Part I Col 8"/>
      <sheetName val="D-1 Col 1 Ln 26"/>
      <sheetName val="D-4 Col 1&amp;2 Ln61 66 62"/>
      <sheetName val="S-3 Part I Col 8"/>
      <sheetName val="WS_S10"/>
      <sheetName val="G-2 Col 1&amp;3 Ln28"/>
      <sheetName val="GME Payments"/>
      <sheetName val="MCO Day Adjustment (subtract)"/>
      <sheetName val="FFS Day Adjustment (subtract)"/>
      <sheetName val="FFS PPE Adjustment (add)"/>
      <sheetName val="MCO PPE Adjustment (add)"/>
      <sheetName val="FFS IP Xover Day Adj (subtract)"/>
      <sheetName val="MCO IP Xover Day Adj (subtract)"/>
      <sheetName val="UHRIP Adj"/>
      <sheetName val="Cost Report Settlements"/>
      <sheetName val="FFS Rural Pymts SDA Adj"/>
      <sheetName val="MCORural SDA Adjustments"/>
    </sheetNames>
    <sheetDataSet>
      <sheetData sheetId="0">
        <row r="5">
          <cell r="C5" t="str">
            <v>Waiting for a TPI</v>
          </cell>
        </row>
        <row r="9">
          <cell r="C9" t="str">
            <v>Waiting for a TPI</v>
          </cell>
        </row>
        <row r="11">
          <cell r="C11" t="str">
            <v>Waiting for a TPI</v>
          </cell>
        </row>
        <row r="13">
          <cell r="C13"/>
        </row>
        <row r="15">
          <cell r="E15" t="str">
            <v>Waiting for a TPI</v>
          </cell>
        </row>
        <row r="32">
          <cell r="E32" t="str">
            <v>Waiting for a TPI</v>
          </cell>
        </row>
        <row r="34">
          <cell r="E34" t="str">
            <v>Waiting for a TPI</v>
          </cell>
        </row>
        <row r="36">
          <cell r="C36">
            <v>10</v>
          </cell>
          <cell r="E36" t="str">
            <v>Waiting for a TPI</v>
          </cell>
        </row>
        <row r="38">
          <cell r="C38" t="str">
            <v>2021 (10/1/2020 - 9/30/2021)</v>
          </cell>
          <cell r="E38" t="str">
            <v>Waiting for a TPI</v>
          </cell>
        </row>
        <row r="42">
          <cell r="C42" t="str">
            <v>2019 (10/1/2018 - 9/30/2019)</v>
          </cell>
        </row>
      </sheetData>
      <sheetData sheetId="1"/>
      <sheetData sheetId="2"/>
      <sheetData sheetId="3"/>
      <sheetData sheetId="4"/>
      <sheetData sheetId="5">
        <row r="64">
          <cell r="I64"/>
        </row>
        <row r="85">
          <cell r="I85">
            <v>0</v>
          </cell>
        </row>
        <row r="105">
          <cell r="I105">
            <v>0</v>
          </cell>
        </row>
        <row r="125">
          <cell r="G125">
            <v>0</v>
          </cell>
        </row>
      </sheetData>
      <sheetData sheetId="6"/>
      <sheetData sheetId="7"/>
      <sheetData sheetId="8"/>
      <sheetData sheetId="9"/>
      <sheetData sheetId="10">
        <row r="24">
          <cell r="B24">
            <v>1.05747422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Progress Summary"/>
      <sheetName val="Macros"/>
      <sheetName val="1 - Imported Files"/>
      <sheetName val="0 - Template Checks"/>
      <sheetName val="Checks"/>
      <sheetName val="2 - Report Card"/>
      <sheetName val="Application Tracker"/>
      <sheetName val="UC Summary"/>
      <sheetName val="3 - Review Tracker"/>
      <sheetName val="HSL Info"/>
      <sheetName val="DSH QUAL."/>
      <sheetName val="Contact Info"/>
      <sheetName val="SCH 2 SUM"/>
      <sheetName val="Certification"/>
      <sheetName val="Cost Summary"/>
      <sheetName val="Adjustments Summary"/>
      <sheetName val="Schedule 1"/>
      <sheetName val="Schedule 2 "/>
      <sheetName val="Schedule 3"/>
      <sheetName val="Sched3-DSH2013Application"/>
      <sheetName val="HHSC Requested info."/>
      <sheetName val="HHSC Requested info. 2"/>
      <sheetName val="Sched3-Cost Rept Collection"/>
      <sheetName val="Sched3-Cost Rept Hospital Costs"/>
      <sheetName val="Sched3-Cost Rept Uninsured Cost"/>
      <sheetName val="Sched 3-HSL"/>
      <sheetName val="Sched 3-HSL (UC)"/>
      <sheetName val="DSH"/>
      <sheetName val="Pharmacies"/>
      <sheetName val="NonDSH "/>
      <sheetName val="Dsh Data for UC Payment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L3" t="str">
            <v>Non-DSH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0 - List of Template Checks"/>
      <sheetName val="STEP 1 - Module"/>
      <sheetName val="1 - List of Imported Files"/>
      <sheetName val="2 - Report Card"/>
      <sheetName val="3 - Review Tracker"/>
      <sheetName val="UC Payments"/>
      <sheetName val="Checks"/>
      <sheetName val="Certification Check"/>
      <sheetName val="Data -&gt;"/>
      <sheetName val="Certification"/>
      <sheetName val="Cost Summary"/>
      <sheetName val="Sched1-Instructions"/>
      <sheetName val="Cost Center Crosswalk"/>
      <sheetName val="Schedule 1"/>
      <sheetName val="Schedule 2"/>
      <sheetName val="Schedule 3"/>
      <sheetName val="Sched3-Instructions"/>
      <sheetName val="Sched3-Cost Rept Collection"/>
      <sheetName val="Sched3-DSH2012Application"/>
      <sheetName val="Sched3-Cost Rept Hospital Costs"/>
      <sheetName val="Sched3-Cost Rept Uninsured Cost"/>
      <sheetName val="Sched3-DSH HSL"/>
      <sheetName val="DSH2012 HOSPITAL COSTRPTPERIOD"/>
      <sheetName val="Non-DSH"/>
      <sheetName val="DSH"/>
      <sheetName val="Pharmacies"/>
      <sheetName val="Dsh Data for UC Pay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J3" t="str">
            <v>DSH</v>
          </cell>
        </row>
        <row r="35">
          <cell r="F35" t="str">
            <v>NA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C Final Reconciliation"/>
      <sheetName val="UC Final Reconciliation wo OI"/>
      <sheetName val="UC Final Recon wo OI and MCR"/>
      <sheetName val="IMD"/>
      <sheetName val="Other Payments"/>
      <sheetName val="Provider List"/>
      <sheetName val="DSH Results w Addendum"/>
      <sheetName val="TPL Analysis"/>
      <sheetName val="Austin Summary"/>
      <sheetName val="Big Spring Summary"/>
      <sheetName val="El Paso Summary"/>
      <sheetName val="North Texas Summary"/>
      <sheetName val="Rio Grande Summary"/>
      <sheetName val="Rusk Summary"/>
      <sheetName val="San Antonio Summary"/>
      <sheetName val="Terrell Summary"/>
    </sheetNames>
    <sheetDataSet>
      <sheetData sheetId="0" refreshError="1"/>
      <sheetData sheetId="1" refreshError="1"/>
      <sheetData sheetId="2"/>
      <sheetData sheetId="3">
        <row r="3">
          <cell r="A3">
            <v>454000</v>
          </cell>
        </row>
      </sheetData>
      <sheetData sheetId="4" refreshError="1"/>
      <sheetData sheetId="5">
        <row r="2">
          <cell r="B2">
            <v>450558</v>
          </cell>
        </row>
      </sheetData>
      <sheetData sheetId="6">
        <row r="5">
          <cell r="C5">
            <v>450002</v>
          </cell>
        </row>
      </sheetData>
      <sheetData sheetId="7" refreshError="1"/>
      <sheetData sheetId="8">
        <row r="22">
          <cell r="N22">
            <v>40817</v>
          </cell>
          <cell r="P22">
            <v>41182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4B82B51-2589-41B0-95EC-38E0A07B096C}" name="Table1" displayName="Table1" ref="A4:R4360" totalsRowShown="0" headerRowDxfId="20" dataDxfId="19" headerRowCellStyle="Normal 7">
  <autoFilter ref="A4:R4360" xr:uid="{7D81B3C7-6688-4E5C-81C3-2AC44291C910}"/>
  <tableColumns count="18">
    <tableColumn id="1" xr3:uid="{15BB63FF-DCB9-4F08-9685-3A327A362CF8}" name="Master NPI" dataDxfId="18" dataCellStyle="Normal 7"/>
    <tableColumn id="2" xr3:uid="{E86F17CA-7120-4BF4-BBE0-1F06BF773144}" name="Provider Name" dataDxfId="17" dataCellStyle="Normal 7"/>
    <tableColumn id="3" xr3:uid="{DD696739-BF20-4FE5-BE8F-D932990196CB}" name="SDA" dataDxfId="16" dataCellStyle="Normal 7"/>
    <tableColumn id="4" xr3:uid="{7CF30BA0-786C-4E41-91CF-56BEEE0757A4}" name="Program" dataDxfId="15" dataCellStyle="Normal 7"/>
    <tableColumn id="5" xr3:uid="{5C8C2E58-BA33-4451-BBE9-08F2582FC717}" name="RiskGroupName" dataDxfId="14" dataCellStyle="Normal 7"/>
    <tableColumn id="7" xr3:uid="{FDD86B41-2269-41A9-A06C-A97F00895C59}" name="SumOfPaid" dataDxfId="13" dataCellStyle="Comma"/>
    <tableColumn id="8" xr3:uid="{66F3B235-2AD9-4A7E-B27C-BEA83B442985}" name="SumOfUnits" dataDxfId="12" dataCellStyle="Normal 7"/>
    <tableColumn id="9" xr3:uid="{2594A364-84E1-48CC-B3C4-E840B73B0B81}" name="SumOfDistinct Claims" dataDxfId="11" dataCellStyle="Normal 7"/>
    <tableColumn id="10" xr3:uid="{57F67124-C680-4C0B-B334-ABCCAFE2909E}" name="SumOfSFY23 Estimated Payment 6/13/2022" dataDxfId="10" dataCellStyle="Comma">
      <calculatedColumnFormula>Table1[[#This Row],[SumOfPaid]]*Table1[[#This Row],[Actuarial Factor 6/13/22]]</calculatedColumnFormula>
    </tableColumn>
    <tableColumn id="11" xr3:uid="{012ABB51-C734-445A-8E03-542C792C14CE}" name="Actuarial Factor 6/13/22" dataDxfId="9" dataCellStyle="Normal 7"/>
    <tableColumn id="26" xr3:uid="{AAFEAD3B-AC84-4C3C-91FC-D01CD538B124}" name="Medicare Number" dataDxfId="8" dataCellStyle="Normal 7"/>
    <tableColumn id="27" xr3:uid="{9CB13A12-906B-4C81-BF5E-928305A2883A}" name="Hospital Based or Freestanding" dataDxfId="7" dataCellStyle="Normal 7"/>
    <tableColumn id="28" xr3:uid="{B5FE2323-C823-48D7-BEFA-A5AE4F7F2923}" name="Medicare Rate in CR" dataDxfId="6">
      <calculatedColumnFormula>IFERROR(INDEX(FreeStand_MedicareCRs!E:E,MATCH(Table1[[#This Row],[Medicare Number]],FreeStand_MedicareCRs!A:A,0)),INDEX(HospitalBased_Mdcr_Rates!G:G,MATCH(Table1[[#This Row],[Medicare Number]],HospitalBased_Mdcr_Rates!E:E,0)))</calculatedColumnFormula>
    </tableColumn>
    <tableColumn id="29" xr3:uid="{162CDD32-FE18-4601-B13D-F5035F62B8A6}" name="Medicare Rate in CR?" dataDxfId="5">
      <calculatedColumnFormula>IFERROR(IF(Table1[[#This Row],[Medicare Rate in CR]]&gt;0,"Y","N"),"N")</calculatedColumnFormula>
    </tableColumn>
    <tableColumn id="30" xr3:uid="{F0523B60-D7F1-4D65-AD54-6C5F0E072BB9}" name="Trended Medicare Pricing for RHCs with a CR" dataDxfId="4" dataCellStyle="Comma">
      <calculatedColumnFormula>Table1[[#This Row],[Medicare Rate in CR]]*Table1[[#This Row],[SumOfUnits]]*Table1[[#This Row],[Actuarial Factor 6/13/22]]</calculatedColumnFormula>
    </tableColumn>
    <tableColumn id="31" xr3:uid="{92BFE15A-76F8-4361-A4C6-E505502D6EE7}" name="Trended Medicare Pricing for all RHCs" dataDxfId="3" dataCellStyle="Comma">
      <calculatedColumnFormula>IF(Table1[[#This Row],[Medicare Rate in CR?]]="Y",Table1[Trended Medicare Pricing for RHCs with a CR],INDEX('Avg SDA MCR as % of MCD'!D:D,MATCH(Table1[[#This Row],[SDA]],'Avg SDA MCR as % of MCD'!A:A,0))*Table1[[#This Row],[SumOfSFY23 Estimated Payment 6/13/2022]])</calculatedColumnFormula>
    </tableColumn>
    <tableColumn id="32" xr3:uid="{5D4D3CC8-5011-444E-A65E-7241C76DAC53}" name="Trended Medicare Gap" dataDxfId="2" dataCellStyle="Comma">
      <calculatedColumnFormula>Table1[[#This Row],[Trended Medicare Pricing for all RHCs]]-Table1[[#This Row],[SumOfSFY23 Estimated Payment 6/13/2022]]</calculatedColumnFormula>
    </tableColumn>
    <tableColumn id="33" xr3:uid="{BB60E76C-B2B8-40B7-96DE-506CD33E64BB}" name="Trended Units" dataDxfId="1">
      <calculatedColumnFormula>Table1[[#This Row],[SumOfUnits]]*Table1[[#This Row],[Actuarial Factor 6/13/22]]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37"/>
  <sheetViews>
    <sheetView tabSelected="1" workbookViewId="0"/>
  </sheetViews>
  <sheetFormatPr defaultRowHeight="15" x14ac:dyDescent="0.25"/>
  <cols>
    <col min="1" max="1" width="31.85546875" customWidth="1"/>
    <col min="2" max="2" width="21.7109375" customWidth="1"/>
    <col min="3" max="3" width="16" customWidth="1"/>
    <col min="4" max="4" width="16.85546875" customWidth="1"/>
    <col min="6" max="6" width="11" bestFit="1" customWidth="1"/>
    <col min="7" max="7" width="17" customWidth="1"/>
  </cols>
  <sheetData>
    <row r="1" spans="1:4" ht="18.75" x14ac:dyDescent="0.3">
      <c r="A1" s="22" t="s">
        <v>848</v>
      </c>
    </row>
    <row r="2" spans="1:4" ht="18.75" x14ac:dyDescent="0.3">
      <c r="A2" s="22"/>
    </row>
    <row r="3" spans="1:4" ht="15.75" x14ac:dyDescent="0.25">
      <c r="A3" s="3" t="s">
        <v>846</v>
      </c>
      <c r="B3" s="72">
        <v>2</v>
      </c>
    </row>
    <row r="4" spans="1:4" ht="15.75" x14ac:dyDescent="0.25">
      <c r="A4" s="3" t="s">
        <v>1280</v>
      </c>
      <c r="B4" s="72">
        <v>2023</v>
      </c>
    </row>
    <row r="5" spans="1:4" ht="15.75" x14ac:dyDescent="0.25">
      <c r="A5" s="3" t="s">
        <v>847</v>
      </c>
      <c r="B5" s="73">
        <v>44726</v>
      </c>
    </row>
    <row r="6" spans="1:4" ht="15.75" x14ac:dyDescent="0.25">
      <c r="A6" s="3" t="s">
        <v>850</v>
      </c>
      <c r="B6" s="72" t="s">
        <v>851</v>
      </c>
    </row>
    <row r="7" spans="1:4" ht="15.75" x14ac:dyDescent="0.25">
      <c r="A7" s="3" t="s">
        <v>849</v>
      </c>
      <c r="B7" s="74">
        <v>0.60460000000000003</v>
      </c>
    </row>
    <row r="8" spans="1:4" ht="15.75" x14ac:dyDescent="0.25">
      <c r="A8" s="41" t="s">
        <v>1271</v>
      </c>
      <c r="B8" s="69">
        <v>0.75</v>
      </c>
    </row>
    <row r="9" spans="1:4" ht="15.75" x14ac:dyDescent="0.25">
      <c r="A9" s="41" t="s">
        <v>1272</v>
      </c>
      <c r="B9" s="69">
        <v>0.25</v>
      </c>
    </row>
    <row r="10" spans="1:4" ht="15.75" x14ac:dyDescent="0.25">
      <c r="A10" s="41" t="s">
        <v>1307</v>
      </c>
      <c r="B10" s="69">
        <v>0.1</v>
      </c>
    </row>
    <row r="11" spans="1:4" x14ac:dyDescent="0.25">
      <c r="A11" s="5"/>
    </row>
    <row r="12" spans="1:4" ht="15.75" thickBot="1" x14ac:dyDescent="0.3"/>
    <row r="13" spans="1:4" x14ac:dyDescent="0.25">
      <c r="A13" s="66" t="s">
        <v>1294</v>
      </c>
      <c r="B13" s="48"/>
      <c r="C13" s="48"/>
      <c r="D13" s="49"/>
    </row>
    <row r="14" spans="1:4" x14ac:dyDescent="0.25">
      <c r="A14" s="50"/>
      <c r="B14" s="82" t="s">
        <v>182</v>
      </c>
      <c r="C14" s="82" t="s">
        <v>183</v>
      </c>
      <c r="D14" s="83" t="s">
        <v>190</v>
      </c>
    </row>
    <row r="15" spans="1:4" x14ac:dyDescent="0.25">
      <c r="A15" s="50" t="s">
        <v>1286</v>
      </c>
      <c r="B15" s="70">
        <f>'RAPPS Payment Calc'!R6</f>
        <v>4472835.7320346832</v>
      </c>
      <c r="C15" s="70">
        <f>'RAPPS Payment Calc'!R7</f>
        <v>24897527.022732895</v>
      </c>
      <c r="D15" s="65">
        <f>SUM(B15:C15)</f>
        <v>29370362.754767578</v>
      </c>
    </row>
    <row r="16" spans="1:4" x14ac:dyDescent="0.25">
      <c r="A16" s="50" t="s">
        <v>1285</v>
      </c>
      <c r="B16" s="70">
        <f>'RAPPS Payment Calc'!O6</f>
        <v>4328256.0009759534</v>
      </c>
      <c r="C16" s="70">
        <f>'RAPPS Payment Calc'!O7</f>
        <v>63855242.415547468</v>
      </c>
      <c r="D16" s="65">
        <f t="shared" ref="D16:D17" si="0">SUM(B16:C16)</f>
        <v>68183498.416523427</v>
      </c>
    </row>
    <row r="17" spans="1:4" ht="15.75" thickBot="1" x14ac:dyDescent="0.3">
      <c r="A17" s="52" t="s">
        <v>1270</v>
      </c>
      <c r="B17" s="53">
        <f>'RAPPS Payment Calc'!K6</f>
        <v>53346.521376902885</v>
      </c>
      <c r="C17" s="53">
        <f>'RAPPS Payment Calc'!K7</f>
        <v>409298.61099092563</v>
      </c>
      <c r="D17" s="84">
        <f t="shared" si="0"/>
        <v>462645.13236782851</v>
      </c>
    </row>
    <row r="18" spans="1:4" ht="15.75" thickBot="1" x14ac:dyDescent="0.3"/>
    <row r="19" spans="1:4" x14ac:dyDescent="0.25">
      <c r="A19" s="66" t="s">
        <v>1291</v>
      </c>
      <c r="B19" s="49"/>
    </row>
    <row r="20" spans="1:4" x14ac:dyDescent="0.25">
      <c r="A20" s="50"/>
      <c r="B20" s="51" t="s">
        <v>1284</v>
      </c>
    </row>
    <row r="21" spans="1:4" x14ac:dyDescent="0.25">
      <c r="A21" s="50" t="s">
        <v>1290</v>
      </c>
      <c r="B21" s="75">
        <f>Comp2_Weight</f>
        <v>0.25</v>
      </c>
    </row>
    <row r="22" spans="1:4" x14ac:dyDescent="0.25">
      <c r="A22" s="50" t="s">
        <v>1277</v>
      </c>
      <c r="B22" s="67">
        <f>D15*Comp2_Weight</f>
        <v>7342590.6886918945</v>
      </c>
    </row>
    <row r="23" spans="1:4" ht="15.75" thickBot="1" x14ac:dyDescent="0.3">
      <c r="A23" s="52" t="s">
        <v>1287</v>
      </c>
      <c r="B23" s="76">
        <f>ROUND(B22/D16,4)</f>
        <v>0.1077</v>
      </c>
    </row>
    <row r="24" spans="1:4" ht="15.75" thickBot="1" x14ac:dyDescent="0.3"/>
    <row r="25" spans="1:4" x14ac:dyDescent="0.25">
      <c r="A25" s="66" t="s">
        <v>1292</v>
      </c>
      <c r="B25" s="48"/>
      <c r="C25" s="48"/>
      <c r="D25" s="49"/>
    </row>
    <row r="26" spans="1:4" x14ac:dyDescent="0.25">
      <c r="A26" s="50"/>
      <c r="B26" s="82" t="s">
        <v>182</v>
      </c>
      <c r="C26" s="82" t="s">
        <v>183</v>
      </c>
      <c r="D26" s="83" t="s">
        <v>190</v>
      </c>
    </row>
    <row r="27" spans="1:4" x14ac:dyDescent="0.25">
      <c r="A27" s="50" t="s">
        <v>1286</v>
      </c>
      <c r="B27" s="68">
        <f>B15</f>
        <v>4472835.7320346832</v>
      </c>
      <c r="C27" s="68">
        <f>C15</f>
        <v>24897527.022732895</v>
      </c>
      <c r="D27" s="65">
        <f>SUM(B27:C27)</f>
        <v>29370362.754767578</v>
      </c>
    </row>
    <row r="28" spans="1:4" ht="45" x14ac:dyDescent="0.25">
      <c r="A28" s="77" t="s">
        <v>1289</v>
      </c>
      <c r="B28" s="78">
        <f>Comp2_Rate*B16</f>
        <v>466153.17130511021</v>
      </c>
      <c r="C28" s="78">
        <f>Comp2_Rate*C16</f>
        <v>6877209.6081544627</v>
      </c>
      <c r="D28" s="65">
        <f>SUM(B28:C28)</f>
        <v>7343362.7794595733</v>
      </c>
    </row>
    <row r="29" spans="1:4" x14ac:dyDescent="0.25">
      <c r="A29" s="50" t="s">
        <v>1288</v>
      </c>
      <c r="B29" s="78">
        <f>B27-B28</f>
        <v>4006682.560729573</v>
      </c>
      <c r="C29" s="78">
        <f>C27-C28</f>
        <v>18020317.41457843</v>
      </c>
      <c r="D29" s="65">
        <f>SUM(B29:C29)</f>
        <v>22026999.975308005</v>
      </c>
    </row>
    <row r="30" spans="1:4" x14ac:dyDescent="0.25">
      <c r="A30" s="50" t="s">
        <v>1270</v>
      </c>
      <c r="B30" s="79">
        <f>B17</f>
        <v>53346.521376902885</v>
      </c>
      <c r="C30" s="79">
        <f>C17</f>
        <v>409298.61099092563</v>
      </c>
      <c r="D30" s="51"/>
    </row>
    <row r="31" spans="1:4" ht="30.75" thickBot="1" x14ac:dyDescent="0.3">
      <c r="A31" s="81" t="s">
        <v>1293</v>
      </c>
      <c r="B31" s="80">
        <f>ROUND(B29/B30,2)</f>
        <v>75.11</v>
      </c>
      <c r="C31" s="80">
        <f>ROUND(C29/C30,2)</f>
        <v>44.03</v>
      </c>
      <c r="D31" s="54"/>
    </row>
    <row r="32" spans="1:4" ht="15.75" thickBot="1" x14ac:dyDescent="0.3"/>
    <row r="33" spans="1:5" x14ac:dyDescent="0.25">
      <c r="A33" s="66" t="s">
        <v>1297</v>
      </c>
      <c r="B33" s="48"/>
      <c r="C33" s="48"/>
      <c r="D33" s="48"/>
      <c r="E33" s="49"/>
    </row>
    <row r="34" spans="1:5" x14ac:dyDescent="0.25">
      <c r="A34" s="50"/>
      <c r="B34" s="82" t="s">
        <v>186</v>
      </c>
      <c r="C34" s="82" t="s">
        <v>187</v>
      </c>
      <c r="D34" s="82" t="s">
        <v>188</v>
      </c>
      <c r="E34" s="83" t="s">
        <v>190</v>
      </c>
    </row>
    <row r="35" spans="1:5" x14ac:dyDescent="0.25">
      <c r="A35" s="50" t="s">
        <v>184</v>
      </c>
      <c r="B35" s="86">
        <v>1.7500000000000002E-2</v>
      </c>
      <c r="C35" s="87">
        <v>1.4999999999999999E-2</v>
      </c>
      <c r="D35" s="88">
        <v>2.5000000000000001E-2</v>
      </c>
      <c r="E35" s="89">
        <f>SUM(B35:D35)</f>
        <v>5.7500000000000002E-2</v>
      </c>
    </row>
    <row r="36" spans="1:5" x14ac:dyDescent="0.25">
      <c r="A36" s="50" t="s">
        <v>185</v>
      </c>
      <c r="B36" s="86">
        <v>1.7500000000000002E-2</v>
      </c>
      <c r="C36" s="87">
        <v>1.7500000000000002E-2</v>
      </c>
      <c r="D36" s="88">
        <v>2.5000000000000001E-2</v>
      </c>
      <c r="E36" s="89">
        <f t="shared" ref="E36:E37" si="1">SUM(B36:D36)</f>
        <v>6.0000000000000005E-2</v>
      </c>
    </row>
    <row r="37" spans="1:5" ht="15.75" thickBot="1" x14ac:dyDescent="0.3">
      <c r="A37" s="52" t="s">
        <v>2</v>
      </c>
      <c r="B37" s="90">
        <v>1.7500000000000002E-2</v>
      </c>
      <c r="C37" s="91">
        <v>1.7500000000000002E-2</v>
      </c>
      <c r="D37" s="92">
        <v>2.5000000000000001E-2</v>
      </c>
      <c r="E37" s="93">
        <f t="shared" si="1"/>
        <v>6.0000000000000005E-2</v>
      </c>
    </row>
  </sheetData>
  <pageMargins left="0.7" right="0.7" top="0.75" bottom="0.75" header="0.3" footer="0.3"/>
  <pageSetup scale="83" orientation="landscape" r:id="rId1"/>
  <headerFooter>
    <oddHeader>&amp;LRural Access to Primary and Preventative Services (RAPPS)
Year 2&amp;C&amp;A</oddHeader>
    <oddFooter>&amp;CUpdated June 14, 2022</oddFooter>
  </headerFooter>
  <colBreaks count="1" manualBreakCount="1">
    <brk id="1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BE735-9E44-4765-A5C3-E482BDAA7AEE}">
  <sheetPr>
    <tabColor rgb="FF7030A0"/>
  </sheetPr>
  <dimension ref="A1:D19"/>
  <sheetViews>
    <sheetView workbookViewId="0"/>
  </sheetViews>
  <sheetFormatPr defaultRowHeight="15" x14ac:dyDescent="0.25"/>
  <cols>
    <col min="1" max="1" width="22.42578125" customWidth="1"/>
    <col min="2" max="2" width="15.28515625" bestFit="1" customWidth="1"/>
    <col min="3" max="3" width="14.140625" customWidth="1"/>
    <col min="4" max="4" width="17.140625" customWidth="1"/>
  </cols>
  <sheetData>
    <row r="1" spans="1:4" ht="18.75" x14ac:dyDescent="0.3">
      <c r="A1" s="22" t="str">
        <f>'RAPPS Payment Calc'!A1</f>
        <v>Rural Access to Primary and Preventative Services</v>
      </c>
    </row>
    <row r="2" spans="1:4" ht="18.75" x14ac:dyDescent="0.3">
      <c r="A2" s="22" t="str">
        <f>'RAPPS Payment Calc'!A2</f>
        <v>Year 2 (State Fiscal Year 2023)</v>
      </c>
    </row>
    <row r="3" spans="1:4" ht="18.75" x14ac:dyDescent="0.3">
      <c r="A3" s="22" t="s">
        <v>1314</v>
      </c>
    </row>
    <row r="4" spans="1:4" ht="19.5" thickBot="1" x14ac:dyDescent="0.35">
      <c r="A4" s="22"/>
    </row>
    <row r="5" spans="1:4" ht="15.75" thickBot="1" x14ac:dyDescent="0.3">
      <c r="A5" s="145" t="s">
        <v>190</v>
      </c>
      <c r="B5" s="174">
        <f>SUM(B7:B19)</f>
        <v>13558680.109999998</v>
      </c>
      <c r="C5" s="174">
        <f t="shared" ref="C5:D5" si="0">SUM(C7:C19)</f>
        <v>6779340.4699999988</v>
      </c>
      <c r="D5" s="175">
        <f t="shared" si="0"/>
        <v>6779339.6400000006</v>
      </c>
    </row>
    <row r="6" spans="1:4" ht="45" x14ac:dyDescent="0.25">
      <c r="A6" s="144" t="s">
        <v>5</v>
      </c>
      <c r="B6" s="146" t="s">
        <v>604</v>
      </c>
      <c r="C6" s="146" t="s">
        <v>583</v>
      </c>
      <c r="D6" s="147" t="s">
        <v>582</v>
      </c>
    </row>
    <row r="7" spans="1:4" x14ac:dyDescent="0.25">
      <c r="A7" s="12" t="s">
        <v>421</v>
      </c>
      <c r="B7" s="170">
        <f>SUMIF('IGT by Provider'!$C:$C,'IGT by SDA'!$A7,'IGT by Provider'!D:D)</f>
        <v>461579.33999999997</v>
      </c>
      <c r="C7" s="170">
        <f>SUMIF('IGT by Provider'!$C:$C,'IGT by SDA'!$A7,'IGT by Provider'!E:E)</f>
        <v>230789.68</v>
      </c>
      <c r="D7" s="171">
        <f>SUMIF('IGT by Provider'!$C:$C,'IGT by SDA'!$A7,'IGT by Provider'!F:F)</f>
        <v>230789.66000000003</v>
      </c>
    </row>
    <row r="8" spans="1:4" x14ac:dyDescent="0.25">
      <c r="A8" s="12" t="s">
        <v>426</v>
      </c>
      <c r="B8" s="170">
        <f>SUMIF('IGT by Provider'!C:C,'IGT by SDA'!A8,'IGT by Provider'!D:D)</f>
        <v>584077.86</v>
      </c>
      <c r="C8" s="170">
        <f>SUMIF('IGT by Provider'!$C:$C,'IGT by SDA'!$A8,'IGT by Provider'!E:E)</f>
        <v>292038.94</v>
      </c>
      <c r="D8" s="171">
        <f>SUMIF('IGT by Provider'!$C:$C,'IGT by SDA'!$A8,'IGT by Provider'!F:F)</f>
        <v>292038.92</v>
      </c>
    </row>
    <row r="9" spans="1:4" x14ac:dyDescent="0.25">
      <c r="A9" s="12" t="s">
        <v>425</v>
      </c>
      <c r="B9" s="170">
        <f>SUMIF('IGT by Provider'!C:C,'IGT by SDA'!A9,'IGT by Provider'!D:D)</f>
        <v>16405.009999999998</v>
      </c>
      <c r="C9" s="170">
        <f>SUMIF('IGT by Provider'!$C:$C,'IGT by SDA'!$A9,'IGT by Provider'!E:E)</f>
        <v>8202.51</v>
      </c>
      <c r="D9" s="171">
        <f>SUMIF('IGT by Provider'!$C:$C,'IGT by SDA'!$A9,'IGT by Provider'!F:F)</f>
        <v>8202.4999999999982</v>
      </c>
    </row>
    <row r="10" spans="1:4" x14ac:dyDescent="0.25">
      <c r="A10" s="12" t="s">
        <v>413</v>
      </c>
      <c r="B10" s="170">
        <f>SUMIF('IGT by Provider'!C:C,'IGT by SDA'!A10,'IGT by Provider'!D:D)</f>
        <v>191589.59000000003</v>
      </c>
      <c r="C10" s="170">
        <f>SUMIF('IGT by Provider'!$C:$C,'IGT by SDA'!$A10,'IGT by Provider'!E:E)</f>
        <v>95794.81</v>
      </c>
      <c r="D10" s="171">
        <f>SUMIF('IGT by Provider'!$C:$C,'IGT by SDA'!$A10,'IGT by Provider'!F:F)</f>
        <v>95794.780000000013</v>
      </c>
    </row>
    <row r="11" spans="1:4" x14ac:dyDescent="0.25">
      <c r="A11" s="12" t="s">
        <v>408</v>
      </c>
      <c r="B11" s="170">
        <f>SUMIF('IGT by Provider'!C:C,'IGT by SDA'!A11,'IGT by Provider'!D:D)</f>
        <v>183403.6</v>
      </c>
      <c r="C11" s="170">
        <f>SUMIF('IGT by Provider'!$C:$C,'IGT by SDA'!$A11,'IGT by Provider'!E:E)</f>
        <v>91701.81</v>
      </c>
      <c r="D11" s="171">
        <f>SUMIF('IGT by Provider'!$C:$C,'IGT by SDA'!$A11,'IGT by Provider'!F:F)</f>
        <v>91701.79</v>
      </c>
    </row>
    <row r="12" spans="1:4" x14ac:dyDescent="0.25">
      <c r="A12" s="12" t="s">
        <v>424</v>
      </c>
      <c r="B12" s="170">
        <f>SUMIF('IGT by Provider'!C:C,'IGT by SDA'!A12,'IGT by Provider'!D:D)</f>
        <v>197647.21000000002</v>
      </c>
      <c r="C12" s="170">
        <f>SUMIF('IGT by Provider'!$C:$C,'IGT by SDA'!$A12,'IGT by Provider'!E:E)</f>
        <v>98823.62</v>
      </c>
      <c r="D12" s="171">
        <f>SUMIF('IGT by Provider'!$C:$C,'IGT by SDA'!$A12,'IGT by Provider'!F:F)</f>
        <v>98823.590000000011</v>
      </c>
    </row>
    <row r="13" spans="1:4" x14ac:dyDescent="0.25">
      <c r="A13" s="12" t="s">
        <v>423</v>
      </c>
      <c r="B13" s="170">
        <f>SUMIF('IGT by Provider'!C:C,'IGT by SDA'!A13,'IGT by Provider'!D:D)</f>
        <v>1522016.19</v>
      </c>
      <c r="C13" s="170">
        <f>SUMIF('IGT by Provider'!$C:$C,'IGT by SDA'!$A13,'IGT by Provider'!E:E)</f>
        <v>761008.11999999988</v>
      </c>
      <c r="D13" s="171">
        <f>SUMIF('IGT by Provider'!$C:$C,'IGT by SDA'!$A13,'IGT by Provider'!F:F)</f>
        <v>761008.07</v>
      </c>
    </row>
    <row r="14" spans="1:4" x14ac:dyDescent="0.25">
      <c r="A14" s="12" t="s">
        <v>381</v>
      </c>
      <c r="B14" s="170">
        <f>SUMIF('IGT by Provider'!C:C,'IGT by SDA'!A14,'IGT by Provider'!D:D)</f>
        <v>2461949.2400000002</v>
      </c>
      <c r="C14" s="170">
        <f>SUMIF('IGT by Provider'!$C:$C,'IGT by SDA'!$A14,'IGT by Provider'!E:E)</f>
        <v>1230974.6900000002</v>
      </c>
      <c r="D14" s="171">
        <f>SUMIF('IGT by Provider'!$C:$C,'IGT by SDA'!$A14,'IGT by Provider'!F:F)</f>
        <v>1230974.5500000003</v>
      </c>
    </row>
    <row r="15" spans="1:4" x14ac:dyDescent="0.25">
      <c r="A15" s="12" t="s">
        <v>364</v>
      </c>
      <c r="B15" s="170">
        <f>SUMIF('IGT by Provider'!C:C,'IGT by SDA'!A15,'IGT by Provider'!D:D)</f>
        <v>2220316.41</v>
      </c>
      <c r="C15" s="170">
        <f>SUMIF('IGT by Provider'!$C:$C,'IGT by SDA'!$A15,'IGT by Provider'!E:E)</f>
        <v>1110158.24</v>
      </c>
      <c r="D15" s="171">
        <f>SUMIF('IGT by Provider'!$C:$C,'IGT by SDA'!$A15,'IGT by Provider'!F:F)</f>
        <v>1110158.17</v>
      </c>
    </row>
    <row r="16" spans="1:4" x14ac:dyDescent="0.25">
      <c r="A16" s="12" t="s">
        <v>249</v>
      </c>
      <c r="B16" s="170">
        <f>SUMIF('IGT by Provider'!C:C,'IGT by SDA'!A16,'IGT by Provider'!D:D)</f>
        <v>4338781.2599999979</v>
      </c>
      <c r="C16" s="170">
        <f>SUMIF('IGT by Provider'!$C:$C,'IGT by SDA'!$A16,'IGT by Provider'!E:E)</f>
        <v>2169390.7899999991</v>
      </c>
      <c r="D16" s="171">
        <f>SUMIF('IGT by Provider'!$C:$C,'IGT by SDA'!$A16,'IGT by Provider'!F:F)</f>
        <v>2169390.4699999993</v>
      </c>
    </row>
    <row r="17" spans="1:4" x14ac:dyDescent="0.25">
      <c r="A17" s="12" t="s">
        <v>220</v>
      </c>
      <c r="B17" s="170">
        <f>SUMIF('IGT by Provider'!C:C,'IGT by SDA'!A17,'IGT by Provider'!D:D)</f>
        <v>723636.16999999993</v>
      </c>
      <c r="C17" s="170">
        <f>SUMIF('IGT by Provider'!$C:$C,'IGT by SDA'!$A17,'IGT by Provider'!E:E)</f>
        <v>361818.1</v>
      </c>
      <c r="D17" s="171">
        <f>SUMIF('IGT by Provider'!$C:$C,'IGT by SDA'!$A17,'IGT by Provider'!F:F)</f>
        <v>361818.06999999995</v>
      </c>
    </row>
    <row r="18" spans="1:4" x14ac:dyDescent="0.25">
      <c r="A18" s="12" t="s">
        <v>422</v>
      </c>
      <c r="B18" s="170">
        <f>SUMIF('IGT by Provider'!C:C,'IGT by SDA'!A18,'IGT by Provider'!D:D)</f>
        <v>31867.57</v>
      </c>
      <c r="C18" s="170">
        <f>SUMIF('IGT by Provider'!$C:$C,'IGT by SDA'!$A18,'IGT by Provider'!E:E)</f>
        <v>15933.79</v>
      </c>
      <c r="D18" s="171">
        <f>SUMIF('IGT by Provider'!$C:$C,'IGT by SDA'!$A18,'IGT by Provider'!F:F)</f>
        <v>15933.779999999999</v>
      </c>
    </row>
    <row r="19" spans="1:4" ht="15.75" thickBot="1" x14ac:dyDescent="0.3">
      <c r="A19" s="13" t="s">
        <v>192</v>
      </c>
      <c r="B19" s="172">
        <f>SUMIF('IGT by Provider'!C:C,'IGT by SDA'!A19,'IGT by Provider'!D:D)</f>
        <v>625410.66</v>
      </c>
      <c r="C19" s="172">
        <f>SUMIF('IGT by Provider'!$C:$C,'IGT by SDA'!$A19,'IGT by Provider'!E:E)</f>
        <v>312705.37</v>
      </c>
      <c r="D19" s="173">
        <f>SUMIF('IGT by Provider'!$C:$C,'IGT by SDA'!$A19,'IGT by Provider'!F:F)</f>
        <v>312705.29000000004</v>
      </c>
    </row>
  </sheetData>
  <pageMargins left="0.7" right="0.7" top="0.75" bottom="0.75" header="0.3" footer="0.3"/>
  <pageSetup orientation="portrait" r:id="rId1"/>
  <headerFooter>
    <oddHeader>&amp;LRAPPS
Year 2&amp;C&amp;A</oddHeader>
    <oddFooter>&amp;CUpdated June 14, 2022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4E961-C0A3-4FF4-820C-F3DC06BBA9B8}">
  <sheetPr>
    <tabColor rgb="FF7030A0"/>
    <pageSetUpPr fitToPage="1"/>
  </sheetPr>
  <dimension ref="A1:F181"/>
  <sheetViews>
    <sheetView workbookViewId="0"/>
  </sheetViews>
  <sheetFormatPr defaultRowHeight="15" x14ac:dyDescent="0.25"/>
  <cols>
    <col min="1" max="1" width="13.140625" style="24" customWidth="1"/>
    <col min="2" max="2" width="29.42578125" style="24" customWidth="1"/>
    <col min="3" max="3" width="16.42578125" style="24" customWidth="1"/>
    <col min="4" max="4" width="17.42578125" customWidth="1"/>
    <col min="5" max="5" width="13.85546875" customWidth="1"/>
    <col min="6" max="6" width="14.140625" customWidth="1"/>
  </cols>
  <sheetData>
    <row r="1" spans="1:6" ht="21" x14ac:dyDescent="0.35">
      <c r="A1" s="122" t="str">
        <f>'RAPPS Payment Calc'!A1</f>
        <v>Rural Access to Primary and Preventative Services</v>
      </c>
    </row>
    <row r="2" spans="1:6" ht="21" x14ac:dyDescent="0.35">
      <c r="A2" s="122" t="str">
        <f>'RAPPS Payment Calc'!A2</f>
        <v>Year 2 (State Fiscal Year 2023)</v>
      </c>
    </row>
    <row r="3" spans="1:6" ht="19.5" thickBot="1" x14ac:dyDescent="0.35">
      <c r="A3" s="23" t="s">
        <v>605</v>
      </c>
      <c r="B3" s="23"/>
      <c r="C3" s="23"/>
      <c r="D3" s="161"/>
      <c r="E3" s="161"/>
      <c r="F3" s="161"/>
    </row>
    <row r="4" spans="1:6" ht="15.75" thickBot="1" x14ac:dyDescent="0.3">
      <c r="A4" s="142" t="s">
        <v>190</v>
      </c>
      <c r="B4" s="143"/>
      <c r="C4" s="143"/>
      <c r="D4" s="140">
        <f>SUM(D6:D180)</f>
        <v>13558680.110000005</v>
      </c>
      <c r="E4" s="140">
        <f t="shared" ref="E4:F4" si="0">SUM(E6:E180)</f>
        <v>6779340.4699999969</v>
      </c>
      <c r="F4" s="141">
        <f t="shared" si="0"/>
        <v>6779339.6399999997</v>
      </c>
    </row>
    <row r="5" spans="1:6" ht="75.75" thickBot="1" x14ac:dyDescent="0.3">
      <c r="A5" s="135" t="s">
        <v>4</v>
      </c>
      <c r="B5" s="136" t="s">
        <v>0</v>
      </c>
      <c r="C5" s="137" t="s">
        <v>5</v>
      </c>
      <c r="D5" s="138" t="s">
        <v>1308</v>
      </c>
      <c r="E5" s="138" t="s">
        <v>1309</v>
      </c>
      <c r="F5" s="139" t="s">
        <v>1310</v>
      </c>
    </row>
    <row r="6" spans="1:6" ht="30" x14ac:dyDescent="0.25">
      <c r="A6" s="165" t="s">
        <v>36</v>
      </c>
      <c r="B6" s="166" t="str">
        <f>INDEX('RAPPS Payment Calc'!C:C,MATCH($A:$A,'RAPPS Payment Calc'!$A:$A,0))</f>
        <v>Hamlin Hospital District-Hamlin Medical Clinic</v>
      </c>
      <c r="C6" s="167" t="str">
        <f>INDEX('RAPPS Payment Calc'!D:D,MATCH($A:$A,'RAPPS Payment Calc'!$A:$A,0))</f>
        <v>MRSA West</v>
      </c>
      <c r="D6" s="168">
        <f>INDEX('RAPPS Payment Calc'!AN:AN,MATCH($A:$A,'RAPPS Payment Calc'!$A:$A,0))</f>
        <v>34610.300000000003</v>
      </c>
      <c r="E6" s="168">
        <f>INDEX('RAPPS Payment Calc'!AO:AO,MATCH($A:$A,'RAPPS Payment Calc'!$A:$A,0))</f>
        <v>17305.150000000001</v>
      </c>
      <c r="F6" s="169">
        <f>INDEX('RAPPS Payment Calc'!AP:AP,MATCH($A:$A,'RAPPS Payment Calc'!$A:$A,0))</f>
        <v>17305.150000000001</v>
      </c>
    </row>
    <row r="7" spans="1:6" ht="30" x14ac:dyDescent="0.25">
      <c r="A7" s="25" t="s">
        <v>58</v>
      </c>
      <c r="B7" s="196" t="str">
        <f>INDEX('RAPPS Payment Calc'!C:C,MATCH($A:$A,'RAPPS Payment Calc'!$A:$A,0))</f>
        <v>Mccamey County Hospital District-</v>
      </c>
      <c r="C7" s="197" t="str">
        <f>INDEX('RAPPS Payment Calc'!D:D,MATCH($A:$A,'RAPPS Payment Calc'!$A:$A,0))</f>
        <v>MRSA West</v>
      </c>
      <c r="D7" s="198">
        <f>INDEX('RAPPS Payment Calc'!AN:AN,MATCH(A:A,'RAPPS Payment Calc'!A:A,0))</f>
        <v>20834.23</v>
      </c>
      <c r="E7" s="198">
        <f>INDEX('RAPPS Payment Calc'!AO:AO,MATCH($A:$A,'RAPPS Payment Calc'!$A:$A,0))</f>
        <v>10417.120000000001</v>
      </c>
      <c r="F7" s="131">
        <f>INDEX('RAPPS Payment Calc'!AP:AP,MATCH($A:$A,'RAPPS Payment Calc'!$A:$A,0))</f>
        <v>10417.109999999999</v>
      </c>
    </row>
    <row r="8" spans="1:6" ht="30" x14ac:dyDescent="0.25">
      <c r="A8" s="25" t="s">
        <v>117</v>
      </c>
      <c r="B8" s="196" t="str">
        <f>INDEX('RAPPS Payment Calc'!C:C,MATCH($A:$A,'RAPPS Payment Calc'!$A:$A,0))</f>
        <v>County Of Ward-Sandhills Family Clinic</v>
      </c>
      <c r="C8" s="197" t="str">
        <f>INDEX('RAPPS Payment Calc'!D:D,MATCH($A:$A,'RAPPS Payment Calc'!$A:$A,0))</f>
        <v>MRSA West</v>
      </c>
      <c r="D8" s="198">
        <f>INDEX('RAPPS Payment Calc'!AN:AN,MATCH(A:A,'RAPPS Payment Calc'!A:A,0))</f>
        <v>140161.5</v>
      </c>
      <c r="E8" s="198">
        <f>INDEX('RAPPS Payment Calc'!AO:AO,MATCH($A:$A,'RAPPS Payment Calc'!$A:$A,0))</f>
        <v>70080.75</v>
      </c>
      <c r="F8" s="131">
        <f>INDEX('RAPPS Payment Calc'!AP:AP,MATCH($A:$A,'RAPPS Payment Calc'!$A:$A,0))</f>
        <v>70080.75</v>
      </c>
    </row>
    <row r="9" spans="1:6" x14ac:dyDescent="0.25">
      <c r="A9" s="25" t="s">
        <v>47</v>
      </c>
      <c r="B9" s="196" t="str">
        <f>INDEX('RAPPS Payment Calc'!C:C,MATCH($A:$A,'RAPPS Payment Calc'!$A:$A,0))</f>
        <v>County Of Ward-</v>
      </c>
      <c r="C9" s="197" t="str">
        <f>INDEX('RAPPS Payment Calc'!D:D,MATCH($A:$A,'RAPPS Payment Calc'!$A:$A,0))</f>
        <v>MRSA West</v>
      </c>
      <c r="D9" s="198">
        <f>INDEX('RAPPS Payment Calc'!AN:AN,MATCH(A:A,'RAPPS Payment Calc'!A:A,0))</f>
        <v>2084.15</v>
      </c>
      <c r="E9" s="198">
        <f>INDEX('RAPPS Payment Calc'!AO:AO,MATCH($A:$A,'RAPPS Payment Calc'!$A:$A,0))</f>
        <v>1042.08</v>
      </c>
      <c r="F9" s="131">
        <f>INDEX('RAPPS Payment Calc'!AP:AP,MATCH($A:$A,'RAPPS Payment Calc'!$A:$A,0))</f>
        <v>1042.0700000000002</v>
      </c>
    </row>
    <row r="10" spans="1:6" ht="30" x14ac:dyDescent="0.25">
      <c r="A10" s="25" t="s">
        <v>65</v>
      </c>
      <c r="B10" s="196" t="str">
        <f>INDEX('RAPPS Payment Calc'!C:C,MATCH($A:$A,'RAPPS Payment Calc'!$A:$A,0))</f>
        <v>Scurry County Hospital District-Cogdell Family Clinic</v>
      </c>
      <c r="C10" s="197" t="str">
        <f>INDEX('RAPPS Payment Calc'!D:D,MATCH($A:$A,'RAPPS Payment Calc'!$A:$A,0))</f>
        <v>MRSA West</v>
      </c>
      <c r="D10" s="198">
        <f>INDEX('RAPPS Payment Calc'!AN:AN,MATCH(A:A,'RAPPS Payment Calc'!A:A,0))</f>
        <v>249831.71</v>
      </c>
      <c r="E10" s="198">
        <f>INDEX('RAPPS Payment Calc'!AO:AO,MATCH($A:$A,'RAPPS Payment Calc'!$A:$A,0))</f>
        <v>124915.86</v>
      </c>
      <c r="F10" s="131">
        <f>INDEX('RAPPS Payment Calc'!AP:AP,MATCH($A:$A,'RAPPS Payment Calc'!$A:$A,0))</f>
        <v>124915.84999999999</v>
      </c>
    </row>
    <row r="11" spans="1:6" ht="45" x14ac:dyDescent="0.25">
      <c r="A11" s="25" t="s">
        <v>157</v>
      </c>
      <c r="B11" s="196" t="str">
        <f>INDEX('RAPPS Payment Calc'!C:C,MATCH($A:$A,'RAPPS Payment Calc'!$A:$A,0))</f>
        <v>Bosque County Hospital District-Goodall-Witcher Clinic In Clifton</v>
      </c>
      <c r="C11" s="197" t="str">
        <f>INDEX('RAPPS Payment Calc'!D:D,MATCH($A:$A,'RAPPS Payment Calc'!$A:$A,0))</f>
        <v>MRSA Central</v>
      </c>
      <c r="D11" s="198">
        <f>INDEX('RAPPS Payment Calc'!AN:AN,MATCH(A:A,'RAPPS Payment Calc'!A:A,0))</f>
        <v>76108.570000000007</v>
      </c>
      <c r="E11" s="198">
        <f>INDEX('RAPPS Payment Calc'!AO:AO,MATCH($A:$A,'RAPPS Payment Calc'!$A:$A,0))</f>
        <v>38054.29</v>
      </c>
      <c r="F11" s="131">
        <f>INDEX('RAPPS Payment Calc'!AP:AP,MATCH($A:$A,'RAPPS Payment Calc'!$A:$A,0))</f>
        <v>38054.280000000006</v>
      </c>
    </row>
    <row r="12" spans="1:6" ht="45" x14ac:dyDescent="0.25">
      <c r="A12" s="25" t="s">
        <v>141</v>
      </c>
      <c r="B12" s="196" t="str">
        <f>INDEX('RAPPS Payment Calc'!C:C,MATCH($A:$A,'RAPPS Payment Calc'!$A:$A,0))</f>
        <v>Bosque County Hospital District-Goodall-Witcher Clinic In Whitney</v>
      </c>
      <c r="C12" s="197" t="str">
        <f>INDEX('RAPPS Payment Calc'!D:D,MATCH($A:$A,'RAPPS Payment Calc'!$A:$A,0))</f>
        <v>MRSA Central</v>
      </c>
      <c r="D12" s="198">
        <f>INDEX('RAPPS Payment Calc'!AN:AN,MATCH(A:A,'RAPPS Payment Calc'!A:A,0))</f>
        <v>55137.29</v>
      </c>
      <c r="E12" s="198">
        <f>INDEX('RAPPS Payment Calc'!AO:AO,MATCH($A:$A,'RAPPS Payment Calc'!$A:$A,0))</f>
        <v>27568.65</v>
      </c>
      <c r="F12" s="131">
        <f>INDEX('RAPPS Payment Calc'!AP:AP,MATCH($A:$A,'RAPPS Payment Calc'!$A:$A,0))</f>
        <v>27568.639999999999</v>
      </c>
    </row>
    <row r="13" spans="1:6" ht="45" x14ac:dyDescent="0.25">
      <c r="A13" s="25" t="s">
        <v>131</v>
      </c>
      <c r="B13" s="196" t="str">
        <f>INDEX('RAPPS Payment Calc'!C:C,MATCH($A:$A,'RAPPS Payment Calc'!$A:$A,0))</f>
        <v>Liberty County Hospital District No 1-Liberty Dayton Medical Clinic</v>
      </c>
      <c r="C13" s="197" t="str">
        <f>INDEX('RAPPS Payment Calc'!D:D,MATCH($A:$A,'RAPPS Payment Calc'!$A:$A,0))</f>
        <v>Jefferson</v>
      </c>
      <c r="D13" s="198">
        <f>INDEX('RAPPS Payment Calc'!AN:AN,MATCH(A:A,'RAPPS Payment Calc'!A:A,0))</f>
        <v>25002.6</v>
      </c>
      <c r="E13" s="198">
        <f>INDEX('RAPPS Payment Calc'!AO:AO,MATCH($A:$A,'RAPPS Payment Calc'!$A:$A,0))</f>
        <v>12501.3</v>
      </c>
      <c r="F13" s="131">
        <f>INDEX('RAPPS Payment Calc'!AP:AP,MATCH($A:$A,'RAPPS Payment Calc'!$A:$A,0))</f>
        <v>12501.3</v>
      </c>
    </row>
    <row r="14" spans="1:6" x14ac:dyDescent="0.25">
      <c r="A14" s="25" t="s">
        <v>114</v>
      </c>
      <c r="B14" s="196" t="str">
        <f>INDEX('RAPPS Payment Calc'!C:C,MATCH($A:$A,'RAPPS Payment Calc'!$A:$A,0))</f>
        <v>Medical Center Of Dimmitt</v>
      </c>
      <c r="C14" s="197" t="str">
        <f>INDEX('RAPPS Payment Calc'!D:D,MATCH($A:$A,'RAPPS Payment Calc'!$A:$A,0))</f>
        <v>MRSA West</v>
      </c>
      <c r="D14" s="198">
        <f>INDEX('RAPPS Payment Calc'!AN:AN,MATCH(A:A,'RAPPS Payment Calc'!A:A,0))</f>
        <v>122073.29</v>
      </c>
      <c r="E14" s="198">
        <f>INDEX('RAPPS Payment Calc'!AO:AO,MATCH($A:$A,'RAPPS Payment Calc'!$A:$A,0))</f>
        <v>61036.65</v>
      </c>
      <c r="F14" s="131">
        <f>INDEX('RAPPS Payment Calc'!AP:AP,MATCH($A:$A,'RAPPS Payment Calc'!$A:$A,0))</f>
        <v>61036.639999999992</v>
      </c>
    </row>
    <row r="15" spans="1:6" ht="45" x14ac:dyDescent="0.25">
      <c r="A15" s="25" t="s">
        <v>161</v>
      </c>
      <c r="B15" s="196" t="str">
        <f>INDEX('RAPPS Payment Calc'!C:C,MATCH($A:$A,'RAPPS Payment Calc'!$A:$A,0))</f>
        <v>Val Verde Hospital Corporation-Val Verde Regional Medical Center Rhc</v>
      </c>
      <c r="C15" s="197" t="str">
        <f>INDEX('RAPPS Payment Calc'!D:D,MATCH($A:$A,'RAPPS Payment Calc'!$A:$A,0))</f>
        <v>MRSA West</v>
      </c>
      <c r="D15" s="198">
        <f>INDEX('RAPPS Payment Calc'!AN:AN,MATCH(A:A,'RAPPS Payment Calc'!A:A,0))</f>
        <v>299542.62</v>
      </c>
      <c r="E15" s="198">
        <f>INDEX('RAPPS Payment Calc'!AO:AO,MATCH($A:$A,'RAPPS Payment Calc'!$A:$A,0))</f>
        <v>149771.31</v>
      </c>
      <c r="F15" s="131">
        <f>INDEX('RAPPS Payment Calc'!AP:AP,MATCH($A:$A,'RAPPS Payment Calc'!$A:$A,0))</f>
        <v>149771.31</v>
      </c>
    </row>
    <row r="16" spans="1:6" x14ac:dyDescent="0.25">
      <c r="A16" s="25" t="s">
        <v>99</v>
      </c>
      <c r="B16" s="196" t="str">
        <f>INDEX('RAPPS Payment Calc'!C:C,MATCH($A:$A,'RAPPS Payment Calc'!$A:$A,0))</f>
        <v>Muenster Hospital District</v>
      </c>
      <c r="C16" s="197" t="str">
        <f>INDEX('RAPPS Payment Calc'!D:D,MATCH($A:$A,'RAPPS Payment Calc'!$A:$A,0))</f>
        <v>MRSA Northeast</v>
      </c>
      <c r="D16" s="198">
        <f>INDEX('RAPPS Payment Calc'!AN:AN,MATCH(A:A,'RAPPS Payment Calc'!A:A,0))</f>
        <v>13136.83</v>
      </c>
      <c r="E16" s="198">
        <f>INDEX('RAPPS Payment Calc'!AO:AO,MATCH($A:$A,'RAPPS Payment Calc'!$A:$A,0))</f>
        <v>6568.42</v>
      </c>
      <c r="F16" s="131">
        <f>INDEX('RAPPS Payment Calc'!AP:AP,MATCH($A:$A,'RAPPS Payment Calc'!$A:$A,0))</f>
        <v>6568.41</v>
      </c>
    </row>
    <row r="17" spans="1:6" ht="30" x14ac:dyDescent="0.25">
      <c r="A17" s="25" t="s">
        <v>44</v>
      </c>
      <c r="B17" s="196" t="str">
        <f>INDEX('RAPPS Payment Calc'!C:C,MATCH($A:$A,'RAPPS Payment Calc'!$A:$A,0))</f>
        <v>Knox County Hospital District-Knox County Hospital Clinic</v>
      </c>
      <c r="C17" s="197" t="str">
        <f>INDEX('RAPPS Payment Calc'!D:D,MATCH($A:$A,'RAPPS Payment Calc'!$A:$A,0))</f>
        <v>MRSA West</v>
      </c>
      <c r="D17" s="198">
        <f>INDEX('RAPPS Payment Calc'!AN:AN,MATCH(A:A,'RAPPS Payment Calc'!A:A,0))</f>
        <v>26086.13</v>
      </c>
      <c r="E17" s="198">
        <f>INDEX('RAPPS Payment Calc'!AO:AO,MATCH($A:$A,'RAPPS Payment Calc'!$A:$A,0))</f>
        <v>13043.07</v>
      </c>
      <c r="F17" s="131">
        <f>INDEX('RAPPS Payment Calc'!AP:AP,MATCH($A:$A,'RAPPS Payment Calc'!$A:$A,0))</f>
        <v>13043.060000000001</v>
      </c>
    </row>
    <row r="18" spans="1:6" ht="30" x14ac:dyDescent="0.25">
      <c r="A18" s="25" t="s">
        <v>55</v>
      </c>
      <c r="B18" s="196" t="str">
        <f>INDEX('RAPPS Payment Calc'!C:C,MATCH($A:$A,'RAPPS Payment Calc'!$A:$A,0))</f>
        <v>Knox County Hospital District-Munday Clinic</v>
      </c>
      <c r="C18" s="197" t="str">
        <f>INDEX('RAPPS Payment Calc'!D:D,MATCH($A:$A,'RAPPS Payment Calc'!$A:$A,0))</f>
        <v>MRSA West</v>
      </c>
      <c r="D18" s="198">
        <f>INDEX('RAPPS Payment Calc'!AN:AN,MATCH(A:A,'RAPPS Payment Calc'!A:A,0))</f>
        <v>25572.51</v>
      </c>
      <c r="E18" s="198">
        <f>INDEX('RAPPS Payment Calc'!AO:AO,MATCH($A:$A,'RAPPS Payment Calc'!$A:$A,0))</f>
        <v>12786.26</v>
      </c>
      <c r="F18" s="131">
        <f>INDEX('RAPPS Payment Calc'!AP:AP,MATCH($A:$A,'RAPPS Payment Calc'!$A:$A,0))</f>
        <v>12786.249999999998</v>
      </c>
    </row>
    <row r="19" spans="1:6" ht="30" x14ac:dyDescent="0.25">
      <c r="A19" s="25" t="s">
        <v>165</v>
      </c>
      <c r="B19" s="196" t="str">
        <f>INDEX('RAPPS Payment Calc'!C:C,MATCH($A:$A,'RAPPS Payment Calc'!$A:$A,0))</f>
        <v>Childress County Hospital District-Fox Rural Health Clinic</v>
      </c>
      <c r="C19" s="197" t="str">
        <f>INDEX('RAPPS Payment Calc'!D:D,MATCH($A:$A,'RAPPS Payment Calc'!$A:$A,0))</f>
        <v>MRSA West</v>
      </c>
      <c r="D19" s="198">
        <f>INDEX('RAPPS Payment Calc'!AN:AN,MATCH(A:A,'RAPPS Payment Calc'!A:A,0))</f>
        <v>177125.93</v>
      </c>
      <c r="E19" s="198">
        <f>INDEX('RAPPS Payment Calc'!AO:AO,MATCH($A:$A,'RAPPS Payment Calc'!$A:$A,0))</f>
        <v>88562.97</v>
      </c>
      <c r="F19" s="131">
        <f>INDEX('RAPPS Payment Calc'!AP:AP,MATCH($A:$A,'RAPPS Payment Calc'!$A:$A,0))</f>
        <v>88562.959999999992</v>
      </c>
    </row>
    <row r="20" spans="1:6" ht="45" x14ac:dyDescent="0.25">
      <c r="A20" s="25" t="s">
        <v>72</v>
      </c>
      <c r="B20" s="196" t="str">
        <f>INDEX('RAPPS Payment Calc'!C:C,MATCH($A:$A,'RAPPS Payment Calc'!$A:$A,0))</f>
        <v>Stephens Memorial Hospital District-Breckenridge Medical Center</v>
      </c>
      <c r="C20" s="197" t="str">
        <f>INDEX('RAPPS Payment Calc'!D:D,MATCH($A:$A,'RAPPS Payment Calc'!$A:$A,0))</f>
        <v>MRSA West</v>
      </c>
      <c r="D20" s="198">
        <f>INDEX('RAPPS Payment Calc'!AN:AN,MATCH(A:A,'RAPPS Payment Calc'!A:A,0))</f>
        <v>34658.29</v>
      </c>
      <c r="E20" s="198">
        <f>INDEX('RAPPS Payment Calc'!AO:AO,MATCH($A:$A,'RAPPS Payment Calc'!$A:$A,0))</f>
        <v>17329.150000000001</v>
      </c>
      <c r="F20" s="131">
        <f>INDEX('RAPPS Payment Calc'!AP:AP,MATCH($A:$A,'RAPPS Payment Calc'!$A:$A,0))</f>
        <v>17329.14</v>
      </c>
    </row>
    <row r="21" spans="1:6" ht="30" x14ac:dyDescent="0.25">
      <c r="A21" s="25" t="s">
        <v>62</v>
      </c>
      <c r="B21" s="196" t="str">
        <f>INDEX('RAPPS Payment Calc'!C:C,MATCH($A:$A,'RAPPS Payment Calc'!$A:$A,0))</f>
        <v>County Of Yoakum-West Texas Medical Center</v>
      </c>
      <c r="C21" s="197" t="str">
        <f>INDEX('RAPPS Payment Calc'!D:D,MATCH($A:$A,'RAPPS Payment Calc'!$A:$A,0))</f>
        <v>MRSA West</v>
      </c>
      <c r="D21" s="198">
        <f>INDEX('RAPPS Payment Calc'!AN:AN,MATCH(A:A,'RAPPS Payment Calc'!A:A,0))</f>
        <v>212290.76</v>
      </c>
      <c r="E21" s="198">
        <f>INDEX('RAPPS Payment Calc'!AO:AO,MATCH($A:$A,'RAPPS Payment Calc'!$A:$A,0))</f>
        <v>106145.38</v>
      </c>
      <c r="F21" s="131">
        <f>INDEX('RAPPS Payment Calc'!AP:AP,MATCH($A:$A,'RAPPS Payment Calc'!$A:$A,0))</f>
        <v>106145.38</v>
      </c>
    </row>
    <row r="22" spans="1:6" x14ac:dyDescent="0.25">
      <c r="A22" s="25" t="s">
        <v>119</v>
      </c>
      <c r="B22" s="196" t="str">
        <f>INDEX('RAPPS Payment Calc'!C:C,MATCH($A:$A,'RAPPS Payment Calc'!$A:$A,0))</f>
        <v>County Of Yoakum-Plains Clinic</v>
      </c>
      <c r="C22" s="197" t="str">
        <f>INDEX('RAPPS Payment Calc'!D:D,MATCH($A:$A,'RAPPS Payment Calc'!$A:$A,0))</f>
        <v>MRSA West</v>
      </c>
      <c r="D22" s="198">
        <f>INDEX('RAPPS Payment Calc'!AN:AN,MATCH(A:A,'RAPPS Payment Calc'!A:A,0))</f>
        <v>29466.2</v>
      </c>
      <c r="E22" s="198">
        <f>INDEX('RAPPS Payment Calc'!AO:AO,MATCH($A:$A,'RAPPS Payment Calc'!$A:$A,0))</f>
        <v>14733.1</v>
      </c>
      <c r="F22" s="131">
        <f>INDEX('RAPPS Payment Calc'!AP:AP,MATCH($A:$A,'RAPPS Payment Calc'!$A:$A,0))</f>
        <v>14733.1</v>
      </c>
    </row>
    <row r="23" spans="1:6" ht="45" x14ac:dyDescent="0.25">
      <c r="A23" s="25" t="s">
        <v>25</v>
      </c>
      <c r="B23" s="196" t="str">
        <f>INDEX('RAPPS Payment Calc'!C:C,MATCH($A:$A,'RAPPS Payment Calc'!$A:$A,0))</f>
        <v>Gainesville Community Hospital, Inc.-Cooke County Medical Center</v>
      </c>
      <c r="C23" s="197" t="str">
        <f>INDEX('RAPPS Payment Calc'!D:D,MATCH($A:$A,'RAPPS Payment Calc'!$A:$A,0))</f>
        <v>MRSA Northeast</v>
      </c>
      <c r="D23" s="198">
        <f>INDEX('RAPPS Payment Calc'!AN:AN,MATCH(A:A,'RAPPS Payment Calc'!A:A,0))</f>
        <v>126108.84</v>
      </c>
      <c r="E23" s="198">
        <f>INDEX('RAPPS Payment Calc'!AO:AO,MATCH($A:$A,'RAPPS Payment Calc'!$A:$A,0))</f>
        <v>63054.42</v>
      </c>
      <c r="F23" s="131">
        <f>INDEX('RAPPS Payment Calc'!AP:AP,MATCH($A:$A,'RAPPS Payment Calc'!$A:$A,0))</f>
        <v>63054.42</v>
      </c>
    </row>
    <row r="24" spans="1:6" ht="30" x14ac:dyDescent="0.25">
      <c r="A24" s="25" t="s">
        <v>23</v>
      </c>
      <c r="B24" s="196" t="str">
        <f>INDEX('RAPPS Payment Calc'!C:C,MATCH($A:$A,'RAPPS Payment Calc'!$A:$A,0))</f>
        <v>Jack County Hospital District-Jack County Medical Clinic</v>
      </c>
      <c r="C24" s="197" t="str">
        <f>INDEX('RAPPS Payment Calc'!D:D,MATCH($A:$A,'RAPPS Payment Calc'!$A:$A,0))</f>
        <v>MRSA West</v>
      </c>
      <c r="D24" s="198">
        <f>INDEX('RAPPS Payment Calc'!AN:AN,MATCH(A:A,'RAPPS Payment Calc'!A:A,0))</f>
        <v>79143.149999999994</v>
      </c>
      <c r="E24" s="198">
        <f>INDEX('RAPPS Payment Calc'!AO:AO,MATCH($A:$A,'RAPPS Payment Calc'!$A:$A,0))</f>
        <v>39571.58</v>
      </c>
      <c r="F24" s="131">
        <f>INDEX('RAPPS Payment Calc'!AP:AP,MATCH($A:$A,'RAPPS Payment Calc'!$A:$A,0))</f>
        <v>39571.569999999992</v>
      </c>
    </row>
    <row r="25" spans="1:6" ht="30" x14ac:dyDescent="0.25">
      <c r="A25" s="25" t="s">
        <v>82</v>
      </c>
      <c r="B25" s="196" t="str">
        <f>INDEX('RAPPS Payment Calc'!C:C,MATCH($A:$A,'RAPPS Payment Calc'!$A:$A,0))</f>
        <v>Jack County Hospital District - Fch Rural Health Clinic Bowie</v>
      </c>
      <c r="C25" s="197" t="str">
        <f>INDEX('RAPPS Payment Calc'!D:D,MATCH($A:$A,'RAPPS Payment Calc'!$A:$A,0))</f>
        <v>MRSA Northeast</v>
      </c>
      <c r="D25" s="198">
        <f>INDEX('RAPPS Payment Calc'!AN:AN,MATCH(A:A,'RAPPS Payment Calc'!A:A,0))</f>
        <v>111269.58</v>
      </c>
      <c r="E25" s="198">
        <f>INDEX('RAPPS Payment Calc'!AO:AO,MATCH($A:$A,'RAPPS Payment Calc'!$A:$A,0))</f>
        <v>55634.79</v>
      </c>
      <c r="F25" s="131">
        <f>INDEX('RAPPS Payment Calc'!AP:AP,MATCH($A:$A,'RAPPS Payment Calc'!$A:$A,0))</f>
        <v>55634.79</v>
      </c>
    </row>
    <row r="26" spans="1:6" ht="30" x14ac:dyDescent="0.25">
      <c r="A26" s="25" t="s">
        <v>155</v>
      </c>
      <c r="B26" s="196" t="str">
        <f>INDEX('RAPPS Payment Calc'!C:C,MATCH($A:$A,'RAPPS Payment Calc'!$A:$A,0))</f>
        <v>Jack County Hospital District - Fch Rural Health Clinic Alvord</v>
      </c>
      <c r="C26" s="197" t="str">
        <f>INDEX('RAPPS Payment Calc'!D:D,MATCH($A:$A,'RAPPS Payment Calc'!$A:$A,0))</f>
        <v>Tarrant</v>
      </c>
      <c r="D26" s="198">
        <f>INDEX('RAPPS Payment Calc'!AN:AN,MATCH(A:A,'RAPPS Payment Calc'!A:A,0))</f>
        <v>31867.57</v>
      </c>
      <c r="E26" s="198">
        <f>INDEX('RAPPS Payment Calc'!AO:AO,MATCH($A:$A,'RAPPS Payment Calc'!$A:$A,0))</f>
        <v>15933.79</v>
      </c>
      <c r="F26" s="131">
        <f>INDEX('RAPPS Payment Calc'!AP:AP,MATCH($A:$A,'RAPPS Payment Calc'!$A:$A,0))</f>
        <v>15933.779999999999</v>
      </c>
    </row>
    <row r="27" spans="1:6" x14ac:dyDescent="0.25">
      <c r="A27" s="25" t="s">
        <v>178</v>
      </c>
      <c r="B27" s="196" t="str">
        <f>INDEX('RAPPS Payment Calc'!C:C,MATCH($A:$A,'RAPPS Payment Calc'!$A:$A,0))</f>
        <v>Jackson Medical Clinic</v>
      </c>
      <c r="C27" s="197" t="str">
        <f>INDEX('RAPPS Payment Calc'!D:D,MATCH($A:$A,'RAPPS Payment Calc'!$A:$A,0))</f>
        <v>MRSA Central</v>
      </c>
      <c r="D27" s="198">
        <f>INDEX('RAPPS Payment Calc'!AN:AN,MATCH(A:A,'RAPPS Payment Calc'!A:A,0))</f>
        <v>191235.6</v>
      </c>
      <c r="E27" s="198">
        <f>INDEX('RAPPS Payment Calc'!AO:AO,MATCH($A:$A,'RAPPS Payment Calc'!$A:$A,0))</f>
        <v>95617.8</v>
      </c>
      <c r="F27" s="131">
        <f>INDEX('RAPPS Payment Calc'!AP:AP,MATCH($A:$A,'RAPPS Payment Calc'!$A:$A,0))</f>
        <v>95617.8</v>
      </c>
    </row>
    <row r="28" spans="1:6" ht="30" x14ac:dyDescent="0.25">
      <c r="A28" s="25" t="s">
        <v>88</v>
      </c>
      <c r="B28" s="196" t="str">
        <f>INDEX('RAPPS Payment Calc'!C:C,MATCH($A:$A,'RAPPS Payment Calc'!$A:$A,0))</f>
        <v>Lockney General Hospital District-Cogdell Clinic</v>
      </c>
      <c r="C28" s="197" t="str">
        <f>INDEX('RAPPS Payment Calc'!D:D,MATCH($A:$A,'RAPPS Payment Calc'!$A:$A,0))</f>
        <v>Lubbock</v>
      </c>
      <c r="D28" s="198">
        <f>INDEX('RAPPS Payment Calc'!AN:AN,MATCH(A:A,'RAPPS Payment Calc'!A:A,0))</f>
        <v>84592.66</v>
      </c>
      <c r="E28" s="198">
        <f>INDEX('RAPPS Payment Calc'!AO:AO,MATCH($A:$A,'RAPPS Payment Calc'!$A:$A,0))</f>
        <v>42296.33</v>
      </c>
      <c r="F28" s="131">
        <f>INDEX('RAPPS Payment Calc'!AP:AP,MATCH($A:$A,'RAPPS Payment Calc'!$A:$A,0))</f>
        <v>42296.33</v>
      </c>
    </row>
    <row r="29" spans="1:6" ht="45" x14ac:dyDescent="0.25">
      <c r="A29" s="25" t="s">
        <v>102</v>
      </c>
      <c r="B29" s="196" t="str">
        <f>INDEX('RAPPS Payment Calc'!C:C,MATCH($A:$A,'RAPPS Payment Calc'!$A:$A,0))</f>
        <v>Lockney General Hospital District-Cogdell Clinic Briscoe County</v>
      </c>
      <c r="C29" s="197" t="str">
        <f>INDEX('RAPPS Payment Calc'!D:D,MATCH($A:$A,'RAPPS Payment Calc'!$A:$A,0))</f>
        <v>MRSA West</v>
      </c>
      <c r="D29" s="198">
        <f>INDEX('RAPPS Payment Calc'!AN:AN,MATCH(A:A,'RAPPS Payment Calc'!A:A,0))</f>
        <v>22036.02</v>
      </c>
      <c r="E29" s="198">
        <f>INDEX('RAPPS Payment Calc'!AO:AO,MATCH($A:$A,'RAPPS Payment Calc'!$A:$A,0))</f>
        <v>11018.01</v>
      </c>
      <c r="F29" s="131">
        <f>INDEX('RAPPS Payment Calc'!AP:AP,MATCH($A:$A,'RAPPS Payment Calc'!$A:$A,0))</f>
        <v>11018.01</v>
      </c>
    </row>
    <row r="30" spans="1:6" ht="30" x14ac:dyDescent="0.25">
      <c r="A30" s="25" t="s">
        <v>140</v>
      </c>
      <c r="B30" s="196" t="str">
        <f>INDEX('RAPPS Payment Calc'!C:C,MATCH($A:$A,'RAPPS Payment Calc'!$A:$A,0))</f>
        <v>Hemphill County Hospital District-</v>
      </c>
      <c r="C30" s="197" t="str">
        <f>INDEX('RAPPS Payment Calc'!D:D,MATCH($A:$A,'RAPPS Payment Calc'!$A:$A,0))</f>
        <v>MRSA West</v>
      </c>
      <c r="D30" s="198">
        <f>INDEX('RAPPS Payment Calc'!AN:AN,MATCH(A:A,'RAPPS Payment Calc'!A:A,0))</f>
        <v>18091.2</v>
      </c>
      <c r="E30" s="198">
        <f>INDEX('RAPPS Payment Calc'!AO:AO,MATCH($A:$A,'RAPPS Payment Calc'!$A:$A,0))</f>
        <v>9045.6</v>
      </c>
      <c r="F30" s="131">
        <f>INDEX('RAPPS Payment Calc'!AP:AP,MATCH($A:$A,'RAPPS Payment Calc'!$A:$A,0))</f>
        <v>9045.6</v>
      </c>
    </row>
    <row r="31" spans="1:6" ht="45" x14ac:dyDescent="0.25">
      <c r="A31" s="25" t="s">
        <v>104</v>
      </c>
      <c r="B31" s="196" t="str">
        <f>INDEX('RAPPS Payment Calc'!C:C,MATCH($A:$A,'RAPPS Payment Calc'!$A:$A,0))</f>
        <v>Hemphill County Hospital District-Harvester  Family Medical Clinic</v>
      </c>
      <c r="C31" s="197" t="str">
        <f>INDEX('RAPPS Payment Calc'!D:D,MATCH($A:$A,'RAPPS Payment Calc'!$A:$A,0))</f>
        <v>MRSA West</v>
      </c>
      <c r="D31" s="198">
        <f>INDEX('RAPPS Payment Calc'!AN:AN,MATCH(A:A,'RAPPS Payment Calc'!A:A,0))</f>
        <v>16307.82</v>
      </c>
      <c r="E31" s="198">
        <f>INDEX('RAPPS Payment Calc'!AO:AO,MATCH($A:$A,'RAPPS Payment Calc'!$A:$A,0))</f>
        <v>8153.91</v>
      </c>
      <c r="F31" s="131">
        <f>INDEX('RAPPS Payment Calc'!AP:AP,MATCH($A:$A,'RAPPS Payment Calc'!$A:$A,0))</f>
        <v>8153.91</v>
      </c>
    </row>
    <row r="32" spans="1:6" ht="30" x14ac:dyDescent="0.25">
      <c r="A32" s="25" t="s">
        <v>115</v>
      </c>
      <c r="B32" s="196" t="str">
        <f>INDEX('RAPPS Payment Calc'!C:C,MATCH($A:$A,'RAPPS Payment Calc'!$A:$A,0))</f>
        <v>Columbus Community Hospital-Columbus Medical Clinic</v>
      </c>
      <c r="C32" s="197" t="str">
        <f>INDEX('RAPPS Payment Calc'!D:D,MATCH($A:$A,'RAPPS Payment Calc'!$A:$A,0))</f>
        <v>MRSA Central</v>
      </c>
      <c r="D32" s="198">
        <f>INDEX('RAPPS Payment Calc'!AN:AN,MATCH(A:A,'RAPPS Payment Calc'!A:A,0))</f>
        <v>288993.39</v>
      </c>
      <c r="E32" s="198">
        <f>INDEX('RAPPS Payment Calc'!AO:AO,MATCH($A:$A,'RAPPS Payment Calc'!$A:$A,0))</f>
        <v>144496.70000000001</v>
      </c>
      <c r="F32" s="131">
        <f>INDEX('RAPPS Payment Calc'!AP:AP,MATCH($A:$A,'RAPPS Payment Calc'!$A:$A,0))</f>
        <v>144496.69</v>
      </c>
    </row>
    <row r="33" spans="1:6" ht="30" x14ac:dyDescent="0.25">
      <c r="A33" s="25" t="s">
        <v>170</v>
      </c>
      <c r="B33" s="196" t="str">
        <f>INDEX('RAPPS Payment Calc'!C:C,MATCH($A:$A,'RAPPS Payment Calc'!$A:$A,0))</f>
        <v>Columbus Community Hospital-Four Oaks Medical Clinic</v>
      </c>
      <c r="C33" s="197" t="str">
        <f>INDEX('RAPPS Payment Calc'!D:D,MATCH($A:$A,'RAPPS Payment Calc'!$A:$A,0))</f>
        <v>MRSA Central</v>
      </c>
      <c r="D33" s="198">
        <f>INDEX('RAPPS Payment Calc'!AN:AN,MATCH(A:A,'RAPPS Payment Calc'!A:A,0))</f>
        <v>5800.03</v>
      </c>
      <c r="E33" s="198">
        <f>INDEX('RAPPS Payment Calc'!AO:AO,MATCH($A:$A,'RAPPS Payment Calc'!$A:$A,0))</f>
        <v>2900.02</v>
      </c>
      <c r="F33" s="131">
        <f>INDEX('RAPPS Payment Calc'!AP:AP,MATCH($A:$A,'RAPPS Payment Calc'!$A:$A,0))</f>
        <v>2900.0099999999998</v>
      </c>
    </row>
    <row r="34" spans="1:6" ht="30" x14ac:dyDescent="0.25">
      <c r="A34" s="25" t="s">
        <v>171</v>
      </c>
      <c r="B34" s="196" t="str">
        <f>INDEX('RAPPS Payment Calc'!C:C,MATCH($A:$A,'RAPPS Payment Calc'!$A:$A,0))</f>
        <v>Hardeman County Memorial Hosp-Hardeman County Clinic</v>
      </c>
      <c r="C34" s="197" t="str">
        <f>INDEX('RAPPS Payment Calc'!D:D,MATCH($A:$A,'RAPPS Payment Calc'!$A:$A,0))</f>
        <v>MRSA West</v>
      </c>
      <c r="D34" s="198">
        <f>INDEX('RAPPS Payment Calc'!AN:AN,MATCH(A:A,'RAPPS Payment Calc'!A:A,0))</f>
        <v>59158.400000000001</v>
      </c>
      <c r="E34" s="198">
        <f>INDEX('RAPPS Payment Calc'!AO:AO,MATCH($A:$A,'RAPPS Payment Calc'!$A:$A,0))</f>
        <v>29579.200000000001</v>
      </c>
      <c r="F34" s="131">
        <f>INDEX('RAPPS Payment Calc'!AP:AP,MATCH($A:$A,'RAPPS Payment Calc'!$A:$A,0))</f>
        <v>29579.200000000001</v>
      </c>
    </row>
    <row r="35" spans="1:6" ht="30" x14ac:dyDescent="0.25">
      <c r="A35" s="25" t="s">
        <v>162</v>
      </c>
      <c r="B35" s="196" t="str">
        <f>INDEX('RAPPS Payment Calc'!C:C,MATCH($A:$A,'RAPPS Payment Calc'!$A:$A,0))</f>
        <v>Uvalde Medical And Surgical Associates-</v>
      </c>
      <c r="C35" s="197" t="str">
        <f>INDEX('RAPPS Payment Calc'!D:D,MATCH($A:$A,'RAPPS Payment Calc'!$A:$A,0))</f>
        <v>MRSA West</v>
      </c>
      <c r="D35" s="198">
        <f>INDEX('RAPPS Payment Calc'!AN:AN,MATCH(A:A,'RAPPS Payment Calc'!A:A,0))</f>
        <v>16502.38</v>
      </c>
      <c r="E35" s="198">
        <f>INDEX('RAPPS Payment Calc'!AO:AO,MATCH($A:$A,'RAPPS Payment Calc'!$A:$A,0))</f>
        <v>8251.19</v>
      </c>
      <c r="F35" s="131">
        <f>INDEX('RAPPS Payment Calc'!AP:AP,MATCH($A:$A,'RAPPS Payment Calc'!$A:$A,0))</f>
        <v>8251.19</v>
      </c>
    </row>
    <row r="36" spans="1:6" ht="30" x14ac:dyDescent="0.25">
      <c r="A36" s="25" t="s">
        <v>125</v>
      </c>
      <c r="B36" s="196" t="str">
        <f>INDEX('RAPPS Payment Calc'!C:C,MATCH($A:$A,'RAPPS Payment Calc'!$A:$A,0))</f>
        <v>Uvalde County Hospital Authority-</v>
      </c>
      <c r="C36" s="197" t="str">
        <f>INDEX('RAPPS Payment Calc'!D:D,MATCH($A:$A,'RAPPS Payment Calc'!$A:$A,0))</f>
        <v>MRSA West</v>
      </c>
      <c r="D36" s="198">
        <f>INDEX('RAPPS Payment Calc'!AN:AN,MATCH(A:A,'RAPPS Payment Calc'!A:A,0))</f>
        <v>24127.17</v>
      </c>
      <c r="E36" s="198">
        <f>INDEX('RAPPS Payment Calc'!AO:AO,MATCH($A:$A,'RAPPS Payment Calc'!$A:$A,0))</f>
        <v>12063.59</v>
      </c>
      <c r="F36" s="131">
        <f>INDEX('RAPPS Payment Calc'!AP:AP,MATCH($A:$A,'RAPPS Payment Calc'!$A:$A,0))</f>
        <v>12063.579999999998</v>
      </c>
    </row>
    <row r="37" spans="1:6" ht="30" x14ac:dyDescent="0.25">
      <c r="A37" s="25" t="s">
        <v>60</v>
      </c>
      <c r="B37" s="196" t="str">
        <f>INDEX('RAPPS Payment Calc'!C:C,MATCH($A:$A,'RAPPS Payment Calc'!$A:$A,0))</f>
        <v>Tyler County Hospital District-Tch Family Medical Clinic</v>
      </c>
      <c r="C37" s="197" t="str">
        <f>INDEX('RAPPS Payment Calc'!D:D,MATCH($A:$A,'RAPPS Payment Calc'!$A:$A,0))</f>
        <v>Jefferson</v>
      </c>
      <c r="D37" s="198">
        <f>INDEX('RAPPS Payment Calc'!AN:AN,MATCH(A:A,'RAPPS Payment Calc'!A:A,0))</f>
        <v>21230.77</v>
      </c>
      <c r="E37" s="198">
        <f>INDEX('RAPPS Payment Calc'!AO:AO,MATCH($A:$A,'RAPPS Payment Calc'!$A:$A,0))</f>
        <v>10615.39</v>
      </c>
      <c r="F37" s="131">
        <f>INDEX('RAPPS Payment Calc'!AP:AP,MATCH($A:$A,'RAPPS Payment Calc'!$A:$A,0))</f>
        <v>10615.380000000001</v>
      </c>
    </row>
    <row r="38" spans="1:6" ht="45" x14ac:dyDescent="0.25">
      <c r="A38" s="25" t="s">
        <v>108</v>
      </c>
      <c r="B38" s="196" t="str">
        <f>INDEX('RAPPS Payment Calc'!C:C,MATCH($A:$A,'RAPPS Payment Calc'!$A:$A,0))</f>
        <v>Dawson County Hospital District-Medical Arts Health Clinic</v>
      </c>
      <c r="C38" s="197" t="str">
        <f>INDEX('RAPPS Payment Calc'!D:D,MATCH($A:$A,'RAPPS Payment Calc'!$A:$A,0))</f>
        <v>MRSA West</v>
      </c>
      <c r="D38" s="198">
        <f>INDEX('RAPPS Payment Calc'!AN:AN,MATCH(A:A,'RAPPS Payment Calc'!A:A,0))</f>
        <v>165140.43</v>
      </c>
      <c r="E38" s="198">
        <f>INDEX('RAPPS Payment Calc'!AO:AO,MATCH($A:$A,'RAPPS Payment Calc'!$A:$A,0))</f>
        <v>82570.22</v>
      </c>
      <c r="F38" s="131">
        <f>INDEX('RAPPS Payment Calc'!AP:AP,MATCH($A:$A,'RAPPS Payment Calc'!$A:$A,0))</f>
        <v>82570.209999999992</v>
      </c>
    </row>
    <row r="39" spans="1:6" ht="45" x14ac:dyDescent="0.25">
      <c r="A39" s="25" t="s">
        <v>74</v>
      </c>
      <c r="B39" s="196" t="str">
        <f>INDEX('RAPPS Payment Calc'!C:C,MATCH($A:$A,'RAPPS Payment Calc'!$A:$A,0))</f>
        <v>Preferred Hospital Leasing Coleman Inc-Coleman Medical Associates</v>
      </c>
      <c r="C39" s="197" t="str">
        <f>INDEX('RAPPS Payment Calc'!D:D,MATCH($A:$A,'RAPPS Payment Calc'!$A:$A,0))</f>
        <v>MRSA West</v>
      </c>
      <c r="D39" s="198">
        <f>INDEX('RAPPS Payment Calc'!AN:AN,MATCH(A:A,'RAPPS Payment Calc'!A:A,0))</f>
        <v>99294.35</v>
      </c>
      <c r="E39" s="198">
        <f>INDEX('RAPPS Payment Calc'!AO:AO,MATCH($A:$A,'RAPPS Payment Calc'!$A:$A,0))</f>
        <v>49647.18</v>
      </c>
      <c r="F39" s="131">
        <f>INDEX('RAPPS Payment Calc'!AP:AP,MATCH($A:$A,'RAPPS Payment Calc'!$A:$A,0))</f>
        <v>49647.170000000006</v>
      </c>
    </row>
    <row r="40" spans="1:6" ht="30" x14ac:dyDescent="0.25">
      <c r="A40" s="25" t="s">
        <v>81</v>
      </c>
      <c r="B40" s="196" t="str">
        <f>INDEX('RAPPS Payment Calc'!C:C,MATCH($A:$A,'RAPPS Payment Calc'!$A:$A,0))</f>
        <v>Preferred Hospital Leasing Inc-Collingsworth Family Medicine</v>
      </c>
      <c r="C40" s="197" t="str">
        <f>INDEX('RAPPS Payment Calc'!D:D,MATCH($A:$A,'RAPPS Payment Calc'!$A:$A,0))</f>
        <v>MRSA West</v>
      </c>
      <c r="D40" s="198">
        <f>INDEX('RAPPS Payment Calc'!AN:AN,MATCH(A:A,'RAPPS Payment Calc'!A:A,0))</f>
        <v>41204.46</v>
      </c>
      <c r="E40" s="198">
        <f>INDEX('RAPPS Payment Calc'!AO:AO,MATCH($A:$A,'RAPPS Payment Calc'!$A:$A,0))</f>
        <v>20602.23</v>
      </c>
      <c r="F40" s="131">
        <f>INDEX('RAPPS Payment Calc'!AP:AP,MATCH($A:$A,'RAPPS Payment Calc'!$A:$A,0))</f>
        <v>20602.23</v>
      </c>
    </row>
    <row r="41" spans="1:6" ht="45" x14ac:dyDescent="0.25">
      <c r="A41" s="25" t="s">
        <v>30</v>
      </c>
      <c r="B41" s="196" t="str">
        <f>INDEX('RAPPS Payment Calc'!C:C,MATCH($A:$A,'RAPPS Payment Calc'!$A:$A,0))</f>
        <v>Preferred Hospital Leasing Van Horn Inc-Van Horn Rural Health Clinic</v>
      </c>
      <c r="C41" s="197" t="str">
        <f>INDEX('RAPPS Payment Calc'!D:D,MATCH($A:$A,'RAPPS Payment Calc'!$A:$A,0))</f>
        <v>MRSA West</v>
      </c>
      <c r="D41" s="198">
        <f>INDEX('RAPPS Payment Calc'!AN:AN,MATCH(A:A,'RAPPS Payment Calc'!A:A,0))</f>
        <v>47486.04</v>
      </c>
      <c r="E41" s="198">
        <f>INDEX('RAPPS Payment Calc'!AO:AO,MATCH($A:$A,'RAPPS Payment Calc'!$A:$A,0))</f>
        <v>23743.02</v>
      </c>
      <c r="F41" s="131">
        <f>INDEX('RAPPS Payment Calc'!AP:AP,MATCH($A:$A,'RAPPS Payment Calc'!$A:$A,0))</f>
        <v>23743.02</v>
      </c>
    </row>
    <row r="42" spans="1:6" ht="30" x14ac:dyDescent="0.25">
      <c r="A42" s="25" t="s">
        <v>85</v>
      </c>
      <c r="B42" s="196" t="str">
        <f>INDEX('RAPPS Payment Calc'!C:C,MATCH($A:$A,'RAPPS Payment Calc'!$A:$A,0))</f>
        <v>Preferred Hospital Leasing Eldorado Inc</v>
      </c>
      <c r="C42" s="197" t="str">
        <f>INDEX('RAPPS Payment Calc'!D:D,MATCH($A:$A,'RAPPS Payment Calc'!$A:$A,0))</f>
        <v>MRSA West</v>
      </c>
      <c r="D42" s="198">
        <f>INDEX('RAPPS Payment Calc'!AN:AN,MATCH(A:A,'RAPPS Payment Calc'!A:A,0))</f>
        <v>21085.69</v>
      </c>
      <c r="E42" s="198">
        <f>INDEX('RAPPS Payment Calc'!AO:AO,MATCH($A:$A,'RAPPS Payment Calc'!$A:$A,0))</f>
        <v>10542.85</v>
      </c>
      <c r="F42" s="131">
        <f>INDEX('RAPPS Payment Calc'!AP:AP,MATCH($A:$A,'RAPPS Payment Calc'!$A:$A,0))</f>
        <v>10542.839999999998</v>
      </c>
    </row>
    <row r="43" spans="1:6" ht="45" x14ac:dyDescent="0.25">
      <c r="A43" s="25" t="s">
        <v>116</v>
      </c>
      <c r="B43" s="196" t="str">
        <f>INDEX('RAPPS Payment Calc'!C:C,MATCH($A:$A,'RAPPS Payment Calc'!$A:$A,0))</f>
        <v>Preferred Hospital Leasing Junction Inc-Junction Medical Clinic</v>
      </c>
      <c r="C43" s="197" t="str">
        <f>INDEX('RAPPS Payment Calc'!D:D,MATCH($A:$A,'RAPPS Payment Calc'!$A:$A,0))</f>
        <v>MRSA West</v>
      </c>
      <c r="D43" s="198">
        <f>INDEX('RAPPS Payment Calc'!AN:AN,MATCH(A:A,'RAPPS Payment Calc'!A:A,0))</f>
        <v>47191.77</v>
      </c>
      <c r="E43" s="198">
        <f>INDEX('RAPPS Payment Calc'!AO:AO,MATCH($A:$A,'RAPPS Payment Calc'!$A:$A,0))</f>
        <v>23595.89</v>
      </c>
      <c r="F43" s="131">
        <f>INDEX('RAPPS Payment Calc'!AP:AP,MATCH($A:$A,'RAPPS Payment Calc'!$A:$A,0))</f>
        <v>23595.879999999997</v>
      </c>
    </row>
    <row r="44" spans="1:6" ht="45" x14ac:dyDescent="0.25">
      <c r="A44" s="25" t="s">
        <v>153</v>
      </c>
      <c r="B44" s="196" t="str">
        <f>INDEX('RAPPS Payment Calc'!C:C,MATCH($A:$A,'RAPPS Payment Calc'!$A:$A,0))</f>
        <v>Preferred Hospital Leasing Muleshoe, Inc-Medical Clinic Of Muleshoe</v>
      </c>
      <c r="C44" s="197" t="str">
        <f>INDEX('RAPPS Payment Calc'!D:D,MATCH($A:$A,'RAPPS Payment Calc'!$A:$A,0))</f>
        <v>MRSA West</v>
      </c>
      <c r="D44" s="198">
        <f>INDEX('RAPPS Payment Calc'!AN:AN,MATCH(A:A,'RAPPS Payment Calc'!A:A,0))</f>
        <v>23706.9</v>
      </c>
      <c r="E44" s="198">
        <f>INDEX('RAPPS Payment Calc'!AO:AO,MATCH($A:$A,'RAPPS Payment Calc'!$A:$A,0))</f>
        <v>11853.45</v>
      </c>
      <c r="F44" s="131">
        <f>INDEX('RAPPS Payment Calc'!AP:AP,MATCH($A:$A,'RAPPS Payment Calc'!$A:$A,0))</f>
        <v>11853.45</v>
      </c>
    </row>
    <row r="45" spans="1:6" x14ac:dyDescent="0.25">
      <c r="A45" s="25" t="s">
        <v>45</v>
      </c>
      <c r="B45" s="196" t="str">
        <f>INDEX('RAPPS Payment Calc'!C:C,MATCH($A:$A,'RAPPS Payment Calc'!$A:$A,0))</f>
        <v>Friona Rural Health Clinic-</v>
      </c>
      <c r="C45" s="197" t="str">
        <f>INDEX('RAPPS Payment Calc'!D:D,MATCH($A:$A,'RAPPS Payment Calc'!$A:$A,0))</f>
        <v>MRSA West</v>
      </c>
      <c r="D45" s="198">
        <f>INDEX('RAPPS Payment Calc'!AN:AN,MATCH(A:A,'RAPPS Payment Calc'!A:A,0))</f>
        <v>62204.79</v>
      </c>
      <c r="E45" s="198">
        <f>INDEX('RAPPS Payment Calc'!AO:AO,MATCH($A:$A,'RAPPS Payment Calc'!$A:$A,0))</f>
        <v>31102.400000000001</v>
      </c>
      <c r="F45" s="131">
        <f>INDEX('RAPPS Payment Calc'!AP:AP,MATCH($A:$A,'RAPPS Payment Calc'!$A:$A,0))</f>
        <v>31102.39</v>
      </c>
    </row>
    <row r="46" spans="1:6" ht="30" x14ac:dyDescent="0.25">
      <c r="A46" s="25" t="s">
        <v>149</v>
      </c>
      <c r="B46" s="196" t="str">
        <f>INDEX('RAPPS Payment Calc'!C:C,MATCH($A:$A,'RAPPS Payment Calc'!$A:$A,0))</f>
        <v>Preferred Hospital Leasing Hemphill Inc-</v>
      </c>
      <c r="C46" s="197" t="str">
        <f>INDEX('RAPPS Payment Calc'!D:D,MATCH($A:$A,'RAPPS Payment Calc'!$A:$A,0))</f>
        <v>MRSA Northeast</v>
      </c>
      <c r="D46" s="198">
        <f>INDEX('RAPPS Payment Calc'!AN:AN,MATCH(A:A,'RAPPS Payment Calc'!A:A,0))</f>
        <v>56075.03</v>
      </c>
      <c r="E46" s="198">
        <f>INDEX('RAPPS Payment Calc'!AO:AO,MATCH($A:$A,'RAPPS Payment Calc'!$A:$A,0))</f>
        <v>28037.52</v>
      </c>
      <c r="F46" s="131">
        <f>INDEX('RAPPS Payment Calc'!AP:AP,MATCH($A:$A,'RAPPS Payment Calc'!$A:$A,0))</f>
        <v>28037.51</v>
      </c>
    </row>
    <row r="47" spans="1:6" x14ac:dyDescent="0.25">
      <c r="A47" s="25" t="s">
        <v>112</v>
      </c>
      <c r="B47" s="196" t="str">
        <f>INDEX('RAPPS Payment Calc'!C:C,MATCH($A:$A,'RAPPS Payment Calc'!$A:$A,0))</f>
        <v>Family Care Clinic</v>
      </c>
      <c r="C47" s="197" t="str">
        <f>INDEX('RAPPS Payment Calc'!D:D,MATCH($A:$A,'RAPPS Payment Calc'!$A:$A,0))</f>
        <v>MRSA West</v>
      </c>
      <c r="D47" s="198">
        <f>INDEX('RAPPS Payment Calc'!AN:AN,MATCH(A:A,'RAPPS Payment Calc'!A:A,0))</f>
        <v>24265.38</v>
      </c>
      <c r="E47" s="198">
        <f>INDEX('RAPPS Payment Calc'!AO:AO,MATCH($A:$A,'RAPPS Payment Calc'!$A:$A,0))</f>
        <v>12132.69</v>
      </c>
      <c r="F47" s="131">
        <f>INDEX('RAPPS Payment Calc'!AP:AP,MATCH($A:$A,'RAPPS Payment Calc'!$A:$A,0))</f>
        <v>12132.69</v>
      </c>
    </row>
    <row r="48" spans="1:6" ht="45" x14ac:dyDescent="0.25">
      <c r="A48" s="25" t="s">
        <v>128</v>
      </c>
      <c r="B48" s="196" t="str">
        <f>INDEX('RAPPS Payment Calc'!C:C,MATCH($A:$A,'RAPPS Payment Calc'!$A:$A,0))</f>
        <v>South Limestone Hospital District-Family Med Center-Groesbeck</v>
      </c>
      <c r="C48" s="197" t="str">
        <f>INDEX('RAPPS Payment Calc'!D:D,MATCH($A:$A,'RAPPS Payment Calc'!$A:$A,0))</f>
        <v>MRSA Central</v>
      </c>
      <c r="D48" s="198">
        <f>INDEX('RAPPS Payment Calc'!AN:AN,MATCH(A:A,'RAPPS Payment Calc'!A:A,0))</f>
        <v>104710</v>
      </c>
      <c r="E48" s="198">
        <f>INDEX('RAPPS Payment Calc'!AO:AO,MATCH($A:$A,'RAPPS Payment Calc'!$A:$A,0))</f>
        <v>52355</v>
      </c>
      <c r="F48" s="131">
        <f>INDEX('RAPPS Payment Calc'!AP:AP,MATCH($A:$A,'RAPPS Payment Calc'!$A:$A,0))</f>
        <v>52355</v>
      </c>
    </row>
    <row r="49" spans="1:6" ht="30" x14ac:dyDescent="0.25">
      <c r="A49" s="25" t="s">
        <v>35</v>
      </c>
      <c r="B49" s="196" t="str">
        <f>INDEX('RAPPS Payment Calc'!C:C,MATCH($A:$A,'RAPPS Payment Calc'!$A:$A,0))</f>
        <v>Freestone Hospital District-Freestone Health Clinic</v>
      </c>
      <c r="C49" s="197" t="str">
        <f>INDEX('RAPPS Payment Calc'!D:D,MATCH($A:$A,'RAPPS Payment Calc'!$A:$A,0))</f>
        <v>MRSA Central</v>
      </c>
      <c r="D49" s="198">
        <f>INDEX('RAPPS Payment Calc'!AN:AN,MATCH(A:A,'RAPPS Payment Calc'!A:A,0))</f>
        <v>89620.56</v>
      </c>
      <c r="E49" s="198">
        <f>INDEX('RAPPS Payment Calc'!AO:AO,MATCH($A:$A,'RAPPS Payment Calc'!$A:$A,0))</f>
        <v>44810.28</v>
      </c>
      <c r="F49" s="131">
        <f>INDEX('RAPPS Payment Calc'!AP:AP,MATCH($A:$A,'RAPPS Payment Calc'!$A:$A,0))</f>
        <v>44810.28</v>
      </c>
    </row>
    <row r="50" spans="1:6" ht="30" x14ac:dyDescent="0.25">
      <c r="A50" s="25" t="s">
        <v>37</v>
      </c>
      <c r="B50" s="196" t="str">
        <f>INDEX('RAPPS Payment Calc'!C:C,MATCH($A:$A,'RAPPS Payment Calc'!$A:$A,0))</f>
        <v>Fisher County Hospital District-Clearfork Health Center</v>
      </c>
      <c r="C50" s="197" t="str">
        <f>INDEX('RAPPS Payment Calc'!D:D,MATCH($A:$A,'RAPPS Payment Calc'!$A:$A,0))</f>
        <v>MRSA West</v>
      </c>
      <c r="D50" s="198">
        <f>INDEX('RAPPS Payment Calc'!AN:AN,MATCH(A:A,'RAPPS Payment Calc'!A:A,0))</f>
        <v>24165.85</v>
      </c>
      <c r="E50" s="198">
        <f>INDEX('RAPPS Payment Calc'!AO:AO,MATCH($A:$A,'RAPPS Payment Calc'!$A:$A,0))</f>
        <v>12082.93</v>
      </c>
      <c r="F50" s="131">
        <f>INDEX('RAPPS Payment Calc'!AP:AP,MATCH($A:$A,'RAPPS Payment Calc'!$A:$A,0))</f>
        <v>12082.919999999998</v>
      </c>
    </row>
    <row r="51" spans="1:6" ht="30" x14ac:dyDescent="0.25">
      <c r="A51" s="25" t="s">
        <v>34</v>
      </c>
      <c r="B51" s="196" t="str">
        <f>INDEX('RAPPS Payment Calc'!C:C,MATCH($A:$A,'RAPPS Payment Calc'!$A:$A,0))</f>
        <v>Fisher County Hospital District-Roby Rural Health Clinic</v>
      </c>
      <c r="C51" s="197" t="str">
        <f>INDEX('RAPPS Payment Calc'!D:D,MATCH($A:$A,'RAPPS Payment Calc'!$A:$A,0))</f>
        <v>MRSA West</v>
      </c>
      <c r="D51" s="198">
        <f>INDEX('RAPPS Payment Calc'!AN:AN,MATCH(A:A,'RAPPS Payment Calc'!A:A,0))</f>
        <v>7829.53</v>
      </c>
      <c r="E51" s="198">
        <f>INDEX('RAPPS Payment Calc'!AO:AO,MATCH($A:$A,'RAPPS Payment Calc'!$A:$A,0))</f>
        <v>3914.77</v>
      </c>
      <c r="F51" s="131">
        <f>INDEX('RAPPS Payment Calc'!AP:AP,MATCH($A:$A,'RAPPS Payment Calc'!$A:$A,0))</f>
        <v>3914.7599999999998</v>
      </c>
    </row>
    <row r="52" spans="1:6" ht="45" x14ac:dyDescent="0.25">
      <c r="A52" s="25" t="s">
        <v>39</v>
      </c>
      <c r="B52" s="196" t="str">
        <f>INDEX('RAPPS Payment Calc'!C:C,MATCH($A:$A,'RAPPS Payment Calc'!$A:$A,0))</f>
        <v>Comanche County Medical Center Company-Doctors Medical Center</v>
      </c>
      <c r="C52" s="197" t="str">
        <f>INDEX('RAPPS Payment Calc'!D:D,MATCH($A:$A,'RAPPS Payment Calc'!$A:$A,0))</f>
        <v>MRSA Central</v>
      </c>
      <c r="D52" s="198">
        <f>INDEX('RAPPS Payment Calc'!AN:AN,MATCH(A:A,'RAPPS Payment Calc'!A:A,0))</f>
        <v>81970.679999999993</v>
      </c>
      <c r="E52" s="198">
        <f>INDEX('RAPPS Payment Calc'!AO:AO,MATCH($A:$A,'RAPPS Payment Calc'!$A:$A,0))</f>
        <v>40985.339999999997</v>
      </c>
      <c r="F52" s="131">
        <f>INDEX('RAPPS Payment Calc'!AP:AP,MATCH($A:$A,'RAPPS Payment Calc'!$A:$A,0))</f>
        <v>40985.339999999997</v>
      </c>
    </row>
    <row r="53" spans="1:6" ht="30" x14ac:dyDescent="0.25">
      <c r="A53" s="25" t="s">
        <v>73</v>
      </c>
      <c r="B53" s="196" t="str">
        <f>INDEX('RAPPS Payment Calc'!C:C,MATCH($A:$A,'RAPPS Payment Calc'!$A:$A,0))</f>
        <v>Lamb Healthcare Center-Lhc Family Medicine</v>
      </c>
      <c r="C53" s="197" t="str">
        <f>INDEX('RAPPS Payment Calc'!D:D,MATCH($A:$A,'RAPPS Payment Calc'!$A:$A,0))</f>
        <v>Lubbock</v>
      </c>
      <c r="D53" s="198">
        <f>INDEX('RAPPS Payment Calc'!AN:AN,MATCH(A:A,'RAPPS Payment Calc'!A:A,0))</f>
        <v>167385.03</v>
      </c>
      <c r="E53" s="198">
        <f>INDEX('RAPPS Payment Calc'!AO:AO,MATCH($A:$A,'RAPPS Payment Calc'!$A:$A,0))</f>
        <v>83692.52</v>
      </c>
      <c r="F53" s="131">
        <f>INDEX('RAPPS Payment Calc'!AP:AP,MATCH($A:$A,'RAPPS Payment Calc'!$A:$A,0))</f>
        <v>83692.509999999995</v>
      </c>
    </row>
    <row r="54" spans="1:6" ht="30" x14ac:dyDescent="0.25">
      <c r="A54" s="25" t="s">
        <v>110</v>
      </c>
      <c r="B54" s="196" t="str">
        <f>INDEX('RAPPS Payment Calc'!C:C,MATCH($A:$A,'RAPPS Payment Calc'!$A:$A,0))</f>
        <v>Ochiltree Hospital District-The De Witt Family Practice</v>
      </c>
      <c r="C54" s="197" t="str">
        <f>INDEX('RAPPS Payment Calc'!D:D,MATCH($A:$A,'RAPPS Payment Calc'!$A:$A,0))</f>
        <v>MRSA West</v>
      </c>
      <c r="D54" s="198">
        <f>INDEX('RAPPS Payment Calc'!AN:AN,MATCH(A:A,'RAPPS Payment Calc'!A:A,0))</f>
        <v>12933.46</v>
      </c>
      <c r="E54" s="198">
        <f>INDEX('RAPPS Payment Calc'!AO:AO,MATCH($A:$A,'RAPPS Payment Calc'!$A:$A,0))</f>
        <v>6466.73</v>
      </c>
      <c r="F54" s="131">
        <f>INDEX('RAPPS Payment Calc'!AP:AP,MATCH($A:$A,'RAPPS Payment Calc'!$A:$A,0))</f>
        <v>6466.73</v>
      </c>
    </row>
    <row r="55" spans="1:6" ht="30" x14ac:dyDescent="0.25">
      <c r="A55" s="25" t="s">
        <v>160</v>
      </c>
      <c r="B55" s="196" t="str">
        <f>INDEX('RAPPS Payment Calc'!C:C,MATCH($A:$A,'RAPPS Payment Calc'!$A:$A,0))</f>
        <v>Ochiltree Hospital District-Perryton Health Center</v>
      </c>
      <c r="C55" s="197" t="str">
        <f>INDEX('RAPPS Payment Calc'!D:D,MATCH($A:$A,'RAPPS Payment Calc'!$A:$A,0))</f>
        <v>MRSA West</v>
      </c>
      <c r="D55" s="198">
        <f>INDEX('RAPPS Payment Calc'!AN:AN,MATCH(A:A,'RAPPS Payment Calc'!A:A,0))</f>
        <v>76185.88</v>
      </c>
      <c r="E55" s="198">
        <f>INDEX('RAPPS Payment Calc'!AO:AO,MATCH($A:$A,'RAPPS Payment Calc'!$A:$A,0))</f>
        <v>38092.94</v>
      </c>
      <c r="F55" s="131">
        <f>INDEX('RAPPS Payment Calc'!AP:AP,MATCH($A:$A,'RAPPS Payment Calc'!$A:$A,0))</f>
        <v>38092.94</v>
      </c>
    </row>
    <row r="56" spans="1:6" ht="30" x14ac:dyDescent="0.25">
      <c r="A56" s="25" t="s">
        <v>168</v>
      </c>
      <c r="B56" s="196" t="str">
        <f>INDEX('RAPPS Payment Calc'!C:C,MATCH($A:$A,'RAPPS Payment Calc'!$A:$A,0))</f>
        <v>Graham Hospital District-Young County Family Clinic</v>
      </c>
      <c r="C56" s="197" t="str">
        <f>INDEX('RAPPS Payment Calc'!D:D,MATCH($A:$A,'RAPPS Payment Calc'!$A:$A,0))</f>
        <v>MRSA West</v>
      </c>
      <c r="D56" s="198">
        <f>INDEX('RAPPS Payment Calc'!AN:AN,MATCH(A:A,'RAPPS Payment Calc'!A:A,0))</f>
        <v>73625.149999999994</v>
      </c>
      <c r="E56" s="198">
        <f>INDEX('RAPPS Payment Calc'!AO:AO,MATCH($A:$A,'RAPPS Payment Calc'!$A:$A,0))</f>
        <v>36812.58</v>
      </c>
      <c r="F56" s="131">
        <f>INDEX('RAPPS Payment Calc'!AP:AP,MATCH($A:$A,'RAPPS Payment Calc'!$A:$A,0))</f>
        <v>36812.569999999992</v>
      </c>
    </row>
    <row r="57" spans="1:6" ht="30" x14ac:dyDescent="0.25">
      <c r="A57" s="25" t="s">
        <v>111</v>
      </c>
      <c r="B57" s="196" t="str">
        <f>INDEX('RAPPS Payment Calc'!C:C,MATCH($A:$A,'RAPPS Payment Calc'!$A:$A,0))</f>
        <v>Ballinger Memorial Hospital District-Ballinger Hospital Clinic</v>
      </c>
      <c r="C57" s="197" t="str">
        <f>INDEX('RAPPS Payment Calc'!D:D,MATCH($A:$A,'RAPPS Payment Calc'!$A:$A,0))</f>
        <v>MRSA West</v>
      </c>
      <c r="D57" s="198">
        <f>INDEX('RAPPS Payment Calc'!AN:AN,MATCH(A:A,'RAPPS Payment Calc'!A:A,0))</f>
        <v>40776.99</v>
      </c>
      <c r="E57" s="198">
        <f>INDEX('RAPPS Payment Calc'!AO:AO,MATCH($A:$A,'RAPPS Payment Calc'!$A:$A,0))</f>
        <v>20388.5</v>
      </c>
      <c r="F57" s="131">
        <f>INDEX('RAPPS Payment Calc'!AP:AP,MATCH($A:$A,'RAPPS Payment Calc'!$A:$A,0))</f>
        <v>20388.489999999998</v>
      </c>
    </row>
    <row r="58" spans="1:6" ht="30" x14ac:dyDescent="0.25">
      <c r="A58" s="25" t="s">
        <v>92</v>
      </c>
      <c r="B58" s="196" t="str">
        <f>INDEX('RAPPS Payment Calc'!C:C,MATCH($A:$A,'RAPPS Payment Calc'!$A:$A,0))</f>
        <v>Electra Hospital District-Iowa Park Clinic</v>
      </c>
      <c r="C58" s="197" t="str">
        <f>INDEX('RAPPS Payment Calc'!D:D,MATCH($A:$A,'RAPPS Payment Calc'!$A:$A,0))</f>
        <v>MRSA West</v>
      </c>
      <c r="D58" s="198">
        <f>INDEX('RAPPS Payment Calc'!AN:AN,MATCH(A:A,'RAPPS Payment Calc'!A:A,0))</f>
        <v>62938.83</v>
      </c>
      <c r="E58" s="198">
        <f>INDEX('RAPPS Payment Calc'!AO:AO,MATCH($A:$A,'RAPPS Payment Calc'!$A:$A,0))</f>
        <v>31469.42</v>
      </c>
      <c r="F58" s="131">
        <f>INDEX('RAPPS Payment Calc'!AP:AP,MATCH($A:$A,'RAPPS Payment Calc'!$A:$A,0))</f>
        <v>31469.410000000003</v>
      </c>
    </row>
    <row r="59" spans="1:6" ht="30" x14ac:dyDescent="0.25">
      <c r="A59" s="25" t="s">
        <v>94</v>
      </c>
      <c r="B59" s="196" t="str">
        <f>INDEX('RAPPS Payment Calc'!C:C,MATCH($A:$A,'RAPPS Payment Calc'!$A:$A,0))</f>
        <v>Memorial Hospital Clinic South-Memorial Hospital</v>
      </c>
      <c r="C59" s="197" t="str">
        <f>INDEX('RAPPS Payment Calc'!D:D,MATCH($A:$A,'RAPPS Payment Calc'!$A:$A,0))</f>
        <v>MRSA West</v>
      </c>
      <c r="D59" s="198">
        <f>INDEX('RAPPS Payment Calc'!AN:AN,MATCH(A:A,'RAPPS Payment Calc'!A:A,0))</f>
        <v>119644.06</v>
      </c>
      <c r="E59" s="198">
        <f>INDEX('RAPPS Payment Calc'!AO:AO,MATCH($A:$A,'RAPPS Payment Calc'!$A:$A,0))</f>
        <v>59822.03</v>
      </c>
      <c r="F59" s="131">
        <f>INDEX('RAPPS Payment Calc'!AP:AP,MATCH($A:$A,'RAPPS Payment Calc'!$A:$A,0))</f>
        <v>59822.03</v>
      </c>
    </row>
    <row r="60" spans="1:6" ht="30" x14ac:dyDescent="0.25">
      <c r="A60" s="25" t="s">
        <v>90</v>
      </c>
      <c r="B60" s="196" t="str">
        <f>INDEX('RAPPS Payment Calc'!C:C,MATCH($A:$A,'RAPPS Payment Calc'!$A:$A,0))</f>
        <v>Heart Of Texas Healthcare System-Brady Medical Clinic</v>
      </c>
      <c r="C60" s="197" t="str">
        <f>INDEX('RAPPS Payment Calc'!D:D,MATCH($A:$A,'RAPPS Payment Calc'!$A:$A,0))</f>
        <v>MRSA West</v>
      </c>
      <c r="D60" s="198">
        <f>INDEX('RAPPS Payment Calc'!AN:AN,MATCH(A:A,'RAPPS Payment Calc'!A:A,0))</f>
        <v>67401.009999999995</v>
      </c>
      <c r="E60" s="198">
        <f>INDEX('RAPPS Payment Calc'!AO:AO,MATCH($A:$A,'RAPPS Payment Calc'!$A:$A,0))</f>
        <v>33700.51</v>
      </c>
      <c r="F60" s="131">
        <f>INDEX('RAPPS Payment Calc'!AP:AP,MATCH($A:$A,'RAPPS Payment Calc'!$A:$A,0))</f>
        <v>33700.499999999993</v>
      </c>
    </row>
    <row r="61" spans="1:6" x14ac:dyDescent="0.25">
      <c r="A61" s="25" t="s">
        <v>8</v>
      </c>
      <c r="B61" s="196" t="str">
        <f>INDEX('RAPPS Payment Calc'!C:C,MATCH($A:$A,'RAPPS Payment Calc'!$A:$A,0))</f>
        <v>Hunt Regional Medical Partners-</v>
      </c>
      <c r="C61" s="197" t="str">
        <f>INDEX('RAPPS Payment Calc'!D:D,MATCH($A:$A,'RAPPS Payment Calc'!$A:$A,0))</f>
        <v>Dallas</v>
      </c>
      <c r="D61" s="198">
        <f>INDEX('RAPPS Payment Calc'!AN:AN,MATCH(A:A,'RAPPS Payment Calc'!A:A,0))</f>
        <v>23986.94</v>
      </c>
      <c r="E61" s="198">
        <f>INDEX('RAPPS Payment Calc'!AO:AO,MATCH($A:$A,'RAPPS Payment Calc'!$A:$A,0))</f>
        <v>11993.47</v>
      </c>
      <c r="F61" s="131">
        <f>INDEX('RAPPS Payment Calc'!AP:AP,MATCH($A:$A,'RAPPS Payment Calc'!$A:$A,0))</f>
        <v>11993.47</v>
      </c>
    </row>
    <row r="62" spans="1:6" ht="30" x14ac:dyDescent="0.25">
      <c r="A62" s="25" t="s">
        <v>100</v>
      </c>
      <c r="B62" s="196" t="str">
        <f>INDEX('RAPPS Payment Calc'!C:C,MATCH($A:$A,'RAPPS Payment Calc'!$A:$A,0))</f>
        <v>Nocona Hospital District-Ngh Rural Health Clinic Nocona</v>
      </c>
      <c r="C62" s="197" t="str">
        <f>INDEX('RAPPS Payment Calc'!D:D,MATCH($A:$A,'RAPPS Payment Calc'!$A:$A,0))</f>
        <v>MRSA Northeast</v>
      </c>
      <c r="D62" s="198">
        <f>INDEX('RAPPS Payment Calc'!AN:AN,MATCH(A:A,'RAPPS Payment Calc'!A:A,0))</f>
        <v>27864.17</v>
      </c>
      <c r="E62" s="198">
        <f>INDEX('RAPPS Payment Calc'!AO:AO,MATCH($A:$A,'RAPPS Payment Calc'!$A:$A,0))</f>
        <v>13932.09</v>
      </c>
      <c r="F62" s="131">
        <f>INDEX('RAPPS Payment Calc'!AP:AP,MATCH($A:$A,'RAPPS Payment Calc'!$A:$A,0))</f>
        <v>13932.079999999998</v>
      </c>
    </row>
    <row r="63" spans="1:6" ht="30" x14ac:dyDescent="0.25">
      <c r="A63" s="25" t="s">
        <v>103</v>
      </c>
      <c r="B63" s="196" t="str">
        <f>INDEX('RAPPS Payment Calc'!C:C,MATCH($A:$A,'RAPPS Payment Calc'!$A:$A,0))</f>
        <v>Pecos County Memorial Hospital-</v>
      </c>
      <c r="C63" s="197" t="str">
        <f>INDEX('RAPPS Payment Calc'!D:D,MATCH($A:$A,'RAPPS Payment Calc'!$A:$A,0))</f>
        <v>MRSA West</v>
      </c>
      <c r="D63" s="198">
        <f>INDEX('RAPPS Payment Calc'!AN:AN,MATCH(A:A,'RAPPS Payment Calc'!A:A,0))</f>
        <v>7422.69</v>
      </c>
      <c r="E63" s="198">
        <f>INDEX('RAPPS Payment Calc'!AO:AO,MATCH($A:$A,'RAPPS Payment Calc'!$A:$A,0))</f>
        <v>3711.35</v>
      </c>
      <c r="F63" s="131">
        <f>INDEX('RAPPS Payment Calc'!AP:AP,MATCH($A:$A,'RAPPS Payment Calc'!$A:$A,0))</f>
        <v>3711.3399999999997</v>
      </c>
    </row>
    <row r="64" spans="1:6" ht="45" x14ac:dyDescent="0.25">
      <c r="A64" s="25" t="s">
        <v>158</v>
      </c>
      <c r="B64" s="196" t="str">
        <f>INDEX('RAPPS Payment Calc'!C:C,MATCH($A:$A,'RAPPS Payment Calc'!$A:$A,0))</f>
        <v>Pecos County Memorial Hospital-Family Care Center Walk In Clinic</v>
      </c>
      <c r="C64" s="197" t="str">
        <f>INDEX('RAPPS Payment Calc'!D:D,MATCH($A:$A,'RAPPS Payment Calc'!$A:$A,0))</f>
        <v>MRSA West</v>
      </c>
      <c r="D64" s="198">
        <f>INDEX('RAPPS Payment Calc'!AN:AN,MATCH(A:A,'RAPPS Payment Calc'!A:A,0))</f>
        <v>64169.279999999999</v>
      </c>
      <c r="E64" s="198">
        <f>INDEX('RAPPS Payment Calc'!AO:AO,MATCH($A:$A,'RAPPS Payment Calc'!$A:$A,0))</f>
        <v>32084.639999999999</v>
      </c>
      <c r="F64" s="131">
        <f>INDEX('RAPPS Payment Calc'!AP:AP,MATCH($A:$A,'RAPPS Payment Calc'!$A:$A,0))</f>
        <v>32084.639999999999</v>
      </c>
    </row>
    <row r="65" spans="1:6" ht="30" x14ac:dyDescent="0.25">
      <c r="A65" s="25" t="s">
        <v>89</v>
      </c>
      <c r="B65" s="196" t="str">
        <f>INDEX('RAPPS Payment Calc'!C:C,MATCH($A:$A,'RAPPS Payment Calc'!$A:$A,0))</f>
        <v>Pecos County Memorial Hospital-Family Care Center</v>
      </c>
      <c r="C65" s="197" t="str">
        <f>INDEX('RAPPS Payment Calc'!D:D,MATCH($A:$A,'RAPPS Payment Calc'!$A:$A,0))</f>
        <v>MRSA West</v>
      </c>
      <c r="D65" s="198">
        <f>INDEX('RAPPS Payment Calc'!AN:AN,MATCH(A:A,'RAPPS Payment Calc'!A:A,0))</f>
        <v>146200.48000000001</v>
      </c>
      <c r="E65" s="198">
        <f>INDEX('RAPPS Payment Calc'!AO:AO,MATCH($A:$A,'RAPPS Payment Calc'!$A:$A,0))</f>
        <v>73100.240000000005</v>
      </c>
      <c r="F65" s="131">
        <f>INDEX('RAPPS Payment Calc'!AP:AP,MATCH($A:$A,'RAPPS Payment Calc'!$A:$A,0))</f>
        <v>73100.240000000005</v>
      </c>
    </row>
    <row r="66" spans="1:6" ht="30" x14ac:dyDescent="0.25">
      <c r="A66" s="25" t="s">
        <v>101</v>
      </c>
      <c r="B66" s="196" t="str">
        <f>INDEX('RAPPS Payment Calc'!C:C,MATCH($A:$A,'RAPPS Payment Calc'!$A:$A,0))</f>
        <v>Methodist Hospital Levelland-Levelland Clinic</v>
      </c>
      <c r="C66" s="197" t="str">
        <f>INDEX('RAPPS Payment Calc'!D:D,MATCH($A:$A,'RAPPS Payment Calc'!$A:$A,0))</f>
        <v>Lubbock</v>
      </c>
      <c r="D66" s="198">
        <f>INDEX('RAPPS Payment Calc'!AN:AN,MATCH(A:A,'RAPPS Payment Calc'!A:A,0))</f>
        <v>195052.98</v>
      </c>
      <c r="E66" s="198">
        <f>INDEX('RAPPS Payment Calc'!AO:AO,MATCH($A:$A,'RAPPS Payment Calc'!$A:$A,0))</f>
        <v>97526.49</v>
      </c>
      <c r="F66" s="131">
        <f>INDEX('RAPPS Payment Calc'!AP:AP,MATCH($A:$A,'RAPPS Payment Calc'!$A:$A,0))</f>
        <v>97526.49</v>
      </c>
    </row>
    <row r="67" spans="1:6" ht="30" x14ac:dyDescent="0.25">
      <c r="A67" s="25" t="s">
        <v>33</v>
      </c>
      <c r="B67" s="196" t="str">
        <f>INDEX('RAPPS Payment Calc'!C:C,MATCH($A:$A,'RAPPS Payment Calc'!$A:$A,0))</f>
        <v>Methodist Hospital Levelland-Levelland Clinic North</v>
      </c>
      <c r="C67" s="197" t="str">
        <f>INDEX('RAPPS Payment Calc'!D:D,MATCH($A:$A,'RAPPS Payment Calc'!$A:$A,0))</f>
        <v>Lubbock</v>
      </c>
      <c r="D67" s="198">
        <f>INDEX('RAPPS Payment Calc'!AN:AN,MATCH(A:A,'RAPPS Payment Calc'!A:A,0))</f>
        <v>101719.92</v>
      </c>
      <c r="E67" s="198">
        <f>INDEX('RAPPS Payment Calc'!AO:AO,MATCH($A:$A,'RAPPS Payment Calc'!$A:$A,0))</f>
        <v>50859.96</v>
      </c>
      <c r="F67" s="131">
        <f>INDEX('RAPPS Payment Calc'!AP:AP,MATCH($A:$A,'RAPPS Payment Calc'!$A:$A,0))</f>
        <v>50859.96</v>
      </c>
    </row>
    <row r="68" spans="1:6" ht="30" x14ac:dyDescent="0.25">
      <c r="A68" s="25" t="s">
        <v>124</v>
      </c>
      <c r="B68" s="196" t="str">
        <f>INDEX('RAPPS Payment Calc'!C:C,MATCH($A:$A,'RAPPS Payment Calc'!$A:$A,0))</f>
        <v>Methodist Hospital Levelland-Family Medicine Of Levelland</v>
      </c>
      <c r="C68" s="197" t="str">
        <f>INDEX('RAPPS Payment Calc'!D:D,MATCH($A:$A,'RAPPS Payment Calc'!$A:$A,0))</f>
        <v>Lubbock</v>
      </c>
      <c r="D68" s="198">
        <f>INDEX('RAPPS Payment Calc'!AN:AN,MATCH(A:A,'RAPPS Payment Calc'!A:A,0))</f>
        <v>200736.62</v>
      </c>
      <c r="E68" s="198">
        <f>INDEX('RAPPS Payment Calc'!AO:AO,MATCH($A:$A,'RAPPS Payment Calc'!$A:$A,0))</f>
        <v>100368.31</v>
      </c>
      <c r="F68" s="131">
        <f>INDEX('RAPPS Payment Calc'!AP:AP,MATCH($A:$A,'RAPPS Payment Calc'!$A:$A,0))</f>
        <v>100368.31</v>
      </c>
    </row>
    <row r="69" spans="1:6" ht="45" x14ac:dyDescent="0.25">
      <c r="A69" s="25" t="s">
        <v>84</v>
      </c>
      <c r="B69" s="196" t="str">
        <f>INDEX('RAPPS Payment Calc'!C:C,MATCH($A:$A,'RAPPS Payment Calc'!$A:$A,0))</f>
        <v>Plainview Rural Healthclinic-Covenant Healthcare Center Plainview</v>
      </c>
      <c r="C69" s="197" t="str">
        <f>INDEX('RAPPS Payment Calc'!D:D,MATCH($A:$A,'RAPPS Payment Calc'!$A:$A,0))</f>
        <v>Lubbock</v>
      </c>
      <c r="D69" s="198">
        <f>INDEX('RAPPS Payment Calc'!AN:AN,MATCH(A:A,'RAPPS Payment Calc'!A:A,0))</f>
        <v>186694.79</v>
      </c>
      <c r="E69" s="198">
        <f>INDEX('RAPPS Payment Calc'!AO:AO,MATCH($A:$A,'RAPPS Payment Calc'!$A:$A,0))</f>
        <v>93347.4</v>
      </c>
      <c r="F69" s="131">
        <f>INDEX('RAPPS Payment Calc'!AP:AP,MATCH($A:$A,'RAPPS Payment Calc'!$A:$A,0))</f>
        <v>93347.390000000014</v>
      </c>
    </row>
    <row r="70" spans="1:6" ht="30" x14ac:dyDescent="0.25">
      <c r="A70" s="25" t="s">
        <v>150</v>
      </c>
      <c r="B70" s="196" t="str">
        <f>INDEX('RAPPS Payment Calc'!C:C,MATCH($A:$A,'RAPPS Payment Calc'!$A:$A,0))</f>
        <v>Deaf Smith County Hospital District-Hereford Health Clinic</v>
      </c>
      <c r="C70" s="197" t="str">
        <f>INDEX('RAPPS Payment Calc'!D:D,MATCH($A:$A,'RAPPS Payment Calc'!$A:$A,0))</f>
        <v>Lubbock</v>
      </c>
      <c r="D70" s="198">
        <f>INDEX('RAPPS Payment Calc'!AN:AN,MATCH(A:A,'RAPPS Payment Calc'!A:A,0))</f>
        <v>290428.90999999997</v>
      </c>
      <c r="E70" s="198">
        <f>INDEX('RAPPS Payment Calc'!AO:AO,MATCH($A:$A,'RAPPS Payment Calc'!$A:$A,0))</f>
        <v>145214.46</v>
      </c>
      <c r="F70" s="131">
        <f>INDEX('RAPPS Payment Calc'!AP:AP,MATCH($A:$A,'RAPPS Payment Calc'!$A:$A,0))</f>
        <v>145214.44999999998</v>
      </c>
    </row>
    <row r="71" spans="1:6" ht="45" x14ac:dyDescent="0.25">
      <c r="A71" s="25" t="s">
        <v>28</v>
      </c>
      <c r="B71" s="196" t="str">
        <f>INDEX('RAPPS Payment Calc'!C:C,MATCH($A:$A,'RAPPS Payment Calc'!$A:$A,0))</f>
        <v>Terry Memorial Hospital District-Brownfield Regional Medical Center</v>
      </c>
      <c r="C71" s="197" t="str">
        <f>INDEX('RAPPS Payment Calc'!D:D,MATCH($A:$A,'RAPPS Payment Calc'!$A:$A,0))</f>
        <v>Lubbock</v>
      </c>
      <c r="D71" s="198">
        <f>INDEX('RAPPS Payment Calc'!AN:AN,MATCH(A:A,'RAPPS Payment Calc'!A:A,0))</f>
        <v>168993.4</v>
      </c>
      <c r="E71" s="198">
        <f>INDEX('RAPPS Payment Calc'!AO:AO,MATCH($A:$A,'RAPPS Payment Calc'!$A:$A,0))</f>
        <v>84496.7</v>
      </c>
      <c r="F71" s="131">
        <f>INDEX('RAPPS Payment Calc'!AP:AP,MATCH($A:$A,'RAPPS Payment Calc'!$A:$A,0))</f>
        <v>84496.7</v>
      </c>
    </row>
    <row r="72" spans="1:6" ht="30" x14ac:dyDescent="0.25">
      <c r="A72" s="25" t="s">
        <v>76</v>
      </c>
      <c r="B72" s="196" t="str">
        <f>INDEX('RAPPS Payment Calc'!C:C,MATCH($A:$A,'RAPPS Payment Calc'!$A:$A,0))</f>
        <v>Starr County Hospital  District-Starr County Memorial Hospital</v>
      </c>
      <c r="C72" s="197" t="str">
        <f>INDEX('RAPPS Payment Calc'!D:D,MATCH($A:$A,'RAPPS Payment Calc'!$A:$A,0))</f>
        <v>Hidalgo</v>
      </c>
      <c r="D72" s="198">
        <f>INDEX('RAPPS Payment Calc'!AN:AN,MATCH(A:A,'RAPPS Payment Calc'!A:A,0))</f>
        <v>58195.65</v>
      </c>
      <c r="E72" s="198">
        <f>INDEX('RAPPS Payment Calc'!AO:AO,MATCH($A:$A,'RAPPS Payment Calc'!$A:$A,0))</f>
        <v>29097.83</v>
      </c>
      <c r="F72" s="131">
        <f>INDEX('RAPPS Payment Calc'!AP:AP,MATCH($A:$A,'RAPPS Payment Calc'!$A:$A,0))</f>
        <v>29097.82</v>
      </c>
    </row>
    <row r="73" spans="1:6" ht="30" x14ac:dyDescent="0.25">
      <c r="A73" s="25" t="s">
        <v>24</v>
      </c>
      <c r="B73" s="196" t="str">
        <f>INDEX('RAPPS Payment Calc'!C:C,MATCH($A:$A,'RAPPS Payment Calc'!$A:$A,0))</f>
        <v>Starr County Hospital  District-Starr County Memorial Hospital</v>
      </c>
      <c r="C73" s="197" t="str">
        <f>INDEX('RAPPS Payment Calc'!D:D,MATCH($A:$A,'RAPPS Payment Calc'!$A:$A,0))</f>
        <v>Hidalgo</v>
      </c>
      <c r="D73" s="198">
        <f>INDEX('RAPPS Payment Calc'!AN:AN,MATCH(A:A,'RAPPS Payment Calc'!A:A,0))</f>
        <v>104313.45</v>
      </c>
      <c r="E73" s="198">
        <f>INDEX('RAPPS Payment Calc'!AO:AO,MATCH($A:$A,'RAPPS Payment Calc'!$A:$A,0))</f>
        <v>52156.73</v>
      </c>
      <c r="F73" s="131">
        <f>INDEX('RAPPS Payment Calc'!AP:AP,MATCH($A:$A,'RAPPS Payment Calc'!$A:$A,0))</f>
        <v>52156.719999999994</v>
      </c>
    </row>
    <row r="74" spans="1:6" x14ac:dyDescent="0.25">
      <c r="A74" s="25" t="s">
        <v>54</v>
      </c>
      <c r="B74" s="196" t="str">
        <f>INDEX('RAPPS Payment Calc'!C:C,MATCH($A:$A,'RAPPS Payment Calc'!$A:$A,0))</f>
        <v>Refugio Rural Health Clinic</v>
      </c>
      <c r="C74" s="197" t="str">
        <f>INDEX('RAPPS Payment Calc'!D:D,MATCH($A:$A,'RAPPS Payment Calc'!$A:$A,0))</f>
        <v>Nueces</v>
      </c>
      <c r="D74" s="198">
        <f>INDEX('RAPPS Payment Calc'!AN:AN,MATCH(A:A,'RAPPS Payment Calc'!A:A,0))</f>
        <v>28435.66</v>
      </c>
      <c r="E74" s="198">
        <f>INDEX('RAPPS Payment Calc'!AO:AO,MATCH($A:$A,'RAPPS Payment Calc'!$A:$A,0))</f>
        <v>14217.83</v>
      </c>
      <c r="F74" s="131">
        <f>INDEX('RAPPS Payment Calc'!AP:AP,MATCH($A:$A,'RAPPS Payment Calc'!$A:$A,0))</f>
        <v>14217.83</v>
      </c>
    </row>
    <row r="75" spans="1:6" x14ac:dyDescent="0.25">
      <c r="A75" s="25" t="s">
        <v>91</v>
      </c>
      <c r="B75" s="196" t="str">
        <f>INDEX('RAPPS Payment Calc'!C:C,MATCH($A:$A,'RAPPS Payment Calc'!$A:$A,0))</f>
        <v>Woodsboro Medical Clinic</v>
      </c>
      <c r="C75" s="197" t="str">
        <f>INDEX('RAPPS Payment Calc'!D:D,MATCH($A:$A,'RAPPS Payment Calc'!$A:$A,0))</f>
        <v>Nueces</v>
      </c>
      <c r="D75" s="198">
        <f>INDEX('RAPPS Payment Calc'!AN:AN,MATCH(A:A,'RAPPS Payment Calc'!A:A,0))</f>
        <v>10635.07</v>
      </c>
      <c r="E75" s="198">
        <f>INDEX('RAPPS Payment Calc'!AO:AO,MATCH($A:$A,'RAPPS Payment Calc'!$A:$A,0))</f>
        <v>5317.54</v>
      </c>
      <c r="F75" s="131">
        <f>INDEX('RAPPS Payment Calc'!AP:AP,MATCH($A:$A,'RAPPS Payment Calc'!$A:$A,0))</f>
        <v>5317.53</v>
      </c>
    </row>
    <row r="76" spans="1:6" ht="30" x14ac:dyDescent="0.25">
      <c r="A76" s="25" t="s">
        <v>122</v>
      </c>
      <c r="B76" s="196" t="str">
        <f>INDEX('RAPPS Payment Calc'!C:C,MATCH($A:$A,'RAPPS Payment Calc'!$A:$A,0))</f>
        <v>Carthage Hospital Llc-Dba Ut Health Carthage H</v>
      </c>
      <c r="C76" s="197" t="str">
        <f>INDEX('RAPPS Payment Calc'!D:D,MATCH($A:$A,'RAPPS Payment Calc'!$A:$A,0))</f>
        <v>MRSA Northeast</v>
      </c>
      <c r="D76" s="198">
        <f>INDEX('RAPPS Payment Calc'!AN:AN,MATCH(A:A,'RAPPS Payment Calc'!A:A,0))</f>
        <v>76886.240000000005</v>
      </c>
      <c r="E76" s="198">
        <f>INDEX('RAPPS Payment Calc'!AO:AO,MATCH($A:$A,'RAPPS Payment Calc'!$A:$A,0))</f>
        <v>38443.120000000003</v>
      </c>
      <c r="F76" s="131">
        <f>INDEX('RAPPS Payment Calc'!AP:AP,MATCH($A:$A,'RAPPS Payment Calc'!$A:$A,0))</f>
        <v>38443.120000000003</v>
      </c>
    </row>
    <row r="77" spans="1:6" ht="30" x14ac:dyDescent="0.25">
      <c r="A77" s="25" t="s">
        <v>95</v>
      </c>
      <c r="B77" s="196" t="str">
        <f>INDEX('RAPPS Payment Calc'!C:C,MATCH($A:$A,'RAPPS Payment Calc'!$A:$A,0))</f>
        <v>Reagan Hospital District-Hickman Rural Health Clinic</v>
      </c>
      <c r="C77" s="197" t="str">
        <f>INDEX('RAPPS Payment Calc'!D:D,MATCH($A:$A,'RAPPS Payment Calc'!$A:$A,0))</f>
        <v>MRSA West</v>
      </c>
      <c r="D77" s="198">
        <f>INDEX('RAPPS Payment Calc'!AN:AN,MATCH(A:A,'RAPPS Payment Calc'!A:A,0))</f>
        <v>6881.48</v>
      </c>
      <c r="E77" s="198">
        <f>INDEX('RAPPS Payment Calc'!AO:AO,MATCH($A:$A,'RAPPS Payment Calc'!$A:$A,0))</f>
        <v>3440.74</v>
      </c>
      <c r="F77" s="131">
        <f>INDEX('RAPPS Payment Calc'!AP:AP,MATCH($A:$A,'RAPPS Payment Calc'!$A:$A,0))</f>
        <v>3440.74</v>
      </c>
    </row>
    <row r="78" spans="1:6" ht="30" x14ac:dyDescent="0.25">
      <c r="A78" s="25" t="s">
        <v>80</v>
      </c>
      <c r="B78" s="196" t="str">
        <f>INDEX('RAPPS Payment Calc'!C:C,MATCH($A:$A,'RAPPS Payment Calc'!$A:$A,0))</f>
        <v>Carthage Hospital Llc-Ut Health Carthage</v>
      </c>
      <c r="C78" s="197" t="str">
        <f>INDEX('RAPPS Payment Calc'!D:D,MATCH($A:$A,'RAPPS Payment Calc'!$A:$A,0))</f>
        <v>MRSA Northeast</v>
      </c>
      <c r="D78" s="198">
        <f>INDEX('RAPPS Payment Calc'!AN:AN,MATCH(A:A,'RAPPS Payment Calc'!A:A,0))</f>
        <v>85345.36</v>
      </c>
      <c r="E78" s="198">
        <f>INDEX('RAPPS Payment Calc'!AO:AO,MATCH($A:$A,'RAPPS Payment Calc'!$A:$A,0))</f>
        <v>42672.68</v>
      </c>
      <c r="F78" s="131">
        <f>INDEX('RAPPS Payment Calc'!AP:AP,MATCH($A:$A,'RAPPS Payment Calc'!$A:$A,0))</f>
        <v>42672.68</v>
      </c>
    </row>
    <row r="79" spans="1:6" ht="30" x14ac:dyDescent="0.25">
      <c r="A79" s="25" t="s">
        <v>176</v>
      </c>
      <c r="B79" s="196" t="str">
        <f>INDEX('RAPPS Payment Calc'!C:C,MATCH($A:$A,'RAPPS Payment Calc'!$A:$A,0))</f>
        <v>Henderson Hospital Llc-Ut Health Carthage</v>
      </c>
      <c r="C79" s="197" t="str">
        <f>INDEX('RAPPS Payment Calc'!D:D,MATCH($A:$A,'RAPPS Payment Calc'!$A:$A,0))</f>
        <v>MRSA Northeast</v>
      </c>
      <c r="D79" s="198">
        <f>INDEX('RAPPS Payment Calc'!AN:AN,MATCH(A:A,'RAPPS Payment Calc'!A:A,0))</f>
        <v>290294.21999999997</v>
      </c>
      <c r="E79" s="198">
        <f>INDEX('RAPPS Payment Calc'!AO:AO,MATCH($A:$A,'RAPPS Payment Calc'!$A:$A,0))</f>
        <v>145147.10999999999</v>
      </c>
      <c r="F79" s="131">
        <f>INDEX('RAPPS Payment Calc'!AP:AP,MATCH($A:$A,'RAPPS Payment Calc'!$A:$A,0))</f>
        <v>145147.10999999999</v>
      </c>
    </row>
    <row r="80" spans="1:6" ht="45" x14ac:dyDescent="0.25">
      <c r="A80" s="25" t="s">
        <v>27</v>
      </c>
      <c r="B80" s="196" t="str">
        <f>INDEX('RAPPS Payment Calc'!C:C,MATCH($A:$A,'RAPPS Payment Calc'!$A:$A,0))</f>
        <v>Jacksonville Hospital Llc-Ut Health East Texas Jacksonville Hospital</v>
      </c>
      <c r="C80" s="197" t="str">
        <f>INDEX('RAPPS Payment Calc'!D:D,MATCH($A:$A,'RAPPS Payment Calc'!$A:$A,0))</f>
        <v>MRSA Northeast</v>
      </c>
      <c r="D80" s="198">
        <f>INDEX('RAPPS Payment Calc'!AN:AN,MATCH(A:A,'RAPPS Payment Calc'!A:A,0))</f>
        <v>23653.45</v>
      </c>
      <c r="E80" s="198">
        <f>INDEX('RAPPS Payment Calc'!AO:AO,MATCH($A:$A,'RAPPS Payment Calc'!$A:$A,0))</f>
        <v>11826.73</v>
      </c>
      <c r="F80" s="131">
        <f>INDEX('RAPPS Payment Calc'!AP:AP,MATCH($A:$A,'RAPPS Payment Calc'!$A:$A,0))</f>
        <v>11826.720000000001</v>
      </c>
    </row>
    <row r="81" spans="1:6" ht="45" x14ac:dyDescent="0.25">
      <c r="A81" s="25" t="s">
        <v>147</v>
      </c>
      <c r="B81" s="196" t="str">
        <f>INDEX('RAPPS Payment Calc'!C:C,MATCH($A:$A,'RAPPS Payment Calc'!$A:$A,0))</f>
        <v>Jacksonville Hospital Llc-Ut Health East Texas Jacksonville Hospital</v>
      </c>
      <c r="C81" s="197" t="str">
        <f>INDEX('RAPPS Payment Calc'!D:D,MATCH($A:$A,'RAPPS Payment Calc'!$A:$A,0))</f>
        <v>MRSA Northeast</v>
      </c>
      <c r="D81" s="198">
        <f>INDEX('RAPPS Payment Calc'!AN:AN,MATCH(A:A,'RAPPS Payment Calc'!A:A,0))</f>
        <v>97421.15</v>
      </c>
      <c r="E81" s="198">
        <f>INDEX('RAPPS Payment Calc'!AO:AO,MATCH($A:$A,'RAPPS Payment Calc'!$A:$A,0))</f>
        <v>48710.58</v>
      </c>
      <c r="F81" s="131">
        <f>INDEX('RAPPS Payment Calc'!AP:AP,MATCH($A:$A,'RAPPS Payment Calc'!$A:$A,0))</f>
        <v>48710.569999999992</v>
      </c>
    </row>
    <row r="82" spans="1:6" ht="45" x14ac:dyDescent="0.25">
      <c r="A82" s="25" t="s">
        <v>179</v>
      </c>
      <c r="B82" s="196" t="str">
        <f>INDEX('RAPPS Payment Calc'!C:C,MATCH($A:$A,'RAPPS Payment Calc'!$A:$A,0))</f>
        <v>Jacksonville Hospital Llc-Ut Health East Texas Jacksonville Hospital</v>
      </c>
      <c r="C82" s="197" t="str">
        <f>INDEX('RAPPS Payment Calc'!D:D,MATCH($A:$A,'RAPPS Payment Calc'!$A:$A,0))</f>
        <v>MRSA Northeast</v>
      </c>
      <c r="D82" s="198">
        <f>INDEX('RAPPS Payment Calc'!AN:AN,MATCH(A:A,'RAPPS Payment Calc'!A:A,0))</f>
        <v>708537.44</v>
      </c>
      <c r="E82" s="198">
        <f>INDEX('RAPPS Payment Calc'!AO:AO,MATCH($A:$A,'RAPPS Payment Calc'!$A:$A,0))</f>
        <v>354268.72</v>
      </c>
      <c r="F82" s="131">
        <f>INDEX('RAPPS Payment Calc'!AP:AP,MATCH($A:$A,'RAPPS Payment Calc'!$A:$A,0))</f>
        <v>354268.72</v>
      </c>
    </row>
    <row r="83" spans="1:6" ht="30" x14ac:dyDescent="0.25">
      <c r="A83" s="25" t="s">
        <v>98</v>
      </c>
      <c r="B83" s="196" t="str">
        <f>INDEX('RAPPS Payment Calc'!C:C,MATCH($A:$A,'RAPPS Payment Calc'!$A:$A,0))</f>
        <v>Pittsburg Hospital Llc-Ut Health East Texas Pittsburg Hospital</v>
      </c>
      <c r="C83" s="197" t="str">
        <f>INDEX('RAPPS Payment Calc'!D:D,MATCH($A:$A,'RAPPS Payment Calc'!$A:$A,0))</f>
        <v>MRSA Northeast</v>
      </c>
      <c r="D83" s="198">
        <f>INDEX('RAPPS Payment Calc'!AN:AN,MATCH(A:A,'RAPPS Payment Calc'!A:A,0))</f>
        <v>290526.21000000002</v>
      </c>
      <c r="E83" s="198">
        <f>INDEX('RAPPS Payment Calc'!AO:AO,MATCH($A:$A,'RAPPS Payment Calc'!$A:$A,0))</f>
        <v>145263.10999999999</v>
      </c>
      <c r="F83" s="131">
        <f>INDEX('RAPPS Payment Calc'!AP:AP,MATCH($A:$A,'RAPPS Payment Calc'!$A:$A,0))</f>
        <v>145263.10000000003</v>
      </c>
    </row>
    <row r="84" spans="1:6" ht="30" x14ac:dyDescent="0.25">
      <c r="A84" s="25" t="s">
        <v>53</v>
      </c>
      <c r="B84" s="196" t="str">
        <f>INDEX('RAPPS Payment Calc'!C:C,MATCH($A:$A,'RAPPS Payment Calc'!$A:$A,0))</f>
        <v>Quitman Hospital Llc-Ut Health East Texas Quitman Hospital</v>
      </c>
      <c r="C84" s="197" t="str">
        <f>INDEX('RAPPS Payment Calc'!D:D,MATCH($A:$A,'RAPPS Payment Calc'!$A:$A,0))</f>
        <v>MRSA Northeast</v>
      </c>
      <c r="D84" s="198">
        <f>INDEX('RAPPS Payment Calc'!AN:AN,MATCH(A:A,'RAPPS Payment Calc'!A:A,0))</f>
        <v>126758.58</v>
      </c>
      <c r="E84" s="198">
        <f>INDEX('RAPPS Payment Calc'!AO:AO,MATCH($A:$A,'RAPPS Payment Calc'!$A:$A,0))</f>
        <v>63379.29</v>
      </c>
      <c r="F84" s="131">
        <f>INDEX('RAPPS Payment Calc'!AP:AP,MATCH($A:$A,'RAPPS Payment Calc'!$A:$A,0))</f>
        <v>63379.29</v>
      </c>
    </row>
    <row r="85" spans="1:6" ht="30" x14ac:dyDescent="0.25">
      <c r="A85" s="25" t="s">
        <v>61</v>
      </c>
      <c r="B85" s="196" t="str">
        <f>INDEX('RAPPS Payment Calc'!C:C,MATCH($A:$A,'RAPPS Payment Calc'!$A:$A,0))</f>
        <v>Quitman Hospital Llc-Ut Health East Texas Quitman Hospital</v>
      </c>
      <c r="C85" s="197" t="str">
        <f>INDEX('RAPPS Payment Calc'!D:D,MATCH($A:$A,'RAPPS Payment Calc'!$A:$A,0))</f>
        <v>MRSA Northeast</v>
      </c>
      <c r="D85" s="198">
        <f>INDEX('RAPPS Payment Calc'!AN:AN,MATCH(A:A,'RAPPS Payment Calc'!A:A,0))</f>
        <v>67612.28</v>
      </c>
      <c r="E85" s="198">
        <f>INDEX('RAPPS Payment Calc'!AO:AO,MATCH($A:$A,'RAPPS Payment Calc'!$A:$A,0))</f>
        <v>33806.14</v>
      </c>
      <c r="F85" s="131">
        <f>INDEX('RAPPS Payment Calc'!AP:AP,MATCH($A:$A,'RAPPS Payment Calc'!$A:$A,0))</f>
        <v>33806.14</v>
      </c>
    </row>
    <row r="86" spans="1:6" ht="30" x14ac:dyDescent="0.25">
      <c r="A86" s="25" t="s">
        <v>180</v>
      </c>
      <c r="B86" s="196" t="str">
        <f>INDEX('RAPPS Payment Calc'!C:C,MATCH($A:$A,'RAPPS Payment Calc'!$A:$A,0))</f>
        <v>Quitman Hospital Llc-Ut Health East Texas Quitman Hospital</v>
      </c>
      <c r="C86" s="197" t="str">
        <f>INDEX('RAPPS Payment Calc'!D:D,MATCH($A:$A,'RAPPS Payment Calc'!$A:$A,0))</f>
        <v>MRSA Northeast</v>
      </c>
      <c r="D86" s="198">
        <f>INDEX('RAPPS Payment Calc'!AN:AN,MATCH(A:A,'RAPPS Payment Calc'!A:A,0))</f>
        <v>17037.810000000001</v>
      </c>
      <c r="E86" s="198">
        <f>INDEX('RAPPS Payment Calc'!AO:AO,MATCH($A:$A,'RAPPS Payment Calc'!$A:$A,0))</f>
        <v>8518.91</v>
      </c>
      <c r="F86" s="131">
        <f>INDEX('RAPPS Payment Calc'!AP:AP,MATCH($A:$A,'RAPPS Payment Calc'!$A:$A,0))</f>
        <v>8518.9000000000015</v>
      </c>
    </row>
    <row r="87" spans="1:6" ht="45" x14ac:dyDescent="0.25">
      <c r="A87" s="25" t="s">
        <v>581</v>
      </c>
      <c r="B87" s="196" t="str">
        <f>INDEX('RAPPS Payment Calc'!C:C,MATCH($A:$A,'RAPPS Payment Calc'!$A:$A,0))</f>
        <v>Huntsville Community Hospital Inc-Huntsville Memorial Hospital</v>
      </c>
      <c r="C87" s="197" t="str">
        <f>INDEX('RAPPS Payment Calc'!D:D,MATCH($A:$A,'RAPPS Payment Calc'!$A:$A,0))</f>
        <v>Jefferson</v>
      </c>
      <c r="D87" s="198">
        <f>INDEX('RAPPS Payment Calc'!AN:AN,MATCH(A:A,'RAPPS Payment Calc'!A:A,0))</f>
        <v>59513.91</v>
      </c>
      <c r="E87" s="198">
        <f>INDEX('RAPPS Payment Calc'!AO:AO,MATCH($A:$A,'RAPPS Payment Calc'!$A:$A,0))</f>
        <v>29756.959999999999</v>
      </c>
      <c r="F87" s="131">
        <f>INDEX('RAPPS Payment Calc'!AP:AP,MATCH($A:$A,'RAPPS Payment Calc'!$A:$A,0))</f>
        <v>29756.950000000004</v>
      </c>
    </row>
    <row r="88" spans="1:6" x14ac:dyDescent="0.25">
      <c r="A88" s="25" t="s">
        <v>63</v>
      </c>
      <c r="B88" s="196" t="str">
        <f>INDEX('RAPPS Payment Calc'!C:C,MATCH($A:$A,'RAPPS Payment Calc'!$A:$A,0))</f>
        <v>Lynn County Hospital District-</v>
      </c>
      <c r="C88" s="197" t="str">
        <f>INDEX('RAPPS Payment Calc'!D:D,MATCH($A:$A,'RAPPS Payment Calc'!$A:$A,0))</f>
        <v>Lubbock</v>
      </c>
      <c r="D88" s="198">
        <f>INDEX('RAPPS Payment Calc'!AN:AN,MATCH(A:A,'RAPPS Payment Calc'!A:A,0))</f>
        <v>22059.96</v>
      </c>
      <c r="E88" s="198">
        <f>INDEX('RAPPS Payment Calc'!AO:AO,MATCH($A:$A,'RAPPS Payment Calc'!$A:$A,0))</f>
        <v>11029.98</v>
      </c>
      <c r="F88" s="131">
        <f>INDEX('RAPPS Payment Calc'!AP:AP,MATCH($A:$A,'RAPPS Payment Calc'!$A:$A,0))</f>
        <v>11029.98</v>
      </c>
    </row>
    <row r="89" spans="1:6" ht="30" x14ac:dyDescent="0.25">
      <c r="A89" s="25" t="s">
        <v>146</v>
      </c>
      <c r="B89" s="196" t="str">
        <f>INDEX('RAPPS Payment Calc'!C:C,MATCH($A:$A,'RAPPS Payment Calc'!$A:$A,0))</f>
        <v>Baylor County Hospital District-Seymour Hospital</v>
      </c>
      <c r="C89" s="197" t="str">
        <f>INDEX('RAPPS Payment Calc'!D:D,MATCH($A:$A,'RAPPS Payment Calc'!$A:$A,0))</f>
        <v>MRSA West</v>
      </c>
      <c r="D89" s="198">
        <f>INDEX('RAPPS Payment Calc'!AN:AN,MATCH(A:A,'RAPPS Payment Calc'!A:A,0))</f>
        <v>113631.02</v>
      </c>
      <c r="E89" s="198">
        <f>INDEX('RAPPS Payment Calc'!AO:AO,MATCH($A:$A,'RAPPS Payment Calc'!$A:$A,0))</f>
        <v>56815.51</v>
      </c>
      <c r="F89" s="131">
        <f>INDEX('RAPPS Payment Calc'!AP:AP,MATCH($A:$A,'RAPPS Payment Calc'!$A:$A,0))</f>
        <v>56815.51</v>
      </c>
    </row>
    <row r="90" spans="1:6" ht="45" x14ac:dyDescent="0.25">
      <c r="A90" s="25" t="s">
        <v>38</v>
      </c>
      <c r="B90" s="196" t="str">
        <f>INDEX('RAPPS Payment Calc'!C:C,MATCH($A:$A,'RAPPS Payment Calc'!$A:$A,0))</f>
        <v>Throckmorton County Memorial Hosp-Throckmorton Rural Health</v>
      </c>
      <c r="C90" s="197" t="str">
        <f>INDEX('RAPPS Payment Calc'!D:D,MATCH($A:$A,'RAPPS Payment Calc'!$A:$A,0))</f>
        <v>MRSA West</v>
      </c>
      <c r="D90" s="198">
        <f>INDEX('RAPPS Payment Calc'!AN:AN,MATCH(A:A,'RAPPS Payment Calc'!A:A,0))</f>
        <v>11877.54</v>
      </c>
      <c r="E90" s="198">
        <f>INDEX('RAPPS Payment Calc'!AO:AO,MATCH($A:$A,'RAPPS Payment Calc'!$A:$A,0))</f>
        <v>5938.77</v>
      </c>
      <c r="F90" s="131">
        <f>INDEX('RAPPS Payment Calc'!AP:AP,MATCH($A:$A,'RAPPS Payment Calc'!$A:$A,0))</f>
        <v>5938.77</v>
      </c>
    </row>
    <row r="91" spans="1:6" ht="30" x14ac:dyDescent="0.25">
      <c r="A91" s="25" t="s">
        <v>181</v>
      </c>
      <c r="B91" s="196" t="str">
        <f>INDEX('RAPPS Payment Calc'!C:C,MATCH($A:$A,'RAPPS Payment Calc'!$A:$A,0))</f>
        <v>Rolling Plains Memorial Hospital-</v>
      </c>
      <c r="C91" s="197" t="str">
        <f>INDEX('RAPPS Payment Calc'!D:D,MATCH($A:$A,'RAPPS Payment Calc'!$A:$A,0))</f>
        <v>MRSA West</v>
      </c>
      <c r="D91" s="198">
        <f>INDEX('RAPPS Payment Calc'!AN:AN,MATCH(A:A,'RAPPS Payment Calc'!A:A,0))</f>
        <v>116193.61</v>
      </c>
      <c r="E91" s="198">
        <f>INDEX('RAPPS Payment Calc'!AO:AO,MATCH($A:$A,'RAPPS Payment Calc'!$A:$A,0))</f>
        <v>58096.81</v>
      </c>
      <c r="F91" s="131">
        <f>INDEX('RAPPS Payment Calc'!AP:AP,MATCH($A:$A,'RAPPS Payment Calc'!$A:$A,0))</f>
        <v>58096.800000000003</v>
      </c>
    </row>
    <row r="92" spans="1:6" x14ac:dyDescent="0.25">
      <c r="A92" s="25" t="s">
        <v>129</v>
      </c>
      <c r="B92" s="196" t="str">
        <f>INDEX('RAPPS Payment Calc'!C:C,MATCH($A:$A,'RAPPS Payment Calc'!$A:$A,0))</f>
        <v>Martin County Hospital District-</v>
      </c>
      <c r="C92" s="197" t="str">
        <f>INDEX('RAPPS Payment Calc'!D:D,MATCH($A:$A,'RAPPS Payment Calc'!$A:$A,0))</f>
        <v>MRSA West</v>
      </c>
      <c r="D92" s="198">
        <f>INDEX('RAPPS Payment Calc'!AN:AN,MATCH(A:A,'RAPPS Payment Calc'!A:A,0))</f>
        <v>19364.84</v>
      </c>
      <c r="E92" s="198">
        <f>INDEX('RAPPS Payment Calc'!AO:AO,MATCH($A:$A,'RAPPS Payment Calc'!$A:$A,0))</f>
        <v>9682.42</v>
      </c>
      <c r="F92" s="131">
        <f>INDEX('RAPPS Payment Calc'!AP:AP,MATCH($A:$A,'RAPPS Payment Calc'!$A:$A,0))</f>
        <v>9682.42</v>
      </c>
    </row>
    <row r="93" spans="1:6" x14ac:dyDescent="0.25">
      <c r="A93" s="25" t="s">
        <v>31</v>
      </c>
      <c r="B93" s="196" t="str">
        <f>INDEX('RAPPS Payment Calc'!C:C,MATCH($A:$A,'RAPPS Payment Calc'!$A:$A,0))</f>
        <v>Pecos Valley Rural Health Clinic</v>
      </c>
      <c r="C93" s="197" t="str">
        <f>INDEX('RAPPS Payment Calc'!D:D,MATCH($A:$A,'RAPPS Payment Calc'!$A:$A,0))</f>
        <v>MRSA West</v>
      </c>
      <c r="D93" s="198">
        <f>INDEX('RAPPS Payment Calc'!AN:AN,MATCH(A:A,'RAPPS Payment Calc'!A:A,0))</f>
        <v>220065.8</v>
      </c>
      <c r="E93" s="198">
        <f>INDEX('RAPPS Payment Calc'!AO:AO,MATCH($A:$A,'RAPPS Payment Calc'!$A:$A,0))</f>
        <v>110032.9</v>
      </c>
      <c r="F93" s="131">
        <f>INDEX('RAPPS Payment Calc'!AP:AP,MATCH($A:$A,'RAPPS Payment Calc'!$A:$A,0))</f>
        <v>110032.9</v>
      </c>
    </row>
    <row r="94" spans="1:6" ht="60" x14ac:dyDescent="0.25">
      <c r="A94" s="25" t="s">
        <v>15</v>
      </c>
      <c r="B94" s="196" t="str">
        <f>INDEX('RAPPS Payment Calc'!C:C,MATCH($A:$A,'RAPPS Payment Calc'!$A:$A,0))</f>
        <v>Adventhealth Family Medicine Rural Health Clinics,-Adventhealth Family Medicine Clinic Lampasas</v>
      </c>
      <c r="C94" s="197" t="str">
        <f>INDEX('RAPPS Payment Calc'!D:D,MATCH($A:$A,'RAPPS Payment Calc'!$A:$A,0))</f>
        <v>MRSA Central</v>
      </c>
      <c r="D94" s="198">
        <f>INDEX('RAPPS Payment Calc'!AN:AN,MATCH(A:A,'RAPPS Payment Calc'!A:A,0))</f>
        <v>122910.76</v>
      </c>
      <c r="E94" s="198">
        <f>INDEX('RAPPS Payment Calc'!AO:AO,MATCH($A:$A,'RAPPS Payment Calc'!$A:$A,0))</f>
        <v>61455.38</v>
      </c>
      <c r="F94" s="131">
        <f>INDEX('RAPPS Payment Calc'!AP:AP,MATCH($A:$A,'RAPPS Payment Calc'!$A:$A,0))</f>
        <v>61455.38</v>
      </c>
    </row>
    <row r="95" spans="1:6" x14ac:dyDescent="0.25">
      <c r="A95" s="25" t="s">
        <v>70</v>
      </c>
      <c r="B95" s="196" t="str">
        <f>INDEX('RAPPS Payment Calc'!C:C,MATCH($A:$A,'RAPPS Payment Calc'!$A:$A,0))</f>
        <v>Moore County Hospital District-</v>
      </c>
      <c r="C95" s="197" t="str">
        <f>INDEX('RAPPS Payment Calc'!D:D,MATCH($A:$A,'RAPPS Payment Calc'!$A:$A,0))</f>
        <v>MRSA West</v>
      </c>
      <c r="D95" s="198">
        <f>INDEX('RAPPS Payment Calc'!AN:AN,MATCH(A:A,'RAPPS Payment Calc'!A:A,0))</f>
        <v>176221.42</v>
      </c>
      <c r="E95" s="198">
        <f>INDEX('RAPPS Payment Calc'!AO:AO,MATCH($A:$A,'RAPPS Payment Calc'!$A:$A,0))</f>
        <v>88110.71</v>
      </c>
      <c r="F95" s="131">
        <f>INDEX('RAPPS Payment Calc'!AP:AP,MATCH($A:$A,'RAPPS Payment Calc'!$A:$A,0))</f>
        <v>88110.71</v>
      </c>
    </row>
    <row r="96" spans="1:6" ht="45" x14ac:dyDescent="0.25">
      <c r="A96" s="25" t="s">
        <v>21</v>
      </c>
      <c r="B96" s="196" t="str">
        <f>INDEX('RAPPS Payment Calc'!C:C,MATCH($A:$A,'RAPPS Payment Calc'!$A:$A,0))</f>
        <v>Scott &amp; White Clinic-Baylor Scott &amp; White - The Brenham Clinic</v>
      </c>
      <c r="C96" s="197" t="str">
        <f>INDEX('RAPPS Payment Calc'!D:D,MATCH($A:$A,'RAPPS Payment Calc'!$A:$A,0))</f>
        <v>MRSA Central</v>
      </c>
      <c r="D96" s="198">
        <f>INDEX('RAPPS Payment Calc'!AN:AN,MATCH(A:A,'RAPPS Payment Calc'!A:A,0))</f>
        <v>180180.55</v>
      </c>
      <c r="E96" s="198">
        <f>INDEX('RAPPS Payment Calc'!AO:AO,MATCH($A:$A,'RAPPS Payment Calc'!$A:$A,0))</f>
        <v>90090.28</v>
      </c>
      <c r="F96" s="131">
        <f>INDEX('RAPPS Payment Calc'!AP:AP,MATCH($A:$A,'RAPPS Payment Calc'!$A:$A,0))</f>
        <v>90090.26999999999</v>
      </c>
    </row>
    <row r="97" spans="1:6" ht="45" x14ac:dyDescent="0.25">
      <c r="A97" s="25" t="s">
        <v>151</v>
      </c>
      <c r="B97" s="196" t="str">
        <f>INDEX('RAPPS Payment Calc'!C:C,MATCH($A:$A,'RAPPS Payment Calc'!$A:$A,0))</f>
        <v>Scott And White Hospital Marble Falls-Baylor Scott And White Clinic Horseshoe Bay</v>
      </c>
      <c r="C97" s="197" t="str">
        <f>INDEX('RAPPS Payment Calc'!D:D,MATCH($A:$A,'RAPPS Payment Calc'!$A:$A,0))</f>
        <v>MRSA Central</v>
      </c>
      <c r="D97" s="198">
        <f>INDEX('RAPPS Payment Calc'!AN:AN,MATCH(A:A,'RAPPS Payment Calc'!A:A,0))</f>
        <v>3935.91</v>
      </c>
      <c r="E97" s="198">
        <f>INDEX('RAPPS Payment Calc'!AO:AO,MATCH($A:$A,'RAPPS Payment Calc'!$A:$A,0))</f>
        <v>1967.96</v>
      </c>
      <c r="F97" s="131">
        <f>INDEX('RAPPS Payment Calc'!AP:AP,MATCH($A:$A,'RAPPS Payment Calc'!$A:$A,0))</f>
        <v>1967.9499999999998</v>
      </c>
    </row>
    <row r="98" spans="1:6" ht="30" x14ac:dyDescent="0.25">
      <c r="A98" s="25" t="s">
        <v>121</v>
      </c>
      <c r="B98" s="196" t="str">
        <f>INDEX('RAPPS Payment Calc'!C:C,MATCH($A:$A,'RAPPS Payment Calc'!$A:$A,0))</f>
        <v>Scott And White Clinic Johnson City</v>
      </c>
      <c r="C98" s="197" t="str">
        <f>INDEX('RAPPS Payment Calc'!D:D,MATCH($A:$A,'RAPPS Payment Calc'!$A:$A,0))</f>
        <v>MRSA Central</v>
      </c>
      <c r="D98" s="198">
        <f>INDEX('RAPPS Payment Calc'!AN:AN,MATCH(A:A,'RAPPS Payment Calc'!A:A,0))</f>
        <v>13718.12</v>
      </c>
      <c r="E98" s="198">
        <f>INDEX('RAPPS Payment Calc'!AO:AO,MATCH($A:$A,'RAPPS Payment Calc'!$A:$A,0))</f>
        <v>6859.06</v>
      </c>
      <c r="F98" s="131">
        <f>INDEX('RAPPS Payment Calc'!AP:AP,MATCH($A:$A,'RAPPS Payment Calc'!$A:$A,0))</f>
        <v>6859.06</v>
      </c>
    </row>
    <row r="99" spans="1:6" ht="45" x14ac:dyDescent="0.25">
      <c r="A99" s="25" t="s">
        <v>142</v>
      </c>
      <c r="B99" s="196" t="str">
        <f>INDEX('RAPPS Payment Calc'!C:C,MATCH($A:$A,'RAPPS Payment Calc'!$A:$A,0))</f>
        <v>Scott And White Hospital Marble Falls-Baylor Scott And White Clinic Kingsland</v>
      </c>
      <c r="C99" s="197" t="str">
        <f>INDEX('RAPPS Payment Calc'!D:D,MATCH($A:$A,'RAPPS Payment Calc'!$A:$A,0))</f>
        <v>MRSA Central</v>
      </c>
      <c r="D99" s="198">
        <f>INDEX('RAPPS Payment Calc'!AN:AN,MATCH(A:A,'RAPPS Payment Calc'!A:A,0))</f>
        <v>39665.96</v>
      </c>
      <c r="E99" s="198">
        <f>INDEX('RAPPS Payment Calc'!AO:AO,MATCH($A:$A,'RAPPS Payment Calc'!$A:$A,0))</f>
        <v>19832.98</v>
      </c>
      <c r="F99" s="131">
        <f>INDEX('RAPPS Payment Calc'!AP:AP,MATCH($A:$A,'RAPPS Payment Calc'!$A:$A,0))</f>
        <v>19832.98</v>
      </c>
    </row>
    <row r="100" spans="1:6" ht="45" x14ac:dyDescent="0.25">
      <c r="A100" s="25" t="s">
        <v>135</v>
      </c>
      <c r="B100" s="196" t="str">
        <f>INDEX('RAPPS Payment Calc'!C:C,MATCH($A:$A,'RAPPS Payment Calc'!$A:$A,0))</f>
        <v>Scott And White Hospital Marble Falls-Baylor Scott And White Clinic Llano</v>
      </c>
      <c r="C100" s="197" t="str">
        <f>INDEX('RAPPS Payment Calc'!D:D,MATCH($A:$A,'RAPPS Payment Calc'!$A:$A,0))</f>
        <v>MRSA Central</v>
      </c>
      <c r="D100" s="198">
        <f>INDEX('RAPPS Payment Calc'!AN:AN,MATCH(A:A,'RAPPS Payment Calc'!A:A,0))</f>
        <v>61125.57</v>
      </c>
      <c r="E100" s="198">
        <f>INDEX('RAPPS Payment Calc'!AO:AO,MATCH($A:$A,'RAPPS Payment Calc'!$A:$A,0))</f>
        <v>30562.79</v>
      </c>
      <c r="F100" s="131">
        <f>INDEX('RAPPS Payment Calc'!AP:AP,MATCH($A:$A,'RAPPS Payment Calc'!$A:$A,0))</f>
        <v>30562.78</v>
      </c>
    </row>
    <row r="101" spans="1:6" ht="45" x14ac:dyDescent="0.25">
      <c r="A101" s="25" t="s">
        <v>77</v>
      </c>
      <c r="B101" s="196" t="str">
        <f>INDEX('RAPPS Payment Calc'!C:C,MATCH($A:$A,'RAPPS Payment Calc'!$A:$A,0))</f>
        <v>Scott &amp; White Hospital  Marble Falls-Baylor Scott &amp; White Medical Center Marble Falls</v>
      </c>
      <c r="C101" s="197" t="str">
        <f>INDEX('RAPPS Payment Calc'!D:D,MATCH($A:$A,'RAPPS Payment Calc'!$A:$A,0))</f>
        <v>Travis</v>
      </c>
      <c r="D101" s="198">
        <f>INDEX('RAPPS Payment Calc'!AN:AN,MATCH(A:A,'RAPPS Payment Calc'!A:A,0))</f>
        <v>138555.73000000001</v>
      </c>
      <c r="E101" s="198">
        <f>INDEX('RAPPS Payment Calc'!AO:AO,MATCH($A:$A,'RAPPS Payment Calc'!$A:$A,0))</f>
        <v>69277.87</v>
      </c>
      <c r="F101" s="131">
        <f>INDEX('RAPPS Payment Calc'!AP:AP,MATCH($A:$A,'RAPPS Payment Calc'!$A:$A,0))</f>
        <v>69277.860000000015</v>
      </c>
    </row>
    <row r="102" spans="1:6" ht="45" x14ac:dyDescent="0.25">
      <c r="A102" s="25" t="s">
        <v>164</v>
      </c>
      <c r="B102" s="196" t="str">
        <f>INDEX('RAPPS Payment Calc'!C:C,MATCH($A:$A,'RAPPS Payment Calc'!$A:$A,0))</f>
        <v>Scott And White Hospital Marble Falls-Baylor Scott And White Clinic San Saba</v>
      </c>
      <c r="C102" s="197" t="str">
        <f>INDEX('RAPPS Payment Calc'!D:D,MATCH($A:$A,'RAPPS Payment Calc'!$A:$A,0))</f>
        <v>MRSA Central</v>
      </c>
      <c r="D102" s="198">
        <f>INDEX('RAPPS Payment Calc'!AN:AN,MATCH(A:A,'RAPPS Payment Calc'!A:A,0))</f>
        <v>40421.99</v>
      </c>
      <c r="E102" s="198">
        <f>INDEX('RAPPS Payment Calc'!AO:AO,MATCH($A:$A,'RAPPS Payment Calc'!$A:$A,0))</f>
        <v>20211</v>
      </c>
      <c r="F102" s="131">
        <f>INDEX('RAPPS Payment Calc'!AP:AP,MATCH($A:$A,'RAPPS Payment Calc'!$A:$A,0))</f>
        <v>20210.989999999998</v>
      </c>
    </row>
    <row r="103" spans="1:6" x14ac:dyDescent="0.25">
      <c r="A103" s="25" t="s">
        <v>18</v>
      </c>
      <c r="B103" s="196" t="str">
        <f>INDEX('RAPPS Payment Calc'!C:C,MATCH($A:$A,'RAPPS Payment Calc'!$A:$A,0))</f>
        <v>Healthtexas Provider Network-</v>
      </c>
      <c r="C103" s="197" t="str">
        <f>INDEX('RAPPS Payment Calc'!D:D,MATCH($A:$A,'RAPPS Payment Calc'!$A:$A,0))</f>
        <v>Dallas</v>
      </c>
      <c r="D103" s="198">
        <f>INDEX('RAPPS Payment Calc'!AN:AN,MATCH(A:A,'RAPPS Payment Calc'!A:A,0))</f>
        <v>307766.03999999998</v>
      </c>
      <c r="E103" s="198">
        <f>INDEX('RAPPS Payment Calc'!AO:AO,MATCH($A:$A,'RAPPS Payment Calc'!$A:$A,0))</f>
        <v>153883.01999999999</v>
      </c>
      <c r="F103" s="131">
        <f>INDEX('RAPPS Payment Calc'!AP:AP,MATCH($A:$A,'RAPPS Payment Calc'!$A:$A,0))</f>
        <v>153883.01999999999</v>
      </c>
    </row>
    <row r="104" spans="1:6" x14ac:dyDescent="0.25">
      <c r="A104" s="25" t="s">
        <v>7</v>
      </c>
      <c r="B104" s="196" t="str">
        <f>INDEX('RAPPS Payment Calc'!C:C,MATCH($A:$A,'RAPPS Payment Calc'!$A:$A,0))</f>
        <v>Health Texas Provider Network-</v>
      </c>
      <c r="C104" s="197" t="str">
        <f>INDEX('RAPPS Payment Calc'!D:D,MATCH($A:$A,'RAPPS Payment Calc'!$A:$A,0))</f>
        <v>Dallas</v>
      </c>
      <c r="D104" s="198">
        <f>INDEX('RAPPS Payment Calc'!AN:AN,MATCH(A:A,'RAPPS Payment Calc'!A:A,0))</f>
        <v>39270.49</v>
      </c>
      <c r="E104" s="198">
        <f>INDEX('RAPPS Payment Calc'!AO:AO,MATCH($A:$A,'RAPPS Payment Calc'!$A:$A,0))</f>
        <v>19635.25</v>
      </c>
      <c r="F104" s="131">
        <f>INDEX('RAPPS Payment Calc'!AP:AP,MATCH($A:$A,'RAPPS Payment Calc'!$A:$A,0))</f>
        <v>19635.239999999998</v>
      </c>
    </row>
    <row r="105" spans="1:6" ht="45" x14ac:dyDescent="0.25">
      <c r="A105" s="25" t="s">
        <v>59</v>
      </c>
      <c r="B105" s="196" t="str">
        <f>INDEX('RAPPS Payment Calc'!C:C,MATCH($A:$A,'RAPPS Payment Calc'!$A:$A,0))</f>
        <v>North Runnels County Hospital-North Runnels County Hospital District</v>
      </c>
      <c r="C105" s="197" t="str">
        <f>INDEX('RAPPS Payment Calc'!D:D,MATCH($A:$A,'RAPPS Payment Calc'!$A:$A,0))</f>
        <v>MRSA West</v>
      </c>
      <c r="D105" s="198">
        <f>INDEX('RAPPS Payment Calc'!AN:AN,MATCH(A:A,'RAPPS Payment Calc'!A:A,0))</f>
        <v>16392.05</v>
      </c>
      <c r="E105" s="198">
        <f>INDEX('RAPPS Payment Calc'!AO:AO,MATCH($A:$A,'RAPPS Payment Calc'!$A:$A,0))</f>
        <v>8196.0300000000007</v>
      </c>
      <c r="F105" s="131">
        <f>INDEX('RAPPS Payment Calc'!AP:AP,MATCH($A:$A,'RAPPS Payment Calc'!$A:$A,0))</f>
        <v>8196.0199999999986</v>
      </c>
    </row>
    <row r="106" spans="1:6" ht="45" x14ac:dyDescent="0.25">
      <c r="A106" s="25" t="s">
        <v>49</v>
      </c>
      <c r="B106" s="196" t="str">
        <f>INDEX('RAPPS Payment Calc'!C:C,MATCH($A:$A,'RAPPS Payment Calc'!$A:$A,0))</f>
        <v>Dallam Hartley Counties Hospital District-Dalhart Family Medicine Clinic</v>
      </c>
      <c r="C106" s="197" t="str">
        <f>INDEX('RAPPS Payment Calc'!D:D,MATCH($A:$A,'RAPPS Payment Calc'!$A:$A,0))</f>
        <v>MRSA West</v>
      </c>
      <c r="D106" s="198">
        <f>INDEX('RAPPS Payment Calc'!AN:AN,MATCH(A:A,'RAPPS Payment Calc'!A:A,0))</f>
        <v>86701.440000000002</v>
      </c>
      <c r="E106" s="198">
        <f>INDEX('RAPPS Payment Calc'!AO:AO,MATCH($A:$A,'RAPPS Payment Calc'!$A:$A,0))</f>
        <v>43350.720000000001</v>
      </c>
      <c r="F106" s="131">
        <f>INDEX('RAPPS Payment Calc'!AP:AP,MATCH($A:$A,'RAPPS Payment Calc'!$A:$A,0))</f>
        <v>43350.720000000001</v>
      </c>
    </row>
    <row r="107" spans="1:6" ht="45" x14ac:dyDescent="0.25">
      <c r="A107" s="25" t="s">
        <v>93</v>
      </c>
      <c r="B107" s="196" t="str">
        <f>INDEX('RAPPS Payment Calc'!C:C,MATCH($A:$A,'RAPPS Payment Calc'!$A:$A,0))</f>
        <v>Dallam-Hartley Counties Hospital District-High Country Community Rural Health Clinic</v>
      </c>
      <c r="C107" s="197" t="str">
        <f>INDEX('RAPPS Payment Calc'!D:D,MATCH($A:$A,'RAPPS Payment Calc'!$A:$A,0))</f>
        <v>MRSA West</v>
      </c>
      <c r="D107" s="198">
        <f>INDEX('RAPPS Payment Calc'!AN:AN,MATCH(A:A,'RAPPS Payment Calc'!A:A,0))</f>
        <v>48232.73</v>
      </c>
      <c r="E107" s="198">
        <f>INDEX('RAPPS Payment Calc'!AO:AO,MATCH($A:$A,'RAPPS Payment Calc'!$A:$A,0))</f>
        <v>24116.37</v>
      </c>
      <c r="F107" s="131">
        <f>INDEX('RAPPS Payment Calc'!AP:AP,MATCH($A:$A,'RAPPS Payment Calc'!$A:$A,0))</f>
        <v>24116.360000000004</v>
      </c>
    </row>
    <row r="108" spans="1:6" ht="30" x14ac:dyDescent="0.25">
      <c r="A108" s="25" t="s">
        <v>139</v>
      </c>
      <c r="B108" s="196" t="str">
        <f>INDEX('RAPPS Payment Calc'!C:C,MATCH($A:$A,'RAPPS Payment Calc'!$A:$A,0))</f>
        <v>Family Medical Clinic Of Hansford County</v>
      </c>
      <c r="C108" s="197" t="str">
        <f>INDEX('RAPPS Payment Calc'!D:D,MATCH($A:$A,'RAPPS Payment Calc'!$A:$A,0))</f>
        <v>MRSA West</v>
      </c>
      <c r="D108" s="198">
        <f>INDEX('RAPPS Payment Calc'!AN:AN,MATCH(A:A,'RAPPS Payment Calc'!A:A,0))</f>
        <v>70432.600000000006</v>
      </c>
      <c r="E108" s="198">
        <f>INDEX('RAPPS Payment Calc'!AO:AO,MATCH($A:$A,'RAPPS Payment Calc'!$A:$A,0))</f>
        <v>35216.300000000003</v>
      </c>
      <c r="F108" s="131">
        <f>INDEX('RAPPS Payment Calc'!AP:AP,MATCH($A:$A,'RAPPS Payment Calc'!$A:$A,0))</f>
        <v>35216.300000000003</v>
      </c>
    </row>
    <row r="109" spans="1:6" ht="30" x14ac:dyDescent="0.25">
      <c r="A109" s="25" t="s">
        <v>75</v>
      </c>
      <c r="B109" s="196" t="str">
        <f>INDEX('RAPPS Payment Calc'!C:C,MATCH($A:$A,'RAPPS Payment Calc'!$A:$A,0))</f>
        <v>Ascension Seton-Ascension Seton Luling Health Center</v>
      </c>
      <c r="C109" s="197" t="str">
        <f>INDEX('RAPPS Payment Calc'!D:D,MATCH($A:$A,'RAPPS Payment Calc'!$A:$A,0))</f>
        <v>Travis</v>
      </c>
      <c r="D109" s="198">
        <f>INDEX('RAPPS Payment Calc'!AN:AN,MATCH(A:A,'RAPPS Payment Calc'!A:A,0))</f>
        <v>11945.28</v>
      </c>
      <c r="E109" s="198">
        <f>INDEX('RAPPS Payment Calc'!AO:AO,MATCH($A:$A,'RAPPS Payment Calc'!$A:$A,0))</f>
        <v>5972.64</v>
      </c>
      <c r="F109" s="131">
        <f>INDEX('RAPPS Payment Calc'!AP:AP,MATCH($A:$A,'RAPPS Payment Calc'!$A:$A,0))</f>
        <v>5972.64</v>
      </c>
    </row>
    <row r="110" spans="1:6" ht="30" x14ac:dyDescent="0.25">
      <c r="A110" s="25" t="s">
        <v>52</v>
      </c>
      <c r="B110" s="196" t="str">
        <f>INDEX('RAPPS Payment Calc'!C:C,MATCH($A:$A,'RAPPS Payment Calc'!$A:$A,0))</f>
        <v>Ascension Seton-Ascension Seton Kingsland Health Center</v>
      </c>
      <c r="C110" s="197" t="str">
        <f>INDEX('RAPPS Payment Calc'!D:D,MATCH($A:$A,'RAPPS Payment Calc'!$A:$A,0))</f>
        <v>MRSA Central</v>
      </c>
      <c r="D110" s="198">
        <f>INDEX('RAPPS Payment Calc'!AN:AN,MATCH(A:A,'RAPPS Payment Calc'!A:A,0))</f>
        <v>2157.17</v>
      </c>
      <c r="E110" s="198">
        <f>INDEX('RAPPS Payment Calc'!AO:AO,MATCH($A:$A,'RAPPS Payment Calc'!$A:$A,0))</f>
        <v>1078.5899999999999</v>
      </c>
      <c r="F110" s="131">
        <f>INDEX('RAPPS Payment Calc'!AP:AP,MATCH($A:$A,'RAPPS Payment Calc'!$A:$A,0))</f>
        <v>1078.5800000000002</v>
      </c>
    </row>
    <row r="111" spans="1:6" ht="30" x14ac:dyDescent="0.25">
      <c r="A111" s="25" t="s">
        <v>46</v>
      </c>
      <c r="B111" s="196" t="str">
        <f>INDEX('RAPPS Payment Calc'!C:C,MATCH($A:$A,'RAPPS Payment Calc'!$A:$A,0))</f>
        <v>Ascension Seton-Childrens Care A Van</v>
      </c>
      <c r="C111" s="197" t="str">
        <f>INDEX('RAPPS Payment Calc'!D:D,MATCH($A:$A,'RAPPS Payment Calc'!$A:$A,0))</f>
        <v>Travis</v>
      </c>
      <c r="D111" s="198">
        <f>INDEX('RAPPS Payment Calc'!AN:AN,MATCH(A:A,'RAPPS Payment Calc'!A:A,0))</f>
        <v>21995.41</v>
      </c>
      <c r="E111" s="198">
        <f>INDEX('RAPPS Payment Calc'!AO:AO,MATCH($A:$A,'RAPPS Payment Calc'!$A:$A,0))</f>
        <v>10997.71</v>
      </c>
      <c r="F111" s="131">
        <f>INDEX('RAPPS Payment Calc'!AP:AP,MATCH($A:$A,'RAPPS Payment Calc'!$A:$A,0))</f>
        <v>10997.7</v>
      </c>
    </row>
    <row r="112" spans="1:6" ht="30" x14ac:dyDescent="0.25">
      <c r="A112" s="25" t="s">
        <v>137</v>
      </c>
      <c r="B112" s="196" t="str">
        <f>INDEX('RAPPS Payment Calc'!C:C,MATCH($A:$A,'RAPPS Payment Calc'!$A:$A,0))</f>
        <v>Ascension Seton-Ascension Seton Bastrop Health Center</v>
      </c>
      <c r="C112" s="197" t="str">
        <f>INDEX('RAPPS Payment Calc'!D:D,MATCH($A:$A,'RAPPS Payment Calc'!$A:$A,0))</f>
        <v>Travis</v>
      </c>
      <c r="D112" s="198">
        <f>INDEX('RAPPS Payment Calc'!AN:AN,MATCH(A:A,'RAPPS Payment Calc'!A:A,0))</f>
        <v>19544.900000000001</v>
      </c>
      <c r="E112" s="198">
        <f>INDEX('RAPPS Payment Calc'!AO:AO,MATCH($A:$A,'RAPPS Payment Calc'!$A:$A,0))</f>
        <v>9772.4500000000007</v>
      </c>
      <c r="F112" s="131">
        <f>INDEX('RAPPS Payment Calc'!AP:AP,MATCH($A:$A,'RAPPS Payment Calc'!$A:$A,0))</f>
        <v>9772.4500000000007</v>
      </c>
    </row>
    <row r="113" spans="1:6" x14ac:dyDescent="0.25">
      <c r="A113" s="25" t="s">
        <v>87</v>
      </c>
      <c r="B113" s="196" t="str">
        <f>INDEX('RAPPS Payment Calc'!C:C,MATCH($A:$A,'RAPPS Payment Calc'!$A:$A,0))</f>
        <v>El Campo Memorial Hospital-</v>
      </c>
      <c r="C113" s="197" t="str">
        <f>INDEX('RAPPS Payment Calc'!D:D,MATCH($A:$A,'RAPPS Payment Calc'!$A:$A,0))</f>
        <v>Harris</v>
      </c>
      <c r="D113" s="198">
        <f>INDEX('RAPPS Payment Calc'!AN:AN,MATCH(A:A,'RAPPS Payment Calc'!A:A,0))</f>
        <v>139902.23000000001</v>
      </c>
      <c r="E113" s="198">
        <f>INDEX('RAPPS Payment Calc'!AO:AO,MATCH($A:$A,'RAPPS Payment Calc'!$A:$A,0))</f>
        <v>69951.12</v>
      </c>
      <c r="F113" s="131">
        <f>INDEX('RAPPS Payment Calc'!AP:AP,MATCH($A:$A,'RAPPS Payment Calc'!$A:$A,0))</f>
        <v>69951.110000000015</v>
      </c>
    </row>
    <row r="114" spans="1:6" ht="45" x14ac:dyDescent="0.25">
      <c r="A114" s="25" t="s">
        <v>173</v>
      </c>
      <c r="B114" s="196" t="str">
        <f>INDEX('RAPPS Payment Calc'!C:C,MATCH($A:$A,'RAPPS Payment Calc'!$A:$A,0))</f>
        <v>El Campo Memorial Hospital-Mid Coast Medical Clinic-Palacios</v>
      </c>
      <c r="C114" s="197" t="str">
        <f>INDEX('RAPPS Payment Calc'!D:D,MATCH($A:$A,'RAPPS Payment Calc'!$A:$A,0))</f>
        <v>Harris</v>
      </c>
      <c r="D114" s="198">
        <f>INDEX('RAPPS Payment Calc'!AN:AN,MATCH(A:A,'RAPPS Payment Calc'!A:A,0))</f>
        <v>12123.38</v>
      </c>
      <c r="E114" s="198">
        <f>INDEX('RAPPS Payment Calc'!AO:AO,MATCH($A:$A,'RAPPS Payment Calc'!$A:$A,0))</f>
        <v>6061.69</v>
      </c>
      <c r="F114" s="131">
        <f>INDEX('RAPPS Payment Calc'!AP:AP,MATCH($A:$A,'RAPPS Payment Calc'!$A:$A,0))</f>
        <v>6061.69</v>
      </c>
    </row>
    <row r="115" spans="1:6" ht="30" x14ac:dyDescent="0.25">
      <c r="A115" s="25" t="s">
        <v>105</v>
      </c>
      <c r="B115" s="196" t="str">
        <f>INDEX('RAPPS Payment Calc'!C:C,MATCH($A:$A,'RAPPS Payment Calc'!$A:$A,0))</f>
        <v>El Campo Memorial Hospital-Mid Coast Medical Center</v>
      </c>
      <c r="C115" s="197" t="str">
        <f>INDEX('RAPPS Payment Calc'!D:D,MATCH($A:$A,'RAPPS Payment Calc'!$A:$A,0))</f>
        <v>Harris</v>
      </c>
      <c r="D115" s="198">
        <f>INDEX('RAPPS Payment Calc'!AN:AN,MATCH(A:A,'RAPPS Payment Calc'!A:A,0))</f>
        <v>19880.53</v>
      </c>
      <c r="E115" s="198">
        <f>INDEX('RAPPS Payment Calc'!AO:AO,MATCH($A:$A,'RAPPS Payment Calc'!$A:$A,0))</f>
        <v>9940.27</v>
      </c>
      <c r="F115" s="131">
        <f>INDEX('RAPPS Payment Calc'!AP:AP,MATCH($A:$A,'RAPPS Payment Calc'!$A:$A,0))</f>
        <v>9940.2599999999984</v>
      </c>
    </row>
    <row r="116" spans="1:6" ht="30" x14ac:dyDescent="0.25">
      <c r="A116" s="25" t="s">
        <v>159</v>
      </c>
      <c r="B116" s="196" t="str">
        <f>INDEX('RAPPS Payment Calc'!C:C,MATCH($A:$A,'RAPPS Payment Calc'!$A:$A,0))</f>
        <v>Ascension Seton-Ascension Seton Bertram Health Center</v>
      </c>
      <c r="C116" s="197" t="str">
        <f>INDEX('RAPPS Payment Calc'!D:D,MATCH($A:$A,'RAPPS Payment Calc'!$A:$A,0))</f>
        <v>Travis</v>
      </c>
      <c r="D116" s="198">
        <f>INDEX('RAPPS Payment Calc'!AN:AN,MATCH(A:A,'RAPPS Payment Calc'!A:A,0))</f>
        <v>10166.19</v>
      </c>
      <c r="E116" s="198">
        <f>INDEX('RAPPS Payment Calc'!AO:AO,MATCH($A:$A,'RAPPS Payment Calc'!$A:$A,0))</f>
        <v>5083.1000000000004</v>
      </c>
      <c r="F116" s="131">
        <f>INDEX('RAPPS Payment Calc'!AP:AP,MATCH($A:$A,'RAPPS Payment Calc'!$A:$A,0))</f>
        <v>5083.09</v>
      </c>
    </row>
    <row r="117" spans="1:6" ht="30" x14ac:dyDescent="0.25">
      <c r="A117" s="25" t="s">
        <v>174</v>
      </c>
      <c r="B117" s="196" t="str">
        <f>INDEX('RAPPS Payment Calc'!C:C,MATCH($A:$A,'RAPPS Payment Calc'!$A:$A,0))</f>
        <v>Asension Seton-Children'S Care-A-Van</v>
      </c>
      <c r="C117" s="197" t="str">
        <f>INDEX('RAPPS Payment Calc'!D:D,MATCH($A:$A,'RAPPS Payment Calc'!$A:$A,0))</f>
        <v>Travis</v>
      </c>
      <c r="D117" s="198">
        <f>INDEX('RAPPS Payment Calc'!AN:AN,MATCH(A:A,'RAPPS Payment Calc'!A:A,0))</f>
        <v>63102.31</v>
      </c>
      <c r="E117" s="198">
        <f>INDEX('RAPPS Payment Calc'!AO:AO,MATCH($A:$A,'RAPPS Payment Calc'!$A:$A,0))</f>
        <v>31551.16</v>
      </c>
      <c r="F117" s="131">
        <f>INDEX('RAPPS Payment Calc'!AP:AP,MATCH($A:$A,'RAPPS Payment Calc'!$A:$A,0))</f>
        <v>31551.149999999998</v>
      </c>
    </row>
    <row r="118" spans="1:6" ht="30" x14ac:dyDescent="0.25">
      <c r="A118" s="25" t="s">
        <v>136</v>
      </c>
      <c r="B118" s="196" t="str">
        <f>INDEX('RAPPS Payment Calc'!C:C,MATCH($A:$A,'RAPPS Payment Calc'!$A:$A,0))</f>
        <v>Ascension Seton-Ascension Seton Lampasas Health Center</v>
      </c>
      <c r="C118" s="197" t="str">
        <f>INDEX('RAPPS Payment Calc'!D:D,MATCH($A:$A,'RAPPS Payment Calc'!$A:$A,0))</f>
        <v>MRSA Central</v>
      </c>
      <c r="D118" s="198">
        <f>INDEX('RAPPS Payment Calc'!AN:AN,MATCH(A:A,'RAPPS Payment Calc'!A:A,0))</f>
        <v>2321.6</v>
      </c>
      <c r="E118" s="198">
        <f>INDEX('RAPPS Payment Calc'!AO:AO,MATCH($A:$A,'RAPPS Payment Calc'!$A:$A,0))</f>
        <v>1160.8</v>
      </c>
      <c r="F118" s="131">
        <f>INDEX('RAPPS Payment Calc'!AP:AP,MATCH($A:$A,'RAPPS Payment Calc'!$A:$A,0))</f>
        <v>1160.8</v>
      </c>
    </row>
    <row r="119" spans="1:6" ht="30" x14ac:dyDescent="0.25">
      <c r="A119" s="25" t="s">
        <v>163</v>
      </c>
      <c r="B119" s="196" t="str">
        <f>INDEX('RAPPS Payment Calc'!C:C,MATCH($A:$A,'RAPPS Payment Calc'!$A:$A,0))</f>
        <v>Anson Hospital District-Anson Family Wellness Clinic</v>
      </c>
      <c r="C119" s="197" t="str">
        <f>INDEX('RAPPS Payment Calc'!D:D,MATCH($A:$A,'RAPPS Payment Calc'!$A:$A,0))</f>
        <v>MRSA West</v>
      </c>
      <c r="D119" s="198">
        <f>INDEX('RAPPS Payment Calc'!AN:AN,MATCH(A:A,'RAPPS Payment Calc'!A:A,0))</f>
        <v>12924.92</v>
      </c>
      <c r="E119" s="198">
        <f>INDEX('RAPPS Payment Calc'!AO:AO,MATCH($A:$A,'RAPPS Payment Calc'!$A:$A,0))</f>
        <v>6462.46</v>
      </c>
      <c r="F119" s="131">
        <f>INDEX('RAPPS Payment Calc'!AP:AP,MATCH($A:$A,'RAPPS Payment Calc'!$A:$A,0))</f>
        <v>6462.46</v>
      </c>
    </row>
    <row r="120" spans="1:6" ht="30" x14ac:dyDescent="0.25">
      <c r="A120" s="25" t="s">
        <v>56</v>
      </c>
      <c r="B120" s="196" t="str">
        <f>INDEX('RAPPS Payment Calc'!C:C,MATCH($A:$A,'RAPPS Payment Calc'!$A:$A,0))</f>
        <v>Ascension Seton-Dba Shl Professional Support Services</v>
      </c>
      <c r="C120" s="197" t="str">
        <f>INDEX('RAPPS Payment Calc'!D:D,MATCH($A:$A,'RAPPS Payment Calc'!$A:$A,0))</f>
        <v>Travis</v>
      </c>
      <c r="D120" s="198">
        <f>INDEX('RAPPS Payment Calc'!AN:AN,MATCH(A:A,'RAPPS Payment Calc'!A:A,0))</f>
        <v>307334.84000000003</v>
      </c>
      <c r="E120" s="198">
        <f>INDEX('RAPPS Payment Calc'!AO:AO,MATCH($A:$A,'RAPPS Payment Calc'!$A:$A,0))</f>
        <v>153667.42000000001</v>
      </c>
      <c r="F120" s="131">
        <f>INDEX('RAPPS Payment Calc'!AP:AP,MATCH($A:$A,'RAPPS Payment Calc'!$A:$A,0))</f>
        <v>153667.42000000001</v>
      </c>
    </row>
    <row r="121" spans="1:6" ht="45" x14ac:dyDescent="0.25">
      <c r="A121" s="25" t="s">
        <v>123</v>
      </c>
      <c r="B121" s="196" t="str">
        <f>INDEX('RAPPS Payment Calc'!C:C,MATCH($A:$A,'RAPPS Payment Calc'!$A:$A,0))</f>
        <v>Ascension Seton-Ascension Seton Lockhart Family Health Center Sout</v>
      </c>
      <c r="C121" s="197" t="str">
        <f>INDEX('RAPPS Payment Calc'!D:D,MATCH($A:$A,'RAPPS Payment Calc'!$A:$A,0))</f>
        <v>Travis</v>
      </c>
      <c r="D121" s="198">
        <f>INDEX('RAPPS Payment Calc'!AN:AN,MATCH(A:A,'RAPPS Payment Calc'!A:A,0))</f>
        <v>6603.61</v>
      </c>
      <c r="E121" s="198">
        <f>INDEX('RAPPS Payment Calc'!AO:AO,MATCH($A:$A,'RAPPS Payment Calc'!$A:$A,0))</f>
        <v>3301.81</v>
      </c>
      <c r="F121" s="131">
        <f>INDEX('RAPPS Payment Calc'!AP:AP,MATCH($A:$A,'RAPPS Payment Calc'!$A:$A,0))</f>
        <v>3301.7999999999997</v>
      </c>
    </row>
    <row r="122" spans="1:6" ht="45" x14ac:dyDescent="0.25">
      <c r="A122" s="25" t="s">
        <v>166</v>
      </c>
      <c r="B122" s="196" t="str">
        <f>INDEX('RAPPS Payment Calc'!C:C,MATCH($A:$A,'RAPPS Payment Calc'!$A:$A,0))</f>
        <v>Ascension Seton-Ascension Seton Lockhart Family Health Center Chur</v>
      </c>
      <c r="C122" s="197" t="str">
        <f>INDEX('RAPPS Payment Calc'!D:D,MATCH($A:$A,'RAPPS Payment Calc'!$A:$A,0))</f>
        <v>Travis</v>
      </c>
      <c r="D122" s="198">
        <f>INDEX('RAPPS Payment Calc'!AN:AN,MATCH(A:A,'RAPPS Payment Calc'!A:A,0))</f>
        <v>3199.03</v>
      </c>
      <c r="E122" s="198">
        <f>INDEX('RAPPS Payment Calc'!AO:AO,MATCH($A:$A,'RAPPS Payment Calc'!$A:$A,0))</f>
        <v>1599.52</v>
      </c>
      <c r="F122" s="131">
        <f>INDEX('RAPPS Payment Calc'!AP:AP,MATCH($A:$A,'RAPPS Payment Calc'!$A:$A,0))</f>
        <v>1599.5100000000002</v>
      </c>
    </row>
    <row r="123" spans="1:6" ht="30" x14ac:dyDescent="0.25">
      <c r="A123" s="25" t="s">
        <v>145</v>
      </c>
      <c r="B123" s="196" t="str">
        <f>INDEX('RAPPS Payment Calc'!C:C,MATCH($A:$A,'RAPPS Payment Calc'!$A:$A,0))</f>
        <v>Ascension Seton-Ascension Seton Smithville Health Center</v>
      </c>
      <c r="C123" s="197" t="str">
        <f>INDEX('RAPPS Payment Calc'!D:D,MATCH($A:$A,'RAPPS Payment Calc'!$A:$A,0))</f>
        <v>Travis</v>
      </c>
      <c r="D123" s="198">
        <f>INDEX('RAPPS Payment Calc'!AN:AN,MATCH(A:A,'RAPPS Payment Calc'!A:A,0))</f>
        <v>33515.03</v>
      </c>
      <c r="E123" s="198">
        <f>INDEX('RAPPS Payment Calc'!AO:AO,MATCH($A:$A,'RAPPS Payment Calc'!$A:$A,0))</f>
        <v>16757.52</v>
      </c>
      <c r="F123" s="131">
        <f>INDEX('RAPPS Payment Calc'!AP:AP,MATCH($A:$A,'RAPPS Payment Calc'!$A:$A,0))</f>
        <v>16757.509999999998</v>
      </c>
    </row>
    <row r="124" spans="1:6" ht="30" x14ac:dyDescent="0.25">
      <c r="A124" s="25" t="s">
        <v>48</v>
      </c>
      <c r="B124" s="196" t="str">
        <f>INDEX('RAPPS Payment Calc'!C:C,MATCH($A:$A,'RAPPS Payment Calc'!$A:$A,0))</f>
        <v>Ascension Seton-Childrens Care A Van</v>
      </c>
      <c r="C124" s="197" t="str">
        <f>INDEX('RAPPS Payment Calc'!D:D,MATCH($A:$A,'RAPPS Payment Calc'!$A:$A,0))</f>
        <v>Travis</v>
      </c>
      <c r="D124" s="198">
        <f>INDEX('RAPPS Payment Calc'!AN:AN,MATCH(A:A,'RAPPS Payment Calc'!A:A,0))</f>
        <v>9448.33</v>
      </c>
      <c r="E124" s="198">
        <f>INDEX('RAPPS Payment Calc'!AO:AO,MATCH($A:$A,'RAPPS Payment Calc'!$A:$A,0))</f>
        <v>4724.17</v>
      </c>
      <c r="F124" s="131">
        <f>INDEX('RAPPS Payment Calc'!AP:AP,MATCH($A:$A,'RAPPS Payment Calc'!$A:$A,0))</f>
        <v>4724.16</v>
      </c>
    </row>
    <row r="125" spans="1:6" ht="45" x14ac:dyDescent="0.25">
      <c r="A125" s="25" t="s">
        <v>13</v>
      </c>
      <c r="B125" s="196" t="str">
        <f>INDEX('RAPPS Payment Calc'!C:C,MATCH($A:$A,'RAPPS Payment Calc'!$A:$A,0))</f>
        <v>Providence Health Alliance-Providence Family Health Clinic-Hillsboro</v>
      </c>
      <c r="C125" s="197" t="str">
        <f>INDEX('RAPPS Payment Calc'!D:D,MATCH($A:$A,'RAPPS Payment Calc'!$A:$A,0))</f>
        <v>MRSA Central</v>
      </c>
      <c r="D125" s="198">
        <f>INDEX('RAPPS Payment Calc'!AN:AN,MATCH(A:A,'RAPPS Payment Calc'!A:A,0))</f>
        <v>572680.61</v>
      </c>
      <c r="E125" s="198">
        <f>INDEX('RAPPS Payment Calc'!AO:AO,MATCH($A:$A,'RAPPS Payment Calc'!$A:$A,0))</f>
        <v>286340.31</v>
      </c>
      <c r="F125" s="131">
        <f>INDEX('RAPPS Payment Calc'!AP:AP,MATCH($A:$A,'RAPPS Payment Calc'!$A:$A,0))</f>
        <v>286340.3</v>
      </c>
    </row>
    <row r="126" spans="1:6" x14ac:dyDescent="0.25">
      <c r="A126" s="25" t="s">
        <v>32</v>
      </c>
      <c r="B126" s="196" t="str">
        <f>INDEX('RAPPS Payment Calc'!C:C,MATCH($A:$A,'RAPPS Payment Calc'!$A:$A,0))</f>
        <v>Crane County Hospital District</v>
      </c>
      <c r="C126" s="197" t="str">
        <f>INDEX('RAPPS Payment Calc'!D:D,MATCH($A:$A,'RAPPS Payment Calc'!$A:$A,0))</f>
        <v>MRSA West</v>
      </c>
      <c r="D126" s="198">
        <f>INDEX('RAPPS Payment Calc'!AN:AN,MATCH(A:A,'RAPPS Payment Calc'!A:A,0))</f>
        <v>19251.52</v>
      </c>
      <c r="E126" s="198">
        <f>INDEX('RAPPS Payment Calc'!AO:AO,MATCH($A:$A,'RAPPS Payment Calc'!$A:$A,0))</f>
        <v>9625.76</v>
      </c>
      <c r="F126" s="131">
        <f>INDEX('RAPPS Payment Calc'!AP:AP,MATCH($A:$A,'RAPPS Payment Calc'!$A:$A,0))</f>
        <v>9625.76</v>
      </c>
    </row>
    <row r="127" spans="1:6" x14ac:dyDescent="0.25">
      <c r="A127" s="25" t="s">
        <v>130</v>
      </c>
      <c r="B127" s="196" t="str">
        <f>INDEX('RAPPS Payment Calc'!C:C,MATCH($A:$A,'RAPPS Payment Calc'!$A:$A,0))</f>
        <v>Family Practice Rural Health</v>
      </c>
      <c r="C127" s="197" t="str">
        <f>INDEX('RAPPS Payment Calc'!D:D,MATCH($A:$A,'RAPPS Payment Calc'!$A:$A,0))</f>
        <v>MRSA Central</v>
      </c>
      <c r="D127" s="198">
        <f>INDEX('RAPPS Payment Calc'!AN:AN,MATCH(A:A,'RAPPS Payment Calc'!A:A,0))</f>
        <v>78157.600000000006</v>
      </c>
      <c r="E127" s="198">
        <f>INDEX('RAPPS Payment Calc'!AO:AO,MATCH($A:$A,'RAPPS Payment Calc'!$A:$A,0))</f>
        <v>39078.800000000003</v>
      </c>
      <c r="F127" s="131">
        <f>INDEX('RAPPS Payment Calc'!AP:AP,MATCH($A:$A,'RAPPS Payment Calc'!$A:$A,0))</f>
        <v>39078.800000000003</v>
      </c>
    </row>
    <row r="128" spans="1:6" ht="30" x14ac:dyDescent="0.25">
      <c r="A128" s="25" t="s">
        <v>138</v>
      </c>
      <c r="B128" s="196" t="str">
        <f>INDEX('RAPPS Payment Calc'!C:C,MATCH($A:$A,'RAPPS Payment Calc'!$A:$A,0))</f>
        <v>Hamilton County Hospital District-Hico Clinic</v>
      </c>
      <c r="C128" s="197" t="str">
        <f>INDEX('RAPPS Payment Calc'!D:D,MATCH($A:$A,'RAPPS Payment Calc'!$A:$A,0))</f>
        <v>MRSA Central</v>
      </c>
      <c r="D128" s="198">
        <f>INDEX('RAPPS Payment Calc'!AN:AN,MATCH(A:A,'RAPPS Payment Calc'!A:A,0))</f>
        <v>22299.74</v>
      </c>
      <c r="E128" s="198">
        <f>INDEX('RAPPS Payment Calc'!AO:AO,MATCH($A:$A,'RAPPS Payment Calc'!$A:$A,0))</f>
        <v>11149.87</v>
      </c>
      <c r="F128" s="131">
        <f>INDEX('RAPPS Payment Calc'!AP:AP,MATCH($A:$A,'RAPPS Payment Calc'!$A:$A,0))</f>
        <v>11149.87</v>
      </c>
    </row>
    <row r="129" spans="1:6" ht="30" x14ac:dyDescent="0.25">
      <c r="A129" s="25" t="s">
        <v>120</v>
      </c>
      <c r="B129" s="196" t="str">
        <f>INDEX('RAPPS Payment Calc'!C:C,MATCH($A:$A,'RAPPS Payment Calc'!$A:$A,0))</f>
        <v>Hamilton County Hospital District-</v>
      </c>
      <c r="C129" s="197" t="str">
        <f>INDEX('RAPPS Payment Calc'!D:D,MATCH($A:$A,'RAPPS Payment Calc'!$A:$A,0))</f>
        <v>MRSA Central</v>
      </c>
      <c r="D129" s="198">
        <f>INDEX('RAPPS Payment Calc'!AN:AN,MATCH(A:A,'RAPPS Payment Calc'!A:A,0))</f>
        <v>25819.85</v>
      </c>
      <c r="E129" s="198">
        <f>INDEX('RAPPS Payment Calc'!AO:AO,MATCH($A:$A,'RAPPS Payment Calc'!$A:$A,0))</f>
        <v>12909.93</v>
      </c>
      <c r="F129" s="131">
        <f>INDEX('RAPPS Payment Calc'!AP:AP,MATCH($A:$A,'RAPPS Payment Calc'!$A:$A,0))</f>
        <v>12909.919999999998</v>
      </c>
    </row>
    <row r="130" spans="1:6" ht="60" x14ac:dyDescent="0.25">
      <c r="A130" s="25" t="s">
        <v>83</v>
      </c>
      <c r="B130" s="196" t="str">
        <f>INDEX('RAPPS Payment Calc'!C:C,MATCH($A:$A,'RAPPS Payment Calc'!$A:$A,0))</f>
        <v>Wilson County Memorial Hospital District-Dba Connally Memorial Medical Center Dba Connally</v>
      </c>
      <c r="C130" s="197" t="str">
        <f>INDEX('RAPPS Payment Calc'!D:D,MATCH($A:$A,'RAPPS Payment Calc'!$A:$A,0))</f>
        <v>Bexar</v>
      </c>
      <c r="D130" s="198">
        <f>INDEX('RAPPS Payment Calc'!AN:AN,MATCH(A:A,'RAPPS Payment Calc'!A:A,0))</f>
        <v>2157.2199999999998</v>
      </c>
      <c r="E130" s="198">
        <f>INDEX('RAPPS Payment Calc'!AO:AO,MATCH($A:$A,'RAPPS Payment Calc'!$A:$A,0))</f>
        <v>1078.6099999999999</v>
      </c>
      <c r="F130" s="131">
        <f>INDEX('RAPPS Payment Calc'!AP:AP,MATCH($A:$A,'RAPPS Payment Calc'!$A:$A,0))</f>
        <v>1078.6099999999999</v>
      </c>
    </row>
    <row r="131" spans="1:6" ht="30" x14ac:dyDescent="0.25">
      <c r="A131" s="25" t="s">
        <v>127</v>
      </c>
      <c r="B131" s="196" t="str">
        <f>INDEX('RAPPS Payment Calc'!C:C,MATCH($A:$A,'RAPPS Payment Calc'!$A:$A,0))</f>
        <v>Wilson County Memorial Hospital District-</v>
      </c>
      <c r="C131" s="197" t="str">
        <f>INDEX('RAPPS Payment Calc'!D:D,MATCH($A:$A,'RAPPS Payment Calc'!$A:$A,0))</f>
        <v>Bexar</v>
      </c>
      <c r="D131" s="198">
        <f>INDEX('RAPPS Payment Calc'!AN:AN,MATCH(A:A,'RAPPS Payment Calc'!A:A,0))</f>
        <v>17044.53</v>
      </c>
      <c r="E131" s="198">
        <f>INDEX('RAPPS Payment Calc'!AO:AO,MATCH($A:$A,'RAPPS Payment Calc'!$A:$A,0))</f>
        <v>8522.27</v>
      </c>
      <c r="F131" s="131">
        <f>INDEX('RAPPS Payment Calc'!AP:AP,MATCH($A:$A,'RAPPS Payment Calc'!$A:$A,0))</f>
        <v>8522.2599999999984</v>
      </c>
    </row>
    <row r="132" spans="1:6" x14ac:dyDescent="0.25">
      <c r="A132" s="25" t="s">
        <v>12</v>
      </c>
      <c r="B132" s="196" t="str">
        <f>INDEX('RAPPS Payment Calc'!C:C,MATCH($A:$A,'RAPPS Payment Calc'!$A:$A,0))</f>
        <v>Puckett Family Clinic Pc-</v>
      </c>
      <c r="C132" s="197" t="str">
        <f>INDEX('RAPPS Payment Calc'!D:D,MATCH($A:$A,'RAPPS Payment Calc'!$A:$A,0))</f>
        <v>MRSA Northeast</v>
      </c>
      <c r="D132" s="198">
        <f>INDEX('RAPPS Payment Calc'!AN:AN,MATCH(A:A,'RAPPS Payment Calc'!A:A,0))</f>
        <v>92808.68</v>
      </c>
      <c r="E132" s="198">
        <f>INDEX('RAPPS Payment Calc'!AO:AO,MATCH($A:$A,'RAPPS Payment Calc'!$A:$A,0))</f>
        <v>46404.34</v>
      </c>
      <c r="F132" s="131">
        <f>INDEX('RAPPS Payment Calc'!AP:AP,MATCH($A:$A,'RAPPS Payment Calc'!$A:$A,0))</f>
        <v>46404.34</v>
      </c>
    </row>
    <row r="133" spans="1:6" ht="30" x14ac:dyDescent="0.25">
      <c r="A133" s="25" t="s">
        <v>133</v>
      </c>
      <c r="B133" s="196" t="str">
        <f>INDEX('RAPPS Payment Calc'!C:C,MATCH($A:$A,'RAPPS Payment Calc'!$A:$A,0))</f>
        <v>Palo Pinto County Hospital District-</v>
      </c>
      <c r="C133" s="197" t="str">
        <f>INDEX('RAPPS Payment Calc'!D:D,MATCH($A:$A,'RAPPS Payment Calc'!$A:$A,0))</f>
        <v>MRSA West</v>
      </c>
      <c r="D133" s="198">
        <f>INDEX('RAPPS Payment Calc'!AN:AN,MATCH(A:A,'RAPPS Payment Calc'!A:A,0))</f>
        <v>146434.32999999999</v>
      </c>
      <c r="E133" s="198">
        <f>INDEX('RAPPS Payment Calc'!AO:AO,MATCH($A:$A,'RAPPS Payment Calc'!$A:$A,0))</f>
        <v>73217.17</v>
      </c>
      <c r="F133" s="131">
        <f>INDEX('RAPPS Payment Calc'!AP:AP,MATCH($A:$A,'RAPPS Payment Calc'!$A:$A,0))</f>
        <v>73217.159999999989</v>
      </c>
    </row>
    <row r="134" spans="1:6" x14ac:dyDescent="0.25">
      <c r="A134" s="25" t="s">
        <v>97</v>
      </c>
      <c r="B134" s="196" t="str">
        <f>INDEX('RAPPS Payment Calc'!C:C,MATCH($A:$A,'RAPPS Payment Calc'!$A:$A,0))</f>
        <v>Memorial Medical Center-</v>
      </c>
      <c r="C134" s="197" t="str">
        <f>INDEX('RAPPS Payment Calc'!D:D,MATCH($A:$A,'RAPPS Payment Calc'!$A:$A,0))</f>
        <v>Nueces</v>
      </c>
      <c r="D134" s="198">
        <f>INDEX('RAPPS Payment Calc'!AN:AN,MATCH(A:A,'RAPPS Payment Calc'!A:A,0))</f>
        <v>162282.44</v>
      </c>
      <c r="E134" s="198">
        <f>INDEX('RAPPS Payment Calc'!AO:AO,MATCH($A:$A,'RAPPS Payment Calc'!$A:$A,0))</f>
        <v>81141.22</v>
      </c>
      <c r="F134" s="131">
        <f>INDEX('RAPPS Payment Calc'!AP:AP,MATCH($A:$A,'RAPPS Payment Calc'!$A:$A,0))</f>
        <v>81141.22</v>
      </c>
    </row>
    <row r="135" spans="1:6" ht="45" x14ac:dyDescent="0.25">
      <c r="A135" s="25" t="s">
        <v>106</v>
      </c>
      <c r="B135" s="196" t="str">
        <f>INDEX('RAPPS Payment Calc'!C:C,MATCH($A:$A,'RAPPS Payment Calc'!$A:$A,0))</f>
        <v>Coryell County Memorial Hospital Authority-Mills County  Medical Clinic</v>
      </c>
      <c r="C135" s="197" t="str">
        <f>INDEX('RAPPS Payment Calc'!D:D,MATCH($A:$A,'RAPPS Payment Calc'!$A:$A,0))</f>
        <v>MRSA Central</v>
      </c>
      <c r="D135" s="198">
        <f>INDEX('RAPPS Payment Calc'!AN:AN,MATCH(A:A,'RAPPS Payment Calc'!A:A,0))</f>
        <v>11256.25</v>
      </c>
      <c r="E135" s="198">
        <f>INDEX('RAPPS Payment Calc'!AO:AO,MATCH($A:$A,'RAPPS Payment Calc'!$A:$A,0))</f>
        <v>5628.13</v>
      </c>
      <c r="F135" s="131">
        <f>INDEX('RAPPS Payment Calc'!AP:AP,MATCH($A:$A,'RAPPS Payment Calc'!$A:$A,0))</f>
        <v>5628.12</v>
      </c>
    </row>
    <row r="136" spans="1:6" ht="30" x14ac:dyDescent="0.25">
      <c r="A136" s="25" t="s">
        <v>118</v>
      </c>
      <c r="B136" s="196" t="str">
        <f>INDEX('RAPPS Payment Calc'!C:C,MATCH($A:$A,'RAPPS Payment Calc'!$A:$A,0))</f>
        <v>Olney Hamilton Hospital District-</v>
      </c>
      <c r="C136" s="197" t="str">
        <f>INDEX('RAPPS Payment Calc'!D:D,MATCH($A:$A,'RAPPS Payment Calc'!$A:$A,0))</f>
        <v>MRSA West</v>
      </c>
      <c r="D136" s="198">
        <f>INDEX('RAPPS Payment Calc'!AN:AN,MATCH(A:A,'RAPPS Payment Calc'!A:A,0))</f>
        <v>9313.1299999999992</v>
      </c>
      <c r="E136" s="198">
        <f>INDEX('RAPPS Payment Calc'!AO:AO,MATCH($A:$A,'RAPPS Payment Calc'!$A:$A,0))</f>
        <v>4656.57</v>
      </c>
      <c r="F136" s="131">
        <f>INDEX('RAPPS Payment Calc'!AP:AP,MATCH($A:$A,'RAPPS Payment Calc'!$A:$A,0))</f>
        <v>4656.5599999999995</v>
      </c>
    </row>
    <row r="137" spans="1:6" ht="45" x14ac:dyDescent="0.25">
      <c r="A137" s="25" t="s">
        <v>172</v>
      </c>
      <c r="B137" s="196" t="str">
        <f>INDEX('RAPPS Payment Calc'!C:C,MATCH($A:$A,'RAPPS Payment Calc'!$A:$A,0))</f>
        <v>Olney Hamilton Hospital District-Lovett Meredith Rural Health Clinic</v>
      </c>
      <c r="C137" s="197" t="str">
        <f>INDEX('RAPPS Payment Calc'!D:D,MATCH($A:$A,'RAPPS Payment Calc'!$A:$A,0))</f>
        <v>MRSA West</v>
      </c>
      <c r="D137" s="198">
        <f>INDEX('RAPPS Payment Calc'!AN:AN,MATCH(A:A,'RAPPS Payment Calc'!A:A,0))</f>
        <v>55944.38</v>
      </c>
      <c r="E137" s="198">
        <f>INDEX('RAPPS Payment Calc'!AO:AO,MATCH($A:$A,'RAPPS Payment Calc'!$A:$A,0))</f>
        <v>27972.19</v>
      </c>
      <c r="F137" s="131">
        <f>INDEX('RAPPS Payment Calc'!AP:AP,MATCH($A:$A,'RAPPS Payment Calc'!$A:$A,0))</f>
        <v>27972.19</v>
      </c>
    </row>
    <row r="138" spans="1:6" x14ac:dyDescent="0.25">
      <c r="A138" s="25" t="s">
        <v>96</v>
      </c>
      <c r="B138" s="196" t="str">
        <f>INDEX('RAPPS Payment Calc'!C:C,MATCH($A:$A,'RAPPS Payment Calc'!$A:$A,0))</f>
        <v>Dewitt Medical District-</v>
      </c>
      <c r="C138" s="197" t="str">
        <f>INDEX('RAPPS Payment Calc'!D:D,MATCH($A:$A,'RAPPS Payment Calc'!$A:$A,0))</f>
        <v>Nueces</v>
      </c>
      <c r="D138" s="198">
        <f>INDEX('RAPPS Payment Calc'!AN:AN,MATCH(A:A,'RAPPS Payment Calc'!A:A,0))</f>
        <v>60289.31</v>
      </c>
      <c r="E138" s="198">
        <f>INDEX('RAPPS Payment Calc'!AO:AO,MATCH($A:$A,'RAPPS Payment Calc'!$A:$A,0))</f>
        <v>30144.66</v>
      </c>
      <c r="F138" s="131">
        <f>INDEX('RAPPS Payment Calc'!AP:AP,MATCH($A:$A,'RAPPS Payment Calc'!$A:$A,0))</f>
        <v>30144.649999999998</v>
      </c>
    </row>
    <row r="139" spans="1:6" x14ac:dyDescent="0.25">
      <c r="A139" s="25" t="s">
        <v>126</v>
      </c>
      <c r="B139" s="196" t="str">
        <f>INDEX('RAPPS Payment Calc'!C:C,MATCH($A:$A,'RAPPS Payment Calc'!$A:$A,0))</f>
        <v>Dewitt Medical District-</v>
      </c>
      <c r="C139" s="197" t="str">
        <f>INDEX('RAPPS Payment Calc'!D:D,MATCH($A:$A,'RAPPS Payment Calc'!$A:$A,0))</f>
        <v>MRSA Central</v>
      </c>
      <c r="D139" s="198">
        <f>INDEX('RAPPS Payment Calc'!AN:AN,MATCH(A:A,'RAPPS Payment Calc'!A:A,0))</f>
        <v>144989.62</v>
      </c>
      <c r="E139" s="198">
        <f>INDEX('RAPPS Payment Calc'!AO:AO,MATCH($A:$A,'RAPPS Payment Calc'!$A:$A,0))</f>
        <v>72494.81</v>
      </c>
      <c r="F139" s="131">
        <f>INDEX('RAPPS Payment Calc'!AP:AP,MATCH($A:$A,'RAPPS Payment Calc'!$A:$A,0))</f>
        <v>72494.81</v>
      </c>
    </row>
    <row r="140" spans="1:6" x14ac:dyDescent="0.25">
      <c r="A140" s="25" t="s">
        <v>152</v>
      </c>
      <c r="B140" s="196" t="str">
        <f>INDEX('RAPPS Payment Calc'!C:C,MATCH($A:$A,'RAPPS Payment Calc'!$A:$A,0))</f>
        <v>Dewitt Medical District-</v>
      </c>
      <c r="C140" s="197" t="str">
        <f>INDEX('RAPPS Payment Calc'!D:D,MATCH($A:$A,'RAPPS Payment Calc'!$A:$A,0))</f>
        <v>MRSA Central</v>
      </c>
      <c r="D140" s="198">
        <f>INDEX('RAPPS Payment Calc'!AN:AN,MATCH(A:A,'RAPPS Payment Calc'!A:A,0))</f>
        <v>22690.09</v>
      </c>
      <c r="E140" s="198">
        <f>INDEX('RAPPS Payment Calc'!AO:AO,MATCH($A:$A,'RAPPS Payment Calc'!$A:$A,0))</f>
        <v>11345.05</v>
      </c>
      <c r="F140" s="131">
        <f>INDEX('RAPPS Payment Calc'!AP:AP,MATCH($A:$A,'RAPPS Payment Calc'!$A:$A,0))</f>
        <v>11345.04</v>
      </c>
    </row>
    <row r="141" spans="1:6" x14ac:dyDescent="0.25">
      <c r="A141" s="25" t="s">
        <v>143</v>
      </c>
      <c r="B141" s="196" t="str">
        <f>INDEX('RAPPS Payment Calc'!C:C,MATCH($A:$A,'RAPPS Payment Calc'!$A:$A,0))</f>
        <v>Dewitt Medical District-</v>
      </c>
      <c r="C141" s="197" t="str">
        <f>INDEX('RAPPS Payment Calc'!D:D,MATCH($A:$A,'RAPPS Payment Calc'!$A:$A,0))</f>
        <v>MRSA Central</v>
      </c>
      <c r="D141" s="198">
        <f>INDEX('RAPPS Payment Calc'!AN:AN,MATCH(A:A,'RAPPS Payment Calc'!A:A,0))</f>
        <v>182133.21</v>
      </c>
      <c r="E141" s="198">
        <f>INDEX('RAPPS Payment Calc'!AO:AO,MATCH($A:$A,'RAPPS Payment Calc'!$A:$A,0))</f>
        <v>91066.61</v>
      </c>
      <c r="F141" s="131">
        <f>INDEX('RAPPS Payment Calc'!AP:AP,MATCH($A:$A,'RAPPS Payment Calc'!$A:$A,0))</f>
        <v>91066.599999999991</v>
      </c>
    </row>
    <row r="142" spans="1:6" ht="30" x14ac:dyDescent="0.25">
      <c r="A142" s="25" t="s">
        <v>154</v>
      </c>
      <c r="B142" s="196" t="str">
        <f>INDEX('RAPPS Payment Calc'!C:C,MATCH($A:$A,'RAPPS Payment Calc'!$A:$A,0))</f>
        <v>Dewitt Medical District-Goliad Family Practice</v>
      </c>
      <c r="C142" s="197" t="str">
        <f>INDEX('RAPPS Payment Calc'!D:D,MATCH($A:$A,'RAPPS Payment Calc'!$A:$A,0))</f>
        <v>Nueces</v>
      </c>
      <c r="D142" s="198">
        <f>INDEX('RAPPS Payment Calc'!AN:AN,MATCH(A:A,'RAPPS Payment Calc'!A:A,0))</f>
        <v>28608.880000000001</v>
      </c>
      <c r="E142" s="198">
        <f>INDEX('RAPPS Payment Calc'!AO:AO,MATCH($A:$A,'RAPPS Payment Calc'!$A:$A,0))</f>
        <v>14304.44</v>
      </c>
      <c r="F142" s="131">
        <f>INDEX('RAPPS Payment Calc'!AP:AP,MATCH($A:$A,'RAPPS Payment Calc'!$A:$A,0))</f>
        <v>14304.44</v>
      </c>
    </row>
    <row r="143" spans="1:6" ht="45" x14ac:dyDescent="0.25">
      <c r="A143" s="25" t="s">
        <v>109</v>
      </c>
      <c r="B143" s="196" t="str">
        <f>INDEX('RAPPS Payment Calc'!C:C,MATCH($A:$A,'RAPPS Payment Calc'!$A:$A,0))</f>
        <v>Christus Health Southeast Texas-Christus Jasper Memorial Hospital</v>
      </c>
      <c r="C143" s="197" t="str">
        <f>INDEX('RAPPS Payment Calc'!D:D,MATCH($A:$A,'RAPPS Payment Calc'!$A:$A,0))</f>
        <v>Jefferson</v>
      </c>
      <c r="D143" s="198">
        <f>INDEX('RAPPS Payment Calc'!AN:AN,MATCH(A:A,'RAPPS Payment Calc'!A:A,0))</f>
        <v>77124.17</v>
      </c>
      <c r="E143" s="198">
        <f>INDEX('RAPPS Payment Calc'!AO:AO,MATCH($A:$A,'RAPPS Payment Calc'!$A:$A,0))</f>
        <v>38562.089999999997</v>
      </c>
      <c r="F143" s="131">
        <f>INDEX('RAPPS Payment Calc'!AP:AP,MATCH($A:$A,'RAPPS Payment Calc'!$A:$A,0))</f>
        <v>38562.080000000002</v>
      </c>
    </row>
    <row r="144" spans="1:6" ht="60" x14ac:dyDescent="0.25">
      <c r="A144" s="25" t="s">
        <v>29</v>
      </c>
      <c r="B144" s="196" t="str">
        <f>INDEX('RAPPS Payment Calc'!C:C,MATCH($A:$A,'RAPPS Payment Calc'!$A:$A,0))</f>
        <v>Christus Health Southeast Texas-Christus Health Southeast Texas Family Practice Ce</v>
      </c>
      <c r="C144" s="197" t="str">
        <f>INDEX('RAPPS Payment Calc'!D:D,MATCH($A:$A,'RAPPS Payment Calc'!$A:$A,0))</f>
        <v>Jefferson</v>
      </c>
      <c r="D144" s="198">
        <f>INDEX('RAPPS Payment Calc'!AN:AN,MATCH(A:A,'RAPPS Payment Calc'!A:A,0))</f>
        <v>14775.76</v>
      </c>
      <c r="E144" s="198">
        <f>INDEX('RAPPS Payment Calc'!AO:AO,MATCH($A:$A,'RAPPS Payment Calc'!$A:$A,0))</f>
        <v>7387.88</v>
      </c>
      <c r="F144" s="131">
        <f>INDEX('RAPPS Payment Calc'!AP:AP,MATCH($A:$A,'RAPPS Payment Calc'!$A:$A,0))</f>
        <v>7387.88</v>
      </c>
    </row>
    <row r="145" spans="1:6" ht="45" x14ac:dyDescent="0.25">
      <c r="A145" s="25" t="s">
        <v>26</v>
      </c>
      <c r="B145" s="196" t="str">
        <f>INDEX('RAPPS Payment Calc'!C:C,MATCH($A:$A,'RAPPS Payment Calc'!$A:$A,0))</f>
        <v>Christus Spohn Health System Corporation-Christus Spohn Family Health Center-Freer</v>
      </c>
      <c r="C145" s="197" t="str">
        <f>INDEX('RAPPS Payment Calc'!D:D,MATCH($A:$A,'RAPPS Payment Calc'!$A:$A,0))</f>
        <v>Hidalgo</v>
      </c>
      <c r="D145" s="198">
        <f>INDEX('RAPPS Payment Calc'!AN:AN,MATCH(A:A,'RAPPS Payment Calc'!A:A,0))</f>
        <v>20894.5</v>
      </c>
      <c r="E145" s="198">
        <f>INDEX('RAPPS Payment Calc'!AO:AO,MATCH($A:$A,'RAPPS Payment Calc'!$A:$A,0))</f>
        <v>10447.25</v>
      </c>
      <c r="F145" s="131">
        <f>INDEX('RAPPS Payment Calc'!AP:AP,MATCH($A:$A,'RAPPS Payment Calc'!$A:$A,0))</f>
        <v>10447.25</v>
      </c>
    </row>
    <row r="146" spans="1:6" x14ac:dyDescent="0.25">
      <c r="A146" s="25" t="s">
        <v>6</v>
      </c>
      <c r="B146" s="196" t="str">
        <f>INDEX('RAPPS Payment Calc'!C:C,MATCH($A:$A,'RAPPS Payment Calc'!$A:$A,0))</f>
        <v>Christus Trinity Clinic</v>
      </c>
      <c r="C146" s="197" t="str">
        <f>INDEX('RAPPS Payment Calc'!D:D,MATCH($A:$A,'RAPPS Payment Calc'!$A:$A,0))</f>
        <v>MRSA Northeast</v>
      </c>
      <c r="D146" s="198">
        <f>INDEX('RAPPS Payment Calc'!AN:AN,MATCH(A:A,'RAPPS Payment Calc'!A:A,0))</f>
        <v>8980.5400000000009</v>
      </c>
      <c r="E146" s="198">
        <f>INDEX('RAPPS Payment Calc'!AO:AO,MATCH($A:$A,'RAPPS Payment Calc'!$A:$A,0))</f>
        <v>4490.2700000000004</v>
      </c>
      <c r="F146" s="131">
        <f>INDEX('RAPPS Payment Calc'!AP:AP,MATCH($A:$A,'RAPPS Payment Calc'!$A:$A,0))</f>
        <v>4490.2700000000004</v>
      </c>
    </row>
    <row r="147" spans="1:6" ht="45" x14ac:dyDescent="0.25">
      <c r="A147" s="25" t="s">
        <v>107</v>
      </c>
      <c r="B147" s="196" t="str">
        <f>INDEX('RAPPS Payment Calc'!C:C,MATCH($A:$A,'RAPPS Payment Calc'!$A:$A,0))</f>
        <v>Mitchell County Hospital District-Family Medical Associates</v>
      </c>
      <c r="C147" s="197" t="str">
        <f>INDEX('RAPPS Payment Calc'!D:D,MATCH($A:$A,'RAPPS Payment Calc'!$A:$A,0))</f>
        <v>MRSA West</v>
      </c>
      <c r="D147" s="198">
        <f>INDEX('RAPPS Payment Calc'!AN:AN,MATCH(A:A,'RAPPS Payment Calc'!A:A,0))</f>
        <v>67012.539999999994</v>
      </c>
      <c r="E147" s="198">
        <f>INDEX('RAPPS Payment Calc'!AO:AO,MATCH($A:$A,'RAPPS Payment Calc'!$A:$A,0))</f>
        <v>33506.269999999997</v>
      </c>
      <c r="F147" s="131">
        <f>INDEX('RAPPS Payment Calc'!AP:AP,MATCH($A:$A,'RAPPS Payment Calc'!$A:$A,0))</f>
        <v>33506.269999999997</v>
      </c>
    </row>
    <row r="148" spans="1:6" ht="45" x14ac:dyDescent="0.25">
      <c r="A148" s="25" t="s">
        <v>43</v>
      </c>
      <c r="B148" s="196" t="str">
        <f>INDEX('RAPPS Payment Calc'!C:C,MATCH($A:$A,'RAPPS Payment Calc'!$A:$A,0))</f>
        <v>Medical Clinic Of Hondo-Medina Healthcare System Medina Regional Hospital</v>
      </c>
      <c r="C148" s="197" t="str">
        <f>INDEX('RAPPS Payment Calc'!D:D,MATCH($A:$A,'RAPPS Payment Calc'!$A:$A,0))</f>
        <v>Bexar</v>
      </c>
      <c r="D148" s="198">
        <f>INDEX('RAPPS Payment Calc'!AN:AN,MATCH(A:A,'RAPPS Payment Calc'!A:A,0))</f>
        <v>269682.32</v>
      </c>
      <c r="E148" s="198">
        <f>INDEX('RAPPS Payment Calc'!AO:AO,MATCH($A:$A,'RAPPS Payment Calc'!$A:$A,0))</f>
        <v>134841.16</v>
      </c>
      <c r="F148" s="131">
        <f>INDEX('RAPPS Payment Calc'!AP:AP,MATCH($A:$A,'RAPPS Payment Calc'!$A:$A,0))</f>
        <v>134841.16</v>
      </c>
    </row>
    <row r="149" spans="1:6" x14ac:dyDescent="0.25">
      <c r="A149" s="25" t="s">
        <v>175</v>
      </c>
      <c r="B149" s="196" t="str">
        <f>INDEX('RAPPS Payment Calc'!C:C,MATCH($A:$A,'RAPPS Payment Calc'!$A:$A,0))</f>
        <v>Medical Clinic Of Devine</v>
      </c>
      <c r="C149" s="197" t="str">
        <f>INDEX('RAPPS Payment Calc'!D:D,MATCH($A:$A,'RAPPS Payment Calc'!$A:$A,0))</f>
        <v>Bexar</v>
      </c>
      <c r="D149" s="198">
        <f>INDEX('RAPPS Payment Calc'!AN:AN,MATCH(A:A,'RAPPS Payment Calc'!A:A,0))</f>
        <v>99450.99</v>
      </c>
      <c r="E149" s="198">
        <f>INDEX('RAPPS Payment Calc'!AO:AO,MATCH($A:$A,'RAPPS Payment Calc'!$A:$A,0))</f>
        <v>49725.5</v>
      </c>
      <c r="F149" s="131">
        <f>INDEX('RAPPS Payment Calc'!AP:AP,MATCH($A:$A,'RAPPS Payment Calc'!$A:$A,0))</f>
        <v>49725.490000000005</v>
      </c>
    </row>
    <row r="150" spans="1:6" ht="45" x14ac:dyDescent="0.25">
      <c r="A150" s="25" t="s">
        <v>78</v>
      </c>
      <c r="B150" s="196" t="str">
        <f>INDEX('RAPPS Payment Calc'!C:C,MATCH($A:$A,'RAPPS Payment Calc'!$A:$A,0))</f>
        <v>Medical Clinic Of Castroville-Medina Healthcare System, Medina Regional Hospital</v>
      </c>
      <c r="C150" s="197" t="str">
        <f>INDEX('RAPPS Payment Calc'!D:D,MATCH($A:$A,'RAPPS Payment Calc'!$A:$A,0))</f>
        <v>Bexar</v>
      </c>
      <c r="D150" s="198">
        <f>INDEX('RAPPS Payment Calc'!AN:AN,MATCH(A:A,'RAPPS Payment Calc'!A:A,0))</f>
        <v>73244.28</v>
      </c>
      <c r="E150" s="198">
        <f>INDEX('RAPPS Payment Calc'!AO:AO,MATCH($A:$A,'RAPPS Payment Calc'!$A:$A,0))</f>
        <v>36622.14</v>
      </c>
      <c r="F150" s="131">
        <f>INDEX('RAPPS Payment Calc'!AP:AP,MATCH($A:$A,'RAPPS Payment Calc'!$A:$A,0))</f>
        <v>36622.14</v>
      </c>
    </row>
    <row r="151" spans="1:6" ht="30" x14ac:dyDescent="0.25">
      <c r="A151" s="25" t="s">
        <v>169</v>
      </c>
      <c r="B151" s="196" t="str">
        <f>INDEX('RAPPS Payment Calc'!C:C,MATCH($A:$A,'RAPPS Payment Calc'!$A:$A,0))</f>
        <v>Sutton County Hospital District-Sonora Medical Clinic</v>
      </c>
      <c r="C151" s="197" t="str">
        <f>INDEX('RAPPS Payment Calc'!D:D,MATCH($A:$A,'RAPPS Payment Calc'!$A:$A,0))</f>
        <v>MRSA West</v>
      </c>
      <c r="D151" s="198">
        <f>INDEX('RAPPS Payment Calc'!AN:AN,MATCH(A:A,'RAPPS Payment Calc'!A:A,0))</f>
        <v>20723.78</v>
      </c>
      <c r="E151" s="198">
        <f>INDEX('RAPPS Payment Calc'!AO:AO,MATCH($A:$A,'RAPPS Payment Calc'!$A:$A,0))</f>
        <v>10361.89</v>
      </c>
      <c r="F151" s="131">
        <f>INDEX('RAPPS Payment Calc'!AP:AP,MATCH($A:$A,'RAPPS Payment Calc'!$A:$A,0))</f>
        <v>10361.89</v>
      </c>
    </row>
    <row r="152" spans="1:6" ht="45" x14ac:dyDescent="0.25">
      <c r="A152" s="25" t="s">
        <v>148</v>
      </c>
      <c r="B152" s="196" t="str">
        <f>INDEX('RAPPS Payment Calc'!C:C,MATCH($A:$A,'RAPPS Payment Calc'!$A:$A,0))</f>
        <v>El Paso County Hospital District-University Medical Center Of El Paso</v>
      </c>
      <c r="C152" s="197" t="str">
        <f>INDEX('RAPPS Payment Calc'!D:D,MATCH($A:$A,'RAPPS Payment Calc'!$A:$A,0))</f>
        <v>El Paso</v>
      </c>
      <c r="D152" s="198">
        <f>INDEX('RAPPS Payment Calc'!AN:AN,MATCH(A:A,'RAPPS Payment Calc'!A:A,0))</f>
        <v>16405.009999999998</v>
      </c>
      <c r="E152" s="198">
        <f>INDEX('RAPPS Payment Calc'!AO:AO,MATCH($A:$A,'RAPPS Payment Calc'!$A:$A,0))</f>
        <v>8202.51</v>
      </c>
      <c r="F152" s="131">
        <f>INDEX('RAPPS Payment Calc'!AP:AP,MATCH($A:$A,'RAPPS Payment Calc'!$A:$A,0))</f>
        <v>8202.4999999999982</v>
      </c>
    </row>
    <row r="153" spans="1:6" ht="30" x14ac:dyDescent="0.25">
      <c r="A153" s="25" t="s">
        <v>41</v>
      </c>
      <c r="B153" s="196" t="str">
        <f>INDEX('RAPPS Payment Calc'!C:C,MATCH($A:$A,'RAPPS Payment Calc'!$A:$A,0))</f>
        <v>Navarro Hospital Lp-Navarro Regional Hospital</v>
      </c>
      <c r="C153" s="197" t="str">
        <f>INDEX('RAPPS Payment Calc'!D:D,MATCH($A:$A,'RAPPS Payment Calc'!$A:$A,0))</f>
        <v>Dallas</v>
      </c>
      <c r="D153" s="198">
        <f>INDEX('RAPPS Payment Calc'!AN:AN,MATCH(A:A,'RAPPS Payment Calc'!A:A,0))</f>
        <v>208132.24</v>
      </c>
      <c r="E153" s="198">
        <f>INDEX('RAPPS Payment Calc'!AO:AO,MATCH($A:$A,'RAPPS Payment Calc'!$A:$A,0))</f>
        <v>104066.12</v>
      </c>
      <c r="F153" s="131">
        <f>INDEX('RAPPS Payment Calc'!AP:AP,MATCH($A:$A,'RAPPS Payment Calc'!$A:$A,0))</f>
        <v>104066.12</v>
      </c>
    </row>
    <row r="154" spans="1:6" ht="30" x14ac:dyDescent="0.25">
      <c r="A154" s="25" t="s">
        <v>144</v>
      </c>
      <c r="B154" s="196" t="str">
        <f>INDEX('RAPPS Payment Calc'!C:C,MATCH($A:$A,'RAPPS Payment Calc'!$A:$A,0))</f>
        <v>Navarro Hospital Lp-Navarro Regional Hospital</v>
      </c>
      <c r="C154" s="197" t="str">
        <f>INDEX('RAPPS Payment Calc'!D:D,MATCH($A:$A,'RAPPS Payment Calc'!$A:$A,0))</f>
        <v>Dallas</v>
      </c>
      <c r="D154" s="198">
        <f>INDEX('RAPPS Payment Calc'!AN:AN,MATCH(A:A,'RAPPS Payment Calc'!A:A,0))</f>
        <v>4922.1499999999996</v>
      </c>
      <c r="E154" s="198">
        <f>INDEX('RAPPS Payment Calc'!AO:AO,MATCH($A:$A,'RAPPS Payment Calc'!$A:$A,0))</f>
        <v>2461.08</v>
      </c>
      <c r="F154" s="131">
        <f>INDEX('RAPPS Payment Calc'!AP:AP,MATCH($A:$A,'RAPPS Payment Calc'!$A:$A,0))</f>
        <v>2461.0699999999997</v>
      </c>
    </row>
    <row r="155" spans="1:6" x14ac:dyDescent="0.25">
      <c r="A155" s="25" t="s">
        <v>40</v>
      </c>
      <c r="B155" s="196" t="str">
        <f>INDEX('RAPPS Payment Calc'!C:C,MATCH($A:$A,'RAPPS Payment Calc'!$A:$A,0))</f>
        <v>Cahrmc Llc-</v>
      </c>
      <c r="C155" s="197" t="str">
        <f>INDEX('RAPPS Payment Calc'!D:D,MATCH($A:$A,'RAPPS Payment Calc'!$A:$A,0))</f>
        <v>MRSA Central</v>
      </c>
      <c r="D155" s="198">
        <f>INDEX('RAPPS Payment Calc'!AN:AN,MATCH(A:A,'RAPPS Payment Calc'!A:A,0))</f>
        <v>41908.519999999997</v>
      </c>
      <c r="E155" s="198">
        <f>INDEX('RAPPS Payment Calc'!AO:AO,MATCH($A:$A,'RAPPS Payment Calc'!$A:$A,0))</f>
        <v>20954.259999999998</v>
      </c>
      <c r="F155" s="131">
        <f>INDEX('RAPPS Payment Calc'!AP:AP,MATCH($A:$A,'RAPPS Payment Calc'!$A:$A,0))</f>
        <v>20954.259999999998</v>
      </c>
    </row>
    <row r="156" spans="1:6" x14ac:dyDescent="0.25">
      <c r="A156" s="25" t="s">
        <v>177</v>
      </c>
      <c r="B156" s="196" t="str">
        <f>INDEX('RAPPS Payment Calc'!C:C,MATCH($A:$A,'RAPPS Payment Calc'!$A:$A,0))</f>
        <v>Cahrmc Llc-</v>
      </c>
      <c r="C156" s="197" t="str">
        <f>INDEX('RAPPS Payment Calc'!D:D,MATCH($A:$A,'RAPPS Payment Calc'!$A:$A,0))</f>
        <v>Harris</v>
      </c>
      <c r="D156" s="198">
        <f>INDEX('RAPPS Payment Calc'!AN:AN,MATCH(A:A,'RAPPS Payment Calc'!A:A,0))</f>
        <v>19683.45</v>
      </c>
      <c r="E156" s="198">
        <f>INDEX('RAPPS Payment Calc'!AO:AO,MATCH($A:$A,'RAPPS Payment Calc'!$A:$A,0))</f>
        <v>9841.73</v>
      </c>
      <c r="F156" s="131">
        <f>INDEX('RAPPS Payment Calc'!AP:AP,MATCH($A:$A,'RAPPS Payment Calc'!$A:$A,0))</f>
        <v>9841.7200000000012</v>
      </c>
    </row>
    <row r="157" spans="1:6" x14ac:dyDescent="0.25">
      <c r="A157" s="25" t="s">
        <v>134</v>
      </c>
      <c r="B157" s="196" t="str">
        <f>INDEX('RAPPS Payment Calc'!C:C,MATCH($A:$A,'RAPPS Payment Calc'!$A:$A,0))</f>
        <v>Gpch Llc-Fritch Medical Clinic</v>
      </c>
      <c r="C157" s="197" t="str">
        <f>INDEX('RAPPS Payment Calc'!D:D,MATCH($A:$A,'RAPPS Payment Calc'!$A:$A,0))</f>
        <v>Lubbock</v>
      </c>
      <c r="D157" s="198">
        <f>INDEX('RAPPS Payment Calc'!AN:AN,MATCH(A:A,'RAPPS Payment Calc'!A:A,0))</f>
        <v>19614.71</v>
      </c>
      <c r="E157" s="198">
        <f>INDEX('RAPPS Payment Calc'!AO:AO,MATCH($A:$A,'RAPPS Payment Calc'!$A:$A,0))</f>
        <v>9807.36</v>
      </c>
      <c r="F157" s="131">
        <f>INDEX('RAPPS Payment Calc'!AP:AP,MATCH($A:$A,'RAPPS Payment Calc'!$A:$A,0))</f>
        <v>9807.3499999999985</v>
      </c>
    </row>
    <row r="158" spans="1:6" x14ac:dyDescent="0.25">
      <c r="A158" s="25" t="s">
        <v>156</v>
      </c>
      <c r="B158" s="196" t="str">
        <f>INDEX('RAPPS Payment Calc'!C:C,MATCH($A:$A,'RAPPS Payment Calc'!$A:$A,0))</f>
        <v>Gpch Llc-Stinnett Medical Clinic</v>
      </c>
      <c r="C158" s="197" t="str">
        <f>INDEX('RAPPS Payment Calc'!D:D,MATCH($A:$A,'RAPPS Payment Calc'!$A:$A,0))</f>
        <v>Lubbock</v>
      </c>
      <c r="D158" s="198">
        <f>INDEX('RAPPS Payment Calc'!AN:AN,MATCH(A:A,'RAPPS Payment Calc'!A:A,0))</f>
        <v>84737.21</v>
      </c>
      <c r="E158" s="198">
        <f>INDEX('RAPPS Payment Calc'!AO:AO,MATCH($A:$A,'RAPPS Payment Calc'!$A:$A,0))</f>
        <v>42368.61</v>
      </c>
      <c r="F158" s="131">
        <f>INDEX('RAPPS Payment Calc'!AP:AP,MATCH($A:$A,'RAPPS Payment Calc'!$A:$A,0))</f>
        <v>42368.600000000006</v>
      </c>
    </row>
    <row r="159" spans="1:6" x14ac:dyDescent="0.25">
      <c r="A159" s="25" t="s">
        <v>9</v>
      </c>
      <c r="B159" s="196" t="str">
        <f>INDEX('RAPPS Payment Calc'!C:C,MATCH($A:$A,'RAPPS Payment Calc'!$A:$A,0))</f>
        <v>Port Lavaca Clinic Assoc Pa</v>
      </c>
      <c r="C159" s="197" t="str">
        <f>INDEX('RAPPS Payment Calc'!D:D,MATCH($A:$A,'RAPPS Payment Calc'!$A:$A,0))</f>
        <v>Nueces</v>
      </c>
      <c r="D159" s="198">
        <f>INDEX('RAPPS Payment Calc'!AN:AN,MATCH(A:A,'RAPPS Payment Calc'!A:A,0))</f>
        <v>433384.81</v>
      </c>
      <c r="E159" s="198">
        <f>INDEX('RAPPS Payment Calc'!AO:AO,MATCH($A:$A,'RAPPS Payment Calc'!$A:$A,0))</f>
        <v>216692.41</v>
      </c>
      <c r="F159" s="131">
        <f>INDEX('RAPPS Payment Calc'!AP:AP,MATCH($A:$A,'RAPPS Payment Calc'!$A:$A,0))</f>
        <v>216692.4</v>
      </c>
    </row>
    <row r="160" spans="1:6" ht="30" x14ac:dyDescent="0.25">
      <c r="A160" s="25" t="s">
        <v>132</v>
      </c>
      <c r="B160" s="196" t="str">
        <f>INDEX('RAPPS Payment Calc'!C:C,MATCH($A:$A,'RAPPS Payment Calc'!$A:$A,0))</f>
        <v>Stonewall Memorial Hospital-Kent County Rural Health Clinic</v>
      </c>
      <c r="C160" s="197" t="str">
        <f>INDEX('RAPPS Payment Calc'!D:D,MATCH($A:$A,'RAPPS Payment Calc'!$A:$A,0))</f>
        <v>MRSA West</v>
      </c>
      <c r="D160" s="198">
        <f>INDEX('RAPPS Payment Calc'!AN:AN,MATCH(A:A,'RAPPS Payment Calc'!A:A,0))</f>
        <v>2558.46</v>
      </c>
      <c r="E160" s="198">
        <f>INDEX('RAPPS Payment Calc'!AO:AO,MATCH($A:$A,'RAPPS Payment Calc'!$A:$A,0))</f>
        <v>1279.23</v>
      </c>
      <c r="F160" s="131">
        <f>INDEX('RAPPS Payment Calc'!AP:AP,MATCH($A:$A,'RAPPS Payment Calc'!$A:$A,0))</f>
        <v>1279.23</v>
      </c>
    </row>
    <row r="161" spans="1:6" x14ac:dyDescent="0.25">
      <c r="A161" s="25" t="s">
        <v>71</v>
      </c>
      <c r="B161" s="196" t="str">
        <f>INDEX('RAPPS Payment Calc'!C:C,MATCH($A:$A,'RAPPS Payment Calc'!$A:$A,0))</f>
        <v>Stonewall Memorial Hospital-</v>
      </c>
      <c r="C161" s="197" t="str">
        <f>INDEX('RAPPS Payment Calc'!D:D,MATCH($A:$A,'RAPPS Payment Calc'!$A:$A,0))</f>
        <v>MRSA West</v>
      </c>
      <c r="D161" s="198">
        <f>INDEX('RAPPS Payment Calc'!AN:AN,MATCH(A:A,'RAPPS Payment Calc'!A:A,0))</f>
        <v>15027.31</v>
      </c>
      <c r="E161" s="198">
        <f>INDEX('RAPPS Payment Calc'!AO:AO,MATCH($A:$A,'RAPPS Payment Calc'!$A:$A,0))</f>
        <v>7513.66</v>
      </c>
      <c r="F161" s="131">
        <f>INDEX('RAPPS Payment Calc'!AP:AP,MATCH($A:$A,'RAPPS Payment Calc'!$A:$A,0))</f>
        <v>7513.65</v>
      </c>
    </row>
    <row r="162" spans="1:6" ht="45" x14ac:dyDescent="0.25">
      <c r="A162" s="25" t="s">
        <v>50</v>
      </c>
      <c r="B162" s="196" t="str">
        <f>INDEX('RAPPS Payment Calc'!C:C,MATCH($A:$A,'RAPPS Payment Calc'!$A:$A,0))</f>
        <v>Stonewall Memorial Hospital District-Stonewall Memorial Hospital</v>
      </c>
      <c r="C162" s="197" t="str">
        <f>INDEX('RAPPS Payment Calc'!D:D,MATCH($A:$A,'RAPPS Payment Calc'!$A:$A,0))</f>
        <v>MRSA West</v>
      </c>
      <c r="D162" s="198">
        <f>INDEX('RAPPS Payment Calc'!AN:AN,MATCH(A:A,'RAPPS Payment Calc'!A:A,0))</f>
        <v>10941.41</v>
      </c>
      <c r="E162" s="198">
        <f>INDEX('RAPPS Payment Calc'!AO:AO,MATCH($A:$A,'RAPPS Payment Calc'!$A:$A,0))</f>
        <v>5470.71</v>
      </c>
      <c r="F162" s="131">
        <f>INDEX('RAPPS Payment Calc'!AP:AP,MATCH($A:$A,'RAPPS Payment Calc'!$A:$A,0))</f>
        <v>5470.7</v>
      </c>
    </row>
    <row r="163" spans="1:6" ht="30" x14ac:dyDescent="0.25">
      <c r="A163" s="25" t="s">
        <v>20</v>
      </c>
      <c r="B163" s="196" t="str">
        <f>INDEX('RAPPS Payment Calc'!C:C,MATCH($A:$A,'RAPPS Payment Calc'!$A:$A,0))</f>
        <v>Hometown Healthcare Llc-Garfield Medical Clinic</v>
      </c>
      <c r="C163" s="197" t="str">
        <f>INDEX('RAPPS Payment Calc'!D:D,MATCH($A:$A,'RAPPS Payment Calc'!$A:$A,0))</f>
        <v>MRSA West</v>
      </c>
      <c r="D163" s="198">
        <f>INDEX('RAPPS Payment Calc'!AN:AN,MATCH(A:A,'RAPPS Payment Calc'!A:A,0))</f>
        <v>107324.49</v>
      </c>
      <c r="E163" s="198">
        <f>INDEX('RAPPS Payment Calc'!AO:AO,MATCH($A:$A,'RAPPS Payment Calc'!$A:$A,0))</f>
        <v>53662.25</v>
      </c>
      <c r="F163" s="131">
        <f>INDEX('RAPPS Payment Calc'!AP:AP,MATCH($A:$A,'RAPPS Payment Calc'!$A:$A,0))</f>
        <v>53662.240000000005</v>
      </c>
    </row>
    <row r="164" spans="1:6" x14ac:dyDescent="0.25">
      <c r="A164" s="25" t="s">
        <v>14</v>
      </c>
      <c r="B164" s="196" t="str">
        <f>INDEX('RAPPS Payment Calc'!C:C,MATCH($A:$A,'RAPPS Payment Calc'!$A:$A,0))</f>
        <v>Hometown Healthcare Llc-</v>
      </c>
      <c r="C164" s="197" t="str">
        <f>INDEX('RAPPS Payment Calc'!D:D,MATCH($A:$A,'RAPPS Payment Calc'!$A:$A,0))</f>
        <v>MRSA West</v>
      </c>
      <c r="D164" s="198">
        <f>INDEX('RAPPS Payment Calc'!AN:AN,MATCH(A:A,'RAPPS Payment Calc'!A:A,0))</f>
        <v>50928.01</v>
      </c>
      <c r="E164" s="198">
        <f>INDEX('RAPPS Payment Calc'!AO:AO,MATCH($A:$A,'RAPPS Payment Calc'!$A:$A,0))</f>
        <v>25464.01</v>
      </c>
      <c r="F164" s="131">
        <f>INDEX('RAPPS Payment Calc'!AP:AP,MATCH($A:$A,'RAPPS Payment Calc'!$A:$A,0))</f>
        <v>25464.000000000004</v>
      </c>
    </row>
    <row r="165" spans="1:6" ht="15.75" thickBot="1" x14ac:dyDescent="0.3">
      <c r="A165" s="71" t="s">
        <v>10</v>
      </c>
      <c r="B165" s="132" t="str">
        <f>INDEX('RAPPS Payment Calc'!C:C,MATCH($A:$A,'RAPPS Payment Calc'!$A:$A,0))</f>
        <v>Hometown Healthcare Llc-</v>
      </c>
      <c r="C165" s="124" t="str">
        <f>INDEX('RAPPS Payment Calc'!D:D,MATCH($A:$A,'RAPPS Payment Calc'!$A:$A,0))</f>
        <v>MRSA West</v>
      </c>
      <c r="D165" s="133">
        <f>INDEX('RAPPS Payment Calc'!AN:AN,MATCH(A:A,'RAPPS Payment Calc'!A:A,0))</f>
        <v>89825.67</v>
      </c>
      <c r="E165" s="133">
        <f>INDEX('RAPPS Payment Calc'!AO:AO,MATCH($A:$A,'RAPPS Payment Calc'!$A:$A,0))</f>
        <v>44912.84</v>
      </c>
      <c r="F165" s="134">
        <f>INDEX('RAPPS Payment Calc'!AP:AP,MATCH($A:$A,'RAPPS Payment Calc'!$A:$A,0))</f>
        <v>44912.83</v>
      </c>
    </row>
    <row r="166" spans="1:6" x14ac:dyDescent="0.25">
      <c r="A166"/>
      <c r="B166"/>
      <c r="C166"/>
    </row>
    <row r="167" spans="1:6" x14ac:dyDescent="0.25">
      <c r="A167"/>
      <c r="B167"/>
      <c r="C167"/>
    </row>
    <row r="168" spans="1:6" x14ac:dyDescent="0.25">
      <c r="A168"/>
      <c r="B168"/>
      <c r="C168"/>
    </row>
    <row r="169" spans="1:6" x14ac:dyDescent="0.25">
      <c r="A169"/>
      <c r="B169"/>
      <c r="C169"/>
    </row>
    <row r="170" spans="1:6" x14ac:dyDescent="0.25">
      <c r="A170"/>
      <c r="B170"/>
      <c r="C170"/>
    </row>
    <row r="171" spans="1:6" x14ac:dyDescent="0.25">
      <c r="A171"/>
      <c r="B171"/>
      <c r="C171"/>
    </row>
    <row r="172" spans="1:6" x14ac:dyDescent="0.25">
      <c r="A172"/>
      <c r="B172"/>
      <c r="C172"/>
    </row>
    <row r="173" spans="1:6" x14ac:dyDescent="0.25">
      <c r="A173"/>
      <c r="B173"/>
      <c r="C173"/>
    </row>
    <row r="174" spans="1:6" x14ac:dyDescent="0.25">
      <c r="A174"/>
      <c r="B174"/>
      <c r="C174"/>
    </row>
    <row r="175" spans="1:6" x14ac:dyDescent="0.25">
      <c r="A175"/>
      <c r="B175"/>
      <c r="C175"/>
    </row>
    <row r="176" spans="1:6" x14ac:dyDescent="0.25">
      <c r="A176"/>
      <c r="B176"/>
      <c r="C176"/>
    </row>
    <row r="177" spans="1:3" x14ac:dyDescent="0.25">
      <c r="A177"/>
      <c r="B177"/>
      <c r="C177"/>
    </row>
    <row r="178" spans="1:3" x14ac:dyDescent="0.25">
      <c r="A178"/>
      <c r="B178"/>
      <c r="C178"/>
    </row>
    <row r="179" spans="1:3" x14ac:dyDescent="0.25">
      <c r="A179"/>
      <c r="B179"/>
      <c r="C179"/>
    </row>
    <row r="180" spans="1:3" x14ac:dyDescent="0.25">
      <c r="A180"/>
      <c r="B180"/>
      <c r="C180"/>
    </row>
    <row r="181" spans="1:3" x14ac:dyDescent="0.25">
      <c r="A181"/>
      <c r="B181"/>
      <c r="C181"/>
    </row>
  </sheetData>
  <autoFilter ref="A5:F161" xr:uid="{4E332CC4-E551-4DF7-B53E-011BD2063518}"/>
  <pageMargins left="0.7" right="0.7" top="0.75" bottom="0.75" header="0.3" footer="0.3"/>
  <pageSetup scale="86" fitToHeight="0" orientation="portrait" r:id="rId1"/>
  <headerFooter>
    <oddHeader>&amp;LRAPPS
Year 2&amp;C&amp;A</oddHeader>
    <oddFooter>&amp;LPage &amp;P of &amp;N&amp;CUpdated June 14, 2022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8EE49-6F56-449A-AADA-9374FAE57452}">
  <sheetPr>
    <tabColor rgb="FF7030A0"/>
    <pageSetUpPr fitToPage="1"/>
  </sheetPr>
  <dimension ref="A1:AP203"/>
  <sheetViews>
    <sheetView zoomScaleNormal="100" workbookViewId="0"/>
  </sheetViews>
  <sheetFormatPr defaultRowHeight="15" x14ac:dyDescent="0.25"/>
  <cols>
    <col min="1" max="1" width="14.28515625" customWidth="1"/>
    <col min="2" max="2" width="12.85546875" customWidth="1"/>
    <col min="3" max="3" width="39.140625" customWidth="1"/>
    <col min="4" max="5" width="19.42578125" customWidth="1"/>
    <col min="6" max="6" width="13.85546875" customWidth="1"/>
    <col min="7" max="7" width="16.7109375" customWidth="1"/>
    <col min="8" max="8" width="11.5703125" bestFit="1" customWidth="1"/>
    <col min="9" max="9" width="11.42578125" customWidth="1"/>
    <col min="11" max="11" width="13.85546875" customWidth="1"/>
    <col min="12" max="12" width="15.42578125" customWidth="1"/>
    <col min="13" max="13" width="12.7109375" customWidth="1"/>
    <col min="14" max="14" width="12" customWidth="1"/>
    <col min="15" max="15" width="13.85546875" customWidth="1"/>
    <col min="16" max="26" width="19.140625" customWidth="1"/>
    <col min="27" max="27" width="24.7109375" customWidth="1"/>
    <col min="28" max="39" width="19.140625" customWidth="1"/>
    <col min="40" max="40" width="28.28515625" customWidth="1"/>
    <col min="41" max="42" width="14.85546875" customWidth="1"/>
  </cols>
  <sheetData>
    <row r="1" spans="1:42" ht="23.25" x14ac:dyDescent="0.35">
      <c r="A1" s="22" t="s">
        <v>1279</v>
      </c>
      <c r="B1" s="8"/>
    </row>
    <row r="2" spans="1:42" ht="18.75" x14ac:dyDescent="0.3">
      <c r="A2" s="22" t="str">
        <f>_xlfn.CONCAT("Year ",Assumptions!B3," (State Fiscal Year ",Assumptions!B4,")")</f>
        <v>Year 2 (State Fiscal Year 2023)</v>
      </c>
      <c r="C2" s="7"/>
      <c r="D2" s="7"/>
      <c r="E2" s="7"/>
      <c r="AN2" s="10"/>
    </row>
    <row r="3" spans="1:42" ht="18.75" x14ac:dyDescent="0.3">
      <c r="A3" s="22" t="s">
        <v>1316</v>
      </c>
      <c r="C3" s="7"/>
      <c r="D3" s="7"/>
      <c r="E3" s="7"/>
      <c r="AN3" s="10"/>
    </row>
    <row r="4" spans="1:42" ht="15.75" x14ac:dyDescent="0.25">
      <c r="A4" s="123" t="s">
        <v>847</v>
      </c>
      <c r="B4" s="27">
        <f>Assumptions!B5</f>
        <v>44726</v>
      </c>
      <c r="C4" s="6"/>
      <c r="D4" s="6"/>
      <c r="E4" s="6"/>
      <c r="AN4" s="11"/>
    </row>
    <row r="5" spans="1:42" ht="15.75" thickBot="1" x14ac:dyDescent="0.3">
      <c r="C5" s="1"/>
      <c r="D5" s="1"/>
      <c r="E5" s="1"/>
      <c r="F5" s="4"/>
      <c r="G5" s="4"/>
    </row>
    <row r="6" spans="1:42" x14ac:dyDescent="0.25">
      <c r="A6" s="55" t="s">
        <v>1281</v>
      </c>
      <c r="B6" s="56"/>
      <c r="C6" s="56"/>
      <c r="D6" s="56"/>
      <c r="E6" s="56">
        <f>COUNTIF(E$11:E$203,$A6)</f>
        <v>18</v>
      </c>
      <c r="F6" s="55">
        <f>COUNTIFS(F$11:F$203,"Y",$E$11:$E$203,$A6)</f>
        <v>13</v>
      </c>
      <c r="G6" s="107">
        <f t="shared" ref="G6:P7" si="0">SUMIFS(G$11:G$203,$E$11:$E$203,$A6)</f>
        <v>35702</v>
      </c>
      <c r="H6" s="57">
        <f t="shared" si="0"/>
        <v>48746.763787389442</v>
      </c>
      <c r="I6" s="57">
        <f t="shared" si="0"/>
        <v>3131.2484444988622</v>
      </c>
      <c r="J6" s="57">
        <f t="shared" si="0"/>
        <v>1468.5091450145835</v>
      </c>
      <c r="K6" s="107">
        <f t="shared" si="0"/>
        <v>53346.521376902885</v>
      </c>
      <c r="L6" s="110">
        <f t="shared" si="0"/>
        <v>3932693.5669678133</v>
      </c>
      <c r="M6" s="57">
        <f t="shared" si="0"/>
        <v>269521.57886701106</v>
      </c>
      <c r="N6" s="57">
        <f t="shared" si="0"/>
        <v>126040.85514112783</v>
      </c>
      <c r="O6" s="107">
        <f t="shared" si="0"/>
        <v>4328256.0009759534</v>
      </c>
      <c r="P6" s="110">
        <f t="shared" si="0"/>
        <v>8801091.7330106366</v>
      </c>
      <c r="Q6" s="63">
        <f>O6/P6</f>
        <v>0.49178626155454963</v>
      </c>
      <c r="R6" s="107">
        <f t="shared" ref="R6:AA7" si="1">SUMIFS(R$11:R$203,$E$11:$E$203,$A6)</f>
        <v>4472835.7320346832</v>
      </c>
      <c r="S6" s="110">
        <f t="shared" si="1"/>
        <v>3661369.4280708204</v>
      </c>
      <c r="T6" s="57">
        <f t="shared" si="1"/>
        <v>235188.07066630959</v>
      </c>
      <c r="U6" s="57">
        <f t="shared" si="1"/>
        <v>110299.72188204534</v>
      </c>
      <c r="V6" s="107">
        <f t="shared" si="1"/>
        <v>4006857.2206191756</v>
      </c>
      <c r="W6" s="110">
        <f t="shared" si="1"/>
        <v>423551.09716243361</v>
      </c>
      <c r="X6" s="57">
        <f t="shared" si="1"/>
        <v>29027.474043977098</v>
      </c>
      <c r="Y6" s="57">
        <f t="shared" si="1"/>
        <v>13574.60009869947</v>
      </c>
      <c r="Z6" s="107">
        <f t="shared" si="1"/>
        <v>466153.17130511015</v>
      </c>
      <c r="AA6" s="98">
        <f t="shared" si="1"/>
        <v>4473010.3919242844</v>
      </c>
      <c r="AB6" s="110">
        <f t="shared" ref="AB6:AP7" si="2">SUMIFS(AB$11:AB$203,$E$11:$E$203,$A6)</f>
        <v>3884742.0987488804</v>
      </c>
      <c r="AC6" s="57">
        <f t="shared" si="2"/>
        <v>250200.07517692505</v>
      </c>
      <c r="AD6" s="57">
        <f t="shared" si="2"/>
        <v>117340.12966175038</v>
      </c>
      <c r="AE6" s="107">
        <f t="shared" si="2"/>
        <v>4252282.3035875568</v>
      </c>
      <c r="AF6" s="110">
        <f t="shared" si="2"/>
        <v>449391.08452247595</v>
      </c>
      <c r="AG6" s="57">
        <f t="shared" si="2"/>
        <v>30880.291536145851</v>
      </c>
      <c r="AH6" s="57">
        <f t="shared" si="2"/>
        <v>14441.063934786671</v>
      </c>
      <c r="AI6" s="57">
        <f t="shared" si="2"/>
        <v>494712.43999340845</v>
      </c>
      <c r="AJ6" s="110">
        <f t="shared" si="2"/>
        <v>4334133.1832713559</v>
      </c>
      <c r="AK6" s="57">
        <f t="shared" si="2"/>
        <v>281080.36671307089</v>
      </c>
      <c r="AL6" s="57">
        <f t="shared" si="2"/>
        <v>131781.19359653705</v>
      </c>
      <c r="AM6" s="57">
        <f t="shared" si="2"/>
        <v>4746994.7435809663</v>
      </c>
      <c r="AN6" s="110">
        <f t="shared" si="2"/>
        <v>2064657.89</v>
      </c>
      <c r="AO6" s="57">
        <f t="shared" si="2"/>
        <v>1032328.98</v>
      </c>
      <c r="AP6" s="107">
        <f t="shared" si="2"/>
        <v>1032328.9099999999</v>
      </c>
    </row>
    <row r="7" spans="1:42" x14ac:dyDescent="0.25">
      <c r="A7" s="58" t="s">
        <v>183</v>
      </c>
      <c r="B7" s="59"/>
      <c r="C7" s="59"/>
      <c r="D7" s="59"/>
      <c r="E7" s="59">
        <f>COUNTIF(E$11:E$203,$A7)</f>
        <v>174</v>
      </c>
      <c r="F7" s="58">
        <f>COUNTIFS(F$11:F$203,"Y",$E$11:$E$203,$A7)</f>
        <v>147</v>
      </c>
      <c r="G7" s="108">
        <f t="shared" si="0"/>
        <v>274978</v>
      </c>
      <c r="H7" s="60">
        <f t="shared" si="0"/>
        <v>356051.1095048571</v>
      </c>
      <c r="I7" s="60">
        <f t="shared" si="0"/>
        <v>41974.200607253442</v>
      </c>
      <c r="J7" s="60">
        <f t="shared" si="0"/>
        <v>11273.300878814902</v>
      </c>
      <c r="K7" s="108">
        <f t="shared" si="0"/>
        <v>409298.61099092563</v>
      </c>
      <c r="L7" s="111">
        <f t="shared" si="0"/>
        <v>55869018.351886503</v>
      </c>
      <c r="M7" s="60">
        <f t="shared" si="0"/>
        <v>6291559.5442974567</v>
      </c>
      <c r="N7" s="60">
        <f t="shared" si="0"/>
        <v>1694664.5193634753</v>
      </c>
      <c r="O7" s="108">
        <f t="shared" si="0"/>
        <v>63855242.415547468</v>
      </c>
      <c r="P7" s="111">
        <f t="shared" si="0"/>
        <v>88752769.438280359</v>
      </c>
      <c r="Q7" s="64">
        <f>O7/P7</f>
        <v>0.71947323807121422</v>
      </c>
      <c r="R7" s="108">
        <f t="shared" si="1"/>
        <v>24897527.022732895</v>
      </c>
      <c r="S7" s="111">
        <f t="shared" si="1"/>
        <v>15676930.351498863</v>
      </c>
      <c r="T7" s="60">
        <f t="shared" si="1"/>
        <v>1848124.052737369</v>
      </c>
      <c r="U7" s="60">
        <f t="shared" si="1"/>
        <v>496363.43769421999</v>
      </c>
      <c r="V7" s="108">
        <f t="shared" si="1"/>
        <v>18021417.841930449</v>
      </c>
      <c r="W7" s="111">
        <f t="shared" si="1"/>
        <v>6017093.2764981771</v>
      </c>
      <c r="X7" s="60">
        <f t="shared" si="1"/>
        <v>677600.96292083571</v>
      </c>
      <c r="Y7" s="60">
        <f t="shared" si="1"/>
        <v>182515.36873544642</v>
      </c>
      <c r="Z7" s="108">
        <f t="shared" si="1"/>
        <v>6877209.6081544617</v>
      </c>
      <c r="AA7" s="99">
        <f t="shared" si="1"/>
        <v>24898627.450084914</v>
      </c>
      <c r="AB7" s="111">
        <f t="shared" si="2"/>
        <v>16633347.853049198</v>
      </c>
      <c r="AC7" s="60">
        <f t="shared" si="2"/>
        <v>1966089.4178057117</v>
      </c>
      <c r="AD7" s="60">
        <f t="shared" si="2"/>
        <v>528046.21031300002</v>
      </c>
      <c r="AE7" s="108">
        <f t="shared" si="2"/>
        <v>19127483.481167909</v>
      </c>
      <c r="AF7" s="111">
        <f t="shared" si="2"/>
        <v>6384183.8477434209</v>
      </c>
      <c r="AG7" s="60">
        <f t="shared" si="2"/>
        <v>720852.0882136554</v>
      </c>
      <c r="AH7" s="60">
        <f t="shared" si="2"/>
        <v>194165.2858887726</v>
      </c>
      <c r="AI7" s="60">
        <f t="shared" si="2"/>
        <v>7299201.221845855</v>
      </c>
      <c r="AJ7" s="111">
        <f t="shared" si="2"/>
        <v>23017531.700792614</v>
      </c>
      <c r="AK7" s="60">
        <f t="shared" si="2"/>
        <v>2686941.506019365</v>
      </c>
      <c r="AL7" s="60">
        <f t="shared" si="2"/>
        <v>722211.49620177329</v>
      </c>
      <c r="AM7" s="60">
        <f t="shared" si="2"/>
        <v>26426684.703013767</v>
      </c>
      <c r="AN7" s="111">
        <f t="shared" si="2"/>
        <v>11494022.220000003</v>
      </c>
      <c r="AO7" s="60">
        <f t="shared" si="2"/>
        <v>5747011.4899999984</v>
      </c>
      <c r="AP7" s="108">
        <f t="shared" si="2"/>
        <v>5747010.7299999995</v>
      </c>
    </row>
    <row r="8" spans="1:42" ht="15.75" thickBot="1" x14ac:dyDescent="0.3">
      <c r="A8" s="58" t="s">
        <v>190</v>
      </c>
      <c r="B8" s="59"/>
      <c r="C8" s="59"/>
      <c r="D8" s="59"/>
      <c r="E8" s="59">
        <f t="shared" ref="E8:P8" si="3">SUM(E6:E7)</f>
        <v>192</v>
      </c>
      <c r="F8" s="61">
        <f t="shared" si="3"/>
        <v>160</v>
      </c>
      <c r="G8" s="109">
        <f t="shared" si="3"/>
        <v>310680</v>
      </c>
      <c r="H8" s="62">
        <f t="shared" si="3"/>
        <v>404797.87329224654</v>
      </c>
      <c r="I8" s="62">
        <f t="shared" si="3"/>
        <v>45105.449051752308</v>
      </c>
      <c r="J8" s="62">
        <f t="shared" si="3"/>
        <v>12741.810023829485</v>
      </c>
      <c r="K8" s="109">
        <f t="shared" si="3"/>
        <v>462645.13236782851</v>
      </c>
      <c r="L8" s="112">
        <f t="shared" si="3"/>
        <v>59801711.918854319</v>
      </c>
      <c r="M8" s="62">
        <f t="shared" si="3"/>
        <v>6561081.1231644675</v>
      </c>
      <c r="N8" s="62">
        <f t="shared" si="3"/>
        <v>1820705.374504603</v>
      </c>
      <c r="O8" s="109">
        <f t="shared" si="3"/>
        <v>68183498.416523427</v>
      </c>
      <c r="P8" s="112">
        <f t="shared" si="3"/>
        <v>97553861.171290994</v>
      </c>
      <c r="Q8" s="62"/>
      <c r="R8" s="109">
        <f t="shared" ref="R8:AP8" si="4">SUM(R6:R7)</f>
        <v>29370362.754767578</v>
      </c>
      <c r="S8" s="112">
        <f t="shared" si="4"/>
        <v>19338299.779569682</v>
      </c>
      <c r="T8" s="62">
        <f t="shared" si="4"/>
        <v>2083312.1234036786</v>
      </c>
      <c r="U8" s="62">
        <f t="shared" si="4"/>
        <v>606663.15957626537</v>
      </c>
      <c r="V8" s="109">
        <f t="shared" si="4"/>
        <v>22028275.062549625</v>
      </c>
      <c r="W8" s="112">
        <f t="shared" si="4"/>
        <v>6440644.373660611</v>
      </c>
      <c r="X8" s="62">
        <f t="shared" si="4"/>
        <v>706628.4369648128</v>
      </c>
      <c r="Y8" s="62">
        <f t="shared" si="4"/>
        <v>196089.9688341459</v>
      </c>
      <c r="Z8" s="109">
        <f t="shared" si="4"/>
        <v>7343362.7794595715</v>
      </c>
      <c r="AA8" s="100">
        <f t="shared" si="4"/>
        <v>29371637.842009198</v>
      </c>
      <c r="AB8" s="112">
        <f t="shared" si="4"/>
        <v>20518089.951798078</v>
      </c>
      <c r="AC8" s="62">
        <f t="shared" si="4"/>
        <v>2216289.4929826367</v>
      </c>
      <c r="AD8" s="62">
        <f t="shared" si="4"/>
        <v>645386.33997475042</v>
      </c>
      <c r="AE8" s="109">
        <f t="shared" si="4"/>
        <v>23379765.784755465</v>
      </c>
      <c r="AF8" s="112">
        <f t="shared" si="4"/>
        <v>6833574.9322658964</v>
      </c>
      <c r="AG8" s="62">
        <f t="shared" si="4"/>
        <v>751732.37974980124</v>
      </c>
      <c r="AH8" s="62">
        <f t="shared" si="4"/>
        <v>208606.34982355929</v>
      </c>
      <c r="AI8" s="62">
        <f t="shared" si="4"/>
        <v>7793913.6618392635</v>
      </c>
      <c r="AJ8" s="112">
        <f t="shared" si="4"/>
        <v>27351664.88406397</v>
      </c>
      <c r="AK8" s="62">
        <f t="shared" si="4"/>
        <v>2968021.8727324358</v>
      </c>
      <c r="AL8" s="62">
        <f t="shared" si="4"/>
        <v>853992.6897983104</v>
      </c>
      <c r="AM8" s="62">
        <f t="shared" si="4"/>
        <v>31173679.446594734</v>
      </c>
      <c r="AN8" s="112">
        <f t="shared" si="4"/>
        <v>13558680.110000003</v>
      </c>
      <c r="AO8" s="62">
        <f t="shared" si="4"/>
        <v>6779340.4699999988</v>
      </c>
      <c r="AP8" s="109">
        <f t="shared" si="4"/>
        <v>6779339.6399999997</v>
      </c>
    </row>
    <row r="9" spans="1:42" s="85" customFormat="1" ht="33.75" customHeight="1" thickBot="1" x14ac:dyDescent="0.3">
      <c r="A9" s="220" t="s">
        <v>1295</v>
      </c>
      <c r="B9" s="221"/>
      <c r="C9" s="221"/>
      <c r="D9" s="221"/>
      <c r="E9" s="222"/>
      <c r="F9" s="223" t="s">
        <v>1296</v>
      </c>
      <c r="G9" s="224"/>
      <c r="H9" s="220" t="str">
        <f>_xlfn.CONCAT("Trended ", Data_Period, " T1015/OV Units
(If Qualified=N, 0)")</f>
        <v>Trended 3/1/19-2/29/20 T1015/OV Units
(If Qualified=N, 0)</v>
      </c>
      <c r="I9" s="221"/>
      <c r="J9" s="221"/>
      <c r="K9" s="222"/>
      <c r="L9" s="231" t="str">
        <f>_xlfn.CONCAT("Trended ", Data_Period, " T1015/OV Payments
(If Qualified=N, 0)")</f>
        <v>Trended 3/1/19-2/29/20 T1015/OV Payments
(If Qualified=N, 0)</v>
      </c>
      <c r="M9" s="232"/>
      <c r="N9" s="232"/>
      <c r="O9" s="233"/>
      <c r="P9" s="225" t="s">
        <v>1315</v>
      </c>
      <c r="Q9" s="226"/>
      <c r="R9" s="227"/>
      <c r="S9" s="225" t="s">
        <v>1306</v>
      </c>
      <c r="T9" s="226"/>
      <c r="U9" s="226"/>
      <c r="V9" s="227"/>
      <c r="W9" s="225" t="s">
        <v>1305</v>
      </c>
      <c r="X9" s="226"/>
      <c r="Y9" s="226"/>
      <c r="Z9" s="227"/>
      <c r="AA9" s="101" t="s">
        <v>1300</v>
      </c>
      <c r="AB9" s="234" t="s">
        <v>1301</v>
      </c>
      <c r="AC9" s="226"/>
      <c r="AD9" s="226"/>
      <c r="AE9" s="227"/>
      <c r="AF9" s="234" t="s">
        <v>1302</v>
      </c>
      <c r="AG9" s="226"/>
      <c r="AH9" s="226"/>
      <c r="AI9" s="226"/>
      <c r="AJ9" s="234" t="s">
        <v>1303</v>
      </c>
      <c r="AK9" s="226"/>
      <c r="AL9" s="226"/>
      <c r="AM9" s="226"/>
      <c r="AN9" s="228" t="s">
        <v>1313</v>
      </c>
      <c r="AO9" s="229"/>
      <c r="AP9" s="230"/>
    </row>
    <row r="10" spans="1:42" ht="48" customHeight="1" x14ac:dyDescent="0.25">
      <c r="A10" s="117" t="s">
        <v>1283</v>
      </c>
      <c r="B10" s="118" t="s">
        <v>721</v>
      </c>
      <c r="C10" s="119" t="s">
        <v>0</v>
      </c>
      <c r="D10" s="120" t="s">
        <v>1304</v>
      </c>
      <c r="E10" s="121" t="s">
        <v>1282</v>
      </c>
      <c r="F10" s="43" t="s">
        <v>1276</v>
      </c>
      <c r="G10" s="209" t="s">
        <v>1275</v>
      </c>
      <c r="H10" s="130" t="s">
        <v>184</v>
      </c>
      <c r="I10" s="120" t="s">
        <v>185</v>
      </c>
      <c r="J10" s="120" t="s">
        <v>2</v>
      </c>
      <c r="K10" s="183" t="s">
        <v>1278</v>
      </c>
      <c r="L10" s="130" t="s">
        <v>184</v>
      </c>
      <c r="M10" s="120" t="s">
        <v>185</v>
      </c>
      <c r="N10" s="120" t="s">
        <v>2</v>
      </c>
      <c r="O10" s="121" t="s">
        <v>1277</v>
      </c>
      <c r="P10" s="211" t="s">
        <v>602</v>
      </c>
      <c r="Q10" s="17" t="s">
        <v>3</v>
      </c>
      <c r="R10" s="18" t="s">
        <v>603</v>
      </c>
      <c r="S10" s="16" t="s">
        <v>184</v>
      </c>
      <c r="T10" s="17" t="s">
        <v>185</v>
      </c>
      <c r="U10" s="17" t="s">
        <v>2</v>
      </c>
      <c r="V10" s="18" t="s">
        <v>190</v>
      </c>
      <c r="W10" s="16" t="s">
        <v>184</v>
      </c>
      <c r="X10" s="17" t="s">
        <v>185</v>
      </c>
      <c r="Y10" s="17" t="s">
        <v>2</v>
      </c>
      <c r="Z10" s="18" t="s">
        <v>190</v>
      </c>
      <c r="AA10" s="102" t="s">
        <v>190</v>
      </c>
      <c r="AB10" s="16" t="s">
        <v>184</v>
      </c>
      <c r="AC10" s="17" t="s">
        <v>185</v>
      </c>
      <c r="AD10" s="17" t="s">
        <v>2</v>
      </c>
      <c r="AE10" s="18" t="s">
        <v>190</v>
      </c>
      <c r="AF10" s="16" t="s">
        <v>184</v>
      </c>
      <c r="AG10" s="17" t="s">
        <v>185</v>
      </c>
      <c r="AH10" s="17" t="s">
        <v>2</v>
      </c>
      <c r="AI10" s="96" t="s">
        <v>190</v>
      </c>
      <c r="AJ10" s="16" t="s">
        <v>184</v>
      </c>
      <c r="AK10" s="17" t="s">
        <v>185</v>
      </c>
      <c r="AL10" s="17" t="s">
        <v>2</v>
      </c>
      <c r="AM10" s="96" t="s">
        <v>190</v>
      </c>
      <c r="AN10" s="130" t="s">
        <v>1308</v>
      </c>
      <c r="AO10" s="120" t="s">
        <v>1309</v>
      </c>
      <c r="AP10" s="121" t="s">
        <v>1310</v>
      </c>
    </row>
    <row r="11" spans="1:42" ht="30" x14ac:dyDescent="0.25">
      <c r="A11" s="105" t="s">
        <v>36</v>
      </c>
      <c r="B11" s="44" t="s">
        <v>741</v>
      </c>
      <c r="C11" s="45" t="s">
        <v>1328</v>
      </c>
      <c r="D11" s="45" t="s">
        <v>249</v>
      </c>
      <c r="E11" s="106" t="s">
        <v>1281</v>
      </c>
      <c r="F11" s="104" t="str">
        <f t="shared" ref="F11:F52" si="5">+IF(G11&gt;=30,"Y","N")</f>
        <v>Y</v>
      </c>
      <c r="G11" s="190">
        <f>SUMIF('Data and Mdcr Calculation'!A:A,A11,'Data and Mdcr Calculation'!H:H)</f>
        <v>477</v>
      </c>
      <c r="H11" s="9">
        <f>IF($F11="N",0,SUMIFS('Data and Mdcr Calculation'!$R:$R,'Data and Mdcr Calculation'!$D:$D,H$10,'Data and Mdcr Calculation'!$A:$A,$A11))</f>
        <v>636.14717626717061</v>
      </c>
      <c r="I11" s="191">
        <f>IF($F11="N",0,SUMIFS('Data and Mdcr Calculation'!$R:$R,'Data and Mdcr Calculation'!$D:$D,I$10,'Data and Mdcr Calculation'!$A:$A,$A11))</f>
        <v>106.84367299520086</v>
      </c>
      <c r="J11" s="191">
        <f>IF($F11="N",0,SUMIFS('Data and Mdcr Calculation'!$R:$R,'Data and Mdcr Calculation'!$D:$D,J$10,'Data and Mdcr Calculation'!$A:$A,$A11))</f>
        <v>14.190658154238925</v>
      </c>
      <c r="K11" s="190">
        <f t="shared" ref="K11:K52" si="6">SUM(H11:J11)</f>
        <v>757.18150741661043</v>
      </c>
      <c r="L11" s="158">
        <f>IF($F11="N",0,SUMIFS('Data and Mdcr Calculation'!$I:$I,'Data and Mdcr Calculation'!$A:$A,$A11,'Data and Mdcr Calculation'!$D:$D,L$10))</f>
        <v>141097.00006550777</v>
      </c>
      <c r="M11" s="194">
        <f>IF($F11="N",0,SUMIFS('Data and Mdcr Calculation'!$I:$I,'Data and Mdcr Calculation'!$A:$A,$A11,'Data and Mdcr Calculation'!$D:$D,M$10))</f>
        <v>23766.212582975008</v>
      </c>
      <c r="N11" s="194">
        <f>IF($F11="N",0,SUMIFS('Data and Mdcr Calculation'!$I:$I,'Data and Mdcr Calculation'!$A:$A,$A11,'Data and Mdcr Calculation'!$D:$D,N$10))</f>
        <v>3154.7697424403987</v>
      </c>
      <c r="O11" s="159">
        <f t="shared" ref="O11:O52" si="7">SUM(L11:N11)</f>
        <v>168017.98239092319</v>
      </c>
      <c r="P11" s="212">
        <f>IF($F11="N",0,SUMIFS('Data and Mdcr Calculation'!P:P,'Data and Mdcr Calculation'!A:A,A11))</f>
        <v>163649.63919795203</v>
      </c>
      <c r="Q11" s="46">
        <f t="shared" ref="Q11:Q52" si="8">IFERROR(O11/P11,0)</f>
        <v>1.0266932650409768</v>
      </c>
      <c r="R11" s="14">
        <f t="shared" ref="R11:R52" si="9">P11-O11</f>
        <v>-4368.343192971166</v>
      </c>
      <c r="S11" s="113">
        <f t="shared" ref="S11:S52" si="10">IF($F11="N",0,IF($E11=$A$6,Comp1_FS,Comp1_HB)*H11)</f>
        <v>47781.014409427182</v>
      </c>
      <c r="T11" s="47">
        <f t="shared" ref="T11:T52" si="11">IF($F11="N",0,IF($E11=$A$6,Comp1_FS,Comp1_HB)*I11)</f>
        <v>8025.028278669537</v>
      </c>
      <c r="U11" s="47">
        <f t="shared" ref="U11:U52" si="12">IF($F11="N",0,IF($E11=$A$6,Comp1_FS,Comp1_HB)*J11)</f>
        <v>1065.8603339648857</v>
      </c>
      <c r="V11" s="14">
        <f t="shared" ref="V11:V52" si="13">SUM(S11:U11)</f>
        <v>56871.903022061604</v>
      </c>
      <c r="W11" s="113">
        <f t="shared" ref="W11:W52" si="14">IF($F11="N",0,L11*Comp2_Rate)</f>
        <v>15196.146907055188</v>
      </c>
      <c r="X11" s="47">
        <f t="shared" ref="X11:X52" si="15">IF($F11="N",0,M11*Comp2_Rate)</f>
        <v>2559.6210951864082</v>
      </c>
      <c r="Y11" s="47">
        <f t="shared" ref="Y11:Y52" si="16">IF($F11="N",0,N11*Comp2_Rate)</f>
        <v>339.76870126083094</v>
      </c>
      <c r="Z11" s="14">
        <f t="shared" ref="Z11:Z52" si="17">SUM(W11:Y11)</f>
        <v>18095.536703502425</v>
      </c>
      <c r="AA11" s="103">
        <f t="shared" ref="AA11:AA52" si="18">V11+Z11</f>
        <v>74967.439725564036</v>
      </c>
      <c r="AB11" s="113">
        <f t="shared" ref="AB11:AB52" si="19">S11/(1-STAR_Fee)</f>
        <v>50696.036508676058</v>
      </c>
      <c r="AC11" s="47">
        <f t="shared" ref="AC11:AC52" si="20">T11/(1-STARPLUS_Fee)</f>
        <v>8537.2641262441884</v>
      </c>
      <c r="AD11" s="47">
        <f t="shared" ref="AD11:AD52" si="21">U11/(1-STARKids_Fee)</f>
        <v>1133.8939723030701</v>
      </c>
      <c r="AE11" s="14">
        <f t="shared" ref="AE11:AE52" si="22">SUM(AB11:AD11)</f>
        <v>60367.194607223319</v>
      </c>
      <c r="AF11" s="113">
        <f t="shared" ref="AF11:AF52" si="23">W11/(1-STAR_Fee)</f>
        <v>16123.232792631499</v>
      </c>
      <c r="AG11" s="47">
        <f t="shared" ref="AG11:AG52" si="24">X11/(1-STARPLUS_Fee)</f>
        <v>2723.0011650919237</v>
      </c>
      <c r="AH11" s="47">
        <f t="shared" ref="AH11:AH52" si="25">Y11/(1-STARKids_Fee)</f>
        <v>361.45606517109678</v>
      </c>
      <c r="AI11" s="97">
        <f t="shared" ref="AI11:AI52" si="26">SUM(AF11:AH11)</f>
        <v>19207.69002289452</v>
      </c>
      <c r="AJ11" s="113">
        <f t="shared" ref="AJ11:AJ52" si="27">AB11+AF11</f>
        <v>66819.269301307562</v>
      </c>
      <c r="AK11" s="47">
        <f t="shared" ref="AK11:AK52" si="28">AC11+AG11</f>
        <v>11260.265291336113</v>
      </c>
      <c r="AL11" s="47">
        <f t="shared" ref="AL11:AL52" si="29">AD11+AH11</f>
        <v>1495.3500374741668</v>
      </c>
      <c r="AM11" s="97">
        <f t="shared" ref="AM11:AM52" si="30">SUM(AJ11:AL11)</f>
        <v>79574.884630117842</v>
      </c>
      <c r="AN11" s="127">
        <f t="shared" ref="AN11:AN52" si="31">ROUND(AM11*(1-FMAP_FedShr)*(1+IGT_Buffer),2)</f>
        <v>34610.300000000003</v>
      </c>
      <c r="AO11" s="128">
        <f t="shared" ref="AO11:AO52" si="32">ROUND(AN11*0.5,2)</f>
        <v>17305.150000000001</v>
      </c>
      <c r="AP11" s="129">
        <f t="shared" ref="AP11:AP52" si="33">AN11-AO11</f>
        <v>17305.150000000001</v>
      </c>
    </row>
    <row r="12" spans="1:42" x14ac:dyDescent="0.25">
      <c r="A12" s="105" t="s">
        <v>58</v>
      </c>
      <c r="B12" s="44" t="s">
        <v>304</v>
      </c>
      <c r="C12" s="45" t="s">
        <v>1329</v>
      </c>
      <c r="D12" s="45" t="s">
        <v>249</v>
      </c>
      <c r="E12" s="106" t="s">
        <v>183</v>
      </c>
      <c r="F12" s="104" t="str">
        <f t="shared" si="5"/>
        <v>Y</v>
      </c>
      <c r="G12" s="190">
        <f>SUMIF('Data and Mdcr Calculation'!A:A,A12,'Data and Mdcr Calculation'!H:H)</f>
        <v>429</v>
      </c>
      <c r="H12" s="9">
        <f>IF($F12="N",0,SUMIFS('Data and Mdcr Calculation'!$R:$R,'Data and Mdcr Calculation'!$D:$D,H$10,'Data and Mdcr Calculation'!$A:$A,$A12))</f>
        <v>610.72944680774208</v>
      </c>
      <c r="I12" s="191">
        <f>IF($F12="N",0,SUMIFS('Data and Mdcr Calculation'!$R:$R,'Data and Mdcr Calculation'!$D:$D,I$10,'Data and Mdcr Calculation'!$A:$A,$A12))</f>
        <v>64.215392606804073</v>
      </c>
      <c r="J12" s="191">
        <f>IF($F12="N",0,SUMIFS('Data and Mdcr Calculation'!$R:$R,'Data and Mdcr Calculation'!$D:$D,J$10,'Data and Mdcr Calculation'!$A:$A,$A12))</f>
        <v>11.660426145296952</v>
      </c>
      <c r="K12" s="190">
        <f t="shared" si="6"/>
        <v>686.60526555984302</v>
      </c>
      <c r="L12" s="158">
        <f>IF($F12="N",0,SUMIFS('Data and Mdcr Calculation'!$I:$I,'Data and Mdcr Calculation'!$A:$A,$A12,'Data and Mdcr Calculation'!$D:$D,L$10))</f>
        <v>122829.73860750372</v>
      </c>
      <c r="M12" s="194">
        <f>IF($F12="N",0,SUMIFS('Data and Mdcr Calculation'!$I:$I,'Data and Mdcr Calculation'!$A:$A,$A12,'Data and Mdcr Calculation'!$D:$D,M$10))</f>
        <v>13413.640147882197</v>
      </c>
      <c r="N12" s="194">
        <f>IF($F12="N",0,SUMIFS('Data and Mdcr Calculation'!$I:$I,'Data and Mdcr Calculation'!$A:$A,$A12,'Data and Mdcr Calculation'!$D:$D,N$10))</f>
        <v>2127.057193284938</v>
      </c>
      <c r="O12" s="159">
        <f t="shared" si="7"/>
        <v>138370.43594867087</v>
      </c>
      <c r="P12" s="212">
        <f>IF($F12="N",0,SUMIFS('Data and Mdcr Calculation'!P:P,'Data and Mdcr Calculation'!A:A,A12))</f>
        <v>194810.51199729426</v>
      </c>
      <c r="Q12" s="46">
        <f t="shared" si="8"/>
        <v>0.71028218410817945</v>
      </c>
      <c r="R12" s="14">
        <f t="shared" si="9"/>
        <v>56440.076048623392</v>
      </c>
      <c r="S12" s="113">
        <f t="shared" si="10"/>
        <v>26890.417542944884</v>
      </c>
      <c r="T12" s="47">
        <f t="shared" si="11"/>
        <v>2827.4037364775836</v>
      </c>
      <c r="U12" s="47">
        <f t="shared" si="12"/>
        <v>513.40856317742487</v>
      </c>
      <c r="V12" s="14">
        <f t="shared" si="13"/>
        <v>30231.229842599892</v>
      </c>
      <c r="W12" s="113">
        <f t="shared" si="14"/>
        <v>13228.762848028151</v>
      </c>
      <c r="X12" s="47">
        <f t="shared" si="15"/>
        <v>1444.6490439269128</v>
      </c>
      <c r="Y12" s="47">
        <f t="shared" si="16"/>
        <v>229.08405971678783</v>
      </c>
      <c r="Z12" s="14">
        <f t="shared" si="17"/>
        <v>14902.495951671852</v>
      </c>
      <c r="AA12" s="103">
        <f t="shared" si="18"/>
        <v>45133.725794271741</v>
      </c>
      <c r="AB12" s="113">
        <f t="shared" si="19"/>
        <v>28530.946995166985</v>
      </c>
      <c r="AC12" s="47">
        <f t="shared" si="20"/>
        <v>3007.8763154016847</v>
      </c>
      <c r="AD12" s="47">
        <f t="shared" si="21"/>
        <v>546.17932252917547</v>
      </c>
      <c r="AE12" s="14">
        <f t="shared" si="22"/>
        <v>32085.002633097847</v>
      </c>
      <c r="AF12" s="113">
        <f t="shared" si="23"/>
        <v>14035.822650427746</v>
      </c>
      <c r="AG12" s="47">
        <f t="shared" si="24"/>
        <v>1536.8606850286308</v>
      </c>
      <c r="AH12" s="47">
        <f t="shared" si="25"/>
        <v>243.7064465072211</v>
      </c>
      <c r="AI12" s="97">
        <f t="shared" si="26"/>
        <v>15816.389781963599</v>
      </c>
      <c r="AJ12" s="113">
        <f t="shared" si="27"/>
        <v>42566.76964559473</v>
      </c>
      <c r="AK12" s="47">
        <f t="shared" si="28"/>
        <v>4544.7370004303157</v>
      </c>
      <c r="AL12" s="47">
        <f t="shared" si="29"/>
        <v>789.8857690363966</v>
      </c>
      <c r="AM12" s="97">
        <f t="shared" si="30"/>
        <v>47901.39241506144</v>
      </c>
      <c r="AN12" s="127">
        <f t="shared" si="31"/>
        <v>20834.23</v>
      </c>
      <c r="AO12" s="128">
        <f t="shared" si="32"/>
        <v>10417.120000000001</v>
      </c>
      <c r="AP12" s="129">
        <f t="shared" si="33"/>
        <v>10417.109999999999</v>
      </c>
    </row>
    <row r="13" spans="1:42" x14ac:dyDescent="0.25">
      <c r="A13" s="105" t="s">
        <v>117</v>
      </c>
      <c r="B13" s="44" t="s">
        <v>780</v>
      </c>
      <c r="C13" s="45" t="s">
        <v>1330</v>
      </c>
      <c r="D13" s="45" t="s">
        <v>249</v>
      </c>
      <c r="E13" s="106" t="s">
        <v>183</v>
      </c>
      <c r="F13" s="104" t="str">
        <f t="shared" si="5"/>
        <v>Y</v>
      </c>
      <c r="G13" s="190">
        <f>SUMIF('Data and Mdcr Calculation'!A:A,A13,'Data and Mdcr Calculation'!H:H)</f>
        <v>3310</v>
      </c>
      <c r="H13" s="9">
        <f>IF($F13="N",0,SUMIFS('Data and Mdcr Calculation'!$R:$R,'Data and Mdcr Calculation'!$D:$D,H$10,'Data and Mdcr Calculation'!$A:$A,$A13))</f>
        <v>4408.4954614789267</v>
      </c>
      <c r="I13" s="191">
        <f>IF($F13="N",0,SUMIFS('Data and Mdcr Calculation'!$R:$R,'Data and Mdcr Calculation'!$D:$D,I$10,'Data and Mdcr Calculation'!$A:$A,$A13))</f>
        <v>525.13679072533</v>
      </c>
      <c r="J13" s="191">
        <f>IF($F13="N",0,SUMIFS('Data and Mdcr Calculation'!$R:$R,'Data and Mdcr Calculation'!$D:$D,J$10,'Data and Mdcr Calculation'!$A:$A,$A13))</f>
        <v>131.47139540071572</v>
      </c>
      <c r="K13" s="190">
        <f t="shared" si="6"/>
        <v>5065.1036476049721</v>
      </c>
      <c r="L13" s="158">
        <f>IF($F13="N",0,SUMIFS('Data and Mdcr Calculation'!$I:$I,'Data and Mdcr Calculation'!$A:$A,$A13,'Data and Mdcr Calculation'!$D:$D,L$10))</f>
        <v>652521.97388309904</v>
      </c>
      <c r="M13" s="194">
        <f>IF($F13="N",0,SUMIFS('Data and Mdcr Calculation'!$I:$I,'Data and Mdcr Calculation'!$A:$A,$A13,'Data and Mdcr Calculation'!$D:$D,M$10))</f>
        <v>77659.704383566204</v>
      </c>
      <c r="N13" s="194">
        <f>IF($F13="N",0,SUMIFS('Data and Mdcr Calculation'!$I:$I,'Data and Mdcr Calculation'!$A:$A,$A13,'Data and Mdcr Calculation'!$D:$D,N$10))</f>
        <v>18233.206279866936</v>
      </c>
      <c r="O13" s="159">
        <f t="shared" si="7"/>
        <v>748414.88454653218</v>
      </c>
      <c r="P13" s="212">
        <f>IF($F13="N",0,SUMIFS('Data and Mdcr Calculation'!P:P,'Data and Mdcr Calculation'!A:A,A13))</f>
        <v>1116830.949333427</v>
      </c>
      <c r="Q13" s="46">
        <f t="shared" si="8"/>
        <v>0.67012369687034423</v>
      </c>
      <c r="R13" s="14">
        <f t="shared" si="9"/>
        <v>368416.06478689483</v>
      </c>
      <c r="S13" s="113">
        <f t="shared" si="10"/>
        <v>194106.05516891714</v>
      </c>
      <c r="T13" s="47">
        <f t="shared" si="11"/>
        <v>23121.772895636281</v>
      </c>
      <c r="U13" s="47">
        <f t="shared" si="12"/>
        <v>5788.6855394935137</v>
      </c>
      <c r="V13" s="14">
        <f t="shared" si="13"/>
        <v>223016.51360404692</v>
      </c>
      <c r="W13" s="113">
        <f t="shared" si="14"/>
        <v>70276.616587209763</v>
      </c>
      <c r="X13" s="47">
        <f t="shared" si="15"/>
        <v>8363.9501621100808</v>
      </c>
      <c r="Y13" s="47">
        <f t="shared" si="16"/>
        <v>1963.716316341669</v>
      </c>
      <c r="Z13" s="14">
        <f t="shared" si="17"/>
        <v>80604.283065661512</v>
      </c>
      <c r="AA13" s="103">
        <f t="shared" si="18"/>
        <v>303620.79666970845</v>
      </c>
      <c r="AB13" s="113">
        <f t="shared" si="19"/>
        <v>205948.06914473968</v>
      </c>
      <c r="AC13" s="47">
        <f t="shared" si="20"/>
        <v>24597.630740038599</v>
      </c>
      <c r="AD13" s="47">
        <f t="shared" si="21"/>
        <v>6158.1761058441634</v>
      </c>
      <c r="AE13" s="14">
        <f t="shared" si="22"/>
        <v>236703.87599062247</v>
      </c>
      <c r="AF13" s="113">
        <f t="shared" si="23"/>
        <v>74564.049429400286</v>
      </c>
      <c r="AG13" s="47">
        <f t="shared" si="24"/>
        <v>8897.8193213937029</v>
      </c>
      <c r="AH13" s="47">
        <f t="shared" si="25"/>
        <v>2089.0599110017756</v>
      </c>
      <c r="AI13" s="97">
        <f t="shared" si="26"/>
        <v>85550.92866179577</v>
      </c>
      <c r="AJ13" s="113">
        <f t="shared" si="27"/>
        <v>280512.11857413995</v>
      </c>
      <c r="AK13" s="47">
        <f t="shared" si="28"/>
        <v>33495.450061432304</v>
      </c>
      <c r="AL13" s="47">
        <f t="shared" si="29"/>
        <v>8247.2360168459381</v>
      </c>
      <c r="AM13" s="97">
        <f t="shared" si="30"/>
        <v>322254.80465241818</v>
      </c>
      <c r="AN13" s="127">
        <f t="shared" si="31"/>
        <v>140161.5</v>
      </c>
      <c r="AO13" s="128">
        <f t="shared" si="32"/>
        <v>70080.75</v>
      </c>
      <c r="AP13" s="129">
        <f t="shared" si="33"/>
        <v>70080.75</v>
      </c>
    </row>
    <row r="14" spans="1:42" x14ac:dyDescent="0.25">
      <c r="A14" s="105" t="s">
        <v>47</v>
      </c>
      <c r="B14" s="44" t="s">
        <v>357</v>
      </c>
      <c r="C14" s="45" t="s">
        <v>1331</v>
      </c>
      <c r="D14" s="45" t="s">
        <v>249</v>
      </c>
      <c r="E14" s="106" t="s">
        <v>183</v>
      </c>
      <c r="F14" s="104" t="str">
        <f t="shared" si="5"/>
        <v>Y</v>
      </c>
      <c r="G14" s="190">
        <f>SUMIF('Data and Mdcr Calculation'!A:A,A14,'Data and Mdcr Calculation'!H:H)</f>
        <v>54</v>
      </c>
      <c r="H14" s="9">
        <f>IF($F14="N",0,SUMIFS('Data and Mdcr Calculation'!$R:$R,'Data and Mdcr Calculation'!$D:$D,H$10,'Data and Mdcr Calculation'!$A:$A,$A14))</f>
        <v>80.230058876798651</v>
      </c>
      <c r="I14" s="191">
        <f>IF($F14="N",0,SUMIFS('Data and Mdcr Calculation'!$R:$R,'Data and Mdcr Calculation'!$D:$D,I$10,'Data and Mdcr Calculation'!$A:$A,$A14))</f>
        <v>0.95081164409242114</v>
      </c>
      <c r="J14" s="191">
        <f>IF($F14="N",0,SUMIFS('Data and Mdcr Calculation'!$R:$R,'Data and Mdcr Calculation'!$D:$D,J$10,'Data and Mdcr Calculation'!$A:$A,$A14))</f>
        <v>0</v>
      </c>
      <c r="K14" s="190">
        <f t="shared" si="6"/>
        <v>81.180870520891077</v>
      </c>
      <c r="L14" s="158">
        <f>IF($F14="N",0,SUMIFS('Data and Mdcr Calculation'!$I:$I,'Data and Mdcr Calculation'!$A:$A,$A14,'Data and Mdcr Calculation'!$D:$D,L$10))</f>
        <v>8599.6696497173325</v>
      </c>
      <c r="M14" s="194">
        <f>IF($F14="N",0,SUMIFS('Data and Mdcr Calculation'!$I:$I,'Data and Mdcr Calculation'!$A:$A,$A14,'Data and Mdcr Calculation'!$D:$D,M$10))</f>
        <v>144.3236994567886</v>
      </c>
      <c r="N14" s="194">
        <f>IF($F14="N",0,SUMIFS('Data and Mdcr Calculation'!$I:$I,'Data and Mdcr Calculation'!$A:$A,$A14,'Data and Mdcr Calculation'!$D:$D,N$10))</f>
        <v>0</v>
      </c>
      <c r="O14" s="159">
        <f t="shared" si="7"/>
        <v>8743.9933491741212</v>
      </c>
      <c r="P14" s="212">
        <f>IF($F14="N",0,SUMIFS('Data and Mdcr Calculation'!P:P,'Data and Mdcr Calculation'!A:A,A14))</f>
        <v>14139.272218623597</v>
      </c>
      <c r="Q14" s="46">
        <f t="shared" si="8"/>
        <v>0.61841891251354064</v>
      </c>
      <c r="R14" s="14">
        <f t="shared" si="9"/>
        <v>5395.2788694494757</v>
      </c>
      <c r="S14" s="113">
        <f t="shared" si="10"/>
        <v>3532.5294923454449</v>
      </c>
      <c r="T14" s="47">
        <f t="shared" si="11"/>
        <v>41.864236689389301</v>
      </c>
      <c r="U14" s="47">
        <f t="shared" si="12"/>
        <v>0</v>
      </c>
      <c r="V14" s="14">
        <f t="shared" si="13"/>
        <v>3574.393729034834</v>
      </c>
      <c r="W14" s="113">
        <f t="shared" si="14"/>
        <v>926.18442127455671</v>
      </c>
      <c r="X14" s="47">
        <f t="shared" si="15"/>
        <v>15.543662431496132</v>
      </c>
      <c r="Y14" s="47">
        <f t="shared" si="16"/>
        <v>0</v>
      </c>
      <c r="Z14" s="14">
        <f t="shared" si="17"/>
        <v>941.72808370605287</v>
      </c>
      <c r="AA14" s="103">
        <f t="shared" si="18"/>
        <v>4516.1218127408865</v>
      </c>
      <c r="AB14" s="113">
        <f t="shared" si="19"/>
        <v>3748.0419016927794</v>
      </c>
      <c r="AC14" s="47">
        <f t="shared" si="20"/>
        <v>44.53642200998862</v>
      </c>
      <c r="AD14" s="47">
        <f t="shared" si="21"/>
        <v>0</v>
      </c>
      <c r="AE14" s="14">
        <f t="shared" si="22"/>
        <v>3792.5783237027681</v>
      </c>
      <c r="AF14" s="113">
        <f t="shared" si="23"/>
        <v>982.6890411401132</v>
      </c>
      <c r="AG14" s="47">
        <f t="shared" si="24"/>
        <v>16.53581109733631</v>
      </c>
      <c r="AH14" s="47">
        <f t="shared" si="25"/>
        <v>0</v>
      </c>
      <c r="AI14" s="97">
        <f t="shared" si="26"/>
        <v>999.22485223744957</v>
      </c>
      <c r="AJ14" s="113">
        <f t="shared" si="27"/>
        <v>4730.7309428328927</v>
      </c>
      <c r="AK14" s="47">
        <f t="shared" si="28"/>
        <v>61.072233107324934</v>
      </c>
      <c r="AL14" s="47">
        <f t="shared" si="29"/>
        <v>0</v>
      </c>
      <c r="AM14" s="97">
        <f t="shared" si="30"/>
        <v>4791.8031759402174</v>
      </c>
      <c r="AN14" s="127">
        <f t="shared" si="31"/>
        <v>2084.15</v>
      </c>
      <c r="AO14" s="128">
        <f t="shared" si="32"/>
        <v>1042.08</v>
      </c>
      <c r="AP14" s="129">
        <f t="shared" si="33"/>
        <v>1042.0700000000002</v>
      </c>
    </row>
    <row r="15" spans="1:42" ht="30" x14ac:dyDescent="0.25">
      <c r="A15" s="105" t="s">
        <v>742</v>
      </c>
      <c r="B15" s="44" t="s">
        <v>781</v>
      </c>
      <c r="C15" s="45" t="s">
        <v>1332</v>
      </c>
      <c r="D15" s="45" t="s">
        <v>249</v>
      </c>
      <c r="E15" s="106" t="s">
        <v>183</v>
      </c>
      <c r="F15" s="104" t="str">
        <f t="shared" si="5"/>
        <v>N</v>
      </c>
      <c r="G15" s="190">
        <f>SUMIF('Data and Mdcr Calculation'!A:A,A15,'Data and Mdcr Calculation'!H:H)</f>
        <v>0</v>
      </c>
      <c r="H15" s="9">
        <f>IF($F15="N",0,SUMIFS('Data and Mdcr Calculation'!$R:$R,'Data and Mdcr Calculation'!$D:$D,H$10,'Data and Mdcr Calculation'!$A:$A,$A15))</f>
        <v>0</v>
      </c>
      <c r="I15" s="191">
        <f>IF($F15="N",0,SUMIFS('Data and Mdcr Calculation'!$R:$R,'Data and Mdcr Calculation'!$D:$D,I$10,'Data and Mdcr Calculation'!$A:$A,$A15))</f>
        <v>0</v>
      </c>
      <c r="J15" s="191">
        <f>IF($F15="N",0,SUMIFS('Data and Mdcr Calculation'!$R:$R,'Data and Mdcr Calculation'!$D:$D,J$10,'Data and Mdcr Calculation'!$A:$A,$A15))</f>
        <v>0</v>
      </c>
      <c r="K15" s="190">
        <f t="shared" si="6"/>
        <v>0</v>
      </c>
      <c r="L15" s="158">
        <f>IF($F15="N",0,SUMIFS('Data and Mdcr Calculation'!$I:$I,'Data and Mdcr Calculation'!$A:$A,$A15,'Data and Mdcr Calculation'!$D:$D,L$10))</f>
        <v>0</v>
      </c>
      <c r="M15" s="194">
        <f>IF($F15="N",0,SUMIFS('Data and Mdcr Calculation'!$I:$I,'Data and Mdcr Calculation'!$A:$A,$A15,'Data and Mdcr Calculation'!$D:$D,M$10))</f>
        <v>0</v>
      </c>
      <c r="N15" s="194">
        <f>IF($F15="N",0,SUMIFS('Data and Mdcr Calculation'!$I:$I,'Data and Mdcr Calculation'!$A:$A,$A15,'Data and Mdcr Calculation'!$D:$D,N$10))</f>
        <v>0</v>
      </c>
      <c r="O15" s="159">
        <f t="shared" si="7"/>
        <v>0</v>
      </c>
      <c r="P15" s="212">
        <f>IF($F15="N",0,SUMIFS('Data and Mdcr Calculation'!P:P,'Data and Mdcr Calculation'!A:A,A15))</f>
        <v>0</v>
      </c>
      <c r="Q15" s="46">
        <f t="shared" si="8"/>
        <v>0</v>
      </c>
      <c r="R15" s="14">
        <f t="shared" si="9"/>
        <v>0</v>
      </c>
      <c r="S15" s="113">
        <f t="shared" si="10"/>
        <v>0</v>
      </c>
      <c r="T15" s="47">
        <f t="shared" si="11"/>
        <v>0</v>
      </c>
      <c r="U15" s="47">
        <f t="shared" si="12"/>
        <v>0</v>
      </c>
      <c r="V15" s="14">
        <f t="shared" si="13"/>
        <v>0</v>
      </c>
      <c r="W15" s="113">
        <f t="shared" si="14"/>
        <v>0</v>
      </c>
      <c r="X15" s="47">
        <f t="shared" si="15"/>
        <v>0</v>
      </c>
      <c r="Y15" s="47">
        <f t="shared" si="16"/>
        <v>0</v>
      </c>
      <c r="Z15" s="14">
        <f t="shared" si="17"/>
        <v>0</v>
      </c>
      <c r="AA15" s="103">
        <f t="shared" si="18"/>
        <v>0</v>
      </c>
      <c r="AB15" s="113">
        <f t="shared" si="19"/>
        <v>0</v>
      </c>
      <c r="AC15" s="47">
        <f t="shared" si="20"/>
        <v>0</v>
      </c>
      <c r="AD15" s="47">
        <f t="shared" si="21"/>
        <v>0</v>
      </c>
      <c r="AE15" s="14">
        <f t="shared" si="22"/>
        <v>0</v>
      </c>
      <c r="AF15" s="113">
        <f t="shared" si="23"/>
        <v>0</v>
      </c>
      <c r="AG15" s="47">
        <f t="shared" si="24"/>
        <v>0</v>
      </c>
      <c r="AH15" s="47">
        <f t="shared" si="25"/>
        <v>0</v>
      </c>
      <c r="AI15" s="97">
        <f t="shared" si="26"/>
        <v>0</v>
      </c>
      <c r="AJ15" s="113">
        <f t="shared" si="27"/>
        <v>0</v>
      </c>
      <c r="AK15" s="47">
        <f t="shared" si="28"/>
        <v>0</v>
      </c>
      <c r="AL15" s="47">
        <f t="shared" si="29"/>
        <v>0</v>
      </c>
      <c r="AM15" s="97">
        <f t="shared" si="30"/>
        <v>0</v>
      </c>
      <c r="AN15" s="127">
        <f t="shared" si="31"/>
        <v>0</v>
      </c>
      <c r="AO15" s="128">
        <f t="shared" si="32"/>
        <v>0</v>
      </c>
      <c r="AP15" s="129">
        <f t="shared" si="33"/>
        <v>0</v>
      </c>
    </row>
    <row r="16" spans="1:42" ht="30" x14ac:dyDescent="0.25">
      <c r="A16" s="105" t="s">
        <v>65</v>
      </c>
      <c r="B16" s="44" t="s">
        <v>324</v>
      </c>
      <c r="C16" s="45" t="s">
        <v>1333</v>
      </c>
      <c r="D16" s="45" t="s">
        <v>249</v>
      </c>
      <c r="E16" s="106" t="s">
        <v>183</v>
      </c>
      <c r="F16" s="104" t="str">
        <f t="shared" si="5"/>
        <v>Y</v>
      </c>
      <c r="G16" s="190">
        <f>SUMIF('Data and Mdcr Calculation'!A:A,A16,'Data and Mdcr Calculation'!H:H)</f>
        <v>5209</v>
      </c>
      <c r="H16" s="9">
        <f>IF($F16="N",0,SUMIFS('Data and Mdcr Calculation'!$R:$R,'Data and Mdcr Calculation'!$D:$D,H$10,'Data and Mdcr Calculation'!$A:$A,$A16))</f>
        <v>7295.9933597592944</v>
      </c>
      <c r="I16" s="191">
        <f>IF($F16="N",0,SUMIFS('Data and Mdcr Calculation'!$R:$R,'Data and Mdcr Calculation'!$D:$D,I$10,'Data and Mdcr Calculation'!$A:$A,$A16))</f>
        <v>670.0424449843473</v>
      </c>
      <c r="J16" s="191">
        <f>IF($F16="N",0,SUMIFS('Data and Mdcr Calculation'!$R:$R,'Data and Mdcr Calculation'!$D:$D,J$10,'Data and Mdcr Calculation'!$A:$A,$A16))</f>
        <v>144.81120562856262</v>
      </c>
      <c r="K16" s="190">
        <f t="shared" si="6"/>
        <v>8110.8470103722047</v>
      </c>
      <c r="L16" s="158">
        <f>IF($F16="N",0,SUMIFS('Data and Mdcr Calculation'!$I:$I,'Data and Mdcr Calculation'!$A:$A,$A16,'Data and Mdcr Calculation'!$D:$D,L$10))</f>
        <v>1538597.9549006242</v>
      </c>
      <c r="M16" s="194">
        <f>IF($F16="N",0,SUMIFS('Data and Mdcr Calculation'!$I:$I,'Data and Mdcr Calculation'!$A:$A,$A16,'Data and Mdcr Calculation'!$D:$D,M$10))</f>
        <v>140543.18737057937</v>
      </c>
      <c r="N16" s="194">
        <f>IF($F16="N",0,SUMIFS('Data and Mdcr Calculation'!$I:$I,'Data and Mdcr Calculation'!$A:$A,$A16,'Data and Mdcr Calculation'!$D:$D,N$10))</f>
        <v>30345.837409397747</v>
      </c>
      <c r="O16" s="159">
        <f t="shared" si="7"/>
        <v>1709486.9796806015</v>
      </c>
      <c r="P16" s="212">
        <f>IF($F16="N",0,SUMIFS('Data and Mdcr Calculation'!P:P,'Data and Mdcr Calculation'!A:A,A16))</f>
        <v>2723865.7514932971</v>
      </c>
      <c r="Q16" s="46">
        <f t="shared" si="8"/>
        <v>0.62759590069496429</v>
      </c>
      <c r="R16" s="14">
        <f t="shared" si="9"/>
        <v>1014378.7718126955</v>
      </c>
      <c r="S16" s="113">
        <f t="shared" si="10"/>
        <v>321242.58763020171</v>
      </c>
      <c r="T16" s="47">
        <f t="shared" si="11"/>
        <v>29501.968852660812</v>
      </c>
      <c r="U16" s="47">
        <f t="shared" si="12"/>
        <v>6376.0373838256119</v>
      </c>
      <c r="V16" s="14">
        <f t="shared" si="13"/>
        <v>357120.59386668814</v>
      </c>
      <c r="W16" s="113">
        <f t="shared" si="14"/>
        <v>165706.99974279723</v>
      </c>
      <c r="X16" s="47">
        <f t="shared" si="15"/>
        <v>15136.501279811398</v>
      </c>
      <c r="Y16" s="47">
        <f t="shared" si="16"/>
        <v>3268.2466889921375</v>
      </c>
      <c r="Z16" s="14">
        <f t="shared" si="17"/>
        <v>184111.74771160076</v>
      </c>
      <c r="AA16" s="103">
        <f t="shared" si="18"/>
        <v>541232.34157828894</v>
      </c>
      <c r="AB16" s="113">
        <f t="shared" si="19"/>
        <v>340840.94178270741</v>
      </c>
      <c r="AC16" s="47">
        <f t="shared" si="20"/>
        <v>31385.073247511504</v>
      </c>
      <c r="AD16" s="47">
        <f t="shared" si="21"/>
        <v>6783.0184934315021</v>
      </c>
      <c r="AE16" s="14">
        <f t="shared" si="22"/>
        <v>379009.03352365043</v>
      </c>
      <c r="AF16" s="113">
        <f t="shared" si="23"/>
        <v>175816.44535044799</v>
      </c>
      <c r="AG16" s="47">
        <f t="shared" si="24"/>
        <v>16102.660935969574</v>
      </c>
      <c r="AH16" s="47">
        <f t="shared" si="25"/>
        <v>3476.8581797788697</v>
      </c>
      <c r="AI16" s="97">
        <f t="shared" si="26"/>
        <v>195395.96446619646</v>
      </c>
      <c r="AJ16" s="113">
        <f t="shared" si="27"/>
        <v>516657.38713315537</v>
      </c>
      <c r="AK16" s="47">
        <f t="shared" si="28"/>
        <v>47487.73418348108</v>
      </c>
      <c r="AL16" s="47">
        <f t="shared" si="29"/>
        <v>10259.876673210372</v>
      </c>
      <c r="AM16" s="97">
        <f t="shared" si="30"/>
        <v>574404.99798984686</v>
      </c>
      <c r="AN16" s="127">
        <f t="shared" si="31"/>
        <v>249831.71</v>
      </c>
      <c r="AO16" s="128">
        <f t="shared" si="32"/>
        <v>124915.86</v>
      </c>
      <c r="AP16" s="129">
        <f t="shared" si="33"/>
        <v>124915.84999999999</v>
      </c>
    </row>
    <row r="17" spans="1:42" ht="30" x14ac:dyDescent="0.25">
      <c r="A17" s="105" t="s">
        <v>157</v>
      </c>
      <c r="B17" s="44" t="s">
        <v>205</v>
      </c>
      <c r="C17" s="45" t="s">
        <v>1334</v>
      </c>
      <c r="D17" s="45" t="s">
        <v>381</v>
      </c>
      <c r="E17" s="106" t="s">
        <v>183</v>
      </c>
      <c r="F17" s="104" t="str">
        <f t="shared" si="5"/>
        <v>Y</v>
      </c>
      <c r="G17" s="190">
        <f>SUMIF('Data and Mdcr Calculation'!A:A,A17,'Data and Mdcr Calculation'!H:H)</f>
        <v>1859</v>
      </c>
      <c r="H17" s="9">
        <f>IF($F17="N",0,SUMIFS('Data and Mdcr Calculation'!$R:$R,'Data and Mdcr Calculation'!$D:$D,H$10,'Data and Mdcr Calculation'!$A:$A,$A17))</f>
        <v>2100.6585037712321</v>
      </c>
      <c r="I17" s="191">
        <f>IF($F17="N",0,SUMIFS('Data and Mdcr Calculation'!$R:$R,'Data and Mdcr Calculation'!$D:$D,I$10,'Data and Mdcr Calculation'!$A:$A,$A17))</f>
        <v>483.94280664058363</v>
      </c>
      <c r="J17" s="191">
        <f>IF($F17="N",0,SUMIFS('Data and Mdcr Calculation'!$R:$R,'Data and Mdcr Calculation'!$D:$D,J$10,'Data and Mdcr Calculation'!$A:$A,$A17))</f>
        <v>67.240328828168572</v>
      </c>
      <c r="K17" s="190">
        <f t="shared" si="6"/>
        <v>2651.841639239984</v>
      </c>
      <c r="L17" s="158">
        <f>IF($F17="N",0,SUMIFS('Data and Mdcr Calculation'!$I:$I,'Data and Mdcr Calculation'!$A:$A,$A17,'Data and Mdcr Calculation'!$D:$D,L$10))</f>
        <v>353160.13958787004</v>
      </c>
      <c r="M17" s="194">
        <f>IF($F17="N",0,SUMIFS('Data and Mdcr Calculation'!$I:$I,'Data and Mdcr Calculation'!$A:$A,$A17,'Data and Mdcr Calculation'!$D:$D,M$10))</f>
        <v>81920.949851445053</v>
      </c>
      <c r="N17" s="194">
        <f>IF($F17="N",0,SUMIFS('Data and Mdcr Calculation'!$I:$I,'Data and Mdcr Calculation'!$A:$A,$A17,'Data and Mdcr Calculation'!$D:$D,N$10))</f>
        <v>11277.551098852029</v>
      </c>
      <c r="O17" s="159">
        <f t="shared" si="7"/>
        <v>446358.64053816709</v>
      </c>
      <c r="P17" s="212">
        <f>IF($F17="N",0,SUMIFS('Data and Mdcr Calculation'!P:P,'Data and Mdcr Calculation'!A:A,A17))</f>
        <v>589000.54649159301</v>
      </c>
      <c r="Q17" s="46">
        <f t="shared" si="8"/>
        <v>0.75782381391141562</v>
      </c>
      <c r="R17" s="14">
        <f t="shared" si="9"/>
        <v>142641.90595342591</v>
      </c>
      <c r="S17" s="113">
        <f t="shared" si="10"/>
        <v>92491.993921047353</v>
      </c>
      <c r="T17" s="47">
        <f t="shared" si="11"/>
        <v>21308.001776384899</v>
      </c>
      <c r="U17" s="47">
        <f t="shared" si="12"/>
        <v>2960.5916783042621</v>
      </c>
      <c r="V17" s="14">
        <f t="shared" si="13"/>
        <v>116760.58737573652</v>
      </c>
      <c r="W17" s="113">
        <f t="shared" si="14"/>
        <v>38035.347033613602</v>
      </c>
      <c r="X17" s="47">
        <f t="shared" si="15"/>
        <v>8822.8862990006328</v>
      </c>
      <c r="Y17" s="47">
        <f t="shared" si="16"/>
        <v>1214.5922533463636</v>
      </c>
      <c r="Z17" s="14">
        <f t="shared" si="17"/>
        <v>48072.8255859606</v>
      </c>
      <c r="AA17" s="103">
        <f t="shared" si="18"/>
        <v>164833.41296169712</v>
      </c>
      <c r="AB17" s="113">
        <f t="shared" si="19"/>
        <v>98134.741560792943</v>
      </c>
      <c r="AC17" s="47">
        <f t="shared" si="20"/>
        <v>22668.08699615415</v>
      </c>
      <c r="AD17" s="47">
        <f t="shared" si="21"/>
        <v>3149.5656152173001</v>
      </c>
      <c r="AE17" s="14">
        <f t="shared" si="22"/>
        <v>123952.39417216439</v>
      </c>
      <c r="AF17" s="113">
        <f t="shared" si="23"/>
        <v>40355.805871208067</v>
      </c>
      <c r="AG17" s="47">
        <f t="shared" si="24"/>
        <v>9386.0492542559932</v>
      </c>
      <c r="AH17" s="47">
        <f t="shared" si="25"/>
        <v>1292.1194184535784</v>
      </c>
      <c r="AI17" s="97">
        <f t="shared" si="26"/>
        <v>51033.97454391764</v>
      </c>
      <c r="AJ17" s="113">
        <f t="shared" si="27"/>
        <v>138490.54743200101</v>
      </c>
      <c r="AK17" s="47">
        <f t="shared" si="28"/>
        <v>32054.136250410142</v>
      </c>
      <c r="AL17" s="47">
        <f t="shared" si="29"/>
        <v>4441.6850336708785</v>
      </c>
      <c r="AM17" s="97">
        <f t="shared" si="30"/>
        <v>174986.36871608204</v>
      </c>
      <c r="AN17" s="127">
        <f t="shared" si="31"/>
        <v>76108.570000000007</v>
      </c>
      <c r="AO17" s="128">
        <f t="shared" si="32"/>
        <v>38054.29</v>
      </c>
      <c r="AP17" s="129">
        <f t="shared" si="33"/>
        <v>38054.280000000006</v>
      </c>
    </row>
    <row r="18" spans="1:42" ht="30" x14ac:dyDescent="0.25">
      <c r="A18" s="105" t="s">
        <v>141</v>
      </c>
      <c r="B18" s="44" t="s">
        <v>228</v>
      </c>
      <c r="C18" s="45" t="s">
        <v>1335</v>
      </c>
      <c r="D18" s="45" t="s">
        <v>381</v>
      </c>
      <c r="E18" s="106" t="s">
        <v>183</v>
      </c>
      <c r="F18" s="104" t="str">
        <f t="shared" si="5"/>
        <v>Y</v>
      </c>
      <c r="G18" s="190">
        <f>SUMIF('Data and Mdcr Calculation'!A:A,A18,'Data and Mdcr Calculation'!H:H)</f>
        <v>1840</v>
      </c>
      <c r="H18" s="9">
        <f>IF($F18="N",0,SUMIFS('Data and Mdcr Calculation'!$R:$R,'Data and Mdcr Calculation'!$D:$D,H$10,'Data and Mdcr Calculation'!$A:$A,$A18))</f>
        <v>772.33554830611649</v>
      </c>
      <c r="I18" s="191">
        <f>IF($F18="N",0,SUMIFS('Data and Mdcr Calculation'!$R:$R,'Data and Mdcr Calculation'!$D:$D,I$10,'Data and Mdcr Calculation'!$A:$A,$A18))</f>
        <v>1265.7828323524457</v>
      </c>
      <c r="J18" s="191">
        <f>IF($F18="N",0,SUMIFS('Data and Mdcr Calculation'!$R:$R,'Data and Mdcr Calculation'!$D:$D,J$10,'Data and Mdcr Calculation'!$A:$A,$A18))</f>
        <v>106.35484689648882</v>
      </c>
      <c r="K18" s="190">
        <f t="shared" si="6"/>
        <v>2144.4732275550509</v>
      </c>
      <c r="L18" s="158">
        <f>IF($F18="N",0,SUMIFS('Data and Mdcr Calculation'!$I:$I,'Data and Mdcr Calculation'!$A:$A,$A18,'Data and Mdcr Calculation'!$D:$D,L$10))</f>
        <v>82732.15220810374</v>
      </c>
      <c r="M18" s="194">
        <f>IF($F18="N",0,SUMIFS('Data and Mdcr Calculation'!$I:$I,'Data and Mdcr Calculation'!$A:$A,$A18,'Data and Mdcr Calculation'!$D:$D,M$10))</f>
        <v>136490.85349185014</v>
      </c>
      <c r="N18" s="194">
        <f>IF($F18="N",0,SUMIFS('Data and Mdcr Calculation'!$I:$I,'Data and Mdcr Calculation'!$A:$A,$A18,'Data and Mdcr Calculation'!$D:$D,N$10))</f>
        <v>11569.553157101394</v>
      </c>
      <c r="O18" s="159">
        <f t="shared" si="7"/>
        <v>230792.55885705526</v>
      </c>
      <c r="P18" s="212">
        <f>IF($F18="N",0,SUMIFS('Data and Mdcr Calculation'!P:P,'Data and Mdcr Calculation'!A:A,A18))</f>
        <v>217835.59045504202</v>
      </c>
      <c r="Q18" s="46">
        <f t="shared" si="8"/>
        <v>1.0594804934076527</v>
      </c>
      <c r="R18" s="14">
        <f t="shared" si="9"/>
        <v>-12956.968402013241</v>
      </c>
      <c r="S18" s="113">
        <f t="shared" si="10"/>
        <v>34005.934191918313</v>
      </c>
      <c r="T18" s="47">
        <f t="shared" si="11"/>
        <v>55732.418108478181</v>
      </c>
      <c r="U18" s="47">
        <f t="shared" si="12"/>
        <v>4682.8039088524029</v>
      </c>
      <c r="V18" s="14">
        <f t="shared" si="13"/>
        <v>94421.156209248904</v>
      </c>
      <c r="W18" s="113">
        <f t="shared" si="14"/>
        <v>8910.2527928127729</v>
      </c>
      <c r="X18" s="47">
        <f t="shared" si="15"/>
        <v>14700.06492107226</v>
      </c>
      <c r="Y18" s="47">
        <f t="shared" si="16"/>
        <v>1246.0408750198203</v>
      </c>
      <c r="Z18" s="14">
        <f t="shared" si="17"/>
        <v>24856.358588904855</v>
      </c>
      <c r="AA18" s="103">
        <f t="shared" si="18"/>
        <v>119277.51479815376</v>
      </c>
      <c r="AB18" s="113">
        <f t="shared" si="19"/>
        <v>36080.566781876194</v>
      </c>
      <c r="AC18" s="47">
        <f t="shared" si="20"/>
        <v>59289.806498381047</v>
      </c>
      <c r="AD18" s="47">
        <f t="shared" si="21"/>
        <v>4981.7062860131946</v>
      </c>
      <c r="AE18" s="14">
        <f t="shared" si="22"/>
        <v>100352.07956627045</v>
      </c>
      <c r="AF18" s="113">
        <f t="shared" si="23"/>
        <v>9453.8491170427296</v>
      </c>
      <c r="AG18" s="47">
        <f t="shared" si="24"/>
        <v>15638.366937310917</v>
      </c>
      <c r="AH18" s="47">
        <f t="shared" si="25"/>
        <v>1325.5753989572556</v>
      </c>
      <c r="AI18" s="97">
        <f t="shared" si="26"/>
        <v>26417.7914533109</v>
      </c>
      <c r="AJ18" s="113">
        <f t="shared" si="27"/>
        <v>45534.415898918924</v>
      </c>
      <c r="AK18" s="47">
        <f t="shared" si="28"/>
        <v>74928.173435691962</v>
      </c>
      <c r="AL18" s="47">
        <f t="shared" si="29"/>
        <v>6307.2816849704504</v>
      </c>
      <c r="AM18" s="97">
        <f t="shared" si="30"/>
        <v>126769.87101958133</v>
      </c>
      <c r="AN18" s="127">
        <f t="shared" si="31"/>
        <v>55137.29</v>
      </c>
      <c r="AO18" s="128">
        <f t="shared" si="32"/>
        <v>27568.65</v>
      </c>
      <c r="AP18" s="129">
        <f t="shared" si="33"/>
        <v>27568.639999999999</v>
      </c>
    </row>
    <row r="19" spans="1:42" ht="30" x14ac:dyDescent="0.25">
      <c r="A19" s="105" t="s">
        <v>131</v>
      </c>
      <c r="B19" s="44" t="s">
        <v>402</v>
      </c>
      <c r="C19" s="45" t="s">
        <v>1336</v>
      </c>
      <c r="D19" s="45" t="s">
        <v>424</v>
      </c>
      <c r="E19" s="106" t="s">
        <v>183</v>
      </c>
      <c r="F19" s="104" t="str">
        <f t="shared" si="5"/>
        <v>Y</v>
      </c>
      <c r="G19" s="190">
        <f>SUMIF('Data and Mdcr Calculation'!A:A,A19,'Data and Mdcr Calculation'!H:H)</f>
        <v>763</v>
      </c>
      <c r="H19" s="9">
        <f>IF($F19="N",0,SUMIFS('Data and Mdcr Calculation'!$R:$R,'Data and Mdcr Calculation'!$D:$D,H$10,'Data and Mdcr Calculation'!$A:$A,$A19))</f>
        <v>578.03542551529949</v>
      </c>
      <c r="I19" s="191">
        <f>IF($F19="N",0,SUMIFS('Data and Mdcr Calculation'!$R:$R,'Data and Mdcr Calculation'!$D:$D,I$10,'Data and Mdcr Calculation'!$A:$A,$A19))</f>
        <v>465.80065569771114</v>
      </c>
      <c r="J19" s="191">
        <f>IF($F19="N",0,SUMIFS('Data and Mdcr Calculation'!$R:$R,'Data and Mdcr Calculation'!$D:$D,J$10,'Data and Mdcr Calculation'!$A:$A,$A19))</f>
        <v>21.675234078868669</v>
      </c>
      <c r="K19" s="190">
        <f t="shared" si="6"/>
        <v>1065.5113152918793</v>
      </c>
      <c r="L19" s="158">
        <f>IF($F19="N",0,SUMIFS('Data and Mdcr Calculation'!$I:$I,'Data and Mdcr Calculation'!$A:$A,$A19,'Data and Mdcr Calculation'!$D:$D,L$10))</f>
        <v>36076.107216345212</v>
      </c>
      <c r="M19" s="194">
        <f>IF($F19="N",0,SUMIFS('Data and Mdcr Calculation'!$I:$I,'Data and Mdcr Calculation'!$A:$A,$A19,'Data and Mdcr Calculation'!$D:$D,M$10))</f>
        <v>29530.214427311497</v>
      </c>
      <c r="N19" s="194">
        <f>IF($F19="N",0,SUMIFS('Data and Mdcr Calculation'!$I:$I,'Data and Mdcr Calculation'!$A:$A,$A19,'Data and Mdcr Calculation'!$D:$D,N$10))</f>
        <v>1240.5072508465771</v>
      </c>
      <c r="O19" s="159">
        <f t="shared" si="7"/>
        <v>66846.828894503284</v>
      </c>
      <c r="P19" s="212">
        <f>IF($F19="N",0,SUMIFS('Data and Mdcr Calculation'!P:P,'Data and Mdcr Calculation'!A:A,A19))</f>
        <v>189661.0141219545</v>
      </c>
      <c r="Q19" s="46">
        <f t="shared" si="8"/>
        <v>0.35245424160560429</v>
      </c>
      <c r="R19" s="14">
        <f t="shared" si="9"/>
        <v>122814.18522745122</v>
      </c>
      <c r="S19" s="113">
        <f t="shared" si="10"/>
        <v>25450.899785438636</v>
      </c>
      <c r="T19" s="47">
        <f t="shared" si="11"/>
        <v>20509.202870370224</v>
      </c>
      <c r="U19" s="47">
        <f t="shared" si="12"/>
        <v>954.36055649258753</v>
      </c>
      <c r="V19" s="14">
        <f t="shared" si="13"/>
        <v>46914.463212301453</v>
      </c>
      <c r="W19" s="113">
        <f t="shared" si="14"/>
        <v>3885.3967472003797</v>
      </c>
      <c r="X19" s="47">
        <f t="shared" si="15"/>
        <v>3180.4040938214484</v>
      </c>
      <c r="Y19" s="47">
        <f t="shared" si="16"/>
        <v>133.60263091617637</v>
      </c>
      <c r="Z19" s="14">
        <f t="shared" si="17"/>
        <v>7199.4034719380043</v>
      </c>
      <c r="AA19" s="103">
        <f t="shared" si="18"/>
        <v>54113.86668423946</v>
      </c>
      <c r="AB19" s="113">
        <f t="shared" si="19"/>
        <v>27003.607199404389</v>
      </c>
      <c r="AC19" s="47">
        <f t="shared" si="20"/>
        <v>21818.300925925771</v>
      </c>
      <c r="AD19" s="47">
        <f t="shared" si="21"/>
        <v>1015.2771877580719</v>
      </c>
      <c r="AE19" s="14">
        <f t="shared" si="22"/>
        <v>49837.18531308823</v>
      </c>
      <c r="AF19" s="113">
        <f t="shared" si="23"/>
        <v>4122.4368670561053</v>
      </c>
      <c r="AG19" s="47">
        <f t="shared" si="24"/>
        <v>3383.4086104483495</v>
      </c>
      <c r="AH19" s="47">
        <f t="shared" si="25"/>
        <v>142.13045842146423</v>
      </c>
      <c r="AI19" s="97">
        <f t="shared" si="26"/>
        <v>7647.9759359259187</v>
      </c>
      <c r="AJ19" s="113">
        <f t="shared" si="27"/>
        <v>31126.044066460494</v>
      </c>
      <c r="AK19" s="47">
        <f t="shared" si="28"/>
        <v>25201.709536374121</v>
      </c>
      <c r="AL19" s="47">
        <f t="shared" si="29"/>
        <v>1157.4076461795362</v>
      </c>
      <c r="AM19" s="97">
        <f t="shared" si="30"/>
        <v>57485.161249014149</v>
      </c>
      <c r="AN19" s="127">
        <f t="shared" si="31"/>
        <v>25002.6</v>
      </c>
      <c r="AO19" s="128">
        <f t="shared" si="32"/>
        <v>12501.3</v>
      </c>
      <c r="AP19" s="129">
        <f t="shared" si="33"/>
        <v>12501.3</v>
      </c>
    </row>
    <row r="20" spans="1:42" x14ac:dyDescent="0.25">
      <c r="A20" s="105" t="s">
        <v>114</v>
      </c>
      <c r="B20" s="44" t="s">
        <v>278</v>
      </c>
      <c r="C20" s="45" t="s">
        <v>1337</v>
      </c>
      <c r="D20" s="45" t="s">
        <v>249</v>
      </c>
      <c r="E20" s="106" t="s">
        <v>183</v>
      </c>
      <c r="F20" s="104" t="str">
        <f t="shared" si="5"/>
        <v>Y</v>
      </c>
      <c r="G20" s="190">
        <f>SUMIF('Data and Mdcr Calculation'!A:A,A20,'Data and Mdcr Calculation'!H:H)</f>
        <v>3030</v>
      </c>
      <c r="H20" s="9">
        <f>IF($F20="N",0,SUMIFS('Data and Mdcr Calculation'!$R:$R,'Data and Mdcr Calculation'!$D:$D,H$10,'Data and Mdcr Calculation'!$A:$A,$A20))</f>
        <v>4630.9355833196178</v>
      </c>
      <c r="I20" s="191">
        <f>IF($F20="N",0,SUMIFS('Data and Mdcr Calculation'!$R:$R,'Data and Mdcr Calculation'!$D:$D,I$10,'Data and Mdcr Calculation'!$A:$A,$A20))</f>
        <v>101.0229568890409</v>
      </c>
      <c r="J20" s="191">
        <f>IF($F20="N",0,SUMIFS('Data and Mdcr Calculation'!$R:$R,'Data and Mdcr Calculation'!$D:$D,J$10,'Data and Mdcr Calculation'!$A:$A,$A20))</f>
        <v>86.532330264498455</v>
      </c>
      <c r="K20" s="190">
        <f t="shared" si="6"/>
        <v>4818.490870473157</v>
      </c>
      <c r="L20" s="158">
        <f>IF($F20="N",0,SUMIFS('Data and Mdcr Calculation'!$I:$I,'Data and Mdcr Calculation'!$A:$A,$A20,'Data and Mdcr Calculation'!$D:$D,L$10))</f>
        <v>466987.96560886182</v>
      </c>
      <c r="M20" s="194">
        <f>IF($F20="N",0,SUMIFS('Data and Mdcr Calculation'!$I:$I,'Data and Mdcr Calculation'!$A:$A,$A20,'Data and Mdcr Calculation'!$D:$D,M$10))</f>
        <v>10340.572156186208</v>
      </c>
      <c r="N20" s="194">
        <f>IF($F20="N",0,SUMIFS('Data and Mdcr Calculation'!$I:$I,'Data and Mdcr Calculation'!$A:$A,$A20,'Data and Mdcr Calculation'!$D:$D,N$10))</f>
        <v>8679.45932729384</v>
      </c>
      <c r="O20" s="159">
        <f t="shared" si="7"/>
        <v>486007.99709234189</v>
      </c>
      <c r="P20" s="212">
        <f>IF($F20="N",0,SUMIFS('Data and Mdcr Calculation'!P:P,'Data and Mdcr Calculation'!A:A,A20))</f>
        <v>1207369.2574144588</v>
      </c>
      <c r="Q20" s="46">
        <f t="shared" si="8"/>
        <v>0.40253467951727701</v>
      </c>
      <c r="R20" s="14">
        <f t="shared" si="9"/>
        <v>721361.2603221169</v>
      </c>
      <c r="S20" s="113">
        <f t="shared" si="10"/>
        <v>203900.09373356277</v>
      </c>
      <c r="T20" s="47">
        <f t="shared" si="11"/>
        <v>4448.0407918244709</v>
      </c>
      <c r="U20" s="47">
        <f t="shared" si="12"/>
        <v>3810.0185015458669</v>
      </c>
      <c r="V20" s="14">
        <f t="shared" si="13"/>
        <v>212158.15302693308</v>
      </c>
      <c r="W20" s="113">
        <f t="shared" si="14"/>
        <v>50294.603896074419</v>
      </c>
      <c r="X20" s="47">
        <f t="shared" si="15"/>
        <v>1113.6796212212546</v>
      </c>
      <c r="Y20" s="47">
        <f t="shared" si="16"/>
        <v>934.77776954954663</v>
      </c>
      <c r="Z20" s="14">
        <f t="shared" si="17"/>
        <v>52343.061286845223</v>
      </c>
      <c r="AA20" s="103">
        <f t="shared" si="18"/>
        <v>264501.21431377833</v>
      </c>
      <c r="AB20" s="113">
        <f t="shared" si="19"/>
        <v>216339.62199847508</v>
      </c>
      <c r="AC20" s="47">
        <f t="shared" si="20"/>
        <v>4731.9582891749697</v>
      </c>
      <c r="AD20" s="47">
        <f t="shared" si="21"/>
        <v>4053.2111718573055</v>
      </c>
      <c r="AE20" s="14">
        <f t="shared" si="22"/>
        <v>225124.79145950737</v>
      </c>
      <c r="AF20" s="113">
        <f t="shared" si="23"/>
        <v>53362.974956047132</v>
      </c>
      <c r="AG20" s="47">
        <f t="shared" si="24"/>
        <v>1184.7655544906963</v>
      </c>
      <c r="AH20" s="47">
        <f t="shared" si="25"/>
        <v>994.44443569100713</v>
      </c>
      <c r="AI20" s="97">
        <f t="shared" si="26"/>
        <v>55542.184946228837</v>
      </c>
      <c r="AJ20" s="113">
        <f t="shared" si="27"/>
        <v>269702.59695452219</v>
      </c>
      <c r="AK20" s="47">
        <f t="shared" si="28"/>
        <v>5916.7238436656662</v>
      </c>
      <c r="AL20" s="47">
        <f t="shared" si="29"/>
        <v>5047.6556075483131</v>
      </c>
      <c r="AM20" s="97">
        <f t="shared" si="30"/>
        <v>280666.97640573618</v>
      </c>
      <c r="AN20" s="127">
        <f t="shared" si="31"/>
        <v>122073.29</v>
      </c>
      <c r="AO20" s="128">
        <f t="shared" si="32"/>
        <v>61036.65</v>
      </c>
      <c r="AP20" s="129">
        <f t="shared" si="33"/>
        <v>61036.639999999992</v>
      </c>
    </row>
    <row r="21" spans="1:42" ht="30" x14ac:dyDescent="0.25">
      <c r="A21" s="105" t="s">
        <v>161</v>
      </c>
      <c r="B21" s="44" t="s">
        <v>256</v>
      </c>
      <c r="C21" s="45" t="s">
        <v>1338</v>
      </c>
      <c r="D21" s="45" t="s">
        <v>249</v>
      </c>
      <c r="E21" s="106" t="s">
        <v>183</v>
      </c>
      <c r="F21" s="104" t="str">
        <f t="shared" si="5"/>
        <v>Y</v>
      </c>
      <c r="G21" s="190">
        <f>SUMIF('Data and Mdcr Calculation'!A:A,A21,'Data and Mdcr Calculation'!H:H)</f>
        <v>6589</v>
      </c>
      <c r="H21" s="9">
        <f>IF($F21="N",0,SUMIFS('Data and Mdcr Calculation'!$R:$R,'Data and Mdcr Calculation'!$D:$D,H$10,'Data and Mdcr Calculation'!$A:$A,$A21))</f>
        <v>8992.7752827711483</v>
      </c>
      <c r="I21" s="191">
        <f>IF($F21="N",0,SUMIFS('Data and Mdcr Calculation'!$R:$R,'Data and Mdcr Calculation'!$D:$D,I$10,'Data and Mdcr Calculation'!$A:$A,$A21))</f>
        <v>540.80021988637327</v>
      </c>
      <c r="J21" s="191">
        <f>IF($F21="N",0,SUMIFS('Data and Mdcr Calculation'!$R:$R,'Data and Mdcr Calculation'!$D:$D,J$10,'Data and Mdcr Calculation'!$A:$A,$A21))</f>
        <v>403.67849451708213</v>
      </c>
      <c r="K21" s="190">
        <f t="shared" si="6"/>
        <v>9937.2539971746028</v>
      </c>
      <c r="L21" s="158">
        <f>IF($F21="N",0,SUMIFS('Data and Mdcr Calculation'!$I:$I,'Data and Mdcr Calculation'!$A:$A,$A21,'Data and Mdcr Calculation'!$D:$D,L$10))</f>
        <v>1799839.938428049</v>
      </c>
      <c r="M21" s="194">
        <f>IF($F21="N",0,SUMIFS('Data and Mdcr Calculation'!$I:$I,'Data and Mdcr Calculation'!$A:$A,$A21,'Data and Mdcr Calculation'!$D:$D,M$10))</f>
        <v>87327.999687814678</v>
      </c>
      <c r="N21" s="194">
        <f>IF($F21="N",0,SUMIFS('Data and Mdcr Calculation'!$I:$I,'Data and Mdcr Calculation'!$A:$A,$A21,'Data and Mdcr Calculation'!$D:$D,N$10))</f>
        <v>75728.535695208368</v>
      </c>
      <c r="O21" s="159">
        <f t="shared" si="7"/>
        <v>1962896.4738110721</v>
      </c>
      <c r="P21" s="212">
        <f>IF($F21="N",0,SUMIFS('Data and Mdcr Calculation'!P:P,'Data and Mdcr Calculation'!A:A,A21))</f>
        <v>2125578.6299956469</v>
      </c>
      <c r="Q21" s="46">
        <f t="shared" si="8"/>
        <v>0.92346453154503727</v>
      </c>
      <c r="R21" s="14">
        <f t="shared" si="9"/>
        <v>162682.15618457482</v>
      </c>
      <c r="S21" s="113">
        <f t="shared" si="10"/>
        <v>395951.89570041368</v>
      </c>
      <c r="T21" s="47">
        <f t="shared" si="11"/>
        <v>23811.433681597016</v>
      </c>
      <c r="U21" s="47">
        <f t="shared" si="12"/>
        <v>17773.964113587128</v>
      </c>
      <c r="V21" s="14">
        <f t="shared" si="13"/>
        <v>437537.29349559778</v>
      </c>
      <c r="W21" s="113">
        <f t="shared" si="14"/>
        <v>193842.76136870089</v>
      </c>
      <c r="X21" s="47">
        <f t="shared" si="15"/>
        <v>9405.2255663776414</v>
      </c>
      <c r="Y21" s="47">
        <f t="shared" si="16"/>
        <v>8155.9632943739416</v>
      </c>
      <c r="Z21" s="14">
        <f t="shared" si="17"/>
        <v>211403.95022945246</v>
      </c>
      <c r="AA21" s="103">
        <f t="shared" si="18"/>
        <v>648941.24372505024</v>
      </c>
      <c r="AB21" s="113">
        <f t="shared" si="19"/>
        <v>420108.11214898003</v>
      </c>
      <c r="AC21" s="47">
        <f t="shared" si="20"/>
        <v>25331.312427230871</v>
      </c>
      <c r="AD21" s="47">
        <f t="shared" si="21"/>
        <v>18908.472461262903</v>
      </c>
      <c r="AE21" s="14">
        <f t="shared" si="22"/>
        <v>464347.8970374738</v>
      </c>
      <c r="AF21" s="113">
        <f t="shared" si="23"/>
        <v>205668.7123275341</v>
      </c>
      <c r="AG21" s="47">
        <f t="shared" si="24"/>
        <v>10005.559113167705</v>
      </c>
      <c r="AH21" s="47">
        <f t="shared" si="25"/>
        <v>8676.556696142492</v>
      </c>
      <c r="AI21" s="97">
        <f t="shared" si="26"/>
        <v>224350.82813684427</v>
      </c>
      <c r="AJ21" s="113">
        <f t="shared" si="27"/>
        <v>625776.82447651413</v>
      </c>
      <c r="AK21" s="47">
        <f t="shared" si="28"/>
        <v>35336.871540398577</v>
      </c>
      <c r="AL21" s="47">
        <f t="shared" si="29"/>
        <v>27585.029157405395</v>
      </c>
      <c r="AM21" s="97">
        <f t="shared" si="30"/>
        <v>688698.72517431807</v>
      </c>
      <c r="AN21" s="127">
        <f t="shared" si="31"/>
        <v>299542.62</v>
      </c>
      <c r="AO21" s="128">
        <f t="shared" si="32"/>
        <v>149771.31</v>
      </c>
      <c r="AP21" s="129">
        <f t="shared" si="33"/>
        <v>149771.31</v>
      </c>
    </row>
    <row r="22" spans="1:42" x14ac:dyDescent="0.25">
      <c r="A22" s="105" t="s">
        <v>99</v>
      </c>
      <c r="B22" s="44" t="s">
        <v>375</v>
      </c>
      <c r="C22" s="45" t="s">
        <v>1339</v>
      </c>
      <c r="D22" s="45" t="s">
        <v>364</v>
      </c>
      <c r="E22" s="106" t="s">
        <v>183</v>
      </c>
      <c r="F22" s="104" t="str">
        <f t="shared" si="5"/>
        <v>Y</v>
      </c>
      <c r="G22" s="190">
        <f>SUMIF('Data and Mdcr Calculation'!A:A,A22,'Data and Mdcr Calculation'!H:H)</f>
        <v>368</v>
      </c>
      <c r="H22" s="9">
        <f>IF($F22="N",0,SUMIFS('Data and Mdcr Calculation'!$R:$R,'Data and Mdcr Calculation'!$D:$D,H$10,'Data and Mdcr Calculation'!$A:$A,$A22))</f>
        <v>416.25891813766651</v>
      </c>
      <c r="I22" s="191">
        <f>IF($F22="N",0,SUMIFS('Data and Mdcr Calculation'!$R:$R,'Data and Mdcr Calculation'!$D:$D,I$10,'Data and Mdcr Calculation'!$A:$A,$A22))</f>
        <v>102.07116825362941</v>
      </c>
      <c r="J22" s="191">
        <f>IF($F22="N",0,SUMIFS('Data and Mdcr Calculation'!$R:$R,'Data and Mdcr Calculation'!$D:$D,J$10,'Data and Mdcr Calculation'!$A:$A,$A22))</f>
        <v>20.66735227595548</v>
      </c>
      <c r="K22" s="190">
        <f t="shared" si="6"/>
        <v>538.99743866725146</v>
      </c>
      <c r="L22" s="158">
        <f>IF($F22="N",0,SUMIFS('Data and Mdcr Calculation'!$I:$I,'Data and Mdcr Calculation'!$A:$A,$A22,'Data and Mdcr Calculation'!$D:$D,L$10))</f>
        <v>33848.97152475841</v>
      </c>
      <c r="M22" s="194">
        <f>IF($F22="N",0,SUMIFS('Data and Mdcr Calculation'!$I:$I,'Data and Mdcr Calculation'!$A:$A,$A22,'Data and Mdcr Calculation'!$D:$D,M$10))</f>
        <v>8271.9239778019055</v>
      </c>
      <c r="N22" s="194">
        <f>IF($F22="N",0,SUMIFS('Data and Mdcr Calculation'!$I:$I,'Data and Mdcr Calculation'!$A:$A,$A22,'Data and Mdcr Calculation'!$D:$D,N$10))</f>
        <v>1683.8185947354207</v>
      </c>
      <c r="O22" s="159">
        <f t="shared" si="7"/>
        <v>43804.714097295735</v>
      </c>
      <c r="P22" s="212">
        <f>IF($F22="N",0,SUMIFS('Data and Mdcr Calculation'!P:P,'Data and Mdcr Calculation'!A:A,A22))</f>
        <v>157004.56390938372</v>
      </c>
      <c r="Q22" s="46">
        <f t="shared" si="8"/>
        <v>0.27900280734882288</v>
      </c>
      <c r="R22" s="14">
        <f t="shared" si="9"/>
        <v>113199.84981208798</v>
      </c>
      <c r="S22" s="113">
        <f t="shared" si="10"/>
        <v>18327.880165601458</v>
      </c>
      <c r="T22" s="47">
        <f t="shared" si="11"/>
        <v>4494.1935382073034</v>
      </c>
      <c r="U22" s="47">
        <f t="shared" si="12"/>
        <v>909.98352071031979</v>
      </c>
      <c r="V22" s="14">
        <f t="shared" si="13"/>
        <v>23732.057224519082</v>
      </c>
      <c r="W22" s="113">
        <f t="shared" si="14"/>
        <v>3645.534233216481</v>
      </c>
      <c r="X22" s="47">
        <f t="shared" si="15"/>
        <v>890.88621240926523</v>
      </c>
      <c r="Y22" s="47">
        <f t="shared" si="16"/>
        <v>181.3472626530048</v>
      </c>
      <c r="Z22" s="14">
        <f t="shared" si="17"/>
        <v>4717.7677082787513</v>
      </c>
      <c r="AA22" s="103">
        <f t="shared" si="18"/>
        <v>28449.824932797834</v>
      </c>
      <c r="AB22" s="113">
        <f t="shared" si="19"/>
        <v>19446.026700903403</v>
      </c>
      <c r="AC22" s="47">
        <f t="shared" si="20"/>
        <v>4781.0569555396851</v>
      </c>
      <c r="AD22" s="47">
        <f t="shared" si="21"/>
        <v>968.06757522374448</v>
      </c>
      <c r="AE22" s="14">
        <f t="shared" si="22"/>
        <v>25195.15123166683</v>
      </c>
      <c r="AF22" s="113">
        <f t="shared" si="23"/>
        <v>3867.940830998919</v>
      </c>
      <c r="AG22" s="47">
        <f t="shared" si="24"/>
        <v>947.75128979709075</v>
      </c>
      <c r="AH22" s="47">
        <f t="shared" si="25"/>
        <v>192.92261984362213</v>
      </c>
      <c r="AI22" s="97">
        <f t="shared" si="26"/>
        <v>5008.6147406396312</v>
      </c>
      <c r="AJ22" s="113">
        <f t="shared" si="27"/>
        <v>23313.967531902323</v>
      </c>
      <c r="AK22" s="47">
        <f t="shared" si="28"/>
        <v>5728.8082453367761</v>
      </c>
      <c r="AL22" s="47">
        <f t="shared" si="29"/>
        <v>1160.9901950673666</v>
      </c>
      <c r="AM22" s="97">
        <f t="shared" si="30"/>
        <v>30203.765972306464</v>
      </c>
      <c r="AN22" s="127">
        <f t="shared" si="31"/>
        <v>13136.83</v>
      </c>
      <c r="AO22" s="128">
        <f t="shared" si="32"/>
        <v>6568.42</v>
      </c>
      <c r="AP22" s="129">
        <f t="shared" si="33"/>
        <v>6568.41</v>
      </c>
    </row>
    <row r="23" spans="1:42" ht="30" x14ac:dyDescent="0.25">
      <c r="A23" s="105" t="s">
        <v>44</v>
      </c>
      <c r="B23" s="44" t="s">
        <v>316</v>
      </c>
      <c r="C23" s="45" t="s">
        <v>1340</v>
      </c>
      <c r="D23" s="45" t="s">
        <v>249</v>
      </c>
      <c r="E23" s="106" t="s">
        <v>183</v>
      </c>
      <c r="F23" s="104" t="str">
        <f t="shared" si="5"/>
        <v>Y</v>
      </c>
      <c r="G23" s="190">
        <f>SUMIF('Data and Mdcr Calculation'!A:A,A23,'Data and Mdcr Calculation'!H:H)</f>
        <v>681</v>
      </c>
      <c r="H23" s="9">
        <f>IF($F23="N",0,SUMIFS('Data and Mdcr Calculation'!$R:$R,'Data and Mdcr Calculation'!$D:$D,H$10,'Data and Mdcr Calculation'!$A:$A,$A23))</f>
        <v>801.50334185558506</v>
      </c>
      <c r="I23" s="191">
        <f>IF($F23="N",0,SUMIFS('Data and Mdcr Calculation'!$R:$R,'Data and Mdcr Calculation'!$D:$D,I$10,'Data and Mdcr Calculation'!$A:$A,$A23))</f>
        <v>232.68412570382534</v>
      </c>
      <c r="J23" s="191">
        <f>IF($F23="N",0,SUMIFS('Data and Mdcr Calculation'!$R:$R,'Data and Mdcr Calculation'!$D:$D,J$10,'Data and Mdcr Calculation'!$A:$A,$A23))</f>
        <v>33.335490481604481</v>
      </c>
      <c r="K23" s="190">
        <f t="shared" si="6"/>
        <v>1067.5229580410148</v>
      </c>
      <c r="L23" s="158">
        <f>IF($F23="N",0,SUMIFS('Data and Mdcr Calculation'!$I:$I,'Data and Mdcr Calculation'!$A:$A,$A23,'Data and Mdcr Calculation'!$D:$D,L$10))</f>
        <v>65999.662043864286</v>
      </c>
      <c r="M23" s="194">
        <f>IF($F23="N",0,SUMIFS('Data and Mdcr Calculation'!$I:$I,'Data and Mdcr Calculation'!$A:$A,$A23,'Data and Mdcr Calculation'!$D:$D,M$10))</f>
        <v>19321.327933391258</v>
      </c>
      <c r="N23" s="194">
        <f>IF($F23="N",0,SUMIFS('Data and Mdcr Calculation'!$I:$I,'Data and Mdcr Calculation'!$A:$A,$A23,'Data and Mdcr Calculation'!$D:$D,N$10))</f>
        <v>2768.5049596908921</v>
      </c>
      <c r="O23" s="159">
        <f t="shared" si="7"/>
        <v>88089.494936946445</v>
      </c>
      <c r="P23" s="212">
        <f>IF($F23="N",0,SUMIFS('Data and Mdcr Calculation'!P:P,'Data and Mdcr Calculation'!A:A,A23))</f>
        <v>163010.75569286299</v>
      </c>
      <c r="Q23" s="46">
        <f t="shared" si="8"/>
        <v>0.54039069116960858</v>
      </c>
      <c r="R23" s="14">
        <f t="shared" si="9"/>
        <v>74921.260755916548</v>
      </c>
      <c r="S23" s="113">
        <f t="shared" si="10"/>
        <v>35290.192141901411</v>
      </c>
      <c r="T23" s="47">
        <f t="shared" si="11"/>
        <v>10245.082054739431</v>
      </c>
      <c r="U23" s="47">
        <f t="shared" si="12"/>
        <v>1467.7616459050453</v>
      </c>
      <c r="V23" s="14">
        <f t="shared" si="13"/>
        <v>47003.035842545891</v>
      </c>
      <c r="W23" s="113">
        <f t="shared" si="14"/>
        <v>7108.1636021241839</v>
      </c>
      <c r="X23" s="47">
        <f t="shared" si="15"/>
        <v>2080.9070184262387</v>
      </c>
      <c r="Y23" s="47">
        <f t="shared" si="16"/>
        <v>298.16798415870909</v>
      </c>
      <c r="Z23" s="14">
        <f t="shared" si="17"/>
        <v>9487.2386047091313</v>
      </c>
      <c r="AA23" s="103">
        <f t="shared" si="18"/>
        <v>56490.274447255026</v>
      </c>
      <c r="AB23" s="113">
        <f t="shared" si="19"/>
        <v>37443.174686367543</v>
      </c>
      <c r="AC23" s="47">
        <f t="shared" si="20"/>
        <v>10899.023462488756</v>
      </c>
      <c r="AD23" s="47">
        <f t="shared" si="21"/>
        <v>1561.4485594734524</v>
      </c>
      <c r="AE23" s="14">
        <f t="shared" si="22"/>
        <v>49903.646708329754</v>
      </c>
      <c r="AF23" s="113">
        <f t="shared" si="23"/>
        <v>7541.8181454898504</v>
      </c>
      <c r="AG23" s="47">
        <f t="shared" si="24"/>
        <v>2213.7308706662116</v>
      </c>
      <c r="AH23" s="47">
        <f t="shared" si="25"/>
        <v>317.19998314756288</v>
      </c>
      <c r="AI23" s="97">
        <f t="shared" si="26"/>
        <v>10072.748999303625</v>
      </c>
      <c r="AJ23" s="113">
        <f t="shared" si="27"/>
        <v>44984.992831857395</v>
      </c>
      <c r="AK23" s="47">
        <f t="shared" si="28"/>
        <v>13112.754333154968</v>
      </c>
      <c r="AL23" s="47">
        <f t="shared" si="29"/>
        <v>1878.6485426210152</v>
      </c>
      <c r="AM23" s="97">
        <f t="shared" si="30"/>
        <v>59976.395707633375</v>
      </c>
      <c r="AN23" s="127">
        <f t="shared" si="31"/>
        <v>26086.13</v>
      </c>
      <c r="AO23" s="128">
        <f t="shared" si="32"/>
        <v>13043.07</v>
      </c>
      <c r="AP23" s="129">
        <f t="shared" si="33"/>
        <v>13043.060000000001</v>
      </c>
    </row>
    <row r="24" spans="1:42" ht="30" x14ac:dyDescent="0.25">
      <c r="A24" s="105" t="s">
        <v>55</v>
      </c>
      <c r="B24" s="44" t="s">
        <v>332</v>
      </c>
      <c r="C24" s="45" t="s">
        <v>1341</v>
      </c>
      <c r="D24" s="45" t="s">
        <v>249</v>
      </c>
      <c r="E24" s="106" t="s">
        <v>183</v>
      </c>
      <c r="F24" s="104" t="str">
        <f t="shared" si="5"/>
        <v>Y</v>
      </c>
      <c r="G24" s="190">
        <f>SUMIF('Data and Mdcr Calculation'!A:A,A24,'Data and Mdcr Calculation'!H:H)</f>
        <v>674</v>
      </c>
      <c r="H24" s="9">
        <f>IF($F24="N",0,SUMIFS('Data and Mdcr Calculation'!$R:$R,'Data and Mdcr Calculation'!$D:$D,H$10,'Data and Mdcr Calculation'!$A:$A,$A24))</f>
        <v>924.28880725004262</v>
      </c>
      <c r="I24" s="191">
        <f>IF($F24="N",0,SUMIFS('Data and Mdcr Calculation'!$R:$R,'Data and Mdcr Calculation'!$D:$D,I$10,'Data and Mdcr Calculation'!$A:$A,$A24))</f>
        <v>106.17518177369003</v>
      </c>
      <c r="J24" s="191">
        <f>IF($F24="N",0,SUMIFS('Data and Mdcr Calculation'!$R:$R,'Data and Mdcr Calculation'!$D:$D,J$10,'Data and Mdcr Calculation'!$A:$A,$A24))</f>
        <v>28.158907320879678</v>
      </c>
      <c r="K24" s="190">
        <f t="shared" si="6"/>
        <v>1058.6228963446124</v>
      </c>
      <c r="L24" s="158">
        <f>IF($F24="N",0,SUMIFS('Data and Mdcr Calculation'!$I:$I,'Data and Mdcr Calculation'!$A:$A,$A24,'Data and Mdcr Calculation'!$D:$D,L$10))</f>
        <v>71206.453131230111</v>
      </c>
      <c r="M24" s="194">
        <f>IF($F24="N",0,SUMIFS('Data and Mdcr Calculation'!$I:$I,'Data and Mdcr Calculation'!$A:$A,$A24,'Data and Mdcr Calculation'!$D:$D,M$10))</f>
        <v>8192.714235268948</v>
      </c>
      <c r="N24" s="194">
        <f>IF($F24="N",0,SUMIFS('Data and Mdcr Calculation'!$I:$I,'Data and Mdcr Calculation'!$A:$A,$A24,'Data and Mdcr Calculation'!$D:$D,N$10))</f>
        <v>2168.9218305375666</v>
      </c>
      <c r="O24" s="159">
        <f t="shared" si="7"/>
        <v>81568.089197036621</v>
      </c>
      <c r="P24" s="212">
        <f>IF($F24="N",0,SUMIFS('Data and Mdcr Calculation'!P:P,'Data and Mdcr Calculation'!A:A,A24))</f>
        <v>215419.17317716518</v>
      </c>
      <c r="Q24" s="46">
        <f t="shared" si="8"/>
        <v>0.37864823262483388</v>
      </c>
      <c r="R24" s="14">
        <f t="shared" si="9"/>
        <v>133851.08398012858</v>
      </c>
      <c r="S24" s="113">
        <f t="shared" si="10"/>
        <v>40696.436183219375</v>
      </c>
      <c r="T24" s="47">
        <f t="shared" si="11"/>
        <v>4674.893253495572</v>
      </c>
      <c r="U24" s="47">
        <f t="shared" si="12"/>
        <v>1239.8366893383322</v>
      </c>
      <c r="V24" s="14">
        <f t="shared" si="13"/>
        <v>46611.166126053286</v>
      </c>
      <c r="W24" s="113">
        <f t="shared" si="14"/>
        <v>7668.9350022334829</v>
      </c>
      <c r="X24" s="47">
        <f t="shared" si="15"/>
        <v>882.35532313846568</v>
      </c>
      <c r="Y24" s="47">
        <f t="shared" si="16"/>
        <v>233.59288114889594</v>
      </c>
      <c r="Z24" s="14">
        <f t="shared" si="17"/>
        <v>8784.8832065208444</v>
      </c>
      <c r="AA24" s="103">
        <f t="shared" si="18"/>
        <v>55396.049332574126</v>
      </c>
      <c r="AB24" s="113">
        <f t="shared" si="19"/>
        <v>43179.24263471552</v>
      </c>
      <c r="AC24" s="47">
        <f t="shared" si="20"/>
        <v>4973.2906952080557</v>
      </c>
      <c r="AD24" s="47">
        <f t="shared" si="21"/>
        <v>1318.9752014237579</v>
      </c>
      <c r="AE24" s="14">
        <f t="shared" si="22"/>
        <v>49471.508531347339</v>
      </c>
      <c r="AF24" s="113">
        <f t="shared" si="23"/>
        <v>8136.8010633777003</v>
      </c>
      <c r="AG24" s="47">
        <f t="shared" si="24"/>
        <v>938.67587567921885</v>
      </c>
      <c r="AH24" s="47">
        <f t="shared" si="25"/>
        <v>248.50306505201698</v>
      </c>
      <c r="AI24" s="97">
        <f t="shared" si="26"/>
        <v>9323.9800041089366</v>
      </c>
      <c r="AJ24" s="113">
        <f t="shared" si="27"/>
        <v>51316.043698093221</v>
      </c>
      <c r="AK24" s="47">
        <f t="shared" si="28"/>
        <v>5911.9665708872744</v>
      </c>
      <c r="AL24" s="47">
        <f t="shared" si="29"/>
        <v>1567.4782664757749</v>
      </c>
      <c r="AM24" s="97">
        <f t="shared" si="30"/>
        <v>58795.488535456265</v>
      </c>
      <c r="AN24" s="127">
        <f t="shared" si="31"/>
        <v>25572.51</v>
      </c>
      <c r="AO24" s="128">
        <f t="shared" si="32"/>
        <v>12786.26</v>
      </c>
      <c r="AP24" s="129">
        <f t="shared" si="33"/>
        <v>12786.249999999998</v>
      </c>
    </row>
    <row r="25" spans="1:42" ht="30" x14ac:dyDescent="0.25">
      <c r="A25" s="105" t="s">
        <v>165</v>
      </c>
      <c r="B25" s="44" t="s">
        <v>210</v>
      </c>
      <c r="C25" s="45" t="s">
        <v>1342</v>
      </c>
      <c r="D25" s="45" t="s">
        <v>249</v>
      </c>
      <c r="E25" s="106" t="s">
        <v>183</v>
      </c>
      <c r="F25" s="104" t="str">
        <f t="shared" si="5"/>
        <v>Y</v>
      </c>
      <c r="G25" s="190">
        <f>SUMIF('Data and Mdcr Calculation'!A:A,A25,'Data and Mdcr Calculation'!H:H)</f>
        <v>4423</v>
      </c>
      <c r="H25" s="9">
        <f>IF($F25="N",0,SUMIFS('Data and Mdcr Calculation'!$R:$R,'Data and Mdcr Calculation'!$D:$D,H$10,'Data and Mdcr Calculation'!$A:$A,$A25))</f>
        <v>5943.2565431096527</v>
      </c>
      <c r="I25" s="191">
        <f>IF($F25="N",0,SUMIFS('Data and Mdcr Calculation'!$R:$R,'Data and Mdcr Calculation'!$D:$D,I$10,'Data and Mdcr Calculation'!$A:$A,$A25))</f>
        <v>634.45615076905119</v>
      </c>
      <c r="J25" s="191">
        <f>IF($F25="N",0,SUMIFS('Data and Mdcr Calculation'!$R:$R,'Data and Mdcr Calculation'!$D:$D,J$10,'Data and Mdcr Calculation'!$A:$A,$A25))</f>
        <v>176.51749693016143</v>
      </c>
      <c r="K25" s="190">
        <f t="shared" si="6"/>
        <v>6754.2301908088657</v>
      </c>
      <c r="L25" s="158">
        <f>IF($F25="N",0,SUMIFS('Data and Mdcr Calculation'!$I:$I,'Data and Mdcr Calculation'!$A:$A,$A25,'Data and Mdcr Calculation'!$D:$D,L$10))</f>
        <v>705988.61801467871</v>
      </c>
      <c r="M25" s="194">
        <f>IF($F25="N",0,SUMIFS('Data and Mdcr Calculation'!$I:$I,'Data and Mdcr Calculation'!$A:$A,$A25,'Data and Mdcr Calculation'!$D:$D,M$10))</f>
        <v>74868.50613160689</v>
      </c>
      <c r="N25" s="194">
        <f>IF($F25="N",0,SUMIFS('Data and Mdcr Calculation'!$I:$I,'Data and Mdcr Calculation'!$A:$A,$A25,'Data and Mdcr Calculation'!$D:$D,N$10))</f>
        <v>20579.569331667288</v>
      </c>
      <c r="O25" s="159">
        <f t="shared" si="7"/>
        <v>801436.69347795285</v>
      </c>
      <c r="P25" s="212">
        <f>IF($F25="N",0,SUMIFS('Data and Mdcr Calculation'!P:P,'Data and Mdcr Calculation'!A:A,A25))</f>
        <v>1286410.6821414565</v>
      </c>
      <c r="Q25" s="46">
        <f t="shared" si="8"/>
        <v>0.62300220653004901</v>
      </c>
      <c r="R25" s="14">
        <f t="shared" si="9"/>
        <v>484973.98866350367</v>
      </c>
      <c r="S25" s="113">
        <f t="shared" si="10"/>
        <v>261681.58559311801</v>
      </c>
      <c r="T25" s="47">
        <f t="shared" si="11"/>
        <v>27935.104318361326</v>
      </c>
      <c r="U25" s="47">
        <f t="shared" si="12"/>
        <v>7772.0653898350083</v>
      </c>
      <c r="V25" s="14">
        <f t="shared" si="13"/>
        <v>297388.75530131435</v>
      </c>
      <c r="W25" s="113">
        <f t="shared" si="14"/>
        <v>76034.974160180893</v>
      </c>
      <c r="X25" s="47">
        <f t="shared" si="15"/>
        <v>8063.3381103740621</v>
      </c>
      <c r="Y25" s="47">
        <f t="shared" si="16"/>
        <v>2216.4196170205669</v>
      </c>
      <c r="Z25" s="14">
        <f t="shared" si="17"/>
        <v>86314.73188757553</v>
      </c>
      <c r="AA25" s="103">
        <f t="shared" si="18"/>
        <v>383703.48718888988</v>
      </c>
      <c r="AB25" s="113">
        <f t="shared" si="19"/>
        <v>277646.24466113315</v>
      </c>
      <c r="AC25" s="47">
        <f t="shared" si="20"/>
        <v>29718.196083363113</v>
      </c>
      <c r="AD25" s="47">
        <f t="shared" si="21"/>
        <v>8268.1546700372437</v>
      </c>
      <c r="AE25" s="14">
        <f t="shared" si="22"/>
        <v>315632.59541453351</v>
      </c>
      <c r="AF25" s="113">
        <f t="shared" si="23"/>
        <v>80673.712636796699</v>
      </c>
      <c r="AG25" s="47">
        <f t="shared" si="24"/>
        <v>8578.0192663553862</v>
      </c>
      <c r="AH25" s="47">
        <f t="shared" si="25"/>
        <v>2357.8932095963478</v>
      </c>
      <c r="AI25" s="97">
        <f t="shared" si="26"/>
        <v>91609.625112748443</v>
      </c>
      <c r="AJ25" s="113">
        <f t="shared" si="27"/>
        <v>358319.95729792985</v>
      </c>
      <c r="AK25" s="47">
        <f t="shared" si="28"/>
        <v>38296.215349718499</v>
      </c>
      <c r="AL25" s="47">
        <f t="shared" si="29"/>
        <v>10626.047879633592</v>
      </c>
      <c r="AM25" s="97">
        <f t="shared" si="30"/>
        <v>407242.22052728198</v>
      </c>
      <c r="AN25" s="127">
        <f t="shared" si="31"/>
        <v>177125.93</v>
      </c>
      <c r="AO25" s="128">
        <f t="shared" si="32"/>
        <v>88562.97</v>
      </c>
      <c r="AP25" s="129">
        <f t="shared" si="33"/>
        <v>88562.959999999992</v>
      </c>
    </row>
    <row r="26" spans="1:42" ht="30" x14ac:dyDescent="0.25">
      <c r="A26" s="105" t="s">
        <v>72</v>
      </c>
      <c r="B26" s="44" t="s">
        <v>297</v>
      </c>
      <c r="C26" s="45" t="s">
        <v>1343</v>
      </c>
      <c r="D26" s="45" t="s">
        <v>249</v>
      </c>
      <c r="E26" s="106" t="s">
        <v>183</v>
      </c>
      <c r="F26" s="104" t="str">
        <f t="shared" si="5"/>
        <v>Y</v>
      </c>
      <c r="G26" s="190">
        <f>SUMIF('Data and Mdcr Calculation'!A:A,A26,'Data and Mdcr Calculation'!H:H)</f>
        <v>811</v>
      </c>
      <c r="H26" s="9">
        <f>IF($F26="N",0,SUMIFS('Data and Mdcr Calculation'!$R:$R,'Data and Mdcr Calculation'!$D:$D,H$10,'Data and Mdcr Calculation'!$A:$A,$A26))</f>
        <v>915.07904589352086</v>
      </c>
      <c r="I26" s="191">
        <f>IF($F26="N",0,SUMIFS('Data and Mdcr Calculation'!$R:$R,'Data and Mdcr Calculation'!$D:$D,I$10,'Data and Mdcr Calculation'!$A:$A,$A26))</f>
        <v>221.58158207945664</v>
      </c>
      <c r="J26" s="191">
        <f>IF($F26="N",0,SUMIFS('Data and Mdcr Calculation'!$R:$R,'Data and Mdcr Calculation'!$D:$D,J$10,'Data and Mdcr Calculation'!$A:$A,$A26))</f>
        <v>90.082696918775298</v>
      </c>
      <c r="K26" s="190">
        <f t="shared" si="6"/>
        <v>1226.7433248917528</v>
      </c>
      <c r="L26" s="158">
        <f>IF($F26="N",0,SUMIFS('Data and Mdcr Calculation'!$I:$I,'Data and Mdcr Calculation'!$A:$A,$A26,'Data and Mdcr Calculation'!$D:$D,L$10))</f>
        <v>146081.40139153186</v>
      </c>
      <c r="M26" s="194">
        <f>IF($F26="N",0,SUMIFS('Data and Mdcr Calculation'!$I:$I,'Data and Mdcr Calculation'!$A:$A,$A26,'Data and Mdcr Calculation'!$D:$D,M$10))</f>
        <v>35140.39819252475</v>
      </c>
      <c r="N26" s="194">
        <f>IF($F26="N",0,SUMIFS('Data and Mdcr Calculation'!$I:$I,'Data and Mdcr Calculation'!$A:$A,$A26,'Data and Mdcr Calculation'!$D:$D,N$10))</f>
        <v>14128.217822709841</v>
      </c>
      <c r="O26" s="159">
        <f t="shared" si="7"/>
        <v>195350.01740676645</v>
      </c>
      <c r="P26" s="212">
        <f>IF($F26="N",0,SUMIFS('Data and Mdcr Calculation'!P:P,'Data and Mdcr Calculation'!A:A,A26))</f>
        <v>266657.19653172028</v>
      </c>
      <c r="Q26" s="46">
        <f t="shared" si="8"/>
        <v>0.73258858169810737</v>
      </c>
      <c r="R26" s="14">
        <f t="shared" si="9"/>
        <v>71307.179124953836</v>
      </c>
      <c r="S26" s="113">
        <f t="shared" si="10"/>
        <v>40290.930390691727</v>
      </c>
      <c r="T26" s="47">
        <f t="shared" si="11"/>
        <v>9756.2370589584752</v>
      </c>
      <c r="U26" s="47">
        <f t="shared" si="12"/>
        <v>3966.3411453336766</v>
      </c>
      <c r="V26" s="14">
        <f t="shared" si="13"/>
        <v>54013.508594983876</v>
      </c>
      <c r="W26" s="113">
        <f t="shared" si="14"/>
        <v>15732.966929867982</v>
      </c>
      <c r="X26" s="47">
        <f t="shared" si="15"/>
        <v>3784.6208853349158</v>
      </c>
      <c r="Y26" s="47">
        <f t="shared" si="16"/>
        <v>1521.6090595058499</v>
      </c>
      <c r="Z26" s="14">
        <f t="shared" si="17"/>
        <v>21039.196874708745</v>
      </c>
      <c r="AA26" s="103">
        <f t="shared" si="18"/>
        <v>75052.705469692621</v>
      </c>
      <c r="AB26" s="113">
        <f t="shared" si="19"/>
        <v>42748.997762007137</v>
      </c>
      <c r="AC26" s="47">
        <f t="shared" si="20"/>
        <v>10378.975594636677</v>
      </c>
      <c r="AD26" s="47">
        <f t="shared" si="21"/>
        <v>4219.5118567379541</v>
      </c>
      <c r="AE26" s="14">
        <f t="shared" si="22"/>
        <v>57347.485213381769</v>
      </c>
      <c r="AF26" s="113">
        <f t="shared" si="23"/>
        <v>16692.803108613243</v>
      </c>
      <c r="AG26" s="47">
        <f t="shared" si="24"/>
        <v>4026.1924312073575</v>
      </c>
      <c r="AH26" s="47">
        <f t="shared" si="25"/>
        <v>1618.7330420275</v>
      </c>
      <c r="AI26" s="97">
        <f t="shared" si="26"/>
        <v>22337.7285818481</v>
      </c>
      <c r="AJ26" s="113">
        <f t="shared" si="27"/>
        <v>59441.800870620384</v>
      </c>
      <c r="AK26" s="47">
        <f t="shared" si="28"/>
        <v>14405.168025844034</v>
      </c>
      <c r="AL26" s="47">
        <f t="shared" si="29"/>
        <v>5838.2448987654543</v>
      </c>
      <c r="AM26" s="97">
        <f t="shared" si="30"/>
        <v>79685.213795229865</v>
      </c>
      <c r="AN26" s="127">
        <f t="shared" si="31"/>
        <v>34658.29</v>
      </c>
      <c r="AO26" s="128">
        <f t="shared" si="32"/>
        <v>17329.150000000001</v>
      </c>
      <c r="AP26" s="129">
        <f t="shared" si="33"/>
        <v>17329.14</v>
      </c>
    </row>
    <row r="27" spans="1:42" ht="30" x14ac:dyDescent="0.25">
      <c r="A27" s="105" t="s">
        <v>62</v>
      </c>
      <c r="B27" s="44" t="s">
        <v>301</v>
      </c>
      <c r="C27" s="45" t="s">
        <v>1344</v>
      </c>
      <c r="D27" s="45" t="s">
        <v>249</v>
      </c>
      <c r="E27" s="106" t="s">
        <v>183</v>
      </c>
      <c r="F27" s="104" t="str">
        <f t="shared" si="5"/>
        <v>Y</v>
      </c>
      <c r="G27" s="190">
        <f>SUMIF('Data and Mdcr Calculation'!A:A,A27,'Data and Mdcr Calculation'!H:H)</f>
        <v>3746</v>
      </c>
      <c r="H27" s="9">
        <f>IF($F27="N",0,SUMIFS('Data and Mdcr Calculation'!$R:$R,'Data and Mdcr Calculation'!$D:$D,H$10,'Data and Mdcr Calculation'!$A:$A,$A27))</f>
        <v>5388.3809982051689</v>
      </c>
      <c r="I27" s="191">
        <f>IF($F27="N",0,SUMIFS('Data and Mdcr Calculation'!$R:$R,'Data and Mdcr Calculation'!$D:$D,I$10,'Data and Mdcr Calculation'!$A:$A,$A27))</f>
        <v>250.77584632751092</v>
      </c>
      <c r="J27" s="191">
        <f>IF($F27="N",0,SUMIFS('Data and Mdcr Calculation'!$R:$R,'Data and Mdcr Calculation'!$D:$D,J$10,'Data and Mdcr Calculation'!$A:$A,$A27))</f>
        <v>70.489329271927915</v>
      </c>
      <c r="K27" s="190">
        <f t="shared" si="6"/>
        <v>5709.6461738046082</v>
      </c>
      <c r="L27" s="158">
        <f>IF($F27="N",0,SUMIFS('Data and Mdcr Calculation'!$I:$I,'Data and Mdcr Calculation'!$A:$A,$A27,'Data and Mdcr Calculation'!$D:$D,L$10))</f>
        <v>1827716.3771563533</v>
      </c>
      <c r="M27" s="194">
        <f>IF($F27="N",0,SUMIFS('Data and Mdcr Calculation'!$I:$I,'Data and Mdcr Calculation'!$A:$A,$A27,'Data and Mdcr Calculation'!$D:$D,M$10))</f>
        <v>85576.207541576674</v>
      </c>
      <c r="N27" s="194">
        <f>IF($F27="N",0,SUMIFS('Data and Mdcr Calculation'!$I:$I,'Data and Mdcr Calculation'!$A:$A,$A27,'Data and Mdcr Calculation'!$D:$D,N$10))</f>
        <v>23218.588484707234</v>
      </c>
      <c r="O27" s="159">
        <f t="shared" si="7"/>
        <v>1936511.1731826372</v>
      </c>
      <c r="P27" s="212">
        <f>IF($F27="N",0,SUMIFS('Data and Mdcr Calculation'!P:P,'Data and Mdcr Calculation'!A:A,A27))</f>
        <v>1529842.5958092064</v>
      </c>
      <c r="Q27" s="46">
        <f t="shared" si="8"/>
        <v>1.2658238033686888</v>
      </c>
      <c r="R27" s="14">
        <f t="shared" si="9"/>
        <v>-406668.57737343083</v>
      </c>
      <c r="S27" s="113">
        <f t="shared" si="10"/>
        <v>237250.41535097361</v>
      </c>
      <c r="T27" s="47">
        <f t="shared" si="11"/>
        <v>11041.660513800307</v>
      </c>
      <c r="U27" s="47">
        <f t="shared" si="12"/>
        <v>3103.6451678429862</v>
      </c>
      <c r="V27" s="14">
        <f t="shared" si="13"/>
        <v>251395.72103261689</v>
      </c>
      <c r="W27" s="113">
        <f t="shared" si="14"/>
        <v>196845.05381973926</v>
      </c>
      <c r="X27" s="47">
        <f t="shared" si="15"/>
        <v>9216.5575522278086</v>
      </c>
      <c r="Y27" s="47">
        <f t="shared" si="16"/>
        <v>2500.6419798029692</v>
      </c>
      <c r="Z27" s="14">
        <f t="shared" si="17"/>
        <v>208562.25335177005</v>
      </c>
      <c r="AA27" s="103">
        <f t="shared" si="18"/>
        <v>459957.97438438691</v>
      </c>
      <c r="AB27" s="113">
        <f t="shared" si="19"/>
        <v>251724.57862172267</v>
      </c>
      <c r="AC27" s="47">
        <f t="shared" si="20"/>
        <v>11746.447355106709</v>
      </c>
      <c r="AD27" s="47">
        <f t="shared" si="21"/>
        <v>3301.7501785563686</v>
      </c>
      <c r="AE27" s="14">
        <f t="shared" si="22"/>
        <v>266772.77615538577</v>
      </c>
      <c r="AF27" s="113">
        <f t="shared" si="23"/>
        <v>208854.16850900717</v>
      </c>
      <c r="AG27" s="47">
        <f t="shared" si="24"/>
        <v>9804.8484598168179</v>
      </c>
      <c r="AH27" s="47">
        <f t="shared" si="25"/>
        <v>2660.2574253223079</v>
      </c>
      <c r="AI27" s="97">
        <f t="shared" si="26"/>
        <v>221319.27439414631</v>
      </c>
      <c r="AJ27" s="113">
        <f t="shared" si="27"/>
        <v>460578.74713072984</v>
      </c>
      <c r="AK27" s="47">
        <f t="shared" si="28"/>
        <v>21551.295814923527</v>
      </c>
      <c r="AL27" s="47">
        <f t="shared" si="29"/>
        <v>5962.0076038786765</v>
      </c>
      <c r="AM27" s="97">
        <f t="shared" si="30"/>
        <v>488092.05054953205</v>
      </c>
      <c r="AN27" s="127">
        <f t="shared" si="31"/>
        <v>212290.76</v>
      </c>
      <c r="AO27" s="128">
        <f t="shared" si="32"/>
        <v>106145.38</v>
      </c>
      <c r="AP27" s="129">
        <f t="shared" si="33"/>
        <v>106145.38</v>
      </c>
    </row>
    <row r="28" spans="1:42" x14ac:dyDescent="0.25">
      <c r="A28" s="105" t="s">
        <v>119</v>
      </c>
      <c r="B28" s="44" t="s">
        <v>271</v>
      </c>
      <c r="C28" s="45" t="s">
        <v>1345</v>
      </c>
      <c r="D28" s="45" t="s">
        <v>249</v>
      </c>
      <c r="E28" s="106" t="s">
        <v>183</v>
      </c>
      <c r="F28" s="104" t="str">
        <f t="shared" si="5"/>
        <v>Y</v>
      </c>
      <c r="G28" s="190">
        <f>SUMIF('Data and Mdcr Calculation'!A:A,A28,'Data and Mdcr Calculation'!H:H)</f>
        <v>655</v>
      </c>
      <c r="H28" s="9">
        <f>IF($F28="N",0,SUMIFS('Data and Mdcr Calculation'!$R:$R,'Data and Mdcr Calculation'!$D:$D,H$10,'Data and Mdcr Calculation'!$A:$A,$A28))</f>
        <v>848.43503320081049</v>
      </c>
      <c r="I28" s="191">
        <f>IF($F28="N",0,SUMIFS('Data and Mdcr Calculation'!$R:$R,'Data and Mdcr Calculation'!$D:$D,I$10,'Data and Mdcr Calculation'!$A:$A,$A28))</f>
        <v>127.91372114650883</v>
      </c>
      <c r="J28" s="191">
        <f>IF($F28="N",0,SUMIFS('Data and Mdcr Calculation'!$R:$R,'Data and Mdcr Calculation'!$D:$D,J$10,'Data and Mdcr Calculation'!$A:$A,$A28))</f>
        <v>8.7017749304073924</v>
      </c>
      <c r="K28" s="190">
        <f t="shared" si="6"/>
        <v>985.0505292777267</v>
      </c>
      <c r="L28" s="158">
        <f>IF($F28="N",0,SUMIFS('Data and Mdcr Calculation'!$I:$I,'Data and Mdcr Calculation'!$A:$A,$A28,'Data and Mdcr Calculation'!$D:$D,L$10))</f>
        <v>163074.27955703915</v>
      </c>
      <c r="M28" s="194">
        <f>IF($F28="N",0,SUMIFS('Data and Mdcr Calculation'!$I:$I,'Data and Mdcr Calculation'!$A:$A,$A28,'Data and Mdcr Calculation'!$D:$D,M$10))</f>
        <v>25150.414866380546</v>
      </c>
      <c r="N28" s="194">
        <f>IF($F28="N",0,SUMIFS('Data and Mdcr Calculation'!$I:$I,'Data and Mdcr Calculation'!$A:$A,$A28,'Data and Mdcr Calculation'!$D:$D,N$10))</f>
        <v>1717.5273298473764</v>
      </c>
      <c r="O28" s="159">
        <f t="shared" si="7"/>
        <v>189942.22175326705</v>
      </c>
      <c r="P28" s="212">
        <f>IF($F28="N",0,SUMIFS('Data and Mdcr Calculation'!P:P,'Data and Mdcr Calculation'!A:A,A28))</f>
        <v>270839.643024911</v>
      </c>
      <c r="Q28" s="46">
        <f t="shared" si="8"/>
        <v>0.70130878785642448</v>
      </c>
      <c r="R28" s="14">
        <f t="shared" si="9"/>
        <v>80897.421271643951</v>
      </c>
      <c r="S28" s="113">
        <f t="shared" si="10"/>
        <v>37356.594511831689</v>
      </c>
      <c r="T28" s="47">
        <f t="shared" si="11"/>
        <v>5632.0411420807841</v>
      </c>
      <c r="U28" s="47">
        <f t="shared" si="12"/>
        <v>383.13915018583748</v>
      </c>
      <c r="V28" s="14">
        <f t="shared" si="13"/>
        <v>43371.774804098313</v>
      </c>
      <c r="W28" s="113">
        <f t="shared" si="14"/>
        <v>17563.099908293116</v>
      </c>
      <c r="X28" s="47">
        <f t="shared" si="15"/>
        <v>2708.6996811091849</v>
      </c>
      <c r="Y28" s="47">
        <f t="shared" si="16"/>
        <v>184.97769342456246</v>
      </c>
      <c r="Z28" s="14">
        <f t="shared" si="17"/>
        <v>20456.777282826864</v>
      </c>
      <c r="AA28" s="103">
        <f t="shared" si="18"/>
        <v>63828.552086925178</v>
      </c>
      <c r="AB28" s="113">
        <f t="shared" si="19"/>
        <v>39635.644044383756</v>
      </c>
      <c r="AC28" s="47">
        <f t="shared" si="20"/>
        <v>5991.5331298731753</v>
      </c>
      <c r="AD28" s="47">
        <f t="shared" si="21"/>
        <v>407.59484062323139</v>
      </c>
      <c r="AE28" s="14">
        <f t="shared" si="22"/>
        <v>46034.772014880167</v>
      </c>
      <c r="AF28" s="113">
        <f t="shared" si="23"/>
        <v>18634.588762114712</v>
      </c>
      <c r="AG28" s="47">
        <f t="shared" si="24"/>
        <v>2881.5954054353033</v>
      </c>
      <c r="AH28" s="47">
        <f t="shared" si="25"/>
        <v>196.78478023889625</v>
      </c>
      <c r="AI28" s="97">
        <f t="shared" si="26"/>
        <v>21712.968947788911</v>
      </c>
      <c r="AJ28" s="113">
        <f t="shared" si="27"/>
        <v>58270.232806498469</v>
      </c>
      <c r="AK28" s="47">
        <f t="shared" si="28"/>
        <v>8873.1285353084786</v>
      </c>
      <c r="AL28" s="47">
        <f t="shared" si="29"/>
        <v>604.37962086212769</v>
      </c>
      <c r="AM28" s="97">
        <f t="shared" si="30"/>
        <v>67747.740962669064</v>
      </c>
      <c r="AN28" s="127">
        <f t="shared" si="31"/>
        <v>29466.2</v>
      </c>
      <c r="AO28" s="128">
        <f t="shared" si="32"/>
        <v>14733.1</v>
      </c>
      <c r="AP28" s="129">
        <f t="shared" si="33"/>
        <v>14733.1</v>
      </c>
    </row>
    <row r="29" spans="1:42" ht="30" x14ac:dyDescent="0.25">
      <c r="A29" s="105" t="s">
        <v>25</v>
      </c>
      <c r="B29" s="44" t="s">
        <v>371</v>
      </c>
      <c r="C29" s="45" t="s">
        <v>1346</v>
      </c>
      <c r="D29" s="45" t="s">
        <v>364</v>
      </c>
      <c r="E29" s="106" t="s">
        <v>183</v>
      </c>
      <c r="F29" s="104" t="str">
        <f t="shared" si="5"/>
        <v>Y</v>
      </c>
      <c r="G29" s="190">
        <f>SUMIF('Data and Mdcr Calculation'!A:A,A29,'Data and Mdcr Calculation'!H:H)</f>
        <v>2600</v>
      </c>
      <c r="H29" s="9">
        <f>IF($F29="N",0,SUMIFS('Data and Mdcr Calculation'!$R:$R,'Data and Mdcr Calculation'!$D:$D,H$10,'Data and Mdcr Calculation'!$A:$A,$A29))</f>
        <v>3784.704161513579</v>
      </c>
      <c r="I29" s="191">
        <f>IF($F29="N",0,SUMIFS('Data and Mdcr Calculation'!$R:$R,'Data and Mdcr Calculation'!$D:$D,I$10,'Data and Mdcr Calculation'!$A:$A,$A29))</f>
        <v>125.69518734241153</v>
      </c>
      <c r="J29" s="191">
        <f>IF($F29="N",0,SUMIFS('Data and Mdcr Calculation'!$R:$R,'Data and Mdcr Calculation'!$D:$D,J$10,'Data and Mdcr Calculation'!$A:$A,$A29))</f>
        <v>22.666892375829043</v>
      </c>
      <c r="K29" s="190">
        <f t="shared" si="6"/>
        <v>3933.0662412318193</v>
      </c>
      <c r="L29" s="158">
        <f>IF($F29="N",0,SUMIFS('Data and Mdcr Calculation'!$I:$I,'Data and Mdcr Calculation'!$A:$A,$A29,'Data and Mdcr Calculation'!$D:$D,L$10))</f>
        <v>892471.16382825107</v>
      </c>
      <c r="M29" s="194">
        <f>IF($F29="N",0,SUMIFS('Data and Mdcr Calculation'!$I:$I,'Data and Mdcr Calculation'!$A:$A,$A29,'Data and Mdcr Calculation'!$D:$D,M$10))</f>
        <v>30996.615063033252</v>
      </c>
      <c r="N29" s="194">
        <f>IF($F29="N",0,SUMIFS('Data and Mdcr Calculation'!$I:$I,'Data and Mdcr Calculation'!$A:$A,$A29,'Data and Mdcr Calculation'!$D:$D,N$10))</f>
        <v>5712.5799591004907</v>
      </c>
      <c r="O29" s="159">
        <f t="shared" si="7"/>
        <v>929180.35885038483</v>
      </c>
      <c r="P29" s="212">
        <f>IF($F29="N",0,SUMIFS('Data and Mdcr Calculation'!P:P,'Data and Mdcr Calculation'!A:A,A29))</f>
        <v>921124.11369649216</v>
      </c>
      <c r="Q29" s="46">
        <f t="shared" si="8"/>
        <v>1.0087461016752268</v>
      </c>
      <c r="R29" s="14">
        <f t="shared" si="9"/>
        <v>-8056.2451538926689</v>
      </c>
      <c r="S29" s="113">
        <f t="shared" si="10"/>
        <v>166640.52423144289</v>
      </c>
      <c r="T29" s="47">
        <f t="shared" si="11"/>
        <v>5534.3590986863801</v>
      </c>
      <c r="U29" s="47">
        <f t="shared" si="12"/>
        <v>998.02327130775279</v>
      </c>
      <c r="V29" s="14">
        <f t="shared" si="13"/>
        <v>173172.90660143702</v>
      </c>
      <c r="W29" s="113">
        <f t="shared" si="14"/>
        <v>96119.144344302636</v>
      </c>
      <c r="X29" s="47">
        <f t="shared" si="15"/>
        <v>3338.3354422886814</v>
      </c>
      <c r="Y29" s="47">
        <f t="shared" si="16"/>
        <v>615.24486159512287</v>
      </c>
      <c r="Z29" s="14">
        <f t="shared" si="17"/>
        <v>100072.72464818644</v>
      </c>
      <c r="AA29" s="103">
        <f t="shared" si="18"/>
        <v>273245.63124962349</v>
      </c>
      <c r="AB29" s="113">
        <f t="shared" si="19"/>
        <v>176806.92226147786</v>
      </c>
      <c r="AC29" s="47">
        <f t="shared" si="20"/>
        <v>5887.6160624323193</v>
      </c>
      <c r="AD29" s="47">
        <f t="shared" si="21"/>
        <v>1061.7268843699499</v>
      </c>
      <c r="AE29" s="14">
        <f t="shared" si="22"/>
        <v>183756.26520828012</v>
      </c>
      <c r="AF29" s="113">
        <f t="shared" si="23"/>
        <v>101983.17702313277</v>
      </c>
      <c r="AG29" s="47">
        <f t="shared" si="24"/>
        <v>3551.4206832858313</v>
      </c>
      <c r="AH29" s="47">
        <f t="shared" si="25"/>
        <v>654.5158102075776</v>
      </c>
      <c r="AI29" s="97">
        <f t="shared" si="26"/>
        <v>106189.11351662618</v>
      </c>
      <c r="AJ29" s="113">
        <f t="shared" si="27"/>
        <v>278790.09928461059</v>
      </c>
      <c r="AK29" s="47">
        <f t="shared" si="28"/>
        <v>9439.036745718151</v>
      </c>
      <c r="AL29" s="47">
        <f t="shared" si="29"/>
        <v>1716.2426945775273</v>
      </c>
      <c r="AM29" s="97">
        <f t="shared" si="30"/>
        <v>289945.3787249063</v>
      </c>
      <c r="AN29" s="127">
        <f t="shared" si="31"/>
        <v>126108.84</v>
      </c>
      <c r="AO29" s="128">
        <f t="shared" si="32"/>
        <v>63054.42</v>
      </c>
      <c r="AP29" s="129">
        <f t="shared" si="33"/>
        <v>63054.42</v>
      </c>
    </row>
    <row r="30" spans="1:42" ht="30" x14ac:dyDescent="0.25">
      <c r="A30" s="105" t="s">
        <v>743</v>
      </c>
      <c r="B30" s="44" t="s">
        <v>744</v>
      </c>
      <c r="C30" s="45" t="s">
        <v>1347</v>
      </c>
      <c r="D30" s="45" t="s">
        <v>249</v>
      </c>
      <c r="E30" s="106" t="s">
        <v>183</v>
      </c>
      <c r="F30" s="104" t="str">
        <f t="shared" si="5"/>
        <v>N</v>
      </c>
      <c r="G30" s="190">
        <f>SUMIF('Data and Mdcr Calculation'!A:A,A30,'Data and Mdcr Calculation'!H:H)</f>
        <v>0</v>
      </c>
      <c r="H30" s="9">
        <f>IF($F30="N",0,SUMIFS('Data and Mdcr Calculation'!$R:$R,'Data and Mdcr Calculation'!$D:$D,H$10,'Data and Mdcr Calculation'!$A:$A,$A30))</f>
        <v>0</v>
      </c>
      <c r="I30" s="191">
        <f>IF($F30="N",0,SUMIFS('Data and Mdcr Calculation'!$R:$R,'Data and Mdcr Calculation'!$D:$D,I$10,'Data and Mdcr Calculation'!$A:$A,$A30))</f>
        <v>0</v>
      </c>
      <c r="J30" s="191">
        <f>IF($F30="N",0,SUMIFS('Data and Mdcr Calculation'!$R:$R,'Data and Mdcr Calculation'!$D:$D,J$10,'Data and Mdcr Calculation'!$A:$A,$A30))</f>
        <v>0</v>
      </c>
      <c r="K30" s="190">
        <f t="shared" si="6"/>
        <v>0</v>
      </c>
      <c r="L30" s="158">
        <f>IF($F30="N",0,SUMIFS('Data and Mdcr Calculation'!$I:$I,'Data and Mdcr Calculation'!$A:$A,$A30,'Data and Mdcr Calculation'!$D:$D,L$10))</f>
        <v>0</v>
      </c>
      <c r="M30" s="194">
        <f>IF($F30="N",0,SUMIFS('Data and Mdcr Calculation'!$I:$I,'Data and Mdcr Calculation'!$A:$A,$A30,'Data and Mdcr Calculation'!$D:$D,M$10))</f>
        <v>0</v>
      </c>
      <c r="N30" s="194">
        <f>IF($F30="N",0,SUMIFS('Data and Mdcr Calculation'!$I:$I,'Data and Mdcr Calculation'!$A:$A,$A30,'Data and Mdcr Calculation'!$D:$D,N$10))</f>
        <v>0</v>
      </c>
      <c r="O30" s="159">
        <f t="shared" si="7"/>
        <v>0</v>
      </c>
      <c r="P30" s="212">
        <f>IF($F30="N",0,SUMIFS('Data and Mdcr Calculation'!P:P,'Data and Mdcr Calculation'!A:A,A30))</f>
        <v>0</v>
      </c>
      <c r="Q30" s="46">
        <f t="shared" si="8"/>
        <v>0</v>
      </c>
      <c r="R30" s="14">
        <f t="shared" si="9"/>
        <v>0</v>
      </c>
      <c r="S30" s="113">
        <f t="shared" si="10"/>
        <v>0</v>
      </c>
      <c r="T30" s="47">
        <f t="shared" si="11"/>
        <v>0</v>
      </c>
      <c r="U30" s="47">
        <f t="shared" si="12"/>
        <v>0</v>
      </c>
      <c r="V30" s="14">
        <f t="shared" si="13"/>
        <v>0</v>
      </c>
      <c r="W30" s="113">
        <f t="shared" si="14"/>
        <v>0</v>
      </c>
      <c r="X30" s="47">
        <f t="shared" si="15"/>
        <v>0</v>
      </c>
      <c r="Y30" s="47">
        <f t="shared" si="16"/>
        <v>0</v>
      </c>
      <c r="Z30" s="14">
        <f t="shared" si="17"/>
        <v>0</v>
      </c>
      <c r="AA30" s="103">
        <f t="shared" si="18"/>
        <v>0</v>
      </c>
      <c r="AB30" s="113">
        <f t="shared" si="19"/>
        <v>0</v>
      </c>
      <c r="AC30" s="47">
        <f t="shared" si="20"/>
        <v>0</v>
      </c>
      <c r="AD30" s="47">
        <f t="shared" si="21"/>
        <v>0</v>
      </c>
      <c r="AE30" s="14">
        <f t="shared" si="22"/>
        <v>0</v>
      </c>
      <c r="AF30" s="113">
        <f t="shared" si="23"/>
        <v>0</v>
      </c>
      <c r="AG30" s="47">
        <f t="shared" si="24"/>
        <v>0</v>
      </c>
      <c r="AH30" s="47">
        <f t="shared" si="25"/>
        <v>0</v>
      </c>
      <c r="AI30" s="97">
        <f t="shared" si="26"/>
        <v>0</v>
      </c>
      <c r="AJ30" s="113">
        <f t="shared" si="27"/>
        <v>0</v>
      </c>
      <c r="AK30" s="47">
        <f t="shared" si="28"/>
        <v>0</v>
      </c>
      <c r="AL30" s="47">
        <f t="shared" si="29"/>
        <v>0</v>
      </c>
      <c r="AM30" s="97">
        <f t="shared" si="30"/>
        <v>0</v>
      </c>
      <c r="AN30" s="127">
        <f t="shared" si="31"/>
        <v>0</v>
      </c>
      <c r="AO30" s="128">
        <f t="shared" si="32"/>
        <v>0</v>
      </c>
      <c r="AP30" s="129">
        <f t="shared" si="33"/>
        <v>0</v>
      </c>
    </row>
    <row r="31" spans="1:42" ht="30" x14ac:dyDescent="0.25">
      <c r="A31" s="105" t="s">
        <v>23</v>
      </c>
      <c r="B31" s="44" t="s">
        <v>334</v>
      </c>
      <c r="C31" s="45" t="s">
        <v>1348</v>
      </c>
      <c r="D31" s="45" t="s">
        <v>249</v>
      </c>
      <c r="E31" s="106" t="s">
        <v>183</v>
      </c>
      <c r="F31" s="104" t="str">
        <f t="shared" si="5"/>
        <v>Y</v>
      </c>
      <c r="G31" s="190">
        <f>SUMIF('Data and Mdcr Calculation'!A:A,A31,'Data and Mdcr Calculation'!H:H)</f>
        <v>2115</v>
      </c>
      <c r="H31" s="9">
        <f>IF($F31="N",0,SUMIFS('Data and Mdcr Calculation'!$R:$R,'Data and Mdcr Calculation'!$D:$D,H$10,'Data and Mdcr Calculation'!$A:$A,$A31))</f>
        <v>2719.3024798801412</v>
      </c>
      <c r="I31" s="191">
        <f>IF($F31="N",0,SUMIFS('Data and Mdcr Calculation'!$R:$R,'Data and Mdcr Calculation'!$D:$D,I$10,'Data and Mdcr Calculation'!$A:$A,$A31))</f>
        <v>436.66257204422163</v>
      </c>
      <c r="J31" s="191">
        <f>IF($F31="N",0,SUMIFS('Data and Mdcr Calculation'!$R:$R,'Data and Mdcr Calculation'!$D:$D,J$10,'Data and Mdcr Calculation'!$A:$A,$A31))</f>
        <v>48.745271222635736</v>
      </c>
      <c r="K31" s="190">
        <f t="shared" si="6"/>
        <v>3204.7103231469987</v>
      </c>
      <c r="L31" s="158">
        <f>IF($F31="N",0,SUMIFS('Data and Mdcr Calculation'!$I:$I,'Data and Mdcr Calculation'!$A:$A,$A31,'Data and Mdcr Calculation'!$D:$D,L$10))</f>
        <v>238603.78110140239</v>
      </c>
      <c r="M31" s="194">
        <f>IF($F31="N",0,SUMIFS('Data and Mdcr Calculation'!$I:$I,'Data and Mdcr Calculation'!$A:$A,$A31,'Data and Mdcr Calculation'!$D:$D,M$10))</f>
        <v>38675.204005956701</v>
      </c>
      <c r="N31" s="194">
        <f>IF($F31="N",0,SUMIFS('Data and Mdcr Calculation'!$I:$I,'Data and Mdcr Calculation'!$A:$A,$A31,'Data and Mdcr Calculation'!$D:$D,N$10))</f>
        <v>4317.3686721888462</v>
      </c>
      <c r="O31" s="159">
        <f t="shared" si="7"/>
        <v>281596.35377954791</v>
      </c>
      <c r="P31" s="212">
        <f>IF($F31="N",0,SUMIFS('Data and Mdcr Calculation'!P:P,'Data and Mdcr Calculation'!A:A,A31))</f>
        <v>848382.96384670481</v>
      </c>
      <c r="Q31" s="46">
        <f t="shared" si="8"/>
        <v>0.33192127350453238</v>
      </c>
      <c r="R31" s="14">
        <f t="shared" si="9"/>
        <v>566786.61006715684</v>
      </c>
      <c r="S31" s="113">
        <f t="shared" si="10"/>
        <v>119730.88818912262</v>
      </c>
      <c r="T31" s="47">
        <f t="shared" si="11"/>
        <v>19226.253047107079</v>
      </c>
      <c r="U31" s="47">
        <f t="shared" si="12"/>
        <v>2146.2542919326515</v>
      </c>
      <c r="V31" s="14">
        <f t="shared" si="13"/>
        <v>141103.39552816233</v>
      </c>
      <c r="W31" s="113">
        <f t="shared" si="14"/>
        <v>25697.627224621039</v>
      </c>
      <c r="X31" s="47">
        <f t="shared" si="15"/>
        <v>4165.3194714415367</v>
      </c>
      <c r="Y31" s="47">
        <f t="shared" si="16"/>
        <v>464.98060599473877</v>
      </c>
      <c r="Z31" s="14">
        <f t="shared" si="17"/>
        <v>30327.927302057316</v>
      </c>
      <c r="AA31" s="103">
        <f t="shared" si="18"/>
        <v>171431.32283021964</v>
      </c>
      <c r="AB31" s="113">
        <f t="shared" si="19"/>
        <v>127035.42513434761</v>
      </c>
      <c r="AC31" s="47">
        <f t="shared" si="20"/>
        <v>20453.460688411786</v>
      </c>
      <c r="AD31" s="47">
        <f t="shared" si="21"/>
        <v>2283.2492467368634</v>
      </c>
      <c r="AE31" s="14">
        <f t="shared" si="22"/>
        <v>149772.13506949626</v>
      </c>
      <c r="AF31" s="113">
        <f t="shared" si="23"/>
        <v>27265.38697572524</v>
      </c>
      <c r="AG31" s="47">
        <f t="shared" si="24"/>
        <v>4431.1909270654651</v>
      </c>
      <c r="AH31" s="47">
        <f t="shared" si="25"/>
        <v>494.66021914333913</v>
      </c>
      <c r="AI31" s="97">
        <f t="shared" si="26"/>
        <v>32191.238121934042</v>
      </c>
      <c r="AJ31" s="113">
        <f t="shared" si="27"/>
        <v>154300.81211007285</v>
      </c>
      <c r="AK31" s="47">
        <f t="shared" si="28"/>
        <v>24884.651615477251</v>
      </c>
      <c r="AL31" s="47">
        <f t="shared" si="29"/>
        <v>2777.9094658802023</v>
      </c>
      <c r="AM31" s="97">
        <f t="shared" si="30"/>
        <v>181963.37319143029</v>
      </c>
      <c r="AN31" s="127">
        <f t="shared" si="31"/>
        <v>79143.149999999994</v>
      </c>
      <c r="AO31" s="128">
        <f t="shared" si="32"/>
        <v>39571.58</v>
      </c>
      <c r="AP31" s="129">
        <f t="shared" si="33"/>
        <v>39571.569999999992</v>
      </c>
    </row>
    <row r="32" spans="1:42" ht="30" x14ac:dyDescent="0.25">
      <c r="A32" s="105" t="s">
        <v>82</v>
      </c>
      <c r="B32" s="44" t="s">
        <v>226</v>
      </c>
      <c r="C32" s="45" t="s">
        <v>1349</v>
      </c>
      <c r="D32" s="45" t="s">
        <v>364</v>
      </c>
      <c r="E32" s="106" t="s">
        <v>183</v>
      </c>
      <c r="F32" s="104" t="str">
        <f t="shared" si="5"/>
        <v>Y</v>
      </c>
      <c r="G32" s="190">
        <f>SUMIF('Data and Mdcr Calculation'!A:A,A32,'Data and Mdcr Calculation'!H:H)</f>
        <v>2527</v>
      </c>
      <c r="H32" s="9">
        <f>IF($F32="N",0,SUMIFS('Data and Mdcr Calculation'!$R:$R,'Data and Mdcr Calculation'!$D:$D,H$10,'Data and Mdcr Calculation'!$A:$A,$A32))</f>
        <v>3060.2285543512871</v>
      </c>
      <c r="I32" s="191">
        <f>IF($F32="N",0,SUMIFS('Data and Mdcr Calculation'!$R:$R,'Data and Mdcr Calculation'!$D:$D,I$10,'Data and Mdcr Calculation'!$A:$A,$A32))</f>
        <v>614.71504203758968</v>
      </c>
      <c r="J32" s="191">
        <f>IF($F32="N",0,SUMIFS('Data and Mdcr Calculation'!$R:$R,'Data and Mdcr Calculation'!$D:$D,J$10,'Data and Mdcr Calculation'!$A:$A,$A32))</f>
        <v>101.53141656590238</v>
      </c>
      <c r="K32" s="190">
        <f t="shared" si="6"/>
        <v>3776.4750129547792</v>
      </c>
      <c r="L32" s="158">
        <f>IF($F32="N",0,SUMIFS('Data and Mdcr Calculation'!$I:$I,'Data and Mdcr Calculation'!$A:$A,$A32,'Data and Mdcr Calculation'!$D:$D,L$10))</f>
        <v>564320.46053306002</v>
      </c>
      <c r="M32" s="194">
        <f>IF($F32="N",0,SUMIFS('Data and Mdcr Calculation'!$I:$I,'Data and Mdcr Calculation'!$A:$A,$A32,'Data and Mdcr Calculation'!$D:$D,M$10))</f>
        <v>111545.51331869034</v>
      </c>
      <c r="N32" s="194">
        <f>IF($F32="N",0,SUMIFS('Data and Mdcr Calculation'!$I:$I,'Data and Mdcr Calculation'!$A:$A,$A32,'Data and Mdcr Calculation'!$D:$D,N$10))</f>
        <v>17896.261916845517</v>
      </c>
      <c r="O32" s="159">
        <f t="shared" si="7"/>
        <v>693762.23576859594</v>
      </c>
      <c r="P32" s="212">
        <f>IF($F32="N",0,SUMIFS('Data and Mdcr Calculation'!P:P,'Data and Mdcr Calculation'!A:A,A32))</f>
        <v>829918.14884694235</v>
      </c>
      <c r="Q32" s="46">
        <f t="shared" si="8"/>
        <v>0.83594055236951215</v>
      </c>
      <c r="R32" s="14">
        <f t="shared" si="9"/>
        <v>136155.91307834641</v>
      </c>
      <c r="S32" s="113">
        <f t="shared" si="10"/>
        <v>134741.86324808717</v>
      </c>
      <c r="T32" s="47">
        <f t="shared" si="11"/>
        <v>27065.903300915073</v>
      </c>
      <c r="U32" s="47">
        <f t="shared" si="12"/>
        <v>4470.4282713966813</v>
      </c>
      <c r="V32" s="14">
        <f t="shared" si="13"/>
        <v>166278.19482039893</v>
      </c>
      <c r="W32" s="113">
        <f t="shared" si="14"/>
        <v>60777.313599410569</v>
      </c>
      <c r="X32" s="47">
        <f t="shared" si="15"/>
        <v>12013.45178442295</v>
      </c>
      <c r="Y32" s="47">
        <f t="shared" si="16"/>
        <v>1927.4274084442623</v>
      </c>
      <c r="Z32" s="14">
        <f t="shared" si="17"/>
        <v>74718.192792277783</v>
      </c>
      <c r="AA32" s="103">
        <f t="shared" si="18"/>
        <v>240996.38761267671</v>
      </c>
      <c r="AB32" s="113">
        <f t="shared" si="19"/>
        <v>142962.1891226389</v>
      </c>
      <c r="AC32" s="47">
        <f t="shared" si="20"/>
        <v>28793.514149909653</v>
      </c>
      <c r="AD32" s="47">
        <f t="shared" si="21"/>
        <v>4755.7747568049808</v>
      </c>
      <c r="AE32" s="14">
        <f t="shared" si="22"/>
        <v>176511.47802935354</v>
      </c>
      <c r="AF32" s="113">
        <f t="shared" si="23"/>
        <v>64485.213368074874</v>
      </c>
      <c r="AG32" s="47">
        <f t="shared" si="24"/>
        <v>12780.267855769096</v>
      </c>
      <c r="AH32" s="47">
        <f t="shared" si="25"/>
        <v>2050.4546898343215</v>
      </c>
      <c r="AI32" s="97">
        <f t="shared" si="26"/>
        <v>79315.935913678288</v>
      </c>
      <c r="AJ32" s="113">
        <f t="shared" si="27"/>
        <v>207447.40249071378</v>
      </c>
      <c r="AK32" s="47">
        <f t="shared" si="28"/>
        <v>41573.782005678746</v>
      </c>
      <c r="AL32" s="47">
        <f t="shared" si="29"/>
        <v>6806.2294466393023</v>
      </c>
      <c r="AM32" s="97">
        <f t="shared" si="30"/>
        <v>255827.41394303183</v>
      </c>
      <c r="AN32" s="127">
        <f t="shared" si="31"/>
        <v>111269.58</v>
      </c>
      <c r="AO32" s="128">
        <f t="shared" si="32"/>
        <v>55634.79</v>
      </c>
      <c r="AP32" s="129">
        <f t="shared" si="33"/>
        <v>55634.79</v>
      </c>
    </row>
    <row r="33" spans="1:42" ht="30" x14ac:dyDescent="0.25">
      <c r="A33" s="105" t="s">
        <v>155</v>
      </c>
      <c r="B33" s="44" t="s">
        <v>211</v>
      </c>
      <c r="C33" s="45" t="s">
        <v>1350</v>
      </c>
      <c r="D33" s="45" t="s">
        <v>422</v>
      </c>
      <c r="E33" s="106" t="s">
        <v>183</v>
      </c>
      <c r="F33" s="104" t="str">
        <f t="shared" si="5"/>
        <v>Y</v>
      </c>
      <c r="G33" s="190">
        <f>SUMIF('Data and Mdcr Calculation'!A:A,A33,'Data and Mdcr Calculation'!H:H)</f>
        <v>834</v>
      </c>
      <c r="H33" s="9">
        <f>IF($F33="N",0,SUMIFS('Data and Mdcr Calculation'!$R:$R,'Data and Mdcr Calculation'!$D:$D,H$10,'Data and Mdcr Calculation'!$A:$A,$A33))</f>
        <v>1308.1718287803963</v>
      </c>
      <c r="I33" s="191">
        <f>IF($F33="N",0,SUMIFS('Data and Mdcr Calculation'!$R:$R,'Data and Mdcr Calculation'!$D:$D,I$10,'Data and Mdcr Calculation'!$A:$A,$A33))</f>
        <v>7.583970552943911</v>
      </c>
      <c r="J33" s="191">
        <f>IF($F33="N",0,SUMIFS('Data and Mdcr Calculation'!$R:$R,'Data and Mdcr Calculation'!$D:$D,J$10,'Data and Mdcr Calculation'!$A:$A,$A33))</f>
        <v>25.358281485121463</v>
      </c>
      <c r="K33" s="190">
        <f t="shared" si="6"/>
        <v>1341.1140808184616</v>
      </c>
      <c r="L33" s="158">
        <f>IF($F33="N",0,SUMIFS('Data and Mdcr Calculation'!$I:$I,'Data and Mdcr Calculation'!$A:$A,$A33,'Data and Mdcr Calculation'!$D:$D,L$10))</f>
        <v>90412.850050775014</v>
      </c>
      <c r="M33" s="194">
        <f>IF($F33="N",0,SUMIFS('Data and Mdcr Calculation'!$I:$I,'Data and Mdcr Calculation'!$A:$A,$A33,'Data and Mdcr Calculation'!$D:$D,M$10))</f>
        <v>481.80964922852672</v>
      </c>
      <c r="N33" s="194">
        <f>IF($F33="N",0,SUMIFS('Data and Mdcr Calculation'!$I:$I,'Data and Mdcr Calculation'!$A:$A,$A33,'Data and Mdcr Calculation'!$D:$D,N$10))</f>
        <v>1975.4352943786116</v>
      </c>
      <c r="O33" s="159">
        <f t="shared" si="7"/>
        <v>92870.094994382147</v>
      </c>
      <c r="P33" s="212">
        <f>IF($F33="N",0,SUMIFS('Data and Mdcr Calculation'!P:P,'Data and Mdcr Calculation'!A:A,A33))</f>
        <v>245839.62215483215</v>
      </c>
      <c r="Q33" s="46">
        <f t="shared" si="8"/>
        <v>0.37776699370247024</v>
      </c>
      <c r="R33" s="14">
        <f t="shared" si="9"/>
        <v>152969.52716045</v>
      </c>
      <c r="S33" s="113">
        <f t="shared" si="10"/>
        <v>57598.805621200845</v>
      </c>
      <c r="T33" s="47">
        <f t="shared" si="11"/>
        <v>333.92222344612043</v>
      </c>
      <c r="U33" s="47">
        <f t="shared" si="12"/>
        <v>1116.5251337898981</v>
      </c>
      <c r="V33" s="14">
        <f t="shared" si="13"/>
        <v>59049.25297843686</v>
      </c>
      <c r="W33" s="113">
        <f t="shared" si="14"/>
        <v>9737.4639504684692</v>
      </c>
      <c r="X33" s="47">
        <f t="shared" si="15"/>
        <v>51.890899221912328</v>
      </c>
      <c r="Y33" s="47">
        <f t="shared" si="16"/>
        <v>212.75438120457648</v>
      </c>
      <c r="Z33" s="14">
        <f t="shared" si="17"/>
        <v>10002.109230894959</v>
      </c>
      <c r="AA33" s="103">
        <f t="shared" si="18"/>
        <v>69051.362209331826</v>
      </c>
      <c r="AB33" s="113">
        <f t="shared" si="19"/>
        <v>61112.791110027421</v>
      </c>
      <c r="AC33" s="47">
        <f t="shared" si="20"/>
        <v>355.23640792140475</v>
      </c>
      <c r="AD33" s="47">
        <f t="shared" si="21"/>
        <v>1187.7926955211683</v>
      </c>
      <c r="AE33" s="14">
        <f t="shared" si="22"/>
        <v>62655.82021346999</v>
      </c>
      <c r="AF33" s="113">
        <f t="shared" si="23"/>
        <v>10331.52673789758</v>
      </c>
      <c r="AG33" s="47">
        <f t="shared" si="24"/>
        <v>55.203084278630136</v>
      </c>
      <c r="AH33" s="47">
        <f t="shared" si="25"/>
        <v>226.33444808997498</v>
      </c>
      <c r="AI33" s="97">
        <f t="shared" si="26"/>
        <v>10613.064270266184</v>
      </c>
      <c r="AJ33" s="113">
        <f t="shared" si="27"/>
        <v>71444.317847925005</v>
      </c>
      <c r="AK33" s="47">
        <f t="shared" si="28"/>
        <v>410.43949220003486</v>
      </c>
      <c r="AL33" s="47">
        <f t="shared" si="29"/>
        <v>1414.1271436111433</v>
      </c>
      <c r="AM33" s="97">
        <f t="shared" si="30"/>
        <v>73268.884483736183</v>
      </c>
      <c r="AN33" s="127">
        <f t="shared" si="31"/>
        <v>31867.57</v>
      </c>
      <c r="AO33" s="128">
        <f t="shared" si="32"/>
        <v>15933.79</v>
      </c>
      <c r="AP33" s="129">
        <f t="shared" si="33"/>
        <v>15933.779999999999</v>
      </c>
    </row>
    <row r="34" spans="1:42" x14ac:dyDescent="0.25">
      <c r="A34" s="105" t="s">
        <v>178</v>
      </c>
      <c r="B34" s="44" t="s">
        <v>219</v>
      </c>
      <c r="C34" s="45" t="s">
        <v>1351</v>
      </c>
      <c r="D34" s="45" t="s">
        <v>381</v>
      </c>
      <c r="E34" s="106" t="s">
        <v>183</v>
      </c>
      <c r="F34" s="104" t="str">
        <f t="shared" si="5"/>
        <v>Y</v>
      </c>
      <c r="G34" s="190">
        <f>SUMIF('Data and Mdcr Calculation'!A:A,A34,'Data and Mdcr Calculation'!H:H)</f>
        <v>4631</v>
      </c>
      <c r="H34" s="9">
        <f>IF($F34="N",0,SUMIFS('Data and Mdcr Calculation'!$R:$R,'Data and Mdcr Calculation'!$D:$D,H$10,'Data and Mdcr Calculation'!$A:$A,$A34))</f>
        <v>5529.2161038739096</v>
      </c>
      <c r="I34" s="191">
        <f>IF($F34="N",0,SUMIFS('Data and Mdcr Calculation'!$R:$R,'Data and Mdcr Calculation'!$D:$D,I$10,'Data and Mdcr Calculation'!$A:$A,$A34))</f>
        <v>737.38347391358298</v>
      </c>
      <c r="J34" s="191">
        <f>IF($F34="N",0,SUMIFS('Data and Mdcr Calculation'!$R:$R,'Data and Mdcr Calculation'!$D:$D,J$10,'Data and Mdcr Calculation'!$A:$A,$A34))</f>
        <v>245.28650009173072</v>
      </c>
      <c r="K34" s="190">
        <f t="shared" si="6"/>
        <v>6511.8860778792232</v>
      </c>
      <c r="L34" s="158">
        <f>IF($F34="N",0,SUMIFS('Data and Mdcr Calculation'!$I:$I,'Data and Mdcr Calculation'!$A:$A,$A34,'Data and Mdcr Calculation'!$D:$D,L$10))</f>
        <v>1004729.5372812093</v>
      </c>
      <c r="M34" s="194">
        <f>IF($F34="N",0,SUMIFS('Data and Mdcr Calculation'!$I:$I,'Data and Mdcr Calculation'!$A:$A,$A34,'Data and Mdcr Calculation'!$D:$D,M$10))</f>
        <v>134911.72861779819</v>
      </c>
      <c r="N34" s="194">
        <f>IF($F34="N",0,SUMIFS('Data and Mdcr Calculation'!$I:$I,'Data and Mdcr Calculation'!$A:$A,$A34,'Data and Mdcr Calculation'!$D:$D,N$10))</f>
        <v>44353.149292370013</v>
      </c>
      <c r="O34" s="159">
        <f t="shared" si="7"/>
        <v>1183994.4151913775</v>
      </c>
      <c r="P34" s="212">
        <f>IF($F34="N",0,SUMIFS('Data and Mdcr Calculation'!P:P,'Data and Mdcr Calculation'!A:A,A34))</f>
        <v>1075698.4612048687</v>
      </c>
      <c r="Q34" s="46">
        <f t="shared" si="8"/>
        <v>1.1006750106021428</v>
      </c>
      <c r="R34" s="14">
        <f t="shared" si="9"/>
        <v>-108295.95398650877</v>
      </c>
      <c r="S34" s="113">
        <f t="shared" si="10"/>
        <v>243451.38505356826</v>
      </c>
      <c r="T34" s="47">
        <f t="shared" si="11"/>
        <v>32466.99435641506</v>
      </c>
      <c r="U34" s="47">
        <f t="shared" si="12"/>
        <v>10799.964599038904</v>
      </c>
      <c r="V34" s="14">
        <f t="shared" si="13"/>
        <v>286718.34400902217</v>
      </c>
      <c r="W34" s="113">
        <f t="shared" si="14"/>
        <v>108209.37116518624</v>
      </c>
      <c r="X34" s="47">
        <f t="shared" si="15"/>
        <v>14529.993172136865</v>
      </c>
      <c r="Y34" s="47">
        <f t="shared" si="16"/>
        <v>4776.8341787882509</v>
      </c>
      <c r="Z34" s="14">
        <f t="shared" si="17"/>
        <v>127516.19851611136</v>
      </c>
      <c r="AA34" s="103">
        <f t="shared" si="18"/>
        <v>414234.54252513353</v>
      </c>
      <c r="AB34" s="113">
        <f t="shared" si="19"/>
        <v>258303.85682076207</v>
      </c>
      <c r="AC34" s="47">
        <f t="shared" si="20"/>
        <v>34539.355698313899</v>
      </c>
      <c r="AD34" s="47">
        <f t="shared" si="21"/>
        <v>11489.324041530748</v>
      </c>
      <c r="AE34" s="14">
        <f t="shared" si="22"/>
        <v>304332.53656060668</v>
      </c>
      <c r="AF34" s="113">
        <f t="shared" si="23"/>
        <v>114811.00388879176</v>
      </c>
      <c r="AG34" s="47">
        <f t="shared" si="24"/>
        <v>15457.439544826453</v>
      </c>
      <c r="AH34" s="47">
        <f t="shared" si="25"/>
        <v>5081.7384880726077</v>
      </c>
      <c r="AI34" s="97">
        <f t="shared" si="26"/>
        <v>135350.18192169082</v>
      </c>
      <c r="AJ34" s="113">
        <f t="shared" si="27"/>
        <v>373114.86070955382</v>
      </c>
      <c r="AK34" s="47">
        <f t="shared" si="28"/>
        <v>49996.795243140354</v>
      </c>
      <c r="AL34" s="47">
        <f t="shared" si="29"/>
        <v>16571.062529603354</v>
      </c>
      <c r="AM34" s="97">
        <f t="shared" si="30"/>
        <v>439682.71848229755</v>
      </c>
      <c r="AN34" s="127">
        <f t="shared" si="31"/>
        <v>191235.6</v>
      </c>
      <c r="AO34" s="128">
        <f t="shared" si="32"/>
        <v>95617.8</v>
      </c>
      <c r="AP34" s="129">
        <f t="shared" si="33"/>
        <v>95617.8</v>
      </c>
    </row>
    <row r="35" spans="1:42" ht="30" x14ac:dyDescent="0.25">
      <c r="A35" s="105" t="s">
        <v>88</v>
      </c>
      <c r="B35" s="44" t="s">
        <v>314</v>
      </c>
      <c r="C35" s="45" t="s">
        <v>1352</v>
      </c>
      <c r="D35" s="45" t="s">
        <v>423</v>
      </c>
      <c r="E35" s="106" t="s">
        <v>183</v>
      </c>
      <c r="F35" s="104" t="str">
        <f t="shared" si="5"/>
        <v>Y</v>
      </c>
      <c r="G35" s="190">
        <f>SUMIF('Data and Mdcr Calculation'!A:A,A35,'Data and Mdcr Calculation'!H:H)</f>
        <v>2135</v>
      </c>
      <c r="H35" s="9">
        <f>IF($F35="N",0,SUMIFS('Data and Mdcr Calculation'!$R:$R,'Data and Mdcr Calculation'!$D:$D,H$10,'Data and Mdcr Calculation'!$A:$A,$A35))</f>
        <v>2871.5751310600208</v>
      </c>
      <c r="I35" s="191">
        <f>IF($F35="N",0,SUMIFS('Data and Mdcr Calculation'!$R:$R,'Data and Mdcr Calculation'!$D:$D,I$10,'Data and Mdcr Calculation'!$A:$A,$A35))</f>
        <v>325.32178018526304</v>
      </c>
      <c r="J35" s="191">
        <f>IF($F35="N",0,SUMIFS('Data and Mdcr Calculation'!$R:$R,'Data and Mdcr Calculation'!$D:$D,J$10,'Data and Mdcr Calculation'!$A:$A,$A35))</f>
        <v>47.461234105834592</v>
      </c>
      <c r="K35" s="190">
        <f t="shared" si="6"/>
        <v>3244.3581453511183</v>
      </c>
      <c r="L35" s="158">
        <f>IF($F35="N",0,SUMIFS('Data and Mdcr Calculation'!$I:$I,'Data and Mdcr Calculation'!$A:$A,$A35,'Data and Mdcr Calculation'!$D:$D,L$10))</f>
        <v>332057.55183784035</v>
      </c>
      <c r="M35" s="194">
        <f>IF($F35="N",0,SUMIFS('Data and Mdcr Calculation'!$I:$I,'Data and Mdcr Calculation'!$A:$A,$A35,'Data and Mdcr Calculation'!$D:$D,M$10))</f>
        <v>37601.464516103282</v>
      </c>
      <c r="N35" s="194">
        <f>IF($F35="N",0,SUMIFS('Data and Mdcr Calculation'!$I:$I,'Data and Mdcr Calculation'!$A:$A,$A35,'Data and Mdcr Calculation'!$D:$D,N$10))</f>
        <v>5496.9861554857152</v>
      </c>
      <c r="O35" s="159">
        <f t="shared" si="7"/>
        <v>375156.00250942935</v>
      </c>
      <c r="P35" s="212">
        <f>IF($F35="N",0,SUMIFS('Data and Mdcr Calculation'!P:P,'Data and Mdcr Calculation'!A:A,A35))</f>
        <v>520330.15935141232</v>
      </c>
      <c r="Q35" s="46">
        <f t="shared" si="8"/>
        <v>0.72099607483267647</v>
      </c>
      <c r="R35" s="14">
        <f t="shared" si="9"/>
        <v>145174.15684198297</v>
      </c>
      <c r="S35" s="113">
        <f t="shared" si="10"/>
        <v>126435.45302057272</v>
      </c>
      <c r="T35" s="47">
        <f t="shared" si="11"/>
        <v>14323.917981557131</v>
      </c>
      <c r="U35" s="47">
        <f t="shared" si="12"/>
        <v>2089.7181376798972</v>
      </c>
      <c r="V35" s="14">
        <f t="shared" si="13"/>
        <v>142849.08913980974</v>
      </c>
      <c r="W35" s="113">
        <f t="shared" si="14"/>
        <v>35762.598332935406</v>
      </c>
      <c r="X35" s="47">
        <f t="shared" si="15"/>
        <v>4049.6777283843235</v>
      </c>
      <c r="Y35" s="47">
        <f t="shared" si="16"/>
        <v>592.02540894581159</v>
      </c>
      <c r="Z35" s="14">
        <f t="shared" si="17"/>
        <v>40404.301470265542</v>
      </c>
      <c r="AA35" s="103">
        <f t="shared" si="18"/>
        <v>183253.39061007529</v>
      </c>
      <c r="AB35" s="113">
        <f t="shared" si="19"/>
        <v>134149.02177249096</v>
      </c>
      <c r="AC35" s="47">
        <f t="shared" si="20"/>
        <v>15238.2106186778</v>
      </c>
      <c r="AD35" s="47">
        <f t="shared" si="21"/>
        <v>2223.104401787125</v>
      </c>
      <c r="AE35" s="14">
        <f t="shared" si="22"/>
        <v>151610.3367929559</v>
      </c>
      <c r="AF35" s="113">
        <f t="shared" si="23"/>
        <v>37944.401414255073</v>
      </c>
      <c r="AG35" s="47">
        <f t="shared" si="24"/>
        <v>4308.1677961535361</v>
      </c>
      <c r="AH35" s="47">
        <f t="shared" si="25"/>
        <v>629.81426483596977</v>
      </c>
      <c r="AI35" s="97">
        <f t="shared" si="26"/>
        <v>42882.383475244584</v>
      </c>
      <c r="AJ35" s="113">
        <f t="shared" si="27"/>
        <v>172093.42318674602</v>
      </c>
      <c r="AK35" s="47">
        <f t="shared" si="28"/>
        <v>19546.378414831335</v>
      </c>
      <c r="AL35" s="47">
        <f t="shared" si="29"/>
        <v>2852.9186666230949</v>
      </c>
      <c r="AM35" s="97">
        <f t="shared" si="30"/>
        <v>194492.72026820044</v>
      </c>
      <c r="AN35" s="127">
        <f t="shared" si="31"/>
        <v>84592.66</v>
      </c>
      <c r="AO35" s="128">
        <f t="shared" si="32"/>
        <v>42296.33</v>
      </c>
      <c r="AP35" s="129">
        <f t="shared" si="33"/>
        <v>42296.33</v>
      </c>
    </row>
    <row r="36" spans="1:42" ht="30" x14ac:dyDescent="0.25">
      <c r="A36" s="105" t="s">
        <v>102</v>
      </c>
      <c r="B36" s="44" t="s">
        <v>307</v>
      </c>
      <c r="C36" s="45" t="s">
        <v>1353</v>
      </c>
      <c r="D36" s="45" t="s">
        <v>249</v>
      </c>
      <c r="E36" s="106" t="s">
        <v>183</v>
      </c>
      <c r="F36" s="104" t="str">
        <f t="shared" si="5"/>
        <v>Y</v>
      </c>
      <c r="G36" s="190">
        <f>SUMIF('Data and Mdcr Calculation'!A:A,A36,'Data and Mdcr Calculation'!H:H)</f>
        <v>479</v>
      </c>
      <c r="H36" s="9">
        <f>IF($F36="N",0,SUMIFS('Data and Mdcr Calculation'!$R:$R,'Data and Mdcr Calculation'!$D:$D,H$10,'Data and Mdcr Calculation'!$A:$A,$A36))</f>
        <v>731.99680551779636</v>
      </c>
      <c r="I36" s="191">
        <f>IF($F36="N",0,SUMIFS('Data and Mdcr Calculation'!$R:$R,'Data and Mdcr Calculation'!$D:$D,I$10,'Data and Mdcr Calculation'!$A:$A,$A36))</f>
        <v>25.441883927899156</v>
      </c>
      <c r="J36" s="191">
        <f>IF($F36="N",0,SUMIFS('Data and Mdcr Calculation'!$R:$R,'Data and Mdcr Calculation'!$D:$D,J$10,'Data and Mdcr Calculation'!$A:$A,$A36))</f>
        <v>37.939929650780414</v>
      </c>
      <c r="K36" s="190">
        <f t="shared" si="6"/>
        <v>795.37861909647597</v>
      </c>
      <c r="L36" s="158">
        <f>IF($F36="N",0,SUMIFS('Data and Mdcr Calculation'!$I:$I,'Data and Mdcr Calculation'!$A:$A,$A36,'Data and Mdcr Calculation'!$D:$D,L$10))</f>
        <v>108690.12341132321</v>
      </c>
      <c r="M36" s="194">
        <f>IF($F36="N",0,SUMIFS('Data and Mdcr Calculation'!$I:$I,'Data and Mdcr Calculation'!$A:$A,$A36,'Data and Mdcr Calculation'!$D:$D,M$10))</f>
        <v>3781.8262714540474</v>
      </c>
      <c r="N36" s="194">
        <f>IF($F36="N",0,SUMIFS('Data and Mdcr Calculation'!$I:$I,'Data and Mdcr Calculation'!$A:$A,$A36,'Data and Mdcr Calculation'!$D:$D,N$10))</f>
        <v>5639.9780467822438</v>
      </c>
      <c r="O36" s="159">
        <f t="shared" si="7"/>
        <v>118111.92772955949</v>
      </c>
      <c r="P36" s="212">
        <f>IF($F36="N",0,SUMIFS('Data and Mdcr Calculation'!P:P,'Data and Mdcr Calculation'!A:A,A36))</f>
        <v>115115.14754183296</v>
      </c>
      <c r="Q36" s="46">
        <f t="shared" si="8"/>
        <v>1.0260328918627977</v>
      </c>
      <c r="R36" s="14">
        <f t="shared" si="9"/>
        <v>-2996.7801877265301</v>
      </c>
      <c r="S36" s="113">
        <f t="shared" si="10"/>
        <v>32229.819346948574</v>
      </c>
      <c r="T36" s="47">
        <f t="shared" si="11"/>
        <v>1120.2061493453998</v>
      </c>
      <c r="U36" s="47">
        <f t="shared" si="12"/>
        <v>1670.4951025238618</v>
      </c>
      <c r="V36" s="14">
        <f t="shared" si="13"/>
        <v>35020.520598817835</v>
      </c>
      <c r="W36" s="113">
        <f t="shared" si="14"/>
        <v>11705.92629139951</v>
      </c>
      <c r="X36" s="47">
        <f t="shared" si="15"/>
        <v>407.30268943560094</v>
      </c>
      <c r="Y36" s="47">
        <f t="shared" si="16"/>
        <v>607.42563563844772</v>
      </c>
      <c r="Z36" s="14">
        <f t="shared" si="17"/>
        <v>12720.654616473559</v>
      </c>
      <c r="AA36" s="103">
        <f t="shared" si="18"/>
        <v>47741.175215291398</v>
      </c>
      <c r="AB36" s="113">
        <f t="shared" si="19"/>
        <v>34196.094797823418</v>
      </c>
      <c r="AC36" s="47">
        <f t="shared" si="20"/>
        <v>1191.7086695163828</v>
      </c>
      <c r="AD36" s="47">
        <f t="shared" si="21"/>
        <v>1777.12244949347</v>
      </c>
      <c r="AE36" s="14">
        <f t="shared" si="22"/>
        <v>37164.925916833272</v>
      </c>
      <c r="AF36" s="113">
        <f t="shared" si="23"/>
        <v>12420.080945781974</v>
      </c>
      <c r="AG36" s="47">
        <f t="shared" si="24"/>
        <v>433.30073344212866</v>
      </c>
      <c r="AH36" s="47">
        <f t="shared" si="25"/>
        <v>646.19748472175297</v>
      </c>
      <c r="AI36" s="97">
        <f t="shared" si="26"/>
        <v>13499.579163945857</v>
      </c>
      <c r="AJ36" s="113">
        <f t="shared" si="27"/>
        <v>46616.175743605389</v>
      </c>
      <c r="AK36" s="47">
        <f t="shared" si="28"/>
        <v>1625.0094029585114</v>
      </c>
      <c r="AL36" s="47">
        <f t="shared" si="29"/>
        <v>2423.3199342152229</v>
      </c>
      <c r="AM36" s="97">
        <f t="shared" si="30"/>
        <v>50664.505080779119</v>
      </c>
      <c r="AN36" s="127">
        <f t="shared" si="31"/>
        <v>22036.02</v>
      </c>
      <c r="AO36" s="128">
        <f t="shared" si="32"/>
        <v>11018.01</v>
      </c>
      <c r="AP36" s="129">
        <f t="shared" si="33"/>
        <v>11018.01</v>
      </c>
    </row>
    <row r="37" spans="1:42" x14ac:dyDescent="0.25">
      <c r="A37" s="105" t="s">
        <v>140</v>
      </c>
      <c r="B37" s="44" t="s">
        <v>279</v>
      </c>
      <c r="C37" s="45" t="s">
        <v>1354</v>
      </c>
      <c r="D37" s="45" t="s">
        <v>249</v>
      </c>
      <c r="E37" s="106" t="s">
        <v>183</v>
      </c>
      <c r="F37" s="104" t="str">
        <f t="shared" si="5"/>
        <v>Y</v>
      </c>
      <c r="G37" s="190">
        <f>SUMIF('Data and Mdcr Calculation'!A:A,A37,'Data and Mdcr Calculation'!H:H)</f>
        <v>494</v>
      </c>
      <c r="H37" s="9">
        <f>IF($F37="N",0,SUMIFS('Data and Mdcr Calculation'!$R:$R,'Data and Mdcr Calculation'!$D:$D,H$10,'Data and Mdcr Calculation'!$A:$A,$A37))</f>
        <v>723.96681263506434</v>
      </c>
      <c r="I37" s="191">
        <f>IF($F37="N",0,SUMIFS('Data and Mdcr Calculation'!$R:$R,'Data and Mdcr Calculation'!$D:$D,I$10,'Data and Mdcr Calculation'!$A:$A,$A37))</f>
        <v>42.975732878082823</v>
      </c>
      <c r="J37" s="191">
        <f>IF($F37="N",0,SUMIFS('Data and Mdcr Calculation'!$R:$R,'Data and Mdcr Calculation'!$D:$D,J$10,'Data and Mdcr Calculation'!$A:$A,$A37))</f>
        <v>2.9005916434691308</v>
      </c>
      <c r="K37" s="190">
        <f t="shared" si="6"/>
        <v>769.84313715661631</v>
      </c>
      <c r="L37" s="158">
        <f>IF($F37="N",0,SUMIFS('Data and Mdcr Calculation'!$I:$I,'Data and Mdcr Calculation'!$A:$A,$A37,'Data and Mdcr Calculation'!$D:$D,L$10))</f>
        <v>46400.555856992491</v>
      </c>
      <c r="M37" s="194">
        <f>IF($F37="N",0,SUMIFS('Data and Mdcr Calculation'!$I:$I,'Data and Mdcr Calculation'!$A:$A,$A37,'Data and Mdcr Calculation'!$D:$D,M$10))</f>
        <v>2681.8213003353444</v>
      </c>
      <c r="N37" s="194">
        <f>IF($F37="N",0,SUMIFS('Data and Mdcr Calculation'!$I:$I,'Data and Mdcr Calculation'!$A:$A,$A37,'Data and Mdcr Calculation'!$D:$D,N$10))</f>
        <v>134.3409019672728</v>
      </c>
      <c r="O37" s="159">
        <f t="shared" si="7"/>
        <v>49216.718059295112</v>
      </c>
      <c r="P37" s="212">
        <f>IF($F37="N",0,SUMIFS('Data and Mdcr Calculation'!P:P,'Data and Mdcr Calculation'!A:A,A37))</f>
        <v>178511.2266438762</v>
      </c>
      <c r="Q37" s="46">
        <f t="shared" si="8"/>
        <v>0.27570657030709211</v>
      </c>
      <c r="R37" s="14">
        <f t="shared" si="9"/>
        <v>129294.50858458108</v>
      </c>
      <c r="S37" s="113">
        <f t="shared" si="10"/>
        <v>31876.258760321885</v>
      </c>
      <c r="T37" s="47">
        <f t="shared" si="11"/>
        <v>1892.2215186219867</v>
      </c>
      <c r="U37" s="47">
        <f t="shared" si="12"/>
        <v>127.71305006194584</v>
      </c>
      <c r="V37" s="14">
        <f t="shared" si="13"/>
        <v>33896.193329005815</v>
      </c>
      <c r="W37" s="113">
        <f t="shared" si="14"/>
        <v>4997.3398657980915</v>
      </c>
      <c r="X37" s="47">
        <f t="shared" si="15"/>
        <v>288.83215404611661</v>
      </c>
      <c r="Y37" s="47">
        <f t="shared" si="16"/>
        <v>14.468515141875281</v>
      </c>
      <c r="Z37" s="14">
        <f t="shared" si="17"/>
        <v>5300.6405349860834</v>
      </c>
      <c r="AA37" s="103">
        <f t="shared" si="18"/>
        <v>39196.833863991895</v>
      </c>
      <c r="AB37" s="113">
        <f t="shared" si="19"/>
        <v>33820.964201933035</v>
      </c>
      <c r="AC37" s="47">
        <f t="shared" si="20"/>
        <v>2013.0016155553051</v>
      </c>
      <c r="AD37" s="47">
        <f t="shared" si="21"/>
        <v>135.86494687441046</v>
      </c>
      <c r="AE37" s="14">
        <f t="shared" si="22"/>
        <v>35969.830764362749</v>
      </c>
      <c r="AF37" s="113">
        <f t="shared" si="23"/>
        <v>5302.2173642420066</v>
      </c>
      <c r="AG37" s="47">
        <f t="shared" si="24"/>
        <v>307.26824898523046</v>
      </c>
      <c r="AH37" s="47">
        <f t="shared" si="25"/>
        <v>15.392037384973705</v>
      </c>
      <c r="AI37" s="97">
        <f t="shared" si="26"/>
        <v>5624.8776506122103</v>
      </c>
      <c r="AJ37" s="113">
        <f t="shared" si="27"/>
        <v>39123.181566175044</v>
      </c>
      <c r="AK37" s="47">
        <f t="shared" si="28"/>
        <v>2320.2698645405353</v>
      </c>
      <c r="AL37" s="47">
        <f t="shared" si="29"/>
        <v>151.25698425938418</v>
      </c>
      <c r="AM37" s="97">
        <f t="shared" si="30"/>
        <v>41594.708414974964</v>
      </c>
      <c r="AN37" s="127">
        <f t="shared" si="31"/>
        <v>18091.2</v>
      </c>
      <c r="AO37" s="128">
        <f t="shared" si="32"/>
        <v>9045.6</v>
      </c>
      <c r="AP37" s="129">
        <f t="shared" si="33"/>
        <v>9045.6</v>
      </c>
    </row>
    <row r="38" spans="1:42" ht="30" x14ac:dyDescent="0.25">
      <c r="A38" s="105" t="s">
        <v>104</v>
      </c>
      <c r="B38" s="44" t="s">
        <v>283</v>
      </c>
      <c r="C38" s="45" t="s">
        <v>1355</v>
      </c>
      <c r="D38" s="45" t="s">
        <v>249</v>
      </c>
      <c r="E38" s="106" t="s">
        <v>183</v>
      </c>
      <c r="F38" s="104" t="str">
        <f t="shared" si="5"/>
        <v>Y</v>
      </c>
      <c r="G38" s="190">
        <f>SUMIF('Data and Mdcr Calculation'!A:A,A38,'Data and Mdcr Calculation'!H:H)</f>
        <v>432</v>
      </c>
      <c r="H38" s="9">
        <f>IF($F38="N",0,SUMIFS('Data and Mdcr Calculation'!$R:$R,'Data and Mdcr Calculation'!$D:$D,H$10,'Data and Mdcr Calculation'!$A:$A,$A38))</f>
        <v>615.3798862521204</v>
      </c>
      <c r="I38" s="191">
        <f>IF($F38="N",0,SUMIFS('Data and Mdcr Calculation'!$R:$R,'Data and Mdcr Calculation'!$D:$D,I$10,'Data and Mdcr Calculation'!$A:$A,$A38))</f>
        <v>77.863919427331666</v>
      </c>
      <c r="J38" s="191">
        <f>IF($F38="N",0,SUMIFS('Data and Mdcr Calculation'!$R:$R,'Data and Mdcr Calculation'!$D:$D,J$10,'Data and Mdcr Calculation'!$A:$A,$A38))</f>
        <v>3.9217794715420471</v>
      </c>
      <c r="K38" s="190">
        <f t="shared" si="6"/>
        <v>697.16558515099416</v>
      </c>
      <c r="L38" s="158">
        <f>IF($F38="N",0,SUMIFS('Data and Mdcr Calculation'!$I:$I,'Data and Mdcr Calculation'!$A:$A,$A38,'Data and Mdcr Calculation'!$D:$D,L$10))</f>
        <v>37949.267268833828</v>
      </c>
      <c r="M38" s="194">
        <f>IF($F38="N",0,SUMIFS('Data and Mdcr Calculation'!$I:$I,'Data and Mdcr Calculation'!$A:$A,$A38,'Data and Mdcr Calculation'!$D:$D,M$10))</f>
        <v>4806.130727949062</v>
      </c>
      <c r="N38" s="194">
        <f>IF($F38="N",0,SUMIFS('Data and Mdcr Calculation'!$I:$I,'Data and Mdcr Calculation'!$A:$A,$A38,'Data and Mdcr Calculation'!$D:$D,N$10))</f>
        <v>246.17009742869428</v>
      </c>
      <c r="O38" s="159">
        <f t="shared" si="7"/>
        <v>43001.568094211587</v>
      </c>
      <c r="P38" s="212">
        <f>IF($F38="N",0,SUMIFS('Data and Mdcr Calculation'!P:P,'Data and Mdcr Calculation'!A:A,A38))</f>
        <v>124695.0365601068</v>
      </c>
      <c r="Q38" s="46">
        <f t="shared" si="8"/>
        <v>0.34485388737572986</v>
      </c>
      <c r="R38" s="14">
        <f t="shared" si="9"/>
        <v>81693.468465895217</v>
      </c>
      <c r="S38" s="113">
        <f t="shared" si="10"/>
        <v>27095.176391680863</v>
      </c>
      <c r="T38" s="47">
        <f t="shared" si="11"/>
        <v>3428.3483723854133</v>
      </c>
      <c r="U38" s="47">
        <f t="shared" si="12"/>
        <v>172.67595013199633</v>
      </c>
      <c r="V38" s="14">
        <f t="shared" si="13"/>
        <v>30696.200714198276</v>
      </c>
      <c r="W38" s="113">
        <f t="shared" si="14"/>
        <v>4087.1360848534036</v>
      </c>
      <c r="X38" s="47">
        <f t="shared" si="15"/>
        <v>517.62027940011399</v>
      </c>
      <c r="Y38" s="47">
        <f t="shared" si="16"/>
        <v>26.512519493070375</v>
      </c>
      <c r="Z38" s="14">
        <f t="shared" si="17"/>
        <v>4631.2688837465885</v>
      </c>
      <c r="AA38" s="103">
        <f t="shared" si="18"/>
        <v>35327.469597944866</v>
      </c>
      <c r="AB38" s="113">
        <f t="shared" si="19"/>
        <v>28748.197763056618</v>
      </c>
      <c r="AC38" s="47">
        <f t="shared" si="20"/>
        <v>3647.1791195589503</v>
      </c>
      <c r="AD38" s="47">
        <f t="shared" si="21"/>
        <v>183.6978192893578</v>
      </c>
      <c r="AE38" s="14">
        <f t="shared" si="22"/>
        <v>32579.074701904927</v>
      </c>
      <c r="AF38" s="113">
        <f t="shared" si="23"/>
        <v>4336.4839096587839</v>
      </c>
      <c r="AG38" s="47">
        <f t="shared" si="24"/>
        <v>550.65987170224901</v>
      </c>
      <c r="AH38" s="47">
        <f t="shared" si="25"/>
        <v>28.204807971351464</v>
      </c>
      <c r="AI38" s="97">
        <f t="shared" si="26"/>
        <v>4915.3485893323841</v>
      </c>
      <c r="AJ38" s="113">
        <f t="shared" si="27"/>
        <v>33084.6816727154</v>
      </c>
      <c r="AK38" s="47">
        <f t="shared" si="28"/>
        <v>4197.8389912611992</v>
      </c>
      <c r="AL38" s="47">
        <f t="shared" si="29"/>
        <v>211.90262726070927</v>
      </c>
      <c r="AM38" s="97">
        <f t="shared" si="30"/>
        <v>37494.423291237305</v>
      </c>
      <c r="AN38" s="127">
        <f t="shared" si="31"/>
        <v>16307.82</v>
      </c>
      <c r="AO38" s="128">
        <f t="shared" si="32"/>
        <v>8153.91</v>
      </c>
      <c r="AP38" s="129">
        <f t="shared" si="33"/>
        <v>8153.91</v>
      </c>
    </row>
    <row r="39" spans="1:42" ht="30" x14ac:dyDescent="0.25">
      <c r="A39" s="105" t="s">
        <v>115</v>
      </c>
      <c r="B39" s="44" t="s">
        <v>374</v>
      </c>
      <c r="C39" s="45" t="s">
        <v>1356</v>
      </c>
      <c r="D39" s="45" t="s">
        <v>381</v>
      </c>
      <c r="E39" s="106" t="s">
        <v>183</v>
      </c>
      <c r="F39" s="104" t="str">
        <f t="shared" si="5"/>
        <v>Y</v>
      </c>
      <c r="G39" s="190">
        <f>SUMIF('Data and Mdcr Calculation'!A:A,A39,'Data and Mdcr Calculation'!H:H)</f>
        <v>7951</v>
      </c>
      <c r="H39" s="9">
        <f>IF($F39="N",0,SUMIFS('Data and Mdcr Calculation'!$R:$R,'Data and Mdcr Calculation'!$D:$D,H$10,'Data and Mdcr Calculation'!$A:$A,$A39))</f>
        <v>10712.868705470193</v>
      </c>
      <c r="I39" s="191">
        <f>IF($F39="N",0,SUMIFS('Data and Mdcr Calculation'!$R:$R,'Data and Mdcr Calculation'!$D:$D,I$10,'Data and Mdcr Calculation'!$A:$A,$A39))</f>
        <v>467.85929531446573</v>
      </c>
      <c r="J39" s="191">
        <f>IF($F39="N",0,SUMIFS('Data and Mdcr Calculation'!$R:$R,'Data and Mdcr Calculation'!$D:$D,J$10,'Data and Mdcr Calculation'!$A:$A,$A39))</f>
        <v>171.77226332318838</v>
      </c>
      <c r="K39" s="190">
        <f t="shared" si="6"/>
        <v>11352.500264107846</v>
      </c>
      <c r="L39" s="158">
        <f>IF($F39="N",0,SUMIFS('Data and Mdcr Calculation'!$I:$I,'Data and Mdcr Calculation'!$A:$A,$A39,'Data and Mdcr Calculation'!$D:$D,L$10))</f>
        <v>1109124.3720643532</v>
      </c>
      <c r="M39" s="194">
        <f>IF($F39="N",0,SUMIFS('Data and Mdcr Calculation'!$I:$I,'Data and Mdcr Calculation'!$A:$A,$A39,'Data and Mdcr Calculation'!$D:$D,M$10))</f>
        <v>46800.251395209089</v>
      </c>
      <c r="N39" s="194">
        <f>IF($F39="N",0,SUMIFS('Data and Mdcr Calculation'!$I:$I,'Data and Mdcr Calculation'!$A:$A,$A39,'Data and Mdcr Calculation'!$D:$D,N$10))</f>
        <v>16731.173774808762</v>
      </c>
      <c r="O39" s="159">
        <f t="shared" si="7"/>
        <v>1172655.7972343708</v>
      </c>
      <c r="P39" s="212">
        <f>IF($F39="N",0,SUMIFS('Data and Mdcr Calculation'!P:P,'Data and Mdcr Calculation'!A:A,A39))</f>
        <v>1445854.4336367757</v>
      </c>
      <c r="Q39" s="46">
        <f t="shared" si="8"/>
        <v>0.8110469283444911</v>
      </c>
      <c r="R39" s="14">
        <f t="shared" si="9"/>
        <v>273198.63640240487</v>
      </c>
      <c r="S39" s="113">
        <f t="shared" si="10"/>
        <v>471687.60910185263</v>
      </c>
      <c r="T39" s="47">
        <f t="shared" si="11"/>
        <v>20599.844772695928</v>
      </c>
      <c r="U39" s="47">
        <f t="shared" si="12"/>
        <v>7563.1327541199844</v>
      </c>
      <c r="V39" s="14">
        <f t="shared" si="13"/>
        <v>499850.58662866853</v>
      </c>
      <c r="W39" s="113">
        <f t="shared" si="14"/>
        <v>119452.69487133084</v>
      </c>
      <c r="X39" s="47">
        <f t="shared" si="15"/>
        <v>5040.3870752640187</v>
      </c>
      <c r="Y39" s="47">
        <f t="shared" si="16"/>
        <v>1801.9474155469038</v>
      </c>
      <c r="Z39" s="14">
        <f t="shared" si="17"/>
        <v>126295.02936214177</v>
      </c>
      <c r="AA39" s="103">
        <f t="shared" si="18"/>
        <v>626145.61599081033</v>
      </c>
      <c r="AB39" s="113">
        <f t="shared" si="19"/>
        <v>500464.30673936621</v>
      </c>
      <c r="AC39" s="47">
        <f t="shared" si="20"/>
        <v>21914.728481591414</v>
      </c>
      <c r="AD39" s="47">
        <f t="shared" si="21"/>
        <v>8045.8859086382818</v>
      </c>
      <c r="AE39" s="14">
        <f t="shared" si="22"/>
        <v>530424.92112959584</v>
      </c>
      <c r="AF39" s="113">
        <f t="shared" si="23"/>
        <v>126740.25981043059</v>
      </c>
      <c r="AG39" s="47">
        <f t="shared" si="24"/>
        <v>5362.1139098553394</v>
      </c>
      <c r="AH39" s="47">
        <f t="shared" si="25"/>
        <v>1916.9653356881956</v>
      </c>
      <c r="AI39" s="97">
        <f t="shared" si="26"/>
        <v>134019.33905597415</v>
      </c>
      <c r="AJ39" s="113">
        <f t="shared" si="27"/>
        <v>627204.56654979684</v>
      </c>
      <c r="AK39" s="47">
        <f t="shared" si="28"/>
        <v>27276.842391446753</v>
      </c>
      <c r="AL39" s="47">
        <f t="shared" si="29"/>
        <v>9962.8512443264772</v>
      </c>
      <c r="AM39" s="97">
        <f t="shared" si="30"/>
        <v>664444.26018556999</v>
      </c>
      <c r="AN39" s="127">
        <f t="shared" si="31"/>
        <v>288993.39</v>
      </c>
      <c r="AO39" s="128">
        <f t="shared" si="32"/>
        <v>144496.70000000001</v>
      </c>
      <c r="AP39" s="129">
        <f t="shared" si="33"/>
        <v>144496.69</v>
      </c>
    </row>
    <row r="40" spans="1:42" ht="30" x14ac:dyDescent="0.25">
      <c r="A40" s="105" t="s">
        <v>170</v>
      </c>
      <c r="B40" s="44" t="s">
        <v>382</v>
      </c>
      <c r="C40" s="45" t="s">
        <v>1357</v>
      </c>
      <c r="D40" s="45" t="s">
        <v>381</v>
      </c>
      <c r="E40" s="106" t="s">
        <v>183</v>
      </c>
      <c r="F40" s="104" t="str">
        <f t="shared" si="5"/>
        <v>Y</v>
      </c>
      <c r="G40" s="190">
        <f>SUMIF('Data and Mdcr Calculation'!A:A,A40,'Data and Mdcr Calculation'!H:H)</f>
        <v>166</v>
      </c>
      <c r="H40" s="9">
        <f>IF($F40="N",0,SUMIFS('Data and Mdcr Calculation'!$R:$R,'Data and Mdcr Calculation'!$D:$D,H$10,'Data and Mdcr Calculation'!$A:$A,$A40))</f>
        <v>188.51180075270975</v>
      </c>
      <c r="I40" s="191">
        <f>IF($F40="N",0,SUMIFS('Data and Mdcr Calculation'!$R:$R,'Data and Mdcr Calculation'!$D:$D,I$10,'Data and Mdcr Calculation'!$A:$A,$A40))</f>
        <v>22.692736724920099</v>
      </c>
      <c r="J40" s="191">
        <f>IF($F40="N",0,SUMIFS('Data and Mdcr Calculation'!$R:$R,'Data and Mdcr Calculation'!$D:$D,J$10,'Data and Mdcr Calculation'!$A:$A,$A40))</f>
        <v>4.991706270882637</v>
      </c>
      <c r="K40" s="190">
        <f t="shared" si="6"/>
        <v>216.1962437485125</v>
      </c>
      <c r="L40" s="158">
        <f>IF($F40="N",0,SUMIFS('Data and Mdcr Calculation'!$I:$I,'Data and Mdcr Calculation'!$A:$A,$A40,'Data and Mdcr Calculation'!$D:$D,L$10))</f>
        <v>24720.673962136141</v>
      </c>
      <c r="M40" s="194">
        <f>IF($F40="N",0,SUMIFS('Data and Mdcr Calculation'!$I:$I,'Data and Mdcr Calculation'!$A:$A,$A40,'Data and Mdcr Calculation'!$D:$D,M$10))</f>
        <v>2895.4028865345717</v>
      </c>
      <c r="N40" s="194">
        <f>IF($F40="N",0,SUMIFS('Data and Mdcr Calculation'!$I:$I,'Data and Mdcr Calculation'!$A:$A,$A40,'Data and Mdcr Calculation'!$D:$D,N$10))</f>
        <v>657.61986339175587</v>
      </c>
      <c r="O40" s="159">
        <f t="shared" si="7"/>
        <v>28273.696712062469</v>
      </c>
      <c r="P40" s="212">
        <f>IF($F40="N",0,SUMIFS('Data and Mdcr Calculation'!P:P,'Data and Mdcr Calculation'!A:A,A40))</f>
        <v>34545.997788574816</v>
      </c>
      <c r="Q40" s="46">
        <f t="shared" si="8"/>
        <v>0.81843624506376988</v>
      </c>
      <c r="R40" s="14">
        <f t="shared" si="9"/>
        <v>6272.3010765123472</v>
      </c>
      <c r="S40" s="113">
        <f t="shared" si="10"/>
        <v>8300.1745871418098</v>
      </c>
      <c r="T40" s="47">
        <f t="shared" si="11"/>
        <v>999.16119799823196</v>
      </c>
      <c r="U40" s="47">
        <f t="shared" si="12"/>
        <v>219.78482710696252</v>
      </c>
      <c r="V40" s="14">
        <f t="shared" si="13"/>
        <v>9519.1206122470048</v>
      </c>
      <c r="W40" s="113">
        <f t="shared" si="14"/>
        <v>2662.4165857220623</v>
      </c>
      <c r="X40" s="47">
        <f t="shared" si="15"/>
        <v>311.83489087977341</v>
      </c>
      <c r="Y40" s="47">
        <f t="shared" si="16"/>
        <v>70.825659287292112</v>
      </c>
      <c r="Z40" s="14">
        <f t="shared" si="17"/>
        <v>3045.0771358891279</v>
      </c>
      <c r="AA40" s="103">
        <f t="shared" si="18"/>
        <v>12564.197748136132</v>
      </c>
      <c r="AB40" s="113">
        <f t="shared" si="19"/>
        <v>8806.5512860921062</v>
      </c>
      <c r="AC40" s="47">
        <f t="shared" si="20"/>
        <v>1062.9374446789702</v>
      </c>
      <c r="AD40" s="47">
        <f t="shared" si="21"/>
        <v>233.81364585847078</v>
      </c>
      <c r="AE40" s="14">
        <f t="shared" si="22"/>
        <v>10103.302376629546</v>
      </c>
      <c r="AF40" s="113">
        <f t="shared" si="23"/>
        <v>2824.8451837899865</v>
      </c>
      <c r="AG40" s="47">
        <f t="shared" si="24"/>
        <v>331.73924561678024</v>
      </c>
      <c r="AH40" s="47">
        <f t="shared" si="25"/>
        <v>75.34644605031076</v>
      </c>
      <c r="AI40" s="97">
        <f t="shared" si="26"/>
        <v>3231.9308754570775</v>
      </c>
      <c r="AJ40" s="113">
        <f t="shared" si="27"/>
        <v>11631.396469882093</v>
      </c>
      <c r="AK40" s="47">
        <f t="shared" si="28"/>
        <v>1394.6766902957504</v>
      </c>
      <c r="AL40" s="47">
        <f t="shared" si="29"/>
        <v>309.16009190878151</v>
      </c>
      <c r="AM40" s="97">
        <f t="shared" si="30"/>
        <v>13335.233252086624</v>
      </c>
      <c r="AN40" s="127">
        <f t="shared" si="31"/>
        <v>5800.03</v>
      </c>
      <c r="AO40" s="128">
        <f t="shared" si="32"/>
        <v>2900.02</v>
      </c>
      <c r="AP40" s="129">
        <f t="shared" si="33"/>
        <v>2900.0099999999998</v>
      </c>
    </row>
    <row r="41" spans="1:42" ht="30" x14ac:dyDescent="0.25">
      <c r="A41" s="105" t="s">
        <v>171</v>
      </c>
      <c r="B41" s="44" t="s">
        <v>258</v>
      </c>
      <c r="C41" s="45" t="s">
        <v>1358</v>
      </c>
      <c r="D41" s="45" t="s">
        <v>249</v>
      </c>
      <c r="E41" s="106" t="s">
        <v>183</v>
      </c>
      <c r="F41" s="104" t="str">
        <f t="shared" si="5"/>
        <v>Y</v>
      </c>
      <c r="G41" s="190">
        <f>SUMIF('Data and Mdcr Calculation'!A:A,A41,'Data and Mdcr Calculation'!H:H)</f>
        <v>1264</v>
      </c>
      <c r="H41" s="9">
        <f>IF($F41="N",0,SUMIFS('Data and Mdcr Calculation'!$R:$R,'Data and Mdcr Calculation'!$D:$D,H$10,'Data and Mdcr Calculation'!$A:$A,$A41))</f>
        <v>1653.9773849021578</v>
      </c>
      <c r="I41" s="191">
        <f>IF($F41="N",0,SUMIFS('Data and Mdcr Calculation'!$R:$R,'Data and Mdcr Calculation'!$D:$D,I$10,'Data and Mdcr Calculation'!$A:$A,$A41))</f>
        <v>223.97185293871735</v>
      </c>
      <c r="J41" s="191">
        <f>IF($F41="N",0,SUMIFS('Data and Mdcr Calculation'!$R:$R,'Data and Mdcr Calculation'!$D:$D,J$10,'Data and Mdcr Calculation'!$A:$A,$A41))</f>
        <v>104.73153286485325</v>
      </c>
      <c r="K41" s="190">
        <f t="shared" si="6"/>
        <v>1982.6807707057285</v>
      </c>
      <c r="L41" s="158">
        <f>IF($F41="N",0,SUMIFS('Data and Mdcr Calculation'!$I:$I,'Data and Mdcr Calculation'!$A:$A,$A41,'Data and Mdcr Calculation'!$D:$D,L$10))</f>
        <v>315561.06073851022</v>
      </c>
      <c r="M41" s="194">
        <f>IF($F41="N",0,SUMIFS('Data and Mdcr Calculation'!$I:$I,'Data and Mdcr Calculation'!$A:$A,$A41,'Data and Mdcr Calculation'!$D:$D,M$10))</f>
        <v>43366.957834918278</v>
      </c>
      <c r="N41" s="194">
        <f>IF($F41="N",0,SUMIFS('Data and Mdcr Calculation'!$I:$I,'Data and Mdcr Calculation'!$A:$A,$A41,'Data and Mdcr Calculation'!$D:$D,N$10))</f>
        <v>20273.964873479097</v>
      </c>
      <c r="O41" s="159">
        <f t="shared" si="7"/>
        <v>379201.9834469076</v>
      </c>
      <c r="P41" s="212">
        <f>IF($F41="N",0,SUMIFS('Data and Mdcr Calculation'!P:P,'Data and Mdcr Calculation'!A:A,A41))</f>
        <v>396179.27160241868</v>
      </c>
      <c r="Q41" s="46">
        <f t="shared" si="8"/>
        <v>0.95714745981827021</v>
      </c>
      <c r="R41" s="14">
        <f t="shared" si="9"/>
        <v>16977.28815551108</v>
      </c>
      <c r="S41" s="113">
        <f t="shared" si="10"/>
        <v>72824.624257242016</v>
      </c>
      <c r="T41" s="47">
        <f t="shared" si="11"/>
        <v>9861.4806848917251</v>
      </c>
      <c r="U41" s="47">
        <f t="shared" si="12"/>
        <v>4611.329392039489</v>
      </c>
      <c r="V41" s="14">
        <f t="shared" si="13"/>
        <v>87297.434334173231</v>
      </c>
      <c r="W41" s="113">
        <f t="shared" si="14"/>
        <v>33985.926241537549</v>
      </c>
      <c r="X41" s="47">
        <f t="shared" si="15"/>
        <v>4670.6213588206983</v>
      </c>
      <c r="Y41" s="47">
        <f t="shared" si="16"/>
        <v>2183.5060168736986</v>
      </c>
      <c r="Z41" s="14">
        <f t="shared" si="17"/>
        <v>40840.053617231941</v>
      </c>
      <c r="AA41" s="103">
        <f t="shared" si="18"/>
        <v>128137.48795140517</v>
      </c>
      <c r="AB41" s="113">
        <f t="shared" si="19"/>
        <v>77267.505843227598</v>
      </c>
      <c r="AC41" s="47">
        <f t="shared" si="20"/>
        <v>10490.936898820984</v>
      </c>
      <c r="AD41" s="47">
        <f t="shared" si="21"/>
        <v>4905.6695659994566</v>
      </c>
      <c r="AE41" s="14">
        <f t="shared" si="22"/>
        <v>92664.112308048047</v>
      </c>
      <c r="AF41" s="113">
        <f t="shared" si="23"/>
        <v>36059.338187307745</v>
      </c>
      <c r="AG41" s="47">
        <f t="shared" si="24"/>
        <v>4968.7461264049989</v>
      </c>
      <c r="AH41" s="47">
        <f t="shared" si="25"/>
        <v>2322.8787413549985</v>
      </c>
      <c r="AI41" s="97">
        <f t="shared" si="26"/>
        <v>43350.963055067747</v>
      </c>
      <c r="AJ41" s="113">
        <f t="shared" si="27"/>
        <v>113326.84403053534</v>
      </c>
      <c r="AK41" s="47">
        <f t="shared" si="28"/>
        <v>15459.683025225982</v>
      </c>
      <c r="AL41" s="47">
        <f t="shared" si="29"/>
        <v>7228.5483073544547</v>
      </c>
      <c r="AM41" s="97">
        <f t="shared" si="30"/>
        <v>136015.07536311579</v>
      </c>
      <c r="AN41" s="127">
        <f t="shared" si="31"/>
        <v>59158.400000000001</v>
      </c>
      <c r="AO41" s="128">
        <f t="shared" si="32"/>
        <v>29579.200000000001</v>
      </c>
      <c r="AP41" s="129">
        <f t="shared" si="33"/>
        <v>29579.200000000001</v>
      </c>
    </row>
    <row r="42" spans="1:42" x14ac:dyDescent="0.25">
      <c r="A42" s="105" t="s">
        <v>162</v>
      </c>
      <c r="B42" s="44" t="s">
        <v>255</v>
      </c>
      <c r="C42" s="45" t="s">
        <v>1359</v>
      </c>
      <c r="D42" s="45" t="s">
        <v>249</v>
      </c>
      <c r="E42" s="106" t="s">
        <v>183</v>
      </c>
      <c r="F42" s="104" t="str">
        <f t="shared" si="5"/>
        <v>Y</v>
      </c>
      <c r="G42" s="190">
        <f>SUMIF('Data and Mdcr Calculation'!A:A,A42,'Data and Mdcr Calculation'!H:H)</f>
        <v>376</v>
      </c>
      <c r="H42" s="9">
        <f>IF($F42="N",0,SUMIFS('Data and Mdcr Calculation'!$R:$R,'Data and Mdcr Calculation'!$D:$D,H$10,'Data and Mdcr Calculation'!$A:$A,$A42))</f>
        <v>355.67943174191299</v>
      </c>
      <c r="I42" s="191">
        <f>IF($F42="N",0,SUMIFS('Data and Mdcr Calculation'!$R:$R,'Data and Mdcr Calculation'!$D:$D,I$10,'Data and Mdcr Calculation'!$A:$A,$A42))</f>
        <v>186.00930817006335</v>
      </c>
      <c r="J42" s="191">
        <f>IF($F42="N",0,SUMIFS('Data and Mdcr Calculation'!$R:$R,'Data and Mdcr Calculation'!$D:$D,J$10,'Data and Mdcr Calculation'!$A:$A,$A42))</f>
        <v>24.946015614303818</v>
      </c>
      <c r="K42" s="190">
        <f t="shared" si="6"/>
        <v>566.63475552628017</v>
      </c>
      <c r="L42" s="158">
        <f>IF($F42="N",0,SUMIFS('Data and Mdcr Calculation'!$I:$I,'Data and Mdcr Calculation'!$A:$A,$A42,'Data and Mdcr Calculation'!$D:$D,L$10))</f>
        <v>62392.046216516916</v>
      </c>
      <c r="M42" s="194">
        <f>IF($F42="N",0,SUMIFS('Data and Mdcr Calculation'!$I:$I,'Data and Mdcr Calculation'!$A:$A,$A42,'Data and Mdcr Calculation'!$D:$D,M$10))</f>
        <v>33345.269993796959</v>
      </c>
      <c r="N42" s="194">
        <f>IF($F42="N",0,SUMIFS('Data and Mdcr Calculation'!$I:$I,'Data and Mdcr Calculation'!$A:$A,$A42,'Data and Mdcr Calculation'!$D:$D,N$10))</f>
        <v>4315.2368135109082</v>
      </c>
      <c r="O42" s="159">
        <f t="shared" si="7"/>
        <v>100052.55302382479</v>
      </c>
      <c r="P42" s="212">
        <f>IF($F42="N",0,SUMIFS('Data and Mdcr Calculation'!P:P,'Data and Mdcr Calculation'!A:A,A42))</f>
        <v>116018.46619400584</v>
      </c>
      <c r="Q42" s="46">
        <f t="shared" si="8"/>
        <v>0.86238472465682414</v>
      </c>
      <c r="R42" s="14">
        <f t="shared" si="9"/>
        <v>15965.913170181055</v>
      </c>
      <c r="S42" s="113">
        <f t="shared" si="10"/>
        <v>15660.56537959643</v>
      </c>
      <c r="T42" s="47">
        <f t="shared" si="11"/>
        <v>8189.989838727889</v>
      </c>
      <c r="U42" s="47">
        <f t="shared" si="12"/>
        <v>1098.3730674977971</v>
      </c>
      <c r="V42" s="14">
        <f t="shared" si="13"/>
        <v>24948.928285822116</v>
      </c>
      <c r="W42" s="113">
        <f t="shared" si="14"/>
        <v>6719.6233775188721</v>
      </c>
      <c r="X42" s="47">
        <f t="shared" si="15"/>
        <v>3591.2855783319328</v>
      </c>
      <c r="Y42" s="47">
        <f t="shared" si="16"/>
        <v>464.75100481512482</v>
      </c>
      <c r="Z42" s="14">
        <f t="shared" si="17"/>
        <v>10775.659960665931</v>
      </c>
      <c r="AA42" s="103">
        <f t="shared" si="18"/>
        <v>35724.588246488049</v>
      </c>
      <c r="AB42" s="113">
        <f t="shared" si="19"/>
        <v>16615.984487635469</v>
      </c>
      <c r="AC42" s="47">
        <f t="shared" si="20"/>
        <v>8712.7551475828604</v>
      </c>
      <c r="AD42" s="47">
        <f t="shared" si="21"/>
        <v>1168.4819866997843</v>
      </c>
      <c r="AE42" s="14">
        <f t="shared" si="22"/>
        <v>26497.221621918114</v>
      </c>
      <c r="AF42" s="113">
        <f t="shared" si="23"/>
        <v>7129.573875351588</v>
      </c>
      <c r="AG42" s="47">
        <f t="shared" si="24"/>
        <v>3820.5165726935456</v>
      </c>
      <c r="AH42" s="47">
        <f t="shared" si="25"/>
        <v>494.41596256928176</v>
      </c>
      <c r="AI42" s="97">
        <f t="shared" si="26"/>
        <v>11444.506410614415</v>
      </c>
      <c r="AJ42" s="113">
        <f t="shared" si="27"/>
        <v>23745.558362987056</v>
      </c>
      <c r="AK42" s="47">
        <f t="shared" si="28"/>
        <v>12533.271720276407</v>
      </c>
      <c r="AL42" s="47">
        <f t="shared" si="29"/>
        <v>1662.897949269066</v>
      </c>
      <c r="AM42" s="97">
        <f t="shared" si="30"/>
        <v>37941.728032532526</v>
      </c>
      <c r="AN42" s="127">
        <f t="shared" si="31"/>
        <v>16502.38</v>
      </c>
      <c r="AO42" s="128">
        <f t="shared" si="32"/>
        <v>8251.19</v>
      </c>
      <c r="AP42" s="129">
        <f t="shared" si="33"/>
        <v>8251.19</v>
      </c>
    </row>
    <row r="43" spans="1:42" x14ac:dyDescent="0.25">
      <c r="A43" s="105" t="s">
        <v>125</v>
      </c>
      <c r="B43" s="44" t="s">
        <v>600</v>
      </c>
      <c r="C43" s="45" t="s">
        <v>1360</v>
      </c>
      <c r="D43" s="45" t="s">
        <v>249</v>
      </c>
      <c r="E43" s="106" t="s">
        <v>183</v>
      </c>
      <c r="F43" s="104" t="str">
        <f t="shared" si="5"/>
        <v>Y</v>
      </c>
      <c r="G43" s="190">
        <f>SUMIF('Data and Mdcr Calculation'!A:A,A43,'Data and Mdcr Calculation'!H:H)</f>
        <v>535</v>
      </c>
      <c r="H43" s="9">
        <f>IF($F43="N",0,SUMIFS('Data and Mdcr Calculation'!$R:$R,'Data and Mdcr Calculation'!$D:$D,H$10,'Data and Mdcr Calculation'!$A:$A,$A43))</f>
        <v>780.53999670703774</v>
      </c>
      <c r="I43" s="191">
        <f>IF($F43="N",0,SUMIFS('Data and Mdcr Calculation'!$R:$R,'Data and Mdcr Calculation'!$D:$D,I$10,'Data and Mdcr Calculation'!$A:$A,$A43))</f>
        <v>43.971937391257683</v>
      </c>
      <c r="J43" s="191">
        <f>IF($F43="N",0,SUMIFS('Data and Mdcr Calculation'!$R:$R,'Data and Mdcr Calculation'!$D:$D,J$10,'Data and Mdcr Calculation'!$A:$A,$A43))</f>
        <v>20.070572676052254</v>
      </c>
      <c r="K43" s="190">
        <f t="shared" si="6"/>
        <v>844.58250677434773</v>
      </c>
      <c r="L43" s="158">
        <f>IF($F43="N",0,SUMIFS('Data and Mdcr Calculation'!$I:$I,'Data and Mdcr Calculation'!$A:$A,$A43,'Data and Mdcr Calculation'!$D:$D,L$10))</f>
        <v>129458.70683155789</v>
      </c>
      <c r="M43" s="194">
        <f>IF($F43="N",0,SUMIFS('Data and Mdcr Calculation'!$I:$I,'Data and Mdcr Calculation'!$A:$A,$A43,'Data and Mdcr Calculation'!$D:$D,M$10))</f>
        <v>7278.7617745779207</v>
      </c>
      <c r="N43" s="194">
        <f>IF($F43="N",0,SUMIFS('Data and Mdcr Calculation'!$I:$I,'Data and Mdcr Calculation'!$A:$A,$A43,'Data and Mdcr Calculation'!$D:$D,N$10))</f>
        <v>3329.7197404096651</v>
      </c>
      <c r="O43" s="159">
        <f t="shared" si="7"/>
        <v>140067.18834654547</v>
      </c>
      <c r="P43" s="212">
        <f>IF($F43="N",0,SUMIFS('Data and Mdcr Calculation'!P:P,'Data and Mdcr Calculation'!A:A,A43))</f>
        <v>207148.06582278563</v>
      </c>
      <c r="Q43" s="46">
        <f t="shared" si="8"/>
        <v>0.67616942398280666</v>
      </c>
      <c r="R43" s="14">
        <f t="shared" si="9"/>
        <v>67080.877476240159</v>
      </c>
      <c r="S43" s="113">
        <f t="shared" si="10"/>
        <v>34367.176055010874</v>
      </c>
      <c r="T43" s="47">
        <f t="shared" si="11"/>
        <v>1936.0844033370759</v>
      </c>
      <c r="U43" s="47">
        <f t="shared" si="12"/>
        <v>883.70731492658081</v>
      </c>
      <c r="V43" s="14">
        <f t="shared" si="13"/>
        <v>37186.967773274526</v>
      </c>
      <c r="W43" s="113">
        <f t="shared" si="14"/>
        <v>13942.702725758785</v>
      </c>
      <c r="X43" s="47">
        <f t="shared" si="15"/>
        <v>783.92264312204213</v>
      </c>
      <c r="Y43" s="47">
        <f t="shared" si="16"/>
        <v>358.61081604212092</v>
      </c>
      <c r="Z43" s="14">
        <f t="shared" si="17"/>
        <v>15085.236184922947</v>
      </c>
      <c r="AA43" s="103">
        <f t="shared" si="18"/>
        <v>52272.203958197475</v>
      </c>
      <c r="AB43" s="113">
        <f t="shared" si="19"/>
        <v>36463.847273221087</v>
      </c>
      <c r="AC43" s="47">
        <f t="shared" si="20"/>
        <v>2059.6642588692298</v>
      </c>
      <c r="AD43" s="47">
        <f t="shared" si="21"/>
        <v>940.11416481551157</v>
      </c>
      <c r="AE43" s="14">
        <f t="shared" si="22"/>
        <v>39463.625696905823</v>
      </c>
      <c r="AF43" s="113">
        <f t="shared" si="23"/>
        <v>14793.318541919136</v>
      </c>
      <c r="AG43" s="47">
        <f t="shared" si="24"/>
        <v>833.96025864047044</v>
      </c>
      <c r="AH43" s="47">
        <f t="shared" si="25"/>
        <v>381.50086812991589</v>
      </c>
      <c r="AI43" s="97">
        <f t="shared" si="26"/>
        <v>16008.779668689522</v>
      </c>
      <c r="AJ43" s="113">
        <f t="shared" si="27"/>
        <v>51257.165815140223</v>
      </c>
      <c r="AK43" s="47">
        <f t="shared" si="28"/>
        <v>2893.6245175097001</v>
      </c>
      <c r="AL43" s="47">
        <f t="shared" si="29"/>
        <v>1321.6150329454274</v>
      </c>
      <c r="AM43" s="97">
        <f t="shared" si="30"/>
        <v>55472.405365595347</v>
      </c>
      <c r="AN43" s="127">
        <f t="shared" si="31"/>
        <v>24127.17</v>
      </c>
      <c r="AO43" s="128">
        <f t="shared" si="32"/>
        <v>12063.59</v>
      </c>
      <c r="AP43" s="129">
        <f t="shared" si="33"/>
        <v>12063.579999999998</v>
      </c>
    </row>
    <row r="44" spans="1:42" ht="30" x14ac:dyDescent="0.25">
      <c r="A44" s="105" t="s">
        <v>745</v>
      </c>
      <c r="B44" s="44" t="s">
        <v>746</v>
      </c>
      <c r="C44" s="45" t="s">
        <v>1361</v>
      </c>
      <c r="D44" s="45" t="s">
        <v>220</v>
      </c>
      <c r="E44" s="106" t="s">
        <v>183</v>
      </c>
      <c r="F44" s="104" t="str">
        <f t="shared" si="5"/>
        <v>N</v>
      </c>
      <c r="G44" s="190">
        <f>SUMIF('Data and Mdcr Calculation'!A:A,A44,'Data and Mdcr Calculation'!H:H)</f>
        <v>0</v>
      </c>
      <c r="H44" s="9">
        <f>IF($F44="N",0,SUMIFS('Data and Mdcr Calculation'!$R:$R,'Data and Mdcr Calculation'!$D:$D,H$10,'Data and Mdcr Calculation'!$A:$A,$A44))</f>
        <v>0</v>
      </c>
      <c r="I44" s="191">
        <f>IF($F44="N",0,SUMIFS('Data and Mdcr Calculation'!$R:$R,'Data and Mdcr Calculation'!$D:$D,I$10,'Data and Mdcr Calculation'!$A:$A,$A44))</f>
        <v>0</v>
      </c>
      <c r="J44" s="191">
        <f>IF($F44="N",0,SUMIFS('Data and Mdcr Calculation'!$R:$R,'Data and Mdcr Calculation'!$D:$D,J$10,'Data and Mdcr Calculation'!$A:$A,$A44))</f>
        <v>0</v>
      </c>
      <c r="K44" s="190">
        <f t="shared" si="6"/>
        <v>0</v>
      </c>
      <c r="L44" s="158">
        <f>IF($F44="N",0,SUMIFS('Data and Mdcr Calculation'!$I:$I,'Data and Mdcr Calculation'!$A:$A,$A44,'Data and Mdcr Calculation'!$D:$D,L$10))</f>
        <v>0</v>
      </c>
      <c r="M44" s="194">
        <f>IF($F44="N",0,SUMIFS('Data and Mdcr Calculation'!$I:$I,'Data and Mdcr Calculation'!$A:$A,$A44,'Data and Mdcr Calculation'!$D:$D,M$10))</f>
        <v>0</v>
      </c>
      <c r="N44" s="194">
        <f>IF($F44="N",0,SUMIFS('Data and Mdcr Calculation'!$I:$I,'Data and Mdcr Calculation'!$A:$A,$A44,'Data and Mdcr Calculation'!$D:$D,N$10))</f>
        <v>0</v>
      </c>
      <c r="O44" s="159">
        <f t="shared" si="7"/>
        <v>0</v>
      </c>
      <c r="P44" s="212">
        <f>IF($F44="N",0,SUMIFS('Data and Mdcr Calculation'!P:P,'Data and Mdcr Calculation'!A:A,A44))</f>
        <v>0</v>
      </c>
      <c r="Q44" s="46">
        <f t="shared" si="8"/>
        <v>0</v>
      </c>
      <c r="R44" s="14">
        <f t="shared" si="9"/>
        <v>0</v>
      </c>
      <c r="S44" s="113">
        <f t="shared" si="10"/>
        <v>0</v>
      </c>
      <c r="T44" s="47">
        <f t="shared" si="11"/>
        <v>0</v>
      </c>
      <c r="U44" s="47">
        <f t="shared" si="12"/>
        <v>0</v>
      </c>
      <c r="V44" s="14">
        <f t="shared" si="13"/>
        <v>0</v>
      </c>
      <c r="W44" s="113">
        <f t="shared" si="14"/>
        <v>0</v>
      </c>
      <c r="X44" s="47">
        <f t="shared" si="15"/>
        <v>0</v>
      </c>
      <c r="Y44" s="47">
        <f t="shared" si="16"/>
        <v>0</v>
      </c>
      <c r="Z44" s="14">
        <f t="shared" si="17"/>
        <v>0</v>
      </c>
      <c r="AA44" s="103">
        <f t="shared" si="18"/>
        <v>0</v>
      </c>
      <c r="AB44" s="113">
        <f t="shared" si="19"/>
        <v>0</v>
      </c>
      <c r="AC44" s="47">
        <f t="shared" si="20"/>
        <v>0</v>
      </c>
      <c r="AD44" s="47">
        <f t="shared" si="21"/>
        <v>0</v>
      </c>
      <c r="AE44" s="14">
        <f t="shared" si="22"/>
        <v>0</v>
      </c>
      <c r="AF44" s="113">
        <f t="shared" si="23"/>
        <v>0</v>
      </c>
      <c r="AG44" s="47">
        <f t="shared" si="24"/>
        <v>0</v>
      </c>
      <c r="AH44" s="47">
        <f t="shared" si="25"/>
        <v>0</v>
      </c>
      <c r="AI44" s="97">
        <f t="shared" si="26"/>
        <v>0</v>
      </c>
      <c r="AJ44" s="113">
        <f t="shared" si="27"/>
        <v>0</v>
      </c>
      <c r="AK44" s="47">
        <f t="shared" si="28"/>
        <v>0</v>
      </c>
      <c r="AL44" s="47">
        <f t="shared" si="29"/>
        <v>0</v>
      </c>
      <c r="AM44" s="97">
        <f t="shared" si="30"/>
        <v>0</v>
      </c>
      <c r="AN44" s="127">
        <f t="shared" si="31"/>
        <v>0</v>
      </c>
      <c r="AO44" s="128">
        <f t="shared" si="32"/>
        <v>0</v>
      </c>
      <c r="AP44" s="129">
        <f t="shared" si="33"/>
        <v>0</v>
      </c>
    </row>
    <row r="45" spans="1:42" ht="30" x14ac:dyDescent="0.25">
      <c r="A45" s="105" t="s">
        <v>60</v>
      </c>
      <c r="B45" s="44" t="s">
        <v>342</v>
      </c>
      <c r="C45" s="45" t="s">
        <v>1362</v>
      </c>
      <c r="D45" s="45" t="s">
        <v>424</v>
      </c>
      <c r="E45" s="106" t="s">
        <v>183</v>
      </c>
      <c r="F45" s="104" t="str">
        <f t="shared" si="5"/>
        <v>Y</v>
      </c>
      <c r="G45" s="190">
        <f>SUMIF('Data and Mdcr Calculation'!A:A,A45,'Data and Mdcr Calculation'!H:H)</f>
        <v>563</v>
      </c>
      <c r="H45" s="9">
        <f>IF($F45="N",0,SUMIFS('Data and Mdcr Calculation'!$R:$R,'Data and Mdcr Calculation'!$D:$D,H$10,'Data and Mdcr Calculation'!$A:$A,$A45))</f>
        <v>392.88099773806584</v>
      </c>
      <c r="I45" s="191">
        <f>IF($F45="N",0,SUMIFS('Data and Mdcr Calculation'!$R:$R,'Data and Mdcr Calculation'!$D:$D,I$10,'Data and Mdcr Calculation'!$A:$A,$A45))</f>
        <v>402.11556078540144</v>
      </c>
      <c r="J45" s="191">
        <f>IF($F45="N",0,SUMIFS('Data and Mdcr Calculation'!$R:$R,'Data and Mdcr Calculation'!$D:$D,J$10,'Data and Mdcr Calculation'!$A:$A,$A45))</f>
        <v>10.595767094714084</v>
      </c>
      <c r="K45" s="190">
        <f t="shared" si="6"/>
        <v>805.59232561818135</v>
      </c>
      <c r="L45" s="158">
        <f>IF($F45="N",0,SUMIFS('Data and Mdcr Calculation'!$I:$I,'Data and Mdcr Calculation'!$A:$A,$A45,'Data and Mdcr Calculation'!$D:$D,L$10))</f>
        <v>45828.668793276367</v>
      </c>
      <c r="M45" s="194">
        <f>IF($F45="N",0,SUMIFS('Data and Mdcr Calculation'!$I:$I,'Data and Mdcr Calculation'!$A:$A,$A45,'Data and Mdcr Calculation'!$D:$D,M$10))</f>
        <v>50098.034278534091</v>
      </c>
      <c r="N45" s="194">
        <f>IF($F45="N",0,SUMIFS('Data and Mdcr Calculation'!$I:$I,'Data and Mdcr Calculation'!$A:$A,$A45,'Data and Mdcr Calculation'!$D:$D,N$10))</f>
        <v>1316.2061885053836</v>
      </c>
      <c r="O45" s="159">
        <f t="shared" si="7"/>
        <v>97242.909260315835</v>
      </c>
      <c r="P45" s="212">
        <f>IF($F45="N",0,SUMIFS('Data and Mdcr Calculation'!P:P,'Data and Mdcr Calculation'!A:A,A45))</f>
        <v>189451.14721562769</v>
      </c>
      <c r="Q45" s="46">
        <f t="shared" si="8"/>
        <v>0.5132875186532222</v>
      </c>
      <c r="R45" s="14">
        <f t="shared" si="9"/>
        <v>92208.237955311852</v>
      </c>
      <c r="S45" s="113">
        <f t="shared" si="10"/>
        <v>17298.550330407041</v>
      </c>
      <c r="T45" s="47">
        <f t="shared" si="11"/>
        <v>17705.148141381225</v>
      </c>
      <c r="U45" s="47">
        <f t="shared" si="12"/>
        <v>466.53162518026113</v>
      </c>
      <c r="V45" s="14">
        <f t="shared" si="13"/>
        <v>35470.230096968524</v>
      </c>
      <c r="W45" s="113">
        <f t="shared" si="14"/>
        <v>4935.7476290358645</v>
      </c>
      <c r="X45" s="47">
        <f t="shared" si="15"/>
        <v>5395.5582917981219</v>
      </c>
      <c r="Y45" s="47">
        <f t="shared" si="16"/>
        <v>141.75540650202981</v>
      </c>
      <c r="Z45" s="14">
        <f t="shared" si="17"/>
        <v>10473.061327336018</v>
      </c>
      <c r="AA45" s="103">
        <f t="shared" si="18"/>
        <v>45943.291424304538</v>
      </c>
      <c r="AB45" s="113">
        <f t="shared" si="19"/>
        <v>18353.89955480853</v>
      </c>
      <c r="AC45" s="47">
        <f t="shared" si="20"/>
        <v>18835.263980192794</v>
      </c>
      <c r="AD45" s="47">
        <f t="shared" si="21"/>
        <v>496.31023955346933</v>
      </c>
      <c r="AE45" s="14">
        <f t="shared" si="22"/>
        <v>37685.47377455479</v>
      </c>
      <c r="AF45" s="113">
        <f t="shared" si="23"/>
        <v>5236.8675109133837</v>
      </c>
      <c r="AG45" s="47">
        <f t="shared" si="24"/>
        <v>5739.9556295724706</v>
      </c>
      <c r="AH45" s="47">
        <f t="shared" si="25"/>
        <v>150.80362393832959</v>
      </c>
      <c r="AI45" s="97">
        <f t="shared" si="26"/>
        <v>11127.626764424183</v>
      </c>
      <c r="AJ45" s="113">
        <f t="shared" si="27"/>
        <v>23590.767065721913</v>
      </c>
      <c r="AK45" s="47">
        <f t="shared" si="28"/>
        <v>24575.219609765263</v>
      </c>
      <c r="AL45" s="47">
        <f t="shared" si="29"/>
        <v>647.11386349179895</v>
      </c>
      <c r="AM45" s="97">
        <f t="shared" si="30"/>
        <v>48813.100538978979</v>
      </c>
      <c r="AN45" s="127">
        <f t="shared" si="31"/>
        <v>21230.77</v>
      </c>
      <c r="AO45" s="128">
        <f t="shared" si="32"/>
        <v>10615.39</v>
      </c>
      <c r="AP45" s="129">
        <f t="shared" si="33"/>
        <v>10615.380000000001</v>
      </c>
    </row>
    <row r="46" spans="1:42" ht="30" x14ac:dyDescent="0.25">
      <c r="A46" s="105" t="s">
        <v>108</v>
      </c>
      <c r="B46" s="44" t="s">
        <v>280</v>
      </c>
      <c r="C46" s="45" t="s">
        <v>1363</v>
      </c>
      <c r="D46" s="45" t="s">
        <v>249</v>
      </c>
      <c r="E46" s="106" t="s">
        <v>183</v>
      </c>
      <c r="F46" s="104" t="str">
        <f t="shared" si="5"/>
        <v>Y</v>
      </c>
      <c r="G46" s="190">
        <f>SUMIF('Data and Mdcr Calculation'!A:A,A46,'Data and Mdcr Calculation'!H:H)</f>
        <v>4035</v>
      </c>
      <c r="H46" s="9">
        <f>IF($F46="N",0,SUMIFS('Data and Mdcr Calculation'!$R:$R,'Data and Mdcr Calculation'!$D:$D,H$10,'Data and Mdcr Calculation'!$A:$A,$A46))</f>
        <v>5853.9442422284801</v>
      </c>
      <c r="I46" s="191">
        <f>IF($F46="N",0,SUMIFS('Data and Mdcr Calculation'!$R:$R,'Data and Mdcr Calculation'!$D:$D,I$10,'Data and Mdcr Calculation'!$A:$A,$A46))</f>
        <v>364.32849972955074</v>
      </c>
      <c r="J46" s="191">
        <f>IF($F46="N",0,SUMIFS('Data and Mdcr Calculation'!$R:$R,'Data and Mdcr Calculation'!$D:$D,J$10,'Data and Mdcr Calculation'!$A:$A,$A46))</f>
        <v>95.42345105206023</v>
      </c>
      <c r="K46" s="190">
        <f t="shared" si="6"/>
        <v>6313.6961930100906</v>
      </c>
      <c r="L46" s="158">
        <f>IF($F46="N",0,SUMIFS('Data and Mdcr Calculation'!$I:$I,'Data and Mdcr Calculation'!$A:$A,$A46,'Data and Mdcr Calculation'!$D:$D,L$10))</f>
        <v>686706.76178122871</v>
      </c>
      <c r="M46" s="194">
        <f>IF($F46="N",0,SUMIFS('Data and Mdcr Calculation'!$I:$I,'Data and Mdcr Calculation'!$A:$A,$A46,'Data and Mdcr Calculation'!$D:$D,M$10))</f>
        <v>42925.265983642254</v>
      </c>
      <c r="N46" s="194">
        <f>IF($F46="N",0,SUMIFS('Data and Mdcr Calculation'!$I:$I,'Data and Mdcr Calculation'!$A:$A,$A46,'Data and Mdcr Calculation'!$D:$D,N$10))</f>
        <v>11242.87192186522</v>
      </c>
      <c r="O46" s="159">
        <f t="shared" si="7"/>
        <v>740874.89968673629</v>
      </c>
      <c r="P46" s="212">
        <f>IF($F46="N",0,SUMIFS('Data and Mdcr Calculation'!P:P,'Data and Mdcr Calculation'!A:A,A46))</f>
        <v>1684178.4594854414</v>
      </c>
      <c r="Q46" s="46">
        <f t="shared" si="8"/>
        <v>0.43990284729867168</v>
      </c>
      <c r="R46" s="14">
        <f t="shared" si="9"/>
        <v>943303.55979870516</v>
      </c>
      <c r="S46" s="113">
        <f t="shared" si="10"/>
        <v>257749.16498531998</v>
      </c>
      <c r="T46" s="47">
        <f t="shared" si="11"/>
        <v>16041.383843092119</v>
      </c>
      <c r="U46" s="47">
        <f t="shared" si="12"/>
        <v>4201.4945498222123</v>
      </c>
      <c r="V46" s="14">
        <f t="shared" si="13"/>
        <v>277992.04337823432</v>
      </c>
      <c r="W46" s="113">
        <f t="shared" si="14"/>
        <v>73958.318243838337</v>
      </c>
      <c r="X46" s="47">
        <f t="shared" si="15"/>
        <v>4623.0511464382707</v>
      </c>
      <c r="Y46" s="47">
        <f t="shared" si="16"/>
        <v>1210.8573059848843</v>
      </c>
      <c r="Z46" s="14">
        <f t="shared" si="17"/>
        <v>79792.226696261496</v>
      </c>
      <c r="AA46" s="103">
        <f t="shared" si="18"/>
        <v>357784.27007449581</v>
      </c>
      <c r="AB46" s="113">
        <f t="shared" si="19"/>
        <v>273473.91510378779</v>
      </c>
      <c r="AC46" s="47">
        <f t="shared" si="20"/>
        <v>17065.301960736298</v>
      </c>
      <c r="AD46" s="47">
        <f t="shared" si="21"/>
        <v>4469.6750530023537</v>
      </c>
      <c r="AE46" s="14">
        <f t="shared" si="22"/>
        <v>295008.89211752644</v>
      </c>
      <c r="AF46" s="113">
        <f t="shared" si="23"/>
        <v>78470.364184443853</v>
      </c>
      <c r="AG46" s="47">
        <f t="shared" si="24"/>
        <v>4918.1395174875224</v>
      </c>
      <c r="AH46" s="47">
        <f t="shared" si="25"/>
        <v>1288.1460701966855</v>
      </c>
      <c r="AI46" s="97">
        <f t="shared" si="26"/>
        <v>84676.649772128061</v>
      </c>
      <c r="AJ46" s="113">
        <f t="shared" si="27"/>
        <v>351944.27928823163</v>
      </c>
      <c r="AK46" s="47">
        <f t="shared" si="28"/>
        <v>21983.44147822382</v>
      </c>
      <c r="AL46" s="47">
        <f t="shared" si="29"/>
        <v>5757.821123199039</v>
      </c>
      <c r="AM46" s="97">
        <f t="shared" si="30"/>
        <v>379685.54188965447</v>
      </c>
      <c r="AN46" s="127">
        <f t="shared" si="31"/>
        <v>165140.43</v>
      </c>
      <c r="AO46" s="128">
        <f t="shared" si="32"/>
        <v>82570.22</v>
      </c>
      <c r="AP46" s="129">
        <f t="shared" si="33"/>
        <v>82570.209999999992</v>
      </c>
    </row>
    <row r="47" spans="1:42" ht="30" x14ac:dyDescent="0.25">
      <c r="A47" s="105" t="s">
        <v>74</v>
      </c>
      <c r="B47" s="44" t="s">
        <v>227</v>
      </c>
      <c r="C47" s="45" t="s">
        <v>1364</v>
      </c>
      <c r="D47" s="45" t="s">
        <v>249</v>
      </c>
      <c r="E47" s="106" t="s">
        <v>183</v>
      </c>
      <c r="F47" s="104" t="str">
        <f t="shared" si="5"/>
        <v>Y</v>
      </c>
      <c r="G47" s="190">
        <f>SUMIF('Data and Mdcr Calculation'!A:A,A47,'Data and Mdcr Calculation'!H:H)</f>
        <v>2172</v>
      </c>
      <c r="H47" s="9">
        <f>IF($F47="N",0,SUMIFS('Data and Mdcr Calculation'!$R:$R,'Data and Mdcr Calculation'!$D:$D,H$10,'Data and Mdcr Calculation'!$A:$A,$A47))</f>
        <v>3069.6891464227692</v>
      </c>
      <c r="I47" s="191">
        <f>IF($F47="N",0,SUMIFS('Data and Mdcr Calculation'!$R:$R,'Data and Mdcr Calculation'!$D:$D,I$10,'Data and Mdcr Calculation'!$A:$A,$A47))</f>
        <v>238.92500001605669</v>
      </c>
      <c r="J47" s="191">
        <f>IF($F47="N",0,SUMIFS('Data and Mdcr Calculation'!$R:$R,'Data and Mdcr Calculation'!$D:$D,J$10,'Data and Mdcr Calculation'!$A:$A,$A47))</f>
        <v>95.841360998751725</v>
      </c>
      <c r="K47" s="190">
        <f t="shared" si="6"/>
        <v>3404.4555074375776</v>
      </c>
      <c r="L47" s="158">
        <f>IF($F47="N",0,SUMIFS('Data and Mdcr Calculation'!$I:$I,'Data and Mdcr Calculation'!$A:$A,$A47,'Data and Mdcr Calculation'!$D:$D,L$10))</f>
        <v>545627.00379285135</v>
      </c>
      <c r="M47" s="194">
        <f>IF($F47="N",0,SUMIFS('Data and Mdcr Calculation'!$I:$I,'Data and Mdcr Calculation'!$A:$A,$A47,'Data and Mdcr Calculation'!$D:$D,M$10))</f>
        <v>42711.204226662587</v>
      </c>
      <c r="N47" s="194">
        <f>IF($F47="N",0,SUMIFS('Data and Mdcr Calculation'!$I:$I,'Data and Mdcr Calculation'!$A:$A,$A47,'Data and Mdcr Calculation'!$D:$D,N$10))</f>
        <v>17167.04711696698</v>
      </c>
      <c r="O47" s="159">
        <f t="shared" si="7"/>
        <v>605505.25513648102</v>
      </c>
      <c r="P47" s="212">
        <f>IF($F47="N",0,SUMIFS('Data and Mdcr Calculation'!P:P,'Data and Mdcr Calculation'!A:A,A47))</f>
        <v>401419.3488819648</v>
      </c>
      <c r="Q47" s="46">
        <f t="shared" si="8"/>
        <v>1.5084107351151292</v>
      </c>
      <c r="R47" s="14">
        <f t="shared" si="9"/>
        <v>-204085.90625451622</v>
      </c>
      <c r="S47" s="113">
        <f t="shared" si="10"/>
        <v>135158.41311699455</v>
      </c>
      <c r="T47" s="47">
        <f t="shared" si="11"/>
        <v>10519.867750706977</v>
      </c>
      <c r="U47" s="47">
        <f t="shared" si="12"/>
        <v>4219.8951247750383</v>
      </c>
      <c r="V47" s="14">
        <f t="shared" si="13"/>
        <v>149898.17599247655</v>
      </c>
      <c r="W47" s="113">
        <f t="shared" si="14"/>
        <v>58764.028308490095</v>
      </c>
      <c r="X47" s="47">
        <f t="shared" si="15"/>
        <v>4599.996695211561</v>
      </c>
      <c r="Y47" s="47">
        <f t="shared" si="16"/>
        <v>1848.8909744973439</v>
      </c>
      <c r="Z47" s="14">
        <f t="shared" si="17"/>
        <v>65212.915978198995</v>
      </c>
      <c r="AA47" s="103">
        <f t="shared" si="18"/>
        <v>215111.09197067554</v>
      </c>
      <c r="AB47" s="113">
        <f t="shared" si="19"/>
        <v>143404.15184827006</v>
      </c>
      <c r="AC47" s="47">
        <f t="shared" si="20"/>
        <v>11191.34867096487</v>
      </c>
      <c r="AD47" s="47">
        <f t="shared" si="21"/>
        <v>4489.2501327394029</v>
      </c>
      <c r="AE47" s="14">
        <f t="shared" si="22"/>
        <v>159084.75065197432</v>
      </c>
      <c r="AF47" s="113">
        <f t="shared" si="23"/>
        <v>62349.101653570389</v>
      </c>
      <c r="AG47" s="47">
        <f t="shared" si="24"/>
        <v>4893.6135055442137</v>
      </c>
      <c r="AH47" s="47">
        <f t="shared" si="25"/>
        <v>1966.9052920184511</v>
      </c>
      <c r="AI47" s="97">
        <f t="shared" si="26"/>
        <v>69209.620451133043</v>
      </c>
      <c r="AJ47" s="113">
        <f t="shared" si="27"/>
        <v>205753.25350184046</v>
      </c>
      <c r="AK47" s="47">
        <f t="shared" si="28"/>
        <v>16084.962176509083</v>
      </c>
      <c r="AL47" s="47">
        <f t="shared" si="29"/>
        <v>6456.1554247578542</v>
      </c>
      <c r="AM47" s="97">
        <f t="shared" si="30"/>
        <v>228294.37110310741</v>
      </c>
      <c r="AN47" s="127">
        <f t="shared" si="31"/>
        <v>99294.35</v>
      </c>
      <c r="AO47" s="128">
        <f t="shared" si="32"/>
        <v>49647.18</v>
      </c>
      <c r="AP47" s="129">
        <f t="shared" si="33"/>
        <v>49647.170000000006</v>
      </c>
    </row>
    <row r="48" spans="1:42" ht="30" x14ac:dyDescent="0.25">
      <c r="A48" s="105" t="s">
        <v>81</v>
      </c>
      <c r="B48" s="44" t="s">
        <v>291</v>
      </c>
      <c r="C48" s="45" t="s">
        <v>1365</v>
      </c>
      <c r="D48" s="45" t="s">
        <v>249</v>
      </c>
      <c r="E48" s="106" t="s">
        <v>183</v>
      </c>
      <c r="F48" s="104" t="str">
        <f t="shared" si="5"/>
        <v>Y</v>
      </c>
      <c r="G48" s="190">
        <f>SUMIF('Data and Mdcr Calculation'!A:A,A48,'Data and Mdcr Calculation'!H:H)</f>
        <v>848</v>
      </c>
      <c r="H48" s="9">
        <f>IF($F48="N",0,SUMIFS('Data and Mdcr Calculation'!$R:$R,'Data and Mdcr Calculation'!$D:$D,H$10,'Data and Mdcr Calculation'!$A:$A,$A48))</f>
        <v>1196.0566059457412</v>
      </c>
      <c r="I48" s="191">
        <f>IF($F48="N",0,SUMIFS('Data and Mdcr Calculation'!$R:$R,'Data and Mdcr Calculation'!$D:$D,I$10,'Data and Mdcr Calculation'!$A:$A,$A48))</f>
        <v>138.20880550816111</v>
      </c>
      <c r="J48" s="191">
        <f>IF($F48="N",0,SUMIFS('Data and Mdcr Calculation'!$R:$R,'Data and Mdcr Calculation'!$D:$D,J$10,'Data and Mdcr Calculation'!$A:$A,$A48))</f>
        <v>16.556540747003154</v>
      </c>
      <c r="K48" s="190">
        <f t="shared" si="6"/>
        <v>1350.8219522009053</v>
      </c>
      <c r="L48" s="158">
        <f>IF($F48="N",0,SUMIFS('Data and Mdcr Calculation'!$I:$I,'Data and Mdcr Calculation'!$A:$A,$A48,'Data and Mdcr Calculation'!$D:$D,L$10))</f>
        <v>244877.21388328201</v>
      </c>
      <c r="M48" s="194">
        <f>IF($F48="N",0,SUMIFS('Data and Mdcr Calculation'!$I:$I,'Data and Mdcr Calculation'!$A:$A,$A48,'Data and Mdcr Calculation'!$D:$D,M$10))</f>
        <v>28283.686168431603</v>
      </c>
      <c r="N48" s="194">
        <f>IF($F48="N",0,SUMIFS('Data and Mdcr Calculation'!$I:$I,'Data and Mdcr Calculation'!$A:$A,$A48,'Data and Mdcr Calculation'!$D:$D,N$10))</f>
        <v>3392.0555270652321</v>
      </c>
      <c r="O48" s="159">
        <f t="shared" si="7"/>
        <v>276552.95557877887</v>
      </c>
      <c r="P48" s="212">
        <f>IF($F48="N",0,SUMIFS('Data and Mdcr Calculation'!P:P,'Data and Mdcr Calculation'!A:A,A48))</f>
        <v>316538.10805923824</v>
      </c>
      <c r="Q48" s="46">
        <f t="shared" si="8"/>
        <v>0.87367981464975342</v>
      </c>
      <c r="R48" s="14">
        <f t="shared" si="9"/>
        <v>39985.152480459365</v>
      </c>
      <c r="S48" s="113">
        <f t="shared" si="10"/>
        <v>52662.372359790985</v>
      </c>
      <c r="T48" s="47">
        <f t="shared" si="11"/>
        <v>6085.333706524334</v>
      </c>
      <c r="U48" s="47">
        <f t="shared" si="12"/>
        <v>728.98448909054889</v>
      </c>
      <c r="V48" s="14">
        <f t="shared" si="13"/>
        <v>59476.690555405869</v>
      </c>
      <c r="W48" s="113">
        <f t="shared" si="14"/>
        <v>26373.275935229474</v>
      </c>
      <c r="X48" s="47">
        <f t="shared" si="15"/>
        <v>3046.1530003400835</v>
      </c>
      <c r="Y48" s="47">
        <f t="shared" si="16"/>
        <v>365.32438026492554</v>
      </c>
      <c r="Z48" s="14">
        <f t="shared" si="17"/>
        <v>29784.753315834485</v>
      </c>
      <c r="AA48" s="103">
        <f t="shared" si="18"/>
        <v>89261.44387124035</v>
      </c>
      <c r="AB48" s="113">
        <f t="shared" si="19"/>
        <v>55875.196137709267</v>
      </c>
      <c r="AC48" s="47">
        <f t="shared" si="20"/>
        <v>6473.7592622599304</v>
      </c>
      <c r="AD48" s="47">
        <f t="shared" si="21"/>
        <v>775.51541392611591</v>
      </c>
      <c r="AE48" s="14">
        <f t="shared" si="22"/>
        <v>63124.470813895314</v>
      </c>
      <c r="AF48" s="113">
        <f t="shared" si="23"/>
        <v>27982.255634195728</v>
      </c>
      <c r="AG48" s="47">
        <f t="shared" si="24"/>
        <v>3240.5882982341318</v>
      </c>
      <c r="AH48" s="47">
        <f t="shared" si="25"/>
        <v>388.64295772864421</v>
      </c>
      <c r="AI48" s="97">
        <f t="shared" si="26"/>
        <v>31611.486890158503</v>
      </c>
      <c r="AJ48" s="113">
        <f t="shared" si="27"/>
        <v>83857.451771904991</v>
      </c>
      <c r="AK48" s="47">
        <f t="shared" si="28"/>
        <v>9714.3475604940613</v>
      </c>
      <c r="AL48" s="47">
        <f t="shared" si="29"/>
        <v>1164.1583716547602</v>
      </c>
      <c r="AM48" s="97">
        <f t="shared" si="30"/>
        <v>94735.957704053813</v>
      </c>
      <c r="AN48" s="127">
        <f t="shared" si="31"/>
        <v>41204.46</v>
      </c>
      <c r="AO48" s="128">
        <f t="shared" si="32"/>
        <v>20602.23</v>
      </c>
      <c r="AP48" s="129">
        <f t="shared" si="33"/>
        <v>20602.23</v>
      </c>
    </row>
    <row r="49" spans="1:42" ht="30" x14ac:dyDescent="0.25">
      <c r="A49" s="105" t="s">
        <v>30</v>
      </c>
      <c r="B49" s="44" t="s">
        <v>208</v>
      </c>
      <c r="C49" s="45" t="s">
        <v>1366</v>
      </c>
      <c r="D49" s="45" t="s">
        <v>249</v>
      </c>
      <c r="E49" s="106" t="s">
        <v>183</v>
      </c>
      <c r="F49" s="104" t="str">
        <f t="shared" si="5"/>
        <v>Y</v>
      </c>
      <c r="G49" s="190">
        <f>SUMIF('Data and Mdcr Calculation'!A:A,A49,'Data and Mdcr Calculation'!H:H)</f>
        <v>820</v>
      </c>
      <c r="H49" s="9">
        <f>IF($F49="N",0,SUMIFS('Data and Mdcr Calculation'!$R:$R,'Data and Mdcr Calculation'!$D:$D,H$10,'Data and Mdcr Calculation'!$A:$A,$A49))</f>
        <v>975.65629721365258</v>
      </c>
      <c r="I49" s="191">
        <f>IF($F49="N",0,SUMIFS('Data and Mdcr Calculation'!$R:$R,'Data and Mdcr Calculation'!$D:$D,I$10,'Data and Mdcr Calculation'!$A:$A,$A49))</f>
        <v>225.30240145962284</v>
      </c>
      <c r="J49" s="191">
        <f>IF($F49="N",0,SUMIFS('Data and Mdcr Calculation'!$R:$R,'Data and Mdcr Calculation'!$D:$D,J$10,'Data and Mdcr Calculation'!$A:$A,$A49))</f>
        <v>26.516439490462218</v>
      </c>
      <c r="K49" s="190">
        <f t="shared" si="6"/>
        <v>1227.4751381637377</v>
      </c>
      <c r="L49" s="158">
        <f>IF($F49="N",0,SUMIFS('Data and Mdcr Calculation'!$I:$I,'Data and Mdcr Calculation'!$A:$A,$A49,'Data and Mdcr Calculation'!$D:$D,L$10))</f>
        <v>361027.73669274995</v>
      </c>
      <c r="M49" s="194">
        <f>IF($F49="N",0,SUMIFS('Data and Mdcr Calculation'!$I:$I,'Data and Mdcr Calculation'!$A:$A,$A49,'Data and Mdcr Calculation'!$D:$D,M$10))</f>
        <v>82238.60543818018</v>
      </c>
      <c r="N49" s="194">
        <f>IF($F49="N",0,SUMIFS('Data and Mdcr Calculation'!$I:$I,'Data and Mdcr Calculation'!$A:$A,$A49,'Data and Mdcr Calculation'!$D:$D,N$10))</f>
        <v>9835.1274555655564</v>
      </c>
      <c r="O49" s="159">
        <f t="shared" si="7"/>
        <v>453101.46958649572</v>
      </c>
      <c r="P49" s="212">
        <f>IF($F49="N",0,SUMIFS('Data and Mdcr Calculation'!P:P,'Data and Mdcr Calculation'!A:A,A49))</f>
        <v>443670.88868928287</v>
      </c>
      <c r="Q49" s="46">
        <f t="shared" si="8"/>
        <v>1.0212558027529668</v>
      </c>
      <c r="R49" s="14">
        <f t="shared" si="9"/>
        <v>-9430.5808972128434</v>
      </c>
      <c r="S49" s="113">
        <f t="shared" si="10"/>
        <v>42958.146766317121</v>
      </c>
      <c r="T49" s="47">
        <f t="shared" si="11"/>
        <v>9920.0647362671934</v>
      </c>
      <c r="U49" s="47">
        <f t="shared" si="12"/>
        <v>1167.5188307650515</v>
      </c>
      <c r="V49" s="14">
        <f t="shared" si="13"/>
        <v>54045.730333349369</v>
      </c>
      <c r="W49" s="113">
        <f t="shared" si="14"/>
        <v>38882.687241809173</v>
      </c>
      <c r="X49" s="47">
        <f t="shared" si="15"/>
        <v>8857.0978056920067</v>
      </c>
      <c r="Y49" s="47">
        <f t="shared" si="16"/>
        <v>1059.2432269644105</v>
      </c>
      <c r="Z49" s="14">
        <f t="shared" si="17"/>
        <v>48799.028274465592</v>
      </c>
      <c r="AA49" s="103">
        <f t="shared" si="18"/>
        <v>102844.75860781496</v>
      </c>
      <c r="AB49" s="113">
        <f t="shared" si="19"/>
        <v>45578.935561079175</v>
      </c>
      <c r="AC49" s="47">
        <f t="shared" si="20"/>
        <v>10553.260357731058</v>
      </c>
      <c r="AD49" s="47">
        <f t="shared" si="21"/>
        <v>1242.0413093245229</v>
      </c>
      <c r="AE49" s="14">
        <f t="shared" si="22"/>
        <v>57374.237228134756</v>
      </c>
      <c r="AF49" s="113">
        <f t="shared" si="23"/>
        <v>41254.840574863847</v>
      </c>
      <c r="AG49" s="47">
        <f t="shared" si="24"/>
        <v>9422.4444741404332</v>
      </c>
      <c r="AH49" s="47">
        <f t="shared" si="25"/>
        <v>1126.8544967706496</v>
      </c>
      <c r="AI49" s="97">
        <f t="shared" si="26"/>
        <v>51804.139545774924</v>
      </c>
      <c r="AJ49" s="113">
        <f t="shared" si="27"/>
        <v>86833.776135943015</v>
      </c>
      <c r="AK49" s="47">
        <f t="shared" si="28"/>
        <v>19975.704831871491</v>
      </c>
      <c r="AL49" s="47">
        <f t="shared" si="29"/>
        <v>2368.8958060951727</v>
      </c>
      <c r="AM49" s="97">
        <f t="shared" si="30"/>
        <v>109178.37677390968</v>
      </c>
      <c r="AN49" s="127">
        <f t="shared" si="31"/>
        <v>47486.04</v>
      </c>
      <c r="AO49" s="128">
        <f t="shared" si="32"/>
        <v>23743.02</v>
      </c>
      <c r="AP49" s="129">
        <f t="shared" si="33"/>
        <v>23743.02</v>
      </c>
    </row>
    <row r="50" spans="1:42" x14ac:dyDescent="0.25">
      <c r="A50" s="105" t="s">
        <v>85</v>
      </c>
      <c r="B50" s="44" t="s">
        <v>289</v>
      </c>
      <c r="C50" s="45" t="s">
        <v>1367</v>
      </c>
      <c r="D50" s="45" t="s">
        <v>249</v>
      </c>
      <c r="E50" s="106" t="s">
        <v>183</v>
      </c>
      <c r="F50" s="104" t="str">
        <f t="shared" si="5"/>
        <v>Y</v>
      </c>
      <c r="G50" s="190">
        <f>SUMIF('Data and Mdcr Calculation'!A:A,A50,'Data and Mdcr Calculation'!H:H)</f>
        <v>393</v>
      </c>
      <c r="H50" s="9">
        <f>IF($F50="N",0,SUMIFS('Data and Mdcr Calculation'!$R:$R,'Data and Mdcr Calculation'!$D:$D,H$10,'Data and Mdcr Calculation'!$A:$A,$A50))</f>
        <v>612.46758690469517</v>
      </c>
      <c r="I50" s="191">
        <f>IF($F50="N",0,SUMIFS('Data and Mdcr Calculation'!$R:$R,'Data and Mdcr Calculation'!$D:$D,I$10,'Data and Mdcr Calculation'!$A:$A,$A50))</f>
        <v>36.189554176386473</v>
      </c>
      <c r="J50" s="191">
        <f>IF($F50="N",0,SUMIFS('Data and Mdcr Calculation'!$R:$R,'Data and Mdcr Calculation'!$D:$D,J$10,'Data and Mdcr Calculation'!$A:$A,$A50))</f>
        <v>2.2759915172556706</v>
      </c>
      <c r="K50" s="190">
        <f t="shared" si="6"/>
        <v>650.93313259833724</v>
      </c>
      <c r="L50" s="158">
        <f>IF($F50="N",0,SUMIFS('Data and Mdcr Calculation'!$I:$I,'Data and Mdcr Calculation'!$A:$A,$A50,'Data and Mdcr Calculation'!$D:$D,L$10))</f>
        <v>148733.09254025316</v>
      </c>
      <c r="M50" s="194">
        <f>IF($F50="N",0,SUMIFS('Data and Mdcr Calculation'!$I:$I,'Data and Mdcr Calculation'!$A:$A,$A50,'Data and Mdcr Calculation'!$D:$D,M$10))</f>
        <v>8787.0423363327991</v>
      </c>
      <c r="N50" s="194">
        <f>IF($F50="N",0,SUMIFS('Data and Mdcr Calculation'!$I:$I,'Data and Mdcr Calculation'!$A:$A,$A50,'Data and Mdcr Calculation'!$D:$D,N$10))</f>
        <v>550.33474887242119</v>
      </c>
      <c r="O50" s="159">
        <f t="shared" si="7"/>
        <v>158070.46962545835</v>
      </c>
      <c r="P50" s="212">
        <f>IF($F50="N",0,SUMIFS('Data and Mdcr Calculation'!P:P,'Data and Mdcr Calculation'!A:A,A50))</f>
        <v>231322.10733147117</v>
      </c>
      <c r="Q50" s="46">
        <f t="shared" si="8"/>
        <v>0.68333490235307481</v>
      </c>
      <c r="R50" s="14">
        <f t="shared" si="9"/>
        <v>73251.637706012814</v>
      </c>
      <c r="S50" s="113">
        <f t="shared" si="10"/>
        <v>26966.94785141373</v>
      </c>
      <c r="T50" s="47">
        <f t="shared" si="11"/>
        <v>1593.4260703862965</v>
      </c>
      <c r="U50" s="47">
        <f t="shared" si="12"/>
        <v>100.21190650476719</v>
      </c>
      <c r="V50" s="14">
        <f t="shared" si="13"/>
        <v>28660.585828304793</v>
      </c>
      <c r="W50" s="113">
        <f t="shared" si="14"/>
        <v>16018.554066585266</v>
      </c>
      <c r="X50" s="47">
        <f t="shared" si="15"/>
        <v>946.36445962304253</v>
      </c>
      <c r="Y50" s="47">
        <f t="shared" si="16"/>
        <v>59.271052453559761</v>
      </c>
      <c r="Z50" s="14">
        <f t="shared" si="17"/>
        <v>17024.18957866187</v>
      </c>
      <c r="AA50" s="103">
        <f t="shared" si="18"/>
        <v>45684.775406966663</v>
      </c>
      <c r="AB50" s="113">
        <f t="shared" si="19"/>
        <v>28612.146261446927</v>
      </c>
      <c r="AC50" s="47">
        <f t="shared" si="20"/>
        <v>1695.1341174322304</v>
      </c>
      <c r="AD50" s="47">
        <f t="shared" si="21"/>
        <v>106.60841117528425</v>
      </c>
      <c r="AE50" s="14">
        <f t="shared" si="22"/>
        <v>30413.88879005444</v>
      </c>
      <c r="AF50" s="113">
        <f t="shared" si="23"/>
        <v>16995.813333246966</v>
      </c>
      <c r="AG50" s="47">
        <f t="shared" si="24"/>
        <v>1006.7707017266411</v>
      </c>
      <c r="AH50" s="47">
        <f t="shared" si="25"/>
        <v>63.054311120808258</v>
      </c>
      <c r="AI50" s="97">
        <f t="shared" si="26"/>
        <v>18065.638346094416</v>
      </c>
      <c r="AJ50" s="113">
        <f t="shared" si="27"/>
        <v>45607.959594693893</v>
      </c>
      <c r="AK50" s="47">
        <f t="shared" si="28"/>
        <v>2701.9048191588713</v>
      </c>
      <c r="AL50" s="47">
        <f t="shared" si="29"/>
        <v>169.66272229609251</v>
      </c>
      <c r="AM50" s="97">
        <f t="shared" si="30"/>
        <v>48479.527136148863</v>
      </c>
      <c r="AN50" s="127">
        <f t="shared" si="31"/>
        <v>21085.69</v>
      </c>
      <c r="AO50" s="128">
        <f t="shared" si="32"/>
        <v>10542.85</v>
      </c>
      <c r="AP50" s="129">
        <f t="shared" si="33"/>
        <v>10542.839999999998</v>
      </c>
    </row>
    <row r="51" spans="1:42" ht="30" x14ac:dyDescent="0.25">
      <c r="A51" s="105" t="s">
        <v>116</v>
      </c>
      <c r="B51" s="44" t="s">
        <v>290</v>
      </c>
      <c r="C51" s="45" t="s">
        <v>1368</v>
      </c>
      <c r="D51" s="45" t="s">
        <v>249</v>
      </c>
      <c r="E51" s="106" t="s">
        <v>183</v>
      </c>
      <c r="F51" s="104" t="str">
        <f t="shared" si="5"/>
        <v>Y</v>
      </c>
      <c r="G51" s="190">
        <f>SUMIF('Data and Mdcr Calculation'!A:A,A51,'Data and Mdcr Calculation'!H:H)</f>
        <v>921</v>
      </c>
      <c r="H51" s="9">
        <f>IF($F51="N",0,SUMIFS('Data and Mdcr Calculation'!$R:$R,'Data and Mdcr Calculation'!$D:$D,H$10,'Data and Mdcr Calculation'!$A:$A,$A51))</f>
        <v>1168.1032239729839</v>
      </c>
      <c r="I51" s="191">
        <f>IF($F51="N",0,SUMIFS('Data and Mdcr Calculation'!$R:$R,'Data and Mdcr Calculation'!$D:$D,I$10,'Data and Mdcr Calculation'!$A:$A,$A51))</f>
        <v>199.76015083810171</v>
      </c>
      <c r="J51" s="191">
        <f>IF($F51="N",0,SUMIFS('Data and Mdcr Calculation'!$R:$R,'Data and Mdcr Calculation'!$D:$D,J$10,'Data and Mdcr Calculation'!$A:$A,$A51))</f>
        <v>58.159783516311599</v>
      </c>
      <c r="K51" s="190">
        <f t="shared" si="6"/>
        <v>1426.0231583273971</v>
      </c>
      <c r="L51" s="158">
        <f>IF($F51="N",0,SUMIFS('Data and Mdcr Calculation'!$I:$I,'Data and Mdcr Calculation'!$A:$A,$A51,'Data and Mdcr Calculation'!$D:$D,L$10))</f>
        <v>299605.87852563424</v>
      </c>
      <c r="M51" s="194">
        <f>IF($F51="N",0,SUMIFS('Data and Mdcr Calculation'!$I:$I,'Data and Mdcr Calculation'!$A:$A,$A51,'Data and Mdcr Calculation'!$D:$D,M$10))</f>
        <v>51765.903562735584</v>
      </c>
      <c r="N51" s="194">
        <f>IF($F51="N",0,SUMIFS('Data and Mdcr Calculation'!$I:$I,'Data and Mdcr Calculation'!$A:$A,$A51,'Data and Mdcr Calculation'!$D:$D,N$10))</f>
        <v>14699.621277937214</v>
      </c>
      <c r="O51" s="159">
        <f t="shared" si="7"/>
        <v>366071.40336630703</v>
      </c>
      <c r="P51" s="212">
        <f>IF($F51="N",0,SUMIFS('Data and Mdcr Calculation'!P:P,'Data and Mdcr Calculation'!A:A,A51))</f>
        <v>388634.09133896563</v>
      </c>
      <c r="Q51" s="46">
        <f t="shared" si="8"/>
        <v>0.94194362132533682</v>
      </c>
      <c r="R51" s="14">
        <f t="shared" si="9"/>
        <v>22562.687972658605</v>
      </c>
      <c r="S51" s="113">
        <f t="shared" si="10"/>
        <v>51431.58495153048</v>
      </c>
      <c r="T51" s="47">
        <f t="shared" si="11"/>
        <v>8795.4394414016188</v>
      </c>
      <c r="U51" s="47">
        <f t="shared" si="12"/>
        <v>2560.7752682231999</v>
      </c>
      <c r="V51" s="14">
        <f t="shared" si="13"/>
        <v>62787.799661155303</v>
      </c>
      <c r="W51" s="113">
        <f t="shared" si="14"/>
        <v>32267.553117210809</v>
      </c>
      <c r="X51" s="47">
        <f t="shared" si="15"/>
        <v>5575.1878137066224</v>
      </c>
      <c r="Y51" s="47">
        <f t="shared" si="16"/>
        <v>1583.1492116338381</v>
      </c>
      <c r="Z51" s="14">
        <f t="shared" si="17"/>
        <v>39425.890142551274</v>
      </c>
      <c r="AA51" s="103">
        <f t="shared" si="18"/>
        <v>102213.68980370657</v>
      </c>
      <c r="AB51" s="113">
        <f t="shared" si="19"/>
        <v>54569.320903480613</v>
      </c>
      <c r="AC51" s="47">
        <f t="shared" si="20"/>
        <v>9356.8504695761912</v>
      </c>
      <c r="AD51" s="47">
        <f t="shared" si="21"/>
        <v>2724.2290087480851</v>
      </c>
      <c r="AE51" s="14">
        <f t="shared" si="22"/>
        <v>66650.40038180488</v>
      </c>
      <c r="AF51" s="113">
        <f t="shared" si="23"/>
        <v>34236.130628340383</v>
      </c>
      <c r="AG51" s="47">
        <f t="shared" si="24"/>
        <v>5931.050865645343</v>
      </c>
      <c r="AH51" s="47">
        <f t="shared" si="25"/>
        <v>1684.2012889721684</v>
      </c>
      <c r="AI51" s="97">
        <f t="shared" si="26"/>
        <v>41851.382782957895</v>
      </c>
      <c r="AJ51" s="113">
        <f t="shared" si="27"/>
        <v>88805.451531820989</v>
      </c>
      <c r="AK51" s="47">
        <f t="shared" si="28"/>
        <v>15287.901335221533</v>
      </c>
      <c r="AL51" s="47">
        <f t="shared" si="29"/>
        <v>4408.4302977202533</v>
      </c>
      <c r="AM51" s="97">
        <f t="shared" si="30"/>
        <v>108501.78316476278</v>
      </c>
      <c r="AN51" s="127">
        <f t="shared" si="31"/>
        <v>47191.77</v>
      </c>
      <c r="AO51" s="128">
        <f t="shared" si="32"/>
        <v>23595.89</v>
      </c>
      <c r="AP51" s="129">
        <f t="shared" si="33"/>
        <v>23595.879999999997</v>
      </c>
    </row>
    <row r="52" spans="1:42" ht="30" x14ac:dyDescent="0.25">
      <c r="A52" s="105" t="s">
        <v>153</v>
      </c>
      <c r="B52" s="44" t="s">
        <v>275</v>
      </c>
      <c r="C52" s="45" t="s">
        <v>1369</v>
      </c>
      <c r="D52" s="45" t="s">
        <v>249</v>
      </c>
      <c r="E52" s="106" t="s">
        <v>183</v>
      </c>
      <c r="F52" s="104" t="str">
        <f t="shared" si="5"/>
        <v>Y</v>
      </c>
      <c r="G52" s="190">
        <f>SUMIF('Data and Mdcr Calculation'!A:A,A52,'Data and Mdcr Calculation'!H:H)</f>
        <v>549</v>
      </c>
      <c r="H52" s="9">
        <f>IF($F52="N",0,SUMIFS('Data and Mdcr Calculation'!$R:$R,'Data and Mdcr Calculation'!$D:$D,H$10,'Data and Mdcr Calculation'!$A:$A,$A52))</f>
        <v>817.68421723156632</v>
      </c>
      <c r="I52" s="191">
        <f>IF($F52="N",0,SUMIFS('Data and Mdcr Calculation'!$R:$R,'Data and Mdcr Calculation'!$D:$D,I$10,'Data and Mdcr Calculation'!$A:$A,$A52))</f>
        <v>29.71393688162027</v>
      </c>
      <c r="J52" s="191">
        <f>IF($F52="N",0,SUMIFS('Data and Mdcr Calculation'!$R:$R,'Data and Mdcr Calculation'!$D:$D,J$10,'Data and Mdcr Calculation'!$A:$A,$A52))</f>
        <v>20.013502921904383</v>
      </c>
      <c r="K52" s="190">
        <f t="shared" si="6"/>
        <v>867.41165703509103</v>
      </c>
      <c r="L52" s="158">
        <f>IF($F52="N",0,SUMIFS('Data and Mdcr Calculation'!$I:$I,'Data and Mdcr Calculation'!$A:$A,$A52,'Data and Mdcr Calculation'!$D:$D,L$10))</f>
        <v>115215.03745122658</v>
      </c>
      <c r="M52" s="194">
        <f>IF($F52="N",0,SUMIFS('Data and Mdcr Calculation'!$I:$I,'Data and Mdcr Calculation'!$A:$A,$A52,'Data and Mdcr Calculation'!$D:$D,M$10))</f>
        <v>4236.9317941469017</v>
      </c>
      <c r="N52" s="194">
        <f>IF($F52="N",0,SUMIFS('Data and Mdcr Calculation'!$I:$I,'Data and Mdcr Calculation'!$A:$A,$A52,'Data and Mdcr Calculation'!$D:$D,N$10))</f>
        <v>2851.1588795061052</v>
      </c>
      <c r="O52" s="159">
        <f t="shared" si="7"/>
        <v>122303.1281248796</v>
      </c>
      <c r="P52" s="212">
        <f>IF($F52="N",0,SUMIFS('Data and Mdcr Calculation'!P:P,'Data and Mdcr Calculation'!A:A,A52))</f>
        <v>270033.92295159411</v>
      </c>
      <c r="Q52" s="46">
        <f t="shared" si="8"/>
        <v>0.45291764378360522</v>
      </c>
      <c r="R52" s="14">
        <f t="shared" si="9"/>
        <v>147730.7948267145</v>
      </c>
      <c r="S52" s="113">
        <f t="shared" si="10"/>
        <v>36002.636084705868</v>
      </c>
      <c r="T52" s="47">
        <f t="shared" si="11"/>
        <v>1308.3046408977405</v>
      </c>
      <c r="U52" s="47">
        <f t="shared" si="12"/>
        <v>881.19453365145</v>
      </c>
      <c r="V52" s="14">
        <f t="shared" si="13"/>
        <v>38192.135259255054</v>
      </c>
      <c r="W52" s="113">
        <f t="shared" si="14"/>
        <v>12408.659533497104</v>
      </c>
      <c r="X52" s="47">
        <f t="shared" si="15"/>
        <v>456.31755422962135</v>
      </c>
      <c r="Y52" s="47">
        <f t="shared" si="16"/>
        <v>307.06981132280754</v>
      </c>
      <c r="Z52" s="14">
        <f t="shared" si="17"/>
        <v>13172.046899049534</v>
      </c>
      <c r="AA52" s="103">
        <f t="shared" si="18"/>
        <v>51364.182158304589</v>
      </c>
      <c r="AB52" s="113">
        <f t="shared" si="19"/>
        <v>38199.083378998264</v>
      </c>
      <c r="AC52" s="47">
        <f t="shared" si="20"/>
        <v>1391.8134477635538</v>
      </c>
      <c r="AD52" s="47">
        <f t="shared" si="21"/>
        <v>937.44099324622346</v>
      </c>
      <c r="AE52" s="14">
        <f t="shared" si="22"/>
        <v>40528.337820008041</v>
      </c>
      <c r="AF52" s="113">
        <f t="shared" si="23"/>
        <v>13165.686507689235</v>
      </c>
      <c r="AG52" s="47">
        <f t="shared" si="24"/>
        <v>485.44420662725679</v>
      </c>
      <c r="AH52" s="47">
        <f t="shared" si="25"/>
        <v>326.67001204553998</v>
      </c>
      <c r="AI52" s="97">
        <f t="shared" si="26"/>
        <v>13977.800726362033</v>
      </c>
      <c r="AJ52" s="113">
        <f t="shared" si="27"/>
        <v>51364.7698866875</v>
      </c>
      <c r="AK52" s="47">
        <f t="shared" si="28"/>
        <v>1877.2576543908106</v>
      </c>
      <c r="AL52" s="47">
        <f t="shared" si="29"/>
        <v>1264.1110052917634</v>
      </c>
      <c r="AM52" s="97">
        <f t="shared" si="30"/>
        <v>54506.138546370072</v>
      </c>
      <c r="AN52" s="127">
        <f t="shared" si="31"/>
        <v>23706.9</v>
      </c>
      <c r="AO52" s="128">
        <f t="shared" si="32"/>
        <v>11853.45</v>
      </c>
      <c r="AP52" s="129">
        <f t="shared" si="33"/>
        <v>11853.45</v>
      </c>
    </row>
    <row r="53" spans="1:42" x14ac:dyDescent="0.25">
      <c r="H53" s="25"/>
      <c r="I53" s="197"/>
      <c r="J53" s="197"/>
      <c r="K53" s="210"/>
      <c r="L53" s="25"/>
      <c r="M53" s="197"/>
      <c r="N53" s="197"/>
      <c r="O53" s="208"/>
    </row>
    <row r="54" spans="1:42" x14ac:dyDescent="0.25">
      <c r="A54" s="105" t="s">
        <v>45</v>
      </c>
      <c r="B54" s="44" t="s">
        <v>315</v>
      </c>
      <c r="C54" s="45" t="s">
        <v>1370</v>
      </c>
      <c r="D54" s="45" t="s">
        <v>249</v>
      </c>
      <c r="E54" s="106" t="s">
        <v>183</v>
      </c>
      <c r="F54" s="104" t="str">
        <f t="shared" ref="F54:F74" si="34">+IF(G54&gt;=30,"Y","N")</f>
        <v>Y</v>
      </c>
      <c r="G54" s="190">
        <f>SUMIF('Data and Mdcr Calculation'!A:A,A54,'Data and Mdcr Calculation'!H:H)</f>
        <v>1436</v>
      </c>
      <c r="H54" s="9">
        <f>IF($F54="N",0,SUMIFS('Data and Mdcr Calculation'!$R:$R,'Data and Mdcr Calculation'!$D:$D,H$10,'Data and Mdcr Calculation'!$A:$A,$A54))</f>
        <v>2060.2625542304022</v>
      </c>
      <c r="I54" s="191">
        <f>IF($F54="N",0,SUMIFS('Data and Mdcr Calculation'!$R:$R,'Data and Mdcr Calculation'!$D:$D,I$10,'Data and Mdcr Calculation'!$A:$A,$A54))</f>
        <v>134.8027934724708</v>
      </c>
      <c r="J54" s="191">
        <f>IF($F54="N",0,SUMIFS('Data and Mdcr Calculation'!$R:$R,'Data and Mdcr Calculation'!$D:$D,J$10,'Data and Mdcr Calculation'!$A:$A,$A54))</f>
        <v>19.972093729827492</v>
      </c>
      <c r="K54" s="190">
        <f t="shared" ref="K54:K75" si="35">SUM(H54:J54)</f>
        <v>2215.0374414327007</v>
      </c>
      <c r="L54" s="158">
        <f>IF($F54="N",0,SUMIFS('Data and Mdcr Calculation'!$I:$I,'Data and Mdcr Calculation'!$A:$A,$A54,'Data and Mdcr Calculation'!$D:$D,L$10))</f>
        <v>321607.16120755795</v>
      </c>
      <c r="M54" s="194">
        <f>IF($F54="N",0,SUMIFS('Data and Mdcr Calculation'!$I:$I,'Data and Mdcr Calculation'!$A:$A,$A54,'Data and Mdcr Calculation'!$D:$D,M$10))</f>
        <v>21075.202165888557</v>
      </c>
      <c r="N54" s="194">
        <f>IF($F54="N",0,SUMIFS('Data and Mdcr Calculation'!$I:$I,'Data and Mdcr Calculation'!$A:$A,$A54,'Data and Mdcr Calculation'!$D:$D,N$10))</f>
        <v>3116.0503689758234</v>
      </c>
      <c r="O54" s="159">
        <f t="shared" ref="O54:O75" si="36">SUM(L54:N54)</f>
        <v>345798.41374242236</v>
      </c>
      <c r="P54" s="212">
        <f>IF($F54="N",0,SUMIFS('Data and Mdcr Calculation'!P:P,'Data and Mdcr Calculation'!A:A,A54))</f>
        <v>553980.86410231842</v>
      </c>
      <c r="Q54" s="46">
        <f t="shared" ref="Q54:Q74" si="37">IFERROR(O54/P54,0)</f>
        <v>0.62420642327196796</v>
      </c>
      <c r="R54" s="14">
        <f t="shared" ref="R54:R74" si="38">P54-O54</f>
        <v>208182.45035989606</v>
      </c>
      <c r="S54" s="113">
        <f t="shared" ref="S54:S85" si="39">IF($F54="N",0,IF($E54=$A$6,Comp1_FS,Comp1_HB)*H54)</f>
        <v>90713.360262764618</v>
      </c>
      <c r="T54" s="47">
        <f t="shared" ref="T54:T85" si="40">IF($F54="N",0,IF($E54=$A$6,Comp1_FS,Comp1_HB)*I54)</f>
        <v>5935.3669965928893</v>
      </c>
      <c r="U54" s="47">
        <f t="shared" ref="U54:U85" si="41">IF($F54="N",0,IF($E54=$A$6,Comp1_FS,Comp1_HB)*J54)</f>
        <v>879.37128692430451</v>
      </c>
      <c r="V54" s="14">
        <f t="shared" ref="V54:V74" si="42">SUM(S54:U54)</f>
        <v>97528.098546281806</v>
      </c>
      <c r="W54" s="113">
        <f t="shared" ref="W54:W74" si="43">IF($F54="N",0,L54*Comp2_Rate)</f>
        <v>34637.091262053989</v>
      </c>
      <c r="X54" s="47">
        <f t="shared" ref="X54:X74" si="44">IF($F54="N",0,M54*Comp2_Rate)</f>
        <v>2269.7992732661978</v>
      </c>
      <c r="Y54" s="47">
        <f t="shared" ref="Y54:Y74" si="45">IF($F54="N",0,N54*Comp2_Rate)</f>
        <v>335.59862473869617</v>
      </c>
      <c r="Z54" s="14">
        <f t="shared" ref="Z54:Z74" si="46">SUM(W54:Y54)</f>
        <v>37242.489160058882</v>
      </c>
      <c r="AA54" s="103">
        <f t="shared" ref="AA54:AA74" si="47">V54+Z54</f>
        <v>134770.58770634068</v>
      </c>
      <c r="AB54" s="113">
        <f t="shared" ref="AB54:AB74" si="48">S54/(1-STAR_Fee)</f>
        <v>96247.597095771474</v>
      </c>
      <c r="AC54" s="47">
        <f t="shared" ref="AC54:AC74" si="49">T54/(1-STARPLUS_Fee)</f>
        <v>6314.2202091413719</v>
      </c>
      <c r="AD54" s="47">
        <f t="shared" ref="AD54:AD74" si="50">U54/(1-STARKids_Fee)</f>
        <v>935.50136906840908</v>
      </c>
      <c r="AE54" s="14">
        <f t="shared" ref="AE54:AE74" si="51">SUM(AB54:AD54)</f>
        <v>103497.31867398127</v>
      </c>
      <c r="AF54" s="113">
        <f t="shared" ref="AF54:AF74" si="52">W54/(1-STAR_Fee)</f>
        <v>36750.2294557602</v>
      </c>
      <c r="AG54" s="47">
        <f t="shared" ref="AG54:AG74" si="53">X54/(1-STARPLUS_Fee)</f>
        <v>2414.6800779427635</v>
      </c>
      <c r="AH54" s="47">
        <f t="shared" ref="AH54:AH74" si="54">Y54/(1-STARKids_Fee)</f>
        <v>357.01981355180448</v>
      </c>
      <c r="AI54" s="97">
        <f t="shared" ref="AI54:AI74" si="55">SUM(AF54:AH54)</f>
        <v>39521.929347254772</v>
      </c>
      <c r="AJ54" s="113">
        <f t="shared" ref="AJ54:AJ74" si="56">AB54+AF54</f>
        <v>132997.82655153167</v>
      </c>
      <c r="AK54" s="47">
        <f t="shared" ref="AK54:AK74" si="57">AC54+AG54</f>
        <v>8728.9002870841359</v>
      </c>
      <c r="AL54" s="47">
        <f t="shared" ref="AL54:AL74" si="58">AD54+AH54</f>
        <v>1292.5211826202135</v>
      </c>
      <c r="AM54" s="97">
        <f t="shared" ref="AM54:AM74" si="59">SUM(AJ54:AL54)</f>
        <v>143019.24802123601</v>
      </c>
      <c r="AN54" s="127">
        <f t="shared" ref="AN54:AN74" si="60">ROUND(AM54*(1-FMAP_FedShr)*(1+IGT_Buffer),2)</f>
        <v>62204.79</v>
      </c>
      <c r="AO54" s="128">
        <f t="shared" ref="AO54:AO74" si="61">ROUND(AN54*0.5,2)</f>
        <v>31102.400000000001</v>
      </c>
      <c r="AP54" s="129">
        <f t="shared" ref="AP54:AP74" si="62">AN54-AO54</f>
        <v>31102.39</v>
      </c>
    </row>
    <row r="55" spans="1:42" x14ac:dyDescent="0.25">
      <c r="A55" s="105" t="s">
        <v>149</v>
      </c>
      <c r="B55" s="44" t="s">
        <v>373</v>
      </c>
      <c r="C55" s="45" t="s">
        <v>1371</v>
      </c>
      <c r="D55" s="45" t="s">
        <v>364</v>
      </c>
      <c r="E55" s="106" t="s">
        <v>183</v>
      </c>
      <c r="F55" s="104" t="str">
        <f t="shared" si="34"/>
        <v>Y</v>
      </c>
      <c r="G55" s="190">
        <f>SUMIF('Data and Mdcr Calculation'!A:A,A55,'Data and Mdcr Calculation'!H:H)</f>
        <v>1109</v>
      </c>
      <c r="H55" s="9">
        <f>IF($F55="N",0,SUMIFS('Data and Mdcr Calculation'!$R:$R,'Data and Mdcr Calculation'!$D:$D,H$10,'Data and Mdcr Calculation'!$A:$A,$A55))</f>
        <v>1725.0470044828642</v>
      </c>
      <c r="I55" s="191">
        <f>IF($F55="N",0,SUMIFS('Data and Mdcr Calculation'!$R:$R,'Data and Mdcr Calculation'!$D:$D,I$10,'Data and Mdcr Calculation'!$A:$A,$A55))</f>
        <v>221.2458634023514</v>
      </c>
      <c r="J55" s="191">
        <f>IF($F55="N",0,SUMIFS('Data and Mdcr Calculation'!$R:$R,'Data and Mdcr Calculation'!$D:$D,J$10,'Data and Mdcr Calculation'!$A:$A,$A55))</f>
        <v>25.175379055399233</v>
      </c>
      <c r="K55" s="190">
        <f t="shared" si="35"/>
        <v>1971.4682469406148</v>
      </c>
      <c r="L55" s="158">
        <f>IF($F55="N",0,SUMIFS('Data and Mdcr Calculation'!$I:$I,'Data and Mdcr Calculation'!$A:$A,$A55,'Data and Mdcr Calculation'!$D:$D,L$10))</f>
        <v>274154.61291441327</v>
      </c>
      <c r="M55" s="194">
        <f>IF($F55="N",0,SUMIFS('Data and Mdcr Calculation'!$I:$I,'Data and Mdcr Calculation'!$A:$A,$A55,'Data and Mdcr Calculation'!$D:$D,M$10))</f>
        <v>43235.133396728612</v>
      </c>
      <c r="N55" s="194">
        <f>IF($F55="N",0,SUMIFS('Data and Mdcr Calculation'!$I:$I,'Data and Mdcr Calculation'!$A:$A,$A55,'Data and Mdcr Calculation'!$D:$D,N$10))</f>
        <v>4489.3665348527466</v>
      </c>
      <c r="O55" s="159">
        <f t="shared" si="36"/>
        <v>321879.11284599465</v>
      </c>
      <c r="P55" s="212">
        <f>IF($F55="N",0,SUMIFS('Data and Mdcr Calculation'!P:P,'Data and Mdcr Calculation'!A:A,A55))</f>
        <v>404959.29260407173</v>
      </c>
      <c r="Q55" s="46">
        <f t="shared" si="37"/>
        <v>0.79484313293853837</v>
      </c>
      <c r="R55" s="14">
        <f t="shared" si="38"/>
        <v>83080.17975807708</v>
      </c>
      <c r="S55" s="113">
        <f t="shared" si="39"/>
        <v>75953.819607380516</v>
      </c>
      <c r="T55" s="47">
        <f t="shared" si="40"/>
        <v>9741.4553656055323</v>
      </c>
      <c r="U55" s="47">
        <f t="shared" si="41"/>
        <v>1108.4719398092282</v>
      </c>
      <c r="V55" s="14">
        <f t="shared" si="42"/>
        <v>86803.746912795279</v>
      </c>
      <c r="W55" s="113">
        <f t="shared" si="43"/>
        <v>29526.45181088231</v>
      </c>
      <c r="X55" s="47">
        <f t="shared" si="44"/>
        <v>4656.4238668276721</v>
      </c>
      <c r="Y55" s="47">
        <f t="shared" si="45"/>
        <v>483.50477580364083</v>
      </c>
      <c r="Z55" s="14">
        <f t="shared" si="46"/>
        <v>34666.380453513622</v>
      </c>
      <c r="AA55" s="103">
        <f t="shared" si="47"/>
        <v>121470.12736630891</v>
      </c>
      <c r="AB55" s="113">
        <f t="shared" si="48"/>
        <v>80587.607010483305</v>
      </c>
      <c r="AC55" s="47">
        <f t="shared" si="49"/>
        <v>10363.250388942057</v>
      </c>
      <c r="AD55" s="47">
        <f t="shared" si="50"/>
        <v>1179.2254678821578</v>
      </c>
      <c r="AE55" s="14">
        <f t="shared" si="51"/>
        <v>92130.08286730753</v>
      </c>
      <c r="AF55" s="113">
        <f t="shared" si="52"/>
        <v>31327.800329848604</v>
      </c>
      <c r="AG55" s="47">
        <f t="shared" si="53"/>
        <v>4953.6424115188001</v>
      </c>
      <c r="AH55" s="47">
        <f t="shared" si="54"/>
        <v>514.36678276983071</v>
      </c>
      <c r="AI55" s="97">
        <f t="shared" si="55"/>
        <v>36795.809524137236</v>
      </c>
      <c r="AJ55" s="113">
        <f t="shared" si="56"/>
        <v>111915.40734033191</v>
      </c>
      <c r="AK55" s="47">
        <f t="shared" si="57"/>
        <v>15316.892800460857</v>
      </c>
      <c r="AL55" s="47">
        <f t="shared" si="58"/>
        <v>1693.5922506519885</v>
      </c>
      <c r="AM55" s="97">
        <f t="shared" si="59"/>
        <v>128925.89239144475</v>
      </c>
      <c r="AN55" s="127">
        <f t="shared" si="60"/>
        <v>56075.03</v>
      </c>
      <c r="AO55" s="128">
        <f t="shared" si="61"/>
        <v>28037.52</v>
      </c>
      <c r="AP55" s="129">
        <f t="shared" si="62"/>
        <v>28037.51</v>
      </c>
    </row>
    <row r="56" spans="1:42" x14ac:dyDescent="0.25">
      <c r="A56" s="105" t="s">
        <v>112</v>
      </c>
      <c r="B56" s="44" t="s">
        <v>346</v>
      </c>
      <c r="C56" s="45" t="s">
        <v>1372</v>
      </c>
      <c r="D56" s="45" t="s">
        <v>249</v>
      </c>
      <c r="E56" s="106" t="s">
        <v>183</v>
      </c>
      <c r="F56" s="104" t="str">
        <f t="shared" si="34"/>
        <v>Y</v>
      </c>
      <c r="G56" s="190">
        <f>SUMIF('Data and Mdcr Calculation'!A:A,A56,'Data and Mdcr Calculation'!H:H)</f>
        <v>577</v>
      </c>
      <c r="H56" s="9">
        <f>IF($F56="N",0,SUMIFS('Data and Mdcr Calculation'!$R:$R,'Data and Mdcr Calculation'!$D:$D,H$10,'Data and Mdcr Calculation'!$A:$A,$A56))</f>
        <v>801.94657505680937</v>
      </c>
      <c r="I56" s="191">
        <f>IF($F56="N",0,SUMIFS('Data and Mdcr Calculation'!$R:$R,'Data and Mdcr Calculation'!$D:$D,I$10,'Data and Mdcr Calculation'!$A:$A,$A56))</f>
        <v>87.393268877530005</v>
      </c>
      <c r="J56" s="191">
        <f>IF($F56="N",0,SUMIFS('Data and Mdcr Calculation'!$R:$R,'Data and Mdcr Calculation'!$D:$D,J$10,'Data and Mdcr Calculation'!$A:$A,$A56))</f>
        <v>15.931940620789694</v>
      </c>
      <c r="K56" s="190">
        <f t="shared" si="35"/>
        <v>905.27178455512899</v>
      </c>
      <c r="L56" s="158">
        <f>IF($F56="N",0,SUMIFS('Data and Mdcr Calculation'!$I:$I,'Data and Mdcr Calculation'!$A:$A,$A56,'Data and Mdcr Calculation'!$D:$D,L$10))</f>
        <v>105466.73094863009</v>
      </c>
      <c r="M56" s="194">
        <f>IF($F56="N",0,SUMIFS('Data and Mdcr Calculation'!$I:$I,'Data and Mdcr Calculation'!$A:$A,$A56,'Data and Mdcr Calculation'!$D:$D,M$10))</f>
        <v>10421.022705743224</v>
      </c>
      <c r="N56" s="194">
        <f>IF($F56="N",0,SUMIFS('Data and Mdcr Calculation'!$I:$I,'Data and Mdcr Calculation'!$A:$A,$A56,'Data and Mdcr Calculation'!$D:$D,N$10))</f>
        <v>2101.4457277973329</v>
      </c>
      <c r="O56" s="159">
        <f t="shared" si="36"/>
        <v>117989.19938217064</v>
      </c>
      <c r="P56" s="212">
        <f>IF($F56="N",0,SUMIFS('Data and Mdcr Calculation'!P:P,'Data and Mdcr Calculation'!A:A,A56))</f>
        <v>332053.69057482138</v>
      </c>
      <c r="Q56" s="46">
        <f t="shared" si="37"/>
        <v>0.35533169102237167</v>
      </c>
      <c r="R56" s="14">
        <f t="shared" si="38"/>
        <v>214064.49119265075</v>
      </c>
      <c r="S56" s="113">
        <f t="shared" si="39"/>
        <v>35309.707699751314</v>
      </c>
      <c r="T56" s="47">
        <f t="shared" si="40"/>
        <v>3847.9256286776463</v>
      </c>
      <c r="U56" s="47">
        <f t="shared" si="41"/>
        <v>701.48334553337031</v>
      </c>
      <c r="V56" s="14">
        <f t="shared" si="42"/>
        <v>39859.11667396233</v>
      </c>
      <c r="W56" s="113">
        <f t="shared" si="43"/>
        <v>11358.766923167461</v>
      </c>
      <c r="X56" s="47">
        <f t="shared" si="44"/>
        <v>1122.3441454085453</v>
      </c>
      <c r="Y56" s="47">
        <f t="shared" si="45"/>
        <v>226.32570488377277</v>
      </c>
      <c r="Z56" s="14">
        <f t="shared" si="46"/>
        <v>12707.43677345978</v>
      </c>
      <c r="AA56" s="103">
        <f t="shared" si="47"/>
        <v>52566.553447422106</v>
      </c>
      <c r="AB56" s="113">
        <f t="shared" si="48"/>
        <v>37463.880848542511</v>
      </c>
      <c r="AC56" s="47">
        <f t="shared" si="49"/>
        <v>4093.53790284856</v>
      </c>
      <c r="AD56" s="47">
        <f t="shared" si="50"/>
        <v>746.25887822698974</v>
      </c>
      <c r="AE56" s="14">
        <f t="shared" si="51"/>
        <v>42303.677629618061</v>
      </c>
      <c r="AF56" s="113">
        <f t="shared" si="52"/>
        <v>12051.742093546378</v>
      </c>
      <c r="AG56" s="47">
        <f t="shared" si="53"/>
        <v>1193.9831334133462</v>
      </c>
      <c r="AH56" s="47">
        <f t="shared" si="54"/>
        <v>240.7720264720987</v>
      </c>
      <c r="AI56" s="97">
        <f t="shared" si="55"/>
        <v>13486.497253431824</v>
      </c>
      <c r="AJ56" s="113">
        <f t="shared" si="56"/>
        <v>49515.622942088885</v>
      </c>
      <c r="AK56" s="47">
        <f t="shared" si="57"/>
        <v>5287.5210362619064</v>
      </c>
      <c r="AL56" s="47">
        <f t="shared" si="58"/>
        <v>987.03090469908841</v>
      </c>
      <c r="AM56" s="97">
        <f t="shared" si="59"/>
        <v>55790.174883049876</v>
      </c>
      <c r="AN56" s="127">
        <f t="shared" si="60"/>
        <v>24265.38</v>
      </c>
      <c r="AO56" s="128">
        <f t="shared" si="61"/>
        <v>12132.69</v>
      </c>
      <c r="AP56" s="129">
        <f t="shared" si="62"/>
        <v>12132.69</v>
      </c>
    </row>
    <row r="57" spans="1:42" ht="30" x14ac:dyDescent="0.25">
      <c r="A57" s="105" t="s">
        <v>128</v>
      </c>
      <c r="B57" s="44" t="s">
        <v>354</v>
      </c>
      <c r="C57" s="45" t="s">
        <v>1373</v>
      </c>
      <c r="D57" s="45" t="s">
        <v>381</v>
      </c>
      <c r="E57" s="106" t="s">
        <v>183</v>
      </c>
      <c r="F57" s="104" t="str">
        <f t="shared" si="34"/>
        <v>Y</v>
      </c>
      <c r="G57" s="190">
        <f>SUMIF('Data and Mdcr Calculation'!A:A,A57,'Data and Mdcr Calculation'!H:H)</f>
        <v>2592</v>
      </c>
      <c r="H57" s="9">
        <f>IF($F57="N",0,SUMIFS('Data and Mdcr Calculation'!$R:$R,'Data and Mdcr Calculation'!$D:$D,H$10,'Data and Mdcr Calculation'!$A:$A,$A57))</f>
        <v>2961.3481295991837</v>
      </c>
      <c r="I57" s="191">
        <f>IF($F57="N",0,SUMIFS('Data and Mdcr Calculation'!$R:$R,'Data and Mdcr Calculation'!$D:$D,I$10,'Data and Mdcr Calculation'!$A:$A,$A57))</f>
        <v>595.12126381438588</v>
      </c>
      <c r="J57" s="191">
        <f>IF($F57="N",0,SUMIFS('Data and Mdcr Calculation'!$R:$R,'Data and Mdcr Calculation'!$D:$D,J$10,'Data and Mdcr Calculation'!$A:$A,$A57))</f>
        <v>205.26948003604855</v>
      </c>
      <c r="K57" s="190">
        <f t="shared" si="35"/>
        <v>3761.738873449618</v>
      </c>
      <c r="L57" s="158">
        <f>IF($F57="N",0,SUMIFS('Data and Mdcr Calculation'!$I:$I,'Data and Mdcr Calculation'!$A:$A,$A57,'Data and Mdcr Calculation'!$D:$D,L$10))</f>
        <v>448079.65167541633</v>
      </c>
      <c r="M57" s="194">
        <f>IF($F57="N",0,SUMIFS('Data and Mdcr Calculation'!$I:$I,'Data and Mdcr Calculation'!$A:$A,$A57,'Data and Mdcr Calculation'!$D:$D,M$10))</f>
        <v>89849.517649077781</v>
      </c>
      <c r="N57" s="194">
        <f>IF($F57="N",0,SUMIFS('Data and Mdcr Calculation'!$I:$I,'Data and Mdcr Calculation'!$A:$A,$A57,'Data and Mdcr Calculation'!$D:$D,N$10))</f>
        <v>29810.790569342826</v>
      </c>
      <c r="O57" s="159">
        <f t="shared" si="36"/>
        <v>567739.95989383687</v>
      </c>
      <c r="P57" s="212">
        <f>IF($F57="N",0,SUMIFS('Data and Mdcr Calculation'!P:P,'Data and Mdcr Calculation'!A:A,A57))</f>
        <v>928397.15396736562</v>
      </c>
      <c r="Q57" s="46">
        <f t="shared" si="37"/>
        <v>0.61152703610484538</v>
      </c>
      <c r="R57" s="14">
        <f t="shared" si="38"/>
        <v>360657.19407352875</v>
      </c>
      <c r="S57" s="113">
        <f t="shared" si="39"/>
        <v>130388.15814625207</v>
      </c>
      <c r="T57" s="47">
        <f t="shared" si="40"/>
        <v>26203.18924574741</v>
      </c>
      <c r="U57" s="47">
        <f t="shared" si="41"/>
        <v>9038.015205987218</v>
      </c>
      <c r="V57" s="14">
        <f t="shared" si="42"/>
        <v>165629.36259798668</v>
      </c>
      <c r="W57" s="113">
        <f t="shared" si="43"/>
        <v>48258.178485442339</v>
      </c>
      <c r="X57" s="47">
        <f t="shared" si="44"/>
        <v>9676.7930508056779</v>
      </c>
      <c r="Y57" s="47">
        <f t="shared" si="45"/>
        <v>3210.6221443182226</v>
      </c>
      <c r="Z57" s="14">
        <f t="shared" si="46"/>
        <v>61145.593680566242</v>
      </c>
      <c r="AA57" s="103">
        <f t="shared" si="47"/>
        <v>226774.95627855291</v>
      </c>
      <c r="AB57" s="113">
        <f t="shared" si="48"/>
        <v>138342.87336472369</v>
      </c>
      <c r="AC57" s="47">
        <f t="shared" si="49"/>
        <v>27875.73324015682</v>
      </c>
      <c r="AD57" s="47">
        <f t="shared" si="50"/>
        <v>9614.9097936034232</v>
      </c>
      <c r="AE57" s="14">
        <f t="shared" si="51"/>
        <v>175833.51639848395</v>
      </c>
      <c r="AF57" s="113">
        <f t="shared" si="52"/>
        <v>51202.311390389747</v>
      </c>
      <c r="AG57" s="47">
        <f t="shared" si="53"/>
        <v>10294.460692346467</v>
      </c>
      <c r="AH57" s="47">
        <f t="shared" si="54"/>
        <v>3415.5554726789605</v>
      </c>
      <c r="AI57" s="97">
        <f t="shared" si="55"/>
        <v>64912.327555415177</v>
      </c>
      <c r="AJ57" s="113">
        <f t="shared" si="56"/>
        <v>189545.18475511344</v>
      </c>
      <c r="AK57" s="47">
        <f t="shared" si="57"/>
        <v>38170.193932503287</v>
      </c>
      <c r="AL57" s="47">
        <f t="shared" si="58"/>
        <v>13030.465266282383</v>
      </c>
      <c r="AM57" s="97">
        <f t="shared" si="59"/>
        <v>240745.84395389911</v>
      </c>
      <c r="AN57" s="127">
        <f t="shared" si="60"/>
        <v>104710</v>
      </c>
      <c r="AO57" s="128">
        <f t="shared" si="61"/>
        <v>52355</v>
      </c>
      <c r="AP57" s="129">
        <f t="shared" si="62"/>
        <v>52355</v>
      </c>
    </row>
    <row r="58" spans="1:42" x14ac:dyDescent="0.25">
      <c r="A58" s="105" t="s">
        <v>747</v>
      </c>
      <c r="B58" s="44" t="s">
        <v>748</v>
      </c>
      <c r="C58" s="45" t="s">
        <v>1374</v>
      </c>
      <c r="D58" s="45" t="s">
        <v>381</v>
      </c>
      <c r="E58" s="106" t="s">
        <v>183</v>
      </c>
      <c r="F58" s="104" t="str">
        <f t="shared" si="34"/>
        <v>N</v>
      </c>
      <c r="G58" s="190">
        <f>SUMIF('Data and Mdcr Calculation'!A:A,A58,'Data and Mdcr Calculation'!H:H)</f>
        <v>0</v>
      </c>
      <c r="H58" s="9">
        <f>IF($F58="N",0,SUMIFS('Data and Mdcr Calculation'!$R:$R,'Data and Mdcr Calculation'!$D:$D,H$10,'Data and Mdcr Calculation'!$A:$A,$A58))</f>
        <v>0</v>
      </c>
      <c r="I58" s="191">
        <f>IF($F58="N",0,SUMIFS('Data and Mdcr Calculation'!$R:$R,'Data and Mdcr Calculation'!$D:$D,I$10,'Data and Mdcr Calculation'!$A:$A,$A58))</f>
        <v>0</v>
      </c>
      <c r="J58" s="191">
        <f>IF($F58="N",0,SUMIFS('Data and Mdcr Calculation'!$R:$R,'Data and Mdcr Calculation'!$D:$D,J$10,'Data and Mdcr Calculation'!$A:$A,$A58))</f>
        <v>0</v>
      </c>
      <c r="K58" s="190">
        <f t="shared" si="35"/>
        <v>0</v>
      </c>
      <c r="L58" s="158">
        <f>IF($F58="N",0,SUMIFS('Data and Mdcr Calculation'!$I:$I,'Data and Mdcr Calculation'!$A:$A,$A58,'Data and Mdcr Calculation'!$D:$D,L$10))</f>
        <v>0</v>
      </c>
      <c r="M58" s="194">
        <f>IF($F58="N",0,SUMIFS('Data and Mdcr Calculation'!$I:$I,'Data and Mdcr Calculation'!$A:$A,$A58,'Data and Mdcr Calculation'!$D:$D,M$10))</f>
        <v>0</v>
      </c>
      <c r="N58" s="194">
        <f>IF($F58="N",0,SUMIFS('Data and Mdcr Calculation'!$I:$I,'Data and Mdcr Calculation'!$A:$A,$A58,'Data and Mdcr Calculation'!$D:$D,N$10))</f>
        <v>0</v>
      </c>
      <c r="O58" s="159">
        <f t="shared" si="36"/>
        <v>0</v>
      </c>
      <c r="P58" s="212">
        <f>IF($F58="N",0,SUMIFS('Data and Mdcr Calculation'!P:P,'Data and Mdcr Calculation'!A:A,A58))</f>
        <v>0</v>
      </c>
      <c r="Q58" s="46">
        <f t="shared" si="37"/>
        <v>0</v>
      </c>
      <c r="R58" s="14">
        <f t="shared" si="38"/>
        <v>0</v>
      </c>
      <c r="S58" s="113">
        <f t="shared" si="39"/>
        <v>0</v>
      </c>
      <c r="T58" s="47">
        <f t="shared" si="40"/>
        <v>0</v>
      </c>
      <c r="U58" s="47">
        <f t="shared" si="41"/>
        <v>0</v>
      </c>
      <c r="V58" s="14">
        <f t="shared" si="42"/>
        <v>0</v>
      </c>
      <c r="W58" s="113">
        <f t="shared" si="43"/>
        <v>0</v>
      </c>
      <c r="X58" s="47">
        <f t="shared" si="44"/>
        <v>0</v>
      </c>
      <c r="Y58" s="47">
        <f t="shared" si="45"/>
        <v>0</v>
      </c>
      <c r="Z58" s="14">
        <f t="shared" si="46"/>
        <v>0</v>
      </c>
      <c r="AA58" s="103">
        <f t="shared" si="47"/>
        <v>0</v>
      </c>
      <c r="AB58" s="113">
        <f t="shared" si="48"/>
        <v>0</v>
      </c>
      <c r="AC58" s="47">
        <f t="shared" si="49"/>
        <v>0</v>
      </c>
      <c r="AD58" s="47">
        <f t="shared" si="50"/>
        <v>0</v>
      </c>
      <c r="AE58" s="14">
        <f t="shared" si="51"/>
        <v>0</v>
      </c>
      <c r="AF58" s="113">
        <f t="shared" si="52"/>
        <v>0</v>
      </c>
      <c r="AG58" s="47">
        <f t="shared" si="53"/>
        <v>0</v>
      </c>
      <c r="AH58" s="47">
        <f t="shared" si="54"/>
        <v>0</v>
      </c>
      <c r="AI58" s="97">
        <f t="shared" si="55"/>
        <v>0</v>
      </c>
      <c r="AJ58" s="113">
        <f t="shared" si="56"/>
        <v>0</v>
      </c>
      <c r="AK58" s="47">
        <f t="shared" si="57"/>
        <v>0</v>
      </c>
      <c r="AL58" s="47">
        <f t="shared" si="58"/>
        <v>0</v>
      </c>
      <c r="AM58" s="97">
        <f t="shared" si="59"/>
        <v>0</v>
      </c>
      <c r="AN58" s="127">
        <f t="shared" si="60"/>
        <v>0</v>
      </c>
      <c r="AO58" s="128">
        <f t="shared" si="61"/>
        <v>0</v>
      </c>
      <c r="AP58" s="129">
        <f t="shared" si="62"/>
        <v>0</v>
      </c>
    </row>
    <row r="59" spans="1:42" x14ac:dyDescent="0.25">
      <c r="A59" s="105" t="s">
        <v>749</v>
      </c>
      <c r="B59" s="44" t="s">
        <v>750</v>
      </c>
      <c r="C59" s="45" t="s">
        <v>1374</v>
      </c>
      <c r="D59" s="45" t="s">
        <v>381</v>
      </c>
      <c r="E59" s="106" t="s">
        <v>183</v>
      </c>
      <c r="F59" s="104" t="str">
        <f t="shared" si="34"/>
        <v>N</v>
      </c>
      <c r="G59" s="190">
        <f>SUMIF('Data and Mdcr Calculation'!A:A,A59,'Data and Mdcr Calculation'!H:H)</f>
        <v>0</v>
      </c>
      <c r="H59" s="9">
        <f>IF($F59="N",0,SUMIFS('Data and Mdcr Calculation'!$R:$R,'Data and Mdcr Calculation'!$D:$D,H$10,'Data and Mdcr Calculation'!$A:$A,$A59))</f>
        <v>0</v>
      </c>
      <c r="I59" s="191">
        <f>IF($F59="N",0,SUMIFS('Data and Mdcr Calculation'!$R:$R,'Data and Mdcr Calculation'!$D:$D,I$10,'Data and Mdcr Calculation'!$A:$A,$A59))</f>
        <v>0</v>
      </c>
      <c r="J59" s="191">
        <f>IF($F59="N",0,SUMIFS('Data and Mdcr Calculation'!$R:$R,'Data and Mdcr Calculation'!$D:$D,J$10,'Data and Mdcr Calculation'!$A:$A,$A59))</f>
        <v>0</v>
      </c>
      <c r="K59" s="190">
        <f t="shared" si="35"/>
        <v>0</v>
      </c>
      <c r="L59" s="158">
        <f>IF($F59="N",0,SUMIFS('Data and Mdcr Calculation'!$I:$I,'Data and Mdcr Calculation'!$A:$A,$A59,'Data and Mdcr Calculation'!$D:$D,L$10))</f>
        <v>0</v>
      </c>
      <c r="M59" s="194">
        <f>IF($F59="N",0,SUMIFS('Data and Mdcr Calculation'!$I:$I,'Data and Mdcr Calculation'!$A:$A,$A59,'Data and Mdcr Calculation'!$D:$D,M$10))</f>
        <v>0</v>
      </c>
      <c r="N59" s="194">
        <f>IF($F59="N",0,SUMIFS('Data and Mdcr Calculation'!$I:$I,'Data and Mdcr Calculation'!$A:$A,$A59,'Data and Mdcr Calculation'!$D:$D,N$10))</f>
        <v>0</v>
      </c>
      <c r="O59" s="159">
        <f t="shared" si="36"/>
        <v>0</v>
      </c>
      <c r="P59" s="212">
        <f>IF($F59="N",0,SUMIFS('Data and Mdcr Calculation'!P:P,'Data and Mdcr Calculation'!A:A,A59))</f>
        <v>0</v>
      </c>
      <c r="Q59" s="46">
        <f t="shared" si="37"/>
        <v>0</v>
      </c>
      <c r="R59" s="14">
        <f t="shared" si="38"/>
        <v>0</v>
      </c>
      <c r="S59" s="113">
        <f t="shared" si="39"/>
        <v>0</v>
      </c>
      <c r="T59" s="47">
        <f t="shared" si="40"/>
        <v>0</v>
      </c>
      <c r="U59" s="47">
        <f t="shared" si="41"/>
        <v>0</v>
      </c>
      <c r="V59" s="14">
        <f t="shared" si="42"/>
        <v>0</v>
      </c>
      <c r="W59" s="113">
        <f t="shared" si="43"/>
        <v>0</v>
      </c>
      <c r="X59" s="47">
        <f t="shared" si="44"/>
        <v>0</v>
      </c>
      <c r="Y59" s="47">
        <f t="shared" si="45"/>
        <v>0</v>
      </c>
      <c r="Z59" s="14">
        <f t="shared" si="46"/>
        <v>0</v>
      </c>
      <c r="AA59" s="103">
        <f t="shared" si="47"/>
        <v>0</v>
      </c>
      <c r="AB59" s="113">
        <f t="shared" si="48"/>
        <v>0</v>
      </c>
      <c r="AC59" s="47">
        <f t="shared" si="49"/>
        <v>0</v>
      </c>
      <c r="AD59" s="47">
        <f t="shared" si="50"/>
        <v>0</v>
      </c>
      <c r="AE59" s="14">
        <f t="shared" si="51"/>
        <v>0</v>
      </c>
      <c r="AF59" s="113">
        <f t="shared" si="52"/>
        <v>0</v>
      </c>
      <c r="AG59" s="47">
        <f t="shared" si="53"/>
        <v>0</v>
      </c>
      <c r="AH59" s="47">
        <f t="shared" si="54"/>
        <v>0</v>
      </c>
      <c r="AI59" s="97">
        <f t="shared" si="55"/>
        <v>0</v>
      </c>
      <c r="AJ59" s="113">
        <f t="shared" si="56"/>
        <v>0</v>
      </c>
      <c r="AK59" s="47">
        <f t="shared" si="57"/>
        <v>0</v>
      </c>
      <c r="AL59" s="47">
        <f t="shared" si="58"/>
        <v>0</v>
      </c>
      <c r="AM59" s="97">
        <f t="shared" si="59"/>
        <v>0</v>
      </c>
      <c r="AN59" s="127">
        <f t="shared" si="60"/>
        <v>0</v>
      </c>
      <c r="AO59" s="128">
        <f t="shared" si="61"/>
        <v>0</v>
      </c>
      <c r="AP59" s="129">
        <f t="shared" si="62"/>
        <v>0</v>
      </c>
    </row>
    <row r="60" spans="1:42" ht="30" x14ac:dyDescent="0.25">
      <c r="A60" s="105" t="s">
        <v>35</v>
      </c>
      <c r="B60" s="44" t="s">
        <v>391</v>
      </c>
      <c r="C60" s="45" t="s">
        <v>1375</v>
      </c>
      <c r="D60" s="45" t="s">
        <v>381</v>
      </c>
      <c r="E60" s="106" t="s">
        <v>183</v>
      </c>
      <c r="F60" s="104" t="str">
        <f t="shared" si="34"/>
        <v>Y</v>
      </c>
      <c r="G60" s="190">
        <f>SUMIF('Data and Mdcr Calculation'!A:A,A60,'Data and Mdcr Calculation'!H:H)</f>
        <v>2408</v>
      </c>
      <c r="H60" s="9">
        <f>IF($F60="N",0,SUMIFS('Data and Mdcr Calculation'!$R:$R,'Data and Mdcr Calculation'!$D:$D,H$10,'Data and Mdcr Calculation'!$A:$A,$A60))</f>
        <v>2959.1299132228201</v>
      </c>
      <c r="I60" s="191">
        <f>IF($F60="N",0,SUMIFS('Data and Mdcr Calculation'!$R:$R,'Data and Mdcr Calculation'!$D:$D,I$10,'Data and Mdcr Calculation'!$A:$A,$A60))</f>
        <v>403.69562334633827</v>
      </c>
      <c r="J60" s="191">
        <f>IF($F60="N",0,SUMIFS('Data and Mdcr Calculation'!$R:$R,'Data and Mdcr Calculation'!$D:$D,J$10,'Data and Mdcr Calculation'!$A:$A,$A60))</f>
        <v>170.41019051536153</v>
      </c>
      <c r="K60" s="190">
        <f t="shared" si="35"/>
        <v>3533.23572708452</v>
      </c>
      <c r="L60" s="158">
        <f>IF($F60="N",0,SUMIFS('Data and Mdcr Calculation'!$I:$I,'Data and Mdcr Calculation'!$A:$A,$A60,'Data and Mdcr Calculation'!$D:$D,L$10))</f>
        <v>316951.2815803074</v>
      </c>
      <c r="M60" s="194">
        <f>IF($F60="N",0,SUMIFS('Data and Mdcr Calculation'!$I:$I,'Data and Mdcr Calculation'!$A:$A,$A60,'Data and Mdcr Calculation'!$D:$D,M$10))</f>
        <v>34073.091446191786</v>
      </c>
      <c r="N60" s="194">
        <f>IF($F60="N",0,SUMIFS('Data and Mdcr Calculation'!$I:$I,'Data and Mdcr Calculation'!$A:$A,$A60,'Data and Mdcr Calculation'!$D:$D,N$10))</f>
        <v>6982.1902087823628</v>
      </c>
      <c r="O60" s="159">
        <f t="shared" si="36"/>
        <v>358006.56323528156</v>
      </c>
      <c r="P60" s="212">
        <f>IF($F60="N",0,SUMIFS('Data and Mdcr Calculation'!P:P,'Data and Mdcr Calculation'!A:A,A60))</f>
        <v>818933.37682364997</v>
      </c>
      <c r="Q60" s="46">
        <f t="shared" si="37"/>
        <v>0.43716201264608501</v>
      </c>
      <c r="R60" s="14">
        <f t="shared" si="38"/>
        <v>460926.81358836842</v>
      </c>
      <c r="S60" s="113">
        <f t="shared" si="39"/>
        <v>130290.49007920077</v>
      </c>
      <c r="T60" s="47">
        <f t="shared" si="40"/>
        <v>17774.718295939274</v>
      </c>
      <c r="U60" s="47">
        <f t="shared" si="41"/>
        <v>7503.1606883913682</v>
      </c>
      <c r="V60" s="14">
        <f t="shared" si="42"/>
        <v>155568.3690635314</v>
      </c>
      <c r="W60" s="113">
        <f t="shared" si="43"/>
        <v>34135.653026199107</v>
      </c>
      <c r="X60" s="47">
        <f t="shared" si="44"/>
        <v>3669.6719487548553</v>
      </c>
      <c r="Y60" s="47">
        <f t="shared" si="45"/>
        <v>751.98188548586052</v>
      </c>
      <c r="Z60" s="14">
        <f t="shared" si="46"/>
        <v>38557.306860439821</v>
      </c>
      <c r="AA60" s="103">
        <f t="shared" si="47"/>
        <v>194125.67592397123</v>
      </c>
      <c r="AB60" s="113">
        <f t="shared" si="48"/>
        <v>138239.24676838279</v>
      </c>
      <c r="AC60" s="47">
        <f t="shared" si="49"/>
        <v>18909.274782914123</v>
      </c>
      <c r="AD60" s="47">
        <f t="shared" si="50"/>
        <v>7982.0858387142216</v>
      </c>
      <c r="AE60" s="14">
        <f t="shared" si="51"/>
        <v>165130.60739001114</v>
      </c>
      <c r="AF60" s="113">
        <f t="shared" si="52"/>
        <v>36218.199497293484</v>
      </c>
      <c r="AG60" s="47">
        <f t="shared" si="53"/>
        <v>3903.9063284626122</v>
      </c>
      <c r="AH60" s="47">
        <f t="shared" si="54"/>
        <v>799.98072924027724</v>
      </c>
      <c r="AI60" s="97">
        <f t="shared" si="55"/>
        <v>40922.086554996371</v>
      </c>
      <c r="AJ60" s="113">
        <f t="shared" si="56"/>
        <v>174457.44626567626</v>
      </c>
      <c r="AK60" s="47">
        <f t="shared" si="57"/>
        <v>22813.181111376736</v>
      </c>
      <c r="AL60" s="47">
        <f t="shared" si="58"/>
        <v>8782.0665679544982</v>
      </c>
      <c r="AM60" s="97">
        <f t="shared" si="59"/>
        <v>206052.69394500749</v>
      </c>
      <c r="AN60" s="127">
        <f t="shared" si="60"/>
        <v>89620.56</v>
      </c>
      <c r="AO60" s="128">
        <f t="shared" si="61"/>
        <v>44810.28</v>
      </c>
      <c r="AP60" s="129">
        <f t="shared" si="62"/>
        <v>44810.28</v>
      </c>
    </row>
    <row r="61" spans="1:42" ht="30" x14ac:dyDescent="0.25">
      <c r="A61" s="105" t="s">
        <v>37</v>
      </c>
      <c r="B61" s="44" t="s">
        <v>217</v>
      </c>
      <c r="C61" s="45" t="s">
        <v>1376</v>
      </c>
      <c r="D61" s="45" t="s">
        <v>249</v>
      </c>
      <c r="E61" s="106" t="s">
        <v>183</v>
      </c>
      <c r="F61" s="104" t="str">
        <f t="shared" si="34"/>
        <v>Y</v>
      </c>
      <c r="G61" s="190">
        <f>SUMIF('Data and Mdcr Calculation'!A:A,A61,'Data and Mdcr Calculation'!H:H)</f>
        <v>537</v>
      </c>
      <c r="H61" s="9">
        <f>IF($F61="N",0,SUMIFS('Data and Mdcr Calculation'!$R:$R,'Data and Mdcr Calculation'!$D:$D,H$10,'Data and Mdcr Calculation'!$A:$A,$A61))</f>
        <v>647.20366616531237</v>
      </c>
      <c r="I61" s="191">
        <f>IF($F61="N",0,SUMIFS('Data and Mdcr Calculation'!$R:$R,'Data and Mdcr Calculation'!$D:$D,I$10,'Data and Mdcr Calculation'!$A:$A,$A61))</f>
        <v>153.87780073364206</v>
      </c>
      <c r="J61" s="191">
        <f>IF($F61="N",0,SUMIFS('Data and Mdcr Calculation'!$R:$R,'Data and Mdcr Calculation'!$D:$D,J$10,'Data and Mdcr Calculation'!$A:$A,$A61))</f>
        <v>15.900109116701561</v>
      </c>
      <c r="K61" s="190">
        <f t="shared" si="35"/>
        <v>816.98157601565595</v>
      </c>
      <c r="L61" s="158">
        <f>IF($F61="N",0,SUMIFS('Data and Mdcr Calculation'!$I:$I,'Data and Mdcr Calculation'!$A:$A,$A61,'Data and Mdcr Calculation'!$D:$D,L$10))</f>
        <v>120265.89858377278</v>
      </c>
      <c r="M61" s="194">
        <f>IF($F61="N",0,SUMIFS('Data and Mdcr Calculation'!$I:$I,'Data and Mdcr Calculation'!$A:$A,$A61,'Data and Mdcr Calculation'!$D:$D,M$10))</f>
        <v>28720.223607145141</v>
      </c>
      <c r="N61" s="194">
        <f>IF($F61="N",0,SUMIFS('Data and Mdcr Calculation'!$I:$I,'Data and Mdcr Calculation'!$A:$A,$A61,'Data and Mdcr Calculation'!$D:$D,N$10))</f>
        <v>2972.2013637981863</v>
      </c>
      <c r="O61" s="159">
        <f t="shared" si="36"/>
        <v>151958.3235547161</v>
      </c>
      <c r="P61" s="212">
        <f>IF($F61="N",0,SUMIFS('Data and Mdcr Calculation'!P:P,'Data and Mdcr Calculation'!A:A,A61))</f>
        <v>220339.93105142246</v>
      </c>
      <c r="Q61" s="46">
        <f t="shared" si="37"/>
        <v>0.68965403969039274</v>
      </c>
      <c r="R61" s="14">
        <f t="shared" si="38"/>
        <v>68381.607496706361</v>
      </c>
      <c r="S61" s="113">
        <f t="shared" si="39"/>
        <v>28496.377421258705</v>
      </c>
      <c r="T61" s="47">
        <f t="shared" si="40"/>
        <v>6775.2395663022598</v>
      </c>
      <c r="U61" s="47">
        <f t="shared" si="41"/>
        <v>700.08180440836975</v>
      </c>
      <c r="V61" s="14">
        <f t="shared" si="42"/>
        <v>35971.698791969335</v>
      </c>
      <c r="W61" s="113">
        <f t="shared" si="43"/>
        <v>12952.63727747233</v>
      </c>
      <c r="X61" s="47">
        <f t="shared" si="44"/>
        <v>3093.1680824895316</v>
      </c>
      <c r="Y61" s="47">
        <f t="shared" si="45"/>
        <v>320.1060868810647</v>
      </c>
      <c r="Z61" s="14">
        <f t="shared" si="46"/>
        <v>16365.911446842927</v>
      </c>
      <c r="AA61" s="103">
        <f t="shared" si="47"/>
        <v>52337.61023881226</v>
      </c>
      <c r="AB61" s="113">
        <f t="shared" si="48"/>
        <v>30234.883205579528</v>
      </c>
      <c r="AC61" s="47">
        <f t="shared" si="49"/>
        <v>7207.7016662790002</v>
      </c>
      <c r="AD61" s="47">
        <f t="shared" si="50"/>
        <v>744.76787703018067</v>
      </c>
      <c r="AE61" s="14">
        <f t="shared" si="51"/>
        <v>38187.352748888705</v>
      </c>
      <c r="AF61" s="113">
        <f t="shared" si="52"/>
        <v>13742.851222782312</v>
      </c>
      <c r="AG61" s="47">
        <f t="shared" si="53"/>
        <v>3290.6043430739701</v>
      </c>
      <c r="AH61" s="47">
        <f t="shared" si="54"/>
        <v>340.53839029900502</v>
      </c>
      <c r="AI61" s="97">
        <f t="shared" si="55"/>
        <v>17373.993956155286</v>
      </c>
      <c r="AJ61" s="113">
        <f t="shared" si="56"/>
        <v>43977.734428361844</v>
      </c>
      <c r="AK61" s="47">
        <f t="shared" si="57"/>
        <v>10498.306009352971</v>
      </c>
      <c r="AL61" s="47">
        <f t="shared" si="58"/>
        <v>1085.3062673291856</v>
      </c>
      <c r="AM61" s="97">
        <f t="shared" si="59"/>
        <v>55561.346705044001</v>
      </c>
      <c r="AN61" s="127">
        <f t="shared" si="60"/>
        <v>24165.85</v>
      </c>
      <c r="AO61" s="128">
        <f t="shared" si="61"/>
        <v>12082.93</v>
      </c>
      <c r="AP61" s="129">
        <f t="shared" si="62"/>
        <v>12082.919999999998</v>
      </c>
    </row>
    <row r="62" spans="1:42" ht="30" x14ac:dyDescent="0.25">
      <c r="A62" s="105" t="s">
        <v>34</v>
      </c>
      <c r="B62" s="44" t="s">
        <v>325</v>
      </c>
      <c r="C62" s="45" t="s">
        <v>1377</v>
      </c>
      <c r="D62" s="45" t="s">
        <v>249</v>
      </c>
      <c r="E62" s="106" t="s">
        <v>183</v>
      </c>
      <c r="F62" s="104" t="str">
        <f t="shared" si="34"/>
        <v>Y</v>
      </c>
      <c r="G62" s="190">
        <f>SUMIF('Data and Mdcr Calculation'!A:A,A62,'Data and Mdcr Calculation'!H:H)</f>
        <v>186</v>
      </c>
      <c r="H62" s="9">
        <f>IF($F62="N",0,SUMIFS('Data and Mdcr Calculation'!$R:$R,'Data and Mdcr Calculation'!$D:$D,H$10,'Data and Mdcr Calculation'!$A:$A,$A62))</f>
        <v>253.08898711427284</v>
      </c>
      <c r="I62" s="191">
        <f>IF($F62="N",0,SUMIFS('Data and Mdcr Calculation'!$R:$R,'Data and Mdcr Calculation'!$D:$D,I$10,'Data and Mdcr Calculation'!$A:$A,$A62))</f>
        <v>42.190290051206837</v>
      </c>
      <c r="J62" s="191">
        <f>IF($F62="N",0,SUMIFS('Data and Mdcr Calculation'!$R:$R,'Data and Mdcr Calculation'!$D:$D,J$10,'Data and Mdcr Calculation'!$A:$A,$A62))</f>
        <v>7.251479108672827</v>
      </c>
      <c r="K62" s="190">
        <f t="shared" si="35"/>
        <v>302.53075627415251</v>
      </c>
      <c r="L62" s="158">
        <f>IF($F62="N",0,SUMIFS('Data and Mdcr Calculation'!$I:$I,'Data and Mdcr Calculation'!$A:$A,$A62,'Data and Mdcr Calculation'!$D:$D,L$10))</f>
        <v>28197.622435342622</v>
      </c>
      <c r="M62" s="194">
        <f>IF($F62="N",0,SUMIFS('Data and Mdcr Calculation'!$I:$I,'Data and Mdcr Calculation'!$A:$A,$A62,'Data and Mdcr Calculation'!$D:$D,M$10))</f>
        <v>4765.1195945375339</v>
      </c>
      <c r="N62" s="194">
        <f>IF($F62="N",0,SUMIFS('Data and Mdcr Calculation'!$I:$I,'Data and Mdcr Calculation'!$A:$A,$A62,'Data and Mdcr Calculation'!$D:$D,N$10))</f>
        <v>820.8529321435467</v>
      </c>
      <c r="O62" s="159">
        <f t="shared" si="36"/>
        <v>33783.594962023708</v>
      </c>
      <c r="P62" s="212">
        <f>IF($F62="N",0,SUMIFS('Data and Mdcr Calculation'!P:P,'Data and Mdcr Calculation'!A:A,A62))</f>
        <v>54640.079890674671</v>
      </c>
      <c r="Q62" s="46">
        <f t="shared" si="37"/>
        <v>0.61829329367048558</v>
      </c>
      <c r="R62" s="14">
        <f t="shared" si="38"/>
        <v>20856.484928650963</v>
      </c>
      <c r="S62" s="113">
        <f t="shared" si="39"/>
        <v>11143.508102641434</v>
      </c>
      <c r="T62" s="47">
        <f t="shared" si="40"/>
        <v>1857.6384709546371</v>
      </c>
      <c r="U62" s="47">
        <f t="shared" si="41"/>
        <v>319.2826251548646</v>
      </c>
      <c r="V62" s="14">
        <f t="shared" si="42"/>
        <v>13320.429198750935</v>
      </c>
      <c r="W62" s="113">
        <f t="shared" si="43"/>
        <v>3036.8839362864005</v>
      </c>
      <c r="X62" s="47">
        <f t="shared" si="44"/>
        <v>513.20338033169241</v>
      </c>
      <c r="Y62" s="47">
        <f t="shared" si="45"/>
        <v>88.405860791859979</v>
      </c>
      <c r="Z62" s="14">
        <f t="shared" si="46"/>
        <v>3638.4931774099528</v>
      </c>
      <c r="AA62" s="103">
        <f t="shared" si="47"/>
        <v>16958.922376160888</v>
      </c>
      <c r="AB62" s="113">
        <f t="shared" si="48"/>
        <v>11823.350772033351</v>
      </c>
      <c r="AC62" s="47">
        <f t="shared" si="49"/>
        <v>1976.2111393134439</v>
      </c>
      <c r="AD62" s="47">
        <f t="shared" si="50"/>
        <v>339.66236718602619</v>
      </c>
      <c r="AE62" s="14">
        <f t="shared" si="51"/>
        <v>14139.224278532822</v>
      </c>
      <c r="AF62" s="113">
        <f t="shared" si="52"/>
        <v>3222.1580225850403</v>
      </c>
      <c r="AG62" s="47">
        <f t="shared" si="53"/>
        <v>545.96104290605581</v>
      </c>
      <c r="AH62" s="47">
        <f t="shared" si="54"/>
        <v>94.048788076446797</v>
      </c>
      <c r="AI62" s="97">
        <f t="shared" si="55"/>
        <v>3862.1678535675428</v>
      </c>
      <c r="AJ62" s="113">
        <f t="shared" si="56"/>
        <v>15045.508794618392</v>
      </c>
      <c r="AK62" s="47">
        <f t="shared" si="57"/>
        <v>2522.1721822194995</v>
      </c>
      <c r="AL62" s="47">
        <f t="shared" si="58"/>
        <v>433.71115526247297</v>
      </c>
      <c r="AM62" s="97">
        <f t="shared" si="59"/>
        <v>18001.392132100365</v>
      </c>
      <c r="AN62" s="127">
        <f t="shared" si="60"/>
        <v>7829.53</v>
      </c>
      <c r="AO62" s="128">
        <f t="shared" si="61"/>
        <v>3914.77</v>
      </c>
      <c r="AP62" s="129">
        <f t="shared" si="62"/>
        <v>3914.7599999999998</v>
      </c>
    </row>
    <row r="63" spans="1:42" ht="30" x14ac:dyDescent="0.25">
      <c r="A63" s="105" t="s">
        <v>39</v>
      </c>
      <c r="B63" s="44" t="s">
        <v>216</v>
      </c>
      <c r="C63" s="45" t="s">
        <v>1317</v>
      </c>
      <c r="D63" s="45" t="s">
        <v>381</v>
      </c>
      <c r="E63" s="106" t="s">
        <v>183</v>
      </c>
      <c r="F63" s="104" t="str">
        <f t="shared" si="34"/>
        <v>Y</v>
      </c>
      <c r="G63" s="190">
        <f>SUMIF('Data and Mdcr Calculation'!A:A,A63,'Data and Mdcr Calculation'!H:H)</f>
        <v>2114</v>
      </c>
      <c r="H63" s="9">
        <f>IF($F63="N",0,SUMIFS('Data and Mdcr Calculation'!$R:$R,'Data and Mdcr Calculation'!$D:$D,H$10,'Data and Mdcr Calculation'!$A:$A,$A63))</f>
        <v>2129.4825591602753</v>
      </c>
      <c r="I63" s="191">
        <f>IF($F63="N",0,SUMIFS('Data and Mdcr Calculation'!$R:$R,'Data and Mdcr Calculation'!$D:$D,I$10,'Data and Mdcr Calculation'!$A:$A,$A63))</f>
        <v>806.84196429519716</v>
      </c>
      <c r="J63" s="191">
        <f>IF($F63="N",0,SUMIFS('Data and Mdcr Calculation'!$R:$R,'Data and Mdcr Calculation'!$D:$D,J$10,'Data and Mdcr Calculation'!$A:$A,$A63))</f>
        <v>136.06919539738379</v>
      </c>
      <c r="K63" s="190">
        <f t="shared" si="35"/>
        <v>3072.3937188528562</v>
      </c>
      <c r="L63" s="158">
        <f>IF($F63="N",0,SUMIFS('Data and Mdcr Calculation'!$I:$I,'Data and Mdcr Calculation'!$A:$A,$A63,'Data and Mdcr Calculation'!$D:$D,L$10))</f>
        <v>271277.5593074293</v>
      </c>
      <c r="M63" s="194">
        <f>IF($F63="N",0,SUMIFS('Data and Mdcr Calculation'!$I:$I,'Data and Mdcr Calculation'!$A:$A,$A63,'Data and Mdcr Calculation'!$D:$D,M$10))</f>
        <v>103288.10358984851</v>
      </c>
      <c r="N63" s="194">
        <f>IF($F63="N",0,SUMIFS('Data and Mdcr Calculation'!$I:$I,'Data and Mdcr Calculation'!$A:$A,$A63,'Data and Mdcr Calculation'!$D:$D,N$10))</f>
        <v>17311.724010896454</v>
      </c>
      <c r="O63" s="159">
        <f t="shared" si="36"/>
        <v>391877.38690817426</v>
      </c>
      <c r="P63" s="212">
        <f>IF($F63="N",0,SUMIFS('Data and Mdcr Calculation'!P:P,'Data and Mdcr Calculation'!A:A,A63))</f>
        <v>768743.6323941733</v>
      </c>
      <c r="Q63" s="46">
        <f t="shared" si="37"/>
        <v>0.50976342488550086</v>
      </c>
      <c r="R63" s="14">
        <f t="shared" si="38"/>
        <v>376866.24548599904</v>
      </c>
      <c r="S63" s="113">
        <f t="shared" si="39"/>
        <v>93761.11707982693</v>
      </c>
      <c r="T63" s="47">
        <f t="shared" si="40"/>
        <v>35525.251687917531</v>
      </c>
      <c r="U63" s="47">
        <f t="shared" si="41"/>
        <v>5991.1266733468083</v>
      </c>
      <c r="V63" s="14">
        <f t="shared" si="42"/>
        <v>135277.49544109128</v>
      </c>
      <c r="W63" s="113">
        <f t="shared" si="43"/>
        <v>29216.593137410138</v>
      </c>
      <c r="X63" s="47">
        <f t="shared" si="44"/>
        <v>11124.128756626686</v>
      </c>
      <c r="Y63" s="47">
        <f t="shared" si="45"/>
        <v>1864.4726759735481</v>
      </c>
      <c r="Z63" s="14">
        <f t="shared" si="46"/>
        <v>42205.194570010375</v>
      </c>
      <c r="AA63" s="103">
        <f t="shared" si="47"/>
        <v>177482.69001110166</v>
      </c>
      <c r="AB63" s="113">
        <f t="shared" si="48"/>
        <v>99481.291331381362</v>
      </c>
      <c r="AC63" s="47">
        <f t="shared" si="49"/>
        <v>37792.820944593121</v>
      </c>
      <c r="AD63" s="47">
        <f t="shared" si="50"/>
        <v>6373.5390141987327</v>
      </c>
      <c r="AE63" s="14">
        <f t="shared" si="51"/>
        <v>143647.65129017321</v>
      </c>
      <c r="AF63" s="113">
        <f t="shared" si="52"/>
        <v>30999.037811575745</v>
      </c>
      <c r="AG63" s="47">
        <f t="shared" si="53"/>
        <v>11834.179528326262</v>
      </c>
      <c r="AH63" s="47">
        <f t="shared" si="54"/>
        <v>1983.4815701846258</v>
      </c>
      <c r="AI63" s="97">
        <f t="shared" si="55"/>
        <v>44816.698910086634</v>
      </c>
      <c r="AJ63" s="113">
        <f t="shared" si="56"/>
        <v>130480.32914295711</v>
      </c>
      <c r="AK63" s="47">
        <f t="shared" si="57"/>
        <v>49627.000472919382</v>
      </c>
      <c r="AL63" s="47">
        <f t="shared" si="58"/>
        <v>8357.0205843833592</v>
      </c>
      <c r="AM63" s="97">
        <f t="shared" si="59"/>
        <v>188464.35020025985</v>
      </c>
      <c r="AN63" s="127">
        <f t="shared" si="60"/>
        <v>81970.679999999993</v>
      </c>
      <c r="AO63" s="128">
        <f t="shared" si="61"/>
        <v>40985.339999999997</v>
      </c>
      <c r="AP63" s="129">
        <f t="shared" si="62"/>
        <v>40985.339999999997</v>
      </c>
    </row>
    <row r="64" spans="1:42" ht="30" x14ac:dyDescent="0.25">
      <c r="A64" s="105" t="s">
        <v>751</v>
      </c>
      <c r="B64" s="44" t="s">
        <v>752</v>
      </c>
      <c r="C64" s="45" t="s">
        <v>1378</v>
      </c>
      <c r="D64" s="45" t="s">
        <v>381</v>
      </c>
      <c r="E64" s="106" t="s">
        <v>183</v>
      </c>
      <c r="F64" s="104" t="str">
        <f t="shared" si="34"/>
        <v>N</v>
      </c>
      <c r="G64" s="190">
        <f>SUMIF('Data and Mdcr Calculation'!A:A,A64,'Data and Mdcr Calculation'!H:H)</f>
        <v>0</v>
      </c>
      <c r="H64" s="9">
        <f>IF($F64="N",0,SUMIFS('Data and Mdcr Calculation'!$R:$R,'Data and Mdcr Calculation'!$D:$D,H$10,'Data and Mdcr Calculation'!$A:$A,$A64))</f>
        <v>0</v>
      </c>
      <c r="I64" s="191">
        <f>IF($F64="N",0,SUMIFS('Data and Mdcr Calculation'!$R:$R,'Data and Mdcr Calculation'!$D:$D,I$10,'Data and Mdcr Calculation'!$A:$A,$A64))</f>
        <v>0</v>
      </c>
      <c r="J64" s="191">
        <f>IF($F64="N",0,SUMIFS('Data and Mdcr Calculation'!$R:$R,'Data and Mdcr Calculation'!$D:$D,J$10,'Data and Mdcr Calculation'!$A:$A,$A64))</f>
        <v>0</v>
      </c>
      <c r="K64" s="190">
        <f t="shared" si="35"/>
        <v>0</v>
      </c>
      <c r="L64" s="158">
        <f>IF($F64="N",0,SUMIFS('Data and Mdcr Calculation'!$I:$I,'Data and Mdcr Calculation'!$A:$A,$A64,'Data and Mdcr Calculation'!$D:$D,L$10))</f>
        <v>0</v>
      </c>
      <c r="M64" s="194">
        <f>IF($F64="N",0,SUMIFS('Data and Mdcr Calculation'!$I:$I,'Data and Mdcr Calculation'!$A:$A,$A64,'Data and Mdcr Calculation'!$D:$D,M$10))</f>
        <v>0</v>
      </c>
      <c r="N64" s="194">
        <f>IF($F64="N",0,SUMIFS('Data and Mdcr Calculation'!$I:$I,'Data and Mdcr Calculation'!$A:$A,$A64,'Data and Mdcr Calculation'!$D:$D,N$10))</f>
        <v>0</v>
      </c>
      <c r="O64" s="159">
        <f t="shared" si="36"/>
        <v>0</v>
      </c>
      <c r="P64" s="212">
        <f>IF($F64="N",0,SUMIFS('Data and Mdcr Calculation'!P:P,'Data and Mdcr Calculation'!A:A,A64))</f>
        <v>0</v>
      </c>
      <c r="Q64" s="46">
        <f t="shared" si="37"/>
        <v>0</v>
      </c>
      <c r="R64" s="14">
        <f t="shared" si="38"/>
        <v>0</v>
      </c>
      <c r="S64" s="113">
        <f t="shared" si="39"/>
        <v>0</v>
      </c>
      <c r="T64" s="47">
        <f t="shared" si="40"/>
        <v>0</v>
      </c>
      <c r="U64" s="47">
        <f t="shared" si="41"/>
        <v>0</v>
      </c>
      <c r="V64" s="14">
        <f t="shared" si="42"/>
        <v>0</v>
      </c>
      <c r="W64" s="113">
        <f t="shared" si="43"/>
        <v>0</v>
      </c>
      <c r="X64" s="47">
        <f t="shared" si="44"/>
        <v>0</v>
      </c>
      <c r="Y64" s="47">
        <f t="shared" si="45"/>
        <v>0</v>
      </c>
      <c r="Z64" s="14">
        <f t="shared" si="46"/>
        <v>0</v>
      </c>
      <c r="AA64" s="103">
        <f t="shared" si="47"/>
        <v>0</v>
      </c>
      <c r="AB64" s="113">
        <f t="shared" si="48"/>
        <v>0</v>
      </c>
      <c r="AC64" s="47">
        <f t="shared" si="49"/>
        <v>0</v>
      </c>
      <c r="AD64" s="47">
        <f t="shared" si="50"/>
        <v>0</v>
      </c>
      <c r="AE64" s="14">
        <f t="shared" si="51"/>
        <v>0</v>
      </c>
      <c r="AF64" s="113">
        <f t="shared" si="52"/>
        <v>0</v>
      </c>
      <c r="AG64" s="47">
        <f t="shared" si="53"/>
        <v>0</v>
      </c>
      <c r="AH64" s="47">
        <f t="shared" si="54"/>
        <v>0</v>
      </c>
      <c r="AI64" s="97">
        <f t="shared" si="55"/>
        <v>0</v>
      </c>
      <c r="AJ64" s="113">
        <f t="shared" si="56"/>
        <v>0</v>
      </c>
      <c r="AK64" s="47">
        <f t="shared" si="57"/>
        <v>0</v>
      </c>
      <c r="AL64" s="47">
        <f t="shared" si="58"/>
        <v>0</v>
      </c>
      <c r="AM64" s="97">
        <f t="shared" si="59"/>
        <v>0</v>
      </c>
      <c r="AN64" s="127">
        <f t="shared" si="60"/>
        <v>0</v>
      </c>
      <c r="AO64" s="128">
        <f t="shared" si="61"/>
        <v>0</v>
      </c>
      <c r="AP64" s="129">
        <f t="shared" si="62"/>
        <v>0</v>
      </c>
    </row>
    <row r="65" spans="1:42" ht="30" x14ac:dyDescent="0.25">
      <c r="A65" s="105" t="s">
        <v>73</v>
      </c>
      <c r="B65" s="44" t="s">
        <v>296</v>
      </c>
      <c r="C65" s="45" t="s">
        <v>1379</v>
      </c>
      <c r="D65" s="45" t="s">
        <v>423</v>
      </c>
      <c r="E65" s="106" t="s">
        <v>183</v>
      </c>
      <c r="F65" s="104" t="str">
        <f t="shared" si="34"/>
        <v>Y</v>
      </c>
      <c r="G65" s="190">
        <f>SUMIF('Data and Mdcr Calculation'!A:A,A65,'Data and Mdcr Calculation'!H:H)</f>
        <v>4138</v>
      </c>
      <c r="H65" s="9">
        <f>IF($F65="N",0,SUMIFS('Data and Mdcr Calculation'!$R:$R,'Data and Mdcr Calculation'!$D:$D,H$10,'Data and Mdcr Calculation'!$A:$A,$A65))</f>
        <v>6063.5125596500448</v>
      </c>
      <c r="I65" s="191">
        <f>IF($F65="N",0,SUMIFS('Data and Mdcr Calculation'!$R:$R,'Data and Mdcr Calculation'!$D:$D,I$10,'Data and Mdcr Calculation'!$A:$A,$A65))</f>
        <v>210.7177837647157</v>
      </c>
      <c r="J65" s="191">
        <f>IF($F65="N",0,SUMIFS('Data and Mdcr Calculation'!$R:$R,'Data and Mdcr Calculation'!$D:$D,J$10,'Data and Mdcr Calculation'!$A:$A,$A65))</f>
        <v>122.80962785005595</v>
      </c>
      <c r="K65" s="190">
        <f t="shared" si="35"/>
        <v>6397.0399712648168</v>
      </c>
      <c r="L65" s="158">
        <f>IF($F65="N",0,SUMIFS('Data and Mdcr Calculation'!$I:$I,'Data and Mdcr Calculation'!$A:$A,$A65,'Data and Mdcr Calculation'!$D:$D,L$10))</f>
        <v>712773.80929317221</v>
      </c>
      <c r="M65" s="194">
        <f>IF($F65="N",0,SUMIFS('Data and Mdcr Calculation'!$I:$I,'Data and Mdcr Calculation'!$A:$A,$A65,'Data and Mdcr Calculation'!$D:$D,M$10))</f>
        <v>24874.900120867795</v>
      </c>
      <c r="N65" s="194">
        <f>IF($F65="N",0,SUMIFS('Data and Mdcr Calculation'!$I:$I,'Data and Mdcr Calculation'!$A:$A,$A65,'Data and Mdcr Calculation'!$D:$D,N$10))</f>
        <v>14492.405306757693</v>
      </c>
      <c r="O65" s="159">
        <f t="shared" si="36"/>
        <v>752141.11472079763</v>
      </c>
      <c r="P65" s="212">
        <f>IF($F65="N",0,SUMIFS('Data and Mdcr Calculation'!P:P,'Data and Mdcr Calculation'!A:A,A65))</f>
        <v>1015402.1546388644</v>
      </c>
      <c r="Q65" s="46">
        <f t="shared" si="37"/>
        <v>0.74073224218073708</v>
      </c>
      <c r="R65" s="14">
        <f t="shared" si="38"/>
        <v>263261.03991806682</v>
      </c>
      <c r="S65" s="113">
        <f t="shared" si="39"/>
        <v>266976.4580013915</v>
      </c>
      <c r="T65" s="47">
        <f t="shared" si="40"/>
        <v>9277.9040191604327</v>
      </c>
      <c r="U65" s="47">
        <f t="shared" si="41"/>
        <v>5407.3079142379638</v>
      </c>
      <c r="V65" s="14">
        <f t="shared" si="42"/>
        <v>281661.66993478988</v>
      </c>
      <c r="W65" s="113">
        <f t="shared" si="43"/>
        <v>76765.739260874645</v>
      </c>
      <c r="X65" s="47">
        <f t="shared" si="44"/>
        <v>2679.0267430174617</v>
      </c>
      <c r="Y65" s="47">
        <f t="shared" si="45"/>
        <v>1560.8320515378036</v>
      </c>
      <c r="Z65" s="14">
        <f t="shared" si="46"/>
        <v>81005.598055429902</v>
      </c>
      <c r="AA65" s="103">
        <f t="shared" si="47"/>
        <v>362667.26799021976</v>
      </c>
      <c r="AB65" s="113">
        <f t="shared" si="48"/>
        <v>283264.14642057451</v>
      </c>
      <c r="AC65" s="47">
        <f t="shared" si="49"/>
        <v>9870.1106586813112</v>
      </c>
      <c r="AD65" s="47">
        <f t="shared" si="50"/>
        <v>5752.4552279127274</v>
      </c>
      <c r="AE65" s="14">
        <f t="shared" si="51"/>
        <v>298886.71230716858</v>
      </c>
      <c r="AF65" s="113">
        <f t="shared" si="52"/>
        <v>81449.060223739682</v>
      </c>
      <c r="AG65" s="47">
        <f t="shared" si="53"/>
        <v>2850.0284500185767</v>
      </c>
      <c r="AH65" s="47">
        <f t="shared" si="54"/>
        <v>1660.4596292955359</v>
      </c>
      <c r="AI65" s="97">
        <f t="shared" si="55"/>
        <v>85959.548303053802</v>
      </c>
      <c r="AJ65" s="113">
        <f t="shared" si="56"/>
        <v>364713.20664431422</v>
      </c>
      <c r="AK65" s="47">
        <f t="shared" si="57"/>
        <v>12720.139108699888</v>
      </c>
      <c r="AL65" s="47">
        <f t="shared" si="58"/>
        <v>7412.9148572082631</v>
      </c>
      <c r="AM65" s="97">
        <f t="shared" si="59"/>
        <v>384846.26061022235</v>
      </c>
      <c r="AN65" s="127">
        <f t="shared" si="60"/>
        <v>167385.03</v>
      </c>
      <c r="AO65" s="128">
        <f t="shared" si="61"/>
        <v>83692.52</v>
      </c>
      <c r="AP65" s="129">
        <f t="shared" si="62"/>
        <v>83692.509999999995</v>
      </c>
    </row>
    <row r="66" spans="1:42" x14ac:dyDescent="0.25">
      <c r="A66" s="105" t="s">
        <v>64</v>
      </c>
      <c r="B66" s="44" t="s">
        <v>379</v>
      </c>
      <c r="C66" s="45" t="s">
        <v>1380</v>
      </c>
      <c r="D66" s="45" t="s">
        <v>364</v>
      </c>
      <c r="E66" s="106" t="s">
        <v>183</v>
      </c>
      <c r="F66" s="104" t="str">
        <f t="shared" si="34"/>
        <v>N</v>
      </c>
      <c r="G66" s="190">
        <f>SUMIF('Data and Mdcr Calculation'!A:A,A66,'Data and Mdcr Calculation'!H:H)</f>
        <v>0</v>
      </c>
      <c r="H66" s="9">
        <f>IF($F66="N",0,SUMIFS('Data and Mdcr Calculation'!$R:$R,'Data and Mdcr Calculation'!$D:$D,H$10,'Data and Mdcr Calculation'!$A:$A,$A66))</f>
        <v>0</v>
      </c>
      <c r="I66" s="191">
        <f>IF($F66="N",0,SUMIFS('Data and Mdcr Calculation'!$R:$R,'Data and Mdcr Calculation'!$D:$D,I$10,'Data and Mdcr Calculation'!$A:$A,$A66))</f>
        <v>0</v>
      </c>
      <c r="J66" s="191">
        <f>IF($F66="N",0,SUMIFS('Data and Mdcr Calculation'!$R:$R,'Data and Mdcr Calculation'!$D:$D,J$10,'Data and Mdcr Calculation'!$A:$A,$A66))</f>
        <v>0</v>
      </c>
      <c r="K66" s="190">
        <f t="shared" si="35"/>
        <v>0</v>
      </c>
      <c r="L66" s="158">
        <f>IF($F66="N",0,SUMIFS('Data and Mdcr Calculation'!$I:$I,'Data and Mdcr Calculation'!$A:$A,$A66,'Data and Mdcr Calculation'!$D:$D,L$10))</f>
        <v>0</v>
      </c>
      <c r="M66" s="194">
        <f>IF($F66="N",0,SUMIFS('Data and Mdcr Calculation'!$I:$I,'Data and Mdcr Calculation'!$A:$A,$A66,'Data and Mdcr Calculation'!$D:$D,M$10))</f>
        <v>0</v>
      </c>
      <c r="N66" s="194">
        <f>IF($F66="N",0,SUMIFS('Data and Mdcr Calculation'!$I:$I,'Data and Mdcr Calculation'!$A:$A,$A66,'Data and Mdcr Calculation'!$D:$D,N$10))</f>
        <v>0</v>
      </c>
      <c r="O66" s="159">
        <f t="shared" si="36"/>
        <v>0</v>
      </c>
      <c r="P66" s="212">
        <f>IF($F66="N",0,SUMIFS('Data and Mdcr Calculation'!P:P,'Data and Mdcr Calculation'!A:A,A66))</f>
        <v>0</v>
      </c>
      <c r="Q66" s="46">
        <f t="shared" si="37"/>
        <v>0</v>
      </c>
      <c r="R66" s="14">
        <f t="shared" si="38"/>
        <v>0</v>
      </c>
      <c r="S66" s="113">
        <f t="shared" si="39"/>
        <v>0</v>
      </c>
      <c r="T66" s="47">
        <f t="shared" si="40"/>
        <v>0</v>
      </c>
      <c r="U66" s="47">
        <f t="shared" si="41"/>
        <v>0</v>
      </c>
      <c r="V66" s="14">
        <f t="shared" si="42"/>
        <v>0</v>
      </c>
      <c r="W66" s="113">
        <f t="shared" si="43"/>
        <v>0</v>
      </c>
      <c r="X66" s="47">
        <f t="shared" si="44"/>
        <v>0</v>
      </c>
      <c r="Y66" s="47">
        <f t="shared" si="45"/>
        <v>0</v>
      </c>
      <c r="Z66" s="14">
        <f t="shared" si="46"/>
        <v>0</v>
      </c>
      <c r="AA66" s="103">
        <f t="shared" si="47"/>
        <v>0</v>
      </c>
      <c r="AB66" s="113">
        <f t="shared" si="48"/>
        <v>0</v>
      </c>
      <c r="AC66" s="47">
        <f t="shared" si="49"/>
        <v>0</v>
      </c>
      <c r="AD66" s="47">
        <f t="shared" si="50"/>
        <v>0</v>
      </c>
      <c r="AE66" s="14">
        <f t="shared" si="51"/>
        <v>0</v>
      </c>
      <c r="AF66" s="113">
        <f t="shared" si="52"/>
        <v>0</v>
      </c>
      <c r="AG66" s="47">
        <f t="shared" si="53"/>
        <v>0</v>
      </c>
      <c r="AH66" s="47">
        <f t="shared" si="54"/>
        <v>0</v>
      </c>
      <c r="AI66" s="97">
        <f t="shared" si="55"/>
        <v>0</v>
      </c>
      <c r="AJ66" s="113">
        <f t="shared" si="56"/>
        <v>0</v>
      </c>
      <c r="AK66" s="47">
        <f t="shared" si="57"/>
        <v>0</v>
      </c>
      <c r="AL66" s="47">
        <f t="shared" si="58"/>
        <v>0</v>
      </c>
      <c r="AM66" s="97">
        <f t="shared" si="59"/>
        <v>0</v>
      </c>
      <c r="AN66" s="127">
        <f t="shared" si="60"/>
        <v>0</v>
      </c>
      <c r="AO66" s="128">
        <f t="shared" si="61"/>
        <v>0</v>
      </c>
      <c r="AP66" s="129">
        <f t="shared" si="62"/>
        <v>0</v>
      </c>
    </row>
    <row r="67" spans="1:42" ht="30" x14ac:dyDescent="0.25">
      <c r="A67" s="105" t="s">
        <v>110</v>
      </c>
      <c r="B67" s="44" t="s">
        <v>363</v>
      </c>
      <c r="C67" s="45" t="s">
        <v>1381</v>
      </c>
      <c r="D67" s="45" t="s">
        <v>249</v>
      </c>
      <c r="E67" s="106" t="s">
        <v>183</v>
      </c>
      <c r="F67" s="104" t="str">
        <f t="shared" si="34"/>
        <v>Y</v>
      </c>
      <c r="G67" s="190">
        <f>SUMIF('Data and Mdcr Calculation'!A:A,A67,'Data and Mdcr Calculation'!H:H)</f>
        <v>319</v>
      </c>
      <c r="H67" s="9">
        <f>IF($F67="N",0,SUMIFS('Data and Mdcr Calculation'!$R:$R,'Data and Mdcr Calculation'!$D:$D,H$10,'Data and Mdcr Calculation'!$A:$A,$A67))</f>
        <v>470.05941791218612</v>
      </c>
      <c r="I67" s="191">
        <f>IF($F67="N",0,SUMIFS('Data and Mdcr Calculation'!$R:$R,'Data and Mdcr Calculation'!$D:$D,I$10,'Data and Mdcr Calculation'!$A:$A,$A67))</f>
        <v>8.8820676558775169</v>
      </c>
      <c r="J67" s="191">
        <f>IF($F67="N",0,SUMIFS('Data and Mdcr Calculation'!$R:$R,'Data and Mdcr Calculation'!$D:$D,J$10,'Data and Mdcr Calculation'!$A:$A,$A67))</f>
        <v>4.8905111649503681</v>
      </c>
      <c r="K67" s="190">
        <f t="shared" si="35"/>
        <v>483.83199673301397</v>
      </c>
      <c r="L67" s="158">
        <f>IF($F67="N",0,SUMIFS('Data and Mdcr Calculation'!$I:$I,'Data and Mdcr Calculation'!$A:$A,$A67,'Data and Mdcr Calculation'!$D:$D,L$10))</f>
        <v>60612.349371987657</v>
      </c>
      <c r="M67" s="194">
        <f>IF($F67="N",0,SUMIFS('Data and Mdcr Calculation'!$I:$I,'Data and Mdcr Calculation'!$A:$A,$A67,'Data and Mdcr Calculation'!$D:$D,M$10))</f>
        <v>1156.7116708249289</v>
      </c>
      <c r="N67" s="194">
        <f>IF($F67="N",0,SUMIFS('Data and Mdcr Calculation'!$I:$I,'Data and Mdcr Calculation'!$A:$A,$A67,'Data and Mdcr Calculation'!$D:$D,N$10))</f>
        <v>636.89126901148643</v>
      </c>
      <c r="O67" s="159">
        <f t="shared" si="36"/>
        <v>62405.952311824076</v>
      </c>
      <c r="P67" s="212">
        <f>IF($F67="N",0,SUMIFS('Data and Mdcr Calculation'!P:P,'Data and Mdcr Calculation'!A:A,A67))</f>
        <v>157501.82989649801</v>
      </c>
      <c r="Q67" s="46">
        <f t="shared" si="37"/>
        <v>0.39622366516524926</v>
      </c>
      <c r="R67" s="14">
        <f t="shared" si="38"/>
        <v>95095.87758467393</v>
      </c>
      <c r="S67" s="113">
        <f t="shared" si="39"/>
        <v>20696.716170673557</v>
      </c>
      <c r="T67" s="47">
        <f t="shared" si="40"/>
        <v>391.07743888828708</v>
      </c>
      <c r="U67" s="47">
        <f t="shared" si="41"/>
        <v>215.32920659276471</v>
      </c>
      <c r="V67" s="14">
        <f t="shared" si="42"/>
        <v>21303.122816154606</v>
      </c>
      <c r="W67" s="113">
        <f t="shared" si="43"/>
        <v>6527.9500273630711</v>
      </c>
      <c r="X67" s="47">
        <f t="shared" si="44"/>
        <v>124.57784694784485</v>
      </c>
      <c r="Y67" s="47">
        <f t="shared" si="45"/>
        <v>68.593189672537093</v>
      </c>
      <c r="Z67" s="14">
        <f t="shared" si="46"/>
        <v>6721.1210639834526</v>
      </c>
      <c r="AA67" s="103">
        <f t="shared" si="47"/>
        <v>28024.243880138059</v>
      </c>
      <c r="AB67" s="113">
        <f t="shared" si="48"/>
        <v>21959.380552438786</v>
      </c>
      <c r="AC67" s="47">
        <f t="shared" si="49"/>
        <v>416.03982860456074</v>
      </c>
      <c r="AD67" s="47">
        <f t="shared" si="50"/>
        <v>229.0736240348561</v>
      </c>
      <c r="AE67" s="14">
        <f t="shared" si="51"/>
        <v>22604.494005078202</v>
      </c>
      <c r="AF67" s="113">
        <f t="shared" si="52"/>
        <v>6926.2069255841607</v>
      </c>
      <c r="AG67" s="47">
        <f t="shared" si="53"/>
        <v>132.5296244126009</v>
      </c>
      <c r="AH67" s="47">
        <f t="shared" si="54"/>
        <v>72.971478375039467</v>
      </c>
      <c r="AI67" s="97">
        <f t="shared" si="55"/>
        <v>7131.7080283718014</v>
      </c>
      <c r="AJ67" s="113">
        <f t="shared" si="56"/>
        <v>28885.587478022946</v>
      </c>
      <c r="AK67" s="47">
        <f t="shared" si="57"/>
        <v>548.56945301716166</v>
      </c>
      <c r="AL67" s="47">
        <f t="shared" si="58"/>
        <v>302.04510240989555</v>
      </c>
      <c r="AM67" s="97">
        <f t="shared" si="59"/>
        <v>29736.202033450001</v>
      </c>
      <c r="AN67" s="127">
        <f t="shared" si="60"/>
        <v>12933.46</v>
      </c>
      <c r="AO67" s="128">
        <f t="shared" si="61"/>
        <v>6466.73</v>
      </c>
      <c r="AP67" s="129">
        <f t="shared" si="62"/>
        <v>6466.73</v>
      </c>
    </row>
    <row r="68" spans="1:42" ht="30" x14ac:dyDescent="0.25">
      <c r="A68" s="105" t="s">
        <v>160</v>
      </c>
      <c r="B68" s="44" t="s">
        <v>260</v>
      </c>
      <c r="C68" s="45" t="s">
        <v>1382</v>
      </c>
      <c r="D68" s="45" t="s">
        <v>249</v>
      </c>
      <c r="E68" s="106" t="s">
        <v>183</v>
      </c>
      <c r="F68" s="104" t="str">
        <f t="shared" si="34"/>
        <v>Y</v>
      </c>
      <c r="G68" s="190">
        <f>SUMIF('Data and Mdcr Calculation'!A:A,A68,'Data and Mdcr Calculation'!H:H)</f>
        <v>1767</v>
      </c>
      <c r="H68" s="9">
        <f>IF($F68="N",0,SUMIFS('Data and Mdcr Calculation'!$R:$R,'Data and Mdcr Calculation'!$D:$D,H$10,'Data and Mdcr Calculation'!$A:$A,$A68))</f>
        <v>2628.7853775431377</v>
      </c>
      <c r="I68" s="191">
        <f>IF($F68="N",0,SUMIFS('Data and Mdcr Calculation'!$R:$R,'Data and Mdcr Calculation'!$D:$D,I$10,'Data and Mdcr Calculation'!$A:$A,$A68))</f>
        <v>82.940156798795499</v>
      </c>
      <c r="J68" s="191">
        <f>IF($F68="N",0,SUMIFS('Data and Mdcr Calculation'!$R:$R,'Data and Mdcr Calculation'!$D:$D,J$10,'Data and Mdcr Calculation'!$A:$A,$A68))</f>
        <v>61.039642631798728</v>
      </c>
      <c r="K68" s="190">
        <f t="shared" si="35"/>
        <v>2772.7651769737322</v>
      </c>
      <c r="L68" s="158">
        <f>IF($F68="N",0,SUMIFS('Data and Mdcr Calculation'!$I:$I,'Data and Mdcr Calculation'!$A:$A,$A68,'Data and Mdcr Calculation'!$D:$D,L$10))</f>
        <v>378313.72511703102</v>
      </c>
      <c r="M68" s="194">
        <f>IF($F68="N",0,SUMIFS('Data and Mdcr Calculation'!$I:$I,'Data and Mdcr Calculation'!$A:$A,$A68,'Data and Mdcr Calculation'!$D:$D,M$10))</f>
        <v>12182.67022367167</v>
      </c>
      <c r="N68" s="194">
        <f>IF($F68="N",0,SUMIFS('Data and Mdcr Calculation'!$I:$I,'Data and Mdcr Calculation'!$A:$A,$A68,'Data and Mdcr Calculation'!$D:$D,N$10))</f>
        <v>8617.0285547646017</v>
      </c>
      <c r="O68" s="159">
        <f t="shared" si="36"/>
        <v>399113.42389546725</v>
      </c>
      <c r="P68" s="212">
        <f>IF($F68="N",0,SUMIFS('Data and Mdcr Calculation'!P:P,'Data and Mdcr Calculation'!A:A,A68))</f>
        <v>593538.11378299701</v>
      </c>
      <c r="Q68" s="46">
        <f t="shared" si="37"/>
        <v>0.67243099411369356</v>
      </c>
      <c r="R68" s="14">
        <f t="shared" si="38"/>
        <v>194424.68988752976</v>
      </c>
      <c r="S68" s="113">
        <f t="shared" si="39"/>
        <v>115745.42017322435</v>
      </c>
      <c r="T68" s="47">
        <f t="shared" si="40"/>
        <v>3651.8551038509659</v>
      </c>
      <c r="U68" s="47">
        <f t="shared" si="41"/>
        <v>2687.5754650780982</v>
      </c>
      <c r="V68" s="14">
        <f t="shared" si="42"/>
        <v>122084.85074215342</v>
      </c>
      <c r="W68" s="113">
        <f t="shared" si="43"/>
        <v>40744.388195104242</v>
      </c>
      <c r="X68" s="47">
        <f t="shared" si="44"/>
        <v>1312.0735830894389</v>
      </c>
      <c r="Y68" s="47">
        <f t="shared" si="45"/>
        <v>928.05397534814767</v>
      </c>
      <c r="Z68" s="14">
        <f t="shared" si="46"/>
        <v>42984.515753541833</v>
      </c>
      <c r="AA68" s="103">
        <f t="shared" si="47"/>
        <v>165069.36649569526</v>
      </c>
      <c r="AB68" s="113">
        <f t="shared" si="48"/>
        <v>122806.81185487995</v>
      </c>
      <c r="AC68" s="47">
        <f t="shared" si="49"/>
        <v>3884.9522381393258</v>
      </c>
      <c r="AD68" s="47">
        <f t="shared" si="50"/>
        <v>2859.1228351894665</v>
      </c>
      <c r="AE68" s="14">
        <f t="shared" si="51"/>
        <v>129550.88692820875</v>
      </c>
      <c r="AF68" s="113">
        <f t="shared" si="52"/>
        <v>43230.120100906359</v>
      </c>
      <c r="AG68" s="47">
        <f t="shared" si="53"/>
        <v>1395.8229607334458</v>
      </c>
      <c r="AH68" s="47">
        <f t="shared" si="54"/>
        <v>987.29146313632737</v>
      </c>
      <c r="AI68" s="97">
        <f t="shared" si="55"/>
        <v>45613.234524776126</v>
      </c>
      <c r="AJ68" s="113">
        <f t="shared" si="56"/>
        <v>166036.93195578631</v>
      </c>
      <c r="AK68" s="47">
        <f t="shared" si="57"/>
        <v>5280.7751988727714</v>
      </c>
      <c r="AL68" s="47">
        <f t="shared" si="58"/>
        <v>3846.4142983257939</v>
      </c>
      <c r="AM68" s="97">
        <f t="shared" si="59"/>
        <v>175164.12145298489</v>
      </c>
      <c r="AN68" s="127">
        <f t="shared" si="60"/>
        <v>76185.88</v>
      </c>
      <c r="AO68" s="128">
        <f t="shared" si="61"/>
        <v>38092.94</v>
      </c>
      <c r="AP68" s="129">
        <f t="shared" si="62"/>
        <v>38092.94</v>
      </c>
    </row>
    <row r="69" spans="1:42" ht="30" x14ac:dyDescent="0.25">
      <c r="A69" s="105" t="s">
        <v>168</v>
      </c>
      <c r="B69" s="44" t="s">
        <v>250</v>
      </c>
      <c r="C69" s="45" t="s">
        <v>1383</v>
      </c>
      <c r="D69" s="45" t="s">
        <v>249</v>
      </c>
      <c r="E69" s="106" t="s">
        <v>183</v>
      </c>
      <c r="F69" s="104" t="str">
        <f t="shared" si="34"/>
        <v>Y</v>
      </c>
      <c r="G69" s="190">
        <f>SUMIF('Data and Mdcr Calculation'!A:A,A69,'Data and Mdcr Calculation'!H:H)</f>
        <v>1780</v>
      </c>
      <c r="H69" s="9">
        <f>IF($F69="N",0,SUMIFS('Data and Mdcr Calculation'!$R:$R,'Data and Mdcr Calculation'!$D:$D,H$10,'Data and Mdcr Calculation'!$A:$A,$A69))</f>
        <v>2418.5444349431777</v>
      </c>
      <c r="I69" s="191">
        <f>IF($F69="N",0,SUMIFS('Data and Mdcr Calculation'!$R:$R,'Data and Mdcr Calculation'!$D:$D,I$10,'Data and Mdcr Calculation'!$A:$A,$A69))</f>
        <v>213.65340397706939</v>
      </c>
      <c r="J69" s="191">
        <f>IF($F69="N",0,SUMIFS('Data and Mdcr Calculation'!$R:$R,'Data and Mdcr Calculation'!$D:$D,J$10,'Data and Mdcr Calculation'!$A:$A,$A69))</f>
        <v>112.14423585351054</v>
      </c>
      <c r="K69" s="190">
        <f t="shared" si="35"/>
        <v>2744.3420747737578</v>
      </c>
      <c r="L69" s="158">
        <f>IF($F69="N",0,SUMIFS('Data and Mdcr Calculation'!$I:$I,'Data and Mdcr Calculation'!$A:$A,$A69,'Data and Mdcr Calculation'!$D:$D,L$10))</f>
        <v>316152.98993274936</v>
      </c>
      <c r="M69" s="194">
        <f>IF($F69="N",0,SUMIFS('Data and Mdcr Calculation'!$I:$I,'Data and Mdcr Calculation'!$A:$A,$A69,'Data and Mdcr Calculation'!$D:$D,M$10))</f>
        <v>28043.70496670399</v>
      </c>
      <c r="N69" s="194">
        <f>IF($F69="N",0,SUMIFS('Data and Mdcr Calculation'!$I:$I,'Data and Mdcr Calculation'!$A:$A,$A69,'Data and Mdcr Calculation'!$D:$D,N$10))</f>
        <v>14757.618112322243</v>
      </c>
      <c r="O69" s="159">
        <f t="shared" si="36"/>
        <v>358954.31301177561</v>
      </c>
      <c r="P69" s="212">
        <f>IF($F69="N",0,SUMIFS('Data and Mdcr Calculation'!P:P,'Data and Mdcr Calculation'!A:A,A69))</f>
        <v>787955.49650904117</v>
      </c>
      <c r="Q69" s="46">
        <f t="shared" si="37"/>
        <v>0.45555150589352716</v>
      </c>
      <c r="R69" s="14">
        <f t="shared" si="38"/>
        <v>429001.18349726556</v>
      </c>
      <c r="S69" s="113">
        <f t="shared" si="39"/>
        <v>106488.51147054812</v>
      </c>
      <c r="T69" s="47">
        <f t="shared" si="40"/>
        <v>9407.1593771103653</v>
      </c>
      <c r="U69" s="47">
        <f t="shared" si="41"/>
        <v>4937.7107046300689</v>
      </c>
      <c r="V69" s="14">
        <f t="shared" si="42"/>
        <v>120833.38155228856</v>
      </c>
      <c r="W69" s="113">
        <f t="shared" si="43"/>
        <v>34049.677015757108</v>
      </c>
      <c r="X69" s="47">
        <f t="shared" si="44"/>
        <v>3020.3070249140196</v>
      </c>
      <c r="Y69" s="47">
        <f t="shared" si="45"/>
        <v>1589.3954706971056</v>
      </c>
      <c r="Z69" s="14">
        <f t="shared" si="46"/>
        <v>38659.379511368235</v>
      </c>
      <c r="AA69" s="103">
        <f t="shared" si="47"/>
        <v>159492.7610636568</v>
      </c>
      <c r="AB69" s="113">
        <f t="shared" si="48"/>
        <v>112985.158058937</v>
      </c>
      <c r="AC69" s="47">
        <f t="shared" si="49"/>
        <v>10007.616358628049</v>
      </c>
      <c r="AD69" s="47">
        <f t="shared" si="50"/>
        <v>5252.8837283298608</v>
      </c>
      <c r="AE69" s="14">
        <f t="shared" si="51"/>
        <v>128245.65814589491</v>
      </c>
      <c r="AF69" s="113">
        <f t="shared" si="52"/>
        <v>36126.978266055288</v>
      </c>
      <c r="AG69" s="47">
        <f t="shared" si="53"/>
        <v>3213.0925796957658</v>
      </c>
      <c r="AH69" s="47">
        <f t="shared" si="54"/>
        <v>1690.8462454224527</v>
      </c>
      <c r="AI69" s="97">
        <f t="shared" si="55"/>
        <v>41030.917091173505</v>
      </c>
      <c r="AJ69" s="113">
        <f t="shared" si="56"/>
        <v>149112.13632499229</v>
      </c>
      <c r="AK69" s="47">
        <f t="shared" si="57"/>
        <v>13220.708938323814</v>
      </c>
      <c r="AL69" s="47">
        <f t="shared" si="58"/>
        <v>6943.7299737523135</v>
      </c>
      <c r="AM69" s="97">
        <f t="shared" si="59"/>
        <v>169276.57523706841</v>
      </c>
      <c r="AN69" s="127">
        <f t="shared" si="60"/>
        <v>73625.149999999994</v>
      </c>
      <c r="AO69" s="128">
        <f t="shared" si="61"/>
        <v>36812.58</v>
      </c>
      <c r="AP69" s="129">
        <f t="shared" si="62"/>
        <v>36812.569999999992</v>
      </c>
    </row>
    <row r="70" spans="1:42" ht="30" x14ac:dyDescent="0.25">
      <c r="A70" s="105" t="s">
        <v>111</v>
      </c>
      <c r="B70" s="44" t="s">
        <v>292</v>
      </c>
      <c r="C70" s="45" t="s">
        <v>1384</v>
      </c>
      <c r="D70" s="45" t="s">
        <v>249</v>
      </c>
      <c r="E70" s="106" t="s">
        <v>183</v>
      </c>
      <c r="F70" s="104" t="str">
        <f t="shared" si="34"/>
        <v>Y</v>
      </c>
      <c r="G70" s="190">
        <f>SUMIF('Data and Mdcr Calculation'!A:A,A70,'Data and Mdcr Calculation'!H:H)</f>
        <v>1049</v>
      </c>
      <c r="H70" s="9">
        <f>IF($F70="N",0,SUMIFS('Data and Mdcr Calculation'!$R:$R,'Data and Mdcr Calculation'!$D:$D,H$10,'Data and Mdcr Calculation'!$A:$A,$A70))</f>
        <v>1000.3613469645509</v>
      </c>
      <c r="I70" s="191">
        <f>IF($F70="N",0,SUMIFS('Data and Mdcr Calculation'!$R:$R,'Data and Mdcr Calculation'!$D:$D,I$10,'Data and Mdcr Calculation'!$A:$A,$A70))</f>
        <v>473.69789776466456</v>
      </c>
      <c r="J70" s="191">
        <f>IF($F70="N",0,SUMIFS('Data and Mdcr Calculation'!$R:$R,'Data and Mdcr Calculation'!$D:$D,J$10,'Data and Mdcr Calculation'!$A:$A,$A70))</f>
        <v>24.432619981889442</v>
      </c>
      <c r="K70" s="190">
        <f t="shared" si="35"/>
        <v>1498.4918647111049</v>
      </c>
      <c r="L70" s="158">
        <f>IF($F70="N",0,SUMIFS('Data and Mdcr Calculation'!$I:$I,'Data and Mdcr Calculation'!$A:$A,$A70,'Data and Mdcr Calculation'!$D:$D,L$10))</f>
        <v>137974.02460191949</v>
      </c>
      <c r="M70" s="194">
        <f>IF($F70="N",0,SUMIFS('Data and Mdcr Calculation'!$I:$I,'Data and Mdcr Calculation'!$A:$A,$A70,'Data and Mdcr Calculation'!$D:$D,M$10))</f>
        <v>65945.965076100387</v>
      </c>
      <c r="N70" s="194">
        <f>IF($F70="N",0,SUMIFS('Data and Mdcr Calculation'!$I:$I,'Data and Mdcr Calculation'!$A:$A,$A70,'Data and Mdcr Calculation'!$D:$D,N$10))</f>
        <v>3188.6601467622668</v>
      </c>
      <c r="O70" s="159">
        <f t="shared" si="36"/>
        <v>207108.64982478216</v>
      </c>
      <c r="P70" s="212">
        <f>IF($F70="N",0,SUMIFS('Data and Mdcr Calculation'!P:P,'Data and Mdcr Calculation'!A:A,A70))</f>
        <v>476969.96053754468</v>
      </c>
      <c r="Q70" s="46">
        <f t="shared" si="37"/>
        <v>0.43421738675402305</v>
      </c>
      <c r="R70" s="14">
        <f t="shared" si="38"/>
        <v>269861.31071276253</v>
      </c>
      <c r="S70" s="113">
        <f t="shared" si="39"/>
        <v>44045.910106849173</v>
      </c>
      <c r="T70" s="47">
        <f t="shared" si="40"/>
        <v>20856.918438578181</v>
      </c>
      <c r="U70" s="47">
        <f t="shared" si="41"/>
        <v>1075.7682578025922</v>
      </c>
      <c r="V70" s="14">
        <f t="shared" si="42"/>
        <v>65978.596803229942</v>
      </c>
      <c r="W70" s="113">
        <f t="shared" si="43"/>
        <v>14859.80244962673</v>
      </c>
      <c r="X70" s="47">
        <f t="shared" si="44"/>
        <v>7102.3804386960119</v>
      </c>
      <c r="Y70" s="47">
        <f t="shared" si="45"/>
        <v>343.41869780629617</v>
      </c>
      <c r="Z70" s="14">
        <f t="shared" si="46"/>
        <v>22305.60158612904</v>
      </c>
      <c r="AA70" s="103">
        <f t="shared" si="47"/>
        <v>88284.198389358979</v>
      </c>
      <c r="AB70" s="113">
        <f t="shared" si="48"/>
        <v>46733.06112132538</v>
      </c>
      <c r="AC70" s="47">
        <f t="shared" si="49"/>
        <v>22188.211104870406</v>
      </c>
      <c r="AD70" s="47">
        <f t="shared" si="50"/>
        <v>1144.4343168112684</v>
      </c>
      <c r="AE70" s="14">
        <f t="shared" si="51"/>
        <v>70065.706543007051</v>
      </c>
      <c r="AF70" s="113">
        <f t="shared" si="52"/>
        <v>15766.368646818812</v>
      </c>
      <c r="AG70" s="47">
        <f t="shared" si="53"/>
        <v>7555.7238709532048</v>
      </c>
      <c r="AH70" s="47">
        <f t="shared" si="54"/>
        <v>365.33904021946404</v>
      </c>
      <c r="AI70" s="97">
        <f t="shared" si="55"/>
        <v>23687.43155799148</v>
      </c>
      <c r="AJ70" s="113">
        <f t="shared" si="56"/>
        <v>62499.429768144189</v>
      </c>
      <c r="AK70" s="47">
        <f t="shared" si="57"/>
        <v>29743.934975823613</v>
      </c>
      <c r="AL70" s="47">
        <f t="shared" si="58"/>
        <v>1509.7733570307325</v>
      </c>
      <c r="AM70" s="97">
        <f t="shared" si="59"/>
        <v>93753.138100998534</v>
      </c>
      <c r="AN70" s="127">
        <f t="shared" si="60"/>
        <v>40776.99</v>
      </c>
      <c r="AO70" s="128">
        <f t="shared" si="61"/>
        <v>20388.5</v>
      </c>
      <c r="AP70" s="129">
        <f t="shared" si="62"/>
        <v>20388.489999999998</v>
      </c>
    </row>
    <row r="71" spans="1:42" x14ac:dyDescent="0.25">
      <c r="A71" s="105" t="s">
        <v>92</v>
      </c>
      <c r="B71" s="44" t="s">
        <v>310</v>
      </c>
      <c r="C71" s="45" t="s">
        <v>1385</v>
      </c>
      <c r="D71" s="45" t="s">
        <v>249</v>
      </c>
      <c r="E71" s="106" t="s">
        <v>183</v>
      </c>
      <c r="F71" s="104" t="str">
        <f t="shared" si="34"/>
        <v>Y</v>
      </c>
      <c r="G71" s="190">
        <f>SUMIF('Data and Mdcr Calculation'!A:A,A71,'Data and Mdcr Calculation'!H:H)</f>
        <v>1314</v>
      </c>
      <c r="H71" s="9">
        <f>IF($F71="N",0,SUMIFS('Data and Mdcr Calculation'!$R:$R,'Data and Mdcr Calculation'!$D:$D,H$10,'Data and Mdcr Calculation'!$A:$A,$A71))</f>
        <v>1726.5374973091268</v>
      </c>
      <c r="I71" s="191">
        <f>IF($F71="N",0,SUMIFS('Data and Mdcr Calculation'!$R:$R,'Data and Mdcr Calculation'!$D:$D,I$10,'Data and Mdcr Calculation'!$A:$A,$A71))</f>
        <v>117.40163916390971</v>
      </c>
      <c r="J71" s="191">
        <f>IF($F71="N",0,SUMIFS('Data and Mdcr Calculation'!$R:$R,'Data and Mdcr Calculation'!$D:$D,J$10,'Data and Mdcr Calculation'!$A:$A,$A71))</f>
        <v>186.2053961796</v>
      </c>
      <c r="K71" s="190">
        <f t="shared" si="35"/>
        <v>2030.1445326526366</v>
      </c>
      <c r="L71" s="158">
        <f>IF($F71="N",0,SUMIFS('Data and Mdcr Calculation'!$I:$I,'Data and Mdcr Calculation'!$A:$A,$A71,'Data and Mdcr Calculation'!$D:$D,L$10))</f>
        <v>370632.97131134488</v>
      </c>
      <c r="M71" s="194">
        <f>IF($F71="N",0,SUMIFS('Data and Mdcr Calculation'!$I:$I,'Data and Mdcr Calculation'!$A:$A,$A71,'Data and Mdcr Calculation'!$D:$D,M$10))</f>
        <v>25128.026215895679</v>
      </c>
      <c r="N71" s="194">
        <f>IF($F71="N",0,SUMIFS('Data and Mdcr Calculation'!$I:$I,'Data and Mdcr Calculation'!$A:$A,$A71,'Data and Mdcr Calculation'!$D:$D,N$10))</f>
        <v>40123.561833969536</v>
      </c>
      <c r="O71" s="159">
        <f t="shared" si="36"/>
        <v>435884.55936121009</v>
      </c>
      <c r="P71" s="212">
        <f>IF($F71="N",0,SUMIFS('Data and Mdcr Calculation'!P:P,'Data and Mdcr Calculation'!A:A,A71))</f>
        <v>676565.96695181774</v>
      </c>
      <c r="Q71" s="46">
        <f t="shared" si="37"/>
        <v>0.64426025051929936</v>
      </c>
      <c r="R71" s="14">
        <f t="shared" si="38"/>
        <v>240681.40759060765</v>
      </c>
      <c r="S71" s="113">
        <f t="shared" si="39"/>
        <v>76019.446006520855</v>
      </c>
      <c r="T71" s="47">
        <f t="shared" si="40"/>
        <v>5169.194172386945</v>
      </c>
      <c r="U71" s="47">
        <f t="shared" si="41"/>
        <v>8198.6235937877882</v>
      </c>
      <c r="V71" s="14">
        <f t="shared" si="42"/>
        <v>89387.263772695587</v>
      </c>
      <c r="W71" s="113">
        <f t="shared" si="43"/>
        <v>39917.171010231847</v>
      </c>
      <c r="X71" s="47">
        <f t="shared" si="44"/>
        <v>2706.2884234519647</v>
      </c>
      <c r="Y71" s="47">
        <f t="shared" si="45"/>
        <v>4321.3076095185188</v>
      </c>
      <c r="Z71" s="14">
        <f t="shared" si="46"/>
        <v>46944.76704320233</v>
      </c>
      <c r="AA71" s="103">
        <f t="shared" si="47"/>
        <v>136332.03081589792</v>
      </c>
      <c r="AB71" s="113">
        <f t="shared" si="48"/>
        <v>80657.237142197191</v>
      </c>
      <c r="AC71" s="47">
        <f t="shared" si="49"/>
        <v>5499.1427365818563</v>
      </c>
      <c r="AD71" s="47">
        <f t="shared" si="50"/>
        <v>8721.9399933912646</v>
      </c>
      <c r="AE71" s="14">
        <f t="shared" si="51"/>
        <v>94878.319872170308</v>
      </c>
      <c r="AF71" s="113">
        <f t="shared" si="52"/>
        <v>42352.436085126625</v>
      </c>
      <c r="AG71" s="47">
        <f t="shared" si="53"/>
        <v>2879.0302377148564</v>
      </c>
      <c r="AH71" s="47">
        <f t="shared" si="54"/>
        <v>4597.1357548069354</v>
      </c>
      <c r="AI71" s="97">
        <f t="shared" si="55"/>
        <v>49828.602077648415</v>
      </c>
      <c r="AJ71" s="113">
        <f t="shared" si="56"/>
        <v>123009.67322732382</v>
      </c>
      <c r="AK71" s="47">
        <f t="shared" si="57"/>
        <v>8378.1729742967127</v>
      </c>
      <c r="AL71" s="47">
        <f t="shared" si="58"/>
        <v>13319.0757481982</v>
      </c>
      <c r="AM71" s="97">
        <f t="shared" si="59"/>
        <v>144706.92194981873</v>
      </c>
      <c r="AN71" s="127">
        <f t="shared" si="60"/>
        <v>62938.83</v>
      </c>
      <c r="AO71" s="128">
        <f t="shared" si="61"/>
        <v>31469.42</v>
      </c>
      <c r="AP71" s="129">
        <f t="shared" si="62"/>
        <v>31469.410000000003</v>
      </c>
    </row>
    <row r="72" spans="1:42" x14ac:dyDescent="0.25">
      <c r="A72" s="105" t="s">
        <v>753</v>
      </c>
      <c r="B72" s="44" t="s">
        <v>498</v>
      </c>
      <c r="C72" s="45" t="s">
        <v>1386</v>
      </c>
      <c r="D72" s="45" t="s">
        <v>249</v>
      </c>
      <c r="E72" s="106" t="s">
        <v>183</v>
      </c>
      <c r="F72" s="104" t="str">
        <f t="shared" si="34"/>
        <v>N</v>
      </c>
      <c r="G72" s="190">
        <f>SUMIF('Data and Mdcr Calculation'!A:A,A72,'Data and Mdcr Calculation'!H:H)</f>
        <v>0</v>
      </c>
      <c r="H72" s="9">
        <f>IF($F72="N",0,SUMIFS('Data and Mdcr Calculation'!$R:$R,'Data and Mdcr Calculation'!$D:$D,H$10,'Data and Mdcr Calculation'!$A:$A,$A72))</f>
        <v>0</v>
      </c>
      <c r="I72" s="191">
        <f>IF($F72="N",0,SUMIFS('Data and Mdcr Calculation'!$R:$R,'Data and Mdcr Calculation'!$D:$D,I$10,'Data and Mdcr Calculation'!$A:$A,$A72))</f>
        <v>0</v>
      </c>
      <c r="J72" s="191">
        <f>IF($F72="N",0,SUMIFS('Data and Mdcr Calculation'!$R:$R,'Data and Mdcr Calculation'!$D:$D,J$10,'Data and Mdcr Calculation'!$A:$A,$A72))</f>
        <v>0</v>
      </c>
      <c r="K72" s="190">
        <f t="shared" si="35"/>
        <v>0</v>
      </c>
      <c r="L72" s="158">
        <f>IF($F72="N",0,SUMIFS('Data and Mdcr Calculation'!$I:$I,'Data and Mdcr Calculation'!$A:$A,$A72,'Data and Mdcr Calculation'!$D:$D,L$10))</f>
        <v>0</v>
      </c>
      <c r="M72" s="194">
        <f>IF($F72="N",0,SUMIFS('Data and Mdcr Calculation'!$I:$I,'Data and Mdcr Calculation'!$A:$A,$A72,'Data and Mdcr Calculation'!$D:$D,M$10))</f>
        <v>0</v>
      </c>
      <c r="N72" s="194">
        <f>IF($F72="N",0,SUMIFS('Data and Mdcr Calculation'!$I:$I,'Data and Mdcr Calculation'!$A:$A,$A72,'Data and Mdcr Calculation'!$D:$D,N$10))</f>
        <v>0</v>
      </c>
      <c r="O72" s="159">
        <f t="shared" si="36"/>
        <v>0</v>
      </c>
      <c r="P72" s="212">
        <f>IF($F72="N",0,SUMIFS('Data and Mdcr Calculation'!P:P,'Data and Mdcr Calculation'!A:A,A72))</f>
        <v>0</v>
      </c>
      <c r="Q72" s="46">
        <f t="shared" si="37"/>
        <v>0</v>
      </c>
      <c r="R72" s="14">
        <f t="shared" si="38"/>
        <v>0</v>
      </c>
      <c r="S72" s="113">
        <f t="shared" si="39"/>
        <v>0</v>
      </c>
      <c r="T72" s="47">
        <f t="shared" si="40"/>
        <v>0</v>
      </c>
      <c r="U72" s="47">
        <f t="shared" si="41"/>
        <v>0</v>
      </c>
      <c r="V72" s="14">
        <f t="shared" si="42"/>
        <v>0</v>
      </c>
      <c r="W72" s="113">
        <f t="shared" si="43"/>
        <v>0</v>
      </c>
      <c r="X72" s="47">
        <f t="shared" si="44"/>
        <v>0</v>
      </c>
      <c r="Y72" s="47">
        <f t="shared" si="45"/>
        <v>0</v>
      </c>
      <c r="Z72" s="14">
        <f t="shared" si="46"/>
        <v>0</v>
      </c>
      <c r="AA72" s="103">
        <f t="shared" si="47"/>
        <v>0</v>
      </c>
      <c r="AB72" s="113">
        <f t="shared" si="48"/>
        <v>0</v>
      </c>
      <c r="AC72" s="47">
        <f t="shared" si="49"/>
        <v>0</v>
      </c>
      <c r="AD72" s="47">
        <f t="shared" si="50"/>
        <v>0</v>
      </c>
      <c r="AE72" s="14">
        <f t="shared" si="51"/>
        <v>0</v>
      </c>
      <c r="AF72" s="113">
        <f t="shared" si="52"/>
        <v>0</v>
      </c>
      <c r="AG72" s="47">
        <f t="shared" si="53"/>
        <v>0</v>
      </c>
      <c r="AH72" s="47">
        <f t="shared" si="54"/>
        <v>0</v>
      </c>
      <c r="AI72" s="97">
        <f t="shared" si="55"/>
        <v>0</v>
      </c>
      <c r="AJ72" s="113">
        <f t="shared" si="56"/>
        <v>0</v>
      </c>
      <c r="AK72" s="47">
        <f t="shared" si="57"/>
        <v>0</v>
      </c>
      <c r="AL72" s="47">
        <f t="shared" si="58"/>
        <v>0</v>
      </c>
      <c r="AM72" s="97">
        <f t="shared" si="59"/>
        <v>0</v>
      </c>
      <c r="AN72" s="127">
        <f t="shared" si="60"/>
        <v>0</v>
      </c>
      <c r="AO72" s="128">
        <f t="shared" si="61"/>
        <v>0</v>
      </c>
      <c r="AP72" s="129">
        <f t="shared" si="62"/>
        <v>0</v>
      </c>
    </row>
    <row r="73" spans="1:42" ht="30" x14ac:dyDescent="0.25">
      <c r="A73" s="105" t="s">
        <v>754</v>
      </c>
      <c r="B73" s="44" t="s">
        <v>755</v>
      </c>
      <c r="C73" s="45" t="s">
        <v>1387</v>
      </c>
      <c r="D73" s="45" t="s">
        <v>249</v>
      </c>
      <c r="E73" s="106" t="s">
        <v>183</v>
      </c>
      <c r="F73" s="104" t="str">
        <f t="shared" si="34"/>
        <v>N</v>
      </c>
      <c r="G73" s="190">
        <f>SUMIF('Data and Mdcr Calculation'!A:A,A73,'Data and Mdcr Calculation'!H:H)</f>
        <v>0</v>
      </c>
      <c r="H73" s="9">
        <f>IF($F73="N",0,SUMIFS('Data and Mdcr Calculation'!$R:$R,'Data and Mdcr Calculation'!$D:$D,H$10,'Data and Mdcr Calculation'!$A:$A,$A73))</f>
        <v>0</v>
      </c>
      <c r="I73" s="191">
        <f>IF($F73="N",0,SUMIFS('Data and Mdcr Calculation'!$R:$R,'Data and Mdcr Calculation'!$D:$D,I$10,'Data and Mdcr Calculation'!$A:$A,$A73))</f>
        <v>0</v>
      </c>
      <c r="J73" s="191">
        <f>IF($F73="N",0,SUMIFS('Data and Mdcr Calculation'!$R:$R,'Data and Mdcr Calculation'!$D:$D,J$10,'Data and Mdcr Calculation'!$A:$A,$A73))</f>
        <v>0</v>
      </c>
      <c r="K73" s="190">
        <f t="shared" si="35"/>
        <v>0</v>
      </c>
      <c r="L73" s="158">
        <f>IF($F73="N",0,SUMIFS('Data and Mdcr Calculation'!$I:$I,'Data and Mdcr Calculation'!$A:$A,$A73,'Data and Mdcr Calculation'!$D:$D,L$10))</f>
        <v>0</v>
      </c>
      <c r="M73" s="194">
        <f>IF($F73="N",0,SUMIFS('Data and Mdcr Calculation'!$I:$I,'Data and Mdcr Calculation'!$A:$A,$A73,'Data and Mdcr Calculation'!$D:$D,M$10))</f>
        <v>0</v>
      </c>
      <c r="N73" s="194">
        <f>IF($F73="N",0,SUMIFS('Data and Mdcr Calculation'!$I:$I,'Data and Mdcr Calculation'!$A:$A,$A73,'Data and Mdcr Calculation'!$D:$D,N$10))</f>
        <v>0</v>
      </c>
      <c r="O73" s="159">
        <f t="shared" si="36"/>
        <v>0</v>
      </c>
      <c r="P73" s="212">
        <f>IF($F73="N",0,SUMIFS('Data and Mdcr Calculation'!P:P,'Data and Mdcr Calculation'!A:A,A73))</f>
        <v>0</v>
      </c>
      <c r="Q73" s="46">
        <f t="shared" si="37"/>
        <v>0</v>
      </c>
      <c r="R73" s="14">
        <f t="shared" si="38"/>
        <v>0</v>
      </c>
      <c r="S73" s="113">
        <f t="shared" si="39"/>
        <v>0</v>
      </c>
      <c r="T73" s="47">
        <f t="shared" si="40"/>
        <v>0</v>
      </c>
      <c r="U73" s="47">
        <f t="shared" si="41"/>
        <v>0</v>
      </c>
      <c r="V73" s="14">
        <f t="shared" si="42"/>
        <v>0</v>
      </c>
      <c r="W73" s="113">
        <f t="shared" si="43"/>
        <v>0</v>
      </c>
      <c r="X73" s="47">
        <f t="shared" si="44"/>
        <v>0</v>
      </c>
      <c r="Y73" s="47">
        <f t="shared" si="45"/>
        <v>0</v>
      </c>
      <c r="Z73" s="14">
        <f t="shared" si="46"/>
        <v>0</v>
      </c>
      <c r="AA73" s="103">
        <f t="shared" si="47"/>
        <v>0</v>
      </c>
      <c r="AB73" s="113">
        <f t="shared" si="48"/>
        <v>0</v>
      </c>
      <c r="AC73" s="47">
        <f t="shared" si="49"/>
        <v>0</v>
      </c>
      <c r="AD73" s="47">
        <f t="shared" si="50"/>
        <v>0</v>
      </c>
      <c r="AE73" s="14">
        <f t="shared" si="51"/>
        <v>0</v>
      </c>
      <c r="AF73" s="113">
        <f t="shared" si="52"/>
        <v>0</v>
      </c>
      <c r="AG73" s="47">
        <f t="shared" si="53"/>
        <v>0</v>
      </c>
      <c r="AH73" s="47">
        <f t="shared" si="54"/>
        <v>0</v>
      </c>
      <c r="AI73" s="97">
        <f t="shared" si="55"/>
        <v>0</v>
      </c>
      <c r="AJ73" s="113">
        <f t="shared" si="56"/>
        <v>0</v>
      </c>
      <c r="AK73" s="47">
        <f t="shared" si="57"/>
        <v>0</v>
      </c>
      <c r="AL73" s="47">
        <f t="shared" si="58"/>
        <v>0</v>
      </c>
      <c r="AM73" s="97">
        <f t="shared" si="59"/>
        <v>0</v>
      </c>
      <c r="AN73" s="127">
        <f t="shared" si="60"/>
        <v>0</v>
      </c>
      <c r="AO73" s="128">
        <f t="shared" si="61"/>
        <v>0</v>
      </c>
      <c r="AP73" s="129">
        <f t="shared" si="62"/>
        <v>0</v>
      </c>
    </row>
    <row r="74" spans="1:42" ht="30" x14ac:dyDescent="0.25">
      <c r="A74" s="105" t="s">
        <v>22</v>
      </c>
      <c r="B74" s="44" t="s">
        <v>428</v>
      </c>
      <c r="C74" s="45" t="s">
        <v>1388</v>
      </c>
      <c r="D74" s="45" t="s">
        <v>364</v>
      </c>
      <c r="E74" s="106" t="s">
        <v>183</v>
      </c>
      <c r="F74" s="104" t="str">
        <f t="shared" si="34"/>
        <v>N</v>
      </c>
      <c r="G74" s="190">
        <f>SUMIF('Data and Mdcr Calculation'!A:A,A74,'Data and Mdcr Calculation'!H:H)</f>
        <v>6</v>
      </c>
      <c r="H74" s="9">
        <f>IF($F74="N",0,SUMIFS('Data and Mdcr Calculation'!$R:$R,'Data and Mdcr Calculation'!$D:$D,H$10,'Data and Mdcr Calculation'!$A:$A,$A74))</f>
        <v>0</v>
      </c>
      <c r="I74" s="191">
        <f>IF($F74="N",0,SUMIFS('Data and Mdcr Calculation'!$R:$R,'Data and Mdcr Calculation'!$D:$D,I$10,'Data and Mdcr Calculation'!$A:$A,$A74))</f>
        <v>0</v>
      </c>
      <c r="J74" s="191">
        <f>IF($F74="N",0,SUMIFS('Data and Mdcr Calculation'!$R:$R,'Data and Mdcr Calculation'!$D:$D,J$10,'Data and Mdcr Calculation'!$A:$A,$A74))</f>
        <v>0</v>
      </c>
      <c r="K74" s="190">
        <f t="shared" si="35"/>
        <v>0</v>
      </c>
      <c r="L74" s="158">
        <f>IF($F74="N",0,SUMIFS('Data and Mdcr Calculation'!$I:$I,'Data and Mdcr Calculation'!$A:$A,$A74,'Data and Mdcr Calculation'!$D:$D,L$10))</f>
        <v>0</v>
      </c>
      <c r="M74" s="194">
        <f>IF($F74="N",0,SUMIFS('Data and Mdcr Calculation'!$I:$I,'Data and Mdcr Calculation'!$A:$A,$A74,'Data and Mdcr Calculation'!$D:$D,M$10))</f>
        <v>0</v>
      </c>
      <c r="N74" s="194">
        <f>IF($F74="N",0,SUMIFS('Data and Mdcr Calculation'!$I:$I,'Data and Mdcr Calculation'!$A:$A,$A74,'Data and Mdcr Calculation'!$D:$D,N$10))</f>
        <v>0</v>
      </c>
      <c r="O74" s="159">
        <f t="shared" si="36"/>
        <v>0</v>
      </c>
      <c r="P74" s="212">
        <f>IF($F74="N",0,SUMIFS('Data and Mdcr Calculation'!P:P,'Data and Mdcr Calculation'!A:A,A74))</f>
        <v>0</v>
      </c>
      <c r="Q74" s="46">
        <f t="shared" si="37"/>
        <v>0</v>
      </c>
      <c r="R74" s="14">
        <f t="shared" si="38"/>
        <v>0</v>
      </c>
      <c r="S74" s="113">
        <f t="shared" si="39"/>
        <v>0</v>
      </c>
      <c r="T74" s="47">
        <f t="shared" si="40"/>
        <v>0</v>
      </c>
      <c r="U74" s="47">
        <f t="shared" si="41"/>
        <v>0</v>
      </c>
      <c r="V74" s="14">
        <f t="shared" si="42"/>
        <v>0</v>
      </c>
      <c r="W74" s="113">
        <f t="shared" si="43"/>
        <v>0</v>
      </c>
      <c r="X74" s="47">
        <f t="shared" si="44"/>
        <v>0</v>
      </c>
      <c r="Y74" s="47">
        <f t="shared" si="45"/>
        <v>0</v>
      </c>
      <c r="Z74" s="14">
        <f t="shared" si="46"/>
        <v>0</v>
      </c>
      <c r="AA74" s="103">
        <f t="shared" si="47"/>
        <v>0</v>
      </c>
      <c r="AB74" s="113">
        <f t="shared" si="48"/>
        <v>0</v>
      </c>
      <c r="AC74" s="47">
        <f t="shared" si="49"/>
        <v>0</v>
      </c>
      <c r="AD74" s="47">
        <f t="shared" si="50"/>
        <v>0</v>
      </c>
      <c r="AE74" s="14">
        <f t="shared" si="51"/>
        <v>0</v>
      </c>
      <c r="AF74" s="113">
        <f t="shared" si="52"/>
        <v>0</v>
      </c>
      <c r="AG74" s="47">
        <f t="shared" si="53"/>
        <v>0</v>
      </c>
      <c r="AH74" s="47">
        <f t="shared" si="54"/>
        <v>0</v>
      </c>
      <c r="AI74" s="97">
        <f t="shared" si="55"/>
        <v>0</v>
      </c>
      <c r="AJ74" s="113">
        <f t="shared" si="56"/>
        <v>0</v>
      </c>
      <c r="AK74" s="47">
        <f t="shared" si="57"/>
        <v>0</v>
      </c>
      <c r="AL74" s="47">
        <f t="shared" si="58"/>
        <v>0</v>
      </c>
      <c r="AM74" s="97">
        <f t="shared" si="59"/>
        <v>0</v>
      </c>
      <c r="AN74" s="127">
        <f t="shared" si="60"/>
        <v>0</v>
      </c>
      <c r="AO74" s="128">
        <f t="shared" si="61"/>
        <v>0</v>
      </c>
      <c r="AP74" s="129">
        <f t="shared" si="62"/>
        <v>0</v>
      </c>
    </row>
    <row r="75" spans="1:42" ht="30" x14ac:dyDescent="0.25">
      <c r="A75" s="105" t="s">
        <v>94</v>
      </c>
      <c r="B75" s="44" t="s">
        <v>286</v>
      </c>
      <c r="C75" s="45" t="s">
        <v>1389</v>
      </c>
      <c r="D75" s="45" t="s">
        <v>249</v>
      </c>
      <c r="E75" s="106" t="s">
        <v>183</v>
      </c>
      <c r="F75" s="104" t="str">
        <f t="shared" ref="F75:F138" si="63">+IF(G75&gt;=30,"Y","N")</f>
        <v>Y</v>
      </c>
      <c r="G75" s="190">
        <f>SUMIF('Data and Mdcr Calculation'!A:A,A75,'Data and Mdcr Calculation'!H:H)</f>
        <v>2633</v>
      </c>
      <c r="H75" s="9">
        <f>IF($F75="N",0,SUMIFS('Data and Mdcr Calculation'!$R:$R,'Data and Mdcr Calculation'!$D:$D,H$10,'Data and Mdcr Calculation'!$A:$A,$A75))</f>
        <v>3778.8937448139563</v>
      </c>
      <c r="I75" s="191">
        <f>IF($F75="N",0,SUMIFS('Data and Mdcr Calculation'!$R:$R,'Data and Mdcr Calculation'!$D:$D,I$10,'Data and Mdcr Calculation'!$A:$A,$A75))</f>
        <v>189.26939392369962</v>
      </c>
      <c r="J75" s="191">
        <f>IF($F75="N",0,SUMIFS('Data and Mdcr Calculation'!$R:$R,'Data and Mdcr Calculation'!$D:$D,J$10,'Data and Mdcr Calculation'!$A:$A,$A75))</f>
        <v>27.280066702979916</v>
      </c>
      <c r="K75" s="190">
        <f t="shared" si="35"/>
        <v>3995.4432054406361</v>
      </c>
      <c r="L75" s="158">
        <f>IF($F75="N",0,SUMIFS('Data and Mdcr Calculation'!$I:$I,'Data and Mdcr Calculation'!$A:$A,$A75,'Data and Mdcr Calculation'!$D:$D,L$10))</f>
        <v>732018.63052752602</v>
      </c>
      <c r="M75" s="194">
        <f>IF($F75="N",0,SUMIFS('Data and Mdcr Calculation'!$I:$I,'Data and Mdcr Calculation'!$A:$A,$A75,'Data and Mdcr Calculation'!$D:$D,M$10))</f>
        <v>36185.814412780761</v>
      </c>
      <c r="N75" s="194">
        <f>IF($F75="N",0,SUMIFS('Data and Mdcr Calculation'!$I:$I,'Data and Mdcr Calculation'!$A:$A,$A75,'Data and Mdcr Calculation'!$D:$D,N$10))</f>
        <v>5314.1872589244849</v>
      </c>
      <c r="O75" s="159">
        <f t="shared" si="36"/>
        <v>773518.6321992313</v>
      </c>
      <c r="P75" s="212">
        <f>IF($F75="N",0,SUMIFS('Data and Mdcr Calculation'!P:P,'Data and Mdcr Calculation'!A:A,A75))</f>
        <v>889385.65753108566</v>
      </c>
      <c r="Q75" s="46">
        <f t="shared" ref="Q75:Q138" si="64">IFERROR(O75/P75,0)</f>
        <v>0.86972240405416634</v>
      </c>
      <c r="R75" s="14">
        <f t="shared" ref="R75:R138" si="65">P75-O75</f>
        <v>115867.02533185435</v>
      </c>
      <c r="S75" s="113">
        <f t="shared" si="39"/>
        <v>166384.69158415851</v>
      </c>
      <c r="T75" s="47">
        <f t="shared" si="40"/>
        <v>8333.5314144604945</v>
      </c>
      <c r="U75" s="47">
        <f t="shared" si="41"/>
        <v>1201.1413369322058</v>
      </c>
      <c r="V75" s="14">
        <f t="shared" ref="V75:V138" si="66">SUM(S75:U75)</f>
        <v>175919.36433555122</v>
      </c>
      <c r="W75" s="113">
        <f t="shared" ref="W75:W106" si="67">IF($F75="N",0,L75*Comp2_Rate)</f>
        <v>78838.40650781455</v>
      </c>
      <c r="X75" s="47">
        <f t="shared" ref="X75:X106" si="68">IF($F75="N",0,M75*Comp2_Rate)</f>
        <v>3897.2122122564879</v>
      </c>
      <c r="Y75" s="47">
        <f t="shared" ref="Y75:Y106" si="69">IF($F75="N",0,N75*Comp2_Rate)</f>
        <v>572.33796778616704</v>
      </c>
      <c r="Z75" s="14">
        <f t="shared" ref="Z75:Z138" si="70">SUM(W75:Y75)</f>
        <v>83307.956687857208</v>
      </c>
      <c r="AA75" s="103">
        <f t="shared" ref="AA75:AA138" si="71">V75+Z75</f>
        <v>259227.32102340844</v>
      </c>
      <c r="AB75" s="113">
        <f t="shared" ref="AB75:AB138" si="72">S75/(1-STAR_Fee)</f>
        <v>176535.48178690558</v>
      </c>
      <c r="AC75" s="47">
        <f t="shared" ref="AC75:AC138" si="73">T75/(1-STARPLUS_Fee)</f>
        <v>8865.4589515537173</v>
      </c>
      <c r="AD75" s="47">
        <f t="shared" ref="AD75:AD138" si="74">U75/(1-STARKids_Fee)</f>
        <v>1277.8099329066019</v>
      </c>
      <c r="AE75" s="14">
        <f t="shared" ref="AE75:AE106" si="75">SUM(AB75:AD75)</f>
        <v>186678.75067136588</v>
      </c>
      <c r="AF75" s="113">
        <f t="shared" ref="AF75:AF106" si="76">W75/(1-STAR_Fee)</f>
        <v>83648.17666611624</v>
      </c>
      <c r="AG75" s="47">
        <f t="shared" ref="AG75:AG106" si="77">X75/(1-STARPLUS_Fee)</f>
        <v>4145.9704385707319</v>
      </c>
      <c r="AH75" s="47">
        <f t="shared" ref="AH75:AH106" si="78">Y75/(1-STARKids_Fee)</f>
        <v>608.87017849592246</v>
      </c>
      <c r="AI75" s="97">
        <f t="shared" ref="AI75:AI106" si="79">SUM(AF75:AH75)</f>
        <v>88403.017283182897</v>
      </c>
      <c r="AJ75" s="113">
        <f t="shared" ref="AJ75:AJ106" si="80">AB75+AF75</f>
        <v>260183.65845302184</v>
      </c>
      <c r="AK75" s="47">
        <f t="shared" ref="AK75:AK106" si="81">AC75+AG75</f>
        <v>13011.429390124449</v>
      </c>
      <c r="AL75" s="47">
        <f t="shared" ref="AL75:AL106" si="82">AD75+AH75</f>
        <v>1886.6801114025243</v>
      </c>
      <c r="AM75" s="97">
        <f t="shared" ref="AM75:AM138" si="83">SUM(AJ75:AL75)</f>
        <v>275081.76795454882</v>
      </c>
      <c r="AN75" s="127">
        <f t="shared" ref="AN75:AN138" si="84">ROUND(AM75*(1-FMAP_FedShr)*(1+IGT_Buffer),2)</f>
        <v>119644.06</v>
      </c>
      <c r="AO75" s="128">
        <f t="shared" ref="AO75:AO138" si="85">ROUND(AN75*0.5,2)</f>
        <v>59822.03</v>
      </c>
      <c r="AP75" s="129">
        <f t="shared" ref="AP75:AP138" si="86">AN75-AO75</f>
        <v>59822.03</v>
      </c>
    </row>
    <row r="76" spans="1:42" ht="30" x14ac:dyDescent="0.25">
      <c r="A76" s="105" t="s">
        <v>756</v>
      </c>
      <c r="B76" s="44" t="s">
        <v>757</v>
      </c>
      <c r="C76" s="45" t="s">
        <v>1390</v>
      </c>
      <c r="D76" s="45" t="s">
        <v>249</v>
      </c>
      <c r="E76" s="106" t="s">
        <v>183</v>
      </c>
      <c r="F76" s="104" t="str">
        <f t="shared" si="63"/>
        <v>N</v>
      </c>
      <c r="G76" s="190">
        <f>SUMIF('Data and Mdcr Calculation'!A:A,A76,'Data and Mdcr Calculation'!H:H)</f>
        <v>0</v>
      </c>
      <c r="H76" s="9">
        <f>IF($F76="N",0,SUMIFS('Data and Mdcr Calculation'!$R:$R,'Data and Mdcr Calculation'!$D:$D,H$10,'Data and Mdcr Calculation'!$A:$A,$A76))</f>
        <v>0</v>
      </c>
      <c r="I76" s="191">
        <f>IF($F76="N",0,SUMIFS('Data and Mdcr Calculation'!$R:$R,'Data and Mdcr Calculation'!$D:$D,I$10,'Data and Mdcr Calculation'!$A:$A,$A76))</f>
        <v>0</v>
      </c>
      <c r="J76" s="191">
        <f>IF($F76="N",0,SUMIFS('Data and Mdcr Calculation'!$R:$R,'Data and Mdcr Calculation'!$D:$D,J$10,'Data and Mdcr Calculation'!$A:$A,$A76))</f>
        <v>0</v>
      </c>
      <c r="K76" s="190">
        <f t="shared" ref="K76:K139" si="87">SUM(H76:J76)</f>
        <v>0</v>
      </c>
      <c r="L76" s="158">
        <f>IF($F76="N",0,SUMIFS('Data and Mdcr Calculation'!$I:$I,'Data and Mdcr Calculation'!$A:$A,$A76,'Data and Mdcr Calculation'!$D:$D,L$10))</f>
        <v>0</v>
      </c>
      <c r="M76" s="194">
        <f>IF($F76="N",0,SUMIFS('Data and Mdcr Calculation'!$I:$I,'Data and Mdcr Calculation'!$A:$A,$A76,'Data and Mdcr Calculation'!$D:$D,M$10))</f>
        <v>0</v>
      </c>
      <c r="N76" s="194">
        <f>IF($F76="N",0,SUMIFS('Data and Mdcr Calculation'!$I:$I,'Data and Mdcr Calculation'!$A:$A,$A76,'Data and Mdcr Calculation'!$D:$D,N$10))</f>
        <v>0</v>
      </c>
      <c r="O76" s="159">
        <f t="shared" ref="O76:O139" si="88">SUM(L76:N76)</f>
        <v>0</v>
      </c>
      <c r="P76" s="212">
        <f>IF($F76="N",0,SUMIFS('Data and Mdcr Calculation'!P:P,'Data and Mdcr Calculation'!A:A,A76))</f>
        <v>0</v>
      </c>
      <c r="Q76" s="46">
        <f t="shared" si="64"/>
        <v>0</v>
      </c>
      <c r="R76" s="14">
        <f t="shared" si="65"/>
        <v>0</v>
      </c>
      <c r="S76" s="113">
        <f t="shared" si="39"/>
        <v>0</v>
      </c>
      <c r="T76" s="47">
        <f t="shared" si="40"/>
        <v>0</v>
      </c>
      <c r="U76" s="47">
        <f t="shared" si="41"/>
        <v>0</v>
      </c>
      <c r="V76" s="14">
        <f t="shared" si="66"/>
        <v>0</v>
      </c>
      <c r="W76" s="113">
        <f t="shared" si="67"/>
        <v>0</v>
      </c>
      <c r="X76" s="47">
        <f t="shared" si="68"/>
        <v>0</v>
      </c>
      <c r="Y76" s="47">
        <f t="shared" si="69"/>
        <v>0</v>
      </c>
      <c r="Z76" s="14">
        <f t="shared" si="70"/>
        <v>0</v>
      </c>
      <c r="AA76" s="103">
        <f t="shared" si="71"/>
        <v>0</v>
      </c>
      <c r="AB76" s="113">
        <f t="shared" si="72"/>
        <v>0</v>
      </c>
      <c r="AC76" s="47">
        <f t="shared" si="73"/>
        <v>0</v>
      </c>
      <c r="AD76" s="47">
        <f t="shared" si="74"/>
        <v>0</v>
      </c>
      <c r="AE76" s="14">
        <f t="shared" si="75"/>
        <v>0</v>
      </c>
      <c r="AF76" s="113">
        <f t="shared" si="76"/>
        <v>0</v>
      </c>
      <c r="AG76" s="47">
        <f t="shared" si="77"/>
        <v>0</v>
      </c>
      <c r="AH76" s="47">
        <f t="shared" si="78"/>
        <v>0</v>
      </c>
      <c r="AI76" s="97">
        <f t="shared" si="79"/>
        <v>0</v>
      </c>
      <c r="AJ76" s="113">
        <f t="shared" si="80"/>
        <v>0</v>
      </c>
      <c r="AK76" s="47">
        <f t="shared" si="81"/>
        <v>0</v>
      </c>
      <c r="AL76" s="47">
        <f t="shared" si="82"/>
        <v>0</v>
      </c>
      <c r="AM76" s="97">
        <f t="shared" si="83"/>
        <v>0</v>
      </c>
      <c r="AN76" s="127">
        <f t="shared" si="84"/>
        <v>0</v>
      </c>
      <c r="AO76" s="128">
        <f t="shared" si="85"/>
        <v>0</v>
      </c>
      <c r="AP76" s="129">
        <f t="shared" si="86"/>
        <v>0</v>
      </c>
    </row>
    <row r="77" spans="1:42" ht="30" x14ac:dyDescent="0.25">
      <c r="A77" s="105" t="s">
        <v>90</v>
      </c>
      <c r="B77" s="44" t="s">
        <v>288</v>
      </c>
      <c r="C77" s="45" t="s">
        <v>1391</v>
      </c>
      <c r="D77" s="45" t="s">
        <v>249</v>
      </c>
      <c r="E77" s="106" t="s">
        <v>183</v>
      </c>
      <c r="F77" s="104" t="str">
        <f t="shared" si="63"/>
        <v>Y</v>
      </c>
      <c r="G77" s="190">
        <f>SUMIF('Data and Mdcr Calculation'!A:A,A77,'Data and Mdcr Calculation'!H:H)</f>
        <v>1783</v>
      </c>
      <c r="H77" s="9">
        <f>IF($F77="N",0,SUMIFS('Data and Mdcr Calculation'!$R:$R,'Data and Mdcr Calculation'!$D:$D,H$10,'Data and Mdcr Calculation'!$A:$A,$A77))</f>
        <v>2188.0572027734943</v>
      </c>
      <c r="I77" s="191">
        <f>IF($F77="N",0,SUMIFS('Data and Mdcr Calculation'!$R:$R,'Data and Mdcr Calculation'!$D:$D,I$10,'Data and Mdcr Calculation'!$A:$A,$A77))</f>
        <v>497.02604883404587</v>
      </c>
      <c r="J77" s="191">
        <f>IF($F77="N",0,SUMIFS('Data and Mdcr Calculation'!$R:$R,'Data and Mdcr Calculation'!$D:$D,J$10,'Data and Mdcr Calculation'!$A:$A,$A77))</f>
        <v>59.705337781430657</v>
      </c>
      <c r="K77" s="190">
        <f t="shared" si="87"/>
        <v>2744.7885893889706</v>
      </c>
      <c r="L77" s="158">
        <f>IF($F77="N",0,SUMIFS('Data and Mdcr Calculation'!$I:$I,'Data and Mdcr Calculation'!$A:$A,$A77,'Data and Mdcr Calculation'!$D:$D,L$10))</f>
        <v>185815.94766557348</v>
      </c>
      <c r="M77" s="194">
        <f>IF($F77="N",0,SUMIFS('Data and Mdcr Calculation'!$I:$I,'Data and Mdcr Calculation'!$A:$A,$A77,'Data and Mdcr Calculation'!$D:$D,M$10))</f>
        <v>42434.77852311587</v>
      </c>
      <c r="N77" s="194">
        <f>IF($F77="N",0,SUMIFS('Data and Mdcr Calculation'!$I:$I,'Data and Mdcr Calculation'!$A:$A,$A77,'Data and Mdcr Calculation'!$D:$D,N$10))</f>
        <v>5025.2940755237159</v>
      </c>
      <c r="O77" s="159">
        <f t="shared" si="88"/>
        <v>233276.02026421306</v>
      </c>
      <c r="P77" s="212">
        <f>IF($F77="N",0,SUMIFS('Data and Mdcr Calculation'!P:P,'Data and Mdcr Calculation'!A:A,A77))</f>
        <v>521948.99815820658</v>
      </c>
      <c r="Q77" s="46">
        <f t="shared" si="64"/>
        <v>0.4469325951144088</v>
      </c>
      <c r="R77" s="14">
        <f t="shared" si="65"/>
        <v>288672.97789399349</v>
      </c>
      <c r="S77" s="113">
        <f t="shared" si="39"/>
        <v>96340.158638116962</v>
      </c>
      <c r="T77" s="47">
        <f t="shared" si="40"/>
        <v>21884.056930163038</v>
      </c>
      <c r="U77" s="47">
        <f t="shared" si="41"/>
        <v>2628.8260225163917</v>
      </c>
      <c r="V77" s="14">
        <f t="shared" si="66"/>
        <v>120853.04159079639</v>
      </c>
      <c r="W77" s="113">
        <f t="shared" si="67"/>
        <v>20012.377563582264</v>
      </c>
      <c r="X77" s="47">
        <f t="shared" si="68"/>
        <v>4570.2256469395797</v>
      </c>
      <c r="Y77" s="47">
        <f t="shared" si="69"/>
        <v>541.22417193390424</v>
      </c>
      <c r="Z77" s="14">
        <f t="shared" si="70"/>
        <v>25123.827382455747</v>
      </c>
      <c r="AA77" s="103">
        <f t="shared" si="71"/>
        <v>145976.86897325213</v>
      </c>
      <c r="AB77" s="113">
        <f t="shared" si="72"/>
        <v>102217.6749476042</v>
      </c>
      <c r="AC77" s="47">
        <f t="shared" si="73"/>
        <v>23280.911627833022</v>
      </c>
      <c r="AD77" s="47">
        <f t="shared" si="74"/>
        <v>2796.6234282089276</v>
      </c>
      <c r="AE77" s="14">
        <f t="shared" si="75"/>
        <v>128295.21000364615</v>
      </c>
      <c r="AF77" s="113">
        <f t="shared" si="76"/>
        <v>21233.291844649615</v>
      </c>
      <c r="AG77" s="47">
        <f t="shared" si="77"/>
        <v>4861.9421775952978</v>
      </c>
      <c r="AH77" s="47">
        <f t="shared" si="78"/>
        <v>575.77039567436623</v>
      </c>
      <c r="AI77" s="97">
        <f t="shared" si="79"/>
        <v>26671.004417919277</v>
      </c>
      <c r="AJ77" s="113">
        <f t="shared" si="80"/>
        <v>123450.96679225382</v>
      </c>
      <c r="AK77" s="47">
        <f t="shared" si="81"/>
        <v>28142.85380542832</v>
      </c>
      <c r="AL77" s="47">
        <f t="shared" si="82"/>
        <v>3372.3938238832939</v>
      </c>
      <c r="AM77" s="97">
        <f t="shared" si="83"/>
        <v>154966.21442156544</v>
      </c>
      <c r="AN77" s="127">
        <f t="shared" si="84"/>
        <v>67401.009999999995</v>
      </c>
      <c r="AO77" s="128">
        <f t="shared" si="85"/>
        <v>33700.51</v>
      </c>
      <c r="AP77" s="129">
        <f t="shared" si="86"/>
        <v>33700.499999999993</v>
      </c>
    </row>
    <row r="78" spans="1:42" x14ac:dyDescent="0.25">
      <c r="A78" s="105" t="s">
        <v>8</v>
      </c>
      <c r="B78" s="44" t="s">
        <v>418</v>
      </c>
      <c r="C78" s="45" t="s">
        <v>1318</v>
      </c>
      <c r="D78" s="45" t="s">
        <v>426</v>
      </c>
      <c r="E78" s="106" t="s">
        <v>1281</v>
      </c>
      <c r="F78" s="104" t="str">
        <f t="shared" si="63"/>
        <v>Y</v>
      </c>
      <c r="G78" s="190">
        <f>SUMIF('Data and Mdcr Calculation'!A:A,A78,'Data and Mdcr Calculation'!H:H)</f>
        <v>354</v>
      </c>
      <c r="H78" s="9">
        <f>IF($F78="N",0,SUMIFS('Data and Mdcr Calculation'!$R:$R,'Data and Mdcr Calculation'!$D:$D,H$10,'Data and Mdcr Calculation'!$A:$A,$A78))</f>
        <v>544.19941536980366</v>
      </c>
      <c r="I78" s="191">
        <f>IF($F78="N",0,SUMIFS('Data and Mdcr Calculation'!$R:$R,'Data and Mdcr Calculation'!$D:$D,I$10,'Data and Mdcr Calculation'!$A:$A,$A78))</f>
        <v>55.047173345866987</v>
      </c>
      <c r="J78" s="191">
        <f>IF($F78="N",0,SUMIFS('Data and Mdcr Calculation'!$R:$R,'Data and Mdcr Calculation'!$D:$D,J$10,'Data and Mdcr Calculation'!$A:$A,$A78))</f>
        <v>26.182974216199899</v>
      </c>
      <c r="K78" s="190">
        <f t="shared" si="87"/>
        <v>625.42956293187058</v>
      </c>
      <c r="L78" s="158">
        <f>IF($F78="N",0,SUMIFS('Data and Mdcr Calculation'!$I:$I,'Data and Mdcr Calculation'!$A:$A,$A78,'Data and Mdcr Calculation'!$D:$D,L$10))</f>
        <v>39368.396608438037</v>
      </c>
      <c r="M78" s="194">
        <f>IF($F78="N",0,SUMIFS('Data and Mdcr Calculation'!$I:$I,'Data and Mdcr Calculation'!$A:$A,$A78,'Data and Mdcr Calculation'!$D:$D,M$10))</f>
        <v>4697.7410393473729</v>
      </c>
      <c r="N78" s="194">
        <f>IF($F78="N",0,SUMIFS('Data and Mdcr Calculation'!$I:$I,'Data and Mdcr Calculation'!$A:$A,$A78,'Data and Mdcr Calculation'!$D:$D,N$10))</f>
        <v>2216.5270365314509</v>
      </c>
      <c r="O78" s="159">
        <f t="shared" si="88"/>
        <v>46282.664684316856</v>
      </c>
      <c r="P78" s="212">
        <f>IF($F78="N",0,SUMIFS('Data and Mdcr Calculation'!P:P,'Data and Mdcr Calculation'!A:A,A78))</f>
        <v>89792.922350128632</v>
      </c>
      <c r="Q78" s="46">
        <f t="shared" si="64"/>
        <v>0.51543778143056007</v>
      </c>
      <c r="R78" s="14">
        <f t="shared" si="65"/>
        <v>43510.257665811776</v>
      </c>
      <c r="S78" s="113">
        <f t="shared" si="39"/>
        <v>40874.818088425949</v>
      </c>
      <c r="T78" s="47">
        <f t="shared" si="40"/>
        <v>4134.5931900080695</v>
      </c>
      <c r="U78" s="47">
        <f t="shared" si="41"/>
        <v>1966.6031933787744</v>
      </c>
      <c r="V78" s="14">
        <f t="shared" si="66"/>
        <v>46976.014471812792</v>
      </c>
      <c r="W78" s="113">
        <f t="shared" si="67"/>
        <v>4239.9763147287767</v>
      </c>
      <c r="X78" s="47">
        <f t="shared" si="68"/>
        <v>505.94670993771206</v>
      </c>
      <c r="Y78" s="47">
        <f t="shared" si="69"/>
        <v>238.71996183443727</v>
      </c>
      <c r="Z78" s="14">
        <f t="shared" si="70"/>
        <v>4984.6429865009259</v>
      </c>
      <c r="AA78" s="103">
        <f t="shared" si="71"/>
        <v>51960.657458313719</v>
      </c>
      <c r="AB78" s="113">
        <f t="shared" si="72"/>
        <v>43368.507255624347</v>
      </c>
      <c r="AC78" s="47">
        <f t="shared" si="73"/>
        <v>4398.5033936256059</v>
      </c>
      <c r="AD78" s="47">
        <f t="shared" si="74"/>
        <v>2092.1310567859305</v>
      </c>
      <c r="AE78" s="14">
        <f t="shared" si="75"/>
        <v>49859.141706035887</v>
      </c>
      <c r="AF78" s="113">
        <f t="shared" si="76"/>
        <v>4498.6486097918059</v>
      </c>
      <c r="AG78" s="47">
        <f t="shared" si="77"/>
        <v>538.24118078480012</v>
      </c>
      <c r="AH78" s="47">
        <f t="shared" si="78"/>
        <v>253.95740620684816</v>
      </c>
      <c r="AI78" s="97">
        <f t="shared" si="79"/>
        <v>5290.8471967834539</v>
      </c>
      <c r="AJ78" s="113">
        <f t="shared" si="80"/>
        <v>47867.155865416149</v>
      </c>
      <c r="AK78" s="47">
        <f t="shared" si="81"/>
        <v>4936.7445744104061</v>
      </c>
      <c r="AL78" s="47">
        <f t="shared" si="82"/>
        <v>2346.0884629927787</v>
      </c>
      <c r="AM78" s="97">
        <f t="shared" si="83"/>
        <v>55149.988902819328</v>
      </c>
      <c r="AN78" s="127">
        <f t="shared" si="84"/>
        <v>23986.94</v>
      </c>
      <c r="AO78" s="128">
        <f t="shared" si="85"/>
        <v>11993.47</v>
      </c>
      <c r="AP78" s="129">
        <f t="shared" si="86"/>
        <v>11993.47</v>
      </c>
    </row>
    <row r="79" spans="1:42" ht="30" x14ac:dyDescent="0.25">
      <c r="A79" s="105" t="s">
        <v>19</v>
      </c>
      <c r="B79" s="44" t="s">
        <v>323</v>
      </c>
      <c r="C79" s="45" t="s">
        <v>1392</v>
      </c>
      <c r="D79" s="45" t="s">
        <v>426</v>
      </c>
      <c r="E79" s="106" t="s">
        <v>1281</v>
      </c>
      <c r="F79" s="104" t="str">
        <f t="shared" si="63"/>
        <v>N</v>
      </c>
      <c r="G79" s="190">
        <f>SUMIF('Data and Mdcr Calculation'!A:A,A79,'Data and Mdcr Calculation'!H:H)</f>
        <v>0</v>
      </c>
      <c r="H79" s="9">
        <f>IF($F79="N",0,SUMIFS('Data and Mdcr Calculation'!$R:$R,'Data and Mdcr Calculation'!$D:$D,H$10,'Data and Mdcr Calculation'!$A:$A,$A79))</f>
        <v>0</v>
      </c>
      <c r="I79" s="191">
        <f>IF($F79="N",0,SUMIFS('Data and Mdcr Calculation'!$R:$R,'Data and Mdcr Calculation'!$D:$D,I$10,'Data and Mdcr Calculation'!$A:$A,$A79))</f>
        <v>0</v>
      </c>
      <c r="J79" s="191">
        <f>IF($F79="N",0,SUMIFS('Data and Mdcr Calculation'!$R:$R,'Data and Mdcr Calculation'!$D:$D,J$10,'Data and Mdcr Calculation'!$A:$A,$A79))</f>
        <v>0</v>
      </c>
      <c r="K79" s="190">
        <f t="shared" si="87"/>
        <v>0</v>
      </c>
      <c r="L79" s="158">
        <f>IF($F79="N",0,SUMIFS('Data and Mdcr Calculation'!$I:$I,'Data and Mdcr Calculation'!$A:$A,$A79,'Data and Mdcr Calculation'!$D:$D,L$10))</f>
        <v>0</v>
      </c>
      <c r="M79" s="194">
        <f>IF($F79="N",0,SUMIFS('Data and Mdcr Calculation'!$I:$I,'Data and Mdcr Calculation'!$A:$A,$A79,'Data and Mdcr Calculation'!$D:$D,M$10))</f>
        <v>0</v>
      </c>
      <c r="N79" s="194">
        <f>IF($F79="N",0,SUMIFS('Data and Mdcr Calculation'!$I:$I,'Data and Mdcr Calculation'!$A:$A,$A79,'Data and Mdcr Calculation'!$D:$D,N$10))</f>
        <v>0</v>
      </c>
      <c r="O79" s="159">
        <f t="shared" si="88"/>
        <v>0</v>
      </c>
      <c r="P79" s="212">
        <f>IF($F79="N",0,SUMIFS('Data and Mdcr Calculation'!P:P,'Data and Mdcr Calculation'!A:A,A79))</f>
        <v>0</v>
      </c>
      <c r="Q79" s="46">
        <f t="shared" si="64"/>
        <v>0</v>
      </c>
      <c r="R79" s="14">
        <f t="shared" si="65"/>
        <v>0</v>
      </c>
      <c r="S79" s="113">
        <f t="shared" si="39"/>
        <v>0</v>
      </c>
      <c r="T79" s="47">
        <f t="shared" si="40"/>
        <v>0</v>
      </c>
      <c r="U79" s="47">
        <f t="shared" si="41"/>
        <v>0</v>
      </c>
      <c r="V79" s="14">
        <f t="shared" si="66"/>
        <v>0</v>
      </c>
      <c r="W79" s="113">
        <f t="shared" si="67"/>
        <v>0</v>
      </c>
      <c r="X79" s="47">
        <f t="shared" si="68"/>
        <v>0</v>
      </c>
      <c r="Y79" s="47">
        <f t="shared" si="69"/>
        <v>0</v>
      </c>
      <c r="Z79" s="14">
        <f t="shared" si="70"/>
        <v>0</v>
      </c>
      <c r="AA79" s="103">
        <f t="shared" si="71"/>
        <v>0</v>
      </c>
      <c r="AB79" s="113">
        <f t="shared" si="72"/>
        <v>0</v>
      </c>
      <c r="AC79" s="47">
        <f t="shared" si="73"/>
        <v>0</v>
      </c>
      <c r="AD79" s="47">
        <f t="shared" si="74"/>
        <v>0</v>
      </c>
      <c r="AE79" s="14">
        <f t="shared" si="75"/>
        <v>0</v>
      </c>
      <c r="AF79" s="113">
        <f t="shared" si="76"/>
        <v>0</v>
      </c>
      <c r="AG79" s="47">
        <f t="shared" si="77"/>
        <v>0</v>
      </c>
      <c r="AH79" s="47">
        <f t="shared" si="78"/>
        <v>0</v>
      </c>
      <c r="AI79" s="97">
        <f t="shared" si="79"/>
        <v>0</v>
      </c>
      <c r="AJ79" s="113">
        <f t="shared" si="80"/>
        <v>0</v>
      </c>
      <c r="AK79" s="47">
        <f t="shared" si="81"/>
        <v>0</v>
      </c>
      <c r="AL79" s="47">
        <f t="shared" si="82"/>
        <v>0</v>
      </c>
      <c r="AM79" s="97">
        <f t="shared" si="83"/>
        <v>0</v>
      </c>
      <c r="AN79" s="127">
        <f t="shared" si="84"/>
        <v>0</v>
      </c>
      <c r="AO79" s="128">
        <f t="shared" si="85"/>
        <v>0</v>
      </c>
      <c r="AP79" s="129">
        <f t="shared" si="86"/>
        <v>0</v>
      </c>
    </row>
    <row r="80" spans="1:42" x14ac:dyDescent="0.25">
      <c r="A80" s="105" t="s">
        <v>758</v>
      </c>
      <c r="B80" s="44" t="s">
        <v>590</v>
      </c>
      <c r="C80" s="45" t="s">
        <v>1318</v>
      </c>
      <c r="D80" s="45" t="s">
        <v>364</v>
      </c>
      <c r="E80" s="106" t="s">
        <v>1281</v>
      </c>
      <c r="F80" s="104" t="str">
        <f t="shared" si="63"/>
        <v>N</v>
      </c>
      <c r="G80" s="190">
        <f>SUMIF('Data and Mdcr Calculation'!A:A,A80,'Data and Mdcr Calculation'!H:H)</f>
        <v>0</v>
      </c>
      <c r="H80" s="9">
        <f>IF($F80="N",0,SUMIFS('Data and Mdcr Calculation'!$R:$R,'Data and Mdcr Calculation'!$D:$D,H$10,'Data and Mdcr Calculation'!$A:$A,$A80))</f>
        <v>0</v>
      </c>
      <c r="I80" s="191">
        <f>IF($F80="N",0,SUMIFS('Data and Mdcr Calculation'!$R:$R,'Data and Mdcr Calculation'!$D:$D,I$10,'Data and Mdcr Calculation'!$A:$A,$A80))</f>
        <v>0</v>
      </c>
      <c r="J80" s="191">
        <f>IF($F80="N",0,SUMIFS('Data and Mdcr Calculation'!$R:$R,'Data and Mdcr Calculation'!$D:$D,J$10,'Data and Mdcr Calculation'!$A:$A,$A80))</f>
        <v>0</v>
      </c>
      <c r="K80" s="190">
        <f t="shared" si="87"/>
        <v>0</v>
      </c>
      <c r="L80" s="158">
        <f>IF($F80="N",0,SUMIFS('Data and Mdcr Calculation'!$I:$I,'Data and Mdcr Calculation'!$A:$A,$A80,'Data and Mdcr Calculation'!$D:$D,L$10))</f>
        <v>0</v>
      </c>
      <c r="M80" s="194">
        <f>IF($F80="N",0,SUMIFS('Data and Mdcr Calculation'!$I:$I,'Data and Mdcr Calculation'!$A:$A,$A80,'Data and Mdcr Calculation'!$D:$D,M$10))</f>
        <v>0</v>
      </c>
      <c r="N80" s="194">
        <f>IF($F80="N",0,SUMIFS('Data and Mdcr Calculation'!$I:$I,'Data and Mdcr Calculation'!$A:$A,$A80,'Data and Mdcr Calculation'!$D:$D,N$10))</f>
        <v>0</v>
      </c>
      <c r="O80" s="159">
        <f t="shared" si="88"/>
        <v>0</v>
      </c>
      <c r="P80" s="212">
        <f>IF($F80="N",0,SUMIFS('Data and Mdcr Calculation'!P:P,'Data and Mdcr Calculation'!A:A,A80))</f>
        <v>0</v>
      </c>
      <c r="Q80" s="46">
        <f t="shared" si="64"/>
        <v>0</v>
      </c>
      <c r="R80" s="14">
        <f t="shared" si="65"/>
        <v>0</v>
      </c>
      <c r="S80" s="113">
        <f t="shared" si="39"/>
        <v>0</v>
      </c>
      <c r="T80" s="47">
        <f t="shared" si="40"/>
        <v>0</v>
      </c>
      <c r="U80" s="47">
        <f t="shared" si="41"/>
        <v>0</v>
      </c>
      <c r="V80" s="14">
        <f t="shared" si="66"/>
        <v>0</v>
      </c>
      <c r="W80" s="113">
        <f t="shared" si="67"/>
        <v>0</v>
      </c>
      <c r="X80" s="47">
        <f t="shared" si="68"/>
        <v>0</v>
      </c>
      <c r="Y80" s="47">
        <f t="shared" si="69"/>
        <v>0</v>
      </c>
      <c r="Z80" s="14">
        <f t="shared" si="70"/>
        <v>0</v>
      </c>
      <c r="AA80" s="103">
        <f t="shared" si="71"/>
        <v>0</v>
      </c>
      <c r="AB80" s="113">
        <f t="shared" si="72"/>
        <v>0</v>
      </c>
      <c r="AC80" s="47">
        <f t="shared" si="73"/>
        <v>0</v>
      </c>
      <c r="AD80" s="47">
        <f t="shared" si="74"/>
        <v>0</v>
      </c>
      <c r="AE80" s="14">
        <f t="shared" si="75"/>
        <v>0</v>
      </c>
      <c r="AF80" s="113">
        <f t="shared" si="76"/>
        <v>0</v>
      </c>
      <c r="AG80" s="47">
        <f t="shared" si="77"/>
        <v>0</v>
      </c>
      <c r="AH80" s="47">
        <f t="shared" si="78"/>
        <v>0</v>
      </c>
      <c r="AI80" s="97">
        <f t="shared" si="79"/>
        <v>0</v>
      </c>
      <c r="AJ80" s="113">
        <f t="shared" si="80"/>
        <v>0</v>
      </c>
      <c r="AK80" s="47">
        <f t="shared" si="81"/>
        <v>0</v>
      </c>
      <c r="AL80" s="47">
        <f t="shared" si="82"/>
        <v>0</v>
      </c>
      <c r="AM80" s="97">
        <f t="shared" si="83"/>
        <v>0</v>
      </c>
      <c r="AN80" s="127">
        <f t="shared" si="84"/>
        <v>0</v>
      </c>
      <c r="AO80" s="128">
        <f t="shared" si="85"/>
        <v>0</v>
      </c>
      <c r="AP80" s="129">
        <f t="shared" si="86"/>
        <v>0</v>
      </c>
    </row>
    <row r="81" spans="1:42" ht="30" x14ac:dyDescent="0.25">
      <c r="A81" s="105" t="s">
        <v>100</v>
      </c>
      <c r="B81" s="44" t="s">
        <v>213</v>
      </c>
      <c r="C81" s="45" t="s">
        <v>1393</v>
      </c>
      <c r="D81" s="45" t="s">
        <v>364</v>
      </c>
      <c r="E81" s="106" t="s">
        <v>183</v>
      </c>
      <c r="F81" s="104" t="str">
        <f t="shared" si="63"/>
        <v>Y</v>
      </c>
      <c r="G81" s="190">
        <f>SUMIF('Data and Mdcr Calculation'!A:A,A81,'Data and Mdcr Calculation'!H:H)</f>
        <v>739</v>
      </c>
      <c r="H81" s="9">
        <f>IF($F81="N",0,SUMIFS('Data and Mdcr Calculation'!$R:$R,'Data and Mdcr Calculation'!$D:$D,H$10,'Data and Mdcr Calculation'!$A:$A,$A81))</f>
        <v>1064.8588180719787</v>
      </c>
      <c r="I81" s="191">
        <f>IF($F81="N",0,SUMIFS('Data and Mdcr Calculation'!$R:$R,'Data and Mdcr Calculation'!$D:$D,I$10,'Data and Mdcr Calculation'!$A:$A,$A81))</f>
        <v>68.661862593967115</v>
      </c>
      <c r="J81" s="191">
        <f>IF($F81="N",0,SUMIFS('Data and Mdcr Calculation'!$R:$R,'Data and Mdcr Calculation'!$D:$D,J$10,'Data and Mdcr Calculation'!$A:$A,$A81))</f>
        <v>26.521675446542105</v>
      </c>
      <c r="K81" s="190">
        <f t="shared" si="87"/>
        <v>1160.0423561124878</v>
      </c>
      <c r="L81" s="158">
        <f>IF($F81="N",0,SUMIFS('Data and Mdcr Calculation'!$I:$I,'Data and Mdcr Calculation'!$A:$A,$A81,'Data and Mdcr Calculation'!$D:$D,L$10))</f>
        <v>80055.740843645268</v>
      </c>
      <c r="M81" s="194">
        <f>IF($F81="N",0,SUMIFS('Data and Mdcr Calculation'!$I:$I,'Data and Mdcr Calculation'!$A:$A,$A81,'Data and Mdcr Calculation'!$D:$D,M$10))</f>
        <v>4293.093948389007</v>
      </c>
      <c r="N81" s="194">
        <f>IF($F81="N",0,SUMIFS('Data and Mdcr Calculation'!$I:$I,'Data and Mdcr Calculation'!$A:$A,$A81,'Data and Mdcr Calculation'!$D:$D,N$10))</f>
        <v>1919.5250709964505</v>
      </c>
      <c r="O81" s="159">
        <f t="shared" si="88"/>
        <v>86268.359863030724</v>
      </c>
      <c r="P81" s="212">
        <f>IF($F81="N",0,SUMIFS('Data and Mdcr Calculation'!P:P,'Data and Mdcr Calculation'!A:A,A81))</f>
        <v>146466.9478827627</v>
      </c>
      <c r="Q81" s="46">
        <f t="shared" si="64"/>
        <v>0.58899540893064117</v>
      </c>
      <c r="R81" s="14">
        <f t="shared" si="65"/>
        <v>60198.588019731978</v>
      </c>
      <c r="S81" s="113">
        <f t="shared" si="39"/>
        <v>46885.733759709226</v>
      </c>
      <c r="T81" s="47">
        <f t="shared" si="40"/>
        <v>3023.1818100123724</v>
      </c>
      <c r="U81" s="47">
        <f t="shared" si="41"/>
        <v>1167.749369911249</v>
      </c>
      <c r="V81" s="14">
        <f t="shared" si="66"/>
        <v>51076.664939632843</v>
      </c>
      <c r="W81" s="113">
        <f t="shared" si="67"/>
        <v>8622.0032888605965</v>
      </c>
      <c r="X81" s="47">
        <f t="shared" si="68"/>
        <v>462.36621824149609</v>
      </c>
      <c r="Y81" s="47">
        <f t="shared" si="69"/>
        <v>206.73285014631773</v>
      </c>
      <c r="Z81" s="14">
        <f t="shared" si="70"/>
        <v>9291.10235724841</v>
      </c>
      <c r="AA81" s="103">
        <f t="shared" si="71"/>
        <v>60367.767296881255</v>
      </c>
      <c r="AB81" s="113">
        <f t="shared" si="72"/>
        <v>49746.136615076102</v>
      </c>
      <c r="AC81" s="47">
        <f t="shared" si="73"/>
        <v>3216.1508617152899</v>
      </c>
      <c r="AD81" s="47">
        <f t="shared" si="74"/>
        <v>1242.2865637353714</v>
      </c>
      <c r="AE81" s="14">
        <f t="shared" si="75"/>
        <v>54204.574040526757</v>
      </c>
      <c r="AF81" s="113">
        <f t="shared" si="76"/>
        <v>9148.0140995868405</v>
      </c>
      <c r="AG81" s="47">
        <f t="shared" si="77"/>
        <v>491.8789555760597</v>
      </c>
      <c r="AH81" s="47">
        <f t="shared" si="78"/>
        <v>219.92856398544441</v>
      </c>
      <c r="AI81" s="97">
        <f t="shared" si="79"/>
        <v>9859.8216191483443</v>
      </c>
      <c r="AJ81" s="113">
        <f t="shared" si="80"/>
        <v>58894.150714662945</v>
      </c>
      <c r="AK81" s="47">
        <f t="shared" si="81"/>
        <v>3708.0298172913494</v>
      </c>
      <c r="AL81" s="47">
        <f t="shared" si="82"/>
        <v>1462.2151277208159</v>
      </c>
      <c r="AM81" s="97">
        <f t="shared" si="83"/>
        <v>64064.395659675109</v>
      </c>
      <c r="AN81" s="127">
        <f t="shared" si="84"/>
        <v>27864.17</v>
      </c>
      <c r="AO81" s="128">
        <f t="shared" si="85"/>
        <v>13932.09</v>
      </c>
      <c r="AP81" s="129">
        <f t="shared" si="86"/>
        <v>13932.079999999998</v>
      </c>
    </row>
    <row r="82" spans="1:42" x14ac:dyDescent="0.25">
      <c r="A82" s="105" t="s">
        <v>103</v>
      </c>
      <c r="B82" s="44" t="s">
        <v>284</v>
      </c>
      <c r="C82" s="45" t="s">
        <v>1394</v>
      </c>
      <c r="D82" s="45" t="s">
        <v>249</v>
      </c>
      <c r="E82" s="106" t="s">
        <v>183</v>
      </c>
      <c r="F82" s="104" t="str">
        <f t="shared" si="63"/>
        <v>Y</v>
      </c>
      <c r="G82" s="190">
        <f>SUMIF('Data and Mdcr Calculation'!A:A,A82,'Data and Mdcr Calculation'!H:H)</f>
        <v>161</v>
      </c>
      <c r="H82" s="9">
        <f>IF($F82="N",0,SUMIFS('Data and Mdcr Calculation'!$R:$R,'Data and Mdcr Calculation'!$D:$D,H$10,'Data and Mdcr Calculation'!$A:$A,$A82))</f>
        <v>208.05089086056935</v>
      </c>
      <c r="I82" s="191">
        <f>IF($F82="N",0,SUMIFS('Data and Mdcr Calculation'!$R:$R,'Data and Mdcr Calculation'!$D:$D,I$10,'Data and Mdcr Calculation'!$A:$A,$A82))</f>
        <v>40.650884838568118</v>
      </c>
      <c r="J82" s="191">
        <f>IF($F82="N",0,SUMIFS('Data and Mdcr Calculation'!$R:$R,'Data and Mdcr Calculation'!$D:$D,J$10,'Data and Mdcr Calculation'!$A:$A,$A82))</f>
        <v>7.1402746148737419</v>
      </c>
      <c r="K82" s="190">
        <f t="shared" si="87"/>
        <v>255.8420503140112</v>
      </c>
      <c r="L82" s="158">
        <f>IF($F82="N",0,SUMIFS('Data and Mdcr Calculation'!$I:$I,'Data and Mdcr Calculation'!$A:$A,$A82,'Data and Mdcr Calculation'!$D:$D,L$10))</f>
        <v>36279.459948205462</v>
      </c>
      <c r="M82" s="194">
        <f>IF($F82="N",0,SUMIFS('Data and Mdcr Calculation'!$I:$I,'Data and Mdcr Calculation'!$A:$A,$A82,'Data and Mdcr Calculation'!$D:$D,M$10))</f>
        <v>7160.5352247974124</v>
      </c>
      <c r="N82" s="194">
        <f>IF($F82="N",0,SUMIFS('Data and Mdcr Calculation'!$I:$I,'Data and Mdcr Calculation'!$A:$A,$A82,'Data and Mdcr Calculation'!$D:$D,N$10))</f>
        <v>1239.5829495224157</v>
      </c>
      <c r="O82" s="159">
        <f t="shared" si="88"/>
        <v>44679.578122525294</v>
      </c>
      <c r="P82" s="212">
        <f>IF($F82="N",0,SUMIFS('Data and Mdcr Calculation'!P:P,'Data and Mdcr Calculation'!A:A,A82))</f>
        <v>52997.680722547433</v>
      </c>
      <c r="Q82" s="46">
        <f t="shared" si="64"/>
        <v>0.84304779970336952</v>
      </c>
      <c r="R82" s="14">
        <f t="shared" si="65"/>
        <v>8318.1026000221391</v>
      </c>
      <c r="S82" s="113">
        <f t="shared" si="39"/>
        <v>9160.4807245908687</v>
      </c>
      <c r="T82" s="47">
        <f t="shared" si="40"/>
        <v>1789.8584594421543</v>
      </c>
      <c r="U82" s="47">
        <f t="shared" si="41"/>
        <v>314.38629129289086</v>
      </c>
      <c r="V82" s="14">
        <f t="shared" si="66"/>
        <v>11264.725475325913</v>
      </c>
      <c r="W82" s="113">
        <f t="shared" si="67"/>
        <v>3907.2978364217283</v>
      </c>
      <c r="X82" s="47">
        <f t="shared" si="68"/>
        <v>771.18964371068137</v>
      </c>
      <c r="Y82" s="47">
        <f t="shared" si="69"/>
        <v>133.50308366356418</v>
      </c>
      <c r="Z82" s="14">
        <f t="shared" si="70"/>
        <v>4811.9905637959737</v>
      </c>
      <c r="AA82" s="103">
        <f t="shared" si="71"/>
        <v>16076.716039121886</v>
      </c>
      <c r="AB82" s="113">
        <f t="shared" si="72"/>
        <v>9719.3429438629901</v>
      </c>
      <c r="AC82" s="47">
        <f t="shared" si="73"/>
        <v>1904.1047440873983</v>
      </c>
      <c r="AD82" s="47">
        <f t="shared" si="74"/>
        <v>334.45350137541584</v>
      </c>
      <c r="AE82" s="14">
        <f t="shared" si="75"/>
        <v>11957.901189325805</v>
      </c>
      <c r="AF82" s="113">
        <f t="shared" si="76"/>
        <v>4145.6740969991815</v>
      </c>
      <c r="AG82" s="47">
        <f t="shared" si="77"/>
        <v>820.41451458583128</v>
      </c>
      <c r="AH82" s="47">
        <f t="shared" si="78"/>
        <v>142.02455708889806</v>
      </c>
      <c r="AI82" s="97">
        <f t="shared" si="79"/>
        <v>5108.1131686739109</v>
      </c>
      <c r="AJ82" s="113">
        <f t="shared" si="80"/>
        <v>13865.017040862171</v>
      </c>
      <c r="AK82" s="47">
        <f t="shared" si="81"/>
        <v>2724.5192586732296</v>
      </c>
      <c r="AL82" s="47">
        <f t="shared" si="82"/>
        <v>476.4780584643139</v>
      </c>
      <c r="AM82" s="97">
        <f t="shared" si="83"/>
        <v>17066.014357999713</v>
      </c>
      <c r="AN82" s="127">
        <f t="shared" si="84"/>
        <v>7422.69</v>
      </c>
      <c r="AO82" s="128">
        <f t="shared" si="85"/>
        <v>3711.35</v>
      </c>
      <c r="AP82" s="129">
        <f t="shared" si="86"/>
        <v>3711.3399999999997</v>
      </c>
    </row>
    <row r="83" spans="1:42" ht="30" x14ac:dyDescent="0.25">
      <c r="A83" s="105" t="s">
        <v>158</v>
      </c>
      <c r="B83" s="44" t="s">
        <v>274</v>
      </c>
      <c r="C83" s="45" t="s">
        <v>1395</v>
      </c>
      <c r="D83" s="45" t="s">
        <v>249</v>
      </c>
      <c r="E83" s="106" t="s">
        <v>183</v>
      </c>
      <c r="F83" s="104" t="str">
        <f t="shared" si="63"/>
        <v>Y</v>
      </c>
      <c r="G83" s="190">
        <f>SUMIF('Data and Mdcr Calculation'!A:A,A83,'Data and Mdcr Calculation'!H:H)</f>
        <v>1480</v>
      </c>
      <c r="H83" s="9">
        <f>IF($F83="N",0,SUMIFS('Data and Mdcr Calculation'!$R:$R,'Data and Mdcr Calculation'!$D:$D,H$10,'Data and Mdcr Calculation'!$A:$A,$A83))</f>
        <v>2264.6348032541136</v>
      </c>
      <c r="I83" s="191">
        <f>IF($F83="N",0,SUMIFS('Data and Mdcr Calculation'!$R:$R,'Data and Mdcr Calculation'!$D:$D,I$10,'Data and Mdcr Calculation'!$A:$A,$A83))</f>
        <v>28.676187104128722</v>
      </c>
      <c r="J83" s="191">
        <f>IF($F83="N",0,SUMIFS('Data and Mdcr Calculation'!$R:$R,'Data and Mdcr Calculation'!$D:$D,J$10,'Data and Mdcr Calculation'!$A:$A,$A83))</f>
        <v>35.967920777567144</v>
      </c>
      <c r="K83" s="190">
        <f t="shared" si="87"/>
        <v>2329.2789111358093</v>
      </c>
      <c r="L83" s="158">
        <f>IF($F83="N",0,SUMIFS('Data and Mdcr Calculation'!$I:$I,'Data and Mdcr Calculation'!$A:$A,$A83,'Data and Mdcr Calculation'!$D:$D,L$10))</f>
        <v>329917.95832359121</v>
      </c>
      <c r="M83" s="194">
        <f>IF($F83="N",0,SUMIFS('Data and Mdcr Calculation'!$I:$I,'Data and Mdcr Calculation'!$A:$A,$A83,'Data and Mdcr Calculation'!$D:$D,M$10))</f>
        <v>3677.8915450519544</v>
      </c>
      <c r="N83" s="194">
        <f>IF($F83="N",0,SUMIFS('Data and Mdcr Calculation'!$I:$I,'Data and Mdcr Calculation'!$A:$A,$A83,'Data and Mdcr Calculation'!$D:$D,N$10))</f>
        <v>5163.3578947552669</v>
      </c>
      <c r="O83" s="159">
        <f t="shared" si="88"/>
        <v>338759.20776339842</v>
      </c>
      <c r="P83" s="212">
        <f>IF($F83="N",0,SUMIFS('Data and Mdcr Calculation'!P:P,'Data and Mdcr Calculation'!A:A,A83))</f>
        <v>373965.72918285412</v>
      </c>
      <c r="Q83" s="46">
        <f t="shared" si="64"/>
        <v>0.90585628930120188</v>
      </c>
      <c r="R83" s="14">
        <f t="shared" si="65"/>
        <v>35206.521419455705</v>
      </c>
      <c r="S83" s="113">
        <f t="shared" si="39"/>
        <v>99711.870387278628</v>
      </c>
      <c r="T83" s="47">
        <f t="shared" si="40"/>
        <v>1262.6125181947878</v>
      </c>
      <c r="U83" s="47">
        <f t="shared" si="41"/>
        <v>1583.6675518362815</v>
      </c>
      <c r="V83" s="14">
        <f t="shared" si="66"/>
        <v>102558.15045730969</v>
      </c>
      <c r="W83" s="113">
        <f t="shared" si="67"/>
        <v>35532.164111450773</v>
      </c>
      <c r="X83" s="47">
        <f t="shared" si="68"/>
        <v>396.10891940209552</v>
      </c>
      <c r="Y83" s="47">
        <f t="shared" si="69"/>
        <v>556.0936452651423</v>
      </c>
      <c r="Z83" s="14">
        <f t="shared" si="70"/>
        <v>36484.366676118014</v>
      </c>
      <c r="AA83" s="103">
        <f t="shared" si="71"/>
        <v>139042.5171334277</v>
      </c>
      <c r="AB83" s="113">
        <f t="shared" si="72"/>
        <v>105795.08794406221</v>
      </c>
      <c r="AC83" s="47">
        <f t="shared" si="73"/>
        <v>1343.2048065901997</v>
      </c>
      <c r="AD83" s="47">
        <f t="shared" si="74"/>
        <v>1684.7527147194485</v>
      </c>
      <c r="AE83" s="14">
        <f t="shared" si="75"/>
        <v>108823.04546537186</v>
      </c>
      <c r="AF83" s="113">
        <f t="shared" si="76"/>
        <v>37699.908871565807</v>
      </c>
      <c r="AG83" s="47">
        <f t="shared" si="77"/>
        <v>421.39246744903784</v>
      </c>
      <c r="AH83" s="47">
        <f t="shared" si="78"/>
        <v>591.58898432461945</v>
      </c>
      <c r="AI83" s="97">
        <f t="shared" si="79"/>
        <v>38712.890323339467</v>
      </c>
      <c r="AJ83" s="113">
        <f t="shared" si="80"/>
        <v>143494.99681562802</v>
      </c>
      <c r="AK83" s="47">
        <f t="shared" si="81"/>
        <v>1764.5972740392376</v>
      </c>
      <c r="AL83" s="47">
        <f t="shared" si="82"/>
        <v>2276.3416990440678</v>
      </c>
      <c r="AM83" s="97">
        <f t="shared" si="83"/>
        <v>147535.93578871133</v>
      </c>
      <c r="AN83" s="127">
        <f t="shared" si="84"/>
        <v>64169.279999999999</v>
      </c>
      <c r="AO83" s="128">
        <f t="shared" si="85"/>
        <v>32084.639999999999</v>
      </c>
      <c r="AP83" s="129">
        <f t="shared" si="86"/>
        <v>32084.639999999999</v>
      </c>
    </row>
    <row r="84" spans="1:42" ht="30" x14ac:dyDescent="0.25">
      <c r="A84" s="105" t="s">
        <v>89</v>
      </c>
      <c r="B84" s="44" t="s">
        <v>311</v>
      </c>
      <c r="C84" s="45" t="s">
        <v>1396</v>
      </c>
      <c r="D84" s="45" t="s">
        <v>249</v>
      </c>
      <c r="E84" s="106" t="s">
        <v>183</v>
      </c>
      <c r="F84" s="104" t="str">
        <f t="shared" si="63"/>
        <v>Y</v>
      </c>
      <c r="G84" s="190">
        <f>SUMIF('Data and Mdcr Calculation'!A:A,A84,'Data and Mdcr Calculation'!H:H)</f>
        <v>3184</v>
      </c>
      <c r="H84" s="9">
        <f>IF($F84="N",0,SUMIFS('Data and Mdcr Calculation'!$R:$R,'Data and Mdcr Calculation'!$D:$D,H$10,'Data and Mdcr Calculation'!$A:$A,$A84))</f>
        <v>4666.2050298158574</v>
      </c>
      <c r="I84" s="191">
        <f>IF($F84="N",0,SUMIFS('Data and Mdcr Calculation'!$R:$R,'Data and Mdcr Calculation'!$D:$D,I$10,'Data and Mdcr Calculation'!$A:$A,$A84))</f>
        <v>218.03825915567802</v>
      </c>
      <c r="J84" s="191">
        <f>IF($F84="N",0,SUMIFS('Data and Mdcr Calculation'!$R:$R,'Data and Mdcr Calculation'!$D:$D,J$10,'Data and Mdcr Calculation'!$A:$A,$A84))</f>
        <v>92.154924281757857</v>
      </c>
      <c r="K84" s="190">
        <f t="shared" si="87"/>
        <v>4976.3982132532938</v>
      </c>
      <c r="L84" s="158">
        <f>IF($F84="N",0,SUMIFS('Data and Mdcr Calculation'!$I:$I,'Data and Mdcr Calculation'!$A:$A,$A84,'Data and Mdcr Calculation'!$D:$D,L$10))</f>
        <v>850851.81112765172</v>
      </c>
      <c r="M84" s="194">
        <f>IF($F84="N",0,SUMIFS('Data and Mdcr Calculation'!$I:$I,'Data and Mdcr Calculation'!$A:$A,$A84,'Data and Mdcr Calculation'!$D:$D,M$10))</f>
        <v>39562.542466669904</v>
      </c>
      <c r="N84" s="194">
        <f>IF($F84="N",0,SUMIFS('Data and Mdcr Calculation'!$I:$I,'Data and Mdcr Calculation'!$A:$A,$A84,'Data and Mdcr Calculation'!$D:$D,N$10))</f>
        <v>16254.915696513268</v>
      </c>
      <c r="O84" s="159">
        <f t="shared" si="88"/>
        <v>906669.2692908349</v>
      </c>
      <c r="P84" s="212">
        <f>IF($F84="N",0,SUMIFS('Data and Mdcr Calculation'!P:P,'Data and Mdcr Calculation'!A:A,A84))</f>
        <v>1429669.4426855389</v>
      </c>
      <c r="Q84" s="46">
        <f t="shared" si="64"/>
        <v>0.63418105068239905</v>
      </c>
      <c r="R84" s="14">
        <f t="shared" si="65"/>
        <v>523000.173394704</v>
      </c>
      <c r="S84" s="113">
        <f t="shared" si="39"/>
        <v>205453.00746279221</v>
      </c>
      <c r="T84" s="47">
        <f t="shared" si="40"/>
        <v>9600.2245506245035</v>
      </c>
      <c r="U84" s="47">
        <f t="shared" si="41"/>
        <v>4057.5813161257984</v>
      </c>
      <c r="V84" s="14">
        <f t="shared" si="66"/>
        <v>219110.81332954252</v>
      </c>
      <c r="W84" s="113">
        <f t="shared" si="67"/>
        <v>91636.740058448093</v>
      </c>
      <c r="X84" s="47">
        <f t="shared" si="68"/>
        <v>4260.8858236603492</v>
      </c>
      <c r="Y84" s="47">
        <f t="shared" si="69"/>
        <v>1750.6544205144789</v>
      </c>
      <c r="Z84" s="14">
        <f t="shared" si="70"/>
        <v>97648.280302622923</v>
      </c>
      <c r="AA84" s="103">
        <f t="shared" si="71"/>
        <v>316759.09363216546</v>
      </c>
      <c r="AB84" s="113">
        <f t="shared" si="72"/>
        <v>217987.27582259121</v>
      </c>
      <c r="AC84" s="47">
        <f t="shared" si="73"/>
        <v>10213.004841089898</v>
      </c>
      <c r="AD84" s="47">
        <f t="shared" si="74"/>
        <v>4316.5758682189344</v>
      </c>
      <c r="AE84" s="14">
        <f t="shared" si="75"/>
        <v>232516.85653190003</v>
      </c>
      <c r="AF84" s="113">
        <f t="shared" si="76"/>
        <v>97227.310406841483</v>
      </c>
      <c r="AG84" s="47">
        <f t="shared" si="77"/>
        <v>4532.8572592131377</v>
      </c>
      <c r="AH84" s="47">
        <f t="shared" si="78"/>
        <v>1862.3983196962542</v>
      </c>
      <c r="AI84" s="97">
        <f t="shared" si="79"/>
        <v>103622.56598575087</v>
      </c>
      <c r="AJ84" s="113">
        <f t="shared" si="80"/>
        <v>315214.58622943272</v>
      </c>
      <c r="AK84" s="47">
        <f t="shared" si="81"/>
        <v>14745.862100303035</v>
      </c>
      <c r="AL84" s="47">
        <f t="shared" si="82"/>
        <v>6178.9741879151888</v>
      </c>
      <c r="AM84" s="97">
        <f t="shared" si="83"/>
        <v>336139.42251765099</v>
      </c>
      <c r="AN84" s="127">
        <f t="shared" si="84"/>
        <v>146200.48000000001</v>
      </c>
      <c r="AO84" s="128">
        <f t="shared" si="85"/>
        <v>73100.240000000005</v>
      </c>
      <c r="AP84" s="129">
        <f t="shared" si="86"/>
        <v>73100.240000000005</v>
      </c>
    </row>
    <row r="85" spans="1:42" ht="30" x14ac:dyDescent="0.25">
      <c r="A85" s="105" t="s">
        <v>101</v>
      </c>
      <c r="B85" s="44" t="s">
        <v>285</v>
      </c>
      <c r="C85" s="45" t="s">
        <v>1397</v>
      </c>
      <c r="D85" s="45" t="s">
        <v>423</v>
      </c>
      <c r="E85" s="106" t="s">
        <v>183</v>
      </c>
      <c r="F85" s="104" t="str">
        <f t="shared" si="63"/>
        <v>Y</v>
      </c>
      <c r="G85" s="190">
        <f>SUMIF('Data and Mdcr Calculation'!A:A,A85,'Data and Mdcr Calculation'!H:H)</f>
        <v>4500</v>
      </c>
      <c r="H85" s="9">
        <f>IF($F85="N",0,SUMIFS('Data and Mdcr Calculation'!$R:$R,'Data and Mdcr Calculation'!$D:$D,H$10,'Data and Mdcr Calculation'!$A:$A,$A85))</f>
        <v>6625.7688538414604</v>
      </c>
      <c r="I85" s="191">
        <f>IF($F85="N",0,SUMIFS('Data and Mdcr Calculation'!$R:$R,'Data and Mdcr Calculation'!$D:$D,I$10,'Data and Mdcr Calculation'!$A:$A,$A85))</f>
        <v>136.77203760154418</v>
      </c>
      <c r="J85" s="191">
        <f>IF($F85="N",0,SUMIFS('Data and Mdcr Calculation'!$R:$R,'Data and Mdcr Calculation'!$D:$D,J$10,'Data and Mdcr Calculation'!$A:$A,$A85))</f>
        <v>62.732103403391015</v>
      </c>
      <c r="K85" s="190">
        <f t="shared" si="87"/>
        <v>6825.2729948463957</v>
      </c>
      <c r="L85" s="158">
        <f>IF($F85="N",0,SUMIFS('Data and Mdcr Calculation'!$I:$I,'Data and Mdcr Calculation'!$A:$A,$A85,'Data and Mdcr Calculation'!$D:$D,L$10))</f>
        <v>1100667.009763283</v>
      </c>
      <c r="M85" s="194">
        <f>IF($F85="N",0,SUMIFS('Data and Mdcr Calculation'!$I:$I,'Data and Mdcr Calculation'!$A:$A,$A85,'Data and Mdcr Calculation'!$D:$D,M$10))</f>
        <v>22777.73463016807</v>
      </c>
      <c r="N85" s="194">
        <f>IF($F85="N",0,SUMIFS('Data and Mdcr Calculation'!$I:$I,'Data and Mdcr Calculation'!$A:$A,$A85,'Data and Mdcr Calculation'!$D:$D,N$10))</f>
        <v>10477.633518783568</v>
      </c>
      <c r="O85" s="159">
        <f t="shared" si="88"/>
        <v>1133922.3779122347</v>
      </c>
      <c r="P85" s="212">
        <f>IF($F85="N",0,SUMIFS('Data and Mdcr Calculation'!P:P,'Data and Mdcr Calculation'!A:A,A85))</f>
        <v>2286739.4641933357</v>
      </c>
      <c r="Q85" s="46">
        <f t="shared" si="64"/>
        <v>0.49586863552566285</v>
      </c>
      <c r="R85" s="14">
        <f t="shared" si="65"/>
        <v>1152817.086281101</v>
      </c>
      <c r="S85" s="113">
        <f t="shared" si="39"/>
        <v>291732.60263463954</v>
      </c>
      <c r="T85" s="47">
        <f t="shared" si="40"/>
        <v>6022.0728155959905</v>
      </c>
      <c r="U85" s="47">
        <f t="shared" si="41"/>
        <v>2762.0945128513063</v>
      </c>
      <c r="V85" s="14">
        <f t="shared" si="66"/>
        <v>300516.76996308687</v>
      </c>
      <c r="W85" s="113">
        <f t="shared" si="67"/>
        <v>118541.83695150558</v>
      </c>
      <c r="X85" s="47">
        <f t="shared" si="68"/>
        <v>2453.162019669101</v>
      </c>
      <c r="Y85" s="47">
        <f t="shared" si="69"/>
        <v>1128.4411299729904</v>
      </c>
      <c r="Z85" s="14">
        <f t="shared" si="70"/>
        <v>122123.44010114767</v>
      </c>
      <c r="AA85" s="103">
        <f t="shared" si="71"/>
        <v>422640.21006423456</v>
      </c>
      <c r="AB85" s="113">
        <f t="shared" si="72"/>
        <v>309530.61287494912</v>
      </c>
      <c r="AC85" s="47">
        <f t="shared" si="73"/>
        <v>6406.4604421233944</v>
      </c>
      <c r="AD85" s="47">
        <f t="shared" si="74"/>
        <v>2938.3984179269219</v>
      </c>
      <c r="AE85" s="14">
        <f t="shared" si="75"/>
        <v>318875.47173499945</v>
      </c>
      <c r="AF85" s="113">
        <f t="shared" si="76"/>
        <v>125773.83230928975</v>
      </c>
      <c r="AG85" s="47">
        <f t="shared" si="77"/>
        <v>2609.7468294352138</v>
      </c>
      <c r="AH85" s="47">
        <f t="shared" si="78"/>
        <v>1200.469287205309</v>
      </c>
      <c r="AI85" s="97">
        <f t="shared" si="79"/>
        <v>129584.04842593028</v>
      </c>
      <c r="AJ85" s="113">
        <f t="shared" si="80"/>
        <v>435304.44518423884</v>
      </c>
      <c r="AK85" s="47">
        <f t="shared" si="81"/>
        <v>9016.2072715586073</v>
      </c>
      <c r="AL85" s="47">
        <f t="shared" si="82"/>
        <v>4138.8677051322311</v>
      </c>
      <c r="AM85" s="97">
        <f t="shared" si="83"/>
        <v>448459.52016092965</v>
      </c>
      <c r="AN85" s="127">
        <f t="shared" si="84"/>
        <v>195052.98</v>
      </c>
      <c r="AO85" s="128">
        <f t="shared" si="85"/>
        <v>97526.49</v>
      </c>
      <c r="AP85" s="129">
        <f t="shared" si="86"/>
        <v>97526.49</v>
      </c>
    </row>
    <row r="86" spans="1:42" ht="30" x14ac:dyDescent="0.25">
      <c r="A86" s="105" t="s">
        <v>33</v>
      </c>
      <c r="B86" s="44" t="s">
        <v>207</v>
      </c>
      <c r="C86" s="45" t="s">
        <v>1398</v>
      </c>
      <c r="D86" s="45" t="s">
        <v>423</v>
      </c>
      <c r="E86" s="106" t="s">
        <v>183</v>
      </c>
      <c r="F86" s="104" t="str">
        <f t="shared" si="63"/>
        <v>Y</v>
      </c>
      <c r="G86" s="190">
        <f>SUMIF('Data and Mdcr Calculation'!A:A,A86,'Data and Mdcr Calculation'!H:H)</f>
        <v>2475</v>
      </c>
      <c r="H86" s="9">
        <f>IF($F86="N",0,SUMIFS('Data and Mdcr Calculation'!$R:$R,'Data and Mdcr Calculation'!$D:$D,H$10,'Data and Mdcr Calculation'!$A:$A,$A86))</f>
        <v>3460.6941380964695</v>
      </c>
      <c r="I86" s="191">
        <f>IF($F86="N",0,SUMIFS('Data and Mdcr Calculation'!$R:$R,'Data and Mdcr Calculation'!$D:$D,I$10,'Data and Mdcr Calculation'!$A:$A,$A86))</f>
        <v>313.45032825579398</v>
      </c>
      <c r="J86" s="191">
        <f>IF($F86="N",0,SUMIFS('Data and Mdcr Calculation'!$R:$R,'Data and Mdcr Calculation'!$D:$D,J$10,'Data and Mdcr Calculation'!$A:$A,$A86))</f>
        <v>51.03640201825668</v>
      </c>
      <c r="K86" s="190">
        <f t="shared" si="87"/>
        <v>3825.1808683705199</v>
      </c>
      <c r="L86" s="158">
        <f>IF($F86="N",0,SUMIFS('Data and Mdcr Calculation'!$I:$I,'Data and Mdcr Calculation'!$A:$A,$A86,'Data and Mdcr Calculation'!$D:$D,L$10))</f>
        <v>436099.48212136934</v>
      </c>
      <c r="M86" s="194">
        <f>IF($F86="N",0,SUMIFS('Data and Mdcr Calculation'!$I:$I,'Data and Mdcr Calculation'!$A:$A,$A86,'Data and Mdcr Calculation'!$D:$D,M$10))</f>
        <v>40000.70312707666</v>
      </c>
      <c r="N86" s="194">
        <f>IF($F86="N",0,SUMIFS('Data and Mdcr Calculation'!$I:$I,'Data and Mdcr Calculation'!$A:$A,$A86,'Data and Mdcr Calculation'!$D:$D,N$10))</f>
        <v>6211.1443950778385</v>
      </c>
      <c r="O86" s="159">
        <f t="shared" si="88"/>
        <v>482311.32964352384</v>
      </c>
      <c r="P86" s="212">
        <f>IF($F86="N",0,SUMIFS('Data and Mdcr Calculation'!P:P,'Data and Mdcr Calculation'!A:A,A86))</f>
        <v>797588.46286393725</v>
      </c>
      <c r="Q86" s="46">
        <f t="shared" si="64"/>
        <v>0.60471201891720772</v>
      </c>
      <c r="R86" s="14">
        <f t="shared" si="65"/>
        <v>315277.13322041341</v>
      </c>
      <c r="S86" s="113">
        <f t="shared" ref="S86:S117" si="89">IF($F86="N",0,IF($E86=$A$6,Comp1_FS,Comp1_HB)*H86)</f>
        <v>152374.36290038755</v>
      </c>
      <c r="T86" s="47">
        <f t="shared" ref="T86:T117" si="90">IF($F86="N",0,IF($E86=$A$6,Comp1_FS,Comp1_HB)*I86)</f>
        <v>13801.217953102609</v>
      </c>
      <c r="U86" s="47">
        <f t="shared" ref="U86:U117" si="91">IF($F86="N",0,IF($E86=$A$6,Comp1_FS,Comp1_HB)*J86)</f>
        <v>2247.1327808638416</v>
      </c>
      <c r="V86" s="14">
        <f t="shared" si="66"/>
        <v>168422.713634354</v>
      </c>
      <c r="W86" s="113">
        <f t="shared" si="67"/>
        <v>46967.914224471482</v>
      </c>
      <c r="X86" s="47">
        <f t="shared" si="68"/>
        <v>4308.0757267861563</v>
      </c>
      <c r="Y86" s="47">
        <f t="shared" si="69"/>
        <v>668.94025134988328</v>
      </c>
      <c r="Z86" s="14">
        <f t="shared" si="70"/>
        <v>51944.930202607524</v>
      </c>
      <c r="AA86" s="103">
        <f t="shared" si="71"/>
        <v>220367.64383696154</v>
      </c>
      <c r="AB86" s="113">
        <f t="shared" si="72"/>
        <v>161670.41156539792</v>
      </c>
      <c r="AC86" s="47">
        <f t="shared" si="73"/>
        <v>14682.146758619798</v>
      </c>
      <c r="AD86" s="47">
        <f t="shared" si="74"/>
        <v>2390.566788153023</v>
      </c>
      <c r="AE86" s="14">
        <f t="shared" si="75"/>
        <v>178743.12511217076</v>
      </c>
      <c r="AF86" s="113">
        <f t="shared" si="76"/>
        <v>49833.330742144812</v>
      </c>
      <c r="AG86" s="47">
        <f t="shared" si="77"/>
        <v>4583.0592838150606</v>
      </c>
      <c r="AH86" s="47">
        <f t="shared" si="78"/>
        <v>711.63856526583334</v>
      </c>
      <c r="AI86" s="97">
        <f t="shared" si="79"/>
        <v>55128.02859122571</v>
      </c>
      <c r="AJ86" s="113">
        <f t="shared" si="80"/>
        <v>211503.74230754274</v>
      </c>
      <c r="AK86" s="47">
        <f t="shared" si="81"/>
        <v>19265.20604243486</v>
      </c>
      <c r="AL86" s="47">
        <f t="shared" si="82"/>
        <v>3102.2053534188562</v>
      </c>
      <c r="AM86" s="97">
        <f t="shared" si="83"/>
        <v>233871.15370339647</v>
      </c>
      <c r="AN86" s="127">
        <f t="shared" si="84"/>
        <v>101719.92</v>
      </c>
      <c r="AO86" s="128">
        <f t="shared" si="85"/>
        <v>50859.96</v>
      </c>
      <c r="AP86" s="129">
        <f t="shared" si="86"/>
        <v>50859.96</v>
      </c>
    </row>
    <row r="87" spans="1:42" ht="30" x14ac:dyDescent="0.25">
      <c r="A87" s="105" t="s">
        <v>124</v>
      </c>
      <c r="B87" s="44" t="s">
        <v>270</v>
      </c>
      <c r="C87" s="45" t="s">
        <v>1399</v>
      </c>
      <c r="D87" s="45" t="s">
        <v>423</v>
      </c>
      <c r="E87" s="106" t="s">
        <v>183</v>
      </c>
      <c r="F87" s="104" t="str">
        <f t="shared" si="63"/>
        <v>Y</v>
      </c>
      <c r="G87" s="190">
        <f>SUMIF('Data and Mdcr Calculation'!A:A,A87,'Data and Mdcr Calculation'!H:H)</f>
        <v>3685</v>
      </c>
      <c r="H87" s="9">
        <f>IF($F87="N",0,SUMIFS('Data and Mdcr Calculation'!$R:$R,'Data and Mdcr Calculation'!$D:$D,H$10,'Data and Mdcr Calculation'!$A:$A,$A87))</f>
        <v>5020.2453666551519</v>
      </c>
      <c r="I87" s="191">
        <f>IF($F87="N",0,SUMIFS('Data and Mdcr Calculation'!$R:$R,'Data and Mdcr Calculation'!$D:$D,I$10,'Data and Mdcr Calculation'!$A:$A,$A87))</f>
        <v>419.64294013742051</v>
      </c>
      <c r="J87" s="191">
        <f>IF($F87="N",0,SUMIFS('Data and Mdcr Calculation'!$R:$R,'Data and Mdcr Calculation'!$D:$D,J$10,'Data and Mdcr Calculation'!$A:$A,$A87))</f>
        <v>121.46358584249002</v>
      </c>
      <c r="K87" s="190">
        <f t="shared" si="87"/>
        <v>5561.3518926350625</v>
      </c>
      <c r="L87" s="158">
        <f>IF($F87="N",0,SUMIFS('Data and Mdcr Calculation'!$I:$I,'Data and Mdcr Calculation'!$A:$A,$A87,'Data and Mdcr Calculation'!$D:$D,L$10))</f>
        <v>1592115.25789851</v>
      </c>
      <c r="M87" s="194">
        <f>IF($F87="N",0,SUMIFS('Data and Mdcr Calculation'!$I:$I,'Data and Mdcr Calculation'!$A:$A,$A87,'Data and Mdcr Calculation'!$D:$D,M$10))</f>
        <v>133579.99991617148</v>
      </c>
      <c r="N87" s="194">
        <f>IF($F87="N",0,SUMIFS('Data and Mdcr Calculation'!$I:$I,'Data and Mdcr Calculation'!$A:$A,$A87,'Data and Mdcr Calculation'!$D:$D,N$10))</f>
        <v>38560.461634985913</v>
      </c>
      <c r="O87" s="159">
        <f t="shared" si="88"/>
        <v>1764255.7194496673</v>
      </c>
      <c r="P87" s="212">
        <f>IF($F87="N",0,SUMIFS('Data and Mdcr Calculation'!P:P,'Data and Mdcr Calculation'!A:A,A87))</f>
        <v>1188071.6048236284</v>
      </c>
      <c r="Q87" s="46">
        <f t="shared" si="64"/>
        <v>1.484974232434058</v>
      </c>
      <c r="R87" s="14">
        <f t="shared" si="65"/>
        <v>-576184.11462603882</v>
      </c>
      <c r="S87" s="113">
        <f t="shared" si="89"/>
        <v>221041.40349382634</v>
      </c>
      <c r="T87" s="47">
        <f t="shared" si="90"/>
        <v>18476.878654250624</v>
      </c>
      <c r="U87" s="47">
        <f t="shared" si="91"/>
        <v>5348.0416846448361</v>
      </c>
      <c r="V87" s="14">
        <f t="shared" si="66"/>
        <v>244866.3238327218</v>
      </c>
      <c r="W87" s="113">
        <f t="shared" si="67"/>
        <v>171470.81327566953</v>
      </c>
      <c r="X87" s="47">
        <f t="shared" si="68"/>
        <v>14386.565990971669</v>
      </c>
      <c r="Y87" s="47">
        <f t="shared" si="69"/>
        <v>4152.9617180879832</v>
      </c>
      <c r="Z87" s="14">
        <f t="shared" si="70"/>
        <v>190010.34098472918</v>
      </c>
      <c r="AA87" s="103">
        <f t="shared" si="71"/>
        <v>434876.66481745098</v>
      </c>
      <c r="AB87" s="113">
        <f t="shared" si="72"/>
        <v>234526.68805711018</v>
      </c>
      <c r="AC87" s="47">
        <f t="shared" si="73"/>
        <v>19656.253887500665</v>
      </c>
      <c r="AD87" s="47">
        <f t="shared" si="74"/>
        <v>5689.4060474945072</v>
      </c>
      <c r="AE87" s="14">
        <f t="shared" si="75"/>
        <v>259872.34799210535</v>
      </c>
      <c r="AF87" s="113">
        <f t="shared" si="76"/>
        <v>181931.89737471569</v>
      </c>
      <c r="AG87" s="47">
        <f t="shared" si="77"/>
        <v>15304.857437203904</v>
      </c>
      <c r="AH87" s="47">
        <f t="shared" si="78"/>
        <v>4418.0443809446633</v>
      </c>
      <c r="AI87" s="97">
        <f t="shared" si="79"/>
        <v>201654.79919286424</v>
      </c>
      <c r="AJ87" s="113">
        <f t="shared" si="80"/>
        <v>416458.58543182584</v>
      </c>
      <c r="AK87" s="47">
        <f t="shared" si="81"/>
        <v>34961.111324704572</v>
      </c>
      <c r="AL87" s="47">
        <f t="shared" si="82"/>
        <v>10107.45042843917</v>
      </c>
      <c r="AM87" s="97">
        <f t="shared" si="83"/>
        <v>461527.14718496962</v>
      </c>
      <c r="AN87" s="127">
        <f t="shared" si="84"/>
        <v>200736.62</v>
      </c>
      <c r="AO87" s="128">
        <f t="shared" si="85"/>
        <v>100368.31</v>
      </c>
      <c r="AP87" s="129">
        <f t="shared" si="86"/>
        <v>100368.31</v>
      </c>
    </row>
    <row r="88" spans="1:42" ht="30" x14ac:dyDescent="0.25">
      <c r="A88" s="105" t="s">
        <v>84</v>
      </c>
      <c r="B88" s="44" t="s">
        <v>236</v>
      </c>
      <c r="C88" s="45" t="s">
        <v>1400</v>
      </c>
      <c r="D88" s="45" t="s">
        <v>423</v>
      </c>
      <c r="E88" s="106" t="s">
        <v>183</v>
      </c>
      <c r="F88" s="104" t="str">
        <f t="shared" si="63"/>
        <v>Y</v>
      </c>
      <c r="G88" s="190">
        <f>SUMIF('Data and Mdcr Calculation'!A:A,A88,'Data and Mdcr Calculation'!H:H)</f>
        <v>4317</v>
      </c>
      <c r="H88" s="9">
        <f>IF($F88="N",0,SUMIFS('Data and Mdcr Calculation'!$R:$R,'Data and Mdcr Calculation'!$D:$D,H$10,'Data and Mdcr Calculation'!$A:$A,$A88))</f>
        <v>6223.4264513489525</v>
      </c>
      <c r="I88" s="191">
        <f>IF($F88="N",0,SUMIFS('Data and Mdcr Calculation'!$R:$R,'Data and Mdcr Calculation'!$D:$D,I$10,'Data and Mdcr Calculation'!$A:$A,$A88))</f>
        <v>148.16349985277003</v>
      </c>
      <c r="J88" s="191">
        <f>IF($F88="N",0,SUMIFS('Data and Mdcr Calculation'!$R:$R,'Data and Mdcr Calculation'!$D:$D,J$10,'Data and Mdcr Calculation'!$A:$A,$A88))</f>
        <v>116.10568626185696</v>
      </c>
      <c r="K88" s="190">
        <f t="shared" si="87"/>
        <v>6487.6956374635793</v>
      </c>
      <c r="L88" s="158">
        <f>IF($F88="N",0,SUMIFS('Data and Mdcr Calculation'!$I:$I,'Data and Mdcr Calculation'!$A:$A,$A88,'Data and Mdcr Calculation'!$D:$D,L$10))</f>
        <v>1058980.7032345203</v>
      </c>
      <c r="M88" s="194">
        <f>IF($F88="N",0,SUMIFS('Data and Mdcr Calculation'!$I:$I,'Data and Mdcr Calculation'!$A:$A,$A88,'Data and Mdcr Calculation'!$D:$D,M$10))</f>
        <v>25128.913693625807</v>
      </c>
      <c r="N88" s="194">
        <f>IF($F88="N",0,SUMIFS('Data and Mdcr Calculation'!$I:$I,'Data and Mdcr Calculation'!$A:$A,$A88,'Data and Mdcr Calculation'!$D:$D,N$10))</f>
        <v>19550.597027515432</v>
      </c>
      <c r="O88" s="159">
        <f t="shared" si="88"/>
        <v>1103660.2139556615</v>
      </c>
      <c r="P88" s="212">
        <f>IF($F88="N",0,SUMIFS('Data and Mdcr Calculation'!P:P,'Data and Mdcr Calculation'!A:A,A88))</f>
        <v>1575082.746863408</v>
      </c>
      <c r="Q88" s="46">
        <f t="shared" si="64"/>
        <v>0.70069983063015007</v>
      </c>
      <c r="R88" s="14">
        <f t="shared" si="65"/>
        <v>471422.5329077465</v>
      </c>
      <c r="S88" s="113">
        <f t="shared" si="89"/>
        <v>274017.46665289439</v>
      </c>
      <c r="T88" s="47">
        <f t="shared" si="90"/>
        <v>6523.6388985174644</v>
      </c>
      <c r="U88" s="47">
        <f t="shared" si="91"/>
        <v>5112.1333661095623</v>
      </c>
      <c r="V88" s="14">
        <f t="shared" si="66"/>
        <v>285653.23891752143</v>
      </c>
      <c r="W88" s="113">
        <f t="shared" si="67"/>
        <v>114052.22173835784</v>
      </c>
      <c r="X88" s="47">
        <f t="shared" si="68"/>
        <v>2706.3840048034995</v>
      </c>
      <c r="Y88" s="47">
        <f t="shared" si="69"/>
        <v>2105.5992998634119</v>
      </c>
      <c r="Z88" s="14">
        <f t="shared" si="70"/>
        <v>118864.20504302476</v>
      </c>
      <c r="AA88" s="103">
        <f t="shared" si="71"/>
        <v>404517.44396054617</v>
      </c>
      <c r="AB88" s="113">
        <f t="shared" si="72"/>
        <v>290734.71262906567</v>
      </c>
      <c r="AC88" s="47">
        <f t="shared" si="73"/>
        <v>6940.0413814015583</v>
      </c>
      <c r="AD88" s="47">
        <f t="shared" si="74"/>
        <v>5438.4397511803854</v>
      </c>
      <c r="AE88" s="14">
        <f t="shared" si="75"/>
        <v>303113.19376164762</v>
      </c>
      <c r="AF88" s="113">
        <f t="shared" si="76"/>
        <v>121010.31484175898</v>
      </c>
      <c r="AG88" s="47">
        <f t="shared" si="77"/>
        <v>2879.1319200037228</v>
      </c>
      <c r="AH88" s="47">
        <f t="shared" si="78"/>
        <v>2239.9992551738428</v>
      </c>
      <c r="AI88" s="97">
        <f t="shared" si="79"/>
        <v>126129.44601693655</v>
      </c>
      <c r="AJ88" s="113">
        <f t="shared" si="80"/>
        <v>411745.02747082466</v>
      </c>
      <c r="AK88" s="47">
        <f t="shared" si="81"/>
        <v>9819.1733014052807</v>
      </c>
      <c r="AL88" s="47">
        <f t="shared" si="82"/>
        <v>7678.4390063542287</v>
      </c>
      <c r="AM88" s="97">
        <f t="shared" si="83"/>
        <v>429242.63977858418</v>
      </c>
      <c r="AN88" s="127">
        <f t="shared" si="84"/>
        <v>186694.79</v>
      </c>
      <c r="AO88" s="128">
        <f t="shared" si="85"/>
        <v>93347.4</v>
      </c>
      <c r="AP88" s="129">
        <f t="shared" si="86"/>
        <v>93347.390000000014</v>
      </c>
    </row>
    <row r="89" spans="1:42" ht="30" x14ac:dyDescent="0.25">
      <c r="A89" s="105" t="s">
        <v>759</v>
      </c>
      <c r="B89" s="44" t="s">
        <v>760</v>
      </c>
      <c r="C89" s="45" t="s">
        <v>1401</v>
      </c>
      <c r="D89" s="45" t="s">
        <v>423</v>
      </c>
      <c r="E89" s="106" t="s">
        <v>183</v>
      </c>
      <c r="F89" s="104" t="str">
        <f t="shared" si="63"/>
        <v>N</v>
      </c>
      <c r="G89" s="190">
        <f>SUMIF('Data and Mdcr Calculation'!A:A,A89,'Data and Mdcr Calculation'!H:H)</f>
        <v>0</v>
      </c>
      <c r="H89" s="9">
        <f>IF($F89="N",0,SUMIFS('Data and Mdcr Calculation'!$R:$R,'Data and Mdcr Calculation'!$D:$D,H$10,'Data and Mdcr Calculation'!$A:$A,$A89))</f>
        <v>0</v>
      </c>
      <c r="I89" s="191">
        <f>IF($F89="N",0,SUMIFS('Data and Mdcr Calculation'!$R:$R,'Data and Mdcr Calculation'!$D:$D,I$10,'Data and Mdcr Calculation'!$A:$A,$A89))</f>
        <v>0</v>
      </c>
      <c r="J89" s="191">
        <f>IF($F89="N",0,SUMIFS('Data and Mdcr Calculation'!$R:$R,'Data and Mdcr Calculation'!$D:$D,J$10,'Data and Mdcr Calculation'!$A:$A,$A89))</f>
        <v>0</v>
      </c>
      <c r="K89" s="190">
        <f t="shared" si="87"/>
        <v>0</v>
      </c>
      <c r="L89" s="158">
        <f>IF($F89="N",0,SUMIFS('Data and Mdcr Calculation'!$I:$I,'Data and Mdcr Calculation'!$A:$A,$A89,'Data and Mdcr Calculation'!$D:$D,L$10))</f>
        <v>0</v>
      </c>
      <c r="M89" s="194">
        <f>IF($F89="N",0,SUMIFS('Data and Mdcr Calculation'!$I:$I,'Data and Mdcr Calculation'!$A:$A,$A89,'Data and Mdcr Calculation'!$D:$D,M$10))</f>
        <v>0</v>
      </c>
      <c r="N89" s="194">
        <f>IF($F89="N",0,SUMIFS('Data and Mdcr Calculation'!$I:$I,'Data and Mdcr Calculation'!$A:$A,$A89,'Data and Mdcr Calculation'!$D:$D,N$10))</f>
        <v>0</v>
      </c>
      <c r="O89" s="159">
        <f t="shared" si="88"/>
        <v>0</v>
      </c>
      <c r="P89" s="212">
        <f>IF($F89="N",0,SUMIFS('Data and Mdcr Calculation'!P:P,'Data and Mdcr Calculation'!A:A,A89))</f>
        <v>0</v>
      </c>
      <c r="Q89" s="46">
        <f t="shared" si="64"/>
        <v>0</v>
      </c>
      <c r="R89" s="14">
        <f t="shared" si="65"/>
        <v>0</v>
      </c>
      <c r="S89" s="113">
        <f t="shared" si="89"/>
        <v>0</v>
      </c>
      <c r="T89" s="47">
        <f t="shared" si="90"/>
        <v>0</v>
      </c>
      <c r="U89" s="47">
        <f t="shared" si="91"/>
        <v>0</v>
      </c>
      <c r="V89" s="14">
        <f t="shared" si="66"/>
        <v>0</v>
      </c>
      <c r="W89" s="113">
        <f t="shared" si="67"/>
        <v>0</v>
      </c>
      <c r="X89" s="47">
        <f t="shared" si="68"/>
        <v>0</v>
      </c>
      <c r="Y89" s="47">
        <f t="shared" si="69"/>
        <v>0</v>
      </c>
      <c r="Z89" s="14">
        <f t="shared" si="70"/>
        <v>0</v>
      </c>
      <c r="AA89" s="103">
        <f t="shared" si="71"/>
        <v>0</v>
      </c>
      <c r="AB89" s="113">
        <f t="shared" si="72"/>
        <v>0</v>
      </c>
      <c r="AC89" s="47">
        <f t="shared" si="73"/>
        <v>0</v>
      </c>
      <c r="AD89" s="47">
        <f t="shared" si="74"/>
        <v>0</v>
      </c>
      <c r="AE89" s="14">
        <f t="shared" si="75"/>
        <v>0</v>
      </c>
      <c r="AF89" s="113">
        <f t="shared" si="76"/>
        <v>0</v>
      </c>
      <c r="AG89" s="47">
        <f t="shared" si="77"/>
        <v>0</v>
      </c>
      <c r="AH89" s="47">
        <f t="shared" si="78"/>
        <v>0</v>
      </c>
      <c r="AI89" s="97">
        <f t="shared" si="79"/>
        <v>0</v>
      </c>
      <c r="AJ89" s="113">
        <f t="shared" si="80"/>
        <v>0</v>
      </c>
      <c r="AK89" s="47">
        <f t="shared" si="81"/>
        <v>0</v>
      </c>
      <c r="AL89" s="47">
        <f t="shared" si="82"/>
        <v>0</v>
      </c>
      <c r="AM89" s="97">
        <f t="shared" si="83"/>
        <v>0</v>
      </c>
      <c r="AN89" s="127">
        <f t="shared" si="84"/>
        <v>0</v>
      </c>
      <c r="AO89" s="128">
        <f t="shared" si="85"/>
        <v>0</v>
      </c>
      <c r="AP89" s="129">
        <f t="shared" si="86"/>
        <v>0</v>
      </c>
    </row>
    <row r="90" spans="1:42" ht="30" x14ac:dyDescent="0.25">
      <c r="A90" s="105" t="s">
        <v>57</v>
      </c>
      <c r="B90" s="44" t="s">
        <v>530</v>
      </c>
      <c r="C90" s="45" t="s">
        <v>1402</v>
      </c>
      <c r="D90" s="45" t="s">
        <v>423</v>
      </c>
      <c r="E90" s="106" t="s">
        <v>183</v>
      </c>
      <c r="F90" s="104" t="str">
        <f t="shared" si="63"/>
        <v>N</v>
      </c>
      <c r="G90" s="190">
        <f>SUMIF('Data and Mdcr Calculation'!A:A,A90,'Data and Mdcr Calculation'!H:H)</f>
        <v>0</v>
      </c>
      <c r="H90" s="9">
        <f>IF($F90="N",0,SUMIFS('Data and Mdcr Calculation'!$R:$R,'Data and Mdcr Calculation'!$D:$D,H$10,'Data and Mdcr Calculation'!$A:$A,$A90))</f>
        <v>0</v>
      </c>
      <c r="I90" s="191">
        <f>IF($F90="N",0,SUMIFS('Data and Mdcr Calculation'!$R:$R,'Data and Mdcr Calculation'!$D:$D,I$10,'Data and Mdcr Calculation'!$A:$A,$A90))</f>
        <v>0</v>
      </c>
      <c r="J90" s="191">
        <f>IF($F90="N",0,SUMIFS('Data and Mdcr Calculation'!$R:$R,'Data and Mdcr Calculation'!$D:$D,J$10,'Data and Mdcr Calculation'!$A:$A,$A90))</f>
        <v>0</v>
      </c>
      <c r="K90" s="190">
        <f t="shared" si="87"/>
        <v>0</v>
      </c>
      <c r="L90" s="158">
        <f>IF($F90="N",0,SUMIFS('Data and Mdcr Calculation'!$I:$I,'Data and Mdcr Calculation'!$A:$A,$A90,'Data and Mdcr Calculation'!$D:$D,L$10))</f>
        <v>0</v>
      </c>
      <c r="M90" s="194">
        <f>IF($F90="N",0,SUMIFS('Data and Mdcr Calculation'!$I:$I,'Data and Mdcr Calculation'!$A:$A,$A90,'Data and Mdcr Calculation'!$D:$D,M$10))</f>
        <v>0</v>
      </c>
      <c r="N90" s="194">
        <f>IF($F90="N",0,SUMIFS('Data and Mdcr Calculation'!$I:$I,'Data and Mdcr Calculation'!$A:$A,$A90,'Data and Mdcr Calculation'!$D:$D,N$10))</f>
        <v>0</v>
      </c>
      <c r="O90" s="159">
        <f t="shared" si="88"/>
        <v>0</v>
      </c>
      <c r="P90" s="212">
        <f>IF($F90="N",0,SUMIFS('Data and Mdcr Calculation'!P:P,'Data and Mdcr Calculation'!A:A,A90))</f>
        <v>0</v>
      </c>
      <c r="Q90" s="46">
        <f t="shared" si="64"/>
        <v>0</v>
      </c>
      <c r="R90" s="14">
        <f t="shared" si="65"/>
        <v>0</v>
      </c>
      <c r="S90" s="113">
        <f t="shared" si="89"/>
        <v>0</v>
      </c>
      <c r="T90" s="47">
        <f t="shared" si="90"/>
        <v>0</v>
      </c>
      <c r="U90" s="47">
        <f t="shared" si="91"/>
        <v>0</v>
      </c>
      <c r="V90" s="14">
        <f t="shared" si="66"/>
        <v>0</v>
      </c>
      <c r="W90" s="113">
        <f t="shared" si="67"/>
        <v>0</v>
      </c>
      <c r="X90" s="47">
        <f t="shared" si="68"/>
        <v>0</v>
      </c>
      <c r="Y90" s="47">
        <f t="shared" si="69"/>
        <v>0</v>
      </c>
      <c r="Z90" s="14">
        <f t="shared" si="70"/>
        <v>0</v>
      </c>
      <c r="AA90" s="103">
        <f t="shared" si="71"/>
        <v>0</v>
      </c>
      <c r="AB90" s="113">
        <f t="shared" si="72"/>
        <v>0</v>
      </c>
      <c r="AC90" s="47">
        <f t="shared" si="73"/>
        <v>0</v>
      </c>
      <c r="AD90" s="47">
        <f t="shared" si="74"/>
        <v>0</v>
      </c>
      <c r="AE90" s="14">
        <f t="shared" si="75"/>
        <v>0</v>
      </c>
      <c r="AF90" s="113">
        <f t="shared" si="76"/>
        <v>0</v>
      </c>
      <c r="AG90" s="47">
        <f t="shared" si="77"/>
        <v>0</v>
      </c>
      <c r="AH90" s="47">
        <f t="shared" si="78"/>
        <v>0</v>
      </c>
      <c r="AI90" s="97">
        <f t="shared" si="79"/>
        <v>0</v>
      </c>
      <c r="AJ90" s="113">
        <f t="shared" si="80"/>
        <v>0</v>
      </c>
      <c r="AK90" s="47">
        <f t="shared" si="81"/>
        <v>0</v>
      </c>
      <c r="AL90" s="47">
        <f t="shared" si="82"/>
        <v>0</v>
      </c>
      <c r="AM90" s="97">
        <f t="shared" si="83"/>
        <v>0</v>
      </c>
      <c r="AN90" s="127">
        <f t="shared" si="84"/>
        <v>0</v>
      </c>
      <c r="AO90" s="128">
        <f t="shared" si="85"/>
        <v>0</v>
      </c>
      <c r="AP90" s="129">
        <f t="shared" si="86"/>
        <v>0</v>
      </c>
    </row>
    <row r="91" spans="1:42" x14ac:dyDescent="0.25">
      <c r="A91" s="105" t="s">
        <v>761</v>
      </c>
      <c r="B91" s="44" t="s">
        <v>762</v>
      </c>
      <c r="C91" s="45" t="s">
        <v>1403</v>
      </c>
      <c r="D91" s="45" t="s">
        <v>423</v>
      </c>
      <c r="E91" s="106" t="s">
        <v>183</v>
      </c>
      <c r="F91" s="104" t="str">
        <f t="shared" si="63"/>
        <v>N</v>
      </c>
      <c r="G91" s="190">
        <f>SUMIF('Data and Mdcr Calculation'!A:A,A91,'Data and Mdcr Calculation'!H:H)</f>
        <v>0</v>
      </c>
      <c r="H91" s="9">
        <f>IF($F91="N",0,SUMIFS('Data and Mdcr Calculation'!$R:$R,'Data and Mdcr Calculation'!$D:$D,H$10,'Data and Mdcr Calculation'!$A:$A,$A91))</f>
        <v>0</v>
      </c>
      <c r="I91" s="191">
        <f>IF($F91="N",0,SUMIFS('Data and Mdcr Calculation'!$R:$R,'Data and Mdcr Calculation'!$D:$D,I$10,'Data and Mdcr Calculation'!$A:$A,$A91))</f>
        <v>0</v>
      </c>
      <c r="J91" s="191">
        <f>IF($F91="N",0,SUMIFS('Data and Mdcr Calculation'!$R:$R,'Data and Mdcr Calculation'!$D:$D,J$10,'Data and Mdcr Calculation'!$A:$A,$A91))</f>
        <v>0</v>
      </c>
      <c r="K91" s="190">
        <f t="shared" si="87"/>
        <v>0</v>
      </c>
      <c r="L91" s="158">
        <f>IF($F91="N",0,SUMIFS('Data and Mdcr Calculation'!$I:$I,'Data and Mdcr Calculation'!$A:$A,$A91,'Data and Mdcr Calculation'!$D:$D,L$10))</f>
        <v>0</v>
      </c>
      <c r="M91" s="194">
        <f>IF($F91="N",0,SUMIFS('Data and Mdcr Calculation'!$I:$I,'Data and Mdcr Calculation'!$A:$A,$A91,'Data and Mdcr Calculation'!$D:$D,M$10))</f>
        <v>0</v>
      </c>
      <c r="N91" s="194">
        <f>IF($F91="N",0,SUMIFS('Data and Mdcr Calculation'!$I:$I,'Data and Mdcr Calculation'!$A:$A,$A91,'Data and Mdcr Calculation'!$D:$D,N$10))</f>
        <v>0</v>
      </c>
      <c r="O91" s="159">
        <f t="shared" si="88"/>
        <v>0</v>
      </c>
      <c r="P91" s="212">
        <f>IF($F91="N",0,SUMIFS('Data and Mdcr Calculation'!P:P,'Data and Mdcr Calculation'!A:A,A91))</f>
        <v>0</v>
      </c>
      <c r="Q91" s="46">
        <f t="shared" si="64"/>
        <v>0</v>
      </c>
      <c r="R91" s="14">
        <f t="shared" si="65"/>
        <v>0</v>
      </c>
      <c r="S91" s="113">
        <f t="shared" si="89"/>
        <v>0</v>
      </c>
      <c r="T91" s="47">
        <f t="shared" si="90"/>
        <v>0</v>
      </c>
      <c r="U91" s="47">
        <f t="shared" si="91"/>
        <v>0</v>
      </c>
      <c r="V91" s="14">
        <f t="shared" si="66"/>
        <v>0</v>
      </c>
      <c r="W91" s="113">
        <f t="shared" si="67"/>
        <v>0</v>
      </c>
      <c r="X91" s="47">
        <f t="shared" si="68"/>
        <v>0</v>
      </c>
      <c r="Y91" s="47">
        <f t="shared" si="69"/>
        <v>0</v>
      </c>
      <c r="Z91" s="14">
        <f t="shared" si="70"/>
        <v>0</v>
      </c>
      <c r="AA91" s="103">
        <f t="shared" si="71"/>
        <v>0</v>
      </c>
      <c r="AB91" s="113">
        <f t="shared" si="72"/>
        <v>0</v>
      </c>
      <c r="AC91" s="47">
        <f t="shared" si="73"/>
        <v>0</v>
      </c>
      <c r="AD91" s="47">
        <f t="shared" si="74"/>
        <v>0</v>
      </c>
      <c r="AE91" s="14">
        <f t="shared" si="75"/>
        <v>0</v>
      </c>
      <c r="AF91" s="113">
        <f t="shared" si="76"/>
        <v>0</v>
      </c>
      <c r="AG91" s="47">
        <f t="shared" si="77"/>
        <v>0</v>
      </c>
      <c r="AH91" s="47">
        <f t="shared" si="78"/>
        <v>0</v>
      </c>
      <c r="AI91" s="97">
        <f t="shared" si="79"/>
        <v>0</v>
      </c>
      <c r="AJ91" s="113">
        <f t="shared" si="80"/>
        <v>0</v>
      </c>
      <c r="AK91" s="47">
        <f t="shared" si="81"/>
        <v>0</v>
      </c>
      <c r="AL91" s="47">
        <f t="shared" si="82"/>
        <v>0</v>
      </c>
      <c r="AM91" s="97">
        <f t="shared" si="83"/>
        <v>0</v>
      </c>
      <c r="AN91" s="127">
        <f t="shared" si="84"/>
        <v>0</v>
      </c>
      <c r="AO91" s="128">
        <f t="shared" si="85"/>
        <v>0</v>
      </c>
      <c r="AP91" s="129">
        <f t="shared" si="86"/>
        <v>0</v>
      </c>
    </row>
    <row r="92" spans="1:42" ht="30" x14ac:dyDescent="0.25">
      <c r="A92" s="105" t="s">
        <v>150</v>
      </c>
      <c r="B92" s="44" t="s">
        <v>276</v>
      </c>
      <c r="C92" s="45" t="s">
        <v>1404</v>
      </c>
      <c r="D92" s="45" t="s">
        <v>423</v>
      </c>
      <c r="E92" s="106" t="s">
        <v>183</v>
      </c>
      <c r="F92" s="104" t="str">
        <f t="shared" si="63"/>
        <v>Y</v>
      </c>
      <c r="G92" s="190">
        <f>SUMIF('Data and Mdcr Calculation'!A:A,A92,'Data and Mdcr Calculation'!H:H)</f>
        <v>6975</v>
      </c>
      <c r="H92" s="9">
        <f>IF($F92="N",0,SUMIFS('Data and Mdcr Calculation'!$R:$R,'Data and Mdcr Calculation'!$D:$D,H$10,'Data and Mdcr Calculation'!$A:$A,$A92))</f>
        <v>10213.06142387328</v>
      </c>
      <c r="I92" s="191">
        <f>IF($F92="N",0,SUMIFS('Data and Mdcr Calculation'!$R:$R,'Data and Mdcr Calculation'!$D:$D,I$10,'Data and Mdcr Calculation'!$A:$A,$A92))</f>
        <v>372.86007470175235</v>
      </c>
      <c r="J92" s="191">
        <f>IF($F92="N",0,SUMIFS('Data and Mdcr Calculation'!$R:$R,'Data and Mdcr Calculation'!$D:$D,J$10,'Data and Mdcr Calculation'!$A:$A,$A92))</f>
        <v>122.66790641988992</v>
      </c>
      <c r="K92" s="190">
        <f t="shared" si="87"/>
        <v>10708.589404994922</v>
      </c>
      <c r="L92" s="158">
        <f>IF($F92="N",0,SUMIFS('Data and Mdcr Calculation'!$I:$I,'Data and Mdcr Calculation'!$A:$A,$A92,'Data and Mdcr Calculation'!$D:$D,L$10))</f>
        <v>1397066.3365044238</v>
      </c>
      <c r="M92" s="194">
        <f>IF($F92="N",0,SUMIFS('Data and Mdcr Calculation'!$I:$I,'Data and Mdcr Calculation'!$A:$A,$A92,'Data and Mdcr Calculation'!$D:$D,M$10))</f>
        <v>51366.862108815811</v>
      </c>
      <c r="N92" s="194">
        <f>IF($F92="N",0,SUMIFS('Data and Mdcr Calculation'!$I:$I,'Data and Mdcr Calculation'!$A:$A,$A92,'Data and Mdcr Calculation'!$D:$D,N$10))</f>
        <v>16495.264880569641</v>
      </c>
      <c r="O92" s="159">
        <f t="shared" si="88"/>
        <v>1464928.4634938091</v>
      </c>
      <c r="P92" s="212">
        <f>IF($F92="N",0,SUMIFS('Data and Mdcr Calculation'!P:P,'Data and Mdcr Calculation'!A:A,A92))</f>
        <v>2679824.4985999786</v>
      </c>
      <c r="Q92" s="46">
        <f t="shared" si="64"/>
        <v>0.54665089607887829</v>
      </c>
      <c r="R92" s="14">
        <f t="shared" si="65"/>
        <v>1214896.0351061695</v>
      </c>
      <c r="S92" s="113">
        <f t="shared" si="89"/>
        <v>449681.09449314052</v>
      </c>
      <c r="T92" s="47">
        <f t="shared" si="90"/>
        <v>16417.029089118158</v>
      </c>
      <c r="U92" s="47">
        <f t="shared" si="91"/>
        <v>5401.0679196677529</v>
      </c>
      <c r="V92" s="14">
        <f t="shared" si="66"/>
        <v>471499.19150192646</v>
      </c>
      <c r="W92" s="113">
        <f t="shared" si="67"/>
        <v>150464.04444152644</v>
      </c>
      <c r="X92" s="47">
        <f t="shared" si="68"/>
        <v>5532.2110491194626</v>
      </c>
      <c r="Y92" s="47">
        <f t="shared" si="69"/>
        <v>1776.5400276373505</v>
      </c>
      <c r="Z92" s="14">
        <f t="shared" si="70"/>
        <v>157772.79551828327</v>
      </c>
      <c r="AA92" s="103">
        <f t="shared" si="71"/>
        <v>629271.98702020966</v>
      </c>
      <c r="AB92" s="113">
        <f t="shared" si="72"/>
        <v>477115.21962136927</v>
      </c>
      <c r="AC92" s="47">
        <f t="shared" si="73"/>
        <v>17464.924562891658</v>
      </c>
      <c r="AD92" s="47">
        <f t="shared" si="74"/>
        <v>5745.8169358167588</v>
      </c>
      <c r="AE92" s="14">
        <f t="shared" si="75"/>
        <v>500325.9611200777</v>
      </c>
      <c r="AF92" s="113">
        <f t="shared" si="76"/>
        <v>159643.54847907313</v>
      </c>
      <c r="AG92" s="47">
        <f t="shared" si="77"/>
        <v>5885.3309033185778</v>
      </c>
      <c r="AH92" s="47">
        <f t="shared" si="78"/>
        <v>1889.9361996142027</v>
      </c>
      <c r="AI92" s="97">
        <f t="shared" si="79"/>
        <v>167418.81558200589</v>
      </c>
      <c r="AJ92" s="113">
        <f t="shared" si="80"/>
        <v>636758.76810044236</v>
      </c>
      <c r="AK92" s="47">
        <f t="shared" si="81"/>
        <v>23350.255466210234</v>
      </c>
      <c r="AL92" s="47">
        <f t="shared" si="82"/>
        <v>7635.7531354309613</v>
      </c>
      <c r="AM92" s="97">
        <f t="shared" si="83"/>
        <v>667744.77670208353</v>
      </c>
      <c r="AN92" s="127">
        <f t="shared" si="84"/>
        <v>290428.90999999997</v>
      </c>
      <c r="AO92" s="128">
        <f t="shared" si="85"/>
        <v>145214.46</v>
      </c>
      <c r="AP92" s="129">
        <f t="shared" si="86"/>
        <v>145214.44999999998</v>
      </c>
    </row>
    <row r="93" spans="1:42" ht="30" x14ac:dyDescent="0.25">
      <c r="A93" s="105" t="s">
        <v>28</v>
      </c>
      <c r="B93" s="44" t="s">
        <v>331</v>
      </c>
      <c r="C93" s="45" t="s">
        <v>1405</v>
      </c>
      <c r="D93" s="45" t="s">
        <v>423</v>
      </c>
      <c r="E93" s="106" t="s">
        <v>183</v>
      </c>
      <c r="F93" s="104" t="str">
        <f t="shared" si="63"/>
        <v>Y</v>
      </c>
      <c r="G93" s="190">
        <f>SUMIF('Data and Mdcr Calculation'!A:A,A93,'Data and Mdcr Calculation'!H:H)</f>
        <v>4076</v>
      </c>
      <c r="H93" s="9">
        <f>IF($F93="N",0,SUMIFS('Data and Mdcr Calculation'!$R:$R,'Data and Mdcr Calculation'!$D:$D,H$10,'Data and Mdcr Calculation'!$A:$A,$A93))</f>
        <v>5476.863895875199</v>
      </c>
      <c r="I93" s="191">
        <f>IF($F93="N",0,SUMIFS('Data and Mdcr Calculation'!$R:$R,'Data and Mdcr Calculation'!$D:$D,I$10,'Data and Mdcr Calculation'!$A:$A,$A93))</f>
        <v>518.97495497105024</v>
      </c>
      <c r="J93" s="191">
        <f>IF($F93="N",0,SUMIFS('Data and Mdcr Calculation'!$R:$R,'Data and Mdcr Calculation'!$D:$D,J$10,'Data and Mdcr Calculation'!$A:$A,$A93))</f>
        <v>124.73299500553252</v>
      </c>
      <c r="K93" s="190">
        <f t="shared" si="87"/>
        <v>6120.5718458517822</v>
      </c>
      <c r="L93" s="158">
        <f>IF($F93="N",0,SUMIFS('Data and Mdcr Calculation'!$I:$I,'Data and Mdcr Calculation'!$A:$A,$A93,'Data and Mdcr Calculation'!$D:$D,L$10))</f>
        <v>802652.98585224908</v>
      </c>
      <c r="M93" s="194">
        <f>IF($F93="N",0,SUMIFS('Data and Mdcr Calculation'!$I:$I,'Data and Mdcr Calculation'!$A:$A,$A93,'Data and Mdcr Calculation'!$D:$D,M$10))</f>
        <v>76367.23620334822</v>
      </c>
      <c r="N93" s="194">
        <f>IF($F93="N",0,SUMIFS('Data and Mdcr Calculation'!$I:$I,'Data and Mdcr Calculation'!$A:$A,$A93,'Data and Mdcr Calculation'!$D:$D,N$10))</f>
        <v>18024.254230563463</v>
      </c>
      <c r="O93" s="159">
        <f t="shared" si="88"/>
        <v>897044.47628616076</v>
      </c>
      <c r="P93" s="212">
        <f>IF($F93="N",0,SUMIFS('Data and Mdcr Calculation'!P:P,'Data and Mdcr Calculation'!A:A,A93))</f>
        <v>1136590.1917746761</v>
      </c>
      <c r="Q93" s="46">
        <f t="shared" si="64"/>
        <v>0.78924178897366004</v>
      </c>
      <c r="R93" s="14">
        <f t="shared" si="65"/>
        <v>239545.71548851533</v>
      </c>
      <c r="S93" s="113">
        <f t="shared" si="89"/>
        <v>241146.31733538501</v>
      </c>
      <c r="T93" s="47">
        <f t="shared" si="90"/>
        <v>22850.467267375341</v>
      </c>
      <c r="U93" s="47">
        <f t="shared" si="91"/>
        <v>5491.993770093597</v>
      </c>
      <c r="V93" s="14">
        <f t="shared" si="66"/>
        <v>269488.77837285394</v>
      </c>
      <c r="W93" s="113">
        <f t="shared" si="67"/>
        <v>86445.726576287227</v>
      </c>
      <c r="X93" s="47">
        <f t="shared" si="68"/>
        <v>8224.7513391006032</v>
      </c>
      <c r="Y93" s="47">
        <f t="shared" si="69"/>
        <v>1941.212180631685</v>
      </c>
      <c r="Z93" s="14">
        <f t="shared" si="70"/>
        <v>96611.69009601952</v>
      </c>
      <c r="AA93" s="103">
        <f t="shared" si="71"/>
        <v>366100.46846887347</v>
      </c>
      <c r="AB93" s="113">
        <f t="shared" si="72"/>
        <v>255858.16162905571</v>
      </c>
      <c r="AC93" s="47">
        <f t="shared" si="73"/>
        <v>24309.007731250364</v>
      </c>
      <c r="AD93" s="47">
        <f t="shared" si="74"/>
        <v>5842.5465639293589</v>
      </c>
      <c r="AE93" s="14">
        <f t="shared" si="75"/>
        <v>286009.71592423541</v>
      </c>
      <c r="AF93" s="113">
        <f t="shared" si="76"/>
        <v>91719.603794469207</v>
      </c>
      <c r="AG93" s="47">
        <f t="shared" si="77"/>
        <v>8749.735467128301</v>
      </c>
      <c r="AH93" s="47">
        <f t="shared" si="78"/>
        <v>2065.1193410975375</v>
      </c>
      <c r="AI93" s="97">
        <f t="shared" si="79"/>
        <v>102534.45860269504</v>
      </c>
      <c r="AJ93" s="113">
        <f t="shared" si="80"/>
        <v>347577.76542352489</v>
      </c>
      <c r="AK93" s="47">
        <f t="shared" si="81"/>
        <v>33058.743198378666</v>
      </c>
      <c r="AL93" s="47">
        <f t="shared" si="82"/>
        <v>7907.6659050268963</v>
      </c>
      <c r="AM93" s="97">
        <f t="shared" si="83"/>
        <v>388544.17452693044</v>
      </c>
      <c r="AN93" s="127">
        <f t="shared" si="84"/>
        <v>168993.4</v>
      </c>
      <c r="AO93" s="128">
        <f t="shared" si="85"/>
        <v>84496.7</v>
      </c>
      <c r="AP93" s="129">
        <f t="shared" si="86"/>
        <v>84496.7</v>
      </c>
    </row>
    <row r="94" spans="1:42" ht="30" x14ac:dyDescent="0.25">
      <c r="A94" s="105" t="s">
        <v>76</v>
      </c>
      <c r="B94" s="44" t="s">
        <v>387</v>
      </c>
      <c r="C94" s="45" t="s">
        <v>1406</v>
      </c>
      <c r="D94" s="45" t="s">
        <v>408</v>
      </c>
      <c r="E94" s="106" t="s">
        <v>183</v>
      </c>
      <c r="F94" s="104" t="str">
        <f t="shared" si="63"/>
        <v>Y</v>
      </c>
      <c r="G94" s="190">
        <f>SUMIF('Data and Mdcr Calculation'!A:A,A94,'Data and Mdcr Calculation'!H:H)</f>
        <v>1299</v>
      </c>
      <c r="H94" s="9">
        <f>IF($F94="N",0,SUMIFS('Data and Mdcr Calculation'!$R:$R,'Data and Mdcr Calculation'!$D:$D,H$10,'Data and Mdcr Calculation'!$A:$A,$A94))</f>
        <v>1902.9125586030029</v>
      </c>
      <c r="I94" s="191">
        <f>IF($F94="N",0,SUMIFS('Data and Mdcr Calculation'!$R:$R,'Data and Mdcr Calculation'!$D:$D,I$10,'Data and Mdcr Calculation'!$A:$A,$A94))</f>
        <v>129.19416341785336</v>
      </c>
      <c r="J94" s="191">
        <f>IF($F94="N",0,SUMIFS('Data and Mdcr Calculation'!$R:$R,'Data and Mdcr Calculation'!$D:$D,J$10,'Data and Mdcr Calculation'!$A:$A,$A94))</f>
        <v>50.705548126274508</v>
      </c>
      <c r="K94" s="190">
        <f t="shared" si="87"/>
        <v>2082.8122701471307</v>
      </c>
      <c r="L94" s="158">
        <f>IF($F94="N",0,SUMIFS('Data and Mdcr Calculation'!$I:$I,'Data and Mdcr Calculation'!$A:$A,$A94,'Data and Mdcr Calculation'!$D:$D,L$10))</f>
        <v>290906.96369510813</v>
      </c>
      <c r="M94" s="194">
        <f>IF($F94="N",0,SUMIFS('Data and Mdcr Calculation'!$I:$I,'Data and Mdcr Calculation'!$A:$A,$A94,'Data and Mdcr Calculation'!$D:$D,M$10))</f>
        <v>20096.57298000863</v>
      </c>
      <c r="N94" s="194">
        <f>IF($F94="N",0,SUMIFS('Data and Mdcr Calculation'!$I:$I,'Data and Mdcr Calculation'!$A:$A,$A94,'Data and Mdcr Calculation'!$D:$D,N$10))</f>
        <v>8147.6177468770456</v>
      </c>
      <c r="O94" s="159">
        <f t="shared" si="88"/>
        <v>319151.15442199376</v>
      </c>
      <c r="P94" s="212">
        <f>IF($F94="N",0,SUMIFS('Data and Mdcr Calculation'!P:P,'Data and Mdcr Calculation'!A:A,A94))</f>
        <v>440035.74831398431</v>
      </c>
      <c r="Q94" s="46">
        <f t="shared" si="64"/>
        <v>0.72528460618219082</v>
      </c>
      <c r="R94" s="14">
        <f t="shared" si="65"/>
        <v>120884.59389199055</v>
      </c>
      <c r="S94" s="113">
        <f t="shared" si="89"/>
        <v>83785.239955290221</v>
      </c>
      <c r="T94" s="47">
        <f t="shared" si="90"/>
        <v>5688.4190152880838</v>
      </c>
      <c r="U94" s="47">
        <f t="shared" si="91"/>
        <v>2232.5652839998666</v>
      </c>
      <c r="V94" s="14">
        <f t="shared" si="66"/>
        <v>91706.224254578177</v>
      </c>
      <c r="W94" s="113">
        <f t="shared" si="67"/>
        <v>31330.679989963148</v>
      </c>
      <c r="X94" s="47">
        <f t="shared" si="68"/>
        <v>2164.4009099469295</v>
      </c>
      <c r="Y94" s="47">
        <f t="shared" si="69"/>
        <v>877.49843133865784</v>
      </c>
      <c r="Z94" s="14">
        <f t="shared" si="70"/>
        <v>34372.579331248737</v>
      </c>
      <c r="AA94" s="103">
        <f t="shared" si="71"/>
        <v>126078.80358582691</v>
      </c>
      <c r="AB94" s="113">
        <f t="shared" si="72"/>
        <v>88896.80631861031</v>
      </c>
      <c r="AC94" s="47">
        <f t="shared" si="73"/>
        <v>6051.5095907320047</v>
      </c>
      <c r="AD94" s="47">
        <f t="shared" si="74"/>
        <v>2375.0694510636881</v>
      </c>
      <c r="AE94" s="14">
        <f t="shared" si="75"/>
        <v>97323.385360405999</v>
      </c>
      <c r="AF94" s="113">
        <f t="shared" si="76"/>
        <v>33242.100785106792</v>
      </c>
      <c r="AG94" s="47">
        <f t="shared" si="77"/>
        <v>2302.5541595180102</v>
      </c>
      <c r="AH94" s="47">
        <f t="shared" si="78"/>
        <v>933.50896950921049</v>
      </c>
      <c r="AI94" s="97">
        <f t="shared" si="79"/>
        <v>36478.163914134013</v>
      </c>
      <c r="AJ94" s="113">
        <f t="shared" si="80"/>
        <v>122138.90710371709</v>
      </c>
      <c r="AK94" s="47">
        <f t="shared" si="81"/>
        <v>8354.063750250014</v>
      </c>
      <c r="AL94" s="47">
        <f t="shared" si="82"/>
        <v>3308.5784205728987</v>
      </c>
      <c r="AM94" s="97">
        <f t="shared" si="83"/>
        <v>133801.54927454001</v>
      </c>
      <c r="AN94" s="127">
        <f t="shared" si="84"/>
        <v>58195.65</v>
      </c>
      <c r="AO94" s="128">
        <f t="shared" si="85"/>
        <v>29097.83</v>
      </c>
      <c r="AP94" s="129">
        <f t="shared" si="86"/>
        <v>29097.82</v>
      </c>
    </row>
    <row r="95" spans="1:42" ht="30" x14ac:dyDescent="0.25">
      <c r="A95" s="105" t="s">
        <v>24</v>
      </c>
      <c r="B95" s="44" t="s">
        <v>412</v>
      </c>
      <c r="C95" s="45" t="s">
        <v>1406</v>
      </c>
      <c r="D95" s="45" t="s">
        <v>408</v>
      </c>
      <c r="E95" s="106" t="s">
        <v>183</v>
      </c>
      <c r="F95" s="104" t="str">
        <f t="shared" si="63"/>
        <v>Y</v>
      </c>
      <c r="G95" s="190">
        <f>SUMIF('Data and Mdcr Calculation'!A:A,A95,'Data and Mdcr Calculation'!H:H)</f>
        <v>2393</v>
      </c>
      <c r="H95" s="9">
        <f>IF($F95="N",0,SUMIFS('Data and Mdcr Calculation'!$R:$R,'Data and Mdcr Calculation'!$D:$D,H$10,'Data and Mdcr Calculation'!$A:$A,$A95))</f>
        <v>2545.4835720677797</v>
      </c>
      <c r="I95" s="191">
        <f>IF($F95="N",0,SUMIFS('Data and Mdcr Calculation'!$R:$R,'Data and Mdcr Calculation'!$D:$D,I$10,'Data and Mdcr Calculation'!$A:$A,$A95))</f>
        <v>788.29907627709395</v>
      </c>
      <c r="J95" s="191">
        <f>IF($F95="N",0,SUMIFS('Data and Mdcr Calculation'!$R:$R,'Data and Mdcr Calculation'!$D:$D,J$10,'Data and Mdcr Calculation'!$A:$A,$A95))</f>
        <v>105.63276086735733</v>
      </c>
      <c r="K95" s="190">
        <f t="shared" si="87"/>
        <v>3439.4154092122308</v>
      </c>
      <c r="L95" s="158">
        <f>IF($F95="N",0,SUMIFS('Data and Mdcr Calculation'!$I:$I,'Data and Mdcr Calculation'!$A:$A,$A95,'Data and Mdcr Calculation'!$D:$D,L$10))</f>
        <v>518799.54071389779</v>
      </c>
      <c r="M95" s="194">
        <f>IF($F95="N",0,SUMIFS('Data and Mdcr Calculation'!$I:$I,'Data and Mdcr Calculation'!$A:$A,$A95,'Data and Mdcr Calculation'!$D:$D,M$10))</f>
        <v>151163.30920156097</v>
      </c>
      <c r="N95" s="194">
        <f>IF($F95="N",0,SUMIFS('Data and Mdcr Calculation'!$I:$I,'Data and Mdcr Calculation'!$A:$A,$A95,'Data and Mdcr Calculation'!$D:$D,N$10))</f>
        <v>21328.674915517691</v>
      </c>
      <c r="O95" s="159">
        <f t="shared" si="88"/>
        <v>691291.5248309765</v>
      </c>
      <c r="P95" s="212">
        <f>IF($F95="N",0,SUMIFS('Data and Mdcr Calculation'!P:P,'Data and Mdcr Calculation'!A:A,A95))</f>
        <v>625492.08631933655</v>
      </c>
      <c r="Q95" s="46">
        <f t="shared" si="64"/>
        <v>1.1051962765809429</v>
      </c>
      <c r="R95" s="14">
        <f t="shared" si="65"/>
        <v>-65799.43851163995</v>
      </c>
      <c r="S95" s="113">
        <f t="shared" si="89"/>
        <v>112077.64167814434</v>
      </c>
      <c r="T95" s="47">
        <f t="shared" si="90"/>
        <v>34708.808328480445</v>
      </c>
      <c r="U95" s="47">
        <f t="shared" si="91"/>
        <v>4651.0104609897435</v>
      </c>
      <c r="V95" s="14">
        <f t="shared" si="66"/>
        <v>151437.46046761455</v>
      </c>
      <c r="W95" s="113">
        <f t="shared" si="67"/>
        <v>55874.710534886792</v>
      </c>
      <c r="X95" s="47">
        <f t="shared" si="68"/>
        <v>16280.288401008118</v>
      </c>
      <c r="Y95" s="47">
        <f t="shared" si="69"/>
        <v>2297.0982884012556</v>
      </c>
      <c r="Z95" s="14">
        <f t="shared" si="70"/>
        <v>74452.097224296158</v>
      </c>
      <c r="AA95" s="103">
        <f t="shared" si="71"/>
        <v>225889.55769191071</v>
      </c>
      <c r="AB95" s="113">
        <f t="shared" si="72"/>
        <v>118915.26968503378</v>
      </c>
      <c r="AC95" s="47">
        <f t="shared" si="73"/>
        <v>36924.264179234517</v>
      </c>
      <c r="AD95" s="47">
        <f t="shared" si="74"/>
        <v>4947.8834691380252</v>
      </c>
      <c r="AE95" s="14">
        <f t="shared" si="75"/>
        <v>160787.41733340634</v>
      </c>
      <c r="AF95" s="113">
        <f t="shared" si="76"/>
        <v>59283.512503858663</v>
      </c>
      <c r="AG95" s="47">
        <f t="shared" si="77"/>
        <v>17319.455745753319</v>
      </c>
      <c r="AH95" s="47">
        <f t="shared" si="78"/>
        <v>2443.721583405591</v>
      </c>
      <c r="AI95" s="97">
        <f t="shared" si="79"/>
        <v>79046.689833017575</v>
      </c>
      <c r="AJ95" s="113">
        <f t="shared" si="80"/>
        <v>178198.78218889245</v>
      </c>
      <c r="AK95" s="47">
        <f t="shared" si="81"/>
        <v>54243.719924987832</v>
      </c>
      <c r="AL95" s="47">
        <f t="shared" si="82"/>
        <v>7391.6050525436167</v>
      </c>
      <c r="AM95" s="97">
        <f t="shared" si="83"/>
        <v>239834.10716642393</v>
      </c>
      <c r="AN95" s="127">
        <f t="shared" si="84"/>
        <v>104313.45</v>
      </c>
      <c r="AO95" s="128">
        <f t="shared" si="85"/>
        <v>52156.73</v>
      </c>
      <c r="AP95" s="129">
        <f t="shared" si="86"/>
        <v>52156.719999999994</v>
      </c>
    </row>
    <row r="96" spans="1:42" x14ac:dyDescent="0.25">
      <c r="A96" s="105" t="s">
        <v>54</v>
      </c>
      <c r="B96" s="44" t="s">
        <v>238</v>
      </c>
      <c r="C96" s="45" t="s">
        <v>1407</v>
      </c>
      <c r="D96" s="45" t="s">
        <v>220</v>
      </c>
      <c r="E96" s="106" t="s">
        <v>183</v>
      </c>
      <c r="F96" s="104" t="str">
        <f t="shared" si="63"/>
        <v>Y</v>
      </c>
      <c r="G96" s="190">
        <f>SUMIF('Data and Mdcr Calculation'!A:A,A96,'Data and Mdcr Calculation'!H:H)</f>
        <v>720</v>
      </c>
      <c r="H96" s="9">
        <f>IF($F96="N",0,SUMIFS('Data and Mdcr Calculation'!$R:$R,'Data and Mdcr Calculation'!$D:$D,H$10,'Data and Mdcr Calculation'!$A:$A,$A96))</f>
        <v>483.61897007777145</v>
      </c>
      <c r="I96" s="191">
        <f>IF($F96="N",0,SUMIFS('Data and Mdcr Calculation'!$R:$R,'Data and Mdcr Calculation'!$D:$D,I$10,'Data and Mdcr Calculation'!$A:$A,$A96))</f>
        <v>471.67579350168972</v>
      </c>
      <c r="J96" s="191">
        <f>IF($F96="N",0,SUMIFS('Data and Mdcr Calculation'!$R:$R,'Data and Mdcr Calculation'!$D:$D,J$10,'Data and Mdcr Calculation'!$A:$A,$A96))</f>
        <v>24.533783715280716</v>
      </c>
      <c r="K96" s="190">
        <f t="shared" si="87"/>
        <v>979.82854729474195</v>
      </c>
      <c r="L96" s="158">
        <f>IF($F96="N",0,SUMIFS('Data and Mdcr Calculation'!$I:$I,'Data and Mdcr Calculation'!$A:$A,$A96,'Data and Mdcr Calculation'!$D:$D,L$10))</f>
        <v>82345.699619712701</v>
      </c>
      <c r="M96" s="194">
        <f>IF($F96="N",0,SUMIFS('Data and Mdcr Calculation'!$I:$I,'Data and Mdcr Calculation'!$A:$A,$A96,'Data and Mdcr Calculation'!$D:$D,M$10))</f>
        <v>84067.091895425576</v>
      </c>
      <c r="N96" s="194">
        <f>IF($F96="N",0,SUMIFS('Data and Mdcr Calculation'!$I:$I,'Data and Mdcr Calculation'!$A:$A,$A96,'Data and Mdcr Calculation'!$D:$D,N$10))</f>
        <v>4374.5603648789292</v>
      </c>
      <c r="O96" s="159">
        <f t="shared" si="88"/>
        <v>170787.35188001723</v>
      </c>
      <c r="P96" s="212">
        <f>IF($F96="N",0,SUMIFS('Data and Mdcr Calculation'!P:P,'Data and Mdcr Calculation'!A:A,A96))</f>
        <v>180092.48699277354</v>
      </c>
      <c r="Q96" s="46">
        <f t="shared" si="64"/>
        <v>0.94833135313895855</v>
      </c>
      <c r="R96" s="14">
        <f t="shared" si="65"/>
        <v>9305.1351127563103</v>
      </c>
      <c r="S96" s="113">
        <f t="shared" si="89"/>
        <v>21293.743252524277</v>
      </c>
      <c r="T96" s="47">
        <f t="shared" si="90"/>
        <v>20767.885187879398</v>
      </c>
      <c r="U96" s="47">
        <f t="shared" si="91"/>
        <v>1080.2224969838101</v>
      </c>
      <c r="V96" s="14">
        <f t="shared" si="66"/>
        <v>43141.850937387484</v>
      </c>
      <c r="W96" s="113">
        <f t="shared" si="67"/>
        <v>8868.6318490430585</v>
      </c>
      <c r="X96" s="47">
        <f t="shared" si="68"/>
        <v>9054.0257971373358</v>
      </c>
      <c r="Y96" s="47">
        <f t="shared" si="69"/>
        <v>471.1401512974607</v>
      </c>
      <c r="Z96" s="14">
        <f t="shared" si="70"/>
        <v>18393.797797477851</v>
      </c>
      <c r="AA96" s="103">
        <f t="shared" si="71"/>
        <v>61535.648734865332</v>
      </c>
      <c r="AB96" s="113">
        <f t="shared" si="72"/>
        <v>22592.831037161035</v>
      </c>
      <c r="AC96" s="47">
        <f t="shared" si="73"/>
        <v>22093.494880722763</v>
      </c>
      <c r="AD96" s="47">
        <f t="shared" si="74"/>
        <v>1149.1728691317128</v>
      </c>
      <c r="AE96" s="14">
        <f t="shared" si="75"/>
        <v>45835.498787015509</v>
      </c>
      <c r="AF96" s="113">
        <f t="shared" si="76"/>
        <v>9409.6889645019182</v>
      </c>
      <c r="AG96" s="47">
        <f t="shared" si="77"/>
        <v>9631.9423373801455</v>
      </c>
      <c r="AH96" s="47">
        <f t="shared" si="78"/>
        <v>501.21292691219224</v>
      </c>
      <c r="AI96" s="97">
        <f t="shared" si="79"/>
        <v>19542.844228794256</v>
      </c>
      <c r="AJ96" s="113">
        <f t="shared" si="80"/>
        <v>32002.520001662953</v>
      </c>
      <c r="AK96" s="47">
        <f t="shared" si="81"/>
        <v>31725.43721810291</v>
      </c>
      <c r="AL96" s="47">
        <f t="shared" si="82"/>
        <v>1650.385796043905</v>
      </c>
      <c r="AM96" s="97">
        <f t="shared" si="83"/>
        <v>65378.343015809769</v>
      </c>
      <c r="AN96" s="127">
        <f t="shared" si="84"/>
        <v>28435.66</v>
      </c>
      <c r="AO96" s="128">
        <f t="shared" si="85"/>
        <v>14217.83</v>
      </c>
      <c r="AP96" s="129">
        <f t="shared" si="86"/>
        <v>14217.83</v>
      </c>
    </row>
    <row r="97" spans="1:42" x14ac:dyDescent="0.25">
      <c r="A97" s="105" t="s">
        <v>91</v>
      </c>
      <c r="B97" s="44" t="s">
        <v>601</v>
      </c>
      <c r="C97" s="45" t="s">
        <v>1408</v>
      </c>
      <c r="D97" s="45" t="s">
        <v>220</v>
      </c>
      <c r="E97" s="106" t="s">
        <v>183</v>
      </c>
      <c r="F97" s="104" t="str">
        <f t="shared" si="63"/>
        <v>Y</v>
      </c>
      <c r="G97" s="190">
        <f>SUMIF('Data and Mdcr Calculation'!A:A,A97,'Data and Mdcr Calculation'!H:H)</f>
        <v>255</v>
      </c>
      <c r="H97" s="9">
        <f>IF($F97="N",0,SUMIFS('Data and Mdcr Calculation'!$R:$R,'Data and Mdcr Calculation'!$D:$D,H$10,'Data and Mdcr Calculation'!$A:$A,$A97))</f>
        <v>299.32096692100782</v>
      </c>
      <c r="I97" s="191">
        <f>IF($F97="N",0,SUMIFS('Data and Mdcr Calculation'!$R:$R,'Data and Mdcr Calculation'!$D:$D,I$10,'Data and Mdcr Calculation'!$A:$A,$A97))</f>
        <v>74.576759411500475</v>
      </c>
      <c r="J97" s="191">
        <f>IF($F97="N",0,SUMIFS('Data and Mdcr Calculation'!$R:$R,'Data and Mdcr Calculation'!$D:$D,J$10,'Data and Mdcr Calculation'!$A:$A,$A97))</f>
        <v>14.618720557800765</v>
      </c>
      <c r="K97" s="190">
        <f t="shared" si="87"/>
        <v>388.51644689030906</v>
      </c>
      <c r="L97" s="158">
        <f>IF($F97="N",0,SUMIFS('Data and Mdcr Calculation'!$I:$I,'Data and Mdcr Calculation'!$A:$A,$A97,'Data and Mdcr Calculation'!$D:$D,L$10))</f>
        <v>42017.604683939178</v>
      </c>
      <c r="M97" s="194">
        <f>IF($F97="N",0,SUMIFS('Data and Mdcr Calculation'!$I:$I,'Data and Mdcr Calculation'!$A:$A,$A97,'Data and Mdcr Calculation'!$D:$D,M$10))</f>
        <v>10916.489629959438</v>
      </c>
      <c r="N97" s="194">
        <f>IF($F97="N",0,SUMIFS('Data and Mdcr Calculation'!$I:$I,'Data and Mdcr Calculation'!$A:$A,$A97,'Data and Mdcr Calculation'!$D:$D,N$10))</f>
        <v>2082.4531585213917</v>
      </c>
      <c r="O97" s="159">
        <f t="shared" si="88"/>
        <v>55016.54747242001</v>
      </c>
      <c r="P97" s="212">
        <f>IF($F97="N",0,SUMIFS('Data and Mdcr Calculation'!P:P,'Data and Mdcr Calculation'!A:A,A97))</f>
        <v>41474.13070554049</v>
      </c>
      <c r="Q97" s="46">
        <f t="shared" si="64"/>
        <v>1.3265268382121966</v>
      </c>
      <c r="R97" s="14">
        <f t="shared" si="65"/>
        <v>-13542.41676687952</v>
      </c>
      <c r="S97" s="113">
        <f t="shared" si="89"/>
        <v>13179.102173531975</v>
      </c>
      <c r="T97" s="47">
        <f t="shared" si="90"/>
        <v>3283.6147168883658</v>
      </c>
      <c r="U97" s="47">
        <f t="shared" si="91"/>
        <v>643.66226615996766</v>
      </c>
      <c r="V97" s="14">
        <f t="shared" si="66"/>
        <v>17106.379156580311</v>
      </c>
      <c r="W97" s="113">
        <f t="shared" si="67"/>
        <v>4525.29602446025</v>
      </c>
      <c r="X97" s="47">
        <f t="shared" si="68"/>
        <v>1175.7059331466317</v>
      </c>
      <c r="Y97" s="47">
        <f t="shared" si="69"/>
        <v>224.28020517275391</v>
      </c>
      <c r="Z97" s="14">
        <f t="shared" si="70"/>
        <v>5925.2821627796357</v>
      </c>
      <c r="AA97" s="103">
        <f t="shared" si="71"/>
        <v>23031.661319359948</v>
      </c>
      <c r="AB97" s="113">
        <f t="shared" si="72"/>
        <v>13983.132279609523</v>
      </c>
      <c r="AC97" s="47">
        <f t="shared" si="73"/>
        <v>3493.2071456259214</v>
      </c>
      <c r="AD97" s="47">
        <f t="shared" si="74"/>
        <v>684.74709165954005</v>
      </c>
      <c r="AE97" s="14">
        <f t="shared" si="75"/>
        <v>18161.086516894986</v>
      </c>
      <c r="AF97" s="113">
        <f t="shared" si="76"/>
        <v>4801.3750922655172</v>
      </c>
      <c r="AG97" s="47">
        <f t="shared" si="77"/>
        <v>1250.7509927091826</v>
      </c>
      <c r="AH97" s="47">
        <f t="shared" si="78"/>
        <v>238.59596294973821</v>
      </c>
      <c r="AI97" s="97">
        <f t="shared" si="79"/>
        <v>6290.7220479244379</v>
      </c>
      <c r="AJ97" s="113">
        <f t="shared" si="80"/>
        <v>18784.507371875039</v>
      </c>
      <c r="AK97" s="47">
        <f t="shared" si="81"/>
        <v>4743.9581383351042</v>
      </c>
      <c r="AL97" s="47">
        <f t="shared" si="82"/>
        <v>923.34305460927828</v>
      </c>
      <c r="AM97" s="97">
        <f t="shared" si="83"/>
        <v>24451.808564819421</v>
      </c>
      <c r="AN97" s="127">
        <f t="shared" si="84"/>
        <v>10635.07</v>
      </c>
      <c r="AO97" s="128">
        <f t="shared" si="85"/>
        <v>5317.54</v>
      </c>
      <c r="AP97" s="129">
        <f t="shared" si="86"/>
        <v>5317.53</v>
      </c>
    </row>
    <row r="98" spans="1:42" x14ac:dyDescent="0.25">
      <c r="A98" s="105" t="s">
        <v>86</v>
      </c>
      <c r="B98" s="44" t="s">
        <v>585</v>
      </c>
      <c r="C98" s="45" t="s">
        <v>1409</v>
      </c>
      <c r="D98" s="45" t="s">
        <v>220</v>
      </c>
      <c r="E98" s="106" t="s">
        <v>183</v>
      </c>
      <c r="F98" s="104" t="str">
        <f t="shared" si="63"/>
        <v>N</v>
      </c>
      <c r="G98" s="190">
        <f>SUMIF('Data and Mdcr Calculation'!A:A,A98,'Data and Mdcr Calculation'!H:H)</f>
        <v>19</v>
      </c>
      <c r="H98" s="9">
        <f>IF($F98="N",0,SUMIFS('Data and Mdcr Calculation'!$R:$R,'Data and Mdcr Calculation'!$D:$D,H$10,'Data and Mdcr Calculation'!$A:$A,$A98))</f>
        <v>0</v>
      </c>
      <c r="I98" s="191">
        <f>IF($F98="N",0,SUMIFS('Data and Mdcr Calculation'!$R:$R,'Data and Mdcr Calculation'!$D:$D,I$10,'Data and Mdcr Calculation'!$A:$A,$A98))</f>
        <v>0</v>
      </c>
      <c r="J98" s="191">
        <f>IF($F98="N",0,SUMIFS('Data and Mdcr Calculation'!$R:$R,'Data and Mdcr Calculation'!$D:$D,J$10,'Data and Mdcr Calculation'!$A:$A,$A98))</f>
        <v>0</v>
      </c>
      <c r="K98" s="190">
        <f t="shared" si="87"/>
        <v>0</v>
      </c>
      <c r="L98" s="158">
        <f>IF($F98="N",0,SUMIFS('Data and Mdcr Calculation'!$I:$I,'Data and Mdcr Calculation'!$A:$A,$A98,'Data and Mdcr Calculation'!$D:$D,L$10))</f>
        <v>0</v>
      </c>
      <c r="M98" s="194">
        <f>IF($F98="N",0,SUMIFS('Data and Mdcr Calculation'!$I:$I,'Data and Mdcr Calculation'!$A:$A,$A98,'Data and Mdcr Calculation'!$D:$D,M$10))</f>
        <v>0</v>
      </c>
      <c r="N98" s="194">
        <f>IF($F98="N",0,SUMIFS('Data and Mdcr Calculation'!$I:$I,'Data and Mdcr Calculation'!$A:$A,$A98,'Data and Mdcr Calculation'!$D:$D,N$10))</f>
        <v>0</v>
      </c>
      <c r="O98" s="159">
        <f t="shared" si="88"/>
        <v>0</v>
      </c>
      <c r="P98" s="212">
        <f>IF($F98="N",0,SUMIFS('Data and Mdcr Calculation'!P:P,'Data and Mdcr Calculation'!A:A,A98))</f>
        <v>0</v>
      </c>
      <c r="Q98" s="46">
        <f t="shared" si="64"/>
        <v>0</v>
      </c>
      <c r="R98" s="14">
        <f t="shared" si="65"/>
        <v>0</v>
      </c>
      <c r="S98" s="113">
        <f t="shared" si="89"/>
        <v>0</v>
      </c>
      <c r="T98" s="47">
        <f t="shared" si="90"/>
        <v>0</v>
      </c>
      <c r="U98" s="47">
        <f t="shared" si="91"/>
        <v>0</v>
      </c>
      <c r="V98" s="14">
        <f t="shared" si="66"/>
        <v>0</v>
      </c>
      <c r="W98" s="113">
        <f t="shared" si="67"/>
        <v>0</v>
      </c>
      <c r="X98" s="47">
        <f t="shared" si="68"/>
        <v>0</v>
      </c>
      <c r="Y98" s="47">
        <f t="shared" si="69"/>
        <v>0</v>
      </c>
      <c r="Z98" s="14">
        <f t="shared" si="70"/>
        <v>0</v>
      </c>
      <c r="AA98" s="103">
        <f t="shared" si="71"/>
        <v>0</v>
      </c>
      <c r="AB98" s="113">
        <f t="shared" si="72"/>
        <v>0</v>
      </c>
      <c r="AC98" s="47">
        <f t="shared" si="73"/>
        <v>0</v>
      </c>
      <c r="AD98" s="47">
        <f t="shared" si="74"/>
        <v>0</v>
      </c>
      <c r="AE98" s="14">
        <f t="shared" si="75"/>
        <v>0</v>
      </c>
      <c r="AF98" s="113">
        <f t="shared" si="76"/>
        <v>0</v>
      </c>
      <c r="AG98" s="47">
        <f t="shared" si="77"/>
        <v>0</v>
      </c>
      <c r="AH98" s="47">
        <f t="shared" si="78"/>
        <v>0</v>
      </c>
      <c r="AI98" s="97">
        <f t="shared" si="79"/>
        <v>0</v>
      </c>
      <c r="AJ98" s="113">
        <f t="shared" si="80"/>
        <v>0</v>
      </c>
      <c r="AK98" s="47">
        <f t="shared" si="81"/>
        <v>0</v>
      </c>
      <c r="AL98" s="47">
        <f t="shared" si="82"/>
        <v>0</v>
      </c>
      <c r="AM98" s="97">
        <f t="shared" si="83"/>
        <v>0</v>
      </c>
      <c r="AN98" s="127">
        <f t="shared" si="84"/>
        <v>0</v>
      </c>
      <c r="AO98" s="128">
        <f t="shared" si="85"/>
        <v>0</v>
      </c>
      <c r="AP98" s="129">
        <f t="shared" si="86"/>
        <v>0</v>
      </c>
    </row>
    <row r="99" spans="1:42" ht="30" x14ac:dyDescent="0.25">
      <c r="A99" s="105" t="s">
        <v>122</v>
      </c>
      <c r="B99" s="44" t="s">
        <v>367</v>
      </c>
      <c r="C99" s="45" t="s">
        <v>1410</v>
      </c>
      <c r="D99" s="45" t="s">
        <v>364</v>
      </c>
      <c r="E99" s="106" t="s">
        <v>183</v>
      </c>
      <c r="F99" s="104" t="str">
        <f t="shared" si="63"/>
        <v>Y</v>
      </c>
      <c r="G99" s="190">
        <f>SUMIF('Data and Mdcr Calculation'!A:A,A99,'Data and Mdcr Calculation'!H:H)</f>
        <v>2143</v>
      </c>
      <c r="H99" s="9">
        <f>IF($F99="N",0,SUMIFS('Data and Mdcr Calculation'!$R:$R,'Data and Mdcr Calculation'!$D:$D,H$10,'Data and Mdcr Calculation'!$A:$A,$A99))</f>
        <v>1568.8129428313539</v>
      </c>
      <c r="I99" s="191">
        <f>IF($F99="N",0,SUMIFS('Data and Mdcr Calculation'!$R:$R,'Data and Mdcr Calculation'!$D:$D,I$10,'Data and Mdcr Calculation'!$A:$A,$A99))</f>
        <v>1279.4361130066127</v>
      </c>
      <c r="J99" s="191">
        <f>IF($F99="N",0,SUMIFS('Data and Mdcr Calculation'!$R:$R,'Data and Mdcr Calculation'!$D:$D,J$10,'Data and Mdcr Calculation'!$A:$A,$A99))</f>
        <v>105.61969592054635</v>
      </c>
      <c r="K99" s="190">
        <f t="shared" si="87"/>
        <v>2953.8687517585131</v>
      </c>
      <c r="L99" s="158">
        <f>IF($F99="N",0,SUMIFS('Data and Mdcr Calculation'!$I:$I,'Data and Mdcr Calculation'!$A:$A,$A99,'Data and Mdcr Calculation'!$D:$D,L$10))</f>
        <v>178202.70746983009</v>
      </c>
      <c r="M99" s="194">
        <f>IF($F99="N",0,SUMIFS('Data and Mdcr Calculation'!$I:$I,'Data and Mdcr Calculation'!$A:$A,$A99,'Data and Mdcr Calculation'!$D:$D,M$10))</f>
        <v>147713.3149680857</v>
      </c>
      <c r="N99" s="194">
        <f>IF($F99="N",0,SUMIFS('Data and Mdcr Calculation'!$I:$I,'Data and Mdcr Calculation'!$A:$A,$A99,'Data and Mdcr Calculation'!$D:$D,N$10))</f>
        <v>11532.271467101225</v>
      </c>
      <c r="O99" s="159">
        <f t="shared" si="88"/>
        <v>337448.29390501702</v>
      </c>
      <c r="P99" s="212">
        <f>IF($F99="N",0,SUMIFS('Data and Mdcr Calculation'!P:P,'Data and Mdcr Calculation'!A:A,A99))</f>
        <v>588706.04222547181</v>
      </c>
      <c r="Q99" s="46">
        <f t="shared" si="64"/>
        <v>0.57320338114650404</v>
      </c>
      <c r="R99" s="14">
        <f t="shared" si="65"/>
        <v>251257.74832045479</v>
      </c>
      <c r="S99" s="113">
        <f t="shared" si="89"/>
        <v>69074.833872864518</v>
      </c>
      <c r="T99" s="47">
        <f t="shared" si="90"/>
        <v>56333.572055681158</v>
      </c>
      <c r="U99" s="47">
        <f t="shared" si="91"/>
        <v>4650.4352113816558</v>
      </c>
      <c r="V99" s="14">
        <f t="shared" si="66"/>
        <v>130058.84113992733</v>
      </c>
      <c r="W99" s="113">
        <f t="shared" si="67"/>
        <v>19192.4315945007</v>
      </c>
      <c r="X99" s="47">
        <f t="shared" si="68"/>
        <v>15908.72402206283</v>
      </c>
      <c r="Y99" s="47">
        <f t="shared" si="69"/>
        <v>1242.0256370068021</v>
      </c>
      <c r="Z99" s="14">
        <f t="shared" si="70"/>
        <v>36343.181253570328</v>
      </c>
      <c r="AA99" s="103">
        <f t="shared" si="71"/>
        <v>166402.02239349767</v>
      </c>
      <c r="AB99" s="113">
        <f t="shared" si="72"/>
        <v>73288.948406222305</v>
      </c>
      <c r="AC99" s="47">
        <f t="shared" si="73"/>
        <v>59929.331974128894</v>
      </c>
      <c r="AD99" s="47">
        <f t="shared" si="74"/>
        <v>4947.271501469847</v>
      </c>
      <c r="AE99" s="14">
        <f t="shared" si="75"/>
        <v>138165.55188182104</v>
      </c>
      <c r="AF99" s="113">
        <f t="shared" si="76"/>
        <v>20363.322646685094</v>
      </c>
      <c r="AG99" s="47">
        <f t="shared" si="77"/>
        <v>16924.174491556205</v>
      </c>
      <c r="AH99" s="47">
        <f t="shared" si="78"/>
        <v>1321.3038691561726</v>
      </c>
      <c r="AI99" s="97">
        <f t="shared" si="79"/>
        <v>38608.801007397473</v>
      </c>
      <c r="AJ99" s="113">
        <f t="shared" si="80"/>
        <v>93652.271052907396</v>
      </c>
      <c r="AK99" s="47">
        <f t="shared" si="81"/>
        <v>76853.506465685103</v>
      </c>
      <c r="AL99" s="47">
        <f t="shared" si="82"/>
        <v>6268.5753706260193</v>
      </c>
      <c r="AM99" s="97">
        <f t="shared" si="83"/>
        <v>176774.35288921851</v>
      </c>
      <c r="AN99" s="127">
        <f t="shared" si="84"/>
        <v>76886.240000000005</v>
      </c>
      <c r="AO99" s="128">
        <f t="shared" si="85"/>
        <v>38443.120000000003</v>
      </c>
      <c r="AP99" s="129">
        <f t="shared" si="86"/>
        <v>38443.120000000003</v>
      </c>
    </row>
    <row r="100" spans="1:42" ht="30" x14ac:dyDescent="0.25">
      <c r="A100" s="105" t="s">
        <v>95</v>
      </c>
      <c r="B100" s="44" t="s">
        <v>427</v>
      </c>
      <c r="C100" s="45" t="s">
        <v>1411</v>
      </c>
      <c r="D100" s="45" t="s">
        <v>249</v>
      </c>
      <c r="E100" s="106" t="s">
        <v>183</v>
      </c>
      <c r="F100" s="104" t="str">
        <f t="shared" si="63"/>
        <v>Y</v>
      </c>
      <c r="G100" s="190">
        <f>SUMIF('Data and Mdcr Calculation'!A:A,A100,'Data and Mdcr Calculation'!H:H)</f>
        <v>204</v>
      </c>
      <c r="H100" s="9">
        <f>IF($F100="N",0,SUMIFS('Data and Mdcr Calculation'!$R:$R,'Data and Mdcr Calculation'!$D:$D,H$10,'Data and Mdcr Calculation'!$A:$A,$A100))</f>
        <v>255.55104495501385</v>
      </c>
      <c r="I100" s="191">
        <f>IF($F100="N",0,SUMIFS('Data and Mdcr Calculation'!$R:$R,'Data and Mdcr Calculation'!$D:$D,I$10,'Data and Mdcr Calculation'!$A:$A,$A100))</f>
        <v>30.033122411781591</v>
      </c>
      <c r="J100" s="191">
        <f>IF($F100="N",0,SUMIFS('Data and Mdcr Calculation'!$R:$R,'Data and Mdcr Calculation'!$D:$D,J$10,'Data and Mdcr Calculation'!$A:$A,$A100))</f>
        <v>24.633715551197085</v>
      </c>
      <c r="K100" s="190">
        <f t="shared" si="87"/>
        <v>310.21788291799254</v>
      </c>
      <c r="L100" s="158">
        <f>IF($F100="N",0,SUMIFS('Data and Mdcr Calculation'!$I:$I,'Data and Mdcr Calculation'!$A:$A,$A100,'Data and Mdcr Calculation'!$D:$D,L$10))</f>
        <v>9569.3112962344858</v>
      </c>
      <c r="M100" s="194">
        <f>IF($F100="N",0,SUMIFS('Data and Mdcr Calculation'!$I:$I,'Data and Mdcr Calculation'!$A:$A,$A100,'Data and Mdcr Calculation'!$D:$D,M$10))</f>
        <v>1113.6709717045949</v>
      </c>
      <c r="N100" s="194">
        <f>IF($F100="N",0,SUMIFS('Data and Mdcr Calculation'!$I:$I,'Data and Mdcr Calculation'!$A:$A,$A100,'Data and Mdcr Calculation'!$D:$D,N$10))</f>
        <v>886.84272828766098</v>
      </c>
      <c r="O100" s="159">
        <f t="shared" si="88"/>
        <v>11569.82499622674</v>
      </c>
      <c r="P100" s="212">
        <f>IF($F100="N",0,SUMIFS('Data and Mdcr Calculation'!P:P,'Data and Mdcr Calculation'!A:A,A100))</f>
        <v>89559.902798424446</v>
      </c>
      <c r="Q100" s="46">
        <f t="shared" si="64"/>
        <v>0.12918532328320345</v>
      </c>
      <c r="R100" s="14">
        <f t="shared" si="65"/>
        <v>77990.077802197702</v>
      </c>
      <c r="S100" s="113">
        <f t="shared" si="89"/>
        <v>11251.91250936926</v>
      </c>
      <c r="T100" s="47">
        <f t="shared" si="90"/>
        <v>1322.3583797907436</v>
      </c>
      <c r="U100" s="47">
        <f t="shared" si="91"/>
        <v>1084.6224957192076</v>
      </c>
      <c r="V100" s="14">
        <f t="shared" si="66"/>
        <v>13658.893384879211</v>
      </c>
      <c r="W100" s="113">
        <f t="shared" si="67"/>
        <v>1030.6148266044543</v>
      </c>
      <c r="X100" s="47">
        <f t="shared" si="68"/>
        <v>119.94236365258487</v>
      </c>
      <c r="Y100" s="47">
        <f t="shared" si="69"/>
        <v>95.512961836581084</v>
      </c>
      <c r="Z100" s="14">
        <f t="shared" si="70"/>
        <v>1246.0701520936202</v>
      </c>
      <c r="AA100" s="103">
        <f t="shared" si="71"/>
        <v>14904.963536972831</v>
      </c>
      <c r="AB100" s="113">
        <f t="shared" si="72"/>
        <v>11938.368710206112</v>
      </c>
      <c r="AC100" s="47">
        <f t="shared" si="73"/>
        <v>1406.76423381994</v>
      </c>
      <c r="AD100" s="47">
        <f t="shared" si="74"/>
        <v>1153.853718850221</v>
      </c>
      <c r="AE100" s="14">
        <f t="shared" si="75"/>
        <v>14498.986662876274</v>
      </c>
      <c r="AF100" s="113">
        <f t="shared" si="76"/>
        <v>1093.4905322063175</v>
      </c>
      <c r="AG100" s="47">
        <f t="shared" si="77"/>
        <v>127.59825920487754</v>
      </c>
      <c r="AH100" s="47">
        <f t="shared" si="78"/>
        <v>101.60953386870328</v>
      </c>
      <c r="AI100" s="97">
        <f t="shared" si="79"/>
        <v>1322.6983252798982</v>
      </c>
      <c r="AJ100" s="113">
        <f t="shared" si="80"/>
        <v>13031.859242412429</v>
      </c>
      <c r="AK100" s="47">
        <f t="shared" si="81"/>
        <v>1534.3624930248175</v>
      </c>
      <c r="AL100" s="47">
        <f t="shared" si="82"/>
        <v>1255.4632527189242</v>
      </c>
      <c r="AM100" s="97">
        <f t="shared" si="83"/>
        <v>15821.68498815617</v>
      </c>
      <c r="AN100" s="127">
        <f t="shared" si="84"/>
        <v>6881.48</v>
      </c>
      <c r="AO100" s="128">
        <f t="shared" si="85"/>
        <v>3440.74</v>
      </c>
      <c r="AP100" s="129">
        <f t="shared" si="86"/>
        <v>3440.74</v>
      </c>
    </row>
    <row r="101" spans="1:42" x14ac:dyDescent="0.25">
      <c r="A101" s="105" t="s">
        <v>80</v>
      </c>
      <c r="B101" s="44" t="s">
        <v>369</v>
      </c>
      <c r="C101" s="45" t="s">
        <v>1412</v>
      </c>
      <c r="D101" s="45" t="s">
        <v>364</v>
      </c>
      <c r="E101" s="106" t="s">
        <v>183</v>
      </c>
      <c r="F101" s="104" t="str">
        <f t="shared" si="63"/>
        <v>Y</v>
      </c>
      <c r="G101" s="190">
        <f>SUMIF('Data and Mdcr Calculation'!A:A,A101,'Data and Mdcr Calculation'!H:H)</f>
        <v>2044</v>
      </c>
      <c r="H101" s="9">
        <f>IF($F101="N",0,SUMIFS('Data and Mdcr Calculation'!$R:$R,'Data and Mdcr Calculation'!$D:$D,H$10,'Data and Mdcr Calculation'!$A:$A,$A101))</f>
        <v>2713.9632334062271</v>
      </c>
      <c r="I101" s="191">
        <f>IF($F101="N",0,SUMIFS('Data and Mdcr Calculation'!$R:$R,'Data and Mdcr Calculation'!$D:$D,I$10,'Data and Mdcr Calculation'!$A:$A,$A101))</f>
        <v>200.50486425422557</v>
      </c>
      <c r="J101" s="191">
        <f>IF($F101="N",0,SUMIFS('Data and Mdcr Calculation'!$R:$R,'Data and Mdcr Calculation'!$D:$D,J$10,'Data and Mdcr Calculation'!$A:$A,$A101))</f>
        <v>135.25640657751188</v>
      </c>
      <c r="K101" s="190">
        <f t="shared" si="87"/>
        <v>3049.7245042379645</v>
      </c>
      <c r="L101" s="158">
        <f>IF($F101="N",0,SUMIFS('Data and Mdcr Calculation'!$I:$I,'Data and Mdcr Calculation'!$A:$A,$A101,'Data and Mdcr Calculation'!$D:$D,L$10))</f>
        <v>418096.36187388742</v>
      </c>
      <c r="M101" s="194">
        <f>IF($F101="N",0,SUMIFS('Data and Mdcr Calculation'!$I:$I,'Data and Mdcr Calculation'!$A:$A,$A101,'Data and Mdcr Calculation'!$D:$D,M$10))</f>
        <v>31142.758303475304</v>
      </c>
      <c r="N101" s="194">
        <f>IF($F101="N",0,SUMIFS('Data and Mdcr Calculation'!$I:$I,'Data and Mdcr Calculation'!$A:$A,$A101,'Data and Mdcr Calculation'!$D:$D,N$10))</f>
        <v>20648.913079140024</v>
      </c>
      <c r="O101" s="159">
        <f t="shared" si="88"/>
        <v>469888.03325650271</v>
      </c>
      <c r="P101" s="212">
        <f>IF($F101="N",0,SUMIFS('Data and Mdcr Calculation'!P:P,'Data and Mdcr Calculation'!A:A,A101))</f>
        <v>449620.88365980319</v>
      </c>
      <c r="Q101" s="46">
        <f t="shared" si="64"/>
        <v>1.045076085949856</v>
      </c>
      <c r="R101" s="14">
        <f t="shared" si="65"/>
        <v>-20267.149596699513</v>
      </c>
      <c r="S101" s="113">
        <f t="shared" si="89"/>
        <v>119495.80116687619</v>
      </c>
      <c r="T101" s="47">
        <f t="shared" si="90"/>
        <v>8828.229173113552</v>
      </c>
      <c r="U101" s="47">
        <f t="shared" si="91"/>
        <v>5955.3395816078482</v>
      </c>
      <c r="V101" s="14">
        <f t="shared" si="66"/>
        <v>134279.36992159759</v>
      </c>
      <c r="W101" s="113">
        <f t="shared" si="67"/>
        <v>45028.978173817675</v>
      </c>
      <c r="X101" s="47">
        <f t="shared" si="68"/>
        <v>3354.0750692842903</v>
      </c>
      <c r="Y101" s="47">
        <f t="shared" si="69"/>
        <v>2223.8879386233807</v>
      </c>
      <c r="Z101" s="14">
        <f t="shared" si="70"/>
        <v>50606.941181725349</v>
      </c>
      <c r="AA101" s="103">
        <f t="shared" si="71"/>
        <v>184886.31110332295</v>
      </c>
      <c r="AB101" s="113">
        <f t="shared" si="72"/>
        <v>126785.99593302513</v>
      </c>
      <c r="AC101" s="47">
        <f t="shared" si="73"/>
        <v>9391.7331628867578</v>
      </c>
      <c r="AD101" s="47">
        <f t="shared" si="74"/>
        <v>6335.4676400083499</v>
      </c>
      <c r="AE101" s="14">
        <f t="shared" si="75"/>
        <v>142513.19673592024</v>
      </c>
      <c r="AF101" s="113">
        <f t="shared" si="76"/>
        <v>47776.10416320178</v>
      </c>
      <c r="AG101" s="47">
        <f t="shared" si="77"/>
        <v>3568.1649673237134</v>
      </c>
      <c r="AH101" s="47">
        <f t="shared" si="78"/>
        <v>2365.8382325780649</v>
      </c>
      <c r="AI101" s="97">
        <f t="shared" si="79"/>
        <v>53710.107363103554</v>
      </c>
      <c r="AJ101" s="113">
        <f t="shared" si="80"/>
        <v>174562.1000962269</v>
      </c>
      <c r="AK101" s="47">
        <f t="shared" si="81"/>
        <v>12959.898130210471</v>
      </c>
      <c r="AL101" s="47">
        <f t="shared" si="82"/>
        <v>8701.3058725864139</v>
      </c>
      <c r="AM101" s="97">
        <f t="shared" si="83"/>
        <v>196223.30409902378</v>
      </c>
      <c r="AN101" s="127">
        <f t="shared" si="84"/>
        <v>85345.36</v>
      </c>
      <c r="AO101" s="128">
        <f t="shared" si="85"/>
        <v>42672.68</v>
      </c>
      <c r="AP101" s="129">
        <f t="shared" si="86"/>
        <v>42672.68</v>
      </c>
    </row>
    <row r="102" spans="1:42" ht="30" x14ac:dyDescent="0.25">
      <c r="A102" s="105" t="s">
        <v>176</v>
      </c>
      <c r="B102" s="44" t="s">
        <v>343</v>
      </c>
      <c r="C102" s="45" t="s">
        <v>1413</v>
      </c>
      <c r="D102" s="45" t="s">
        <v>364</v>
      </c>
      <c r="E102" s="106" t="s">
        <v>183</v>
      </c>
      <c r="F102" s="104" t="str">
        <f t="shared" si="63"/>
        <v>Y</v>
      </c>
      <c r="G102" s="190">
        <f>SUMIF('Data and Mdcr Calculation'!A:A,A102,'Data and Mdcr Calculation'!H:H)</f>
        <v>6219</v>
      </c>
      <c r="H102" s="9">
        <f>IF($F102="N",0,SUMIFS('Data and Mdcr Calculation'!$R:$R,'Data and Mdcr Calculation'!$D:$D,H$10,'Data and Mdcr Calculation'!$A:$A,$A102))</f>
        <v>8368.6989951918786</v>
      </c>
      <c r="I102" s="191">
        <f>IF($F102="N",0,SUMIFS('Data and Mdcr Calculation'!$R:$R,'Data and Mdcr Calculation'!$D:$D,I$10,'Data and Mdcr Calculation'!$A:$A,$A102))</f>
        <v>541.24740874261613</v>
      </c>
      <c r="J102" s="191">
        <f>IF($F102="N",0,SUMIFS('Data and Mdcr Calculation'!$R:$R,'Data and Mdcr Calculation'!$D:$D,J$10,'Data and Mdcr Calculation'!$A:$A,$A102))</f>
        <v>202.92932977733818</v>
      </c>
      <c r="K102" s="190">
        <f t="shared" si="87"/>
        <v>9112.8757337118332</v>
      </c>
      <c r="L102" s="158">
        <f>IF($F102="N",0,SUMIFS('Data and Mdcr Calculation'!$I:$I,'Data and Mdcr Calculation'!$A:$A,$A102,'Data and Mdcr Calculation'!$D:$D,L$10))</f>
        <v>1946072.4614235875</v>
      </c>
      <c r="M102" s="194">
        <f>IF($F102="N",0,SUMIFS('Data and Mdcr Calculation'!$I:$I,'Data and Mdcr Calculation'!$A:$A,$A102,'Data and Mdcr Calculation'!$D:$D,M$10))</f>
        <v>126008.69875353893</v>
      </c>
      <c r="N102" s="194">
        <f>IF($F102="N",0,SUMIFS('Data and Mdcr Calculation'!$I:$I,'Data and Mdcr Calculation'!$A:$A,$A102,'Data and Mdcr Calculation'!$D:$D,N$10))</f>
        <v>41961.573405296767</v>
      </c>
      <c r="O102" s="159">
        <f t="shared" si="88"/>
        <v>2114042.7335824231</v>
      </c>
      <c r="P102" s="212">
        <f>IF($F102="N",0,SUMIFS('Data and Mdcr Calculation'!P:P,'Data and Mdcr Calculation'!A:A,A102))</f>
        <v>2286511.6503456361</v>
      </c>
      <c r="Q102" s="46">
        <f t="shared" si="64"/>
        <v>0.92457116204190692</v>
      </c>
      <c r="R102" s="14">
        <f t="shared" si="65"/>
        <v>172468.916763213</v>
      </c>
      <c r="S102" s="113">
        <f t="shared" si="89"/>
        <v>368473.81675829843</v>
      </c>
      <c r="T102" s="47">
        <f t="shared" si="90"/>
        <v>23831.12340693739</v>
      </c>
      <c r="U102" s="47">
        <f t="shared" si="91"/>
        <v>8934.9783900962011</v>
      </c>
      <c r="V102" s="14">
        <f t="shared" si="66"/>
        <v>401239.91855533206</v>
      </c>
      <c r="W102" s="113">
        <f t="shared" si="67"/>
        <v>209592.00409532039</v>
      </c>
      <c r="X102" s="47">
        <f t="shared" si="68"/>
        <v>13571.136855756144</v>
      </c>
      <c r="Y102" s="47">
        <f t="shared" si="69"/>
        <v>4519.2614557504621</v>
      </c>
      <c r="Z102" s="14">
        <f t="shared" si="70"/>
        <v>227682.40240682699</v>
      </c>
      <c r="AA102" s="103">
        <f t="shared" si="71"/>
        <v>628922.32096215908</v>
      </c>
      <c r="AB102" s="113">
        <f t="shared" si="72"/>
        <v>390953.65173294261</v>
      </c>
      <c r="AC102" s="47">
        <f t="shared" si="73"/>
        <v>25352.258943550416</v>
      </c>
      <c r="AD102" s="47">
        <f t="shared" si="74"/>
        <v>9505.2961596768109</v>
      </c>
      <c r="AE102" s="14">
        <f t="shared" si="75"/>
        <v>425811.20683616982</v>
      </c>
      <c r="AF102" s="113">
        <f t="shared" si="76"/>
        <v>222378.78418601633</v>
      </c>
      <c r="AG102" s="47">
        <f t="shared" si="77"/>
        <v>14437.379633783132</v>
      </c>
      <c r="AH102" s="47">
        <f t="shared" si="78"/>
        <v>4807.7249529260234</v>
      </c>
      <c r="AI102" s="97">
        <f t="shared" si="79"/>
        <v>241623.88877272548</v>
      </c>
      <c r="AJ102" s="113">
        <f t="shared" si="80"/>
        <v>613332.43591895897</v>
      </c>
      <c r="AK102" s="47">
        <f t="shared" si="81"/>
        <v>39789.63857733355</v>
      </c>
      <c r="AL102" s="47">
        <f t="shared" si="82"/>
        <v>14313.021112602833</v>
      </c>
      <c r="AM102" s="97">
        <f t="shared" si="83"/>
        <v>667435.0956088953</v>
      </c>
      <c r="AN102" s="127">
        <f t="shared" si="84"/>
        <v>290294.21999999997</v>
      </c>
      <c r="AO102" s="128">
        <f t="shared" si="85"/>
        <v>145147.10999999999</v>
      </c>
      <c r="AP102" s="129">
        <f t="shared" si="86"/>
        <v>145147.10999999999</v>
      </c>
    </row>
    <row r="103" spans="1:42" ht="30" x14ac:dyDescent="0.25">
      <c r="A103" s="105" t="s">
        <v>27</v>
      </c>
      <c r="B103" s="44" t="s">
        <v>209</v>
      </c>
      <c r="C103" s="45" t="s">
        <v>1414</v>
      </c>
      <c r="D103" s="45" t="s">
        <v>364</v>
      </c>
      <c r="E103" s="106" t="s">
        <v>183</v>
      </c>
      <c r="F103" s="104" t="str">
        <f t="shared" si="63"/>
        <v>Y</v>
      </c>
      <c r="G103" s="190">
        <f>SUMIF('Data and Mdcr Calculation'!A:A,A103,'Data and Mdcr Calculation'!H:H)</f>
        <v>560</v>
      </c>
      <c r="H103" s="9">
        <f>IF($F103="N",0,SUMIFS('Data and Mdcr Calculation'!$R:$R,'Data and Mdcr Calculation'!$D:$D,H$10,'Data and Mdcr Calculation'!$A:$A,$A103))</f>
        <v>619.39501269454979</v>
      </c>
      <c r="I103" s="191">
        <f>IF($F103="N",0,SUMIFS('Data and Mdcr Calculation'!$R:$R,'Data and Mdcr Calculation'!$D:$D,I$10,'Data and Mdcr Calculation'!$A:$A,$A103))</f>
        <v>180.28816649315834</v>
      </c>
      <c r="J103" s="191">
        <f>IF($F103="N",0,SUMIFS('Data and Mdcr Calculation'!$R:$R,'Data and Mdcr Calculation'!$D:$D,J$10,'Data and Mdcr Calculation'!$A:$A,$A103))</f>
        <v>33.25575075752058</v>
      </c>
      <c r="K103" s="190">
        <f t="shared" si="87"/>
        <v>832.93892994522867</v>
      </c>
      <c r="L103" s="158">
        <f>IF($F103="N",0,SUMIFS('Data and Mdcr Calculation'!$I:$I,'Data and Mdcr Calculation'!$A:$A,$A103,'Data and Mdcr Calculation'!$D:$D,L$10))</f>
        <v>100273.93214480174</v>
      </c>
      <c r="M103" s="194">
        <f>IF($F103="N",0,SUMIFS('Data and Mdcr Calculation'!$I:$I,'Data and Mdcr Calculation'!$A:$A,$A103,'Data and Mdcr Calculation'!$D:$D,M$10))</f>
        <v>29451.60187560233</v>
      </c>
      <c r="N103" s="194">
        <f>IF($F103="N",0,SUMIFS('Data and Mdcr Calculation'!$I:$I,'Data and Mdcr Calculation'!$A:$A,$A103,'Data and Mdcr Calculation'!$D:$D,N$10))</f>
        <v>5343.5326826269702</v>
      </c>
      <c r="O103" s="159">
        <f t="shared" si="88"/>
        <v>135069.06670303104</v>
      </c>
      <c r="P103" s="212">
        <f>IF($F103="N",0,SUMIFS('Data and Mdcr Calculation'!P:P,'Data and Mdcr Calculation'!A:A,A103))</f>
        <v>184987.40695153578</v>
      </c>
      <c r="Q103" s="46">
        <f t="shared" si="64"/>
        <v>0.73015276514696659</v>
      </c>
      <c r="R103" s="14">
        <f t="shared" si="65"/>
        <v>49918.340248504741</v>
      </c>
      <c r="S103" s="113">
        <f t="shared" si="89"/>
        <v>27271.962408941028</v>
      </c>
      <c r="T103" s="47">
        <f t="shared" si="90"/>
        <v>7938.0879706937621</v>
      </c>
      <c r="U103" s="47">
        <f t="shared" si="91"/>
        <v>1464.2507058536312</v>
      </c>
      <c r="V103" s="14">
        <f t="shared" si="66"/>
        <v>36674.30108548842</v>
      </c>
      <c r="W103" s="113">
        <f t="shared" si="67"/>
        <v>10799.502491995148</v>
      </c>
      <c r="X103" s="47">
        <f t="shared" si="68"/>
        <v>3171.9375220023712</v>
      </c>
      <c r="Y103" s="47">
        <f t="shared" si="69"/>
        <v>575.49846991892468</v>
      </c>
      <c r="Z103" s="14">
        <f t="shared" si="70"/>
        <v>14546.938483916443</v>
      </c>
      <c r="AA103" s="103">
        <f t="shared" si="71"/>
        <v>51221.239569404861</v>
      </c>
      <c r="AB103" s="113">
        <f t="shared" si="72"/>
        <v>28935.769134154936</v>
      </c>
      <c r="AC103" s="47">
        <f t="shared" si="73"/>
        <v>8444.7744369082575</v>
      </c>
      <c r="AD103" s="47">
        <f t="shared" si="74"/>
        <v>1557.7135168655652</v>
      </c>
      <c r="AE103" s="14">
        <f t="shared" si="75"/>
        <v>38938.25708792876</v>
      </c>
      <c r="AF103" s="113">
        <f t="shared" si="76"/>
        <v>11458.358081692466</v>
      </c>
      <c r="AG103" s="47">
        <f t="shared" si="77"/>
        <v>3374.4016191514588</v>
      </c>
      <c r="AH103" s="47">
        <f t="shared" si="78"/>
        <v>612.23241480736669</v>
      </c>
      <c r="AI103" s="97">
        <f t="shared" si="79"/>
        <v>15444.99211565129</v>
      </c>
      <c r="AJ103" s="113">
        <f t="shared" si="80"/>
        <v>40394.127215847402</v>
      </c>
      <c r="AK103" s="47">
        <f t="shared" si="81"/>
        <v>11819.176056059716</v>
      </c>
      <c r="AL103" s="47">
        <f t="shared" si="82"/>
        <v>2169.9459316729317</v>
      </c>
      <c r="AM103" s="97">
        <f t="shared" si="83"/>
        <v>54383.249203580053</v>
      </c>
      <c r="AN103" s="127">
        <f t="shared" si="84"/>
        <v>23653.45</v>
      </c>
      <c r="AO103" s="128">
        <f t="shared" si="85"/>
        <v>11826.73</v>
      </c>
      <c r="AP103" s="129">
        <f t="shared" si="86"/>
        <v>11826.720000000001</v>
      </c>
    </row>
    <row r="104" spans="1:42" ht="30" x14ac:dyDescent="0.25">
      <c r="A104" s="105" t="s">
        <v>147</v>
      </c>
      <c r="B104" s="44" t="s">
        <v>230</v>
      </c>
      <c r="C104" s="45" t="s">
        <v>1414</v>
      </c>
      <c r="D104" s="45" t="s">
        <v>364</v>
      </c>
      <c r="E104" s="106" t="s">
        <v>183</v>
      </c>
      <c r="F104" s="104" t="str">
        <f t="shared" si="63"/>
        <v>Y</v>
      </c>
      <c r="G104" s="190">
        <f>SUMIF('Data and Mdcr Calculation'!A:A,A104,'Data and Mdcr Calculation'!H:H)</f>
        <v>2362</v>
      </c>
      <c r="H104" s="9">
        <f>IF($F104="N",0,SUMIFS('Data and Mdcr Calculation'!$R:$R,'Data and Mdcr Calculation'!$D:$D,H$10,'Data and Mdcr Calculation'!$A:$A,$A104))</f>
        <v>2388.1111772601121</v>
      </c>
      <c r="I104" s="191">
        <f>IF($F104="N",0,SUMIFS('Data and Mdcr Calculation'!$R:$R,'Data and Mdcr Calculation'!$D:$D,I$10,'Data and Mdcr Calculation'!$A:$A,$A104))</f>
        <v>876.20349762771116</v>
      </c>
      <c r="J104" s="191">
        <f>IF($F104="N",0,SUMIFS('Data and Mdcr Calculation'!$R:$R,'Data and Mdcr Calculation'!$D:$D,J$10,'Data and Mdcr Calculation'!$A:$A,$A104))</f>
        <v>177.53301993047421</v>
      </c>
      <c r="K104" s="190">
        <f t="shared" si="87"/>
        <v>3441.8476948182979</v>
      </c>
      <c r="L104" s="158">
        <f>IF($F104="N",0,SUMIFS('Data and Mdcr Calculation'!$I:$I,'Data and Mdcr Calculation'!$A:$A,$A104,'Data and Mdcr Calculation'!$D:$D,L$10))</f>
        <v>380110.11363642727</v>
      </c>
      <c r="M104" s="194">
        <f>IF($F104="N",0,SUMIFS('Data and Mdcr Calculation'!$I:$I,'Data and Mdcr Calculation'!$A:$A,$A104,'Data and Mdcr Calculation'!$D:$D,M$10))</f>
        <v>143071.67793780097</v>
      </c>
      <c r="N104" s="194">
        <f>IF($F104="N",0,SUMIFS('Data and Mdcr Calculation'!$I:$I,'Data and Mdcr Calculation'!$A:$A,$A104,'Data and Mdcr Calculation'!$D:$D,N$10))</f>
        <v>28269.033847963809</v>
      </c>
      <c r="O104" s="159">
        <f t="shared" si="88"/>
        <v>551450.82542219199</v>
      </c>
      <c r="P104" s="212">
        <f>IF($F104="N",0,SUMIFS('Data and Mdcr Calculation'!P:P,'Data and Mdcr Calculation'!A:A,A104))</f>
        <v>562466.75028720603</v>
      </c>
      <c r="Q104" s="46">
        <f t="shared" si="64"/>
        <v>0.98041497589077209</v>
      </c>
      <c r="R104" s="14">
        <f t="shared" si="65"/>
        <v>11015.924865014036</v>
      </c>
      <c r="S104" s="113">
        <f t="shared" si="89"/>
        <v>105148.53513476274</v>
      </c>
      <c r="T104" s="47">
        <f t="shared" si="90"/>
        <v>38579.240000548125</v>
      </c>
      <c r="U104" s="47">
        <f t="shared" si="91"/>
        <v>7816.7788675387801</v>
      </c>
      <c r="V104" s="14">
        <f t="shared" si="66"/>
        <v>151544.55400284965</v>
      </c>
      <c r="W104" s="113">
        <f t="shared" si="67"/>
        <v>40937.859238643221</v>
      </c>
      <c r="X104" s="47">
        <f t="shared" si="68"/>
        <v>15408.819713901165</v>
      </c>
      <c r="Y104" s="47">
        <f t="shared" si="69"/>
        <v>3044.5749454257025</v>
      </c>
      <c r="Z104" s="14">
        <f t="shared" si="70"/>
        <v>59391.253897970091</v>
      </c>
      <c r="AA104" s="103">
        <f t="shared" si="71"/>
        <v>210935.80790081975</v>
      </c>
      <c r="AB104" s="113">
        <f t="shared" si="72"/>
        <v>111563.43250372705</v>
      </c>
      <c r="AC104" s="47">
        <f t="shared" si="73"/>
        <v>41041.744681434175</v>
      </c>
      <c r="AD104" s="47">
        <f t="shared" si="74"/>
        <v>8315.7221995093405</v>
      </c>
      <c r="AE104" s="14">
        <f t="shared" si="75"/>
        <v>160920.89938467054</v>
      </c>
      <c r="AF104" s="113">
        <f t="shared" si="76"/>
        <v>43435.394417658586</v>
      </c>
      <c r="AG104" s="47">
        <f t="shared" si="77"/>
        <v>16392.361397767196</v>
      </c>
      <c r="AH104" s="47">
        <f t="shared" si="78"/>
        <v>3238.9095164103219</v>
      </c>
      <c r="AI104" s="97">
        <f t="shared" si="79"/>
        <v>63066.665331836106</v>
      </c>
      <c r="AJ104" s="113">
        <f t="shared" si="80"/>
        <v>154998.82692138563</v>
      </c>
      <c r="AK104" s="47">
        <f t="shared" si="81"/>
        <v>57434.106079201374</v>
      </c>
      <c r="AL104" s="47">
        <f t="shared" si="82"/>
        <v>11554.631715919662</v>
      </c>
      <c r="AM104" s="97">
        <f t="shared" si="83"/>
        <v>223987.56471650663</v>
      </c>
      <c r="AN104" s="127">
        <f t="shared" si="84"/>
        <v>97421.15</v>
      </c>
      <c r="AO104" s="128">
        <f t="shared" si="85"/>
        <v>48710.58</v>
      </c>
      <c r="AP104" s="129">
        <f t="shared" si="86"/>
        <v>48710.569999999992</v>
      </c>
    </row>
    <row r="105" spans="1:42" ht="30" x14ac:dyDescent="0.25">
      <c r="A105" s="105" t="s">
        <v>179</v>
      </c>
      <c r="B105" s="44" t="s">
        <v>237</v>
      </c>
      <c r="C105" s="45" t="s">
        <v>1414</v>
      </c>
      <c r="D105" s="45" t="s">
        <v>364</v>
      </c>
      <c r="E105" s="106" t="s">
        <v>183</v>
      </c>
      <c r="F105" s="104" t="str">
        <f t="shared" si="63"/>
        <v>Y</v>
      </c>
      <c r="G105" s="190">
        <f>SUMIF('Data and Mdcr Calculation'!A:A,A105,'Data and Mdcr Calculation'!H:H)</f>
        <v>17586</v>
      </c>
      <c r="H105" s="9">
        <f>IF($F105="N",0,SUMIFS('Data and Mdcr Calculation'!$R:$R,'Data and Mdcr Calculation'!$D:$D,H$10,'Data and Mdcr Calculation'!$A:$A,$A105))</f>
        <v>23071.169414774911</v>
      </c>
      <c r="I105" s="191">
        <f>IF($F105="N",0,SUMIFS('Data and Mdcr Calculation'!$R:$R,'Data and Mdcr Calculation'!$D:$D,I$10,'Data and Mdcr Calculation'!$A:$A,$A105))</f>
        <v>1335.0843275305467</v>
      </c>
      <c r="J105" s="191">
        <f>IF($F105="N",0,SUMIFS('Data and Mdcr Calculation'!$R:$R,'Data and Mdcr Calculation'!$D:$D,J$10,'Data and Mdcr Calculation'!$A:$A,$A105))</f>
        <v>567.13002607329634</v>
      </c>
      <c r="K105" s="190">
        <f t="shared" si="87"/>
        <v>24973.383768378753</v>
      </c>
      <c r="L105" s="158">
        <f>IF($F105="N",0,SUMIFS('Data and Mdcr Calculation'!$I:$I,'Data and Mdcr Calculation'!$A:$A,$A105,'Data and Mdcr Calculation'!$D:$D,L$10))</f>
        <v>3740432.9764581462</v>
      </c>
      <c r="M105" s="194">
        <f>IF($F105="N",0,SUMIFS('Data and Mdcr Calculation'!$I:$I,'Data and Mdcr Calculation'!$A:$A,$A105,'Data and Mdcr Calculation'!$D:$D,M$10))</f>
        <v>216783.73965654994</v>
      </c>
      <c r="N105" s="194">
        <f>IF($F105="N",0,SUMIFS('Data and Mdcr Calculation'!$I:$I,'Data and Mdcr Calculation'!$A:$A,$A105,'Data and Mdcr Calculation'!$D:$D,N$10))</f>
        <v>86316.995232857123</v>
      </c>
      <c r="O105" s="159">
        <f t="shared" si="88"/>
        <v>4043533.7113475534</v>
      </c>
      <c r="P105" s="212">
        <f>IF($F105="N",0,SUMIFS('Data and Mdcr Calculation'!P:P,'Data and Mdcr Calculation'!A:A,A105))</f>
        <v>4037197.2199961091</v>
      </c>
      <c r="Q105" s="46">
        <f t="shared" si="64"/>
        <v>1.0015695273245657</v>
      </c>
      <c r="R105" s="14">
        <f t="shared" si="65"/>
        <v>-6336.4913514442742</v>
      </c>
      <c r="S105" s="113">
        <f t="shared" si="89"/>
        <v>1015823.5893325394</v>
      </c>
      <c r="T105" s="47">
        <f t="shared" si="90"/>
        <v>58783.762941169975</v>
      </c>
      <c r="U105" s="47">
        <f t="shared" si="91"/>
        <v>24970.735048007238</v>
      </c>
      <c r="V105" s="14">
        <f t="shared" si="66"/>
        <v>1099578.0873217166</v>
      </c>
      <c r="W105" s="113">
        <f t="shared" si="67"/>
        <v>402844.63156454236</v>
      </c>
      <c r="X105" s="47">
        <f t="shared" si="68"/>
        <v>23347.60876101043</v>
      </c>
      <c r="Y105" s="47">
        <f t="shared" si="69"/>
        <v>9296.3403865787132</v>
      </c>
      <c r="Z105" s="14">
        <f t="shared" si="70"/>
        <v>435488.58071213146</v>
      </c>
      <c r="AA105" s="103">
        <f t="shared" si="71"/>
        <v>1535066.6680338481</v>
      </c>
      <c r="AB105" s="113">
        <f t="shared" si="72"/>
        <v>1077796.9117586624</v>
      </c>
      <c r="AC105" s="47">
        <f t="shared" si="73"/>
        <v>62535.918022521255</v>
      </c>
      <c r="AD105" s="47">
        <f t="shared" si="74"/>
        <v>26564.611753199191</v>
      </c>
      <c r="AE105" s="14">
        <f t="shared" si="75"/>
        <v>1166897.441534383</v>
      </c>
      <c r="AF105" s="113">
        <f t="shared" si="76"/>
        <v>427421.35975017759</v>
      </c>
      <c r="AG105" s="47">
        <f t="shared" si="77"/>
        <v>24837.881660649393</v>
      </c>
      <c r="AH105" s="47">
        <f t="shared" si="78"/>
        <v>9889.7238155092691</v>
      </c>
      <c r="AI105" s="97">
        <f t="shared" si="79"/>
        <v>462148.96522633627</v>
      </c>
      <c r="AJ105" s="113">
        <f t="shared" si="80"/>
        <v>1505218.2715088399</v>
      </c>
      <c r="AK105" s="47">
        <f t="shared" si="81"/>
        <v>87373.799683170655</v>
      </c>
      <c r="AL105" s="47">
        <f t="shared" si="82"/>
        <v>36454.335568708462</v>
      </c>
      <c r="AM105" s="97">
        <f t="shared" si="83"/>
        <v>1629046.4067607189</v>
      </c>
      <c r="AN105" s="127">
        <f t="shared" si="84"/>
        <v>708537.44</v>
      </c>
      <c r="AO105" s="128">
        <f t="shared" si="85"/>
        <v>354268.72</v>
      </c>
      <c r="AP105" s="129">
        <f t="shared" si="86"/>
        <v>354268.72</v>
      </c>
    </row>
    <row r="106" spans="1:42" ht="30" x14ac:dyDescent="0.25">
      <c r="A106" s="105" t="s">
        <v>98</v>
      </c>
      <c r="B106" s="44" t="s">
        <v>225</v>
      </c>
      <c r="C106" s="45" t="s">
        <v>1415</v>
      </c>
      <c r="D106" s="45" t="s">
        <v>364</v>
      </c>
      <c r="E106" s="106" t="s">
        <v>183</v>
      </c>
      <c r="F106" s="104" t="str">
        <f t="shared" si="63"/>
        <v>Y</v>
      </c>
      <c r="G106" s="190">
        <f>SUMIF('Data and Mdcr Calculation'!A:A,A106,'Data and Mdcr Calculation'!H:H)</f>
        <v>6914</v>
      </c>
      <c r="H106" s="9">
        <f>IF($F106="N",0,SUMIFS('Data and Mdcr Calculation'!$R:$R,'Data and Mdcr Calculation'!$D:$D,H$10,'Data and Mdcr Calculation'!$A:$A,$A106))</f>
        <v>8086.7734690211146</v>
      </c>
      <c r="I106" s="191">
        <f>IF($F106="N",0,SUMIFS('Data and Mdcr Calculation'!$R:$R,'Data and Mdcr Calculation'!$D:$D,I$10,'Data and Mdcr Calculation'!$A:$A,$A106))</f>
        <v>1385.288585787278</v>
      </c>
      <c r="J106" s="191">
        <f>IF($F106="N",0,SUMIFS('Data and Mdcr Calculation'!$R:$R,'Data and Mdcr Calculation'!$D:$D,J$10,'Data and Mdcr Calculation'!$A:$A,$A106))</f>
        <v>705.38157611622694</v>
      </c>
      <c r="K106" s="190">
        <f t="shared" si="87"/>
        <v>10177.443630924621</v>
      </c>
      <c r="L106" s="158">
        <f>IF($F106="N",0,SUMIFS('Data and Mdcr Calculation'!$I:$I,'Data and Mdcr Calculation'!$A:$A,$A106,'Data and Mdcr Calculation'!$D:$D,L$10))</f>
        <v>1334898.7550490531</v>
      </c>
      <c r="M106" s="194">
        <f>IF($F106="N",0,SUMIFS('Data and Mdcr Calculation'!$I:$I,'Data and Mdcr Calculation'!$A:$A,$A106,'Data and Mdcr Calculation'!$D:$D,M$10))</f>
        <v>230850.92508984025</v>
      </c>
      <c r="N106" s="194">
        <f>IF($F106="N",0,SUMIFS('Data and Mdcr Calculation'!$I:$I,'Data and Mdcr Calculation'!$A:$A,$A106,'Data and Mdcr Calculation'!$D:$D,N$10))</f>
        <v>115804.03255079649</v>
      </c>
      <c r="O106" s="159">
        <f t="shared" si="88"/>
        <v>1681553.7126896898</v>
      </c>
      <c r="P106" s="212">
        <f>IF($F106="N",0,SUMIFS('Data and Mdcr Calculation'!P:P,'Data and Mdcr Calculation'!A:A,A106))</f>
        <v>1835400.184400945</v>
      </c>
      <c r="Q106" s="46">
        <f t="shared" si="64"/>
        <v>0.916178241116681</v>
      </c>
      <c r="R106" s="14">
        <f t="shared" si="65"/>
        <v>153846.47171125514</v>
      </c>
      <c r="S106" s="113">
        <f t="shared" si="89"/>
        <v>356060.63584099966</v>
      </c>
      <c r="T106" s="47">
        <f t="shared" si="90"/>
        <v>60994.25643221385</v>
      </c>
      <c r="U106" s="47">
        <f t="shared" si="91"/>
        <v>31057.950796397472</v>
      </c>
      <c r="V106" s="14">
        <f t="shared" si="66"/>
        <v>448112.84306961094</v>
      </c>
      <c r="W106" s="113">
        <f t="shared" si="67"/>
        <v>143768.59591878302</v>
      </c>
      <c r="X106" s="47">
        <f t="shared" si="68"/>
        <v>24862.644632175798</v>
      </c>
      <c r="Y106" s="47">
        <f t="shared" si="69"/>
        <v>12472.094305720782</v>
      </c>
      <c r="Z106" s="14">
        <f t="shared" si="70"/>
        <v>181103.3348566796</v>
      </c>
      <c r="AA106" s="103">
        <f t="shared" si="71"/>
        <v>629216.17792629055</v>
      </c>
      <c r="AB106" s="113">
        <f t="shared" si="72"/>
        <v>377783.16800106067</v>
      </c>
      <c r="AC106" s="47">
        <f t="shared" si="73"/>
        <v>64887.506842780698</v>
      </c>
      <c r="AD106" s="47">
        <f t="shared" si="74"/>
        <v>33040.373187656885</v>
      </c>
      <c r="AE106" s="14">
        <f t="shared" si="75"/>
        <v>475711.04803149821</v>
      </c>
      <c r="AF106" s="113">
        <f t="shared" si="76"/>
        <v>152539.62431701116</v>
      </c>
      <c r="AG106" s="47">
        <f t="shared" si="77"/>
        <v>26449.62194912319</v>
      </c>
      <c r="AH106" s="47">
        <f t="shared" si="78"/>
        <v>13268.185431617854</v>
      </c>
      <c r="AI106" s="97">
        <f t="shared" si="79"/>
        <v>192257.43169775221</v>
      </c>
      <c r="AJ106" s="113">
        <f t="shared" si="80"/>
        <v>530322.79231807182</v>
      </c>
      <c r="AK106" s="47">
        <f t="shared" si="81"/>
        <v>91337.128791903888</v>
      </c>
      <c r="AL106" s="47">
        <f t="shared" si="82"/>
        <v>46308.558619274743</v>
      </c>
      <c r="AM106" s="97">
        <f t="shared" si="83"/>
        <v>667968.47972925042</v>
      </c>
      <c r="AN106" s="127">
        <f t="shared" si="84"/>
        <v>290526.21000000002</v>
      </c>
      <c r="AO106" s="128">
        <f t="shared" si="85"/>
        <v>145263.10999999999</v>
      </c>
      <c r="AP106" s="129">
        <f t="shared" si="86"/>
        <v>145263.10000000003</v>
      </c>
    </row>
    <row r="107" spans="1:42" ht="30" x14ac:dyDescent="0.25">
      <c r="A107" s="105" t="s">
        <v>53</v>
      </c>
      <c r="B107" s="44" t="s">
        <v>229</v>
      </c>
      <c r="C107" s="45" t="s">
        <v>1416</v>
      </c>
      <c r="D107" s="45" t="s">
        <v>364</v>
      </c>
      <c r="E107" s="106" t="s">
        <v>183</v>
      </c>
      <c r="F107" s="104" t="str">
        <f t="shared" si="63"/>
        <v>Y</v>
      </c>
      <c r="G107" s="190">
        <f>SUMIF('Data and Mdcr Calculation'!A:A,A107,'Data and Mdcr Calculation'!H:H)</f>
        <v>3178</v>
      </c>
      <c r="H107" s="9">
        <f>IF($F107="N",0,SUMIFS('Data and Mdcr Calculation'!$R:$R,'Data and Mdcr Calculation'!$D:$D,H$10,'Data and Mdcr Calculation'!$A:$A,$A107))</f>
        <v>3900.5879146742454</v>
      </c>
      <c r="I107" s="191">
        <f>IF($F107="N",0,SUMIFS('Data and Mdcr Calculation'!$R:$R,'Data and Mdcr Calculation'!$D:$D,I$10,'Data and Mdcr Calculation'!$A:$A,$A107))</f>
        <v>654.89192659316689</v>
      </c>
      <c r="J107" s="191">
        <f>IF($F107="N",0,SUMIFS('Data and Mdcr Calculation'!$R:$R,'Data and Mdcr Calculation'!$D:$D,J$10,'Data and Mdcr Calculation'!$A:$A,$A107))</f>
        <v>134.47671417515915</v>
      </c>
      <c r="K107" s="190">
        <f t="shared" si="87"/>
        <v>4689.9565554425717</v>
      </c>
      <c r="L107" s="158">
        <f>IF($F107="N",0,SUMIFS('Data and Mdcr Calculation'!$I:$I,'Data and Mdcr Calculation'!$A:$A,$A107,'Data and Mdcr Calculation'!$D:$D,L$10))</f>
        <v>525976.95190129452</v>
      </c>
      <c r="M107" s="194">
        <f>IF($F107="N",0,SUMIFS('Data and Mdcr Calculation'!$I:$I,'Data and Mdcr Calculation'!$A:$A,$A107,'Data and Mdcr Calculation'!$D:$D,M$10))</f>
        <v>88209.975758497589</v>
      </c>
      <c r="N107" s="194">
        <f>IF($F107="N",0,SUMIFS('Data and Mdcr Calculation'!$I:$I,'Data and Mdcr Calculation'!$A:$A,$A107,'Data and Mdcr Calculation'!$D:$D,N$10))</f>
        <v>17752.744511745426</v>
      </c>
      <c r="O107" s="159">
        <f t="shared" si="88"/>
        <v>631939.67217153753</v>
      </c>
      <c r="P107" s="212">
        <f>IF($F107="N",0,SUMIFS('Data and Mdcr Calculation'!P:P,'Data and Mdcr Calculation'!A:A,A107))</f>
        <v>721221.51909595879</v>
      </c>
      <c r="Q107" s="46">
        <f t="shared" si="64"/>
        <v>0.87620745560069424</v>
      </c>
      <c r="R107" s="14">
        <f t="shared" si="65"/>
        <v>89281.846924421261</v>
      </c>
      <c r="S107" s="113">
        <f t="shared" si="89"/>
        <v>171742.88588310702</v>
      </c>
      <c r="T107" s="47">
        <f t="shared" si="90"/>
        <v>28834.89152789714</v>
      </c>
      <c r="U107" s="47">
        <f t="shared" si="91"/>
        <v>5921.0097251322577</v>
      </c>
      <c r="V107" s="14">
        <f t="shared" si="66"/>
        <v>206498.78713613644</v>
      </c>
      <c r="W107" s="113">
        <f t="shared" ref="W107:W138" si="92">IF($F107="N",0,L107*Comp2_Rate)</f>
        <v>56647.717719769425</v>
      </c>
      <c r="X107" s="47">
        <f t="shared" ref="X107:X138" si="93">IF($F107="N",0,M107*Comp2_Rate)</f>
        <v>9500.2143891901906</v>
      </c>
      <c r="Y107" s="47">
        <f t="shared" ref="Y107:Y138" si="94">IF($F107="N",0,N107*Comp2_Rate)</f>
        <v>1911.9705839149824</v>
      </c>
      <c r="Z107" s="14">
        <f t="shared" si="70"/>
        <v>68059.902692874603</v>
      </c>
      <c r="AA107" s="103">
        <f t="shared" si="71"/>
        <v>274558.68982901104</v>
      </c>
      <c r="AB107" s="113">
        <f t="shared" si="72"/>
        <v>182220.56857624088</v>
      </c>
      <c r="AC107" s="47">
        <f t="shared" si="73"/>
        <v>30675.416519039511</v>
      </c>
      <c r="AD107" s="47">
        <f t="shared" si="74"/>
        <v>6298.9465160981472</v>
      </c>
      <c r="AE107" s="14">
        <f t="shared" ref="AE107:AE138" si="95">SUM(AB107:AD107)</f>
        <v>219194.93161137853</v>
      </c>
      <c r="AF107" s="113">
        <f t="shared" ref="AF107:AF138" si="96">W107/(1-STAR_Fee)</f>
        <v>60103.679278269949</v>
      </c>
      <c r="AG107" s="47">
        <f t="shared" ref="AG107:AG138" si="97">X107/(1-STARPLUS_Fee)</f>
        <v>10106.61105232999</v>
      </c>
      <c r="AH107" s="47">
        <f t="shared" ref="AH107:AH138" si="98">Y107/(1-STARKids_Fee)</f>
        <v>2034.0112594840239</v>
      </c>
      <c r="AI107" s="97">
        <f t="shared" ref="AI107:AI138" si="99">SUM(AF107:AH107)</f>
        <v>72244.301590083953</v>
      </c>
      <c r="AJ107" s="113">
        <f t="shared" ref="AJ107:AJ138" si="100">AB107+AF107</f>
        <v>242324.24785451085</v>
      </c>
      <c r="AK107" s="47">
        <f t="shared" ref="AK107:AK138" si="101">AC107+AG107</f>
        <v>40782.027571369501</v>
      </c>
      <c r="AL107" s="47">
        <f t="shared" ref="AL107:AL138" si="102">AD107+AH107</f>
        <v>8332.9577755821701</v>
      </c>
      <c r="AM107" s="97">
        <f t="shared" si="83"/>
        <v>291439.23320146248</v>
      </c>
      <c r="AN107" s="127">
        <f t="shared" si="84"/>
        <v>126758.58</v>
      </c>
      <c r="AO107" s="128">
        <f t="shared" si="85"/>
        <v>63379.29</v>
      </c>
      <c r="AP107" s="129">
        <f t="shared" si="86"/>
        <v>63379.29</v>
      </c>
    </row>
    <row r="108" spans="1:42" ht="30" x14ac:dyDescent="0.25">
      <c r="A108" s="105" t="s">
        <v>61</v>
      </c>
      <c r="B108" s="44" t="s">
        <v>247</v>
      </c>
      <c r="C108" s="45" t="s">
        <v>1416</v>
      </c>
      <c r="D108" s="45" t="s">
        <v>364</v>
      </c>
      <c r="E108" s="106" t="s">
        <v>183</v>
      </c>
      <c r="F108" s="104" t="str">
        <f t="shared" si="63"/>
        <v>Y</v>
      </c>
      <c r="G108" s="190">
        <f>SUMIF('Data and Mdcr Calculation'!A:A,A108,'Data and Mdcr Calculation'!H:H)</f>
        <v>1685</v>
      </c>
      <c r="H108" s="9">
        <f>IF($F108="N",0,SUMIFS('Data and Mdcr Calculation'!$R:$R,'Data and Mdcr Calculation'!$D:$D,H$10,'Data and Mdcr Calculation'!$A:$A,$A108))</f>
        <v>1624.1876432480869</v>
      </c>
      <c r="I108" s="191">
        <f>IF($F108="N",0,SUMIFS('Data and Mdcr Calculation'!$R:$R,'Data and Mdcr Calculation'!$D:$D,I$10,'Data and Mdcr Calculation'!$A:$A,$A108))</f>
        <v>727.24196997538888</v>
      </c>
      <c r="J108" s="191">
        <f>IF($F108="N",0,SUMIFS('Data and Mdcr Calculation'!$R:$R,'Data and Mdcr Calculation'!$D:$D,J$10,'Data and Mdcr Calculation'!$A:$A,$A108))</f>
        <v>38.473004659652617</v>
      </c>
      <c r="K108" s="190">
        <f t="shared" si="87"/>
        <v>2389.9026178831286</v>
      </c>
      <c r="L108" s="158">
        <f>IF($F108="N",0,SUMIFS('Data and Mdcr Calculation'!$I:$I,'Data and Mdcr Calculation'!$A:$A,$A108,'Data and Mdcr Calculation'!$D:$D,L$10))</f>
        <v>259670.1175089048</v>
      </c>
      <c r="M108" s="194">
        <f>IF($F108="N",0,SUMIFS('Data and Mdcr Calculation'!$I:$I,'Data and Mdcr Calculation'!$A:$A,$A108,'Data and Mdcr Calculation'!$D:$D,M$10))</f>
        <v>116603.86515326191</v>
      </c>
      <c r="N108" s="194">
        <f>IF($F108="N",0,SUMIFS('Data and Mdcr Calculation'!$I:$I,'Data and Mdcr Calculation'!$A:$A,$A108,'Data and Mdcr Calculation'!$D:$D,N$10))</f>
        <v>5910.8788527646502</v>
      </c>
      <c r="O108" s="159">
        <f t="shared" si="88"/>
        <v>382184.86151493137</v>
      </c>
      <c r="P108" s="212">
        <f>IF($F108="N",0,SUMIFS('Data and Mdcr Calculation'!P:P,'Data and Mdcr Calculation'!A:A,A108))</f>
        <v>436420.11705163826</v>
      </c>
      <c r="Q108" s="46">
        <f t="shared" si="64"/>
        <v>0.87572695799838751</v>
      </c>
      <c r="R108" s="14">
        <f t="shared" si="65"/>
        <v>54235.255536706885</v>
      </c>
      <c r="S108" s="113">
        <f t="shared" si="89"/>
        <v>71512.981932213268</v>
      </c>
      <c r="T108" s="47">
        <f t="shared" si="90"/>
        <v>32020.463938016372</v>
      </c>
      <c r="U108" s="47">
        <f t="shared" si="91"/>
        <v>1693.9663951645048</v>
      </c>
      <c r="V108" s="14">
        <f t="shared" si="66"/>
        <v>105227.41226539414</v>
      </c>
      <c r="W108" s="113">
        <f t="shared" si="92"/>
        <v>27966.471655709047</v>
      </c>
      <c r="X108" s="47">
        <f t="shared" si="93"/>
        <v>12558.236277006308</v>
      </c>
      <c r="Y108" s="47">
        <f t="shared" si="94"/>
        <v>636.60165244275288</v>
      </c>
      <c r="Z108" s="14">
        <f t="shared" si="70"/>
        <v>41161.309585158109</v>
      </c>
      <c r="AA108" s="103">
        <f t="shared" si="71"/>
        <v>146388.72185055225</v>
      </c>
      <c r="AB108" s="113">
        <f t="shared" si="72"/>
        <v>75875.842898900024</v>
      </c>
      <c r="AC108" s="47">
        <f t="shared" si="73"/>
        <v>34064.323338315291</v>
      </c>
      <c r="AD108" s="47">
        <f t="shared" si="74"/>
        <v>1802.0919097494732</v>
      </c>
      <c r="AE108" s="14">
        <f t="shared" si="95"/>
        <v>111742.25814696478</v>
      </c>
      <c r="AF108" s="113">
        <f t="shared" si="96"/>
        <v>29672.648971574585</v>
      </c>
      <c r="AG108" s="47">
        <f t="shared" si="97"/>
        <v>13359.825826602457</v>
      </c>
      <c r="AH108" s="47">
        <f t="shared" si="98"/>
        <v>677.2358004710137</v>
      </c>
      <c r="AI108" s="97">
        <f t="shared" si="99"/>
        <v>43709.710598648053</v>
      </c>
      <c r="AJ108" s="113">
        <f t="shared" si="100"/>
        <v>105548.49187047461</v>
      </c>
      <c r="AK108" s="47">
        <f t="shared" si="101"/>
        <v>47424.149164917748</v>
      </c>
      <c r="AL108" s="47">
        <f t="shared" si="102"/>
        <v>2479.327710220487</v>
      </c>
      <c r="AM108" s="97">
        <f t="shared" si="83"/>
        <v>155451.96874561283</v>
      </c>
      <c r="AN108" s="127">
        <f t="shared" si="84"/>
        <v>67612.28</v>
      </c>
      <c r="AO108" s="128">
        <f t="shared" si="85"/>
        <v>33806.14</v>
      </c>
      <c r="AP108" s="129">
        <f t="shared" si="86"/>
        <v>33806.14</v>
      </c>
    </row>
    <row r="109" spans="1:42" ht="30" x14ac:dyDescent="0.25">
      <c r="A109" s="105" t="s">
        <v>180</v>
      </c>
      <c r="B109" s="44" t="s">
        <v>365</v>
      </c>
      <c r="C109" s="45" t="s">
        <v>1416</v>
      </c>
      <c r="D109" s="45" t="s">
        <v>364</v>
      </c>
      <c r="E109" s="106" t="s">
        <v>183</v>
      </c>
      <c r="F109" s="104" t="str">
        <f t="shared" si="63"/>
        <v>Y</v>
      </c>
      <c r="G109" s="190">
        <f>SUMIF('Data and Mdcr Calculation'!A:A,A109,'Data and Mdcr Calculation'!H:H)</f>
        <v>469</v>
      </c>
      <c r="H109" s="9">
        <f>IF($F109="N",0,SUMIFS('Data and Mdcr Calculation'!$R:$R,'Data and Mdcr Calculation'!$D:$D,H$10,'Data and Mdcr Calculation'!$A:$A,$A109))</f>
        <v>671.81472697001561</v>
      </c>
      <c r="I109" s="191">
        <f>IF($F109="N",0,SUMIFS('Data and Mdcr Calculation'!$R:$R,'Data and Mdcr Calculation'!$D:$D,I$10,'Data and Mdcr Calculation'!$A:$A,$A109))</f>
        <v>52.701897682507052</v>
      </c>
      <c r="J109" s="191">
        <f>IF($F109="N",0,SUMIFS('Data and Mdcr Calculation'!$R:$R,'Data and Mdcr Calculation'!$D:$D,J$10,'Data and Mdcr Calculation'!$A:$A,$A109))</f>
        <v>0</v>
      </c>
      <c r="K109" s="190">
        <f t="shared" si="87"/>
        <v>724.51662465252264</v>
      </c>
      <c r="L109" s="158">
        <f>IF($F109="N",0,SUMIFS('Data and Mdcr Calculation'!$I:$I,'Data and Mdcr Calculation'!$A:$A,$A109,'Data and Mdcr Calculation'!$D:$D,L$10))</f>
        <v>43277.412706106523</v>
      </c>
      <c r="M109" s="194">
        <f>IF($F109="N",0,SUMIFS('Data and Mdcr Calculation'!$I:$I,'Data and Mdcr Calculation'!$A:$A,$A109,'Data and Mdcr Calculation'!$D:$D,M$10))</f>
        <v>3266.4169675919566</v>
      </c>
      <c r="N109" s="194">
        <f>IF($F109="N",0,SUMIFS('Data and Mdcr Calculation'!$I:$I,'Data and Mdcr Calculation'!$A:$A,$A109,'Data and Mdcr Calculation'!$D:$D,N$10))</f>
        <v>0</v>
      </c>
      <c r="O109" s="159">
        <f t="shared" si="88"/>
        <v>46543.829673698478</v>
      </c>
      <c r="P109" s="212">
        <f>IF($F109="N",0,SUMIFS('Data and Mdcr Calculation'!P:P,'Data and Mdcr Calculation'!A:A,A109))</f>
        <v>153336.69844145988</v>
      </c>
      <c r="Q109" s="46">
        <f t="shared" si="64"/>
        <v>0.30354005366476405</v>
      </c>
      <c r="R109" s="14">
        <f t="shared" si="65"/>
        <v>106792.86876776141</v>
      </c>
      <c r="S109" s="113">
        <f t="shared" si="89"/>
        <v>29580.002428489788</v>
      </c>
      <c r="T109" s="47">
        <f t="shared" si="90"/>
        <v>2320.4645549607858</v>
      </c>
      <c r="U109" s="47">
        <f t="shared" si="91"/>
        <v>0</v>
      </c>
      <c r="V109" s="14">
        <f t="shared" si="66"/>
        <v>31900.466983450573</v>
      </c>
      <c r="W109" s="113">
        <f t="shared" si="92"/>
        <v>4660.9773484476727</v>
      </c>
      <c r="X109" s="47">
        <f t="shared" si="93"/>
        <v>351.79310740965371</v>
      </c>
      <c r="Y109" s="47">
        <f t="shared" si="94"/>
        <v>0</v>
      </c>
      <c r="Z109" s="14">
        <f t="shared" si="70"/>
        <v>5012.7704558573269</v>
      </c>
      <c r="AA109" s="103">
        <f t="shared" si="71"/>
        <v>36913.237439307901</v>
      </c>
      <c r="AB109" s="113">
        <f t="shared" si="72"/>
        <v>31384.617961262375</v>
      </c>
      <c r="AC109" s="47">
        <f t="shared" si="73"/>
        <v>2468.5793137880701</v>
      </c>
      <c r="AD109" s="47">
        <f t="shared" si="74"/>
        <v>0</v>
      </c>
      <c r="AE109" s="14">
        <f t="shared" si="95"/>
        <v>33853.197275050443</v>
      </c>
      <c r="AF109" s="113">
        <f t="shared" si="96"/>
        <v>4945.334056708406</v>
      </c>
      <c r="AG109" s="47">
        <f t="shared" si="97"/>
        <v>374.24798660601459</v>
      </c>
      <c r="AH109" s="47">
        <f t="shared" si="98"/>
        <v>0</v>
      </c>
      <c r="AI109" s="97">
        <f t="shared" si="99"/>
        <v>5319.5820433144208</v>
      </c>
      <c r="AJ109" s="113">
        <f t="shared" si="100"/>
        <v>36329.952017970783</v>
      </c>
      <c r="AK109" s="47">
        <f t="shared" si="101"/>
        <v>2842.8273003940849</v>
      </c>
      <c r="AL109" s="47">
        <f t="shared" si="102"/>
        <v>0</v>
      </c>
      <c r="AM109" s="97">
        <f t="shared" si="83"/>
        <v>39172.779318364868</v>
      </c>
      <c r="AN109" s="127">
        <f t="shared" si="84"/>
        <v>17037.810000000001</v>
      </c>
      <c r="AO109" s="128">
        <f t="shared" si="85"/>
        <v>8518.91</v>
      </c>
      <c r="AP109" s="129">
        <f t="shared" si="86"/>
        <v>8518.9000000000015</v>
      </c>
    </row>
    <row r="110" spans="1:42" ht="30" x14ac:dyDescent="0.25">
      <c r="A110" s="105" t="s">
        <v>763</v>
      </c>
      <c r="B110" s="44" t="s">
        <v>764</v>
      </c>
      <c r="C110" s="45" t="s">
        <v>1417</v>
      </c>
      <c r="D110" s="45" t="s">
        <v>423</v>
      </c>
      <c r="E110" s="106" t="s">
        <v>183</v>
      </c>
      <c r="F110" s="104" t="str">
        <f t="shared" si="63"/>
        <v>N</v>
      </c>
      <c r="G110" s="190">
        <f>SUMIF('Data and Mdcr Calculation'!A:A,A110,'Data and Mdcr Calculation'!H:H)</f>
        <v>0</v>
      </c>
      <c r="H110" s="9">
        <f>IF($F110="N",0,SUMIFS('Data and Mdcr Calculation'!$R:$R,'Data and Mdcr Calculation'!$D:$D,H$10,'Data and Mdcr Calculation'!$A:$A,$A110))</f>
        <v>0</v>
      </c>
      <c r="I110" s="191">
        <f>IF($F110="N",0,SUMIFS('Data and Mdcr Calculation'!$R:$R,'Data and Mdcr Calculation'!$D:$D,I$10,'Data and Mdcr Calculation'!$A:$A,$A110))</f>
        <v>0</v>
      </c>
      <c r="J110" s="191">
        <f>IF($F110="N",0,SUMIFS('Data and Mdcr Calculation'!$R:$R,'Data and Mdcr Calculation'!$D:$D,J$10,'Data and Mdcr Calculation'!$A:$A,$A110))</f>
        <v>0</v>
      </c>
      <c r="K110" s="190">
        <f t="shared" si="87"/>
        <v>0</v>
      </c>
      <c r="L110" s="158">
        <f>IF($F110="N",0,SUMIFS('Data and Mdcr Calculation'!$I:$I,'Data and Mdcr Calculation'!$A:$A,$A110,'Data and Mdcr Calculation'!$D:$D,L$10))</f>
        <v>0</v>
      </c>
      <c r="M110" s="194">
        <f>IF($F110="N",0,SUMIFS('Data and Mdcr Calculation'!$I:$I,'Data and Mdcr Calculation'!$A:$A,$A110,'Data and Mdcr Calculation'!$D:$D,M$10))</f>
        <v>0</v>
      </c>
      <c r="N110" s="194">
        <f>IF($F110="N",0,SUMIFS('Data and Mdcr Calculation'!$I:$I,'Data and Mdcr Calculation'!$A:$A,$A110,'Data and Mdcr Calculation'!$D:$D,N$10))</f>
        <v>0</v>
      </c>
      <c r="O110" s="159">
        <f t="shared" si="88"/>
        <v>0</v>
      </c>
      <c r="P110" s="212">
        <f>IF($F110="N",0,SUMIFS('Data and Mdcr Calculation'!P:P,'Data and Mdcr Calculation'!A:A,A110))</f>
        <v>0</v>
      </c>
      <c r="Q110" s="46">
        <f t="shared" si="64"/>
        <v>0</v>
      </c>
      <c r="R110" s="14">
        <f t="shared" si="65"/>
        <v>0</v>
      </c>
      <c r="S110" s="113">
        <f t="shared" si="89"/>
        <v>0</v>
      </c>
      <c r="T110" s="47">
        <f t="shared" si="90"/>
        <v>0</v>
      </c>
      <c r="U110" s="47">
        <f t="shared" si="91"/>
        <v>0</v>
      </c>
      <c r="V110" s="14">
        <f t="shared" si="66"/>
        <v>0</v>
      </c>
      <c r="W110" s="113">
        <f t="shared" si="92"/>
        <v>0</v>
      </c>
      <c r="X110" s="47">
        <f t="shared" si="93"/>
        <v>0</v>
      </c>
      <c r="Y110" s="47">
        <f t="shared" si="94"/>
        <v>0</v>
      </c>
      <c r="Z110" s="14">
        <f t="shared" si="70"/>
        <v>0</v>
      </c>
      <c r="AA110" s="103">
        <f t="shared" si="71"/>
        <v>0</v>
      </c>
      <c r="AB110" s="113">
        <f t="shared" si="72"/>
        <v>0</v>
      </c>
      <c r="AC110" s="47">
        <f t="shared" si="73"/>
        <v>0</v>
      </c>
      <c r="AD110" s="47">
        <f t="shared" si="74"/>
        <v>0</v>
      </c>
      <c r="AE110" s="14">
        <f t="shared" si="95"/>
        <v>0</v>
      </c>
      <c r="AF110" s="113">
        <f t="shared" si="96"/>
        <v>0</v>
      </c>
      <c r="AG110" s="47">
        <f t="shared" si="97"/>
        <v>0</v>
      </c>
      <c r="AH110" s="47">
        <f t="shared" si="98"/>
        <v>0</v>
      </c>
      <c r="AI110" s="97">
        <f t="shared" si="99"/>
        <v>0</v>
      </c>
      <c r="AJ110" s="113">
        <f t="shared" si="100"/>
        <v>0</v>
      </c>
      <c r="AK110" s="47">
        <f t="shared" si="101"/>
        <v>0</v>
      </c>
      <c r="AL110" s="47">
        <f t="shared" si="102"/>
        <v>0</v>
      </c>
      <c r="AM110" s="97">
        <f t="shared" si="83"/>
        <v>0</v>
      </c>
      <c r="AN110" s="127">
        <f t="shared" si="84"/>
        <v>0</v>
      </c>
      <c r="AO110" s="128">
        <f t="shared" si="85"/>
        <v>0</v>
      </c>
      <c r="AP110" s="129">
        <f t="shared" si="86"/>
        <v>0</v>
      </c>
    </row>
    <row r="111" spans="1:42" ht="30" x14ac:dyDescent="0.25">
      <c r="A111" s="105" t="s">
        <v>581</v>
      </c>
      <c r="B111" s="44" t="s">
        <v>221</v>
      </c>
      <c r="C111" s="45" t="s">
        <v>1418</v>
      </c>
      <c r="D111" s="45" t="s">
        <v>424</v>
      </c>
      <c r="E111" s="106" t="s">
        <v>183</v>
      </c>
      <c r="F111" s="104" t="str">
        <f t="shared" si="63"/>
        <v>Y</v>
      </c>
      <c r="G111" s="190">
        <f>SUMIF('Data and Mdcr Calculation'!A:A,A111,'Data and Mdcr Calculation'!H:H)</f>
        <v>1627</v>
      </c>
      <c r="H111" s="9">
        <f>IF($F111="N",0,SUMIFS('Data and Mdcr Calculation'!$R:$R,'Data and Mdcr Calculation'!$D:$D,H$10,'Data and Mdcr Calculation'!$A:$A,$A111))</f>
        <v>1718.5255231725046</v>
      </c>
      <c r="I111" s="191">
        <f>IF($F111="N",0,SUMIFS('Data and Mdcr Calculation'!$R:$R,'Data and Mdcr Calculation'!$D:$D,I$10,'Data and Mdcr Calculation'!$A:$A,$A111))</f>
        <v>627.67079773317744</v>
      </c>
      <c r="J111" s="191">
        <f>IF($F111="N",0,SUMIFS('Data and Mdcr Calculation'!$R:$R,'Data and Mdcr Calculation'!$D:$D,J$10,'Data and Mdcr Calculation'!$A:$A,$A111))</f>
        <v>96.740871222542651</v>
      </c>
      <c r="K111" s="190">
        <f t="shared" si="87"/>
        <v>2442.937192128225</v>
      </c>
      <c r="L111" s="158">
        <f>IF($F111="N",0,SUMIFS('Data and Mdcr Calculation'!$I:$I,'Data and Mdcr Calculation'!$A:$A,$A111,'Data and Mdcr Calculation'!$D:$D,L$10))</f>
        <v>138175.73381108919</v>
      </c>
      <c r="M111" s="194">
        <f>IF($F111="N",0,SUMIFS('Data and Mdcr Calculation'!$I:$I,'Data and Mdcr Calculation'!$A:$A,$A111,'Data and Mdcr Calculation'!$D:$D,M$10))</f>
        <v>51634.834579613125</v>
      </c>
      <c r="N111" s="194">
        <f>IF($F111="N",0,SUMIFS('Data and Mdcr Calculation'!$I:$I,'Data and Mdcr Calculation'!$A:$A,$A111,'Data and Mdcr Calculation'!$D:$D,N$10))</f>
        <v>7962.6362463839032</v>
      </c>
      <c r="O111" s="159">
        <f t="shared" si="88"/>
        <v>197773.20463708619</v>
      </c>
      <c r="P111" s="212">
        <f>IF($F111="N",0,SUMIFS('Data and Mdcr Calculation'!P:P,'Data and Mdcr Calculation'!A:A,A111))</f>
        <v>442196.06114712998</v>
      </c>
      <c r="Q111" s="46">
        <f t="shared" si="64"/>
        <v>0.44725229827698981</v>
      </c>
      <c r="R111" s="14">
        <f t="shared" si="65"/>
        <v>244422.85651004378</v>
      </c>
      <c r="S111" s="113">
        <f t="shared" si="89"/>
        <v>75666.678785285374</v>
      </c>
      <c r="T111" s="47">
        <f t="shared" si="90"/>
        <v>27636.345224191802</v>
      </c>
      <c r="U111" s="47">
        <f t="shared" si="91"/>
        <v>4259.5005599285532</v>
      </c>
      <c r="V111" s="14">
        <f t="shared" si="66"/>
        <v>107562.52456940572</v>
      </c>
      <c r="W111" s="113">
        <f t="shared" si="92"/>
        <v>14881.526531454307</v>
      </c>
      <c r="X111" s="47">
        <f t="shared" si="93"/>
        <v>5561.0716842243337</v>
      </c>
      <c r="Y111" s="47">
        <f t="shared" si="94"/>
        <v>857.57592373554644</v>
      </c>
      <c r="Z111" s="14">
        <f t="shared" si="70"/>
        <v>21300.174139414186</v>
      </c>
      <c r="AA111" s="103">
        <f t="shared" si="71"/>
        <v>128862.69870881991</v>
      </c>
      <c r="AB111" s="113">
        <f t="shared" si="72"/>
        <v>80282.948313300134</v>
      </c>
      <c r="AC111" s="47">
        <f t="shared" si="73"/>
        <v>29400.367259778515</v>
      </c>
      <c r="AD111" s="47">
        <f t="shared" si="74"/>
        <v>4531.3835743920781</v>
      </c>
      <c r="AE111" s="14">
        <f t="shared" si="95"/>
        <v>114214.69914747073</v>
      </c>
      <c r="AF111" s="113">
        <f t="shared" si="96"/>
        <v>15789.418070508547</v>
      </c>
      <c r="AG111" s="47">
        <f t="shared" si="97"/>
        <v>5916.0337066216316</v>
      </c>
      <c r="AH111" s="47">
        <f t="shared" si="98"/>
        <v>912.31481248462387</v>
      </c>
      <c r="AI111" s="97">
        <f t="shared" si="99"/>
        <v>22617.766589614803</v>
      </c>
      <c r="AJ111" s="113">
        <f t="shared" si="100"/>
        <v>96072.36638380868</v>
      </c>
      <c r="AK111" s="47">
        <f t="shared" si="101"/>
        <v>35316.40096640015</v>
      </c>
      <c r="AL111" s="47">
        <f t="shared" si="102"/>
        <v>5443.698386876702</v>
      </c>
      <c r="AM111" s="97">
        <f t="shared" si="83"/>
        <v>136832.46573708553</v>
      </c>
      <c r="AN111" s="127">
        <f t="shared" si="84"/>
        <v>59513.91</v>
      </c>
      <c r="AO111" s="128">
        <f t="shared" si="85"/>
        <v>29756.959999999999</v>
      </c>
      <c r="AP111" s="129">
        <f t="shared" si="86"/>
        <v>29756.950000000004</v>
      </c>
    </row>
    <row r="112" spans="1:42" x14ac:dyDescent="0.25">
      <c r="A112" s="105" t="s">
        <v>63</v>
      </c>
      <c r="B112" s="44" t="s">
        <v>397</v>
      </c>
      <c r="C112" s="45" t="s">
        <v>1419</v>
      </c>
      <c r="D112" s="45" t="s">
        <v>423</v>
      </c>
      <c r="E112" s="106" t="s">
        <v>183</v>
      </c>
      <c r="F112" s="104" t="str">
        <f t="shared" si="63"/>
        <v>Y</v>
      </c>
      <c r="G112" s="190">
        <f>SUMIF('Data and Mdcr Calculation'!A:A,A112,'Data and Mdcr Calculation'!H:H)</f>
        <v>572</v>
      </c>
      <c r="H112" s="9">
        <f>IF($F112="N",0,SUMIFS('Data and Mdcr Calculation'!$R:$R,'Data and Mdcr Calculation'!$D:$D,H$10,'Data and Mdcr Calculation'!$A:$A,$A112))</f>
        <v>789.01444755778653</v>
      </c>
      <c r="I112" s="191">
        <f>IF($F112="N",0,SUMIFS('Data and Mdcr Calculation'!$R:$R,'Data and Mdcr Calculation'!$D:$D,I$10,'Data and Mdcr Calculation'!$A:$A,$A112))</f>
        <v>90.583233159697457</v>
      </c>
      <c r="J112" s="191">
        <f>IF($F112="N",0,SUMIFS('Data and Mdcr Calculation'!$R:$R,'Data and Mdcr Calculation'!$D:$D,J$10,'Data and Mdcr Calculation'!$A:$A,$A112))</f>
        <v>18.470057665640155</v>
      </c>
      <c r="K112" s="190">
        <f t="shared" si="87"/>
        <v>898.06773838312415</v>
      </c>
      <c r="L112" s="158">
        <f>IF($F112="N",0,SUMIFS('Data and Mdcr Calculation'!$I:$I,'Data and Mdcr Calculation'!$A:$A,$A112,'Data and Mdcr Calculation'!$D:$D,L$10))</f>
        <v>67011.1539872828</v>
      </c>
      <c r="M112" s="194">
        <f>IF($F112="N",0,SUMIFS('Data and Mdcr Calculation'!$I:$I,'Data and Mdcr Calculation'!$A:$A,$A112,'Data and Mdcr Calculation'!$D:$D,M$10))</f>
        <v>7926.3490312170597</v>
      </c>
      <c r="N112" s="194">
        <f>IF($F112="N",0,SUMIFS('Data and Mdcr Calculation'!$I:$I,'Data and Mdcr Calculation'!$A:$A,$A112,'Data and Mdcr Calculation'!$D:$D,N$10))</f>
        <v>1624.6657699529553</v>
      </c>
      <c r="O112" s="159">
        <f t="shared" si="88"/>
        <v>76562.168788452822</v>
      </c>
      <c r="P112" s="212">
        <f>IF($F112="N",0,SUMIFS('Data and Mdcr Calculation'!P:P,'Data and Mdcr Calculation'!A:A,A112))</f>
        <v>173147.45996026631</v>
      </c>
      <c r="Q112" s="46">
        <f t="shared" si="64"/>
        <v>0.44217898897288027</v>
      </c>
      <c r="R112" s="14">
        <f t="shared" si="65"/>
        <v>96585.291171813486</v>
      </c>
      <c r="S112" s="113">
        <f t="shared" si="89"/>
        <v>34740.306125969342</v>
      </c>
      <c r="T112" s="47">
        <f t="shared" si="90"/>
        <v>3988.3797560214794</v>
      </c>
      <c r="U112" s="47">
        <f t="shared" si="91"/>
        <v>813.23663901813609</v>
      </c>
      <c r="V112" s="14">
        <f t="shared" si="66"/>
        <v>39541.922521008957</v>
      </c>
      <c r="W112" s="113">
        <f t="shared" si="92"/>
        <v>7217.1012844303577</v>
      </c>
      <c r="X112" s="47">
        <f t="shared" si="93"/>
        <v>853.66779066207732</v>
      </c>
      <c r="Y112" s="47">
        <f t="shared" si="94"/>
        <v>174.97650342393328</v>
      </c>
      <c r="Z112" s="14">
        <f t="shared" si="70"/>
        <v>8245.7455785163675</v>
      </c>
      <c r="AA112" s="103">
        <f t="shared" si="71"/>
        <v>47787.668099525326</v>
      </c>
      <c r="AB112" s="113">
        <f t="shared" si="72"/>
        <v>36859.741247712831</v>
      </c>
      <c r="AC112" s="47">
        <f t="shared" si="73"/>
        <v>4242.9571872568931</v>
      </c>
      <c r="AD112" s="47">
        <f t="shared" si="74"/>
        <v>865.1453606575916</v>
      </c>
      <c r="AE112" s="14">
        <f t="shared" si="95"/>
        <v>41967.843795627312</v>
      </c>
      <c r="AF112" s="113">
        <f t="shared" si="96"/>
        <v>7657.4018932948093</v>
      </c>
      <c r="AG112" s="47">
        <f t="shared" si="97"/>
        <v>908.15722410859291</v>
      </c>
      <c r="AH112" s="47">
        <f t="shared" si="98"/>
        <v>186.14521640843967</v>
      </c>
      <c r="AI112" s="97">
        <f t="shared" si="99"/>
        <v>8751.7043338118419</v>
      </c>
      <c r="AJ112" s="113">
        <f t="shared" si="100"/>
        <v>44517.14314100764</v>
      </c>
      <c r="AK112" s="47">
        <f t="shared" si="101"/>
        <v>5151.1144113654864</v>
      </c>
      <c r="AL112" s="47">
        <f t="shared" si="102"/>
        <v>1051.2905770660313</v>
      </c>
      <c r="AM112" s="97">
        <f t="shared" si="83"/>
        <v>50719.548129439157</v>
      </c>
      <c r="AN112" s="127">
        <f t="shared" si="84"/>
        <v>22059.96</v>
      </c>
      <c r="AO112" s="128">
        <f t="shared" si="85"/>
        <v>11029.98</v>
      </c>
      <c r="AP112" s="129">
        <f t="shared" si="86"/>
        <v>11029.98</v>
      </c>
    </row>
    <row r="113" spans="1:42" ht="30" x14ac:dyDescent="0.25">
      <c r="A113" s="105" t="s">
        <v>146</v>
      </c>
      <c r="B113" s="44" t="s">
        <v>263</v>
      </c>
      <c r="C113" s="45" t="s">
        <v>1420</v>
      </c>
      <c r="D113" s="45" t="s">
        <v>249</v>
      </c>
      <c r="E113" s="106" t="s">
        <v>183</v>
      </c>
      <c r="F113" s="104" t="str">
        <f t="shared" si="63"/>
        <v>Y</v>
      </c>
      <c r="G113" s="190">
        <f>SUMIF('Data and Mdcr Calculation'!A:A,A113,'Data and Mdcr Calculation'!H:H)</f>
        <v>2529</v>
      </c>
      <c r="H113" s="9">
        <f>IF($F113="N",0,SUMIFS('Data and Mdcr Calculation'!$R:$R,'Data and Mdcr Calculation'!$D:$D,H$10,'Data and Mdcr Calculation'!$A:$A,$A113))</f>
        <v>3314.3370188300751</v>
      </c>
      <c r="I113" s="191">
        <f>IF($F113="N",0,SUMIFS('Data and Mdcr Calculation'!$R:$R,'Data and Mdcr Calculation'!$D:$D,I$10,'Data and Mdcr Calculation'!$A:$A,$A113))</f>
        <v>326.00760621139398</v>
      </c>
      <c r="J113" s="191">
        <f>IF($F113="N",0,SUMIFS('Data and Mdcr Calculation'!$R:$R,'Data and Mdcr Calculation'!$D:$D,J$10,'Data and Mdcr Calculation'!$A:$A,$A113))</f>
        <v>93.151580038000077</v>
      </c>
      <c r="K113" s="190">
        <f t="shared" si="87"/>
        <v>3733.4962050794693</v>
      </c>
      <c r="L113" s="158">
        <f>IF($F113="N",0,SUMIFS('Data and Mdcr Calculation'!$I:$I,'Data and Mdcr Calculation'!$A:$A,$A113,'Data and Mdcr Calculation'!$D:$D,L$10))</f>
        <v>674052.62330291967</v>
      </c>
      <c r="M113" s="194">
        <f>IF($F113="N",0,SUMIFS('Data and Mdcr Calculation'!$I:$I,'Data and Mdcr Calculation'!$A:$A,$A113,'Data and Mdcr Calculation'!$D:$D,M$10))</f>
        <v>66324.121051084367</v>
      </c>
      <c r="N113" s="194">
        <f>IF($F113="N",0,SUMIFS('Data and Mdcr Calculation'!$I:$I,'Data and Mdcr Calculation'!$A:$A,$A113,'Data and Mdcr Calculation'!$D:$D,N$10))</f>
        <v>18909.950502270352</v>
      </c>
      <c r="O113" s="159">
        <f t="shared" si="88"/>
        <v>759286.69485627441</v>
      </c>
      <c r="P113" s="212">
        <f>IF($F113="N",0,SUMIFS('Data and Mdcr Calculation'!P:P,'Data and Mdcr Calculation'!A:A,A113))</f>
        <v>929080.53063402569</v>
      </c>
      <c r="Q113" s="46">
        <f t="shared" si="64"/>
        <v>0.81724529771183552</v>
      </c>
      <c r="R113" s="14">
        <f t="shared" si="65"/>
        <v>169793.83577775129</v>
      </c>
      <c r="S113" s="113">
        <f t="shared" si="89"/>
        <v>145930.25893908821</v>
      </c>
      <c r="T113" s="47">
        <f t="shared" si="90"/>
        <v>14354.114901487677</v>
      </c>
      <c r="U113" s="47">
        <f t="shared" si="91"/>
        <v>4101.4640690731439</v>
      </c>
      <c r="V113" s="14">
        <f t="shared" si="66"/>
        <v>164385.83790964904</v>
      </c>
      <c r="W113" s="113">
        <f t="shared" si="92"/>
        <v>72595.467529724454</v>
      </c>
      <c r="X113" s="47">
        <f t="shared" si="93"/>
        <v>7143.1078372017864</v>
      </c>
      <c r="Y113" s="47">
        <f t="shared" si="94"/>
        <v>2036.6016690945171</v>
      </c>
      <c r="Z113" s="14">
        <f t="shared" si="70"/>
        <v>81775.177036020745</v>
      </c>
      <c r="AA113" s="103">
        <f t="shared" si="71"/>
        <v>246161.0149456698</v>
      </c>
      <c r="AB113" s="113">
        <f t="shared" si="72"/>
        <v>154833.16598311745</v>
      </c>
      <c r="AC113" s="47">
        <f t="shared" si="73"/>
        <v>15270.335001582636</v>
      </c>
      <c r="AD113" s="47">
        <f t="shared" si="74"/>
        <v>4363.2596479501535</v>
      </c>
      <c r="AE113" s="14">
        <f t="shared" si="95"/>
        <v>174466.76063265023</v>
      </c>
      <c r="AF113" s="113">
        <f t="shared" si="96"/>
        <v>77024.36873180313</v>
      </c>
      <c r="AG113" s="47">
        <f t="shared" si="97"/>
        <v>7599.0508906401983</v>
      </c>
      <c r="AH113" s="47">
        <f t="shared" si="98"/>
        <v>2166.5975203133162</v>
      </c>
      <c r="AI113" s="97">
        <f t="shared" si="99"/>
        <v>86790.017142756638</v>
      </c>
      <c r="AJ113" s="113">
        <f t="shared" si="100"/>
        <v>231857.53471492056</v>
      </c>
      <c r="AK113" s="47">
        <f t="shared" si="101"/>
        <v>22869.385892222836</v>
      </c>
      <c r="AL113" s="47">
        <f t="shared" si="102"/>
        <v>6529.8571682634702</v>
      </c>
      <c r="AM113" s="97">
        <f t="shared" si="83"/>
        <v>261256.77777540687</v>
      </c>
      <c r="AN113" s="127">
        <f t="shared" si="84"/>
        <v>113631.02</v>
      </c>
      <c r="AO113" s="128">
        <f t="shared" si="85"/>
        <v>56815.51</v>
      </c>
      <c r="AP113" s="129">
        <f t="shared" si="86"/>
        <v>56815.51</v>
      </c>
    </row>
    <row r="114" spans="1:42" ht="30" x14ac:dyDescent="0.25">
      <c r="A114" s="105" t="s">
        <v>38</v>
      </c>
      <c r="B114" s="44" t="s">
        <v>320</v>
      </c>
      <c r="C114" s="45" t="s">
        <v>1421</v>
      </c>
      <c r="D114" s="45" t="s">
        <v>249</v>
      </c>
      <c r="E114" s="106" t="s">
        <v>183</v>
      </c>
      <c r="F114" s="104" t="str">
        <f t="shared" si="63"/>
        <v>Y</v>
      </c>
      <c r="G114" s="190">
        <f>SUMIF('Data and Mdcr Calculation'!A:A,A114,'Data and Mdcr Calculation'!H:H)</f>
        <v>247</v>
      </c>
      <c r="H114" s="9">
        <f>IF($F114="N",0,SUMIFS('Data and Mdcr Calculation'!$R:$R,'Data and Mdcr Calculation'!$D:$D,H$10,'Data and Mdcr Calculation'!$A:$A,$A114))</f>
        <v>302.22029336049849</v>
      </c>
      <c r="I114" s="191">
        <f>IF($F114="N",0,SUMIFS('Data and Mdcr Calculation'!$R:$R,'Data and Mdcr Calculation'!$D:$D,I$10,'Data and Mdcr Calculation'!$A:$A,$A114))</f>
        <v>45.561233491789736</v>
      </c>
      <c r="J114" s="191">
        <f>IF($F114="N",0,SUMIFS('Data and Mdcr Calculation'!$R:$R,'Data and Mdcr Calculation'!$D:$D,J$10,'Data and Mdcr Calculation'!$A:$A,$A114))</f>
        <v>39.226564844051303</v>
      </c>
      <c r="K114" s="190">
        <f t="shared" si="87"/>
        <v>387.00809169633953</v>
      </c>
      <c r="L114" s="158">
        <f>IF($F114="N",0,SUMIFS('Data and Mdcr Calculation'!$I:$I,'Data and Mdcr Calculation'!$A:$A,$A114,'Data and Mdcr Calculation'!$D:$D,L$10))</f>
        <v>63052.967572276037</v>
      </c>
      <c r="M114" s="194">
        <f>IF($F114="N",0,SUMIFS('Data and Mdcr Calculation'!$I:$I,'Data and Mdcr Calculation'!$A:$A,$A114,'Data and Mdcr Calculation'!$D:$D,M$10))</f>
        <v>9549.3980147122184</v>
      </c>
      <c r="N114" s="194">
        <f>IF($F114="N",0,SUMIFS('Data and Mdcr Calculation'!$I:$I,'Data and Mdcr Calculation'!$A:$A,$A114,'Data and Mdcr Calculation'!$D:$D,N$10))</f>
        <v>8022.4107884681525</v>
      </c>
      <c r="O114" s="159">
        <f t="shared" si="88"/>
        <v>80624.776375456408</v>
      </c>
      <c r="P114" s="212">
        <f>IF($F114="N",0,SUMIFS('Data and Mdcr Calculation'!P:P,'Data and Mdcr Calculation'!A:A,A114))</f>
        <v>108698.96271475087</v>
      </c>
      <c r="Q114" s="46">
        <f t="shared" si="64"/>
        <v>0.74172535194317279</v>
      </c>
      <c r="R114" s="14">
        <f t="shared" si="65"/>
        <v>28074.186339294465</v>
      </c>
      <c r="S114" s="113">
        <f t="shared" si="89"/>
        <v>13306.759516662749</v>
      </c>
      <c r="T114" s="47">
        <f t="shared" si="90"/>
        <v>2006.0611106435022</v>
      </c>
      <c r="U114" s="47">
        <f t="shared" si="91"/>
        <v>1727.1456500835789</v>
      </c>
      <c r="V114" s="14">
        <f t="shared" si="66"/>
        <v>17039.966277389831</v>
      </c>
      <c r="W114" s="113">
        <f t="shared" si="92"/>
        <v>6790.804607534129</v>
      </c>
      <c r="X114" s="47">
        <f t="shared" si="93"/>
        <v>1028.4701661845058</v>
      </c>
      <c r="Y114" s="47">
        <f t="shared" si="94"/>
        <v>864.01364191802008</v>
      </c>
      <c r="Z114" s="14">
        <f t="shared" si="70"/>
        <v>8683.2884156366545</v>
      </c>
      <c r="AA114" s="103">
        <f t="shared" si="71"/>
        <v>25723.254693026487</v>
      </c>
      <c r="AB114" s="113">
        <f t="shared" si="72"/>
        <v>14118.577736512201</v>
      </c>
      <c r="AC114" s="47">
        <f t="shared" si="73"/>
        <v>2134.1075645143642</v>
      </c>
      <c r="AD114" s="47">
        <f t="shared" si="74"/>
        <v>1837.388989450616</v>
      </c>
      <c r="AE114" s="14">
        <f t="shared" si="95"/>
        <v>18090.074290477183</v>
      </c>
      <c r="AF114" s="113">
        <f t="shared" si="96"/>
        <v>7205.0977268266624</v>
      </c>
      <c r="AG114" s="47">
        <f t="shared" si="97"/>
        <v>1094.1171980686233</v>
      </c>
      <c r="AH114" s="47">
        <f t="shared" si="98"/>
        <v>919.16344884895761</v>
      </c>
      <c r="AI114" s="97">
        <f t="shared" si="99"/>
        <v>9218.3783737442445</v>
      </c>
      <c r="AJ114" s="113">
        <f t="shared" si="100"/>
        <v>21323.675463338863</v>
      </c>
      <c r="AK114" s="47">
        <f t="shared" si="101"/>
        <v>3228.2247625829878</v>
      </c>
      <c r="AL114" s="47">
        <f t="shared" si="102"/>
        <v>2756.5524382995736</v>
      </c>
      <c r="AM114" s="97">
        <f t="shared" si="83"/>
        <v>27308.452664221426</v>
      </c>
      <c r="AN114" s="127">
        <f t="shared" si="84"/>
        <v>11877.54</v>
      </c>
      <c r="AO114" s="128">
        <f t="shared" si="85"/>
        <v>5938.77</v>
      </c>
      <c r="AP114" s="129">
        <f t="shared" si="86"/>
        <v>5938.77</v>
      </c>
    </row>
    <row r="115" spans="1:42" x14ac:dyDescent="0.25">
      <c r="A115" s="105" t="s">
        <v>181</v>
      </c>
      <c r="B115" s="44" t="s">
        <v>309</v>
      </c>
      <c r="C115" s="45" t="s">
        <v>1422</v>
      </c>
      <c r="D115" s="45" t="s">
        <v>249</v>
      </c>
      <c r="E115" s="106" t="s">
        <v>183</v>
      </c>
      <c r="F115" s="104" t="str">
        <f t="shared" si="63"/>
        <v>Y</v>
      </c>
      <c r="G115" s="190">
        <f>SUMIF('Data and Mdcr Calculation'!A:A,A115,'Data and Mdcr Calculation'!H:H)</f>
        <v>2819</v>
      </c>
      <c r="H115" s="9">
        <f>IF($F115="N",0,SUMIFS('Data and Mdcr Calculation'!$R:$R,'Data and Mdcr Calculation'!$D:$D,H$10,'Data and Mdcr Calculation'!$A:$A,$A115))</f>
        <v>3677.8904722666953</v>
      </c>
      <c r="I115" s="191">
        <f>IF($F115="N",0,SUMIFS('Data and Mdcr Calculation'!$R:$R,'Data and Mdcr Calculation'!$D:$D,I$10,'Data and Mdcr Calculation'!$A:$A,$A115))</f>
        <v>410.25181995669459</v>
      </c>
      <c r="J115" s="191">
        <f>IF($F115="N",0,SUMIFS('Data and Mdcr Calculation'!$R:$R,'Data and Mdcr Calculation'!$D:$D,J$10,'Data and Mdcr Calculation'!$A:$A,$A115))</f>
        <v>200.0807637028463</v>
      </c>
      <c r="K115" s="190">
        <f t="shared" si="87"/>
        <v>4288.2230559262362</v>
      </c>
      <c r="L115" s="158">
        <f>IF($F115="N",0,SUMIFS('Data and Mdcr Calculation'!$I:$I,'Data and Mdcr Calculation'!$A:$A,$A115,'Data and Mdcr Calculation'!$D:$D,L$10))</f>
        <v>500603.39106633549</v>
      </c>
      <c r="M115" s="194">
        <f>IF($F115="N",0,SUMIFS('Data and Mdcr Calculation'!$I:$I,'Data and Mdcr Calculation'!$A:$A,$A115,'Data and Mdcr Calculation'!$D:$D,M$10))</f>
        <v>56020.542510700834</v>
      </c>
      <c r="N115" s="194">
        <f>IF($F115="N",0,SUMIFS('Data and Mdcr Calculation'!$I:$I,'Data and Mdcr Calculation'!$A:$A,$A115,'Data and Mdcr Calculation'!$D:$D,N$10))</f>
        <v>27236.56350628037</v>
      </c>
      <c r="O115" s="159">
        <f t="shared" si="88"/>
        <v>583860.49708331679</v>
      </c>
      <c r="P115" s="212">
        <f>IF($F115="N",0,SUMIFS('Data and Mdcr Calculation'!P:P,'Data and Mdcr Calculation'!A:A,A115))</f>
        <v>1444273.5252359563</v>
      </c>
      <c r="Q115" s="46">
        <f t="shared" si="64"/>
        <v>0.40425894879429392</v>
      </c>
      <c r="R115" s="14">
        <f t="shared" si="65"/>
        <v>860413.02815263951</v>
      </c>
      <c r="S115" s="113">
        <f t="shared" si="89"/>
        <v>161937.51749390259</v>
      </c>
      <c r="T115" s="47">
        <f t="shared" si="90"/>
        <v>18063.387632693262</v>
      </c>
      <c r="U115" s="47">
        <f t="shared" si="91"/>
        <v>8809.5560258363221</v>
      </c>
      <c r="V115" s="14">
        <f t="shared" si="66"/>
        <v>188810.46115243217</v>
      </c>
      <c r="W115" s="113">
        <f t="shared" si="92"/>
        <v>53914.985217844333</v>
      </c>
      <c r="X115" s="47">
        <f t="shared" si="93"/>
        <v>6033.4124284024801</v>
      </c>
      <c r="Y115" s="47">
        <f t="shared" si="94"/>
        <v>2933.3778896263962</v>
      </c>
      <c r="Z115" s="14">
        <f t="shared" si="70"/>
        <v>62881.77553587321</v>
      </c>
      <c r="AA115" s="103">
        <f t="shared" si="71"/>
        <v>251692.23668830539</v>
      </c>
      <c r="AB115" s="113">
        <f t="shared" si="72"/>
        <v>171816.99468849081</v>
      </c>
      <c r="AC115" s="47">
        <f t="shared" si="73"/>
        <v>19216.369822014109</v>
      </c>
      <c r="AD115" s="47">
        <f t="shared" si="74"/>
        <v>9371.868112591832</v>
      </c>
      <c r="AE115" s="14">
        <f t="shared" si="95"/>
        <v>200405.23262309676</v>
      </c>
      <c r="AF115" s="113">
        <f t="shared" si="96"/>
        <v>57204.228347845448</v>
      </c>
      <c r="AG115" s="47">
        <f t="shared" si="97"/>
        <v>6418.5238600026387</v>
      </c>
      <c r="AH115" s="47">
        <f t="shared" si="98"/>
        <v>3120.6147761982938</v>
      </c>
      <c r="AI115" s="97">
        <f t="shared" si="99"/>
        <v>66743.366984046384</v>
      </c>
      <c r="AJ115" s="113">
        <f t="shared" si="100"/>
        <v>229021.22303633625</v>
      </c>
      <c r="AK115" s="47">
        <f t="shared" si="101"/>
        <v>25634.893682016747</v>
      </c>
      <c r="AL115" s="47">
        <f t="shared" si="102"/>
        <v>12492.482888790126</v>
      </c>
      <c r="AM115" s="97">
        <f t="shared" si="83"/>
        <v>267148.59960714314</v>
      </c>
      <c r="AN115" s="127">
        <f t="shared" si="84"/>
        <v>116193.61</v>
      </c>
      <c r="AO115" s="128">
        <f t="shared" si="85"/>
        <v>58096.81</v>
      </c>
      <c r="AP115" s="129">
        <f t="shared" si="86"/>
        <v>58096.800000000003</v>
      </c>
    </row>
    <row r="116" spans="1:42" x14ac:dyDescent="0.25">
      <c r="A116" s="105" t="s">
        <v>129</v>
      </c>
      <c r="B116" s="44" t="s">
        <v>269</v>
      </c>
      <c r="C116" s="45" t="s">
        <v>1423</v>
      </c>
      <c r="D116" s="45" t="s">
        <v>249</v>
      </c>
      <c r="E116" s="106" t="s">
        <v>183</v>
      </c>
      <c r="F116" s="104" t="str">
        <f t="shared" si="63"/>
        <v>Y</v>
      </c>
      <c r="G116" s="190">
        <f>SUMIF('Data and Mdcr Calculation'!A:A,A116,'Data and Mdcr Calculation'!H:H)</f>
        <v>477</v>
      </c>
      <c r="H116" s="9">
        <f>IF($F116="N",0,SUMIFS('Data and Mdcr Calculation'!$R:$R,'Data and Mdcr Calculation'!$D:$D,H$10,'Data and Mdcr Calculation'!$A:$A,$A116))</f>
        <v>640.81737007440722</v>
      </c>
      <c r="I116" s="191">
        <f>IF($F116="N",0,SUMIFS('Data and Mdcr Calculation'!$R:$R,'Data and Mdcr Calculation'!$D:$D,I$10,'Data and Mdcr Calculation'!$A:$A,$A116))</f>
        <v>82.930275175374945</v>
      </c>
      <c r="J116" s="191">
        <f>IF($F116="N",0,SUMIFS('Data and Mdcr Calculation'!$R:$R,'Data and Mdcr Calculation'!$D:$D,J$10,'Data and Mdcr Calculation'!$A:$A,$A116))</f>
        <v>1.1379957586278353</v>
      </c>
      <c r="K116" s="190">
        <f t="shared" si="87"/>
        <v>724.88564100841006</v>
      </c>
      <c r="L116" s="158">
        <f>IF($F116="N",0,SUMIFS('Data and Mdcr Calculation'!$I:$I,'Data and Mdcr Calculation'!$A:$A,$A116,'Data and Mdcr Calculation'!$D:$D,L$10))</f>
        <v>82800.521584465809</v>
      </c>
      <c r="M116" s="194">
        <f>IF($F116="N",0,SUMIFS('Data and Mdcr Calculation'!$I:$I,'Data and Mdcr Calculation'!$A:$A,$A116,'Data and Mdcr Calculation'!$D:$D,M$10))</f>
        <v>10228.67467297164</v>
      </c>
      <c r="N116" s="194">
        <f>IF($F116="N",0,SUMIFS('Data and Mdcr Calculation'!$I:$I,'Data and Mdcr Calculation'!$A:$A,$A116,'Data and Mdcr Calculation'!$D:$D,N$10))</f>
        <v>131.63196940048172</v>
      </c>
      <c r="O116" s="159">
        <f t="shared" si="88"/>
        <v>93160.828226837926</v>
      </c>
      <c r="P116" s="212">
        <f>IF($F116="N",0,SUMIFS('Data and Mdcr Calculation'!P:P,'Data and Mdcr Calculation'!A:A,A116))</f>
        <v>194675.28774921861</v>
      </c>
      <c r="Q116" s="46">
        <f t="shared" si="64"/>
        <v>0.47854470541144406</v>
      </c>
      <c r="R116" s="14">
        <f t="shared" si="65"/>
        <v>101514.45952238068</v>
      </c>
      <c r="S116" s="113">
        <f t="shared" si="89"/>
        <v>28215.18880437615</v>
      </c>
      <c r="T116" s="47">
        <f t="shared" si="90"/>
        <v>3651.4200159717589</v>
      </c>
      <c r="U116" s="47">
        <f t="shared" si="91"/>
        <v>50.105953252383593</v>
      </c>
      <c r="V116" s="14">
        <f t="shared" si="66"/>
        <v>31916.714773600292</v>
      </c>
      <c r="W116" s="113">
        <f t="shared" si="92"/>
        <v>8917.6161746469679</v>
      </c>
      <c r="X116" s="47">
        <f t="shared" si="93"/>
        <v>1101.6282622790457</v>
      </c>
      <c r="Y116" s="47">
        <f t="shared" si="94"/>
        <v>14.176763104431881</v>
      </c>
      <c r="Z116" s="14">
        <f t="shared" si="70"/>
        <v>10033.421200030445</v>
      </c>
      <c r="AA116" s="103">
        <f t="shared" si="71"/>
        <v>41950.135973630735</v>
      </c>
      <c r="AB116" s="113">
        <f t="shared" si="72"/>
        <v>29936.539845491938</v>
      </c>
      <c r="AC116" s="47">
        <f t="shared" si="73"/>
        <v>3884.4893786933608</v>
      </c>
      <c r="AD116" s="47">
        <f t="shared" si="74"/>
        <v>53.304205587642123</v>
      </c>
      <c r="AE116" s="14">
        <f t="shared" si="95"/>
        <v>33874.333429772945</v>
      </c>
      <c r="AF116" s="113">
        <f t="shared" si="96"/>
        <v>9461.6617237633618</v>
      </c>
      <c r="AG116" s="47">
        <f t="shared" si="97"/>
        <v>1171.9449598713252</v>
      </c>
      <c r="AH116" s="47">
        <f t="shared" si="98"/>
        <v>15.081662877055194</v>
      </c>
      <c r="AI116" s="97">
        <f t="shared" si="99"/>
        <v>10648.688346511743</v>
      </c>
      <c r="AJ116" s="113">
        <f t="shared" si="100"/>
        <v>39398.201569255296</v>
      </c>
      <c r="AK116" s="47">
        <f t="shared" si="101"/>
        <v>5056.4343385646862</v>
      </c>
      <c r="AL116" s="47">
        <f t="shared" si="102"/>
        <v>68.385868464697324</v>
      </c>
      <c r="AM116" s="97">
        <f t="shared" si="83"/>
        <v>44523.021776284681</v>
      </c>
      <c r="AN116" s="127">
        <f t="shared" si="84"/>
        <v>19364.84</v>
      </c>
      <c r="AO116" s="128">
        <f t="shared" si="85"/>
        <v>9682.42</v>
      </c>
      <c r="AP116" s="129">
        <f t="shared" si="86"/>
        <v>9682.42</v>
      </c>
    </row>
    <row r="117" spans="1:42" x14ac:dyDescent="0.25">
      <c r="A117" s="105" t="s">
        <v>31</v>
      </c>
      <c r="B117" s="44" t="s">
        <v>328</v>
      </c>
      <c r="C117" s="45" t="s">
        <v>1424</v>
      </c>
      <c r="D117" s="45" t="s">
        <v>249</v>
      </c>
      <c r="E117" s="106" t="s">
        <v>183</v>
      </c>
      <c r="F117" s="104" t="str">
        <f t="shared" si="63"/>
        <v>Y</v>
      </c>
      <c r="G117" s="190">
        <f>SUMIF('Data and Mdcr Calculation'!A:A,A117,'Data and Mdcr Calculation'!H:H)</f>
        <v>4474</v>
      </c>
      <c r="H117" s="9">
        <f>IF($F117="N",0,SUMIFS('Data and Mdcr Calculation'!$R:$R,'Data and Mdcr Calculation'!$D:$D,H$10,'Data and Mdcr Calculation'!$A:$A,$A117))</f>
        <v>6549.817122448826</v>
      </c>
      <c r="I117" s="191">
        <f>IF($F117="N",0,SUMIFS('Data and Mdcr Calculation'!$R:$R,'Data and Mdcr Calculation'!$D:$D,I$10,'Data and Mdcr Calculation'!$A:$A,$A117))</f>
        <v>301.83521597747841</v>
      </c>
      <c r="J117" s="191">
        <f>IF($F117="N",0,SUMIFS('Data and Mdcr Calculation'!$R:$R,'Data and Mdcr Calculation'!$D:$D,J$10,'Data and Mdcr Calculation'!$A:$A,$A117))</f>
        <v>140.13014486234891</v>
      </c>
      <c r="K117" s="190">
        <f t="shared" si="87"/>
        <v>6991.7824832886536</v>
      </c>
      <c r="L117" s="158">
        <f>IF($F117="N",0,SUMIFS('Data and Mdcr Calculation'!$I:$I,'Data and Mdcr Calculation'!$A:$A,$A117,'Data and Mdcr Calculation'!$D:$D,L$10))</f>
        <v>1469453.5903856857</v>
      </c>
      <c r="M117" s="194">
        <f>IF($F117="N",0,SUMIFS('Data and Mdcr Calculation'!$I:$I,'Data and Mdcr Calculation'!$A:$A,$A117,'Data and Mdcr Calculation'!$D:$D,M$10))</f>
        <v>67943.099080454791</v>
      </c>
      <c r="N117" s="194">
        <f>IF($F117="N",0,SUMIFS('Data and Mdcr Calculation'!$I:$I,'Data and Mdcr Calculation'!$A:$A,$A117,'Data and Mdcr Calculation'!$D:$D,N$10))</f>
        <v>31281.51839412202</v>
      </c>
      <c r="O117" s="159">
        <f t="shared" si="88"/>
        <v>1568678.2078602626</v>
      </c>
      <c r="P117" s="212">
        <f>IF($F117="N",0,SUMIFS('Data and Mdcr Calculation'!P:P,'Data and Mdcr Calculation'!A:A,A117))</f>
        <v>2377975.1403913042</v>
      </c>
      <c r="Q117" s="46">
        <f t="shared" si="64"/>
        <v>0.65966972539592283</v>
      </c>
      <c r="R117" s="14">
        <f t="shared" si="65"/>
        <v>809296.93253104156</v>
      </c>
      <c r="S117" s="113">
        <f t="shared" si="89"/>
        <v>288388.44790142181</v>
      </c>
      <c r="T117" s="47">
        <f t="shared" si="90"/>
        <v>13289.804559488375</v>
      </c>
      <c r="U117" s="47">
        <f t="shared" si="91"/>
        <v>6169.9302782892228</v>
      </c>
      <c r="V117" s="14">
        <f t="shared" si="66"/>
        <v>307848.18273919943</v>
      </c>
      <c r="W117" s="113">
        <f t="shared" si="92"/>
        <v>158260.15168453834</v>
      </c>
      <c r="X117" s="47">
        <f t="shared" si="93"/>
        <v>7317.4717709649813</v>
      </c>
      <c r="Y117" s="47">
        <f t="shared" si="94"/>
        <v>3369.0195310469417</v>
      </c>
      <c r="Z117" s="14">
        <f t="shared" si="70"/>
        <v>168946.64298655026</v>
      </c>
      <c r="AA117" s="103">
        <f t="shared" si="71"/>
        <v>476794.82572574972</v>
      </c>
      <c r="AB117" s="113">
        <f t="shared" si="72"/>
        <v>305982.4380916942</v>
      </c>
      <c r="AC117" s="47">
        <f t="shared" si="73"/>
        <v>14138.089956902528</v>
      </c>
      <c r="AD117" s="47">
        <f t="shared" si="74"/>
        <v>6563.7556152013012</v>
      </c>
      <c r="AE117" s="14">
        <f t="shared" si="95"/>
        <v>326684.28366379807</v>
      </c>
      <c r="AF117" s="113">
        <f t="shared" si="96"/>
        <v>167915.28030189744</v>
      </c>
      <c r="AG117" s="47">
        <f t="shared" si="97"/>
        <v>7784.5444371967887</v>
      </c>
      <c r="AH117" s="47">
        <f t="shared" si="98"/>
        <v>3584.0633309010018</v>
      </c>
      <c r="AI117" s="97">
        <f t="shared" si="99"/>
        <v>179283.88806999521</v>
      </c>
      <c r="AJ117" s="113">
        <f t="shared" si="100"/>
        <v>473897.71839359164</v>
      </c>
      <c r="AK117" s="47">
        <f t="shared" si="101"/>
        <v>21922.634394099317</v>
      </c>
      <c r="AL117" s="47">
        <f t="shared" si="102"/>
        <v>10147.818946102303</v>
      </c>
      <c r="AM117" s="97">
        <f t="shared" si="83"/>
        <v>505968.17173379322</v>
      </c>
      <c r="AN117" s="127">
        <f t="shared" si="84"/>
        <v>220065.8</v>
      </c>
      <c r="AO117" s="128">
        <f t="shared" si="85"/>
        <v>110032.9</v>
      </c>
      <c r="AP117" s="129">
        <f t="shared" si="86"/>
        <v>110032.9</v>
      </c>
    </row>
    <row r="118" spans="1:42" ht="45" x14ac:dyDescent="0.25">
      <c r="A118" s="105" t="s">
        <v>17</v>
      </c>
      <c r="B118" s="44" t="s">
        <v>203</v>
      </c>
      <c r="C118" s="45" t="s">
        <v>1425</v>
      </c>
      <c r="D118" s="45" t="s">
        <v>381</v>
      </c>
      <c r="E118" s="106" t="s">
        <v>1281</v>
      </c>
      <c r="F118" s="104" t="str">
        <f t="shared" si="63"/>
        <v>N</v>
      </c>
      <c r="G118" s="190">
        <f>SUMIF('Data and Mdcr Calculation'!A:A,A118,'Data and Mdcr Calculation'!H:H)</f>
        <v>24</v>
      </c>
      <c r="H118" s="9">
        <f>IF($F118="N",0,SUMIFS('Data and Mdcr Calculation'!$R:$R,'Data and Mdcr Calculation'!$D:$D,H$10,'Data and Mdcr Calculation'!$A:$A,$A118))</f>
        <v>0</v>
      </c>
      <c r="I118" s="191">
        <f>IF($F118="N",0,SUMIFS('Data and Mdcr Calculation'!$R:$R,'Data and Mdcr Calculation'!$D:$D,I$10,'Data and Mdcr Calculation'!$A:$A,$A118))</f>
        <v>0</v>
      </c>
      <c r="J118" s="191">
        <f>IF($F118="N",0,SUMIFS('Data and Mdcr Calculation'!$R:$R,'Data and Mdcr Calculation'!$D:$D,J$10,'Data and Mdcr Calculation'!$A:$A,$A118))</f>
        <v>0</v>
      </c>
      <c r="K118" s="190">
        <f t="shared" si="87"/>
        <v>0</v>
      </c>
      <c r="L118" s="158">
        <f>IF($F118="N",0,SUMIFS('Data and Mdcr Calculation'!$I:$I,'Data and Mdcr Calculation'!$A:$A,$A118,'Data and Mdcr Calculation'!$D:$D,L$10))</f>
        <v>0</v>
      </c>
      <c r="M118" s="194">
        <f>IF($F118="N",0,SUMIFS('Data and Mdcr Calculation'!$I:$I,'Data and Mdcr Calculation'!$A:$A,$A118,'Data and Mdcr Calculation'!$D:$D,M$10))</f>
        <v>0</v>
      </c>
      <c r="N118" s="194">
        <f>IF($F118="N",0,SUMIFS('Data and Mdcr Calculation'!$I:$I,'Data and Mdcr Calculation'!$A:$A,$A118,'Data and Mdcr Calculation'!$D:$D,N$10))</f>
        <v>0</v>
      </c>
      <c r="O118" s="159">
        <f t="shared" si="88"/>
        <v>0</v>
      </c>
      <c r="P118" s="212">
        <f>IF($F118="N",0,SUMIFS('Data and Mdcr Calculation'!P:P,'Data and Mdcr Calculation'!A:A,A118))</f>
        <v>0</v>
      </c>
      <c r="Q118" s="46">
        <f t="shared" si="64"/>
        <v>0</v>
      </c>
      <c r="R118" s="14">
        <f t="shared" si="65"/>
        <v>0</v>
      </c>
      <c r="S118" s="113">
        <f t="shared" ref="S118:S149" si="103">IF($F118="N",0,IF($E118=$A$6,Comp1_FS,Comp1_HB)*H118)</f>
        <v>0</v>
      </c>
      <c r="T118" s="47">
        <f t="shared" ref="T118:T149" si="104">IF($F118="N",0,IF($E118=$A$6,Comp1_FS,Comp1_HB)*I118)</f>
        <v>0</v>
      </c>
      <c r="U118" s="47">
        <f t="shared" ref="U118:U149" si="105">IF($F118="N",0,IF($E118=$A$6,Comp1_FS,Comp1_HB)*J118)</f>
        <v>0</v>
      </c>
      <c r="V118" s="14">
        <f t="shared" si="66"/>
        <v>0</v>
      </c>
      <c r="W118" s="113">
        <f t="shared" si="92"/>
        <v>0</v>
      </c>
      <c r="X118" s="47">
        <f t="shared" si="93"/>
        <v>0</v>
      </c>
      <c r="Y118" s="47">
        <f t="shared" si="94"/>
        <v>0</v>
      </c>
      <c r="Z118" s="14">
        <f t="shared" si="70"/>
        <v>0</v>
      </c>
      <c r="AA118" s="103">
        <f t="shared" si="71"/>
        <v>0</v>
      </c>
      <c r="AB118" s="113">
        <f t="shared" si="72"/>
        <v>0</v>
      </c>
      <c r="AC118" s="47">
        <f t="shared" si="73"/>
        <v>0</v>
      </c>
      <c r="AD118" s="47">
        <f t="shared" si="74"/>
        <v>0</v>
      </c>
      <c r="AE118" s="14">
        <f t="shared" si="95"/>
        <v>0</v>
      </c>
      <c r="AF118" s="113">
        <f t="shared" si="96"/>
        <v>0</v>
      </c>
      <c r="AG118" s="47">
        <f t="shared" si="97"/>
        <v>0</v>
      </c>
      <c r="AH118" s="47">
        <f t="shared" si="98"/>
        <v>0</v>
      </c>
      <c r="AI118" s="97">
        <f t="shared" si="99"/>
        <v>0</v>
      </c>
      <c r="AJ118" s="113">
        <f t="shared" si="100"/>
        <v>0</v>
      </c>
      <c r="AK118" s="47">
        <f t="shared" si="101"/>
        <v>0</v>
      </c>
      <c r="AL118" s="47">
        <f t="shared" si="102"/>
        <v>0</v>
      </c>
      <c r="AM118" s="97">
        <f t="shared" si="83"/>
        <v>0</v>
      </c>
      <c r="AN118" s="127">
        <f t="shared" si="84"/>
        <v>0</v>
      </c>
      <c r="AO118" s="128">
        <f t="shared" si="85"/>
        <v>0</v>
      </c>
      <c r="AP118" s="129">
        <f t="shared" si="86"/>
        <v>0</v>
      </c>
    </row>
    <row r="119" spans="1:42" ht="45" x14ac:dyDescent="0.25">
      <c r="A119" s="105" t="s">
        <v>15</v>
      </c>
      <c r="B119" s="44" t="s">
        <v>394</v>
      </c>
      <c r="C119" s="45" t="s">
        <v>1426</v>
      </c>
      <c r="D119" s="45" t="s">
        <v>381</v>
      </c>
      <c r="E119" s="106" t="s">
        <v>1281</v>
      </c>
      <c r="F119" s="104" t="str">
        <f t="shared" si="63"/>
        <v>Y</v>
      </c>
      <c r="G119" s="190">
        <f>SUMIF('Data and Mdcr Calculation'!A:A,A119,'Data and Mdcr Calculation'!H:H)</f>
        <v>2250</v>
      </c>
      <c r="H119" s="9">
        <f>IF($F119="N",0,SUMIFS('Data and Mdcr Calculation'!$R:$R,'Data and Mdcr Calculation'!$D:$D,H$10,'Data and Mdcr Calculation'!$A:$A,$A119))</f>
        <v>2661.780770244085</v>
      </c>
      <c r="I119" s="191">
        <f>IF($F119="N",0,SUMIFS('Data and Mdcr Calculation'!$R:$R,'Data and Mdcr Calculation'!$D:$D,I$10,'Data and Mdcr Calculation'!$A:$A,$A119))</f>
        <v>420.72546538706933</v>
      </c>
      <c r="J119" s="191">
        <f>IF($F119="N",0,SUMIFS('Data and Mdcr Calculation'!$R:$R,'Data and Mdcr Calculation'!$D:$D,J$10,'Data and Mdcr Calculation'!$A:$A,$A119))</f>
        <v>92.192680263019199</v>
      </c>
      <c r="K119" s="190">
        <f t="shared" si="87"/>
        <v>3174.6989158941738</v>
      </c>
      <c r="L119" s="158">
        <f>IF($F119="N",0,SUMIFS('Data and Mdcr Calculation'!$I:$I,'Data and Mdcr Calculation'!$A:$A,$A119,'Data and Mdcr Calculation'!$D:$D,L$10))</f>
        <v>216565.17711508172</v>
      </c>
      <c r="M119" s="194">
        <f>IF($F119="N",0,SUMIFS('Data and Mdcr Calculation'!$I:$I,'Data and Mdcr Calculation'!$A:$A,$A119,'Data and Mdcr Calculation'!$D:$D,M$10))</f>
        <v>34018.933409372265</v>
      </c>
      <c r="N119" s="194">
        <f>IF($F119="N",0,SUMIFS('Data and Mdcr Calculation'!$I:$I,'Data and Mdcr Calculation'!$A:$A,$A119,'Data and Mdcr Calculation'!$D:$D,N$10))</f>
        <v>7330.9255387858257</v>
      </c>
      <c r="O119" s="159">
        <f t="shared" si="88"/>
        <v>257915.03606323979</v>
      </c>
      <c r="P119" s="212">
        <f>IF($F119="N",0,SUMIFS('Data and Mdcr Calculation'!P:P,'Data and Mdcr Calculation'!A:A,A119))</f>
        <v>526555.56219020765</v>
      </c>
      <c r="Q119" s="46">
        <f t="shared" si="64"/>
        <v>0.48981542420792651</v>
      </c>
      <c r="R119" s="14">
        <f t="shared" si="65"/>
        <v>268640.52612696786</v>
      </c>
      <c r="S119" s="113">
        <f t="shared" si="103"/>
        <v>199926.35365303323</v>
      </c>
      <c r="T119" s="47">
        <f t="shared" si="104"/>
        <v>31600.689705222776</v>
      </c>
      <c r="U119" s="47">
        <f t="shared" si="105"/>
        <v>6924.5922145553723</v>
      </c>
      <c r="V119" s="14">
        <f t="shared" si="66"/>
        <v>238451.63557281138</v>
      </c>
      <c r="W119" s="113">
        <f t="shared" si="92"/>
        <v>23324.069575294303</v>
      </c>
      <c r="X119" s="47">
        <f t="shared" si="93"/>
        <v>3663.8391281893933</v>
      </c>
      <c r="Y119" s="47">
        <f t="shared" si="94"/>
        <v>789.54068052723346</v>
      </c>
      <c r="Z119" s="14">
        <f t="shared" si="70"/>
        <v>27777.449384010928</v>
      </c>
      <c r="AA119" s="103">
        <f t="shared" si="71"/>
        <v>266229.08495682233</v>
      </c>
      <c r="AB119" s="113">
        <f t="shared" si="72"/>
        <v>212123.45215175941</v>
      </c>
      <c r="AC119" s="47">
        <f t="shared" si="73"/>
        <v>33617.755005556144</v>
      </c>
      <c r="AD119" s="47">
        <f t="shared" si="74"/>
        <v>7366.5874622929496</v>
      </c>
      <c r="AE119" s="14">
        <f t="shared" si="95"/>
        <v>253107.79461960852</v>
      </c>
      <c r="AF119" s="113">
        <f t="shared" si="96"/>
        <v>24747.023422062921</v>
      </c>
      <c r="AG119" s="47">
        <f t="shared" si="97"/>
        <v>3897.7012002014826</v>
      </c>
      <c r="AH119" s="47">
        <f t="shared" si="98"/>
        <v>839.93689417790802</v>
      </c>
      <c r="AI119" s="97">
        <f t="shared" si="99"/>
        <v>29484.661516442309</v>
      </c>
      <c r="AJ119" s="113">
        <f t="shared" si="100"/>
        <v>236870.47557382233</v>
      </c>
      <c r="AK119" s="47">
        <f t="shared" si="101"/>
        <v>37515.456205757626</v>
      </c>
      <c r="AL119" s="47">
        <f t="shared" si="102"/>
        <v>8206.524356470858</v>
      </c>
      <c r="AM119" s="97">
        <f t="shared" si="83"/>
        <v>282592.45613605081</v>
      </c>
      <c r="AN119" s="127">
        <f t="shared" si="84"/>
        <v>122910.76</v>
      </c>
      <c r="AO119" s="128">
        <f t="shared" si="85"/>
        <v>61455.38</v>
      </c>
      <c r="AP119" s="129">
        <f t="shared" si="86"/>
        <v>61455.38</v>
      </c>
    </row>
    <row r="120" spans="1:42" x14ac:dyDescent="0.25">
      <c r="A120" s="105" t="s">
        <v>70</v>
      </c>
      <c r="B120" s="44" t="s">
        <v>318</v>
      </c>
      <c r="C120" s="45" t="s">
        <v>1427</v>
      </c>
      <c r="D120" s="45" t="s">
        <v>249</v>
      </c>
      <c r="E120" s="106" t="s">
        <v>183</v>
      </c>
      <c r="F120" s="104" t="str">
        <f t="shared" si="63"/>
        <v>Y</v>
      </c>
      <c r="G120" s="190">
        <f>SUMIF('Data and Mdcr Calculation'!A:A,A120,'Data and Mdcr Calculation'!H:H)</f>
        <v>3972</v>
      </c>
      <c r="H120" s="9">
        <f>IF($F120="N",0,SUMIFS('Data and Mdcr Calculation'!$R:$R,'Data and Mdcr Calculation'!$D:$D,H$10,'Data and Mdcr Calculation'!$A:$A,$A120))</f>
        <v>5982.4246183847299</v>
      </c>
      <c r="I120" s="191">
        <f>IF($F120="N",0,SUMIFS('Data and Mdcr Calculation'!$R:$R,'Data and Mdcr Calculation'!$D:$D,I$10,'Data and Mdcr Calculation'!$A:$A,$A120))</f>
        <v>103.50908455881334</v>
      </c>
      <c r="J120" s="191">
        <f>IF($F120="N",0,SUMIFS('Data and Mdcr Calculation'!$R:$R,'Data and Mdcr Calculation'!$D:$D,J$10,'Data and Mdcr Calculation'!$A:$A,$A120))</f>
        <v>57.795094470335826</v>
      </c>
      <c r="K120" s="190">
        <f t="shared" si="87"/>
        <v>6143.728797413879</v>
      </c>
      <c r="L120" s="158">
        <f>IF($F120="N",0,SUMIFS('Data and Mdcr Calculation'!$I:$I,'Data and Mdcr Calculation'!$A:$A,$A120,'Data and Mdcr Calculation'!$D:$D,L$10))</f>
        <v>1006383.6043001128</v>
      </c>
      <c r="M120" s="194">
        <f>IF($F120="N",0,SUMIFS('Data and Mdcr Calculation'!$I:$I,'Data and Mdcr Calculation'!$A:$A,$A120,'Data and Mdcr Calculation'!$D:$D,M$10))</f>
        <v>17514.067333000497</v>
      </c>
      <c r="N120" s="194">
        <f>IF($F120="N",0,SUMIFS('Data and Mdcr Calculation'!$I:$I,'Data and Mdcr Calculation'!$A:$A,$A120,'Data and Mdcr Calculation'!$D:$D,N$10))</f>
        <v>9813.1893597204653</v>
      </c>
      <c r="O120" s="159">
        <f t="shared" si="88"/>
        <v>1033710.8609928337</v>
      </c>
      <c r="P120" s="212">
        <f>IF($F120="N",0,SUMIFS('Data and Mdcr Calculation'!P:P,'Data and Mdcr Calculation'!A:A,A120))</f>
        <v>1710475.5344879983</v>
      </c>
      <c r="Q120" s="46">
        <f t="shared" si="64"/>
        <v>0.60434121397840246</v>
      </c>
      <c r="R120" s="14">
        <f t="shared" si="65"/>
        <v>676764.67349516461</v>
      </c>
      <c r="S120" s="113">
        <f t="shared" si="103"/>
        <v>263406.15594747965</v>
      </c>
      <c r="T120" s="47">
        <f t="shared" si="104"/>
        <v>4557.5049931245512</v>
      </c>
      <c r="U120" s="47">
        <f t="shared" si="105"/>
        <v>2544.7180095288863</v>
      </c>
      <c r="V120" s="14">
        <f t="shared" si="66"/>
        <v>270508.3789501331</v>
      </c>
      <c r="W120" s="113">
        <f t="shared" si="92"/>
        <v>108387.51418312216</v>
      </c>
      <c r="X120" s="47">
        <f t="shared" si="93"/>
        <v>1886.2650517641537</v>
      </c>
      <c r="Y120" s="47">
        <f t="shared" si="94"/>
        <v>1056.8804940418941</v>
      </c>
      <c r="Z120" s="14">
        <f t="shared" si="70"/>
        <v>111330.65972892821</v>
      </c>
      <c r="AA120" s="103">
        <f t="shared" si="71"/>
        <v>381839.03867906134</v>
      </c>
      <c r="AB120" s="113">
        <f t="shared" si="72"/>
        <v>279476.02753048239</v>
      </c>
      <c r="AC120" s="47">
        <f t="shared" si="73"/>
        <v>4848.409567153778</v>
      </c>
      <c r="AD120" s="47">
        <f t="shared" si="74"/>
        <v>2707.1468186477514</v>
      </c>
      <c r="AE120" s="14">
        <f t="shared" si="95"/>
        <v>287031.58391628391</v>
      </c>
      <c r="AF120" s="113">
        <f t="shared" si="96"/>
        <v>115000.01504840548</v>
      </c>
      <c r="AG120" s="47">
        <f t="shared" si="97"/>
        <v>2006.66494868527</v>
      </c>
      <c r="AH120" s="47">
        <f t="shared" si="98"/>
        <v>1124.340951108398</v>
      </c>
      <c r="AI120" s="97">
        <f t="shared" si="99"/>
        <v>118131.02094819915</v>
      </c>
      <c r="AJ120" s="113">
        <f t="shared" si="100"/>
        <v>394476.04257888789</v>
      </c>
      <c r="AK120" s="47">
        <f t="shared" si="101"/>
        <v>6855.0745158390482</v>
      </c>
      <c r="AL120" s="47">
        <f t="shared" si="102"/>
        <v>3831.4877697561496</v>
      </c>
      <c r="AM120" s="97">
        <f t="shared" si="83"/>
        <v>405162.60486448312</v>
      </c>
      <c r="AN120" s="127">
        <f t="shared" si="84"/>
        <v>176221.42</v>
      </c>
      <c r="AO120" s="128">
        <f t="shared" si="85"/>
        <v>88110.71</v>
      </c>
      <c r="AP120" s="129">
        <f t="shared" si="86"/>
        <v>88110.71</v>
      </c>
    </row>
    <row r="121" spans="1:42" ht="30" x14ac:dyDescent="0.25">
      <c r="A121" s="105" t="s">
        <v>21</v>
      </c>
      <c r="B121" s="44" t="s">
        <v>339</v>
      </c>
      <c r="C121" s="45" t="s">
        <v>1428</v>
      </c>
      <c r="D121" s="45" t="s">
        <v>381</v>
      </c>
      <c r="E121" s="106" t="s">
        <v>1281</v>
      </c>
      <c r="F121" s="104" t="str">
        <f t="shared" si="63"/>
        <v>Y</v>
      </c>
      <c r="G121" s="190">
        <f>SUMIF('Data and Mdcr Calculation'!A:A,A121,'Data and Mdcr Calculation'!H:H)</f>
        <v>3293</v>
      </c>
      <c r="H121" s="9">
        <f>IF($F121="N",0,SUMIFS('Data and Mdcr Calculation'!$R:$R,'Data and Mdcr Calculation'!$D:$D,H$10,'Data and Mdcr Calculation'!$A:$A,$A121))</f>
        <v>4257.6058132746703</v>
      </c>
      <c r="I121" s="191">
        <f>IF($F121="N",0,SUMIFS('Data and Mdcr Calculation'!$R:$R,'Data and Mdcr Calculation'!$D:$D,I$10,'Data and Mdcr Calculation'!$A:$A,$A121))</f>
        <v>481.67775887605012</v>
      </c>
      <c r="J121" s="191">
        <f>IF($F121="N",0,SUMIFS('Data and Mdcr Calculation'!$R:$R,'Data and Mdcr Calculation'!$D:$D,J$10,'Data and Mdcr Calculation'!$A:$A,$A121))</f>
        <v>36.307254315579307</v>
      </c>
      <c r="K121" s="190">
        <f t="shared" si="87"/>
        <v>4775.5908264662994</v>
      </c>
      <c r="L121" s="158">
        <f>IF($F121="N",0,SUMIFS('Data and Mdcr Calculation'!$I:$I,'Data and Mdcr Calculation'!$A:$A,$A121,'Data and Mdcr Calculation'!$D:$D,L$10))</f>
        <v>262406.74844901083</v>
      </c>
      <c r="M121" s="194">
        <f>IF($F121="N",0,SUMIFS('Data and Mdcr Calculation'!$I:$I,'Data and Mdcr Calculation'!$A:$A,$A121,'Data and Mdcr Calculation'!$D:$D,M$10))</f>
        <v>29091.606998607225</v>
      </c>
      <c r="N121" s="194">
        <f>IF($F121="N",0,SUMIFS('Data and Mdcr Calculation'!$I:$I,'Data and Mdcr Calculation'!$A:$A,$A121,'Data and Mdcr Calculation'!$D:$D,N$10))</f>
        <v>2261.6890229350188</v>
      </c>
      <c r="O121" s="159">
        <f t="shared" si="88"/>
        <v>293760.04447055305</v>
      </c>
      <c r="P121" s="212">
        <f>IF($F121="N",0,SUMIFS('Data and Mdcr Calculation'!P:P,'Data and Mdcr Calculation'!A:A,A121))</f>
        <v>796902.84121243167</v>
      </c>
      <c r="Q121" s="46">
        <f t="shared" si="64"/>
        <v>0.36862717671280704</v>
      </c>
      <c r="R121" s="14">
        <f t="shared" si="65"/>
        <v>503142.79674187861</v>
      </c>
      <c r="S121" s="113">
        <f t="shared" si="103"/>
        <v>319788.77263506048</v>
      </c>
      <c r="T121" s="47">
        <f t="shared" si="104"/>
        <v>36178.816469180121</v>
      </c>
      <c r="U121" s="47">
        <f t="shared" si="105"/>
        <v>2727.0378716431619</v>
      </c>
      <c r="V121" s="14">
        <f t="shared" si="66"/>
        <v>358694.62697588373</v>
      </c>
      <c r="W121" s="113">
        <f t="shared" si="92"/>
        <v>28261.206807958468</v>
      </c>
      <c r="X121" s="47">
        <f t="shared" si="93"/>
        <v>3133.1660737499983</v>
      </c>
      <c r="Y121" s="47">
        <f t="shared" si="94"/>
        <v>243.58390777010152</v>
      </c>
      <c r="Z121" s="14">
        <f t="shared" si="70"/>
        <v>31637.956789478569</v>
      </c>
      <c r="AA121" s="103">
        <f t="shared" si="71"/>
        <v>390332.58376536227</v>
      </c>
      <c r="AB121" s="113">
        <f t="shared" si="72"/>
        <v>339298.43250404292</v>
      </c>
      <c r="AC121" s="47">
        <f t="shared" si="73"/>
        <v>38488.102626787368</v>
      </c>
      <c r="AD121" s="47">
        <f t="shared" si="74"/>
        <v>2901.1041187693213</v>
      </c>
      <c r="AE121" s="14">
        <f t="shared" si="95"/>
        <v>380687.63924959966</v>
      </c>
      <c r="AF121" s="113">
        <f t="shared" si="96"/>
        <v>29985.365313483784</v>
      </c>
      <c r="AG121" s="47">
        <f t="shared" si="97"/>
        <v>3333.1553976063815</v>
      </c>
      <c r="AH121" s="47">
        <f t="shared" si="98"/>
        <v>259.13181677670377</v>
      </c>
      <c r="AI121" s="97">
        <f t="shared" si="99"/>
        <v>33577.652527866871</v>
      </c>
      <c r="AJ121" s="113">
        <f t="shared" si="100"/>
        <v>369283.79781752673</v>
      </c>
      <c r="AK121" s="47">
        <f t="shared" si="101"/>
        <v>41821.258024393748</v>
      </c>
      <c r="AL121" s="47">
        <f t="shared" si="102"/>
        <v>3160.2359355460248</v>
      </c>
      <c r="AM121" s="97">
        <f t="shared" si="83"/>
        <v>414265.29177746654</v>
      </c>
      <c r="AN121" s="127">
        <f t="shared" si="84"/>
        <v>180180.55</v>
      </c>
      <c r="AO121" s="128">
        <f t="shared" si="85"/>
        <v>90090.28</v>
      </c>
      <c r="AP121" s="129">
        <f t="shared" si="86"/>
        <v>90090.26999999999</v>
      </c>
    </row>
    <row r="122" spans="1:42" ht="45" x14ac:dyDescent="0.25">
      <c r="A122" s="105" t="s">
        <v>151</v>
      </c>
      <c r="B122" s="44" t="s">
        <v>201</v>
      </c>
      <c r="C122" s="45" t="s">
        <v>1429</v>
      </c>
      <c r="D122" s="45" t="s">
        <v>381</v>
      </c>
      <c r="E122" s="106" t="s">
        <v>183</v>
      </c>
      <c r="F122" s="104" t="str">
        <f t="shared" si="63"/>
        <v>Y</v>
      </c>
      <c r="G122" s="190">
        <f>SUMIF('Data and Mdcr Calculation'!A:A,A122,'Data and Mdcr Calculation'!H:H)</f>
        <v>107</v>
      </c>
      <c r="H122" s="9">
        <f>IF($F122="N",0,SUMIFS('Data and Mdcr Calculation'!$R:$R,'Data and Mdcr Calculation'!$D:$D,H$10,'Data and Mdcr Calculation'!$A:$A,$A122))</f>
        <v>31.901007784696674</v>
      </c>
      <c r="I122" s="191">
        <f>IF($F122="N",0,SUMIFS('Data and Mdcr Calculation'!$R:$R,'Data and Mdcr Calculation'!$D:$D,I$10,'Data and Mdcr Calculation'!$A:$A,$A122))</f>
        <v>102.93610990427351</v>
      </c>
      <c r="J122" s="191">
        <f>IF($F122="N",0,SUMIFS('Data and Mdcr Calculation'!$R:$R,'Data and Mdcr Calculation'!$D:$D,J$10,'Data and Mdcr Calculation'!$A:$A,$A122))</f>
        <v>0</v>
      </c>
      <c r="K122" s="190">
        <f t="shared" si="87"/>
        <v>134.83711768897018</v>
      </c>
      <c r="L122" s="158">
        <f>IF($F122="N",0,SUMIFS('Data and Mdcr Calculation'!$I:$I,'Data and Mdcr Calculation'!$A:$A,$A122,'Data and Mdcr Calculation'!$D:$D,L$10))</f>
        <v>5726.1003375330092</v>
      </c>
      <c r="M122" s="194">
        <f>IF($F122="N",0,SUMIFS('Data and Mdcr Calculation'!$I:$I,'Data and Mdcr Calculation'!$A:$A,$A122,'Data and Mdcr Calculation'!$D:$D,M$10))</f>
        <v>18181.394482557822</v>
      </c>
      <c r="N122" s="194">
        <f>IF($F122="N",0,SUMIFS('Data and Mdcr Calculation'!$I:$I,'Data and Mdcr Calculation'!$A:$A,$A122,'Data and Mdcr Calculation'!$D:$D,N$10))</f>
        <v>0</v>
      </c>
      <c r="O122" s="159">
        <f t="shared" si="88"/>
        <v>23907.494820090833</v>
      </c>
      <c r="P122" s="212">
        <f>IF($F122="N",0,SUMIFS('Data and Mdcr Calculation'!P:P,'Data and Mdcr Calculation'!A:A,A122))</f>
        <v>31922.687612863694</v>
      </c>
      <c r="Q122" s="46">
        <f t="shared" si="64"/>
        <v>0.7489186095489333</v>
      </c>
      <c r="R122" s="14">
        <f t="shared" si="65"/>
        <v>8015.1927927728611</v>
      </c>
      <c r="S122" s="113">
        <f t="shared" si="103"/>
        <v>1404.6013727601946</v>
      </c>
      <c r="T122" s="47">
        <f t="shared" si="104"/>
        <v>4532.2769190851623</v>
      </c>
      <c r="U122" s="47">
        <f t="shared" si="105"/>
        <v>0</v>
      </c>
      <c r="V122" s="14">
        <f t="shared" si="66"/>
        <v>5936.8782918453571</v>
      </c>
      <c r="W122" s="113">
        <f t="shared" si="92"/>
        <v>616.70100635230517</v>
      </c>
      <c r="X122" s="47">
        <f t="shared" si="93"/>
        <v>1958.1361857714776</v>
      </c>
      <c r="Y122" s="47">
        <f t="shared" si="94"/>
        <v>0</v>
      </c>
      <c r="Z122" s="14">
        <f t="shared" si="70"/>
        <v>2574.8371921237826</v>
      </c>
      <c r="AA122" s="103">
        <f t="shared" si="71"/>
        <v>8511.7154839691393</v>
      </c>
      <c r="AB122" s="113">
        <f t="shared" si="72"/>
        <v>1490.2932336978192</v>
      </c>
      <c r="AC122" s="47">
        <f t="shared" si="73"/>
        <v>4821.5711905161306</v>
      </c>
      <c r="AD122" s="47">
        <f t="shared" si="74"/>
        <v>0</v>
      </c>
      <c r="AE122" s="14">
        <f t="shared" si="95"/>
        <v>6311.8644242139499</v>
      </c>
      <c r="AF122" s="113">
        <f t="shared" si="96"/>
        <v>654.32467517485964</v>
      </c>
      <c r="AG122" s="47">
        <f t="shared" si="97"/>
        <v>2083.1236018845507</v>
      </c>
      <c r="AH122" s="47">
        <f t="shared" si="98"/>
        <v>0</v>
      </c>
      <c r="AI122" s="97">
        <f t="shared" si="99"/>
        <v>2737.4482770594104</v>
      </c>
      <c r="AJ122" s="113">
        <f t="shared" si="100"/>
        <v>2144.617908872679</v>
      </c>
      <c r="AK122" s="47">
        <f t="shared" si="101"/>
        <v>6904.6947924006818</v>
      </c>
      <c r="AL122" s="47">
        <f t="shared" si="102"/>
        <v>0</v>
      </c>
      <c r="AM122" s="97">
        <f t="shared" si="83"/>
        <v>9049.3127012733603</v>
      </c>
      <c r="AN122" s="127">
        <f t="shared" si="84"/>
        <v>3935.91</v>
      </c>
      <c r="AO122" s="128">
        <f t="shared" si="85"/>
        <v>1967.96</v>
      </c>
      <c r="AP122" s="129">
        <f t="shared" si="86"/>
        <v>1967.9499999999998</v>
      </c>
    </row>
    <row r="123" spans="1:42" x14ac:dyDescent="0.25">
      <c r="A123" s="105" t="s">
        <v>121</v>
      </c>
      <c r="B123" s="44" t="s">
        <v>386</v>
      </c>
      <c r="C123" s="45" t="s">
        <v>1430</v>
      </c>
      <c r="D123" s="45" t="s">
        <v>381</v>
      </c>
      <c r="E123" s="106" t="s">
        <v>183</v>
      </c>
      <c r="F123" s="104" t="str">
        <f t="shared" si="63"/>
        <v>Y</v>
      </c>
      <c r="G123" s="190">
        <f>SUMIF('Data and Mdcr Calculation'!A:A,A123,'Data and Mdcr Calculation'!H:H)</f>
        <v>309</v>
      </c>
      <c r="H123" s="9">
        <f>IF($F123="N",0,SUMIFS('Data and Mdcr Calculation'!$R:$R,'Data and Mdcr Calculation'!$D:$D,H$10,'Data and Mdcr Calculation'!$A:$A,$A123))</f>
        <v>346.95439154329762</v>
      </c>
      <c r="I123" s="191">
        <f>IF($F123="N",0,SUMIFS('Data and Mdcr Calculation'!$R:$R,'Data and Mdcr Calculation'!$D:$D,I$10,'Data and Mdcr Calculation'!$A:$A,$A123))</f>
        <v>85.353076647992467</v>
      </c>
      <c r="J123" s="191">
        <f>IF($F123="N",0,SUMIFS('Data and Mdcr Calculation'!$R:$R,'Data and Mdcr Calculation'!$D:$D,J$10,'Data and Mdcr Calculation'!$A:$A,$A123))</f>
        <v>15.465582911163464</v>
      </c>
      <c r="K123" s="190">
        <f t="shared" si="87"/>
        <v>447.77305110245351</v>
      </c>
      <c r="L123" s="158">
        <f>IF($F123="N",0,SUMIFS('Data and Mdcr Calculation'!$I:$I,'Data and Mdcr Calculation'!$A:$A,$A123,'Data and Mdcr Calculation'!$D:$D,L$10))</f>
        <v>70928.953923221794</v>
      </c>
      <c r="M123" s="194">
        <f>IF($F123="N",0,SUMIFS('Data and Mdcr Calculation'!$I:$I,'Data and Mdcr Calculation'!$A:$A,$A123,'Data and Mdcr Calculation'!$D:$D,M$10))</f>
        <v>18505.685438976168</v>
      </c>
      <c r="N123" s="194">
        <f>IF($F123="N",0,SUMIFS('Data and Mdcr Calculation'!$I:$I,'Data and Mdcr Calculation'!$A:$A,$A123,'Data and Mdcr Calculation'!$D:$D,N$10))</f>
        <v>3352.5219940618613</v>
      </c>
      <c r="O123" s="159">
        <f t="shared" si="88"/>
        <v>92787.161356259821</v>
      </c>
      <c r="P123" s="212">
        <f>IF($F123="N",0,SUMIFS('Data and Mdcr Calculation'!P:P,'Data and Mdcr Calculation'!A:A,A123))</f>
        <v>97798.112091286879</v>
      </c>
      <c r="Q123" s="46">
        <f t="shared" si="64"/>
        <v>0.94876229583706351</v>
      </c>
      <c r="R123" s="14">
        <f t="shared" si="65"/>
        <v>5010.9507350270578</v>
      </c>
      <c r="S123" s="113">
        <f t="shared" si="103"/>
        <v>15276.401859651394</v>
      </c>
      <c r="T123" s="47">
        <f t="shared" si="104"/>
        <v>3758.0959648111084</v>
      </c>
      <c r="U123" s="47">
        <f t="shared" si="105"/>
        <v>680.9496155785273</v>
      </c>
      <c r="V123" s="14">
        <f t="shared" si="66"/>
        <v>19715.447440041029</v>
      </c>
      <c r="W123" s="113">
        <f t="shared" si="92"/>
        <v>7639.0483375309877</v>
      </c>
      <c r="X123" s="47">
        <f t="shared" si="93"/>
        <v>1993.0623217777334</v>
      </c>
      <c r="Y123" s="47">
        <f t="shared" si="94"/>
        <v>361.06661876046246</v>
      </c>
      <c r="Z123" s="14">
        <f t="shared" si="70"/>
        <v>9993.1772780691826</v>
      </c>
      <c r="AA123" s="103">
        <f t="shared" si="71"/>
        <v>29708.624718110212</v>
      </c>
      <c r="AB123" s="113">
        <f t="shared" si="72"/>
        <v>16208.383935969649</v>
      </c>
      <c r="AC123" s="47">
        <f t="shared" si="73"/>
        <v>3997.9744306501157</v>
      </c>
      <c r="AD123" s="47">
        <f t="shared" si="74"/>
        <v>724.41448465800784</v>
      </c>
      <c r="AE123" s="14">
        <f t="shared" si="95"/>
        <v>20930.772851277772</v>
      </c>
      <c r="AF123" s="113">
        <f t="shared" si="96"/>
        <v>8105.0910743034356</v>
      </c>
      <c r="AG123" s="47">
        <f t="shared" si="97"/>
        <v>2120.279065720993</v>
      </c>
      <c r="AH123" s="47">
        <f t="shared" si="98"/>
        <v>384.11342421325799</v>
      </c>
      <c r="AI123" s="97">
        <f t="shared" si="99"/>
        <v>10609.483564237686</v>
      </c>
      <c r="AJ123" s="113">
        <f t="shared" si="100"/>
        <v>24313.475010273083</v>
      </c>
      <c r="AK123" s="47">
        <f t="shared" si="101"/>
        <v>6118.2534963711087</v>
      </c>
      <c r="AL123" s="47">
        <f t="shared" si="102"/>
        <v>1108.5279088712659</v>
      </c>
      <c r="AM123" s="97">
        <f t="shared" si="83"/>
        <v>31540.256415515458</v>
      </c>
      <c r="AN123" s="127">
        <f t="shared" si="84"/>
        <v>13718.12</v>
      </c>
      <c r="AO123" s="128">
        <f t="shared" si="85"/>
        <v>6859.06</v>
      </c>
      <c r="AP123" s="129">
        <f t="shared" si="86"/>
        <v>6859.06</v>
      </c>
    </row>
    <row r="124" spans="1:42" ht="30" x14ac:dyDescent="0.25">
      <c r="A124" s="105" t="s">
        <v>142</v>
      </c>
      <c r="B124" s="44" t="s">
        <v>202</v>
      </c>
      <c r="C124" s="45" t="s">
        <v>1431</v>
      </c>
      <c r="D124" s="45" t="s">
        <v>381</v>
      </c>
      <c r="E124" s="106" t="s">
        <v>183</v>
      </c>
      <c r="F124" s="104" t="str">
        <f t="shared" si="63"/>
        <v>Y</v>
      </c>
      <c r="G124" s="190">
        <f>SUMIF('Data and Mdcr Calculation'!A:A,A124,'Data and Mdcr Calculation'!H:H)</f>
        <v>951</v>
      </c>
      <c r="H124" s="9">
        <f>IF($F124="N",0,SUMIFS('Data and Mdcr Calculation'!$R:$R,'Data and Mdcr Calculation'!$D:$D,H$10,'Data and Mdcr Calculation'!$A:$A,$A124))</f>
        <v>1092.4500828832893</v>
      </c>
      <c r="I124" s="191">
        <f>IF($F124="N",0,SUMIFS('Data and Mdcr Calculation'!$R:$R,'Data and Mdcr Calculation'!$D:$D,I$10,'Data and Mdcr Calculation'!$A:$A,$A124))</f>
        <v>242.41016823353331</v>
      </c>
      <c r="J124" s="191">
        <f>IF($F124="N",0,SUMIFS('Data and Mdcr Calculation'!$R:$R,'Data and Mdcr Calculation'!$D:$D,J$10,'Data and Mdcr Calculation'!$A:$A,$A124))</f>
        <v>27.194581380870947</v>
      </c>
      <c r="K124" s="190">
        <f t="shared" si="87"/>
        <v>1362.0548324976935</v>
      </c>
      <c r="L124" s="158">
        <f>IF($F124="N",0,SUMIFS('Data and Mdcr Calculation'!$I:$I,'Data and Mdcr Calculation'!$A:$A,$A124,'Data and Mdcr Calculation'!$D:$D,L$10))</f>
        <v>191414.43903649907</v>
      </c>
      <c r="M124" s="194">
        <f>IF($F124="N",0,SUMIFS('Data and Mdcr Calculation'!$I:$I,'Data and Mdcr Calculation'!$A:$A,$A124,'Data and Mdcr Calculation'!$D:$D,M$10))</f>
        <v>44498.957793967529</v>
      </c>
      <c r="N124" s="194">
        <f>IF($F124="N",0,SUMIFS('Data and Mdcr Calculation'!$I:$I,'Data and Mdcr Calculation'!$A:$A,$A124,'Data and Mdcr Calculation'!$D:$D,N$10))</f>
        <v>4920.1226739358553</v>
      </c>
      <c r="O124" s="159">
        <f t="shared" si="88"/>
        <v>240833.51950440247</v>
      </c>
      <c r="P124" s="212">
        <f>IF($F124="N",0,SUMIFS('Data and Mdcr Calculation'!P:P,'Data and Mdcr Calculation'!A:A,A124))</f>
        <v>386755.46968771995</v>
      </c>
      <c r="Q124" s="46">
        <f t="shared" si="64"/>
        <v>0.6227022973944234</v>
      </c>
      <c r="R124" s="14">
        <f t="shared" si="65"/>
        <v>145921.95018331747</v>
      </c>
      <c r="S124" s="113">
        <f t="shared" si="103"/>
        <v>48100.577149351229</v>
      </c>
      <c r="T124" s="47">
        <f t="shared" si="104"/>
        <v>10673.319707322473</v>
      </c>
      <c r="U124" s="47">
        <f t="shared" si="105"/>
        <v>1197.3774181997478</v>
      </c>
      <c r="V124" s="14">
        <f t="shared" si="66"/>
        <v>59971.274274873453</v>
      </c>
      <c r="W124" s="113">
        <f t="shared" si="92"/>
        <v>20615.335084230952</v>
      </c>
      <c r="X124" s="47">
        <f t="shared" si="93"/>
        <v>4792.537754410303</v>
      </c>
      <c r="Y124" s="47">
        <f t="shared" si="94"/>
        <v>529.89721198289169</v>
      </c>
      <c r="Z124" s="14">
        <f t="shared" si="70"/>
        <v>25937.770050624145</v>
      </c>
      <c r="AA124" s="103">
        <f t="shared" si="71"/>
        <v>85909.044325497598</v>
      </c>
      <c r="AB124" s="113">
        <f t="shared" si="72"/>
        <v>51035.095118675046</v>
      </c>
      <c r="AC124" s="47">
        <f t="shared" si="73"/>
        <v>11354.59543332178</v>
      </c>
      <c r="AD124" s="47">
        <f t="shared" si="74"/>
        <v>1273.8057640422849</v>
      </c>
      <c r="AE124" s="14">
        <f t="shared" si="95"/>
        <v>63663.496316039113</v>
      </c>
      <c r="AF124" s="113">
        <f t="shared" si="96"/>
        <v>21873.03457212833</v>
      </c>
      <c r="AG124" s="47">
        <f t="shared" si="97"/>
        <v>5098.4444195854294</v>
      </c>
      <c r="AH124" s="47">
        <f t="shared" si="98"/>
        <v>563.72043827967207</v>
      </c>
      <c r="AI124" s="97">
        <f t="shared" si="99"/>
        <v>27535.199429993434</v>
      </c>
      <c r="AJ124" s="113">
        <f t="shared" si="100"/>
        <v>72908.129690803384</v>
      </c>
      <c r="AK124" s="47">
        <f t="shared" si="101"/>
        <v>16453.039852907208</v>
      </c>
      <c r="AL124" s="47">
        <f t="shared" si="102"/>
        <v>1837.526202321957</v>
      </c>
      <c r="AM124" s="97">
        <f t="shared" si="83"/>
        <v>91198.69574603255</v>
      </c>
      <c r="AN124" s="127">
        <f t="shared" si="84"/>
        <v>39665.96</v>
      </c>
      <c r="AO124" s="128">
        <f t="shared" si="85"/>
        <v>19832.98</v>
      </c>
      <c r="AP124" s="129">
        <f t="shared" si="86"/>
        <v>19832.98</v>
      </c>
    </row>
    <row r="125" spans="1:42" ht="30" x14ac:dyDescent="0.25">
      <c r="A125" s="105" t="s">
        <v>135</v>
      </c>
      <c r="B125" s="44" t="s">
        <v>244</v>
      </c>
      <c r="C125" s="45" t="s">
        <v>1432</v>
      </c>
      <c r="D125" s="45" t="s">
        <v>381</v>
      </c>
      <c r="E125" s="106" t="s">
        <v>183</v>
      </c>
      <c r="F125" s="104" t="str">
        <f t="shared" si="63"/>
        <v>Y</v>
      </c>
      <c r="G125" s="190">
        <f>SUMIF('Data and Mdcr Calculation'!A:A,A125,'Data and Mdcr Calculation'!H:H)</f>
        <v>1488</v>
      </c>
      <c r="H125" s="9">
        <f>IF($F125="N",0,SUMIFS('Data and Mdcr Calculation'!$R:$R,'Data and Mdcr Calculation'!$D:$D,H$10,'Data and Mdcr Calculation'!$A:$A,$A125))</f>
        <v>1750.164777564577</v>
      </c>
      <c r="I125" s="191">
        <f>IF($F125="N",0,SUMIFS('Data and Mdcr Calculation'!$R:$R,'Data and Mdcr Calculation'!$D:$D,I$10,'Data and Mdcr Calculation'!$A:$A,$A125))</f>
        <v>317.57607616802903</v>
      </c>
      <c r="J125" s="191">
        <f>IF($F125="N",0,SUMIFS('Data and Mdcr Calculation'!$R:$R,'Data and Mdcr Calculation'!$D:$D,J$10,'Data and Mdcr Calculation'!$A:$A,$A125))</f>
        <v>60.719372425334726</v>
      </c>
      <c r="K125" s="190">
        <f t="shared" si="87"/>
        <v>2128.4602261579407</v>
      </c>
      <c r="L125" s="158">
        <f>IF($F125="N",0,SUMIFS('Data and Mdcr Calculation'!$I:$I,'Data and Mdcr Calculation'!$A:$A,$A125,'Data and Mdcr Calculation'!$D:$D,L$10))</f>
        <v>294644.77465942386</v>
      </c>
      <c r="M125" s="194">
        <f>IF($F125="N",0,SUMIFS('Data and Mdcr Calculation'!$I:$I,'Data and Mdcr Calculation'!$A:$A,$A125,'Data and Mdcr Calculation'!$D:$D,M$10))</f>
        <v>53615.644118276578</v>
      </c>
      <c r="N125" s="194">
        <f>IF($F125="N",0,SUMIFS('Data and Mdcr Calculation'!$I:$I,'Data and Mdcr Calculation'!$A:$A,$A125,'Data and Mdcr Calculation'!$D:$D,N$10))</f>
        <v>10868.006898533547</v>
      </c>
      <c r="O125" s="159">
        <f t="shared" si="88"/>
        <v>359128.42567623401</v>
      </c>
      <c r="P125" s="212">
        <f>IF($F125="N",0,SUMIFS('Data and Mdcr Calculation'!P:P,'Data and Mdcr Calculation'!A:A,A125))</f>
        <v>481415.13395240303</v>
      </c>
      <c r="Q125" s="46">
        <f t="shared" si="64"/>
        <v>0.74598491062755123</v>
      </c>
      <c r="R125" s="14">
        <f t="shared" si="65"/>
        <v>122286.70827616903</v>
      </c>
      <c r="S125" s="113">
        <f t="shared" si="103"/>
        <v>77059.755156168321</v>
      </c>
      <c r="T125" s="47">
        <f t="shared" si="104"/>
        <v>13982.874633678319</v>
      </c>
      <c r="U125" s="47">
        <f t="shared" si="105"/>
        <v>2673.473967887488</v>
      </c>
      <c r="V125" s="14">
        <f t="shared" si="66"/>
        <v>93716.103757734134</v>
      </c>
      <c r="W125" s="113">
        <f t="shared" si="92"/>
        <v>31733.242230819949</v>
      </c>
      <c r="X125" s="47">
        <f t="shared" si="93"/>
        <v>5774.4048715383879</v>
      </c>
      <c r="Y125" s="47">
        <f t="shared" si="94"/>
        <v>1170.4843429720631</v>
      </c>
      <c r="Z125" s="14">
        <f t="shared" si="70"/>
        <v>38678.1314453304</v>
      </c>
      <c r="AA125" s="103">
        <f t="shared" si="71"/>
        <v>132394.23520306454</v>
      </c>
      <c r="AB125" s="113">
        <f t="shared" si="72"/>
        <v>81761.013428295308</v>
      </c>
      <c r="AC125" s="47">
        <f t="shared" si="73"/>
        <v>14875.398546466298</v>
      </c>
      <c r="AD125" s="47">
        <f t="shared" si="74"/>
        <v>2844.1212424334981</v>
      </c>
      <c r="AE125" s="14">
        <f t="shared" si="95"/>
        <v>99480.533217195101</v>
      </c>
      <c r="AF125" s="113">
        <f t="shared" si="96"/>
        <v>33669.222526068908</v>
      </c>
      <c r="AG125" s="47">
        <f t="shared" si="97"/>
        <v>6142.9839058919024</v>
      </c>
      <c r="AH125" s="47">
        <f t="shared" si="98"/>
        <v>1245.1961095447482</v>
      </c>
      <c r="AI125" s="97">
        <f t="shared" si="99"/>
        <v>41057.402541505558</v>
      </c>
      <c r="AJ125" s="113">
        <f t="shared" si="100"/>
        <v>115430.23595436421</v>
      </c>
      <c r="AK125" s="47">
        <f t="shared" si="101"/>
        <v>21018.382452358201</v>
      </c>
      <c r="AL125" s="47">
        <f t="shared" si="102"/>
        <v>4089.3173519782463</v>
      </c>
      <c r="AM125" s="97">
        <f t="shared" si="83"/>
        <v>140537.93575870065</v>
      </c>
      <c r="AN125" s="127">
        <f t="shared" si="84"/>
        <v>61125.57</v>
      </c>
      <c r="AO125" s="128">
        <f t="shared" si="85"/>
        <v>30562.79</v>
      </c>
      <c r="AP125" s="129">
        <f t="shared" si="86"/>
        <v>30562.78</v>
      </c>
    </row>
    <row r="126" spans="1:42" ht="45" x14ac:dyDescent="0.25">
      <c r="A126" s="105" t="s">
        <v>77</v>
      </c>
      <c r="B126" s="44" t="s">
        <v>196</v>
      </c>
      <c r="C126" s="45" t="s">
        <v>1433</v>
      </c>
      <c r="D126" s="45" t="s">
        <v>192</v>
      </c>
      <c r="E126" s="106" t="s">
        <v>183</v>
      </c>
      <c r="F126" s="104" t="str">
        <f t="shared" si="63"/>
        <v>Y</v>
      </c>
      <c r="G126" s="190">
        <f>SUMIF('Data and Mdcr Calculation'!A:A,A126,'Data and Mdcr Calculation'!H:H)</f>
        <v>3643</v>
      </c>
      <c r="H126" s="9">
        <f>IF($F126="N",0,SUMIFS('Data and Mdcr Calculation'!$R:$R,'Data and Mdcr Calculation'!$D:$D,H$10,'Data and Mdcr Calculation'!$A:$A,$A126))</f>
        <v>4668.2221268317762</v>
      </c>
      <c r="I126" s="191">
        <f>IF($F126="N",0,SUMIFS('Data and Mdcr Calculation'!$R:$R,'Data and Mdcr Calculation'!$D:$D,I$10,'Data and Mdcr Calculation'!$A:$A,$A126))</f>
        <v>170.87394542324284</v>
      </c>
      <c r="J126" s="191">
        <f>IF($F126="N",0,SUMIFS('Data and Mdcr Calculation'!$R:$R,'Data and Mdcr Calculation'!$D:$D,J$10,'Data and Mdcr Calculation'!$A:$A,$A126))</f>
        <v>73.10412569917473</v>
      </c>
      <c r="K126" s="190">
        <f t="shared" si="87"/>
        <v>4912.2001979541938</v>
      </c>
      <c r="L126" s="158">
        <f>IF($F126="N",0,SUMIFS('Data and Mdcr Calculation'!$I:$I,'Data and Mdcr Calculation'!$A:$A,$A126,'Data and Mdcr Calculation'!$D:$D,L$10))</f>
        <v>738777.56025521993</v>
      </c>
      <c r="M126" s="194">
        <f>IF($F126="N",0,SUMIFS('Data and Mdcr Calculation'!$I:$I,'Data and Mdcr Calculation'!$A:$A,$A126,'Data and Mdcr Calculation'!$D:$D,M$10))</f>
        <v>28727.590598212701</v>
      </c>
      <c r="N126" s="194">
        <f>IF($F126="N",0,SUMIFS('Data and Mdcr Calculation'!$I:$I,'Data and Mdcr Calculation'!$A:$A,$A126,'Data and Mdcr Calculation'!$D:$D,N$10))</f>
        <v>11707.184418527222</v>
      </c>
      <c r="O126" s="159">
        <f t="shared" si="88"/>
        <v>779212.33527195978</v>
      </c>
      <c r="P126" s="212">
        <f>IF($F126="N",0,SUMIFS('Data and Mdcr Calculation'!P:P,'Data and Mdcr Calculation'!A:A,A126))</f>
        <v>1163454.6168854504</v>
      </c>
      <c r="Q126" s="46">
        <f t="shared" si="64"/>
        <v>0.66974020641896526</v>
      </c>
      <c r="R126" s="14">
        <f t="shared" si="65"/>
        <v>384242.28161349066</v>
      </c>
      <c r="S126" s="113">
        <f t="shared" si="103"/>
        <v>205541.82024440312</v>
      </c>
      <c r="T126" s="47">
        <f t="shared" si="104"/>
        <v>7523.5798169853824</v>
      </c>
      <c r="U126" s="47">
        <f t="shared" si="105"/>
        <v>3218.7746545346636</v>
      </c>
      <c r="V126" s="14">
        <f t="shared" si="66"/>
        <v>216284.17471592317</v>
      </c>
      <c r="W126" s="113">
        <f t="shared" si="92"/>
        <v>79566.343239487192</v>
      </c>
      <c r="X126" s="47">
        <f t="shared" si="93"/>
        <v>3093.961507427508</v>
      </c>
      <c r="Y126" s="47">
        <f t="shared" si="94"/>
        <v>1260.8637618753819</v>
      </c>
      <c r="Z126" s="14">
        <f t="shared" si="70"/>
        <v>83921.168508790084</v>
      </c>
      <c r="AA126" s="103">
        <f t="shared" si="71"/>
        <v>300205.34322471323</v>
      </c>
      <c r="AB126" s="113">
        <f t="shared" si="72"/>
        <v>218081.50689061338</v>
      </c>
      <c r="AC126" s="47">
        <f t="shared" si="73"/>
        <v>8003.8083159418966</v>
      </c>
      <c r="AD126" s="47">
        <f t="shared" si="74"/>
        <v>3424.2283558879403</v>
      </c>
      <c r="AE126" s="14">
        <f t="shared" si="95"/>
        <v>229509.5435624432</v>
      </c>
      <c r="AF126" s="113">
        <f t="shared" si="96"/>
        <v>84420.523331020901</v>
      </c>
      <c r="AG126" s="47">
        <f t="shared" si="97"/>
        <v>3291.4484121569235</v>
      </c>
      <c r="AH126" s="47">
        <f t="shared" si="98"/>
        <v>1341.3444275270022</v>
      </c>
      <c r="AI126" s="97">
        <f t="shared" si="99"/>
        <v>89053.316170704828</v>
      </c>
      <c r="AJ126" s="113">
        <f t="shared" si="100"/>
        <v>302502.03022163431</v>
      </c>
      <c r="AK126" s="47">
        <f t="shared" si="101"/>
        <v>11295.256728098821</v>
      </c>
      <c r="AL126" s="47">
        <f t="shared" si="102"/>
        <v>4765.572783414942</v>
      </c>
      <c r="AM126" s="97">
        <f t="shared" si="83"/>
        <v>318562.85973314807</v>
      </c>
      <c r="AN126" s="127">
        <f t="shared" si="84"/>
        <v>138555.73000000001</v>
      </c>
      <c r="AO126" s="128">
        <f t="shared" si="85"/>
        <v>69277.87</v>
      </c>
      <c r="AP126" s="129">
        <f t="shared" si="86"/>
        <v>69277.860000000015</v>
      </c>
    </row>
    <row r="127" spans="1:42" ht="30" x14ac:dyDescent="0.25">
      <c r="A127" s="105" t="s">
        <v>164</v>
      </c>
      <c r="B127" s="44" t="s">
        <v>251</v>
      </c>
      <c r="C127" s="45" t="s">
        <v>1434</v>
      </c>
      <c r="D127" s="45" t="s">
        <v>381</v>
      </c>
      <c r="E127" s="106" t="s">
        <v>183</v>
      </c>
      <c r="F127" s="104" t="str">
        <f t="shared" si="63"/>
        <v>Y</v>
      </c>
      <c r="G127" s="190">
        <f>SUMIF('Data and Mdcr Calculation'!A:A,A127,'Data and Mdcr Calculation'!H:H)</f>
        <v>924</v>
      </c>
      <c r="H127" s="9">
        <f>IF($F127="N",0,SUMIFS('Data and Mdcr Calculation'!$R:$R,'Data and Mdcr Calculation'!$D:$D,H$10,'Data and Mdcr Calculation'!$A:$A,$A127))</f>
        <v>1154.5881336286741</v>
      </c>
      <c r="I127" s="191">
        <f>IF($F127="N",0,SUMIFS('Data and Mdcr Calculation'!$R:$R,'Data and Mdcr Calculation'!$D:$D,I$10,'Data and Mdcr Calculation'!$A:$A,$A127))</f>
        <v>162.78211484872196</v>
      </c>
      <c r="J127" s="191">
        <f>IF($F127="N",0,SUMIFS('Data and Mdcr Calculation'!$R:$R,'Data and Mdcr Calculation'!$D:$D,J$10,'Data and Mdcr Calculation'!$A:$A,$A127))</f>
        <v>35.906241366108802</v>
      </c>
      <c r="K127" s="190">
        <f t="shared" si="87"/>
        <v>1353.2764898435048</v>
      </c>
      <c r="L127" s="158">
        <f>IF($F127="N",0,SUMIFS('Data and Mdcr Calculation'!$I:$I,'Data and Mdcr Calculation'!$A:$A,$A127,'Data and Mdcr Calculation'!$D:$D,L$10))</f>
        <v>222481.84036107163</v>
      </c>
      <c r="M127" s="194">
        <f>IF($F127="N",0,SUMIFS('Data and Mdcr Calculation'!$I:$I,'Data and Mdcr Calculation'!$A:$A,$A127,'Data and Mdcr Calculation'!$D:$D,M$10))</f>
        <v>31888.299517236301</v>
      </c>
      <c r="N127" s="194">
        <f>IF($F127="N",0,SUMIFS('Data and Mdcr Calculation'!$I:$I,'Data and Mdcr Calculation'!$A:$A,$A127,'Data and Mdcr Calculation'!$D:$D,N$10))</f>
        <v>5373.1094985722839</v>
      </c>
      <c r="O127" s="159">
        <f t="shared" si="88"/>
        <v>259743.24937688021</v>
      </c>
      <c r="P127" s="212">
        <f>IF($F127="N",0,SUMIFS('Data and Mdcr Calculation'!P:P,'Data and Mdcr Calculation'!A:A,A127))</f>
        <v>379309.8673382359</v>
      </c>
      <c r="Q127" s="46">
        <f t="shared" si="64"/>
        <v>0.68477851947168966</v>
      </c>
      <c r="R127" s="14">
        <f t="shared" si="65"/>
        <v>119566.61796135569</v>
      </c>
      <c r="S127" s="113">
        <f t="shared" si="103"/>
        <v>50836.515523670518</v>
      </c>
      <c r="T127" s="47">
        <f t="shared" si="104"/>
        <v>7167.296516789228</v>
      </c>
      <c r="U127" s="47">
        <f t="shared" si="105"/>
        <v>1580.9518073497707</v>
      </c>
      <c r="V127" s="14">
        <f t="shared" si="66"/>
        <v>59584.76384780951</v>
      </c>
      <c r="W127" s="113">
        <f t="shared" si="92"/>
        <v>23961.294206887414</v>
      </c>
      <c r="X127" s="47">
        <f t="shared" si="93"/>
        <v>3434.3698580063497</v>
      </c>
      <c r="Y127" s="47">
        <f t="shared" si="94"/>
        <v>578.68389299623504</v>
      </c>
      <c r="Z127" s="14">
        <f t="shared" si="70"/>
        <v>27974.347957890001</v>
      </c>
      <c r="AA127" s="103">
        <f t="shared" si="71"/>
        <v>87559.111805699504</v>
      </c>
      <c r="AB127" s="113">
        <f t="shared" si="72"/>
        <v>53937.947505220705</v>
      </c>
      <c r="AC127" s="47">
        <f t="shared" si="73"/>
        <v>7624.7835284991788</v>
      </c>
      <c r="AD127" s="47">
        <f t="shared" si="74"/>
        <v>1681.8636248401817</v>
      </c>
      <c r="AE127" s="14">
        <f t="shared" si="95"/>
        <v>63244.594658560069</v>
      </c>
      <c r="AF127" s="113">
        <f t="shared" si="96"/>
        <v>25423.123826936247</v>
      </c>
      <c r="AG127" s="47">
        <f t="shared" si="97"/>
        <v>3653.584955325904</v>
      </c>
      <c r="AH127" s="47">
        <f t="shared" si="98"/>
        <v>615.62116276195218</v>
      </c>
      <c r="AI127" s="97">
        <f t="shared" si="99"/>
        <v>29692.329945024103</v>
      </c>
      <c r="AJ127" s="113">
        <f t="shared" si="100"/>
        <v>79361.071332156949</v>
      </c>
      <c r="AK127" s="47">
        <f t="shared" si="101"/>
        <v>11278.368483825083</v>
      </c>
      <c r="AL127" s="47">
        <f t="shared" si="102"/>
        <v>2297.484787602134</v>
      </c>
      <c r="AM127" s="97">
        <f t="shared" si="83"/>
        <v>92936.924603584164</v>
      </c>
      <c r="AN127" s="127">
        <f t="shared" si="84"/>
        <v>40421.99</v>
      </c>
      <c r="AO127" s="128">
        <f t="shared" si="85"/>
        <v>20211</v>
      </c>
      <c r="AP127" s="129">
        <f t="shared" si="86"/>
        <v>20210.989999999998</v>
      </c>
    </row>
    <row r="128" spans="1:42" x14ac:dyDescent="0.25">
      <c r="A128" s="105" t="s">
        <v>18</v>
      </c>
      <c r="B128" s="44" t="s">
        <v>416</v>
      </c>
      <c r="C128" s="45" t="s">
        <v>1435</v>
      </c>
      <c r="D128" s="45" t="s">
        <v>426</v>
      </c>
      <c r="E128" s="106" t="s">
        <v>1281</v>
      </c>
      <c r="F128" s="104" t="str">
        <f t="shared" si="63"/>
        <v>Y</v>
      </c>
      <c r="G128" s="190">
        <f>SUMIF('Data and Mdcr Calculation'!A:A,A128,'Data and Mdcr Calculation'!H:H)</f>
        <v>5409</v>
      </c>
      <c r="H128" s="9">
        <f>IF($F128="N",0,SUMIFS('Data and Mdcr Calculation'!$R:$R,'Data and Mdcr Calculation'!$D:$D,H$10,'Data and Mdcr Calculation'!$A:$A,$A128))</f>
        <v>7566.407067059602</v>
      </c>
      <c r="I128" s="191">
        <f>IF($F128="N",0,SUMIFS('Data and Mdcr Calculation'!$R:$R,'Data and Mdcr Calculation'!$D:$D,I$10,'Data and Mdcr Calculation'!$A:$A,$A128))</f>
        <v>128.76659607146155</v>
      </c>
      <c r="J128" s="191">
        <f>IF($F128="N",0,SUMIFS('Data and Mdcr Calculation'!$R:$R,'Data and Mdcr Calculation'!$D:$D,J$10,'Data and Mdcr Calculation'!$A:$A,$A128))</f>
        <v>266.19411201086984</v>
      </c>
      <c r="K128" s="190">
        <f t="shared" si="87"/>
        <v>7961.3677751419327</v>
      </c>
      <c r="L128" s="158">
        <f>IF($F128="N",0,SUMIFS('Data and Mdcr Calculation'!$I:$I,'Data and Mdcr Calculation'!$A:$A,$A128,'Data and Mdcr Calculation'!$D:$D,L$10))</f>
        <v>608198.76824596163</v>
      </c>
      <c r="M128" s="194">
        <f>IF($F128="N",0,SUMIFS('Data and Mdcr Calculation'!$I:$I,'Data and Mdcr Calculation'!$A:$A,$A128,'Data and Mdcr Calculation'!$D:$D,M$10))</f>
        <v>10406.956889399784</v>
      </c>
      <c r="N128" s="194">
        <f>IF($F128="N",0,SUMIFS('Data and Mdcr Calculation'!$I:$I,'Data and Mdcr Calculation'!$A:$A,$A128,'Data and Mdcr Calculation'!$D:$D,N$10))</f>
        <v>20691.180908084374</v>
      </c>
      <c r="O128" s="159">
        <f t="shared" si="88"/>
        <v>639296.90604344581</v>
      </c>
      <c r="P128" s="212">
        <f>IF($F128="N",0,SUMIFS('Data and Mdcr Calculation'!P:P,'Data and Mdcr Calculation'!A:A,A128))</f>
        <v>2073299.3960024624</v>
      </c>
      <c r="Q128" s="46">
        <f t="shared" si="64"/>
        <v>0.30834760636890018</v>
      </c>
      <c r="R128" s="14">
        <f t="shared" si="65"/>
        <v>1434002.4899590164</v>
      </c>
      <c r="S128" s="113">
        <f t="shared" si="103"/>
        <v>568312.83480684669</v>
      </c>
      <c r="T128" s="47">
        <f t="shared" si="104"/>
        <v>9671.6590309274761</v>
      </c>
      <c r="U128" s="47">
        <f t="shared" si="105"/>
        <v>19993.839753136435</v>
      </c>
      <c r="V128" s="14">
        <f t="shared" si="66"/>
        <v>597978.33359091054</v>
      </c>
      <c r="W128" s="113">
        <f t="shared" si="92"/>
        <v>65503.007340090073</v>
      </c>
      <c r="X128" s="47">
        <f t="shared" si="93"/>
        <v>1120.8292569883567</v>
      </c>
      <c r="Y128" s="47">
        <f t="shared" si="94"/>
        <v>2228.440183800687</v>
      </c>
      <c r="Z128" s="14">
        <f t="shared" si="70"/>
        <v>68852.276780879125</v>
      </c>
      <c r="AA128" s="103">
        <f t="shared" si="71"/>
        <v>666830.61037178966</v>
      </c>
      <c r="AB128" s="113">
        <f t="shared" si="72"/>
        <v>602984.44011336518</v>
      </c>
      <c r="AC128" s="47">
        <f t="shared" si="73"/>
        <v>10288.998969071783</v>
      </c>
      <c r="AD128" s="47">
        <f t="shared" si="74"/>
        <v>21270.042290570676</v>
      </c>
      <c r="AE128" s="14">
        <f t="shared" si="95"/>
        <v>634543.48137300764</v>
      </c>
      <c r="AF128" s="113">
        <f t="shared" si="96"/>
        <v>69499.21203192581</v>
      </c>
      <c r="AG128" s="47">
        <f t="shared" si="97"/>
        <v>1192.3715499876137</v>
      </c>
      <c r="AH128" s="47">
        <f t="shared" si="98"/>
        <v>2370.6810465964759</v>
      </c>
      <c r="AI128" s="97">
        <f t="shared" si="99"/>
        <v>73062.264628509904</v>
      </c>
      <c r="AJ128" s="113">
        <f t="shared" si="100"/>
        <v>672483.65214529098</v>
      </c>
      <c r="AK128" s="47">
        <f t="shared" si="101"/>
        <v>11481.370519059397</v>
      </c>
      <c r="AL128" s="47">
        <f t="shared" si="102"/>
        <v>23640.723337167154</v>
      </c>
      <c r="AM128" s="97">
        <f t="shared" si="83"/>
        <v>707605.74600151752</v>
      </c>
      <c r="AN128" s="127">
        <f t="shared" si="84"/>
        <v>307766.03999999998</v>
      </c>
      <c r="AO128" s="128">
        <f t="shared" si="85"/>
        <v>153883.01999999999</v>
      </c>
      <c r="AP128" s="129">
        <f t="shared" si="86"/>
        <v>153883.01999999999</v>
      </c>
    </row>
    <row r="129" spans="1:42" x14ac:dyDescent="0.25">
      <c r="A129" s="105" t="s">
        <v>7</v>
      </c>
      <c r="B129" s="44" t="s">
        <v>589</v>
      </c>
      <c r="C129" s="45" t="s">
        <v>1436</v>
      </c>
      <c r="D129" s="45" t="s">
        <v>426</v>
      </c>
      <c r="E129" s="106" t="s">
        <v>1281</v>
      </c>
      <c r="F129" s="104" t="str">
        <f t="shared" si="63"/>
        <v>Y</v>
      </c>
      <c r="G129" s="190">
        <f>SUMIF('Data and Mdcr Calculation'!A:A,A129,'Data and Mdcr Calculation'!H:H)</f>
        <v>666</v>
      </c>
      <c r="H129" s="9">
        <f>IF($F129="N",0,SUMIFS('Data and Mdcr Calculation'!$R:$R,'Data and Mdcr Calculation'!$D:$D,H$10,'Data and Mdcr Calculation'!$A:$A,$A129))</f>
        <v>988.07441677658983</v>
      </c>
      <c r="I129" s="191">
        <f>IF($F129="N",0,SUMIFS('Data and Mdcr Calculation'!$R:$R,'Data and Mdcr Calculation'!$D:$D,I$10,'Data and Mdcr Calculation'!$A:$A,$A129))</f>
        <v>27.858567153969975</v>
      </c>
      <c r="J129" s="191">
        <f>IF($F129="N",0,SUMIFS('Data and Mdcr Calculation'!$R:$R,'Data and Mdcr Calculation'!$D:$D,J$10,'Data and Mdcr Calculation'!$A:$A,$A129))</f>
        <v>0</v>
      </c>
      <c r="K129" s="190">
        <f t="shared" si="87"/>
        <v>1015.9329839305598</v>
      </c>
      <c r="L129" s="158">
        <f>IF($F129="N",0,SUMIFS('Data and Mdcr Calculation'!$I:$I,'Data and Mdcr Calculation'!$A:$A,$A129,'Data and Mdcr Calculation'!$D:$D,L$10))</f>
        <v>79466.661622000465</v>
      </c>
      <c r="M129" s="194">
        <f>IF($F129="N",0,SUMIFS('Data and Mdcr Calculation'!$I:$I,'Data and Mdcr Calculation'!$A:$A,$A129,'Data and Mdcr Calculation'!$D:$D,M$10))</f>
        <v>2101.6263430065933</v>
      </c>
      <c r="N129" s="194">
        <f>IF($F129="N",0,SUMIFS('Data and Mdcr Calculation'!$I:$I,'Data and Mdcr Calculation'!$A:$A,$A129,'Data and Mdcr Calculation'!$D:$D,N$10))</f>
        <v>0</v>
      </c>
      <c r="O129" s="159">
        <f t="shared" si="88"/>
        <v>81568.287965007054</v>
      </c>
      <c r="P129" s="212">
        <f>IF($F129="N",0,SUMIFS('Data and Mdcr Calculation'!P:P,'Data and Mdcr Calculation'!A:A,A129))</f>
        <v>174674.20632938028</v>
      </c>
      <c r="Q129" s="46">
        <f t="shared" si="64"/>
        <v>0.46697385766960392</v>
      </c>
      <c r="R129" s="14">
        <f t="shared" si="65"/>
        <v>93105.918364373225</v>
      </c>
      <c r="S129" s="113">
        <f t="shared" si="103"/>
        <v>74214.269444089659</v>
      </c>
      <c r="T129" s="47">
        <f t="shared" si="104"/>
        <v>2092.4569789346847</v>
      </c>
      <c r="U129" s="47">
        <f t="shared" si="105"/>
        <v>0</v>
      </c>
      <c r="V129" s="14">
        <f t="shared" si="66"/>
        <v>76306.726423024345</v>
      </c>
      <c r="W129" s="113">
        <f t="shared" si="92"/>
        <v>8558.5594566894506</v>
      </c>
      <c r="X129" s="47">
        <f t="shared" si="93"/>
        <v>226.34515714181012</v>
      </c>
      <c r="Y129" s="47">
        <f t="shared" si="94"/>
        <v>0</v>
      </c>
      <c r="Z129" s="14">
        <f t="shared" si="70"/>
        <v>8784.9046138312606</v>
      </c>
      <c r="AA129" s="103">
        <f t="shared" si="71"/>
        <v>85091.631036855601</v>
      </c>
      <c r="AB129" s="113">
        <f t="shared" si="72"/>
        <v>78741.930444657468</v>
      </c>
      <c r="AC129" s="47">
        <f t="shared" si="73"/>
        <v>2226.0180626964734</v>
      </c>
      <c r="AD129" s="47">
        <f t="shared" si="74"/>
        <v>0</v>
      </c>
      <c r="AE129" s="14">
        <f t="shared" si="95"/>
        <v>80967.94850735394</v>
      </c>
      <c r="AF129" s="113">
        <f t="shared" si="96"/>
        <v>9080.6996887951736</v>
      </c>
      <c r="AG129" s="47">
        <f t="shared" si="97"/>
        <v>240.79272036362781</v>
      </c>
      <c r="AH129" s="47">
        <f t="shared" si="98"/>
        <v>0</v>
      </c>
      <c r="AI129" s="97">
        <f t="shared" si="99"/>
        <v>9321.4924091588018</v>
      </c>
      <c r="AJ129" s="113">
        <f t="shared" si="100"/>
        <v>87822.630133452636</v>
      </c>
      <c r="AK129" s="47">
        <f t="shared" si="101"/>
        <v>2466.8107830601011</v>
      </c>
      <c r="AL129" s="47">
        <f t="shared" si="102"/>
        <v>0</v>
      </c>
      <c r="AM129" s="97">
        <f t="shared" si="83"/>
        <v>90289.440916512744</v>
      </c>
      <c r="AN129" s="127">
        <f t="shared" si="84"/>
        <v>39270.49</v>
      </c>
      <c r="AO129" s="128">
        <f t="shared" si="85"/>
        <v>19635.25</v>
      </c>
      <c r="AP129" s="129">
        <f t="shared" si="86"/>
        <v>19635.239999999998</v>
      </c>
    </row>
    <row r="130" spans="1:42" ht="30" x14ac:dyDescent="0.25">
      <c r="A130" s="105" t="s">
        <v>59</v>
      </c>
      <c r="B130" s="44" t="s">
        <v>303</v>
      </c>
      <c r="C130" s="45" t="s">
        <v>1437</v>
      </c>
      <c r="D130" s="45" t="s">
        <v>249</v>
      </c>
      <c r="E130" s="106" t="s">
        <v>183</v>
      </c>
      <c r="F130" s="104" t="str">
        <f t="shared" si="63"/>
        <v>Y</v>
      </c>
      <c r="G130" s="190">
        <f>SUMIF('Data and Mdcr Calculation'!A:A,A130,'Data and Mdcr Calculation'!H:H)</f>
        <v>345</v>
      </c>
      <c r="H130" s="9">
        <f>IF($F130="N",0,SUMIFS('Data and Mdcr Calculation'!$R:$R,'Data and Mdcr Calculation'!$D:$D,H$10,'Data and Mdcr Calculation'!$A:$A,$A130))</f>
        <v>366.11404933043269</v>
      </c>
      <c r="I130" s="191">
        <f>IF($F130="N",0,SUMIFS('Data and Mdcr Calculation'!$R:$R,'Data and Mdcr Calculation'!$D:$D,I$10,'Data and Mdcr Calculation'!$A:$A,$A130))</f>
        <v>285.96003635009924</v>
      </c>
      <c r="J130" s="191">
        <f>IF($F130="N",0,SUMIFS('Data and Mdcr Calculation'!$R:$R,'Data and Mdcr Calculation'!$D:$D,J$10,'Data and Mdcr Calculation'!$A:$A,$A130))</f>
        <v>21.532028338420311</v>
      </c>
      <c r="K130" s="190">
        <f t="shared" si="87"/>
        <v>673.60611401895221</v>
      </c>
      <c r="L130" s="158">
        <f>IF($F130="N",0,SUMIFS('Data and Mdcr Calculation'!$I:$I,'Data and Mdcr Calculation'!$A:$A,$A130,'Data and Mdcr Calculation'!$D:$D,L$10))</f>
        <v>35894.402773906033</v>
      </c>
      <c r="M130" s="194">
        <f>IF($F130="N",0,SUMIFS('Data and Mdcr Calculation'!$I:$I,'Data and Mdcr Calculation'!$A:$A,$A130,'Data and Mdcr Calculation'!$D:$D,M$10))</f>
        <v>15980.473865055437</v>
      </c>
      <c r="N130" s="194">
        <f>IF($F130="N",0,SUMIFS('Data and Mdcr Calculation'!$I:$I,'Data and Mdcr Calculation'!$A:$A,$A130,'Data and Mdcr Calculation'!$D:$D,N$10))</f>
        <v>2172.6671912639126</v>
      </c>
      <c r="O130" s="159">
        <f t="shared" si="88"/>
        <v>54047.543830225382</v>
      </c>
      <c r="P130" s="212">
        <f>IF($F130="N",0,SUMIFS('Data and Mdcr Calculation'!P:P,'Data and Mdcr Calculation'!A:A,A130))</f>
        <v>140130.27989936265</v>
      </c>
      <c r="Q130" s="46">
        <f t="shared" si="64"/>
        <v>0.38569496806144044</v>
      </c>
      <c r="R130" s="14">
        <f t="shared" si="65"/>
        <v>86082.73606913726</v>
      </c>
      <c r="S130" s="113">
        <f t="shared" si="103"/>
        <v>16120.001592018953</v>
      </c>
      <c r="T130" s="47">
        <f t="shared" si="104"/>
        <v>12590.820400494869</v>
      </c>
      <c r="U130" s="47">
        <f t="shared" si="105"/>
        <v>948.05520774064632</v>
      </c>
      <c r="V130" s="14">
        <f t="shared" si="66"/>
        <v>29658.877200254468</v>
      </c>
      <c r="W130" s="113">
        <f t="shared" si="92"/>
        <v>3865.8271787496801</v>
      </c>
      <c r="X130" s="47">
        <f t="shared" si="93"/>
        <v>1721.0970352664706</v>
      </c>
      <c r="Y130" s="47">
        <f t="shared" si="94"/>
        <v>233.9962564991234</v>
      </c>
      <c r="Z130" s="14">
        <f t="shared" si="70"/>
        <v>5820.9204705152742</v>
      </c>
      <c r="AA130" s="103">
        <f t="shared" si="71"/>
        <v>35479.797670769745</v>
      </c>
      <c r="AB130" s="113">
        <f t="shared" si="72"/>
        <v>17103.449965006846</v>
      </c>
      <c r="AC130" s="47">
        <f t="shared" si="73"/>
        <v>13394.4897877605</v>
      </c>
      <c r="AD130" s="47">
        <f t="shared" si="74"/>
        <v>1008.5693699368578</v>
      </c>
      <c r="AE130" s="14">
        <f t="shared" si="95"/>
        <v>31506.509122704203</v>
      </c>
      <c r="AF130" s="113">
        <f t="shared" si="96"/>
        <v>4101.6733992039044</v>
      </c>
      <c r="AG130" s="47">
        <f t="shared" si="97"/>
        <v>1830.9542928366709</v>
      </c>
      <c r="AH130" s="47">
        <f t="shared" si="98"/>
        <v>248.93218776502491</v>
      </c>
      <c r="AI130" s="97">
        <f t="shared" si="99"/>
        <v>6181.5598798055998</v>
      </c>
      <c r="AJ130" s="113">
        <f t="shared" si="100"/>
        <v>21205.123364210751</v>
      </c>
      <c r="AK130" s="47">
        <f t="shared" si="101"/>
        <v>15225.444080597172</v>
      </c>
      <c r="AL130" s="47">
        <f t="shared" si="102"/>
        <v>1257.5015577018828</v>
      </c>
      <c r="AM130" s="97">
        <f t="shared" si="83"/>
        <v>37688.069002509808</v>
      </c>
      <c r="AN130" s="127">
        <f t="shared" si="84"/>
        <v>16392.05</v>
      </c>
      <c r="AO130" s="128">
        <f t="shared" si="85"/>
        <v>8196.0300000000007</v>
      </c>
      <c r="AP130" s="129">
        <f t="shared" si="86"/>
        <v>8196.0199999999986</v>
      </c>
    </row>
    <row r="131" spans="1:42" ht="30" x14ac:dyDescent="0.25">
      <c r="A131" s="105" t="s">
        <v>49</v>
      </c>
      <c r="B131" s="44" t="s">
        <v>312</v>
      </c>
      <c r="C131" s="45" t="s">
        <v>1438</v>
      </c>
      <c r="D131" s="45" t="s">
        <v>249</v>
      </c>
      <c r="E131" s="106" t="s">
        <v>183</v>
      </c>
      <c r="F131" s="104" t="str">
        <f t="shared" si="63"/>
        <v>Y</v>
      </c>
      <c r="G131" s="190">
        <f>SUMIF('Data and Mdcr Calculation'!A:A,A131,'Data and Mdcr Calculation'!H:H)</f>
        <v>1855</v>
      </c>
      <c r="H131" s="9">
        <f>IF($F131="N",0,SUMIFS('Data and Mdcr Calculation'!$R:$R,'Data and Mdcr Calculation'!$D:$D,H$10,'Data and Mdcr Calculation'!$A:$A,$A131))</f>
        <v>2684.1656052956223</v>
      </c>
      <c r="I131" s="191">
        <f>IF($F131="N",0,SUMIFS('Data and Mdcr Calculation'!$R:$R,'Data and Mdcr Calculation'!$D:$D,I$10,'Data and Mdcr Calculation'!$A:$A,$A131))</f>
        <v>64.26869159009172</v>
      </c>
      <c r="J131" s="191">
        <f>IF($F131="N",0,SUMIFS('Data and Mdcr Calculation'!$R:$R,'Data and Mdcr Calculation'!$D:$D,J$10,'Data and Mdcr Calculation'!$A:$A,$A131))</f>
        <v>27.650190268627171</v>
      </c>
      <c r="K131" s="190">
        <f t="shared" si="87"/>
        <v>2776.0844871543413</v>
      </c>
      <c r="L131" s="158">
        <f>IF($F131="N",0,SUMIFS('Data and Mdcr Calculation'!$I:$I,'Data and Mdcr Calculation'!$A:$A,$A131,'Data and Mdcr Calculation'!$D:$D,L$10))</f>
        <v>589867.70957256365</v>
      </c>
      <c r="M131" s="194">
        <f>IF($F131="N",0,SUMIFS('Data and Mdcr Calculation'!$I:$I,'Data and Mdcr Calculation'!$A:$A,$A131,'Data and Mdcr Calculation'!$D:$D,M$10))</f>
        <v>13616.09059867221</v>
      </c>
      <c r="N131" s="194">
        <f>IF($F131="N",0,SUMIFS('Data and Mdcr Calculation'!$I:$I,'Data and Mdcr Calculation'!$A:$A,$A131,'Data and Mdcr Calculation'!$D:$D,N$10))</f>
        <v>5909.723582078961</v>
      </c>
      <c r="O131" s="159">
        <f t="shared" si="88"/>
        <v>609393.52375331474</v>
      </c>
      <c r="P131" s="212">
        <f>IF($F131="N",0,SUMIFS('Data and Mdcr Calculation'!P:P,'Data and Mdcr Calculation'!A:A,A131))</f>
        <v>708179.15267307265</v>
      </c>
      <c r="Q131" s="46">
        <f t="shared" si="64"/>
        <v>0.86050757277041479</v>
      </c>
      <c r="R131" s="14">
        <f t="shared" si="65"/>
        <v>98785.628919757903</v>
      </c>
      <c r="S131" s="113">
        <f t="shared" si="103"/>
        <v>118183.81160116625</v>
      </c>
      <c r="T131" s="47">
        <f t="shared" si="104"/>
        <v>2829.7504907117386</v>
      </c>
      <c r="U131" s="47">
        <f t="shared" si="105"/>
        <v>1217.4378775276543</v>
      </c>
      <c r="V131" s="14">
        <f t="shared" si="66"/>
        <v>122230.99996940565</v>
      </c>
      <c r="W131" s="113">
        <f t="shared" si="92"/>
        <v>63528.752320965104</v>
      </c>
      <c r="X131" s="47">
        <f t="shared" si="93"/>
        <v>1466.452957476997</v>
      </c>
      <c r="Y131" s="47">
        <f t="shared" si="94"/>
        <v>636.47722978990407</v>
      </c>
      <c r="Z131" s="14">
        <f t="shared" si="70"/>
        <v>65631.682508232014</v>
      </c>
      <c r="AA131" s="103">
        <f t="shared" si="71"/>
        <v>187862.68247763766</v>
      </c>
      <c r="AB131" s="113">
        <f t="shared" si="72"/>
        <v>125393.96456357162</v>
      </c>
      <c r="AC131" s="47">
        <f t="shared" si="73"/>
        <v>3010.3728624592964</v>
      </c>
      <c r="AD131" s="47">
        <f t="shared" si="74"/>
        <v>1295.1466782209091</v>
      </c>
      <c r="AE131" s="14">
        <f t="shared" si="95"/>
        <v>129699.48410425181</v>
      </c>
      <c r="AF131" s="113">
        <f t="shared" si="96"/>
        <v>67404.511746382079</v>
      </c>
      <c r="AG131" s="47">
        <f t="shared" si="97"/>
        <v>1560.0563377414862</v>
      </c>
      <c r="AH131" s="47">
        <f t="shared" si="98"/>
        <v>677.10343594670655</v>
      </c>
      <c r="AI131" s="97">
        <f t="shared" si="99"/>
        <v>69641.67152007026</v>
      </c>
      <c r="AJ131" s="113">
        <f t="shared" si="100"/>
        <v>192798.47630995369</v>
      </c>
      <c r="AK131" s="47">
        <f t="shared" si="101"/>
        <v>4570.4292002007824</v>
      </c>
      <c r="AL131" s="47">
        <f t="shared" si="102"/>
        <v>1972.2501141676157</v>
      </c>
      <c r="AM131" s="97">
        <f t="shared" si="83"/>
        <v>199341.15562432207</v>
      </c>
      <c r="AN131" s="127">
        <f t="shared" si="84"/>
        <v>86701.440000000002</v>
      </c>
      <c r="AO131" s="128">
        <f t="shared" si="85"/>
        <v>43350.720000000001</v>
      </c>
      <c r="AP131" s="129">
        <f t="shared" si="86"/>
        <v>43350.720000000001</v>
      </c>
    </row>
    <row r="132" spans="1:42" ht="45" x14ac:dyDescent="0.25">
      <c r="A132" s="105" t="s">
        <v>93</v>
      </c>
      <c r="B132" s="44" t="s">
        <v>287</v>
      </c>
      <c r="C132" s="45" t="s">
        <v>1439</v>
      </c>
      <c r="D132" s="45" t="s">
        <v>249</v>
      </c>
      <c r="E132" s="106" t="s">
        <v>183</v>
      </c>
      <c r="F132" s="104" t="str">
        <f t="shared" si="63"/>
        <v>Y</v>
      </c>
      <c r="G132" s="190">
        <f>SUMIF('Data and Mdcr Calculation'!A:A,A132,'Data and Mdcr Calculation'!H:H)</f>
        <v>1184</v>
      </c>
      <c r="H132" s="9">
        <f>IF($F132="N",0,SUMIFS('Data and Mdcr Calculation'!$R:$R,'Data and Mdcr Calculation'!$D:$D,H$10,'Data and Mdcr Calculation'!$A:$A,$A132))</f>
        <v>1681.1426531312104</v>
      </c>
      <c r="I132" s="191">
        <f>IF($F132="N",0,SUMIFS('Data and Mdcr Calculation'!$R:$R,'Data and Mdcr Calculation'!$D:$D,I$10,'Data and Mdcr Calculation'!$A:$A,$A132))</f>
        <v>95.204248547912897</v>
      </c>
      <c r="J132" s="191">
        <f>IF($F132="N",0,SUMIFS('Data and Mdcr Calculation'!$R:$R,'Data and Mdcr Calculation'!$D:$D,J$10,'Data and Mdcr Calculation'!$A:$A,$A132))</f>
        <v>43.941960578041829</v>
      </c>
      <c r="K132" s="190">
        <f t="shared" si="87"/>
        <v>1820.288862257165</v>
      </c>
      <c r="L132" s="158">
        <f>IF($F132="N",0,SUMIFS('Data and Mdcr Calculation'!$I:$I,'Data and Mdcr Calculation'!$A:$A,$A132,'Data and Mdcr Calculation'!$D:$D,L$10))</f>
        <v>208707.64545163076</v>
      </c>
      <c r="M132" s="194">
        <f>IF($F132="N",0,SUMIFS('Data and Mdcr Calculation'!$I:$I,'Data and Mdcr Calculation'!$A:$A,$A132,'Data and Mdcr Calculation'!$D:$D,M$10))</f>
        <v>11891.920214154999</v>
      </c>
      <c r="N132" s="194">
        <f>IF($F132="N",0,SUMIFS('Data and Mdcr Calculation'!$I:$I,'Data and Mdcr Calculation'!$A:$A,$A132,'Data and Mdcr Calculation'!$D:$D,N$10))</f>
        <v>5492.1253390249003</v>
      </c>
      <c r="O132" s="159">
        <f t="shared" si="88"/>
        <v>226091.69100481065</v>
      </c>
      <c r="P132" s="212">
        <f>IF($F132="N",0,SUMIFS('Data and Mdcr Calculation'!P:P,'Data and Mdcr Calculation'!A:A,A132))</f>
        <v>240897.02803111324</v>
      </c>
      <c r="Q132" s="46">
        <f t="shared" si="64"/>
        <v>0.93854080663713957</v>
      </c>
      <c r="R132" s="14">
        <f t="shared" si="65"/>
        <v>14805.337026302586</v>
      </c>
      <c r="S132" s="113">
        <f t="shared" si="103"/>
        <v>74020.711017367197</v>
      </c>
      <c r="T132" s="47">
        <f t="shared" si="104"/>
        <v>4191.8430635646046</v>
      </c>
      <c r="U132" s="47">
        <f t="shared" si="105"/>
        <v>1934.7645242511819</v>
      </c>
      <c r="V132" s="14">
        <f t="shared" si="66"/>
        <v>80147.318605182983</v>
      </c>
      <c r="W132" s="113">
        <f t="shared" si="92"/>
        <v>22477.813415140634</v>
      </c>
      <c r="X132" s="47">
        <f t="shared" si="93"/>
        <v>1280.7598070644935</v>
      </c>
      <c r="Y132" s="47">
        <f t="shared" si="94"/>
        <v>591.50189901298177</v>
      </c>
      <c r="Z132" s="14">
        <f t="shared" si="70"/>
        <v>24350.075121218109</v>
      </c>
      <c r="AA132" s="103">
        <f t="shared" si="71"/>
        <v>104497.39372640109</v>
      </c>
      <c r="AB132" s="113">
        <f t="shared" si="72"/>
        <v>78536.563413652199</v>
      </c>
      <c r="AC132" s="47">
        <f t="shared" si="73"/>
        <v>4459.4075144304306</v>
      </c>
      <c r="AD132" s="47">
        <f t="shared" si="74"/>
        <v>2058.2601321821085</v>
      </c>
      <c r="AE132" s="14">
        <f t="shared" si="95"/>
        <v>85054.231060264749</v>
      </c>
      <c r="AF132" s="113">
        <f t="shared" si="96"/>
        <v>23849.138902005976</v>
      </c>
      <c r="AG132" s="47">
        <f t="shared" si="97"/>
        <v>1362.5104330473337</v>
      </c>
      <c r="AH132" s="47">
        <f t="shared" si="98"/>
        <v>629.25733937551252</v>
      </c>
      <c r="AI132" s="97">
        <f t="shared" si="99"/>
        <v>25840.906674428821</v>
      </c>
      <c r="AJ132" s="113">
        <f t="shared" si="100"/>
        <v>102385.70231565817</v>
      </c>
      <c r="AK132" s="47">
        <f t="shared" si="101"/>
        <v>5821.9179474777648</v>
      </c>
      <c r="AL132" s="47">
        <f t="shared" si="102"/>
        <v>2687.5174715576209</v>
      </c>
      <c r="AM132" s="97">
        <f t="shared" si="83"/>
        <v>110895.13773469355</v>
      </c>
      <c r="AN132" s="127">
        <f t="shared" si="84"/>
        <v>48232.73</v>
      </c>
      <c r="AO132" s="128">
        <f t="shared" si="85"/>
        <v>24116.37</v>
      </c>
      <c r="AP132" s="129">
        <f t="shared" si="86"/>
        <v>24116.360000000004</v>
      </c>
    </row>
    <row r="133" spans="1:42" x14ac:dyDescent="0.25">
      <c r="A133" s="105" t="s">
        <v>139</v>
      </c>
      <c r="B133" s="44" t="s">
        <v>265</v>
      </c>
      <c r="C133" s="45" t="s">
        <v>1440</v>
      </c>
      <c r="D133" s="45" t="s">
        <v>249</v>
      </c>
      <c r="E133" s="106" t="s">
        <v>183</v>
      </c>
      <c r="F133" s="104" t="str">
        <f t="shared" si="63"/>
        <v>Y</v>
      </c>
      <c r="G133" s="190">
        <f>SUMIF('Data and Mdcr Calculation'!A:A,A133,'Data and Mdcr Calculation'!H:H)</f>
        <v>1528</v>
      </c>
      <c r="H133" s="9">
        <f>IF($F133="N",0,SUMIFS('Data and Mdcr Calculation'!$R:$R,'Data and Mdcr Calculation'!$D:$D,H$10,'Data and Mdcr Calculation'!$A:$A,$A133))</f>
        <v>2406.1062987081723</v>
      </c>
      <c r="I133" s="191">
        <f>IF($F133="N",0,SUMIFS('Data and Mdcr Calculation'!$R:$R,'Data and Mdcr Calculation'!$D:$D,I$10,'Data and Mdcr Calculation'!$A:$A,$A133))</f>
        <v>20.525005970857379</v>
      </c>
      <c r="J133" s="191">
        <f>IF($F133="N",0,SUMIFS('Data and Mdcr Calculation'!$R:$R,'Data and Mdcr Calculation'!$D:$D,J$10,'Data and Mdcr Calculation'!$A:$A,$A133))</f>
        <v>13.011469143070698</v>
      </c>
      <c r="K133" s="190">
        <f t="shared" si="87"/>
        <v>2439.6427738221005</v>
      </c>
      <c r="L133" s="158">
        <f>IF($F133="N",0,SUMIFS('Data and Mdcr Calculation'!$I:$I,'Data and Mdcr Calculation'!$A:$A,$A133,'Data and Mdcr Calculation'!$D:$D,L$10))</f>
        <v>413981.5879832785</v>
      </c>
      <c r="M133" s="194">
        <f>IF($F133="N",0,SUMIFS('Data and Mdcr Calculation'!$I:$I,'Data and Mdcr Calculation'!$A:$A,$A133,'Data and Mdcr Calculation'!$D:$D,M$10))</f>
        <v>3368.4727576883538</v>
      </c>
      <c r="N133" s="194">
        <f>IF($F133="N",0,SUMIFS('Data and Mdcr Calculation'!$I:$I,'Data and Mdcr Calculation'!$A:$A,$A133,'Data and Mdcr Calculation'!$D:$D,N$10))</f>
        <v>2352.6719375464404</v>
      </c>
      <c r="O133" s="159">
        <f t="shared" si="88"/>
        <v>419702.73267851333</v>
      </c>
      <c r="P133" s="212">
        <f>IF($F133="N",0,SUMIFS('Data and Mdcr Calculation'!P:P,'Data and Mdcr Calculation'!A:A,A133))</f>
        <v>576170.43389356544</v>
      </c>
      <c r="Q133" s="46">
        <f t="shared" si="64"/>
        <v>0.72843503933775955</v>
      </c>
      <c r="R133" s="14">
        <f t="shared" si="65"/>
        <v>156467.7012150521</v>
      </c>
      <c r="S133" s="113">
        <f t="shared" si="103"/>
        <v>105940.86033212084</v>
      </c>
      <c r="T133" s="47">
        <f t="shared" si="104"/>
        <v>903.71601289685043</v>
      </c>
      <c r="U133" s="47">
        <f t="shared" si="105"/>
        <v>572.89498636940289</v>
      </c>
      <c r="V133" s="14">
        <f t="shared" si="66"/>
        <v>107417.47133138709</v>
      </c>
      <c r="W133" s="113">
        <f t="shared" si="92"/>
        <v>44585.817025799093</v>
      </c>
      <c r="X133" s="47">
        <f t="shared" si="93"/>
        <v>362.78451600303572</v>
      </c>
      <c r="Y133" s="47">
        <f t="shared" si="94"/>
        <v>253.38276767375163</v>
      </c>
      <c r="Z133" s="14">
        <f t="shared" si="70"/>
        <v>45201.984309475876</v>
      </c>
      <c r="AA133" s="103">
        <f t="shared" si="71"/>
        <v>152619.45564086296</v>
      </c>
      <c r="AB133" s="113">
        <f t="shared" si="72"/>
        <v>112404.09584309903</v>
      </c>
      <c r="AC133" s="47">
        <f t="shared" si="73"/>
        <v>961.40001372005372</v>
      </c>
      <c r="AD133" s="47">
        <f t="shared" si="74"/>
        <v>609.46275145681159</v>
      </c>
      <c r="AE133" s="14">
        <f t="shared" si="95"/>
        <v>113974.95860827589</v>
      </c>
      <c r="AF133" s="113">
        <f t="shared" si="96"/>
        <v>47305.906658672779</v>
      </c>
      <c r="AG133" s="47">
        <f t="shared" si="97"/>
        <v>385.94097447131463</v>
      </c>
      <c r="AH133" s="47">
        <f t="shared" si="98"/>
        <v>269.55613582314004</v>
      </c>
      <c r="AI133" s="97">
        <f t="shared" si="99"/>
        <v>47961.403768967233</v>
      </c>
      <c r="AJ133" s="113">
        <f t="shared" si="100"/>
        <v>159710.00250177181</v>
      </c>
      <c r="AK133" s="47">
        <f t="shared" si="101"/>
        <v>1347.3409881913683</v>
      </c>
      <c r="AL133" s="47">
        <f t="shared" si="102"/>
        <v>879.01888727995163</v>
      </c>
      <c r="AM133" s="97">
        <f t="shared" si="83"/>
        <v>161936.36237724315</v>
      </c>
      <c r="AN133" s="127">
        <f t="shared" si="84"/>
        <v>70432.600000000006</v>
      </c>
      <c r="AO133" s="128">
        <f t="shared" si="85"/>
        <v>35216.300000000003</v>
      </c>
      <c r="AP133" s="129">
        <f t="shared" si="86"/>
        <v>35216.300000000003</v>
      </c>
    </row>
    <row r="134" spans="1:42" ht="30" x14ac:dyDescent="0.25">
      <c r="A134" s="105" t="s">
        <v>75</v>
      </c>
      <c r="B134" s="44" t="s">
        <v>197</v>
      </c>
      <c r="C134" s="45" t="s">
        <v>1441</v>
      </c>
      <c r="D134" s="45" t="s">
        <v>192</v>
      </c>
      <c r="E134" s="106" t="s">
        <v>183</v>
      </c>
      <c r="F134" s="104" t="str">
        <f t="shared" si="63"/>
        <v>Y</v>
      </c>
      <c r="G134" s="190">
        <f>SUMIF('Data and Mdcr Calculation'!A:A,A134,'Data and Mdcr Calculation'!H:H)</f>
        <v>473</v>
      </c>
      <c r="H134" s="9">
        <f>IF($F134="N",0,SUMIFS('Data and Mdcr Calculation'!$R:$R,'Data and Mdcr Calculation'!$D:$D,H$10,'Data and Mdcr Calculation'!$A:$A,$A134))</f>
        <v>20.487023501578925</v>
      </c>
      <c r="I134" s="191">
        <f>IF($F134="N",0,SUMIFS('Data and Mdcr Calculation'!$R:$R,'Data and Mdcr Calculation'!$D:$D,I$10,'Data and Mdcr Calculation'!$A:$A,$A134))</f>
        <v>445.35462348785848</v>
      </c>
      <c r="J134" s="191">
        <f>IF($F134="N",0,SUMIFS('Data and Mdcr Calculation'!$R:$R,'Data and Mdcr Calculation'!$D:$D,J$10,'Data and Mdcr Calculation'!$A:$A,$A134))</f>
        <v>0</v>
      </c>
      <c r="K134" s="190">
        <f t="shared" si="87"/>
        <v>465.84164698943738</v>
      </c>
      <c r="L134" s="158">
        <f>IF($F134="N",0,SUMIFS('Data and Mdcr Calculation'!$I:$I,'Data and Mdcr Calculation'!$A:$A,$A134,'Data and Mdcr Calculation'!$D:$D,L$10))</f>
        <v>1280.6564412790169</v>
      </c>
      <c r="M134" s="194">
        <f>IF($F134="N",0,SUMIFS('Data and Mdcr Calculation'!$I:$I,'Data and Mdcr Calculation'!$A:$A,$A134,'Data and Mdcr Calculation'!$D:$D,M$10))</f>
        <v>48005.427570218548</v>
      </c>
      <c r="N134" s="194">
        <f>IF($F134="N",0,SUMIFS('Data and Mdcr Calculation'!$I:$I,'Data and Mdcr Calculation'!$A:$A,$A134,'Data and Mdcr Calculation'!$D:$D,N$10))</f>
        <v>0</v>
      </c>
      <c r="O134" s="159">
        <f t="shared" si="88"/>
        <v>49286.084011497565</v>
      </c>
      <c r="P134" s="212">
        <f>IF($F134="N",0,SUMIFS('Data and Mdcr Calculation'!P:P,'Data and Mdcr Calculation'!A:A,A134))</f>
        <v>189872.39689642476</v>
      </c>
      <c r="Q134" s="46">
        <f t="shared" si="64"/>
        <v>0.25957477135754009</v>
      </c>
      <c r="R134" s="14">
        <f t="shared" si="65"/>
        <v>140586.3128849272</v>
      </c>
      <c r="S134" s="113">
        <f t="shared" si="103"/>
        <v>902.04364477452009</v>
      </c>
      <c r="T134" s="47">
        <f t="shared" si="104"/>
        <v>19608.964072170409</v>
      </c>
      <c r="U134" s="47">
        <f t="shared" si="105"/>
        <v>0</v>
      </c>
      <c r="V134" s="14">
        <f t="shared" si="66"/>
        <v>20511.007716944929</v>
      </c>
      <c r="W134" s="113">
        <f t="shared" si="92"/>
        <v>137.92669872575013</v>
      </c>
      <c r="X134" s="47">
        <f t="shared" si="93"/>
        <v>5170.1845493125375</v>
      </c>
      <c r="Y134" s="47">
        <f t="shared" si="94"/>
        <v>0</v>
      </c>
      <c r="Z134" s="14">
        <f t="shared" si="70"/>
        <v>5308.1112480382872</v>
      </c>
      <c r="AA134" s="103">
        <f t="shared" si="71"/>
        <v>25819.118964983216</v>
      </c>
      <c r="AB134" s="113">
        <f t="shared" si="72"/>
        <v>957.07548517190457</v>
      </c>
      <c r="AC134" s="47">
        <f t="shared" si="73"/>
        <v>20860.600076777031</v>
      </c>
      <c r="AD134" s="47">
        <f t="shared" si="74"/>
        <v>0</v>
      </c>
      <c r="AE134" s="14">
        <f t="shared" si="95"/>
        <v>21817.675561948934</v>
      </c>
      <c r="AF134" s="113">
        <f t="shared" si="96"/>
        <v>146.3413249079577</v>
      </c>
      <c r="AG134" s="47">
        <f t="shared" si="97"/>
        <v>5500.1963290558915</v>
      </c>
      <c r="AH134" s="47">
        <f t="shared" si="98"/>
        <v>0</v>
      </c>
      <c r="AI134" s="97">
        <f t="shared" si="99"/>
        <v>5646.5376539638492</v>
      </c>
      <c r="AJ134" s="113">
        <f t="shared" si="100"/>
        <v>1103.4168100798622</v>
      </c>
      <c r="AK134" s="47">
        <f t="shared" si="101"/>
        <v>26360.796405832923</v>
      </c>
      <c r="AL134" s="47">
        <f t="shared" si="102"/>
        <v>0</v>
      </c>
      <c r="AM134" s="97">
        <f t="shared" si="83"/>
        <v>27464.213215912787</v>
      </c>
      <c r="AN134" s="127">
        <f t="shared" si="84"/>
        <v>11945.28</v>
      </c>
      <c r="AO134" s="128">
        <f t="shared" si="85"/>
        <v>5972.64</v>
      </c>
      <c r="AP134" s="129">
        <f t="shared" si="86"/>
        <v>5972.64</v>
      </c>
    </row>
    <row r="135" spans="1:42" ht="30" x14ac:dyDescent="0.25">
      <c r="A135" s="105" t="s">
        <v>52</v>
      </c>
      <c r="B135" s="44" t="s">
        <v>199</v>
      </c>
      <c r="C135" s="45" t="s">
        <v>1442</v>
      </c>
      <c r="D135" s="45" t="s">
        <v>381</v>
      </c>
      <c r="E135" s="106" t="s">
        <v>183</v>
      </c>
      <c r="F135" s="104" t="str">
        <f t="shared" si="63"/>
        <v>Y</v>
      </c>
      <c r="G135" s="190">
        <f>SUMIF('Data and Mdcr Calculation'!A:A,A135,'Data and Mdcr Calculation'!H:H)</f>
        <v>67</v>
      </c>
      <c r="H135" s="9">
        <f>IF($F135="N",0,SUMIFS('Data and Mdcr Calculation'!$R:$R,'Data and Mdcr Calculation'!$D:$D,H$10,'Data and Mdcr Calculation'!$A:$A,$A135))</f>
        <v>48.81643719518754</v>
      </c>
      <c r="I135" s="191">
        <f>IF($F135="N",0,SUMIFS('Data and Mdcr Calculation'!$R:$R,'Data and Mdcr Calculation'!$D:$D,I$10,'Data and Mdcr Calculation'!$A:$A,$A135))</f>
        <v>41.790372201172985</v>
      </c>
      <c r="J135" s="191">
        <f>IF($F135="N",0,SUMIFS('Data and Mdcr Calculation'!$R:$R,'Data and Mdcr Calculation'!$D:$D,J$10,'Data and Mdcr Calculation'!$A:$A,$A135))</f>
        <v>1.4949098173483539</v>
      </c>
      <c r="K135" s="190">
        <f t="shared" si="87"/>
        <v>92.101719213708876</v>
      </c>
      <c r="L135" s="158">
        <f>IF($F135="N",0,SUMIFS('Data and Mdcr Calculation'!$I:$I,'Data and Mdcr Calculation'!$A:$A,$A135,'Data and Mdcr Calculation'!$D:$D,L$10))</f>
        <v>2981.9795413300899</v>
      </c>
      <c r="M135" s="194">
        <f>IF($F135="N",0,SUMIFS('Data and Mdcr Calculation'!$I:$I,'Data and Mdcr Calculation'!$A:$A,$A135,'Data and Mdcr Calculation'!$D:$D,M$10))</f>
        <v>2619.9009043140577</v>
      </c>
      <c r="N135" s="194">
        <f>IF($F135="N",0,SUMIFS('Data and Mdcr Calculation'!$I:$I,'Data and Mdcr Calculation'!$A:$A,$A135,'Data and Mdcr Calculation'!$D:$D,N$10))</f>
        <v>93.835489234956185</v>
      </c>
      <c r="O135" s="159">
        <f t="shared" si="88"/>
        <v>5695.7159348791038</v>
      </c>
      <c r="P135" s="212">
        <f>IF($F135="N",0,SUMIFS('Data and Mdcr Calculation'!P:P,'Data and Mdcr Calculation'!A:A,A135))</f>
        <v>22772.150075589521</v>
      </c>
      <c r="Q135" s="46">
        <f t="shared" si="64"/>
        <v>0.2501176180541948</v>
      </c>
      <c r="R135" s="14">
        <f t="shared" si="65"/>
        <v>17076.434140710418</v>
      </c>
      <c r="S135" s="113">
        <f t="shared" si="103"/>
        <v>2149.3877297041076</v>
      </c>
      <c r="T135" s="47">
        <f t="shared" si="104"/>
        <v>1840.0300880176467</v>
      </c>
      <c r="U135" s="47">
        <f t="shared" si="105"/>
        <v>65.82087925784802</v>
      </c>
      <c r="V135" s="14">
        <f t="shared" si="66"/>
        <v>4055.2386969796025</v>
      </c>
      <c r="W135" s="113">
        <f t="shared" si="92"/>
        <v>321.1591966012507</v>
      </c>
      <c r="X135" s="47">
        <f t="shared" si="93"/>
        <v>282.16332739462405</v>
      </c>
      <c r="Y135" s="47">
        <f t="shared" si="94"/>
        <v>10.106082190604781</v>
      </c>
      <c r="Z135" s="14">
        <f t="shared" si="70"/>
        <v>613.42860618647944</v>
      </c>
      <c r="AA135" s="103">
        <f t="shared" si="71"/>
        <v>4668.6673031660821</v>
      </c>
      <c r="AB135" s="113">
        <f t="shared" si="72"/>
        <v>2280.5174850971966</v>
      </c>
      <c r="AC135" s="47">
        <f t="shared" si="73"/>
        <v>1957.4788170400498</v>
      </c>
      <c r="AD135" s="47">
        <f t="shared" si="74"/>
        <v>70.022211976434065</v>
      </c>
      <c r="AE135" s="14">
        <f t="shared" si="95"/>
        <v>4308.0185141136799</v>
      </c>
      <c r="AF135" s="113">
        <f t="shared" si="96"/>
        <v>340.75246323740129</v>
      </c>
      <c r="AG135" s="47">
        <f t="shared" si="97"/>
        <v>300.17375254747242</v>
      </c>
      <c r="AH135" s="47">
        <f t="shared" si="98"/>
        <v>10.75115126660083</v>
      </c>
      <c r="AI135" s="97">
        <f t="shared" si="99"/>
        <v>651.67736705147445</v>
      </c>
      <c r="AJ135" s="113">
        <f t="shared" si="100"/>
        <v>2621.2699483345978</v>
      </c>
      <c r="AK135" s="47">
        <f t="shared" si="101"/>
        <v>2257.6525695875221</v>
      </c>
      <c r="AL135" s="47">
        <f t="shared" si="102"/>
        <v>80.773363243034893</v>
      </c>
      <c r="AM135" s="97">
        <f t="shared" si="83"/>
        <v>4959.6958811651539</v>
      </c>
      <c r="AN135" s="127">
        <f t="shared" si="84"/>
        <v>2157.17</v>
      </c>
      <c r="AO135" s="128">
        <f t="shared" si="85"/>
        <v>1078.5899999999999</v>
      </c>
      <c r="AP135" s="129">
        <f t="shared" si="86"/>
        <v>1078.5800000000002</v>
      </c>
    </row>
    <row r="136" spans="1:42" x14ac:dyDescent="0.25">
      <c r="A136" s="105" t="s">
        <v>46</v>
      </c>
      <c r="B136" s="44" t="s">
        <v>595</v>
      </c>
      <c r="C136" s="45" t="s">
        <v>1443</v>
      </c>
      <c r="D136" s="45" t="s">
        <v>192</v>
      </c>
      <c r="E136" s="106" t="s">
        <v>183</v>
      </c>
      <c r="F136" s="104" t="str">
        <f t="shared" si="63"/>
        <v>Y</v>
      </c>
      <c r="G136" s="190">
        <f>SUMIF('Data and Mdcr Calculation'!A:A,A136,'Data and Mdcr Calculation'!H:H)</f>
        <v>498</v>
      </c>
      <c r="H136" s="9">
        <f>IF($F136="N",0,SUMIFS('Data and Mdcr Calculation'!$R:$R,'Data and Mdcr Calculation'!$D:$D,H$10,'Data and Mdcr Calculation'!$A:$A,$A136))</f>
        <v>730.31242876684462</v>
      </c>
      <c r="I136" s="191">
        <f>IF($F136="N",0,SUMIFS('Data and Mdcr Calculation'!$R:$R,'Data and Mdcr Calculation'!$D:$D,I$10,'Data and Mdcr Calculation'!$A:$A,$A136))</f>
        <v>0</v>
      </c>
      <c r="J136" s="191">
        <f>IF($F136="N",0,SUMIFS('Data and Mdcr Calculation'!$R:$R,'Data and Mdcr Calculation'!$D:$D,J$10,'Data and Mdcr Calculation'!$A:$A,$A136))</f>
        <v>12.011157836072702</v>
      </c>
      <c r="K136" s="190">
        <f t="shared" si="87"/>
        <v>742.32358660291732</v>
      </c>
      <c r="L136" s="158">
        <f>IF($F136="N",0,SUMIFS('Data and Mdcr Calculation'!$I:$I,'Data and Mdcr Calculation'!$A:$A,$A136,'Data and Mdcr Calculation'!$D:$D,L$10))</f>
        <v>136787.69937249876</v>
      </c>
      <c r="M136" s="194">
        <f>IF($F136="N",0,SUMIFS('Data and Mdcr Calculation'!$I:$I,'Data and Mdcr Calculation'!$A:$A,$A136,'Data and Mdcr Calculation'!$D:$D,M$10))</f>
        <v>0</v>
      </c>
      <c r="N136" s="194">
        <f>IF($F136="N",0,SUMIFS('Data and Mdcr Calculation'!$I:$I,'Data and Mdcr Calculation'!$A:$A,$A136,'Data and Mdcr Calculation'!$D:$D,N$10))</f>
        <v>2272.0840805873731</v>
      </c>
      <c r="O136" s="159">
        <f t="shared" si="88"/>
        <v>139059.78345308613</v>
      </c>
      <c r="P136" s="212">
        <f>IF($F136="N",0,SUMIFS('Data and Mdcr Calculation'!P:P,'Data and Mdcr Calculation'!A:A,A136))</f>
        <v>178157.62958398336</v>
      </c>
      <c r="Q136" s="46">
        <f t="shared" si="64"/>
        <v>0.78054352080124334</v>
      </c>
      <c r="R136" s="14">
        <f t="shared" si="65"/>
        <v>39097.846130897233</v>
      </c>
      <c r="S136" s="113">
        <f t="shared" si="103"/>
        <v>32155.65623860417</v>
      </c>
      <c r="T136" s="47">
        <f t="shared" si="104"/>
        <v>0</v>
      </c>
      <c r="U136" s="47">
        <f t="shared" si="105"/>
        <v>528.85127952228106</v>
      </c>
      <c r="V136" s="14">
        <f t="shared" si="66"/>
        <v>32684.507518126451</v>
      </c>
      <c r="W136" s="113">
        <f t="shared" si="92"/>
        <v>14732.035222418117</v>
      </c>
      <c r="X136" s="47">
        <f t="shared" si="93"/>
        <v>0</v>
      </c>
      <c r="Y136" s="47">
        <f t="shared" si="94"/>
        <v>244.7034554792601</v>
      </c>
      <c r="Z136" s="14">
        <f t="shared" si="70"/>
        <v>14976.738677897378</v>
      </c>
      <c r="AA136" s="103">
        <f t="shared" si="71"/>
        <v>47661.246196023829</v>
      </c>
      <c r="AB136" s="113">
        <f t="shared" si="72"/>
        <v>34117.40714971265</v>
      </c>
      <c r="AC136" s="47">
        <f t="shared" si="73"/>
        <v>0</v>
      </c>
      <c r="AD136" s="47">
        <f t="shared" si="74"/>
        <v>562.60774417263951</v>
      </c>
      <c r="AE136" s="14">
        <f t="shared" si="95"/>
        <v>34680.014893885287</v>
      </c>
      <c r="AF136" s="113">
        <f t="shared" si="96"/>
        <v>15630.806602035138</v>
      </c>
      <c r="AG136" s="47">
        <f t="shared" si="97"/>
        <v>0</v>
      </c>
      <c r="AH136" s="47">
        <f t="shared" si="98"/>
        <v>260.32282497793631</v>
      </c>
      <c r="AI136" s="97">
        <f t="shared" si="99"/>
        <v>15891.129427013075</v>
      </c>
      <c r="AJ136" s="113">
        <f t="shared" si="100"/>
        <v>49748.21375174779</v>
      </c>
      <c r="AK136" s="47">
        <f t="shared" si="101"/>
        <v>0</v>
      </c>
      <c r="AL136" s="47">
        <f t="shared" si="102"/>
        <v>822.93056915057582</v>
      </c>
      <c r="AM136" s="97">
        <f t="shared" si="83"/>
        <v>50571.144320898362</v>
      </c>
      <c r="AN136" s="127">
        <f t="shared" si="84"/>
        <v>21995.41</v>
      </c>
      <c r="AO136" s="128">
        <f t="shared" si="85"/>
        <v>10997.71</v>
      </c>
      <c r="AP136" s="129">
        <f t="shared" si="86"/>
        <v>10997.7</v>
      </c>
    </row>
    <row r="137" spans="1:42" ht="30" x14ac:dyDescent="0.25">
      <c r="A137" s="105" t="s">
        <v>137</v>
      </c>
      <c r="B137" s="44" t="s">
        <v>596</v>
      </c>
      <c r="C137" s="45" t="s">
        <v>1444</v>
      </c>
      <c r="D137" s="45" t="s">
        <v>192</v>
      </c>
      <c r="E137" s="106" t="s">
        <v>183</v>
      </c>
      <c r="F137" s="104" t="str">
        <f t="shared" si="63"/>
        <v>Y</v>
      </c>
      <c r="G137" s="190">
        <f>SUMIF('Data and Mdcr Calculation'!A:A,A137,'Data and Mdcr Calculation'!H:H)</f>
        <v>600</v>
      </c>
      <c r="H137" s="9">
        <f>IF($F137="N",0,SUMIFS('Data and Mdcr Calculation'!$R:$R,'Data and Mdcr Calculation'!$D:$D,H$10,'Data and Mdcr Calculation'!$A:$A,$A137))</f>
        <v>633.53115056008824</v>
      </c>
      <c r="I137" s="191">
        <f>IF($F137="N",0,SUMIFS('Data and Mdcr Calculation'!$R:$R,'Data and Mdcr Calculation'!$D:$D,I$10,'Data and Mdcr Calculation'!$A:$A,$A137))</f>
        <v>153.83715678059457</v>
      </c>
      <c r="J137" s="191">
        <f>IF($F137="N",0,SUMIFS('Data and Mdcr Calculation'!$R:$R,'Data and Mdcr Calculation'!$D:$D,J$10,'Data and Mdcr Calculation'!$A:$A,$A137))</f>
        <v>32.014002597243184</v>
      </c>
      <c r="K137" s="190">
        <f t="shared" si="87"/>
        <v>819.38230993792604</v>
      </c>
      <c r="L137" s="158">
        <f>IF($F137="N",0,SUMIFS('Data and Mdcr Calculation'!$I:$I,'Data and Mdcr Calculation'!$A:$A,$A137,'Data and Mdcr Calculation'!$D:$D,L$10))</f>
        <v>43403.993476961812</v>
      </c>
      <c r="M137" s="194">
        <f>IF($F137="N",0,SUMIFS('Data and Mdcr Calculation'!$I:$I,'Data and Mdcr Calculation'!$A:$A,$A137,'Data and Mdcr Calculation'!$D:$D,M$10))</f>
        <v>12603.598982786763</v>
      </c>
      <c r="N137" s="194">
        <f>IF($F137="N",0,SUMIFS('Data and Mdcr Calculation'!$I:$I,'Data and Mdcr Calculation'!$A:$A,$A137,'Data and Mdcr Calculation'!$D:$D,N$10))</f>
        <v>2021.88255274322</v>
      </c>
      <c r="O137" s="159">
        <f t="shared" si="88"/>
        <v>58029.475012491792</v>
      </c>
      <c r="P137" s="212">
        <f>IF($F137="N",0,SUMIFS('Data and Mdcr Calculation'!P:P,'Data and Mdcr Calculation'!A:A,A137))</f>
        <v>139712.87766751574</v>
      </c>
      <c r="Q137" s="46">
        <f t="shared" si="64"/>
        <v>0.41534807657879963</v>
      </c>
      <c r="R137" s="14">
        <f t="shared" si="65"/>
        <v>81683.402655023951</v>
      </c>
      <c r="S137" s="113">
        <f t="shared" si="103"/>
        <v>27894.376559160686</v>
      </c>
      <c r="T137" s="47">
        <f t="shared" si="104"/>
        <v>6773.450013049579</v>
      </c>
      <c r="U137" s="47">
        <f t="shared" si="105"/>
        <v>1409.5765343566175</v>
      </c>
      <c r="V137" s="14">
        <f t="shared" si="66"/>
        <v>36077.403106566882</v>
      </c>
      <c r="W137" s="113">
        <f t="shared" si="92"/>
        <v>4674.610097468787</v>
      </c>
      <c r="X137" s="47">
        <f t="shared" si="93"/>
        <v>1357.4076104461344</v>
      </c>
      <c r="Y137" s="47">
        <f t="shared" si="94"/>
        <v>217.75675093044481</v>
      </c>
      <c r="Z137" s="14">
        <f t="shared" si="70"/>
        <v>6249.7744588453661</v>
      </c>
      <c r="AA137" s="103">
        <f t="shared" si="71"/>
        <v>42327.177565412247</v>
      </c>
      <c r="AB137" s="113">
        <f t="shared" si="72"/>
        <v>29596.15550043574</v>
      </c>
      <c r="AC137" s="47">
        <f t="shared" si="73"/>
        <v>7205.7978862229565</v>
      </c>
      <c r="AD137" s="47">
        <f t="shared" si="74"/>
        <v>1499.5495046346996</v>
      </c>
      <c r="AE137" s="14">
        <f t="shared" si="95"/>
        <v>38301.502891293392</v>
      </c>
      <c r="AF137" s="113">
        <f t="shared" si="96"/>
        <v>4959.7985119032219</v>
      </c>
      <c r="AG137" s="47">
        <f t="shared" si="97"/>
        <v>1444.0506494107813</v>
      </c>
      <c r="AH137" s="47">
        <f t="shared" si="98"/>
        <v>231.65611801111152</v>
      </c>
      <c r="AI137" s="97">
        <f t="shared" si="99"/>
        <v>6635.5052793251143</v>
      </c>
      <c r="AJ137" s="113">
        <f t="shared" si="100"/>
        <v>34555.95401233896</v>
      </c>
      <c r="AK137" s="47">
        <f t="shared" si="101"/>
        <v>8649.8485356337369</v>
      </c>
      <c r="AL137" s="47">
        <f t="shared" si="102"/>
        <v>1731.2056226458112</v>
      </c>
      <c r="AM137" s="97">
        <f t="shared" si="83"/>
        <v>44937.008170618501</v>
      </c>
      <c r="AN137" s="127">
        <f t="shared" si="84"/>
        <v>19544.900000000001</v>
      </c>
      <c r="AO137" s="128">
        <f t="shared" si="85"/>
        <v>9772.4500000000007</v>
      </c>
      <c r="AP137" s="129">
        <f t="shared" si="86"/>
        <v>9772.4500000000007</v>
      </c>
    </row>
    <row r="138" spans="1:42" x14ac:dyDescent="0.25">
      <c r="A138" s="105" t="s">
        <v>87</v>
      </c>
      <c r="B138" s="44" t="s">
        <v>233</v>
      </c>
      <c r="C138" s="45" t="s">
        <v>1445</v>
      </c>
      <c r="D138" s="45" t="s">
        <v>413</v>
      </c>
      <c r="E138" s="106" t="s">
        <v>183</v>
      </c>
      <c r="F138" s="104" t="str">
        <f t="shared" si="63"/>
        <v>Y</v>
      </c>
      <c r="G138" s="190">
        <f>SUMIF('Data and Mdcr Calculation'!A:A,A138,'Data and Mdcr Calculation'!H:H)</f>
        <v>3524</v>
      </c>
      <c r="H138" s="9">
        <f>IF($F138="N",0,SUMIFS('Data and Mdcr Calculation'!$R:$R,'Data and Mdcr Calculation'!$D:$D,H$10,'Data and Mdcr Calculation'!$A:$A,$A138))</f>
        <v>4465.7963335992245</v>
      </c>
      <c r="I138" s="191">
        <f>IF($F138="N",0,SUMIFS('Data and Mdcr Calculation'!$R:$R,'Data and Mdcr Calculation'!$D:$D,I$10,'Data and Mdcr Calculation'!$A:$A,$A138))</f>
        <v>578.75847964289949</v>
      </c>
      <c r="J138" s="191">
        <f>IF($F138="N",0,SUMIFS('Data and Mdcr Calculation'!$R:$R,'Data and Mdcr Calculation'!$D:$D,J$10,'Data and Mdcr Calculation'!$A:$A,$A138))</f>
        <v>278.70275545463943</v>
      </c>
      <c r="K138" s="190">
        <f t="shared" si="87"/>
        <v>5323.257568696763</v>
      </c>
      <c r="L138" s="158">
        <f>IF($F138="N",0,SUMIFS('Data and Mdcr Calculation'!$I:$I,'Data and Mdcr Calculation'!$A:$A,$A138,'Data and Mdcr Calculation'!$D:$D,L$10))</f>
        <v>545393.3972589128</v>
      </c>
      <c r="M138" s="194">
        <f>IF($F138="N",0,SUMIFS('Data and Mdcr Calculation'!$I:$I,'Data and Mdcr Calculation'!$A:$A,$A138,'Data and Mdcr Calculation'!$D:$D,M$10))</f>
        <v>60837.541325605314</v>
      </c>
      <c r="N138" s="194">
        <f>IF($F138="N",0,SUMIFS('Data and Mdcr Calculation'!$I:$I,'Data and Mdcr Calculation'!$A:$A,$A138,'Data and Mdcr Calculation'!$D:$D,N$10))</f>
        <v>31220.278292555511</v>
      </c>
      <c r="O138" s="159">
        <f t="shared" si="88"/>
        <v>637451.21687707363</v>
      </c>
      <c r="P138" s="212">
        <f>IF($F138="N",0,SUMIFS('Data and Mdcr Calculation'!P:P,'Data and Mdcr Calculation'!A:A,A138))</f>
        <v>1564878.0274697873</v>
      </c>
      <c r="Q138" s="46">
        <f t="shared" si="64"/>
        <v>0.40734881932475775</v>
      </c>
      <c r="R138" s="14">
        <f t="shared" si="65"/>
        <v>927426.81059271365</v>
      </c>
      <c r="S138" s="113">
        <f t="shared" si="103"/>
        <v>196629.01256837384</v>
      </c>
      <c r="T138" s="47">
        <f t="shared" si="104"/>
        <v>25482.735858676864</v>
      </c>
      <c r="U138" s="47">
        <f t="shared" si="105"/>
        <v>12271.282322667774</v>
      </c>
      <c r="V138" s="14">
        <f t="shared" si="66"/>
        <v>234383.03074971848</v>
      </c>
      <c r="W138" s="113">
        <f t="shared" si="92"/>
        <v>58738.868884784912</v>
      </c>
      <c r="X138" s="47">
        <f t="shared" si="93"/>
        <v>6552.2032007676926</v>
      </c>
      <c r="Y138" s="47">
        <f t="shared" si="94"/>
        <v>3362.4239721082286</v>
      </c>
      <c r="Z138" s="14">
        <f t="shared" si="70"/>
        <v>68653.496057660828</v>
      </c>
      <c r="AA138" s="103">
        <f t="shared" si="71"/>
        <v>303036.52680737933</v>
      </c>
      <c r="AB138" s="113">
        <f t="shared" si="72"/>
        <v>208624.9470221473</v>
      </c>
      <c r="AC138" s="47">
        <f t="shared" si="73"/>
        <v>27109.293466677518</v>
      </c>
      <c r="AD138" s="47">
        <f t="shared" si="74"/>
        <v>13054.555662412526</v>
      </c>
      <c r="AE138" s="14">
        <f t="shared" si="95"/>
        <v>248788.79615123733</v>
      </c>
      <c r="AF138" s="113">
        <f t="shared" si="96"/>
        <v>62322.407304811575</v>
      </c>
      <c r="AG138" s="47">
        <f t="shared" si="97"/>
        <v>6970.4289369869075</v>
      </c>
      <c r="AH138" s="47">
        <f t="shared" si="98"/>
        <v>3577.0467788385413</v>
      </c>
      <c r="AI138" s="97">
        <f t="shared" si="99"/>
        <v>72869.883020637018</v>
      </c>
      <c r="AJ138" s="113">
        <f t="shared" si="100"/>
        <v>270947.35432695888</v>
      </c>
      <c r="AK138" s="47">
        <f t="shared" si="101"/>
        <v>34079.722403664426</v>
      </c>
      <c r="AL138" s="47">
        <f t="shared" si="102"/>
        <v>16631.602441251067</v>
      </c>
      <c r="AM138" s="97">
        <f t="shared" si="83"/>
        <v>321658.67917187436</v>
      </c>
      <c r="AN138" s="127">
        <f t="shared" si="84"/>
        <v>139902.23000000001</v>
      </c>
      <c r="AO138" s="128">
        <f t="shared" si="85"/>
        <v>69951.12</v>
      </c>
      <c r="AP138" s="129">
        <f t="shared" si="86"/>
        <v>69951.110000000015</v>
      </c>
    </row>
    <row r="139" spans="1:42" ht="30" x14ac:dyDescent="0.25">
      <c r="A139" s="105" t="s">
        <v>173</v>
      </c>
      <c r="B139" s="44" t="s">
        <v>414</v>
      </c>
      <c r="C139" s="45" t="s">
        <v>1446</v>
      </c>
      <c r="D139" s="45" t="s">
        <v>413</v>
      </c>
      <c r="E139" s="106" t="s">
        <v>183</v>
      </c>
      <c r="F139" s="104" t="str">
        <f t="shared" ref="F139:F202" si="106">+IF(G139&gt;=30,"Y","N")</f>
        <v>Y</v>
      </c>
      <c r="G139" s="190">
        <f>SUMIF('Data and Mdcr Calculation'!A:A,A139,'Data and Mdcr Calculation'!H:H)</f>
        <v>314</v>
      </c>
      <c r="H139" s="9">
        <f>IF($F139="N",0,SUMIFS('Data and Mdcr Calculation'!$R:$R,'Data and Mdcr Calculation'!$D:$D,H$10,'Data and Mdcr Calculation'!$A:$A,$A139))</f>
        <v>429.97063302848585</v>
      </c>
      <c r="I139" s="191">
        <f>IF($F139="N",0,SUMIFS('Data and Mdcr Calculation'!$R:$R,'Data and Mdcr Calculation'!$D:$D,I$10,'Data and Mdcr Calculation'!$A:$A,$A139))</f>
        <v>42.134431530430135</v>
      </c>
      <c r="J139" s="191">
        <f>IF($F139="N",0,SUMIFS('Data and Mdcr Calculation'!$R:$R,'Data and Mdcr Calculation'!$D:$D,J$10,'Data and Mdcr Calculation'!$A:$A,$A139))</f>
        <v>15.473889376366206</v>
      </c>
      <c r="K139" s="190">
        <f t="shared" si="87"/>
        <v>487.57895393528219</v>
      </c>
      <c r="L139" s="158">
        <f>IF($F139="N",0,SUMIFS('Data and Mdcr Calculation'!$I:$I,'Data and Mdcr Calculation'!$A:$A,$A139,'Data and Mdcr Calculation'!$D:$D,L$10))</f>
        <v>38441.216897566504</v>
      </c>
      <c r="M139" s="194">
        <f>IF($F139="N",0,SUMIFS('Data and Mdcr Calculation'!$I:$I,'Data and Mdcr Calculation'!$A:$A,$A139,'Data and Mdcr Calculation'!$D:$D,M$10))</f>
        <v>4389.9293560600963</v>
      </c>
      <c r="N139" s="194">
        <f>IF($F139="N",0,SUMIFS('Data and Mdcr Calculation'!$I:$I,'Data and Mdcr Calculation'!$A:$A,$A139,'Data and Mdcr Calculation'!$D:$D,N$10))</f>
        <v>1684.7929937139438</v>
      </c>
      <c r="O139" s="159">
        <f t="shared" si="88"/>
        <v>44515.939247340546</v>
      </c>
      <c r="P139" s="212">
        <f>IF($F139="N",0,SUMIFS('Data and Mdcr Calculation'!P:P,'Data and Mdcr Calculation'!A:A,A139))</f>
        <v>159399.31162052247</v>
      </c>
      <c r="Q139" s="46">
        <f t="shared" ref="Q139:Q202" si="107">IFERROR(O139/P139,0)</f>
        <v>0.2792730959423364</v>
      </c>
      <c r="R139" s="14">
        <f t="shared" ref="R139:R202" si="108">P139-O139</f>
        <v>114883.37237318192</v>
      </c>
      <c r="S139" s="113">
        <f t="shared" si="103"/>
        <v>18931.606972244233</v>
      </c>
      <c r="T139" s="47">
        <f t="shared" si="104"/>
        <v>1855.1790202848388</v>
      </c>
      <c r="U139" s="47">
        <f t="shared" si="105"/>
        <v>681.31534924140408</v>
      </c>
      <c r="V139" s="14">
        <f t="shared" ref="V139:V202" si="109">SUM(S139:U139)</f>
        <v>21468.101341770478</v>
      </c>
      <c r="W139" s="113">
        <f t="shared" ref="W139:W170" si="110">IF($F139="N",0,L139*Comp2_Rate)</f>
        <v>4140.1190598679123</v>
      </c>
      <c r="X139" s="47">
        <f t="shared" ref="X139:X170" si="111">IF($F139="N",0,M139*Comp2_Rate)</f>
        <v>472.79539164767237</v>
      </c>
      <c r="Y139" s="47">
        <f t="shared" ref="Y139:Y170" si="112">IF($F139="N",0,N139*Comp2_Rate)</f>
        <v>181.45220542299177</v>
      </c>
      <c r="Z139" s="14">
        <f t="shared" ref="Z139:Z202" si="113">SUM(W139:Y139)</f>
        <v>4794.3666569385769</v>
      </c>
      <c r="AA139" s="103">
        <f t="shared" ref="AA139:AA202" si="114">V139+Z139</f>
        <v>26262.467998709057</v>
      </c>
      <c r="AB139" s="113">
        <f t="shared" ref="AB139:AB202" si="115">S139/(1-STAR_Fee)</f>
        <v>20086.585646943484</v>
      </c>
      <c r="AC139" s="47">
        <f t="shared" ref="AC139:AC202" si="116">T139/(1-STARPLUS_Fee)</f>
        <v>1973.5947024306797</v>
      </c>
      <c r="AD139" s="47">
        <f t="shared" ref="AD139:AD202" si="117">U139/(1-STARKids_Fee)</f>
        <v>724.80356302277039</v>
      </c>
      <c r="AE139" s="14">
        <f t="shared" ref="AE139:AE170" si="118">SUM(AB139:AD139)</f>
        <v>22784.983912396936</v>
      </c>
      <c r="AF139" s="113">
        <f t="shared" ref="AF139:AF165" si="119">W139/(1-STAR_Fee)</f>
        <v>4392.699267764363</v>
      </c>
      <c r="AG139" s="47">
        <f t="shared" ref="AG139:AG165" si="120">X139/(1-STARPLUS_Fee)</f>
        <v>502.97382090177916</v>
      </c>
      <c r="AH139" s="47">
        <f t="shared" ref="AH139:AH165" si="121">Y139/(1-STARKids_Fee)</f>
        <v>193.03426108828913</v>
      </c>
      <c r="AI139" s="97">
        <f t="shared" ref="AI139:AI170" si="122">SUM(AF139:AH139)</f>
        <v>5088.7073497544316</v>
      </c>
      <c r="AJ139" s="113">
        <f t="shared" ref="AJ139:AJ170" si="123">AB139+AF139</f>
        <v>24479.284914707845</v>
      </c>
      <c r="AK139" s="47">
        <f t="shared" ref="AK139:AK170" si="124">AC139+AG139</f>
        <v>2476.5685233324589</v>
      </c>
      <c r="AL139" s="47">
        <f t="shared" ref="AL139:AL170" si="125">AD139+AH139</f>
        <v>917.83782411105949</v>
      </c>
      <c r="AM139" s="97">
        <f t="shared" ref="AM139:AM202" si="126">SUM(AJ139:AL139)</f>
        <v>27873.691262151362</v>
      </c>
      <c r="AN139" s="127">
        <f t="shared" ref="AN139:AN202" si="127">ROUND(AM139*(1-FMAP_FedShr)*(1+IGT_Buffer),2)</f>
        <v>12123.38</v>
      </c>
      <c r="AO139" s="128">
        <f t="shared" ref="AO139:AO202" si="128">ROUND(AN139*0.5,2)</f>
        <v>6061.69</v>
      </c>
      <c r="AP139" s="129">
        <f t="shared" ref="AP139:AP202" si="129">AN139-AO139</f>
        <v>6061.69</v>
      </c>
    </row>
    <row r="140" spans="1:42" ht="30" x14ac:dyDescent="0.25">
      <c r="A140" s="105" t="s">
        <v>105</v>
      </c>
      <c r="B140" s="44" t="s">
        <v>392</v>
      </c>
      <c r="C140" s="45" t="s">
        <v>1447</v>
      </c>
      <c r="D140" s="45" t="s">
        <v>413</v>
      </c>
      <c r="E140" s="106" t="s">
        <v>183</v>
      </c>
      <c r="F140" s="104" t="str">
        <f t="shared" si="106"/>
        <v>Y</v>
      </c>
      <c r="G140" s="190">
        <f>SUMIF('Data and Mdcr Calculation'!A:A,A140,'Data and Mdcr Calculation'!H:H)</f>
        <v>576</v>
      </c>
      <c r="H140" s="9">
        <f>IF($F140="N",0,SUMIFS('Data and Mdcr Calculation'!$R:$R,'Data and Mdcr Calculation'!$D:$D,H$10,'Data and Mdcr Calculation'!$A:$A,$A140))</f>
        <v>456.5333671706735</v>
      </c>
      <c r="I140" s="191">
        <f>IF($F140="N",0,SUMIFS('Data and Mdcr Calculation'!$R:$R,'Data and Mdcr Calculation'!$D:$D,I$10,'Data and Mdcr Calculation'!$A:$A,$A140))</f>
        <v>306.14509964386139</v>
      </c>
      <c r="J140" s="191">
        <f>IF($F140="N",0,SUMIFS('Data and Mdcr Calculation'!$R:$R,'Data and Mdcr Calculation'!$D:$D,J$10,'Data and Mdcr Calculation'!$A:$A,$A140))</f>
        <v>60.110742627540901</v>
      </c>
      <c r="K140" s="190">
        <f t="shared" ref="K140:K203" si="130">SUM(H140:J140)</f>
        <v>822.78920944207584</v>
      </c>
      <c r="L140" s="158">
        <f>IF($F140="N",0,SUMIFS('Data and Mdcr Calculation'!$I:$I,'Data and Mdcr Calculation'!$A:$A,$A140,'Data and Mdcr Calculation'!$D:$D,L$10))</f>
        <v>33894.945665400861</v>
      </c>
      <c r="M140" s="194">
        <f>IF($F140="N",0,SUMIFS('Data and Mdcr Calculation'!$I:$I,'Data and Mdcr Calculation'!$A:$A,$A140,'Data and Mdcr Calculation'!$D:$D,M$10))</f>
        <v>24740.566246189661</v>
      </c>
      <c r="N140" s="194">
        <f>IF($F140="N",0,SUMIFS('Data and Mdcr Calculation'!$I:$I,'Data and Mdcr Calculation'!$A:$A,$A140,'Data and Mdcr Calculation'!$D:$D,N$10))</f>
        <v>4518.9731221420825</v>
      </c>
      <c r="O140" s="159">
        <f t="shared" ref="O140:O203" si="131">SUM(L140:N140)</f>
        <v>63154.485033732606</v>
      </c>
      <c r="P140" s="212">
        <f>IF($F140="N",0,SUMIFS('Data and Mdcr Calculation'!P:P,'Data and Mdcr Calculation'!A:A,A140))</f>
        <v>170210.40375728221</v>
      </c>
      <c r="Q140" s="46">
        <f t="shared" si="107"/>
        <v>0.371037748807588</v>
      </c>
      <c r="R140" s="14">
        <f t="shared" si="108"/>
        <v>107055.91872354961</v>
      </c>
      <c r="S140" s="113">
        <f t="shared" si="103"/>
        <v>20101.164156524756</v>
      </c>
      <c r="T140" s="47">
        <f t="shared" si="104"/>
        <v>13479.568737319218</v>
      </c>
      <c r="U140" s="47">
        <f t="shared" si="105"/>
        <v>2646.6759978906261</v>
      </c>
      <c r="V140" s="14">
        <f t="shared" si="109"/>
        <v>36227.408891734602</v>
      </c>
      <c r="W140" s="113">
        <f t="shared" si="110"/>
        <v>3650.485648163673</v>
      </c>
      <c r="X140" s="47">
        <f t="shared" si="111"/>
        <v>2664.5589847146266</v>
      </c>
      <c r="Y140" s="47">
        <f t="shared" si="112"/>
        <v>486.69340525470233</v>
      </c>
      <c r="Z140" s="14">
        <f t="shared" si="113"/>
        <v>6801.7380381330022</v>
      </c>
      <c r="AA140" s="103">
        <f t="shared" si="114"/>
        <v>43029.146929867602</v>
      </c>
      <c r="AB140" s="113">
        <f t="shared" si="115"/>
        <v>21327.495126286212</v>
      </c>
      <c r="AC140" s="47">
        <f t="shared" si="116"/>
        <v>14339.966741828955</v>
      </c>
      <c r="AD140" s="47">
        <f t="shared" si="117"/>
        <v>2815.6127637134323</v>
      </c>
      <c r="AE140" s="14">
        <f t="shared" si="118"/>
        <v>38483.074631828604</v>
      </c>
      <c r="AF140" s="113">
        <f t="shared" si="119"/>
        <v>3873.1943216590694</v>
      </c>
      <c r="AG140" s="47">
        <f t="shared" si="120"/>
        <v>2834.6372177815178</v>
      </c>
      <c r="AH140" s="47">
        <f t="shared" si="121"/>
        <v>517.7589417603217</v>
      </c>
      <c r="AI140" s="97">
        <f t="shared" si="122"/>
        <v>7225.5904812009085</v>
      </c>
      <c r="AJ140" s="113">
        <f t="shared" si="123"/>
        <v>25200.689447945282</v>
      </c>
      <c r="AK140" s="47">
        <f t="shared" si="124"/>
        <v>17174.603959610475</v>
      </c>
      <c r="AL140" s="47">
        <f t="shared" si="125"/>
        <v>3333.371705473754</v>
      </c>
      <c r="AM140" s="97">
        <f t="shared" si="126"/>
        <v>45708.665113029514</v>
      </c>
      <c r="AN140" s="127">
        <f t="shared" si="127"/>
        <v>19880.53</v>
      </c>
      <c r="AO140" s="128">
        <f t="shared" si="128"/>
        <v>9940.27</v>
      </c>
      <c r="AP140" s="129">
        <f t="shared" si="129"/>
        <v>9940.2599999999984</v>
      </c>
    </row>
    <row r="141" spans="1:42" x14ac:dyDescent="0.25">
      <c r="A141" s="105" t="s">
        <v>113</v>
      </c>
      <c r="B141" s="44" t="s">
        <v>586</v>
      </c>
      <c r="C141" s="45" t="s">
        <v>1445</v>
      </c>
      <c r="D141" s="45" t="s">
        <v>413</v>
      </c>
      <c r="E141" s="106" t="s">
        <v>183</v>
      </c>
      <c r="F141" s="104" t="str">
        <f t="shared" si="106"/>
        <v>N</v>
      </c>
      <c r="G141" s="190">
        <f>SUMIF('Data and Mdcr Calculation'!A:A,A141,'Data and Mdcr Calculation'!H:H)</f>
        <v>0</v>
      </c>
      <c r="H141" s="9">
        <f>IF($F141="N",0,SUMIFS('Data and Mdcr Calculation'!$R:$R,'Data and Mdcr Calculation'!$D:$D,H$10,'Data and Mdcr Calculation'!$A:$A,$A141))</f>
        <v>0</v>
      </c>
      <c r="I141" s="191">
        <f>IF($F141="N",0,SUMIFS('Data and Mdcr Calculation'!$R:$R,'Data and Mdcr Calculation'!$D:$D,I$10,'Data and Mdcr Calculation'!$A:$A,$A141))</f>
        <v>0</v>
      </c>
      <c r="J141" s="191">
        <f>IF($F141="N",0,SUMIFS('Data and Mdcr Calculation'!$R:$R,'Data and Mdcr Calculation'!$D:$D,J$10,'Data and Mdcr Calculation'!$A:$A,$A141))</f>
        <v>0</v>
      </c>
      <c r="K141" s="190">
        <f t="shared" si="130"/>
        <v>0</v>
      </c>
      <c r="L141" s="158">
        <f>IF($F141="N",0,SUMIFS('Data and Mdcr Calculation'!$I:$I,'Data and Mdcr Calculation'!$A:$A,$A141,'Data and Mdcr Calculation'!$D:$D,L$10))</f>
        <v>0</v>
      </c>
      <c r="M141" s="194">
        <f>IF($F141="N",0,SUMIFS('Data and Mdcr Calculation'!$I:$I,'Data and Mdcr Calculation'!$A:$A,$A141,'Data and Mdcr Calculation'!$D:$D,M$10))</f>
        <v>0</v>
      </c>
      <c r="N141" s="194">
        <f>IF($F141="N",0,SUMIFS('Data and Mdcr Calculation'!$I:$I,'Data and Mdcr Calculation'!$A:$A,$A141,'Data and Mdcr Calculation'!$D:$D,N$10))</f>
        <v>0</v>
      </c>
      <c r="O141" s="159">
        <f t="shared" si="131"/>
        <v>0</v>
      </c>
      <c r="P141" s="212">
        <f>IF($F141="N",0,SUMIFS('Data and Mdcr Calculation'!P:P,'Data and Mdcr Calculation'!A:A,A141))</f>
        <v>0</v>
      </c>
      <c r="Q141" s="46">
        <f t="shared" si="107"/>
        <v>0</v>
      </c>
      <c r="R141" s="14">
        <f t="shared" si="108"/>
        <v>0</v>
      </c>
      <c r="S141" s="113">
        <f t="shared" si="103"/>
        <v>0</v>
      </c>
      <c r="T141" s="47">
        <f t="shared" si="104"/>
        <v>0</v>
      </c>
      <c r="U141" s="47">
        <f t="shared" si="105"/>
        <v>0</v>
      </c>
      <c r="V141" s="14">
        <f t="shared" si="109"/>
        <v>0</v>
      </c>
      <c r="W141" s="113">
        <f t="shared" si="110"/>
        <v>0</v>
      </c>
      <c r="X141" s="47">
        <f t="shared" si="111"/>
        <v>0</v>
      </c>
      <c r="Y141" s="47">
        <f t="shared" si="112"/>
        <v>0</v>
      </c>
      <c r="Z141" s="14">
        <f t="shared" si="113"/>
        <v>0</v>
      </c>
      <c r="AA141" s="103">
        <f t="shared" si="114"/>
        <v>0</v>
      </c>
      <c r="AB141" s="113">
        <f t="shared" si="115"/>
        <v>0</v>
      </c>
      <c r="AC141" s="47">
        <f t="shared" si="116"/>
        <v>0</v>
      </c>
      <c r="AD141" s="47">
        <f t="shared" si="117"/>
        <v>0</v>
      </c>
      <c r="AE141" s="14">
        <f t="shared" si="118"/>
        <v>0</v>
      </c>
      <c r="AF141" s="113">
        <f t="shared" si="119"/>
        <v>0</v>
      </c>
      <c r="AG141" s="47">
        <f t="shared" si="120"/>
        <v>0</v>
      </c>
      <c r="AH141" s="47">
        <f t="shared" si="121"/>
        <v>0</v>
      </c>
      <c r="AI141" s="97">
        <f t="shared" si="122"/>
        <v>0</v>
      </c>
      <c r="AJ141" s="113">
        <f t="shared" si="123"/>
        <v>0</v>
      </c>
      <c r="AK141" s="47">
        <f t="shared" si="124"/>
        <v>0</v>
      </c>
      <c r="AL141" s="47">
        <f t="shared" si="125"/>
        <v>0</v>
      </c>
      <c r="AM141" s="97">
        <f t="shared" si="126"/>
        <v>0</v>
      </c>
      <c r="AN141" s="127">
        <f t="shared" si="127"/>
        <v>0</v>
      </c>
      <c r="AO141" s="128">
        <f t="shared" si="128"/>
        <v>0</v>
      </c>
      <c r="AP141" s="129">
        <f t="shared" si="129"/>
        <v>0</v>
      </c>
    </row>
    <row r="142" spans="1:42" x14ac:dyDescent="0.25">
      <c r="A142" s="105" t="s">
        <v>765</v>
      </c>
      <c r="B142" s="44" t="s">
        <v>782</v>
      </c>
      <c r="C142" s="45" t="s">
        <v>1445</v>
      </c>
      <c r="D142" s="45" t="s">
        <v>381</v>
      </c>
      <c r="E142" s="106" t="s">
        <v>183</v>
      </c>
      <c r="F142" s="104" t="str">
        <f t="shared" si="106"/>
        <v>N</v>
      </c>
      <c r="G142" s="190">
        <f>SUMIF('Data and Mdcr Calculation'!A:A,A142,'Data and Mdcr Calculation'!H:H)</f>
        <v>0</v>
      </c>
      <c r="H142" s="9">
        <f>IF($F142="N",0,SUMIFS('Data and Mdcr Calculation'!$R:$R,'Data and Mdcr Calculation'!$D:$D,H$10,'Data and Mdcr Calculation'!$A:$A,$A142))</f>
        <v>0</v>
      </c>
      <c r="I142" s="191">
        <f>IF($F142="N",0,SUMIFS('Data and Mdcr Calculation'!$R:$R,'Data and Mdcr Calculation'!$D:$D,I$10,'Data and Mdcr Calculation'!$A:$A,$A142))</f>
        <v>0</v>
      </c>
      <c r="J142" s="191">
        <f>IF($F142="N",0,SUMIFS('Data and Mdcr Calculation'!$R:$R,'Data and Mdcr Calculation'!$D:$D,J$10,'Data and Mdcr Calculation'!$A:$A,$A142))</f>
        <v>0</v>
      </c>
      <c r="K142" s="190">
        <f t="shared" si="130"/>
        <v>0</v>
      </c>
      <c r="L142" s="158">
        <f>IF($F142="N",0,SUMIFS('Data and Mdcr Calculation'!$I:$I,'Data and Mdcr Calculation'!$A:$A,$A142,'Data and Mdcr Calculation'!$D:$D,L$10))</f>
        <v>0</v>
      </c>
      <c r="M142" s="194">
        <f>IF($F142="N",0,SUMIFS('Data and Mdcr Calculation'!$I:$I,'Data and Mdcr Calculation'!$A:$A,$A142,'Data and Mdcr Calculation'!$D:$D,M$10))</f>
        <v>0</v>
      </c>
      <c r="N142" s="194">
        <f>IF($F142="N",0,SUMIFS('Data and Mdcr Calculation'!$I:$I,'Data and Mdcr Calculation'!$A:$A,$A142,'Data and Mdcr Calculation'!$D:$D,N$10))</f>
        <v>0</v>
      </c>
      <c r="O142" s="159">
        <f t="shared" si="131"/>
        <v>0</v>
      </c>
      <c r="P142" s="212">
        <f>IF($F142="N",0,SUMIFS('Data and Mdcr Calculation'!P:P,'Data and Mdcr Calculation'!A:A,A142))</f>
        <v>0</v>
      </c>
      <c r="Q142" s="46">
        <f t="shared" si="107"/>
        <v>0</v>
      </c>
      <c r="R142" s="14">
        <f t="shared" si="108"/>
        <v>0</v>
      </c>
      <c r="S142" s="113">
        <f t="shared" si="103"/>
        <v>0</v>
      </c>
      <c r="T142" s="47">
        <f t="shared" si="104"/>
        <v>0</v>
      </c>
      <c r="U142" s="47">
        <f t="shared" si="105"/>
        <v>0</v>
      </c>
      <c r="V142" s="14">
        <f t="shared" si="109"/>
        <v>0</v>
      </c>
      <c r="W142" s="113">
        <f t="shared" si="110"/>
        <v>0</v>
      </c>
      <c r="X142" s="47">
        <f t="shared" si="111"/>
        <v>0</v>
      </c>
      <c r="Y142" s="47">
        <f t="shared" si="112"/>
        <v>0</v>
      </c>
      <c r="Z142" s="14">
        <f t="shared" si="113"/>
        <v>0</v>
      </c>
      <c r="AA142" s="103">
        <f t="shared" si="114"/>
        <v>0</v>
      </c>
      <c r="AB142" s="113">
        <f t="shared" si="115"/>
        <v>0</v>
      </c>
      <c r="AC142" s="47">
        <f t="shared" si="116"/>
        <v>0</v>
      </c>
      <c r="AD142" s="47">
        <f t="shared" si="117"/>
        <v>0</v>
      </c>
      <c r="AE142" s="14">
        <f t="shared" si="118"/>
        <v>0</v>
      </c>
      <c r="AF142" s="113">
        <f t="shared" si="119"/>
        <v>0</v>
      </c>
      <c r="AG142" s="47">
        <f t="shared" si="120"/>
        <v>0</v>
      </c>
      <c r="AH142" s="47">
        <f t="shared" si="121"/>
        <v>0</v>
      </c>
      <c r="AI142" s="97">
        <f t="shared" si="122"/>
        <v>0</v>
      </c>
      <c r="AJ142" s="113">
        <f t="shared" si="123"/>
        <v>0</v>
      </c>
      <c r="AK142" s="47">
        <f t="shared" si="124"/>
        <v>0</v>
      </c>
      <c r="AL142" s="47">
        <f t="shared" si="125"/>
        <v>0</v>
      </c>
      <c r="AM142" s="97">
        <f t="shared" si="126"/>
        <v>0</v>
      </c>
      <c r="AN142" s="127">
        <f t="shared" si="127"/>
        <v>0</v>
      </c>
      <c r="AO142" s="128">
        <f t="shared" si="128"/>
        <v>0</v>
      </c>
      <c r="AP142" s="129">
        <f t="shared" si="129"/>
        <v>0</v>
      </c>
    </row>
    <row r="143" spans="1:42" x14ac:dyDescent="0.25">
      <c r="A143" s="105" t="s">
        <v>766</v>
      </c>
      <c r="B143" s="44" t="s">
        <v>767</v>
      </c>
      <c r="C143" s="45" t="s">
        <v>1445</v>
      </c>
      <c r="D143" s="45" t="s">
        <v>413</v>
      </c>
      <c r="E143" s="106" t="s">
        <v>183</v>
      </c>
      <c r="F143" s="104" t="str">
        <f t="shared" si="106"/>
        <v>N</v>
      </c>
      <c r="G143" s="190">
        <f>SUMIF('Data and Mdcr Calculation'!A:A,A143,'Data and Mdcr Calculation'!H:H)</f>
        <v>0</v>
      </c>
      <c r="H143" s="9">
        <f>IF($F143="N",0,SUMIFS('Data and Mdcr Calculation'!$R:$R,'Data and Mdcr Calculation'!$D:$D,H$10,'Data and Mdcr Calculation'!$A:$A,$A143))</f>
        <v>0</v>
      </c>
      <c r="I143" s="191">
        <f>IF($F143="N",0,SUMIFS('Data and Mdcr Calculation'!$R:$R,'Data and Mdcr Calculation'!$D:$D,I$10,'Data and Mdcr Calculation'!$A:$A,$A143))</f>
        <v>0</v>
      </c>
      <c r="J143" s="191">
        <f>IF($F143="N",0,SUMIFS('Data and Mdcr Calculation'!$R:$R,'Data and Mdcr Calculation'!$D:$D,J$10,'Data and Mdcr Calculation'!$A:$A,$A143))</f>
        <v>0</v>
      </c>
      <c r="K143" s="190">
        <f t="shared" si="130"/>
        <v>0</v>
      </c>
      <c r="L143" s="158">
        <f>IF($F143="N",0,SUMIFS('Data and Mdcr Calculation'!$I:$I,'Data and Mdcr Calculation'!$A:$A,$A143,'Data and Mdcr Calculation'!$D:$D,L$10))</f>
        <v>0</v>
      </c>
      <c r="M143" s="194">
        <f>IF($F143="N",0,SUMIFS('Data and Mdcr Calculation'!$I:$I,'Data and Mdcr Calculation'!$A:$A,$A143,'Data and Mdcr Calculation'!$D:$D,M$10))</f>
        <v>0</v>
      </c>
      <c r="N143" s="194">
        <f>IF($F143="N",0,SUMIFS('Data and Mdcr Calculation'!$I:$I,'Data and Mdcr Calculation'!$A:$A,$A143,'Data and Mdcr Calculation'!$D:$D,N$10))</f>
        <v>0</v>
      </c>
      <c r="O143" s="159">
        <f t="shared" si="131"/>
        <v>0</v>
      </c>
      <c r="P143" s="212">
        <f>IF($F143="N",0,SUMIFS('Data and Mdcr Calculation'!P:P,'Data and Mdcr Calculation'!A:A,A143))</f>
        <v>0</v>
      </c>
      <c r="Q143" s="46">
        <f t="shared" si="107"/>
        <v>0</v>
      </c>
      <c r="R143" s="14">
        <f t="shared" si="108"/>
        <v>0</v>
      </c>
      <c r="S143" s="113">
        <f t="shared" si="103"/>
        <v>0</v>
      </c>
      <c r="T143" s="47">
        <f t="shared" si="104"/>
        <v>0</v>
      </c>
      <c r="U143" s="47">
        <f t="shared" si="105"/>
        <v>0</v>
      </c>
      <c r="V143" s="14">
        <f t="shared" si="109"/>
        <v>0</v>
      </c>
      <c r="W143" s="113">
        <f t="shared" si="110"/>
        <v>0</v>
      </c>
      <c r="X143" s="47">
        <f t="shared" si="111"/>
        <v>0</v>
      </c>
      <c r="Y143" s="47">
        <f t="shared" si="112"/>
        <v>0</v>
      </c>
      <c r="Z143" s="14">
        <f t="shared" si="113"/>
        <v>0</v>
      </c>
      <c r="AA143" s="103">
        <f t="shared" si="114"/>
        <v>0</v>
      </c>
      <c r="AB143" s="113">
        <f t="shared" si="115"/>
        <v>0</v>
      </c>
      <c r="AC143" s="47">
        <f t="shared" si="116"/>
        <v>0</v>
      </c>
      <c r="AD143" s="47">
        <f t="shared" si="117"/>
        <v>0</v>
      </c>
      <c r="AE143" s="14">
        <f t="shared" si="118"/>
        <v>0</v>
      </c>
      <c r="AF143" s="113">
        <f t="shared" si="119"/>
        <v>0</v>
      </c>
      <c r="AG143" s="47">
        <f t="shared" si="120"/>
        <v>0</v>
      </c>
      <c r="AH143" s="47">
        <f t="shared" si="121"/>
        <v>0</v>
      </c>
      <c r="AI143" s="97">
        <f t="shared" si="122"/>
        <v>0</v>
      </c>
      <c r="AJ143" s="113">
        <f t="shared" si="123"/>
        <v>0</v>
      </c>
      <c r="AK143" s="47">
        <f t="shared" si="124"/>
        <v>0</v>
      </c>
      <c r="AL143" s="47">
        <f t="shared" si="125"/>
        <v>0</v>
      </c>
      <c r="AM143" s="97">
        <f t="shared" si="126"/>
        <v>0</v>
      </c>
      <c r="AN143" s="127">
        <f t="shared" si="127"/>
        <v>0</v>
      </c>
      <c r="AO143" s="128">
        <f t="shared" si="128"/>
        <v>0</v>
      </c>
      <c r="AP143" s="129">
        <f t="shared" si="129"/>
        <v>0</v>
      </c>
    </row>
    <row r="144" spans="1:42" ht="30" x14ac:dyDescent="0.25">
      <c r="A144" s="105" t="s">
        <v>159</v>
      </c>
      <c r="B144" s="44" t="s">
        <v>195</v>
      </c>
      <c r="C144" s="45" t="s">
        <v>1448</v>
      </c>
      <c r="D144" s="45" t="s">
        <v>192</v>
      </c>
      <c r="E144" s="106" t="s">
        <v>183</v>
      </c>
      <c r="F144" s="104" t="str">
        <f t="shared" si="106"/>
        <v>Y</v>
      </c>
      <c r="G144" s="190">
        <f>SUMIF('Data and Mdcr Calculation'!A:A,A144,'Data and Mdcr Calculation'!H:H)</f>
        <v>262</v>
      </c>
      <c r="H144" s="9">
        <f>IF($F144="N",0,SUMIFS('Data and Mdcr Calculation'!$R:$R,'Data and Mdcr Calculation'!$D:$D,H$10,'Data and Mdcr Calculation'!$A:$A,$A144))</f>
        <v>333.22845373309229</v>
      </c>
      <c r="I144" s="191">
        <f>IF($F144="N",0,SUMIFS('Data and Mdcr Calculation'!$R:$R,'Data and Mdcr Calculation'!$D:$D,I$10,'Data and Mdcr Calculation'!$A:$A,$A144))</f>
        <v>40.431738790871478</v>
      </c>
      <c r="J144" s="191">
        <f>IF($F144="N",0,SUMIFS('Data and Mdcr Calculation'!$R:$R,'Data and Mdcr Calculation'!$D:$D,J$10,'Data and Mdcr Calculation'!$A:$A,$A144))</f>
        <v>7.3737627594842134</v>
      </c>
      <c r="K144" s="190">
        <f t="shared" si="130"/>
        <v>381.03395528344799</v>
      </c>
      <c r="L144" s="158">
        <f>IF($F144="N",0,SUMIFS('Data and Mdcr Calculation'!$I:$I,'Data and Mdcr Calculation'!$A:$A,$A144,'Data and Mdcr Calculation'!$D:$D,L$10))</f>
        <v>42540.037700353962</v>
      </c>
      <c r="M144" s="194">
        <f>IF($F144="N",0,SUMIFS('Data and Mdcr Calculation'!$I:$I,'Data and Mdcr Calculation'!$A:$A,$A144,'Data and Mdcr Calculation'!$D:$D,M$10))</f>
        <v>5217.1149550455939</v>
      </c>
      <c r="N144" s="194">
        <f>IF($F144="N",0,SUMIFS('Data and Mdcr Calculation'!$I:$I,'Data and Mdcr Calculation'!$A:$A,$A144,'Data and Mdcr Calculation'!$D:$D,N$10))</f>
        <v>947.55438089869335</v>
      </c>
      <c r="O144" s="159">
        <f t="shared" si="131"/>
        <v>48704.707036298249</v>
      </c>
      <c r="P144" s="212">
        <f>IF($F144="N",0,SUMIFS('Data and Mdcr Calculation'!P:P,'Data and Mdcr Calculation'!A:A,A144))</f>
        <v>100025.22360145794</v>
      </c>
      <c r="Q144" s="46">
        <f t="shared" si="107"/>
        <v>0.4869242505306266</v>
      </c>
      <c r="R144" s="14">
        <f t="shared" si="108"/>
        <v>51320.516565159691</v>
      </c>
      <c r="S144" s="113">
        <f t="shared" si="103"/>
        <v>14672.048817868053</v>
      </c>
      <c r="T144" s="47">
        <f t="shared" si="104"/>
        <v>1780.2094589620713</v>
      </c>
      <c r="U144" s="47">
        <f t="shared" si="105"/>
        <v>324.66677430008991</v>
      </c>
      <c r="V144" s="14">
        <f t="shared" si="109"/>
        <v>16776.925051130216</v>
      </c>
      <c r="W144" s="113">
        <f t="shared" si="110"/>
        <v>4581.5620603281222</v>
      </c>
      <c r="X144" s="47">
        <f t="shared" si="111"/>
        <v>561.88328065841051</v>
      </c>
      <c r="Y144" s="47">
        <f t="shared" si="112"/>
        <v>102.05160682278928</v>
      </c>
      <c r="Z144" s="14">
        <f t="shared" si="113"/>
        <v>5245.4969478093217</v>
      </c>
      <c r="AA144" s="103">
        <f t="shared" si="114"/>
        <v>22022.421998939539</v>
      </c>
      <c r="AB144" s="113">
        <f t="shared" si="115"/>
        <v>15567.160549462125</v>
      </c>
      <c r="AC144" s="47">
        <f t="shared" si="116"/>
        <v>1893.8398499596503</v>
      </c>
      <c r="AD144" s="47">
        <f t="shared" si="117"/>
        <v>345.39018542562758</v>
      </c>
      <c r="AE144" s="14">
        <f t="shared" si="118"/>
        <v>17806.390584847406</v>
      </c>
      <c r="AF144" s="113">
        <f t="shared" si="119"/>
        <v>4861.0738040616679</v>
      </c>
      <c r="AG144" s="47">
        <f t="shared" si="120"/>
        <v>597.74817091320267</v>
      </c>
      <c r="AH144" s="47">
        <f t="shared" si="121"/>
        <v>108.5655391731801</v>
      </c>
      <c r="AI144" s="97">
        <f t="shared" si="122"/>
        <v>5567.3875141480503</v>
      </c>
      <c r="AJ144" s="113">
        <f t="shared" si="123"/>
        <v>20428.234353523792</v>
      </c>
      <c r="AK144" s="47">
        <f t="shared" si="124"/>
        <v>2491.5880208728531</v>
      </c>
      <c r="AL144" s="47">
        <f t="shared" si="125"/>
        <v>453.95572459880771</v>
      </c>
      <c r="AM144" s="97">
        <f t="shared" si="126"/>
        <v>23373.778098995452</v>
      </c>
      <c r="AN144" s="127">
        <f t="shared" si="127"/>
        <v>10166.19</v>
      </c>
      <c r="AO144" s="128">
        <f t="shared" si="128"/>
        <v>5083.1000000000004</v>
      </c>
      <c r="AP144" s="129">
        <f t="shared" si="129"/>
        <v>5083.09</v>
      </c>
    </row>
    <row r="145" spans="1:42" x14ac:dyDescent="0.25">
      <c r="A145" s="105" t="s">
        <v>174</v>
      </c>
      <c r="B145" s="44" t="s">
        <v>193</v>
      </c>
      <c r="C145" s="45" t="s">
        <v>1449</v>
      </c>
      <c r="D145" s="45" t="s">
        <v>192</v>
      </c>
      <c r="E145" s="106" t="s">
        <v>183</v>
      </c>
      <c r="F145" s="104" t="str">
        <f t="shared" si="106"/>
        <v>Y</v>
      </c>
      <c r="G145" s="190">
        <f>SUMIF('Data and Mdcr Calculation'!A:A,A145,'Data and Mdcr Calculation'!H:H)</f>
        <v>1441</v>
      </c>
      <c r="H145" s="9">
        <f>IF($F145="N",0,SUMIFS('Data and Mdcr Calculation'!$R:$R,'Data and Mdcr Calculation'!$D:$D,H$10,'Data and Mdcr Calculation'!$A:$A,$A145))</f>
        <v>1685.6395668214896</v>
      </c>
      <c r="I145" s="191">
        <f>IF($F145="N",0,SUMIFS('Data and Mdcr Calculation'!$R:$R,'Data and Mdcr Calculation'!$D:$D,I$10,'Data and Mdcr Calculation'!$A:$A,$A145))</f>
        <v>226.82736429800269</v>
      </c>
      <c r="J145" s="191">
        <f>IF($F145="N",0,SUMIFS('Data and Mdcr Calculation'!$R:$R,'Data and Mdcr Calculation'!$D:$D,J$10,'Data and Mdcr Calculation'!$A:$A,$A145))</f>
        <v>41.562017515327348</v>
      </c>
      <c r="K145" s="190">
        <f t="shared" si="130"/>
        <v>1954.0289486348197</v>
      </c>
      <c r="L145" s="158">
        <f>IF($F145="N",0,SUMIFS('Data and Mdcr Calculation'!$I:$I,'Data and Mdcr Calculation'!$A:$A,$A145,'Data and Mdcr Calculation'!$D:$D,L$10))</f>
        <v>406883.26452601986</v>
      </c>
      <c r="M145" s="194">
        <f>IF($F145="N",0,SUMIFS('Data and Mdcr Calculation'!$I:$I,'Data and Mdcr Calculation'!$A:$A,$A145,'Data and Mdcr Calculation'!$D:$D,M$10))</f>
        <v>53330.344332249457</v>
      </c>
      <c r="N145" s="194">
        <f>IF($F145="N",0,SUMIFS('Data and Mdcr Calculation'!$I:$I,'Data and Mdcr Calculation'!$A:$A,$A145,'Data and Mdcr Calculation'!$D:$D,N$10))</f>
        <v>10121.036870950151</v>
      </c>
      <c r="O145" s="159">
        <f t="shared" si="131"/>
        <v>470334.64572921942</v>
      </c>
      <c r="P145" s="212">
        <f>IF($F145="N",0,SUMIFS('Data and Mdcr Calculation'!P:P,'Data and Mdcr Calculation'!A:A,A145))</f>
        <v>640159.42386225308</v>
      </c>
      <c r="Q145" s="46">
        <f t="shared" si="107"/>
        <v>0.73471486663675845</v>
      </c>
      <c r="R145" s="14">
        <f t="shared" si="108"/>
        <v>169824.77813303366</v>
      </c>
      <c r="S145" s="113">
        <f t="shared" si="103"/>
        <v>74218.710127150189</v>
      </c>
      <c r="T145" s="47">
        <f t="shared" si="104"/>
        <v>9987.2088500410591</v>
      </c>
      <c r="U145" s="47">
        <f t="shared" si="105"/>
        <v>1829.9756311998631</v>
      </c>
      <c r="V145" s="14">
        <f t="shared" si="109"/>
        <v>86035.894608391114</v>
      </c>
      <c r="W145" s="113">
        <f t="shared" si="110"/>
        <v>43821.327589452339</v>
      </c>
      <c r="X145" s="47">
        <f t="shared" si="111"/>
        <v>5743.6780845832664</v>
      </c>
      <c r="Y145" s="47">
        <f t="shared" si="112"/>
        <v>1090.0356710013314</v>
      </c>
      <c r="Z145" s="14">
        <f t="shared" si="113"/>
        <v>50655.041345036938</v>
      </c>
      <c r="AA145" s="103">
        <f t="shared" si="114"/>
        <v>136690.93595342804</v>
      </c>
      <c r="AB145" s="113">
        <f t="shared" si="115"/>
        <v>78746.642044721681</v>
      </c>
      <c r="AC145" s="47">
        <f t="shared" si="116"/>
        <v>10624.690266001127</v>
      </c>
      <c r="AD145" s="47">
        <f t="shared" si="117"/>
        <v>1946.7825863828332</v>
      </c>
      <c r="AE145" s="14">
        <f t="shared" si="118"/>
        <v>91318.114897105639</v>
      </c>
      <c r="AF145" s="113">
        <f t="shared" si="119"/>
        <v>46494.777283238553</v>
      </c>
      <c r="AG145" s="47">
        <f t="shared" si="120"/>
        <v>6110.2958346630494</v>
      </c>
      <c r="AH145" s="47">
        <f t="shared" si="121"/>
        <v>1159.6124159588633</v>
      </c>
      <c r="AI145" s="97">
        <f t="shared" si="122"/>
        <v>53764.685533860466</v>
      </c>
      <c r="AJ145" s="113">
        <f t="shared" si="123"/>
        <v>125241.41932796023</v>
      </c>
      <c r="AK145" s="47">
        <f t="shared" si="124"/>
        <v>16734.986100664177</v>
      </c>
      <c r="AL145" s="47">
        <f t="shared" si="125"/>
        <v>3106.3950023416965</v>
      </c>
      <c r="AM145" s="97">
        <f t="shared" si="126"/>
        <v>145082.8004309661</v>
      </c>
      <c r="AN145" s="127">
        <f t="shared" si="127"/>
        <v>63102.31</v>
      </c>
      <c r="AO145" s="128">
        <f t="shared" si="128"/>
        <v>31551.16</v>
      </c>
      <c r="AP145" s="129">
        <f t="shared" si="129"/>
        <v>31551.149999999998</v>
      </c>
    </row>
    <row r="146" spans="1:42" ht="30" x14ac:dyDescent="0.25">
      <c r="A146" s="105" t="s">
        <v>136</v>
      </c>
      <c r="B146" s="44" t="s">
        <v>341</v>
      </c>
      <c r="C146" s="45" t="s">
        <v>1450</v>
      </c>
      <c r="D146" s="45" t="s">
        <v>381</v>
      </c>
      <c r="E146" s="106" t="s">
        <v>183</v>
      </c>
      <c r="F146" s="104" t="str">
        <f t="shared" si="106"/>
        <v>Y</v>
      </c>
      <c r="G146" s="190">
        <f>SUMIF('Data and Mdcr Calculation'!A:A,A146,'Data and Mdcr Calculation'!H:H)</f>
        <v>70</v>
      </c>
      <c r="H146" s="9">
        <f>IF($F146="N",0,SUMIFS('Data and Mdcr Calculation'!$R:$R,'Data and Mdcr Calculation'!$D:$D,H$10,'Data and Mdcr Calculation'!$A:$A,$A146))</f>
        <v>71.363403759662333</v>
      </c>
      <c r="I146" s="191">
        <f>IF($F146="N",0,SUMIFS('Data and Mdcr Calculation'!$R:$R,'Data and Mdcr Calculation'!$D:$D,I$10,'Data and Mdcr Calculation'!$A:$A,$A146))</f>
        <v>22.95793066859634</v>
      </c>
      <c r="J146" s="191">
        <f>IF($F146="N",0,SUMIFS('Data and Mdcr Calculation'!$R:$R,'Data and Mdcr Calculation'!$D:$D,J$10,'Data and Mdcr Calculation'!$A:$A,$A146))</f>
        <v>3.82113626394385</v>
      </c>
      <c r="K146" s="190">
        <f t="shared" si="130"/>
        <v>98.142470692202522</v>
      </c>
      <c r="L146" s="158">
        <f>IF($F146="N",0,SUMIFS('Data and Mdcr Calculation'!$I:$I,'Data and Mdcr Calculation'!$A:$A,$A146,'Data and Mdcr Calculation'!$D:$D,L$10))</f>
        <v>4500.8709335090934</v>
      </c>
      <c r="M146" s="194">
        <f>IF($F146="N",0,SUMIFS('Data and Mdcr Calculation'!$I:$I,'Data and Mdcr Calculation'!$A:$A,$A146,'Data and Mdcr Calculation'!$D:$D,M$10))</f>
        <v>1790.1873509693919</v>
      </c>
      <c r="N146" s="194">
        <f>IF($F146="N",0,SUMIFS('Data and Mdcr Calculation'!$I:$I,'Data and Mdcr Calculation'!$A:$A,$A146,'Data and Mdcr Calculation'!$D:$D,N$10))</f>
        <v>263.21858172124865</v>
      </c>
      <c r="O146" s="159">
        <f t="shared" si="131"/>
        <v>6554.2768661997343</v>
      </c>
      <c r="P146" s="212">
        <f>IF($F146="N",0,SUMIFS('Data and Mdcr Calculation'!P:P,'Data and Mdcr Calculation'!A:A,A146))</f>
        <v>46922.896662648956</v>
      </c>
      <c r="Q146" s="46">
        <f t="shared" si="107"/>
        <v>0.13968184686724588</v>
      </c>
      <c r="R146" s="14">
        <f t="shared" si="108"/>
        <v>40368.619796449224</v>
      </c>
      <c r="S146" s="113">
        <f t="shared" si="103"/>
        <v>3142.1306675379328</v>
      </c>
      <c r="T146" s="47">
        <f t="shared" si="104"/>
        <v>1010.8376873382969</v>
      </c>
      <c r="U146" s="47">
        <f t="shared" si="105"/>
        <v>168.24462970144771</v>
      </c>
      <c r="V146" s="14">
        <f t="shared" si="109"/>
        <v>4321.2129845776772</v>
      </c>
      <c r="W146" s="113">
        <f t="shared" si="110"/>
        <v>484.74379953892941</v>
      </c>
      <c r="X146" s="47">
        <f t="shared" si="111"/>
        <v>192.80317769940351</v>
      </c>
      <c r="Y146" s="47">
        <f t="shared" si="112"/>
        <v>28.348641251378481</v>
      </c>
      <c r="Z146" s="14">
        <f t="shared" si="113"/>
        <v>705.89561848971141</v>
      </c>
      <c r="AA146" s="103">
        <f t="shared" si="114"/>
        <v>5027.1086030673887</v>
      </c>
      <c r="AB146" s="113">
        <f t="shared" si="115"/>
        <v>3333.8256419500613</v>
      </c>
      <c r="AC146" s="47">
        <f t="shared" si="116"/>
        <v>1075.3592418492519</v>
      </c>
      <c r="AD146" s="47">
        <f t="shared" si="117"/>
        <v>178.9836486185614</v>
      </c>
      <c r="AE146" s="14">
        <f t="shared" si="118"/>
        <v>4588.1685324178743</v>
      </c>
      <c r="AF146" s="113">
        <f t="shared" si="119"/>
        <v>514.31702868851926</v>
      </c>
      <c r="AG146" s="47">
        <f t="shared" si="120"/>
        <v>205.10976351000375</v>
      </c>
      <c r="AH146" s="47">
        <f t="shared" si="121"/>
        <v>30.158128990828175</v>
      </c>
      <c r="AI146" s="97">
        <f t="shared" si="122"/>
        <v>749.58492118935123</v>
      </c>
      <c r="AJ146" s="113">
        <f t="shared" si="123"/>
        <v>3848.1426706385805</v>
      </c>
      <c r="AK146" s="47">
        <f t="shared" si="124"/>
        <v>1280.4690053592558</v>
      </c>
      <c r="AL146" s="47">
        <f t="shared" si="125"/>
        <v>209.14177760938958</v>
      </c>
      <c r="AM146" s="97">
        <f t="shared" si="126"/>
        <v>5337.7534536072253</v>
      </c>
      <c r="AN146" s="127">
        <f t="shared" si="127"/>
        <v>2321.6</v>
      </c>
      <c r="AO146" s="128">
        <f t="shared" si="128"/>
        <v>1160.8</v>
      </c>
      <c r="AP146" s="129">
        <f t="shared" si="129"/>
        <v>1160.8</v>
      </c>
    </row>
    <row r="147" spans="1:42" ht="30" x14ac:dyDescent="0.25">
      <c r="A147" s="105" t="s">
        <v>163</v>
      </c>
      <c r="B147" s="44" t="s">
        <v>252</v>
      </c>
      <c r="C147" s="45" t="s">
        <v>1451</v>
      </c>
      <c r="D147" s="45" t="s">
        <v>249</v>
      </c>
      <c r="E147" s="106" t="s">
        <v>183</v>
      </c>
      <c r="F147" s="104" t="str">
        <f t="shared" si="106"/>
        <v>Y</v>
      </c>
      <c r="G147" s="190">
        <f>SUMIF('Data and Mdcr Calculation'!A:A,A147,'Data and Mdcr Calculation'!H:H)</f>
        <v>319</v>
      </c>
      <c r="H147" s="9">
        <f>IF($F147="N",0,SUMIFS('Data and Mdcr Calculation'!$R:$R,'Data and Mdcr Calculation'!$D:$D,H$10,'Data and Mdcr Calculation'!$A:$A,$A147))</f>
        <v>310.48684912442695</v>
      </c>
      <c r="I147" s="191">
        <f>IF($F147="N",0,SUMIFS('Data and Mdcr Calculation'!$R:$R,'Data and Mdcr Calculation'!$D:$D,I$10,'Data and Mdcr Calculation'!$A:$A,$A147))</f>
        <v>174.58174176225501</v>
      </c>
      <c r="J147" s="191">
        <f>IF($F147="N",0,SUMIFS('Data and Mdcr Calculation'!$R:$R,'Data and Mdcr Calculation'!$D:$D,J$10,'Data and Mdcr Calculation'!$A:$A,$A147))</f>
        <v>1.1379957586278353</v>
      </c>
      <c r="K147" s="190">
        <f t="shared" si="130"/>
        <v>486.20658664530976</v>
      </c>
      <c r="L147" s="158">
        <f>IF($F147="N",0,SUMIFS('Data and Mdcr Calculation'!$I:$I,'Data and Mdcr Calculation'!$A:$A,$A147,'Data and Mdcr Calculation'!$D:$D,L$10))</f>
        <v>38980.548089274969</v>
      </c>
      <c r="M147" s="194">
        <f>IF($F147="N",0,SUMIFS('Data and Mdcr Calculation'!$I:$I,'Data and Mdcr Calculation'!$A:$A,$A147,'Data and Mdcr Calculation'!$D:$D,M$10))</f>
        <v>21909.305176353559</v>
      </c>
      <c r="N147" s="194">
        <f>IF($F147="N",0,SUMIFS('Data and Mdcr Calculation'!$I:$I,'Data and Mdcr Calculation'!$A:$A,$A147,'Data and Mdcr Calculation'!$D:$D,N$10))</f>
        <v>143.47850524779747</v>
      </c>
      <c r="O147" s="159">
        <f t="shared" si="131"/>
        <v>61033.331770876321</v>
      </c>
      <c r="P147" s="212">
        <f>IF($F147="N",0,SUMIFS('Data and Mdcr Calculation'!P:P,'Data and Mdcr Calculation'!A:A,A147))</f>
        <v>88513.909098778648</v>
      </c>
      <c r="Q147" s="46">
        <f t="shared" si="107"/>
        <v>0.68953379635244794</v>
      </c>
      <c r="R147" s="14">
        <f t="shared" si="108"/>
        <v>27480.577327902327</v>
      </c>
      <c r="S147" s="113">
        <f t="shared" si="103"/>
        <v>13670.735966948519</v>
      </c>
      <c r="T147" s="47">
        <f t="shared" si="104"/>
        <v>7686.834089792088</v>
      </c>
      <c r="U147" s="47">
        <f t="shared" si="105"/>
        <v>50.105953252383593</v>
      </c>
      <c r="V147" s="14">
        <f t="shared" si="109"/>
        <v>21407.676009992992</v>
      </c>
      <c r="W147" s="113">
        <f t="shared" si="110"/>
        <v>4198.2050292149142</v>
      </c>
      <c r="X147" s="47">
        <f t="shared" si="111"/>
        <v>2359.6321674932783</v>
      </c>
      <c r="Y147" s="47">
        <f t="shared" si="112"/>
        <v>15.452635015187788</v>
      </c>
      <c r="Z147" s="14">
        <f t="shared" si="113"/>
        <v>6573.2898317233812</v>
      </c>
      <c r="AA147" s="103">
        <f t="shared" si="114"/>
        <v>27980.965841716374</v>
      </c>
      <c r="AB147" s="113">
        <f t="shared" si="115"/>
        <v>14504.759646629729</v>
      </c>
      <c r="AC147" s="47">
        <f t="shared" si="116"/>
        <v>8177.483074246903</v>
      </c>
      <c r="AD147" s="47">
        <f t="shared" si="117"/>
        <v>53.304205587642123</v>
      </c>
      <c r="AE147" s="14">
        <f t="shared" si="118"/>
        <v>22735.546926464274</v>
      </c>
      <c r="AF147" s="113">
        <f t="shared" si="119"/>
        <v>4454.3289434641001</v>
      </c>
      <c r="AG147" s="47">
        <f t="shared" si="120"/>
        <v>2510.2469866949768</v>
      </c>
      <c r="AH147" s="47">
        <f t="shared" si="121"/>
        <v>16.438973420412541</v>
      </c>
      <c r="AI147" s="97">
        <f t="shared" si="122"/>
        <v>6981.0149035794893</v>
      </c>
      <c r="AJ147" s="113">
        <f t="shared" si="123"/>
        <v>18959.08859009383</v>
      </c>
      <c r="AK147" s="47">
        <f t="shared" si="124"/>
        <v>10687.73006094188</v>
      </c>
      <c r="AL147" s="47">
        <f t="shared" si="125"/>
        <v>69.743179008054668</v>
      </c>
      <c r="AM147" s="97">
        <f t="shared" si="126"/>
        <v>29716.561830043767</v>
      </c>
      <c r="AN147" s="127">
        <f t="shared" si="127"/>
        <v>12924.92</v>
      </c>
      <c r="AO147" s="128">
        <f t="shared" si="128"/>
        <v>6462.46</v>
      </c>
      <c r="AP147" s="129">
        <f t="shared" si="129"/>
        <v>6462.46</v>
      </c>
    </row>
    <row r="148" spans="1:42" ht="30" x14ac:dyDescent="0.25">
      <c r="A148" s="105" t="s">
        <v>56</v>
      </c>
      <c r="B148" s="44" t="s">
        <v>198</v>
      </c>
      <c r="C148" s="45" t="s">
        <v>1452</v>
      </c>
      <c r="D148" s="45" t="s">
        <v>192</v>
      </c>
      <c r="E148" s="106" t="s">
        <v>183</v>
      </c>
      <c r="F148" s="104" t="str">
        <f t="shared" si="106"/>
        <v>Y</v>
      </c>
      <c r="G148" s="190">
        <f>SUMIF('Data and Mdcr Calculation'!A:A,A148,'Data and Mdcr Calculation'!H:H)</f>
        <v>7272</v>
      </c>
      <c r="H148" s="9">
        <f>IF($F148="N",0,SUMIFS('Data and Mdcr Calculation'!$R:$R,'Data and Mdcr Calculation'!$D:$D,H$10,'Data and Mdcr Calculation'!$A:$A,$A148))</f>
        <v>7089.9715969032195</v>
      </c>
      <c r="I148" s="191">
        <f>IF($F148="N",0,SUMIFS('Data and Mdcr Calculation'!$R:$R,'Data and Mdcr Calculation'!$D:$D,I$10,'Data and Mdcr Calculation'!$A:$A,$A148))</f>
        <v>1857.0609156293351</v>
      </c>
      <c r="J148" s="191">
        <f>IF($F148="N",0,SUMIFS('Data and Mdcr Calculation'!$R:$R,'Data and Mdcr Calculation'!$D:$D,J$10,'Data and Mdcr Calculation'!$A:$A,$A148))</f>
        <v>272.63410442640821</v>
      </c>
      <c r="K148" s="190">
        <f t="shared" si="130"/>
        <v>9219.6666169589625</v>
      </c>
      <c r="L148" s="158">
        <f>IF($F148="N",0,SUMIFS('Data and Mdcr Calculation'!$I:$I,'Data and Mdcr Calculation'!$A:$A,$A148,'Data and Mdcr Calculation'!$D:$D,L$10))</f>
        <v>1861551.5470680615</v>
      </c>
      <c r="M148" s="194">
        <f>IF($F148="N",0,SUMIFS('Data and Mdcr Calculation'!$I:$I,'Data and Mdcr Calculation'!$A:$A,$A148,'Data and Mdcr Calculation'!$D:$D,M$10))</f>
        <v>476855.41532572865</v>
      </c>
      <c r="N148" s="194">
        <f>IF($F148="N",0,SUMIFS('Data and Mdcr Calculation'!$I:$I,'Data and Mdcr Calculation'!$A:$A,$A148,'Data and Mdcr Calculation'!$D:$D,N$10))</f>
        <v>72320.953448588654</v>
      </c>
      <c r="O148" s="159">
        <f t="shared" si="131"/>
        <v>2410727.9158423785</v>
      </c>
      <c r="P148" s="212">
        <f>IF($F148="N",0,SUMIFS('Data and Mdcr Calculation'!P:P,'Data and Mdcr Calculation'!A:A,A148))</f>
        <v>2137856.2951404443</v>
      </c>
      <c r="Q148" s="46">
        <f t="shared" si="107"/>
        <v>1.1276379620661117</v>
      </c>
      <c r="R148" s="14">
        <f t="shared" si="108"/>
        <v>-272871.62070193421</v>
      </c>
      <c r="S148" s="113">
        <f t="shared" si="103"/>
        <v>312171.44941164879</v>
      </c>
      <c r="T148" s="47">
        <f t="shared" si="104"/>
        <v>81766.39211515963</v>
      </c>
      <c r="U148" s="47">
        <f t="shared" si="105"/>
        <v>12004.079617894755</v>
      </c>
      <c r="V148" s="14">
        <f t="shared" si="109"/>
        <v>405941.92114470323</v>
      </c>
      <c r="W148" s="113">
        <f t="shared" si="110"/>
        <v>200489.10161923023</v>
      </c>
      <c r="X148" s="47">
        <f t="shared" si="111"/>
        <v>51357.328230580977</v>
      </c>
      <c r="Y148" s="47">
        <f t="shared" si="112"/>
        <v>7788.9666864129986</v>
      </c>
      <c r="Z148" s="14">
        <f t="shared" si="113"/>
        <v>259635.39653622423</v>
      </c>
      <c r="AA148" s="103">
        <f t="shared" si="114"/>
        <v>665577.31768092746</v>
      </c>
      <c r="AB148" s="113">
        <f t="shared" si="115"/>
        <v>331216.39194869896</v>
      </c>
      <c r="AC148" s="47">
        <f t="shared" si="116"/>
        <v>86985.523526765566</v>
      </c>
      <c r="AD148" s="47">
        <f t="shared" si="117"/>
        <v>12770.297465845484</v>
      </c>
      <c r="AE148" s="14">
        <f t="shared" si="118"/>
        <v>430972.21294131002</v>
      </c>
      <c r="AF148" s="113">
        <f t="shared" si="119"/>
        <v>212720.53222199494</v>
      </c>
      <c r="AG148" s="47">
        <f t="shared" si="120"/>
        <v>54635.455564447853</v>
      </c>
      <c r="AH148" s="47">
        <f t="shared" si="121"/>
        <v>8286.1347727797856</v>
      </c>
      <c r="AI148" s="97">
        <f t="shared" si="122"/>
        <v>275642.12255922257</v>
      </c>
      <c r="AJ148" s="113">
        <f t="shared" si="123"/>
        <v>543936.92417069385</v>
      </c>
      <c r="AK148" s="47">
        <f t="shared" si="124"/>
        <v>141620.97909121343</v>
      </c>
      <c r="AL148" s="47">
        <f t="shared" si="125"/>
        <v>21056.432238625268</v>
      </c>
      <c r="AM148" s="97">
        <f t="shared" si="126"/>
        <v>706614.33550053253</v>
      </c>
      <c r="AN148" s="127">
        <f t="shared" si="127"/>
        <v>307334.84000000003</v>
      </c>
      <c r="AO148" s="128">
        <f t="shared" si="128"/>
        <v>153667.42000000001</v>
      </c>
      <c r="AP148" s="129">
        <f t="shared" si="129"/>
        <v>153667.42000000001</v>
      </c>
    </row>
    <row r="149" spans="1:42" ht="30" x14ac:dyDescent="0.25">
      <c r="A149" s="105" t="s">
        <v>123</v>
      </c>
      <c r="B149" s="44" t="s">
        <v>204</v>
      </c>
      <c r="C149" s="45" t="s">
        <v>1453</v>
      </c>
      <c r="D149" s="45" t="s">
        <v>192</v>
      </c>
      <c r="E149" s="106" t="s">
        <v>183</v>
      </c>
      <c r="F149" s="104" t="str">
        <f t="shared" si="106"/>
        <v>Y</v>
      </c>
      <c r="G149" s="190">
        <f>SUMIF('Data and Mdcr Calculation'!A:A,A149,'Data and Mdcr Calculation'!H:H)</f>
        <v>175</v>
      </c>
      <c r="H149" s="9">
        <f>IF($F149="N",0,SUMIFS('Data and Mdcr Calculation'!$R:$R,'Data and Mdcr Calculation'!$D:$D,H$10,'Data and Mdcr Calculation'!$A:$A,$A149))</f>
        <v>247.40971546220129</v>
      </c>
      <c r="I149" s="191">
        <f>IF($F149="N",0,SUMIFS('Data and Mdcr Calculation'!$R:$R,'Data and Mdcr Calculation'!$D:$D,I$10,'Data and Mdcr Calculation'!$A:$A,$A149))</f>
        <v>25.804912783614064</v>
      </c>
      <c r="J149" s="191">
        <f>IF($F149="N",0,SUMIFS('Data and Mdcr Calculation'!$R:$R,'Data and Mdcr Calculation'!$D:$D,J$10,'Data and Mdcr Calculation'!$A:$A,$A149))</f>
        <v>1.4949098173483539</v>
      </c>
      <c r="K149" s="190">
        <f t="shared" si="130"/>
        <v>274.70953806316368</v>
      </c>
      <c r="L149" s="158">
        <f>IF($F149="N",0,SUMIFS('Data and Mdcr Calculation'!$I:$I,'Data and Mdcr Calculation'!$A:$A,$A149,'Data and Mdcr Calculation'!$D:$D,L$10))</f>
        <v>18834.559010254598</v>
      </c>
      <c r="M149" s="194">
        <f>IF($F149="N",0,SUMIFS('Data and Mdcr Calculation'!$I:$I,'Data and Mdcr Calculation'!$A:$A,$A149,'Data and Mdcr Calculation'!$D:$D,M$10))</f>
        <v>1597.896297197869</v>
      </c>
      <c r="N149" s="194">
        <f>IF($F149="N",0,SUMIFS('Data and Mdcr Calculation'!$I:$I,'Data and Mdcr Calculation'!$A:$A,$A149,'Data and Mdcr Calculation'!$D:$D,N$10))</f>
        <v>93.566405467833476</v>
      </c>
      <c r="O149" s="159">
        <f t="shared" si="131"/>
        <v>20526.021712920301</v>
      </c>
      <c r="P149" s="212">
        <f>IF($F149="N",0,SUMIFS('Data and Mdcr Calculation'!P:P,'Data and Mdcr Calculation'!A:A,A149))</f>
        <v>59199.905452611776</v>
      </c>
      <c r="Q149" s="46">
        <f t="shared" si="107"/>
        <v>0.3467238934925484</v>
      </c>
      <c r="R149" s="14">
        <f t="shared" si="108"/>
        <v>38673.883739691475</v>
      </c>
      <c r="S149" s="113">
        <f t="shared" si="103"/>
        <v>10893.449771800722</v>
      </c>
      <c r="T149" s="47">
        <f t="shared" si="104"/>
        <v>1136.1903098625273</v>
      </c>
      <c r="U149" s="47">
        <f t="shared" si="105"/>
        <v>65.82087925784802</v>
      </c>
      <c r="V149" s="14">
        <f t="shared" si="109"/>
        <v>12095.460960921098</v>
      </c>
      <c r="W149" s="113">
        <f t="shared" si="110"/>
        <v>2028.4820054044203</v>
      </c>
      <c r="X149" s="47">
        <f t="shared" si="111"/>
        <v>172.09343120821049</v>
      </c>
      <c r="Y149" s="47">
        <f t="shared" si="112"/>
        <v>10.077101868885666</v>
      </c>
      <c r="Z149" s="14">
        <f t="shared" si="113"/>
        <v>2210.6525384815163</v>
      </c>
      <c r="AA149" s="103">
        <f t="shared" si="114"/>
        <v>14306.113499402614</v>
      </c>
      <c r="AB149" s="113">
        <f t="shared" si="115"/>
        <v>11558.036893157265</v>
      </c>
      <c r="AC149" s="47">
        <f t="shared" si="116"/>
        <v>1208.7130955984335</v>
      </c>
      <c r="AD149" s="47">
        <f t="shared" si="117"/>
        <v>70.022211976434065</v>
      </c>
      <c r="AE149" s="14">
        <f t="shared" si="118"/>
        <v>12836.772200732134</v>
      </c>
      <c r="AF149" s="113">
        <f t="shared" si="119"/>
        <v>2152.2355495007114</v>
      </c>
      <c r="AG149" s="47">
        <f t="shared" si="120"/>
        <v>183.07811830660691</v>
      </c>
      <c r="AH149" s="47">
        <f t="shared" si="121"/>
        <v>10.720321137112412</v>
      </c>
      <c r="AI149" s="97">
        <f t="shared" si="122"/>
        <v>2346.0339889444308</v>
      </c>
      <c r="AJ149" s="113">
        <f t="shared" si="123"/>
        <v>13710.272442657977</v>
      </c>
      <c r="AK149" s="47">
        <f t="shared" si="124"/>
        <v>1391.7912139050404</v>
      </c>
      <c r="AL149" s="47">
        <f t="shared" si="125"/>
        <v>80.742533113546472</v>
      </c>
      <c r="AM149" s="97">
        <f t="shared" si="126"/>
        <v>15182.806189676565</v>
      </c>
      <c r="AN149" s="127">
        <f t="shared" si="127"/>
        <v>6603.61</v>
      </c>
      <c r="AO149" s="128">
        <f t="shared" si="128"/>
        <v>3301.81</v>
      </c>
      <c r="AP149" s="129">
        <f t="shared" si="129"/>
        <v>3301.7999999999997</v>
      </c>
    </row>
    <row r="150" spans="1:42" ht="30" x14ac:dyDescent="0.25">
      <c r="A150" s="105" t="s">
        <v>166</v>
      </c>
      <c r="B150" s="44" t="s">
        <v>194</v>
      </c>
      <c r="C150" s="45" t="s">
        <v>1454</v>
      </c>
      <c r="D150" s="45" t="s">
        <v>192</v>
      </c>
      <c r="E150" s="106" t="s">
        <v>183</v>
      </c>
      <c r="F150" s="104" t="str">
        <f t="shared" si="106"/>
        <v>Y</v>
      </c>
      <c r="G150" s="190">
        <f>SUMIF('Data and Mdcr Calculation'!A:A,A150,'Data and Mdcr Calculation'!H:H)</f>
        <v>85</v>
      </c>
      <c r="H150" s="9">
        <f>IF($F150="N",0,SUMIFS('Data and Mdcr Calculation'!$R:$R,'Data and Mdcr Calculation'!$D:$D,H$10,'Data and Mdcr Calculation'!$A:$A,$A150))</f>
        <v>24.852583212507511</v>
      </c>
      <c r="I150" s="191">
        <f>IF($F150="N",0,SUMIFS('Data and Mdcr Calculation'!$R:$R,'Data and Mdcr Calculation'!$D:$D,I$10,'Data and Mdcr Calculation'!$A:$A,$A150))</f>
        <v>77.903260719748687</v>
      </c>
      <c r="J150" s="191">
        <f>IF($F150="N",0,SUMIFS('Data and Mdcr Calculation'!$R:$R,'Data and Mdcr Calculation'!$D:$D,J$10,'Data and Mdcr Calculation'!$A:$A,$A150))</f>
        <v>0</v>
      </c>
      <c r="K150" s="190">
        <f t="shared" si="130"/>
        <v>102.7558439322562</v>
      </c>
      <c r="L150" s="158">
        <f>IF($F150="N",0,SUMIFS('Data and Mdcr Calculation'!$I:$I,'Data and Mdcr Calculation'!$A:$A,$A150,'Data and Mdcr Calculation'!$D:$D,L$10))</f>
        <v>5311.2209553389102</v>
      </c>
      <c r="M150" s="194">
        <f>IF($F150="N",0,SUMIFS('Data and Mdcr Calculation'!$I:$I,'Data and Mdcr Calculation'!$A:$A,$A150,'Data and Mdcr Calculation'!$D:$D,M$10))</f>
        <v>16916.015722800792</v>
      </c>
      <c r="N150" s="194">
        <f>IF($F150="N",0,SUMIFS('Data and Mdcr Calculation'!$I:$I,'Data and Mdcr Calculation'!$A:$A,$A150,'Data and Mdcr Calculation'!$D:$D,N$10))</f>
        <v>0</v>
      </c>
      <c r="O150" s="159">
        <f t="shared" si="131"/>
        <v>22227.236678139703</v>
      </c>
      <c r="P150" s="212">
        <f>IF($F150="N",0,SUMIFS('Data and Mdcr Calculation'!P:P,'Data and Mdcr Calculation'!A:A,A150))</f>
        <v>22596.010080703138</v>
      </c>
      <c r="Q150" s="46">
        <f t="shared" si="107"/>
        <v>0.98367971153994282</v>
      </c>
      <c r="R150" s="14">
        <f t="shared" si="108"/>
        <v>368.7734025634345</v>
      </c>
      <c r="S150" s="113">
        <f t="shared" ref="S150:S181" si="132">IF($F150="N",0,IF($E150=$A$6,Comp1_FS,Comp1_HB)*H150)</f>
        <v>1094.2592388467058</v>
      </c>
      <c r="T150" s="47">
        <f t="shared" ref="T150:T181" si="133">IF($F150="N",0,IF($E150=$A$6,Comp1_FS,Comp1_HB)*I150)</f>
        <v>3430.0805694905348</v>
      </c>
      <c r="U150" s="47">
        <f t="shared" ref="U150:U181" si="134">IF($F150="N",0,IF($E150=$A$6,Comp1_FS,Comp1_HB)*J150)</f>
        <v>0</v>
      </c>
      <c r="V150" s="14">
        <f t="shared" si="109"/>
        <v>4524.3398083372404</v>
      </c>
      <c r="W150" s="113">
        <f t="shared" si="110"/>
        <v>572.01849689000062</v>
      </c>
      <c r="X150" s="47">
        <f t="shared" si="111"/>
        <v>1821.8548933456455</v>
      </c>
      <c r="Y150" s="47">
        <f t="shared" si="112"/>
        <v>0</v>
      </c>
      <c r="Z150" s="14">
        <f t="shared" si="113"/>
        <v>2393.8733902356462</v>
      </c>
      <c r="AA150" s="103">
        <f t="shared" si="114"/>
        <v>6918.2131985728865</v>
      </c>
      <c r="AB150" s="113">
        <f t="shared" si="115"/>
        <v>1161.0177600495551</v>
      </c>
      <c r="AC150" s="47">
        <f t="shared" si="116"/>
        <v>3649.0218824367394</v>
      </c>
      <c r="AD150" s="47">
        <f t="shared" si="117"/>
        <v>0</v>
      </c>
      <c r="AE150" s="14">
        <f t="shared" si="118"/>
        <v>4810.0396424862947</v>
      </c>
      <c r="AF150" s="113">
        <f t="shared" si="119"/>
        <v>606.91617707161868</v>
      </c>
      <c r="AG150" s="47">
        <f t="shared" si="120"/>
        <v>1938.1435035591974</v>
      </c>
      <c r="AH150" s="47">
        <f t="shared" si="121"/>
        <v>0</v>
      </c>
      <c r="AI150" s="97">
        <f t="shared" si="122"/>
        <v>2545.0596806308158</v>
      </c>
      <c r="AJ150" s="113">
        <f t="shared" si="123"/>
        <v>1767.9339371211738</v>
      </c>
      <c r="AK150" s="47">
        <f t="shared" si="124"/>
        <v>5587.165385995937</v>
      </c>
      <c r="AL150" s="47">
        <f t="shared" si="125"/>
        <v>0</v>
      </c>
      <c r="AM150" s="97">
        <f t="shared" si="126"/>
        <v>7355.0993231171105</v>
      </c>
      <c r="AN150" s="127">
        <f t="shared" si="127"/>
        <v>3199.03</v>
      </c>
      <c r="AO150" s="128">
        <f t="shared" si="128"/>
        <v>1599.52</v>
      </c>
      <c r="AP150" s="129">
        <f t="shared" si="129"/>
        <v>1599.5100000000002</v>
      </c>
    </row>
    <row r="151" spans="1:42" ht="30" x14ac:dyDescent="0.25">
      <c r="A151" s="105" t="s">
        <v>145</v>
      </c>
      <c r="B151" s="44" t="s">
        <v>597</v>
      </c>
      <c r="C151" s="45" t="s">
        <v>1455</v>
      </c>
      <c r="D151" s="45" t="s">
        <v>192</v>
      </c>
      <c r="E151" s="106" t="s">
        <v>183</v>
      </c>
      <c r="F151" s="104" t="str">
        <f t="shared" si="106"/>
        <v>Y</v>
      </c>
      <c r="G151" s="190">
        <f>SUMIF('Data and Mdcr Calculation'!A:A,A151,'Data and Mdcr Calculation'!H:H)</f>
        <v>1054</v>
      </c>
      <c r="H151" s="9">
        <f>IF($F151="N",0,SUMIFS('Data and Mdcr Calculation'!$R:$R,'Data and Mdcr Calculation'!$D:$D,H$10,'Data and Mdcr Calculation'!$A:$A,$A151))</f>
        <v>1315.3175516875472</v>
      </c>
      <c r="I151" s="191">
        <f>IF($F151="N",0,SUMIFS('Data and Mdcr Calculation'!$R:$R,'Data and Mdcr Calculation'!$D:$D,I$10,'Data and Mdcr Calculation'!$A:$A,$A151))</f>
        <v>53.971119720652297</v>
      </c>
      <c r="J151" s="191">
        <f>IF($F151="N",0,SUMIFS('Data and Mdcr Calculation'!$R:$R,'Data and Mdcr Calculation'!$D:$D,J$10,'Data and Mdcr Calculation'!$A:$A,$A151))</f>
        <v>53.804827178627058</v>
      </c>
      <c r="K151" s="190">
        <f t="shared" si="130"/>
        <v>1423.0934985868264</v>
      </c>
      <c r="L151" s="158">
        <f>IF($F151="N",0,SUMIFS('Data and Mdcr Calculation'!$I:$I,'Data and Mdcr Calculation'!$A:$A,$A151,'Data and Mdcr Calculation'!$D:$D,L$10))</f>
        <v>81238.380923791818</v>
      </c>
      <c r="M151" s="194">
        <f>IF($F151="N",0,SUMIFS('Data and Mdcr Calculation'!$I:$I,'Data and Mdcr Calculation'!$A:$A,$A151,'Data and Mdcr Calculation'!$D:$D,M$10))</f>
        <v>7839.3583373674464</v>
      </c>
      <c r="N151" s="194">
        <f>IF($F151="N",0,SUMIFS('Data and Mdcr Calculation'!$I:$I,'Data and Mdcr Calculation'!$A:$A,$A151,'Data and Mdcr Calculation'!$D:$D,N$10))</f>
        <v>3320.4132977175977</v>
      </c>
      <c r="O151" s="159">
        <f t="shared" si="131"/>
        <v>92398.152558876871</v>
      </c>
      <c r="P151" s="212">
        <f>IF($F151="N",0,SUMIFS('Data and Mdcr Calculation'!P:P,'Data and Mdcr Calculation'!A:A,A151))</f>
        <v>469820.08762345486</v>
      </c>
      <c r="Q151" s="46">
        <f t="shared" si="107"/>
        <v>0.19666709660343623</v>
      </c>
      <c r="R151" s="14">
        <f t="shared" si="108"/>
        <v>377421.93506457796</v>
      </c>
      <c r="S151" s="113">
        <f t="shared" si="132"/>
        <v>57913.431800802704</v>
      </c>
      <c r="T151" s="47">
        <f t="shared" si="133"/>
        <v>2376.3484013003208</v>
      </c>
      <c r="U151" s="47">
        <f t="shared" si="134"/>
        <v>2369.0265406749495</v>
      </c>
      <c r="V151" s="14">
        <f t="shared" si="109"/>
        <v>62658.806742777975</v>
      </c>
      <c r="W151" s="113">
        <f t="shared" si="110"/>
        <v>8749.3736254923788</v>
      </c>
      <c r="X151" s="47">
        <f t="shared" si="111"/>
        <v>844.298892934474</v>
      </c>
      <c r="Y151" s="47">
        <f t="shared" si="112"/>
        <v>357.6085121641853</v>
      </c>
      <c r="Z151" s="14">
        <f t="shared" si="113"/>
        <v>9951.2810305910371</v>
      </c>
      <c r="AA151" s="103">
        <f t="shared" si="114"/>
        <v>72610.087773369014</v>
      </c>
      <c r="AB151" s="113">
        <f t="shared" si="115"/>
        <v>61446.611990241596</v>
      </c>
      <c r="AC151" s="47">
        <f t="shared" si="116"/>
        <v>2528.0302141492775</v>
      </c>
      <c r="AD151" s="47">
        <f t="shared" si="117"/>
        <v>2520.2410007180315</v>
      </c>
      <c r="AE151" s="14">
        <f t="shared" si="118"/>
        <v>66494.883205108912</v>
      </c>
      <c r="AF151" s="113">
        <f t="shared" si="119"/>
        <v>9283.1550403102156</v>
      </c>
      <c r="AG151" s="47">
        <f t="shared" si="120"/>
        <v>898.19031163241925</v>
      </c>
      <c r="AH151" s="47">
        <f t="shared" si="121"/>
        <v>380.43458740870778</v>
      </c>
      <c r="AI151" s="97">
        <f t="shared" si="122"/>
        <v>10561.779939351343</v>
      </c>
      <c r="AJ151" s="113">
        <f t="shared" si="123"/>
        <v>70729.767030551811</v>
      </c>
      <c r="AK151" s="47">
        <f t="shared" si="124"/>
        <v>3426.2205257816968</v>
      </c>
      <c r="AL151" s="47">
        <f t="shared" si="125"/>
        <v>2900.6755881267391</v>
      </c>
      <c r="AM151" s="97">
        <f t="shared" si="126"/>
        <v>77056.663144460254</v>
      </c>
      <c r="AN151" s="127">
        <f t="shared" si="127"/>
        <v>33515.03</v>
      </c>
      <c r="AO151" s="128">
        <f t="shared" si="128"/>
        <v>16757.52</v>
      </c>
      <c r="AP151" s="129">
        <f t="shared" si="129"/>
        <v>16757.509999999998</v>
      </c>
    </row>
    <row r="152" spans="1:42" x14ac:dyDescent="0.25">
      <c r="A152" s="105" t="s">
        <v>48</v>
      </c>
      <c r="B152" s="44" t="s">
        <v>598</v>
      </c>
      <c r="C152" s="45" t="s">
        <v>1443</v>
      </c>
      <c r="D152" s="45" t="s">
        <v>192</v>
      </c>
      <c r="E152" s="106" t="s">
        <v>183</v>
      </c>
      <c r="F152" s="104" t="str">
        <f t="shared" si="106"/>
        <v>Y</v>
      </c>
      <c r="G152" s="190">
        <f>SUMIF('Data and Mdcr Calculation'!A:A,A152,'Data and Mdcr Calculation'!H:H)</f>
        <v>207</v>
      </c>
      <c r="H152" s="9">
        <f>IF($F152="N",0,SUMIFS('Data and Mdcr Calculation'!$R:$R,'Data and Mdcr Calculation'!$D:$D,H$10,'Data and Mdcr Calculation'!$A:$A,$A152))</f>
        <v>286.60793891379603</v>
      </c>
      <c r="I152" s="191">
        <f>IF($F152="N",0,SUMIFS('Data and Mdcr Calculation'!$R:$R,'Data and Mdcr Calculation'!$D:$D,I$10,'Data and Mdcr Calculation'!$A:$A,$A152))</f>
        <v>0</v>
      </c>
      <c r="J152" s="191">
        <f>IF($F152="N",0,SUMIFS('Data and Mdcr Calculation'!$R:$R,'Data and Mdcr Calculation'!$D:$D,J$10,'Data and Mdcr Calculation'!$A:$A,$A152))</f>
        <v>8.6785876506247437</v>
      </c>
      <c r="K152" s="190">
        <f t="shared" si="130"/>
        <v>295.2865265644208</v>
      </c>
      <c r="L152" s="158">
        <f>IF($F152="N",0,SUMIFS('Data and Mdcr Calculation'!$I:$I,'Data and Mdcr Calculation'!$A:$A,$A152,'Data and Mdcr Calculation'!$D:$D,L$10))</f>
        <v>67314.789112826795</v>
      </c>
      <c r="M152" s="194">
        <f>IF($F152="N",0,SUMIFS('Data and Mdcr Calculation'!$I:$I,'Data and Mdcr Calculation'!$A:$A,$A152,'Data and Mdcr Calculation'!$D:$D,M$10))</f>
        <v>0</v>
      </c>
      <c r="N152" s="194">
        <f>IF($F152="N",0,SUMIFS('Data and Mdcr Calculation'!$I:$I,'Data and Mdcr Calculation'!$A:$A,$A152,'Data and Mdcr Calculation'!$D:$D,N$10))</f>
        <v>2055.007698813165</v>
      </c>
      <c r="O152" s="159">
        <f t="shared" si="131"/>
        <v>69369.796811639957</v>
      </c>
      <c r="P152" s="212">
        <f>IF($F152="N",0,SUMIFS('Data and Mdcr Calculation'!P:P,'Data and Mdcr Calculation'!A:A,A152))</f>
        <v>168431.43475234564</v>
      </c>
      <c r="Q152" s="46">
        <f t="shared" si="107"/>
        <v>0.41185778007316942</v>
      </c>
      <c r="R152" s="14">
        <f t="shared" si="108"/>
        <v>99061.637940705681</v>
      </c>
      <c r="S152" s="113">
        <f t="shared" si="132"/>
        <v>12619.347550374439</v>
      </c>
      <c r="T152" s="47">
        <f t="shared" si="133"/>
        <v>0</v>
      </c>
      <c r="U152" s="47">
        <f t="shared" si="134"/>
        <v>382.11821425700748</v>
      </c>
      <c r="V152" s="14">
        <f t="shared" si="109"/>
        <v>13001.465764631446</v>
      </c>
      <c r="W152" s="113">
        <f t="shared" si="110"/>
        <v>7249.8027874514464</v>
      </c>
      <c r="X152" s="47">
        <f t="shared" si="111"/>
        <v>0</v>
      </c>
      <c r="Y152" s="47">
        <f t="shared" si="112"/>
        <v>221.32432916217789</v>
      </c>
      <c r="Z152" s="14">
        <f t="shared" si="113"/>
        <v>7471.1271166136239</v>
      </c>
      <c r="AA152" s="103">
        <f t="shared" si="114"/>
        <v>20472.592881245069</v>
      </c>
      <c r="AB152" s="113">
        <f t="shared" si="115"/>
        <v>13389.228170158556</v>
      </c>
      <c r="AC152" s="47">
        <f t="shared" si="116"/>
        <v>0</v>
      </c>
      <c r="AD152" s="47">
        <f t="shared" si="117"/>
        <v>406.5087385712846</v>
      </c>
      <c r="AE152" s="14">
        <f t="shared" si="118"/>
        <v>13795.736908729841</v>
      </c>
      <c r="AF152" s="113">
        <f t="shared" si="119"/>
        <v>7692.0984482243466</v>
      </c>
      <c r="AG152" s="47">
        <f t="shared" si="120"/>
        <v>0</v>
      </c>
      <c r="AH152" s="47">
        <f t="shared" si="121"/>
        <v>235.45141400231691</v>
      </c>
      <c r="AI152" s="97">
        <f t="shared" si="122"/>
        <v>7927.5498622266632</v>
      </c>
      <c r="AJ152" s="113">
        <f t="shared" si="123"/>
        <v>21081.326618382904</v>
      </c>
      <c r="AK152" s="47">
        <f t="shared" si="124"/>
        <v>0</v>
      </c>
      <c r="AL152" s="47">
        <f t="shared" si="125"/>
        <v>641.96015257360148</v>
      </c>
      <c r="AM152" s="97">
        <f t="shared" si="126"/>
        <v>21723.286770956503</v>
      </c>
      <c r="AN152" s="127">
        <f t="shared" si="127"/>
        <v>9448.33</v>
      </c>
      <c r="AO152" s="128">
        <f t="shared" si="128"/>
        <v>4724.17</v>
      </c>
      <c r="AP152" s="129">
        <f t="shared" si="129"/>
        <v>4724.16</v>
      </c>
    </row>
    <row r="153" spans="1:42" ht="30" x14ac:dyDescent="0.25">
      <c r="A153" s="105" t="s">
        <v>768</v>
      </c>
      <c r="B153" s="44" t="s">
        <v>769</v>
      </c>
      <c r="C153" s="45" t="s">
        <v>1456</v>
      </c>
      <c r="D153" s="45" t="s">
        <v>192</v>
      </c>
      <c r="E153" s="106" t="s">
        <v>183</v>
      </c>
      <c r="F153" s="104" t="str">
        <f t="shared" si="106"/>
        <v>N</v>
      </c>
      <c r="G153" s="190">
        <f>SUMIF('Data and Mdcr Calculation'!A:A,A153,'Data and Mdcr Calculation'!H:H)</f>
        <v>0</v>
      </c>
      <c r="H153" s="9">
        <f>IF($F153="N",0,SUMIFS('Data and Mdcr Calculation'!$R:$R,'Data and Mdcr Calculation'!$D:$D,H$10,'Data and Mdcr Calculation'!$A:$A,$A153))</f>
        <v>0</v>
      </c>
      <c r="I153" s="191">
        <f>IF($F153="N",0,SUMIFS('Data and Mdcr Calculation'!$R:$R,'Data and Mdcr Calculation'!$D:$D,I$10,'Data and Mdcr Calculation'!$A:$A,$A153))</f>
        <v>0</v>
      </c>
      <c r="J153" s="191">
        <f>IF($F153="N",0,SUMIFS('Data and Mdcr Calculation'!$R:$R,'Data and Mdcr Calculation'!$D:$D,J$10,'Data and Mdcr Calculation'!$A:$A,$A153))</f>
        <v>0</v>
      </c>
      <c r="K153" s="190">
        <f t="shared" si="130"/>
        <v>0</v>
      </c>
      <c r="L153" s="158">
        <f>IF($F153="N",0,SUMIFS('Data and Mdcr Calculation'!$I:$I,'Data and Mdcr Calculation'!$A:$A,$A153,'Data and Mdcr Calculation'!$D:$D,L$10))</f>
        <v>0</v>
      </c>
      <c r="M153" s="194">
        <f>IF($F153="N",0,SUMIFS('Data and Mdcr Calculation'!$I:$I,'Data and Mdcr Calculation'!$A:$A,$A153,'Data and Mdcr Calculation'!$D:$D,M$10))</f>
        <v>0</v>
      </c>
      <c r="N153" s="194">
        <f>IF($F153="N",0,SUMIFS('Data and Mdcr Calculation'!$I:$I,'Data and Mdcr Calculation'!$A:$A,$A153,'Data and Mdcr Calculation'!$D:$D,N$10))</f>
        <v>0</v>
      </c>
      <c r="O153" s="159">
        <f t="shared" si="131"/>
        <v>0</v>
      </c>
      <c r="P153" s="212">
        <f>IF($F153="N",0,SUMIFS('Data and Mdcr Calculation'!P:P,'Data and Mdcr Calculation'!A:A,A153))</f>
        <v>0</v>
      </c>
      <c r="Q153" s="46">
        <f t="shared" si="107"/>
        <v>0</v>
      </c>
      <c r="R153" s="14">
        <f t="shared" si="108"/>
        <v>0</v>
      </c>
      <c r="S153" s="113">
        <f t="shared" si="132"/>
        <v>0</v>
      </c>
      <c r="T153" s="47">
        <f t="shared" si="133"/>
        <v>0</v>
      </c>
      <c r="U153" s="47">
        <f t="shared" si="134"/>
        <v>0</v>
      </c>
      <c r="V153" s="14">
        <f t="shared" si="109"/>
        <v>0</v>
      </c>
      <c r="W153" s="113">
        <f t="shared" si="110"/>
        <v>0</v>
      </c>
      <c r="X153" s="47">
        <f t="shared" si="111"/>
        <v>0</v>
      </c>
      <c r="Y153" s="47">
        <f t="shared" si="112"/>
        <v>0</v>
      </c>
      <c r="Z153" s="14">
        <f t="shared" si="113"/>
        <v>0</v>
      </c>
      <c r="AA153" s="103">
        <f t="shared" si="114"/>
        <v>0</v>
      </c>
      <c r="AB153" s="113">
        <f t="shared" si="115"/>
        <v>0</v>
      </c>
      <c r="AC153" s="47">
        <f t="shared" si="116"/>
        <v>0</v>
      </c>
      <c r="AD153" s="47">
        <f t="shared" si="117"/>
        <v>0</v>
      </c>
      <c r="AE153" s="14">
        <f t="shared" si="118"/>
        <v>0</v>
      </c>
      <c r="AF153" s="113">
        <f t="shared" si="119"/>
        <v>0</v>
      </c>
      <c r="AG153" s="47">
        <f t="shared" si="120"/>
        <v>0</v>
      </c>
      <c r="AH153" s="47">
        <f t="shared" si="121"/>
        <v>0</v>
      </c>
      <c r="AI153" s="97">
        <f t="shared" si="122"/>
        <v>0</v>
      </c>
      <c r="AJ153" s="113">
        <f t="shared" si="123"/>
        <v>0</v>
      </c>
      <c r="AK153" s="47">
        <f t="shared" si="124"/>
        <v>0</v>
      </c>
      <c r="AL153" s="47">
        <f t="shared" si="125"/>
        <v>0</v>
      </c>
      <c r="AM153" s="97">
        <f t="shared" si="126"/>
        <v>0</v>
      </c>
      <c r="AN153" s="127">
        <f t="shared" si="127"/>
        <v>0</v>
      </c>
      <c r="AO153" s="128">
        <f t="shared" si="128"/>
        <v>0</v>
      </c>
      <c r="AP153" s="129">
        <f t="shared" si="129"/>
        <v>0</v>
      </c>
    </row>
    <row r="154" spans="1:42" ht="30" x14ac:dyDescent="0.25">
      <c r="A154" s="105" t="s">
        <v>13</v>
      </c>
      <c r="B154" s="44" t="s">
        <v>388</v>
      </c>
      <c r="C154" s="45" t="s">
        <v>1457</v>
      </c>
      <c r="D154" s="45" t="s">
        <v>381</v>
      </c>
      <c r="E154" s="106" t="s">
        <v>1281</v>
      </c>
      <c r="F154" s="104" t="str">
        <f t="shared" si="106"/>
        <v>Y</v>
      </c>
      <c r="G154" s="190">
        <f>SUMIF('Data and Mdcr Calculation'!A:A,A154,'Data and Mdcr Calculation'!H:H)</f>
        <v>9836</v>
      </c>
      <c r="H154" s="9">
        <f>IF($F154="N",0,SUMIFS('Data and Mdcr Calculation'!$R:$R,'Data and Mdcr Calculation'!$D:$D,H$10,'Data and Mdcr Calculation'!$A:$A,$A154))</f>
        <v>14102.244023499878</v>
      </c>
      <c r="I154" s="191">
        <f>IF($F154="N",0,SUMIFS('Data and Mdcr Calculation'!$R:$R,'Data and Mdcr Calculation'!$D:$D,I$10,'Data and Mdcr Calculation'!$A:$A,$A154))</f>
        <v>697.59932804996424</v>
      </c>
      <c r="J154" s="191">
        <f>IF($F154="N",0,SUMIFS('Data and Mdcr Calculation'!$R:$R,'Data and Mdcr Calculation'!$D:$D,J$10,'Data and Mdcr Calculation'!$A:$A,$A154))</f>
        <v>312.49276004417476</v>
      </c>
      <c r="K154" s="190">
        <f t="shared" si="130"/>
        <v>15112.336111594017</v>
      </c>
      <c r="L154" s="158">
        <f>IF($F154="N",0,SUMIFS('Data and Mdcr Calculation'!$I:$I,'Data and Mdcr Calculation'!$A:$A,$A154,'Data and Mdcr Calculation'!$D:$D,L$10))</f>
        <v>908162.24013364117</v>
      </c>
      <c r="M154" s="194">
        <f>IF($F154="N",0,SUMIFS('Data and Mdcr Calculation'!$I:$I,'Data and Mdcr Calculation'!$A:$A,$A154,'Data and Mdcr Calculation'!$D:$D,M$10))</f>
        <v>50723.121722515789</v>
      </c>
      <c r="N154" s="194">
        <f>IF($F154="N",0,SUMIFS('Data and Mdcr Calculation'!$I:$I,'Data and Mdcr Calculation'!$A:$A,$A154,'Data and Mdcr Calculation'!$D:$D,N$10))</f>
        <v>22255.868246717549</v>
      </c>
      <c r="O154" s="159">
        <f t="shared" si="131"/>
        <v>981141.23010287446</v>
      </c>
      <c r="P154" s="212">
        <f>IF($F154="N",0,SUMIFS('Data and Mdcr Calculation'!P:P,'Data and Mdcr Calculation'!A:A,A154))</f>
        <v>2588440.9291938231</v>
      </c>
      <c r="Q154" s="46">
        <f t="shared" si="107"/>
        <v>0.37904717818244882</v>
      </c>
      <c r="R154" s="14">
        <f t="shared" si="108"/>
        <v>1607299.6990909488</v>
      </c>
      <c r="S154" s="113">
        <f t="shared" si="132"/>
        <v>1059219.5486050758</v>
      </c>
      <c r="T154" s="47">
        <f t="shared" si="133"/>
        <v>52396.685529832816</v>
      </c>
      <c r="U154" s="47">
        <f t="shared" si="134"/>
        <v>23471.331206917966</v>
      </c>
      <c r="V154" s="14">
        <f t="shared" si="109"/>
        <v>1135087.5653418265</v>
      </c>
      <c r="W154" s="113">
        <f t="shared" si="110"/>
        <v>97809.073262393154</v>
      </c>
      <c r="X154" s="47">
        <f t="shared" si="111"/>
        <v>5462.8802095149504</v>
      </c>
      <c r="Y154" s="47">
        <f t="shared" si="112"/>
        <v>2396.9570101714803</v>
      </c>
      <c r="Z154" s="14">
        <f t="shared" si="113"/>
        <v>105668.91048207958</v>
      </c>
      <c r="AA154" s="103">
        <f t="shared" si="114"/>
        <v>1240756.475823906</v>
      </c>
      <c r="AB154" s="113">
        <f t="shared" si="115"/>
        <v>1123840.3698727596</v>
      </c>
      <c r="AC154" s="47">
        <f t="shared" si="116"/>
        <v>55741.154818971081</v>
      </c>
      <c r="AD154" s="47">
        <f t="shared" si="117"/>
        <v>24969.501283955284</v>
      </c>
      <c r="AE154" s="14">
        <f t="shared" si="118"/>
        <v>1204551.025975686</v>
      </c>
      <c r="AF154" s="113">
        <f t="shared" si="119"/>
        <v>103776.20505293703</v>
      </c>
      <c r="AG154" s="47">
        <f t="shared" si="120"/>
        <v>5811.5746909733516</v>
      </c>
      <c r="AH154" s="47">
        <f t="shared" si="121"/>
        <v>2549.9542661398727</v>
      </c>
      <c r="AI154" s="97">
        <f t="shared" si="122"/>
        <v>112137.73401005026</v>
      </c>
      <c r="AJ154" s="113">
        <f t="shared" si="123"/>
        <v>1227616.5749256965</v>
      </c>
      <c r="AK154" s="47">
        <f t="shared" si="124"/>
        <v>61552.729509944431</v>
      </c>
      <c r="AL154" s="47">
        <f t="shared" si="125"/>
        <v>27519.455550095157</v>
      </c>
      <c r="AM154" s="97">
        <f t="shared" si="126"/>
        <v>1316688.7599857359</v>
      </c>
      <c r="AN154" s="127">
        <f t="shared" si="127"/>
        <v>572680.61</v>
      </c>
      <c r="AO154" s="128">
        <f t="shared" si="128"/>
        <v>286340.31</v>
      </c>
      <c r="AP154" s="129">
        <f t="shared" si="129"/>
        <v>286340.3</v>
      </c>
    </row>
    <row r="155" spans="1:42" x14ac:dyDescent="0.25">
      <c r="A155" s="105" t="s">
        <v>32</v>
      </c>
      <c r="B155" s="44" t="s">
        <v>326</v>
      </c>
      <c r="C155" s="45" t="s">
        <v>1458</v>
      </c>
      <c r="D155" s="45" t="s">
        <v>249</v>
      </c>
      <c r="E155" s="106" t="s">
        <v>183</v>
      </c>
      <c r="F155" s="104" t="str">
        <f t="shared" si="106"/>
        <v>Y</v>
      </c>
      <c r="G155" s="190">
        <f>SUMIF('Data and Mdcr Calculation'!A:A,A155,'Data and Mdcr Calculation'!H:H)</f>
        <v>480</v>
      </c>
      <c r="H155" s="9">
        <f>IF($F155="N",0,SUMIFS('Data and Mdcr Calculation'!$R:$R,'Data and Mdcr Calculation'!$D:$D,H$10,'Data and Mdcr Calculation'!$A:$A,$A155))</f>
        <v>654.13872379389068</v>
      </c>
      <c r="I155" s="191">
        <f>IF($F155="N",0,SUMIFS('Data and Mdcr Calculation'!$R:$R,'Data and Mdcr Calculation'!$D:$D,I$10,'Data and Mdcr Calculation'!$A:$A,$A155))</f>
        <v>55.873627365111759</v>
      </c>
      <c r="J155" s="191">
        <f>IF($F155="N",0,SUMIFS('Data and Mdcr Calculation'!$R:$R,'Data and Mdcr Calculation'!$D:$D,J$10,'Data and Mdcr Calculation'!$A:$A,$A155))</f>
        <v>22.527035132039106</v>
      </c>
      <c r="K155" s="190">
        <f t="shared" si="130"/>
        <v>732.53938629104164</v>
      </c>
      <c r="L155" s="158">
        <f>IF($F155="N",0,SUMIFS('Data and Mdcr Calculation'!$I:$I,'Data and Mdcr Calculation'!$A:$A,$A155,'Data and Mdcr Calculation'!$D:$D,L$10))</f>
        <v>78222.207698415645</v>
      </c>
      <c r="M155" s="194">
        <f>IF($F155="N",0,SUMIFS('Data and Mdcr Calculation'!$I:$I,'Data and Mdcr Calculation'!$A:$A,$A155,'Data and Mdcr Calculation'!$D:$D,M$10))</f>
        <v>6799.3643390903035</v>
      </c>
      <c r="N155" s="194">
        <f>IF($F155="N",0,SUMIFS('Data and Mdcr Calculation'!$I:$I,'Data and Mdcr Calculation'!$A:$A,$A155,'Data and Mdcr Calculation'!$D:$D,N$10))</f>
        <v>2738.5173504802046</v>
      </c>
      <c r="O155" s="159">
        <f t="shared" si="131"/>
        <v>87760.089387986154</v>
      </c>
      <c r="P155" s="212">
        <f>IF($F155="N",0,SUMIFS('Data and Mdcr Calculation'!P:P,'Data and Mdcr Calculation'!A:A,A155))</f>
        <v>149643.14583153397</v>
      </c>
      <c r="Q155" s="46">
        <f t="shared" si="107"/>
        <v>0.58646247310775701</v>
      </c>
      <c r="R155" s="14">
        <f t="shared" si="108"/>
        <v>61883.056443547815</v>
      </c>
      <c r="S155" s="113">
        <f t="shared" si="132"/>
        <v>28801.728008645008</v>
      </c>
      <c r="T155" s="47">
        <f t="shared" si="133"/>
        <v>2460.1158128858706</v>
      </c>
      <c r="U155" s="47">
        <f t="shared" si="134"/>
        <v>991.86535686368188</v>
      </c>
      <c r="V155" s="14">
        <f t="shared" si="109"/>
        <v>32253.709178394558</v>
      </c>
      <c r="W155" s="113">
        <f t="shared" si="110"/>
        <v>8424.531769119365</v>
      </c>
      <c r="X155" s="47">
        <f t="shared" si="111"/>
        <v>732.29153932002566</v>
      </c>
      <c r="Y155" s="47">
        <f t="shared" si="112"/>
        <v>294.93831864671807</v>
      </c>
      <c r="Z155" s="14">
        <f t="shared" si="113"/>
        <v>9451.761627086109</v>
      </c>
      <c r="AA155" s="103">
        <f t="shared" si="114"/>
        <v>41705.470805480669</v>
      </c>
      <c r="AB155" s="113">
        <f t="shared" si="115"/>
        <v>30558.862608641917</v>
      </c>
      <c r="AC155" s="47">
        <f t="shared" si="116"/>
        <v>2617.1444817934794</v>
      </c>
      <c r="AD155" s="47">
        <f t="shared" si="117"/>
        <v>1055.1759115571085</v>
      </c>
      <c r="AE155" s="14">
        <f t="shared" si="118"/>
        <v>34231.183001992511</v>
      </c>
      <c r="AF155" s="113">
        <f t="shared" si="119"/>
        <v>8938.4952457499894</v>
      </c>
      <c r="AG155" s="47">
        <f t="shared" si="120"/>
        <v>779.03355246811248</v>
      </c>
      <c r="AH155" s="47">
        <f t="shared" si="121"/>
        <v>313.76416877310436</v>
      </c>
      <c r="AI155" s="97">
        <f t="shared" si="122"/>
        <v>10031.292966991206</v>
      </c>
      <c r="AJ155" s="113">
        <f t="shared" si="123"/>
        <v>39497.357854391907</v>
      </c>
      <c r="AK155" s="47">
        <f t="shared" si="124"/>
        <v>3396.1780342615921</v>
      </c>
      <c r="AL155" s="47">
        <f t="shared" si="125"/>
        <v>1368.9400803302128</v>
      </c>
      <c r="AM155" s="97">
        <f t="shared" si="126"/>
        <v>44262.475968983708</v>
      </c>
      <c r="AN155" s="127">
        <f t="shared" si="127"/>
        <v>19251.52</v>
      </c>
      <c r="AO155" s="128">
        <f t="shared" si="128"/>
        <v>9625.76</v>
      </c>
      <c r="AP155" s="129">
        <f t="shared" si="129"/>
        <v>9625.76</v>
      </c>
    </row>
    <row r="156" spans="1:42" x14ac:dyDescent="0.25">
      <c r="A156" s="105" t="s">
        <v>130</v>
      </c>
      <c r="B156" s="44" t="s">
        <v>268</v>
      </c>
      <c r="C156" s="45" t="s">
        <v>1459</v>
      </c>
      <c r="D156" s="45" t="s">
        <v>381</v>
      </c>
      <c r="E156" s="106" t="s">
        <v>183</v>
      </c>
      <c r="F156" s="104" t="str">
        <f t="shared" si="106"/>
        <v>Y</v>
      </c>
      <c r="G156" s="190">
        <f>SUMIF('Data and Mdcr Calculation'!A:A,A156,'Data and Mdcr Calculation'!H:H)</f>
        <v>1948</v>
      </c>
      <c r="H156" s="9">
        <f>IF($F156="N",0,SUMIFS('Data and Mdcr Calculation'!$R:$R,'Data and Mdcr Calculation'!$D:$D,H$10,'Data and Mdcr Calculation'!$A:$A,$A156))</f>
        <v>2415.4387738823589</v>
      </c>
      <c r="I156" s="191">
        <f>IF($F156="N",0,SUMIFS('Data and Mdcr Calculation'!$R:$R,'Data and Mdcr Calculation'!$D:$D,I$10,'Data and Mdcr Calculation'!$A:$A,$A156))</f>
        <v>312.91810726114079</v>
      </c>
      <c r="J156" s="191">
        <f>IF($F156="N",0,SUMIFS('Data and Mdcr Calculation'!$R:$R,'Data and Mdcr Calculation'!$D:$D,J$10,'Data and Mdcr Calculation'!$A:$A,$A156))</f>
        <v>73.849216217068232</v>
      </c>
      <c r="K156" s="190">
        <f t="shared" si="130"/>
        <v>2802.206097360568</v>
      </c>
      <c r="L156" s="158">
        <f>IF($F156="N",0,SUMIFS('Data and Mdcr Calculation'!$I:$I,'Data and Mdcr Calculation'!$A:$A,$A156,'Data and Mdcr Calculation'!$D:$D,L$10))</f>
        <v>367754.16939457029</v>
      </c>
      <c r="M156" s="194">
        <f>IF($F156="N",0,SUMIFS('Data and Mdcr Calculation'!$I:$I,'Data and Mdcr Calculation'!$A:$A,$A156,'Data and Mdcr Calculation'!$D:$D,M$10))</f>
        <v>47663.052902500931</v>
      </c>
      <c r="N156" s="194">
        <f>IF($F156="N",0,SUMIFS('Data and Mdcr Calculation'!$I:$I,'Data and Mdcr Calculation'!$A:$A,$A156,'Data and Mdcr Calculation'!$D:$D,N$10))</f>
        <v>10967.293698859961</v>
      </c>
      <c r="O156" s="159">
        <f t="shared" si="131"/>
        <v>426384.51599593123</v>
      </c>
      <c r="P156" s="212">
        <f>IF($F156="N",0,SUMIFS('Data and Mdcr Calculation'!P:P,'Data and Mdcr Calculation'!A:A,A156))</f>
        <v>659022.82997725834</v>
      </c>
      <c r="Q156" s="46">
        <f t="shared" si="107"/>
        <v>0.64699506087011427</v>
      </c>
      <c r="R156" s="14">
        <f t="shared" si="108"/>
        <v>232638.31398132711</v>
      </c>
      <c r="S156" s="113">
        <f t="shared" si="132"/>
        <v>106351.76921404027</v>
      </c>
      <c r="T156" s="47">
        <f t="shared" si="133"/>
        <v>13777.78426270803</v>
      </c>
      <c r="U156" s="47">
        <f t="shared" si="134"/>
        <v>3251.5809900375143</v>
      </c>
      <c r="V156" s="14">
        <f t="shared" si="109"/>
        <v>123381.13446678581</v>
      </c>
      <c r="W156" s="113">
        <f t="shared" si="110"/>
        <v>39607.124043795222</v>
      </c>
      <c r="X156" s="47">
        <f t="shared" si="111"/>
        <v>5133.3107975993507</v>
      </c>
      <c r="Y156" s="47">
        <f t="shared" si="112"/>
        <v>1181.1775313672179</v>
      </c>
      <c r="Z156" s="14">
        <f t="shared" si="113"/>
        <v>45921.612372761789</v>
      </c>
      <c r="AA156" s="103">
        <f t="shared" si="114"/>
        <v>169302.74683954759</v>
      </c>
      <c r="AB156" s="113">
        <f t="shared" si="115"/>
        <v>112840.07343664749</v>
      </c>
      <c r="AC156" s="47">
        <f t="shared" si="116"/>
        <v>14657.217300753224</v>
      </c>
      <c r="AD156" s="47">
        <f t="shared" si="117"/>
        <v>3459.1287128058666</v>
      </c>
      <c r="AE156" s="14">
        <f t="shared" si="118"/>
        <v>130956.41945020658</v>
      </c>
      <c r="AF156" s="113">
        <f t="shared" si="119"/>
        <v>42023.473786520131</v>
      </c>
      <c r="AG156" s="47">
        <f t="shared" si="120"/>
        <v>5460.968933616331</v>
      </c>
      <c r="AH156" s="47">
        <f t="shared" si="121"/>
        <v>1256.5718418800191</v>
      </c>
      <c r="AI156" s="97">
        <f t="shared" si="122"/>
        <v>48741.014562016477</v>
      </c>
      <c r="AJ156" s="113">
        <f t="shared" si="123"/>
        <v>154863.54722316761</v>
      </c>
      <c r="AK156" s="47">
        <f t="shared" si="124"/>
        <v>20118.186234369554</v>
      </c>
      <c r="AL156" s="47">
        <f t="shared" si="125"/>
        <v>4715.7005546858854</v>
      </c>
      <c r="AM156" s="97">
        <f t="shared" si="126"/>
        <v>179697.43401222304</v>
      </c>
      <c r="AN156" s="127">
        <f t="shared" si="127"/>
        <v>78157.600000000006</v>
      </c>
      <c r="AO156" s="128">
        <f t="shared" si="128"/>
        <v>39078.800000000003</v>
      </c>
      <c r="AP156" s="129">
        <f t="shared" si="129"/>
        <v>39078.800000000003</v>
      </c>
    </row>
    <row r="157" spans="1:42" ht="30" x14ac:dyDescent="0.25">
      <c r="A157" s="105" t="s">
        <v>138</v>
      </c>
      <c r="B157" s="44" t="s">
        <v>783</v>
      </c>
      <c r="C157" s="45" t="s">
        <v>1460</v>
      </c>
      <c r="D157" s="45" t="s">
        <v>381</v>
      </c>
      <c r="E157" s="106" t="s">
        <v>183</v>
      </c>
      <c r="F157" s="104" t="str">
        <f t="shared" si="106"/>
        <v>Y</v>
      </c>
      <c r="G157" s="190">
        <f>SUMIF('Data and Mdcr Calculation'!A:A,A157,'Data and Mdcr Calculation'!H:H)</f>
        <v>575</v>
      </c>
      <c r="H157" s="9">
        <f>IF($F157="N",0,SUMIFS('Data and Mdcr Calculation'!$R:$R,'Data and Mdcr Calculation'!$D:$D,H$10,'Data and Mdcr Calculation'!$A:$A,$A157))</f>
        <v>652.11389425578921</v>
      </c>
      <c r="I157" s="191">
        <f>IF($F157="N",0,SUMIFS('Data and Mdcr Calculation'!$R:$R,'Data and Mdcr Calculation'!$D:$D,I$10,'Data and Mdcr Calculation'!$A:$A,$A157))</f>
        <v>161.69179287633338</v>
      </c>
      <c r="J157" s="191">
        <f>IF($F157="N",0,SUMIFS('Data and Mdcr Calculation'!$R:$R,'Data and Mdcr Calculation'!$D:$D,J$10,'Data and Mdcr Calculation'!$A:$A,$A157))</f>
        <v>35.028813281854347</v>
      </c>
      <c r="K157" s="190">
        <f t="shared" si="130"/>
        <v>848.83450041397691</v>
      </c>
      <c r="L157" s="158">
        <f>IF($F157="N",0,SUMIFS('Data and Mdcr Calculation'!$I:$I,'Data and Mdcr Calculation'!$A:$A,$A157,'Data and Mdcr Calculation'!$D:$D,L$10))</f>
        <v>79125.449370265531</v>
      </c>
      <c r="M157" s="194">
        <f>IF($F157="N",0,SUMIFS('Data and Mdcr Calculation'!$I:$I,'Data and Mdcr Calculation'!$A:$A,$A157,'Data and Mdcr Calculation'!$D:$D,M$10))</f>
        <v>18482.164549565208</v>
      </c>
      <c r="N157" s="194">
        <f>IF($F157="N",0,SUMIFS('Data and Mdcr Calculation'!$I:$I,'Data and Mdcr Calculation'!$A:$A,$A157,'Data and Mdcr Calculation'!$D:$D,N$10))</f>
        <v>3777.4080871411788</v>
      </c>
      <c r="O157" s="159">
        <f t="shared" si="131"/>
        <v>101385.02200697191</v>
      </c>
      <c r="P157" s="212">
        <f>IF($F157="N",0,SUMIFS('Data and Mdcr Calculation'!P:P,'Data and Mdcr Calculation'!A:A,A157))</f>
        <v>164271.15997754241</v>
      </c>
      <c r="Q157" s="46">
        <f t="shared" si="107"/>
        <v>0.61718089785713026</v>
      </c>
      <c r="R157" s="14">
        <f t="shared" si="108"/>
        <v>62886.137970570504</v>
      </c>
      <c r="S157" s="113">
        <f t="shared" si="132"/>
        <v>28712.574764082401</v>
      </c>
      <c r="T157" s="47">
        <f t="shared" si="133"/>
        <v>7119.2896403449586</v>
      </c>
      <c r="U157" s="47">
        <f t="shared" si="134"/>
        <v>1542.318648800047</v>
      </c>
      <c r="V157" s="14">
        <f t="shared" si="109"/>
        <v>37374.183053227411</v>
      </c>
      <c r="W157" s="113">
        <f t="shared" si="110"/>
        <v>8521.8108971775982</v>
      </c>
      <c r="X157" s="47">
        <f t="shared" si="111"/>
        <v>1990.5291219881731</v>
      </c>
      <c r="Y157" s="47">
        <f t="shared" si="112"/>
        <v>406.82685098510495</v>
      </c>
      <c r="Z157" s="14">
        <f t="shared" si="113"/>
        <v>10919.166870150875</v>
      </c>
      <c r="AA157" s="103">
        <f t="shared" si="114"/>
        <v>48293.349923378286</v>
      </c>
      <c r="AB157" s="113">
        <f t="shared" si="115"/>
        <v>30464.270306718729</v>
      </c>
      <c r="AC157" s="47">
        <f t="shared" si="116"/>
        <v>7573.7123833457008</v>
      </c>
      <c r="AD157" s="47">
        <f t="shared" si="117"/>
        <v>1640.76452000005</v>
      </c>
      <c r="AE157" s="14">
        <f t="shared" si="118"/>
        <v>39678.747210064474</v>
      </c>
      <c r="AF157" s="113">
        <f t="shared" si="119"/>
        <v>9041.709174724243</v>
      </c>
      <c r="AG157" s="47">
        <f t="shared" si="120"/>
        <v>2117.5841723278436</v>
      </c>
      <c r="AH157" s="47">
        <f t="shared" si="121"/>
        <v>432.79452232457976</v>
      </c>
      <c r="AI157" s="97">
        <f t="shared" si="122"/>
        <v>11592.087869376668</v>
      </c>
      <c r="AJ157" s="113">
        <f t="shared" si="123"/>
        <v>39505.97948144297</v>
      </c>
      <c r="AK157" s="47">
        <f t="shared" si="124"/>
        <v>9691.2965556735435</v>
      </c>
      <c r="AL157" s="47">
        <f t="shared" si="125"/>
        <v>2073.5590423246299</v>
      </c>
      <c r="AM157" s="97">
        <f t="shared" si="126"/>
        <v>51270.835079441145</v>
      </c>
      <c r="AN157" s="127">
        <f t="shared" si="127"/>
        <v>22299.74</v>
      </c>
      <c r="AO157" s="128">
        <f t="shared" si="128"/>
        <v>11149.87</v>
      </c>
      <c r="AP157" s="129">
        <f t="shared" si="129"/>
        <v>11149.87</v>
      </c>
    </row>
    <row r="158" spans="1:42" x14ac:dyDescent="0.25">
      <c r="A158" s="105" t="s">
        <v>120</v>
      </c>
      <c r="B158" s="44" t="s">
        <v>224</v>
      </c>
      <c r="C158" s="45" t="s">
        <v>1461</v>
      </c>
      <c r="D158" s="45" t="s">
        <v>381</v>
      </c>
      <c r="E158" s="106" t="s">
        <v>183</v>
      </c>
      <c r="F158" s="104" t="str">
        <f t="shared" si="106"/>
        <v>Y</v>
      </c>
      <c r="G158" s="190">
        <f>SUMIF('Data and Mdcr Calculation'!A:A,A158,'Data and Mdcr Calculation'!H:H)</f>
        <v>713</v>
      </c>
      <c r="H158" s="9">
        <f>IF($F158="N",0,SUMIFS('Data and Mdcr Calculation'!$R:$R,'Data and Mdcr Calculation'!$D:$D,H$10,'Data and Mdcr Calculation'!$A:$A,$A158))</f>
        <v>883.90251912398276</v>
      </c>
      <c r="I158" s="191">
        <f>IF($F158="N",0,SUMIFS('Data and Mdcr Calculation'!$R:$R,'Data and Mdcr Calculation'!$D:$D,I$10,'Data and Mdcr Calculation'!$A:$A,$A158))</f>
        <v>113.74680445645988</v>
      </c>
      <c r="J158" s="191">
        <f>IF($F158="N",0,SUMIFS('Data and Mdcr Calculation'!$R:$R,'Data and Mdcr Calculation'!$D:$D,J$10,'Data and Mdcr Calculation'!$A:$A,$A158))</f>
        <v>46.310866188083814</v>
      </c>
      <c r="K158" s="190">
        <f t="shared" si="130"/>
        <v>1043.9601897685266</v>
      </c>
      <c r="L158" s="158">
        <f>IF($F158="N",0,SUMIFS('Data and Mdcr Calculation'!$I:$I,'Data and Mdcr Calculation'!$A:$A,$A158,'Data and Mdcr Calculation'!$D:$D,L$10))</f>
        <v>78572.279342759677</v>
      </c>
      <c r="M158" s="194">
        <f>IF($F158="N",0,SUMIFS('Data and Mdcr Calculation'!$I:$I,'Data and Mdcr Calculation'!$A:$A,$A158,'Data and Mdcr Calculation'!$D:$D,M$10))</f>
        <v>10129.025849754615</v>
      </c>
      <c r="N158" s="194">
        <f>IF($F158="N",0,SUMIFS('Data and Mdcr Calculation'!$I:$I,'Data and Mdcr Calculation'!$A:$A,$A158,'Data and Mdcr Calculation'!$D:$D,N$10))</f>
        <v>3800.2602286605802</v>
      </c>
      <c r="O158" s="159">
        <f t="shared" si="131"/>
        <v>92501.565421174877</v>
      </c>
      <c r="P158" s="212">
        <f>IF($F158="N",0,SUMIFS('Data and Mdcr Calculation'!P:P,'Data and Mdcr Calculation'!A:A,A158))</f>
        <v>204459.60316616594</v>
      </c>
      <c r="Q158" s="46">
        <f t="shared" si="107"/>
        <v>0.45241976404501832</v>
      </c>
      <c r="R158" s="14">
        <f t="shared" si="108"/>
        <v>111958.03774499106</v>
      </c>
      <c r="S158" s="113">
        <f t="shared" si="132"/>
        <v>38918.227917028962</v>
      </c>
      <c r="T158" s="47">
        <f t="shared" si="133"/>
        <v>5008.271800217929</v>
      </c>
      <c r="U158" s="47">
        <f t="shared" si="134"/>
        <v>2039.0674382613304</v>
      </c>
      <c r="V158" s="14">
        <f t="shared" si="109"/>
        <v>45965.567155508223</v>
      </c>
      <c r="W158" s="113">
        <f t="shared" si="110"/>
        <v>8462.2344852152182</v>
      </c>
      <c r="X158" s="47">
        <f t="shared" si="111"/>
        <v>1090.8960840185721</v>
      </c>
      <c r="Y158" s="47">
        <f t="shared" si="112"/>
        <v>409.28802662674451</v>
      </c>
      <c r="Z158" s="14">
        <f t="shared" si="113"/>
        <v>9962.418595860534</v>
      </c>
      <c r="AA158" s="103">
        <f t="shared" si="114"/>
        <v>55927.98575136876</v>
      </c>
      <c r="AB158" s="113">
        <f t="shared" si="115"/>
        <v>41292.549514089085</v>
      </c>
      <c r="AC158" s="47">
        <f t="shared" si="116"/>
        <v>5327.9487236360947</v>
      </c>
      <c r="AD158" s="47">
        <f t="shared" si="117"/>
        <v>2169.2206790014156</v>
      </c>
      <c r="AE158" s="14">
        <f t="shared" si="118"/>
        <v>48789.718916726597</v>
      </c>
      <c r="AF158" s="113">
        <f t="shared" si="119"/>
        <v>8978.4981275493028</v>
      </c>
      <c r="AG158" s="47">
        <f t="shared" si="120"/>
        <v>1160.5277489559278</v>
      </c>
      <c r="AH158" s="47">
        <f t="shared" si="121"/>
        <v>435.41279428377078</v>
      </c>
      <c r="AI158" s="97">
        <f t="shared" si="122"/>
        <v>10574.438670789003</v>
      </c>
      <c r="AJ158" s="113">
        <f t="shared" si="123"/>
        <v>50271.04764163839</v>
      </c>
      <c r="AK158" s="47">
        <f t="shared" si="124"/>
        <v>6488.4764725920222</v>
      </c>
      <c r="AL158" s="47">
        <f t="shared" si="125"/>
        <v>2604.6334732851865</v>
      </c>
      <c r="AM158" s="97">
        <f t="shared" si="126"/>
        <v>59364.157587515598</v>
      </c>
      <c r="AN158" s="127">
        <f t="shared" si="127"/>
        <v>25819.85</v>
      </c>
      <c r="AO158" s="128">
        <f t="shared" si="128"/>
        <v>12909.93</v>
      </c>
      <c r="AP158" s="129">
        <f t="shared" si="129"/>
        <v>12909.919999999998</v>
      </c>
    </row>
    <row r="159" spans="1:42" ht="45" x14ac:dyDescent="0.25">
      <c r="A159" s="105" t="s">
        <v>83</v>
      </c>
      <c r="B159" s="44" t="s">
        <v>243</v>
      </c>
      <c r="C159" s="45" t="s">
        <v>1462</v>
      </c>
      <c r="D159" s="45" t="s">
        <v>421</v>
      </c>
      <c r="E159" s="106" t="s">
        <v>183</v>
      </c>
      <c r="F159" s="104" t="str">
        <f t="shared" si="106"/>
        <v>Y</v>
      </c>
      <c r="G159" s="190">
        <f>SUMIF('Data and Mdcr Calculation'!A:A,A159,'Data and Mdcr Calculation'!H:H)</f>
        <v>62</v>
      </c>
      <c r="H159" s="9">
        <f>IF($F159="N",0,SUMIFS('Data and Mdcr Calculation'!$R:$R,'Data and Mdcr Calculation'!$D:$D,H$10,'Data and Mdcr Calculation'!$A:$A,$A159))</f>
        <v>58.63296256146446</v>
      </c>
      <c r="I159" s="191">
        <f>IF($F159="N",0,SUMIFS('Data and Mdcr Calculation'!$R:$R,'Data and Mdcr Calculation'!$D:$D,I$10,'Data and Mdcr Calculation'!$A:$A,$A159))</f>
        <v>28.461212611414219</v>
      </c>
      <c r="J159" s="191">
        <f>IF($F159="N",0,SUMIFS('Data and Mdcr Calculation'!$R:$R,'Data and Mdcr Calculation'!$D:$D,J$10,'Data and Mdcr Calculation'!$A:$A,$A159))</f>
        <v>5.0312206627015863</v>
      </c>
      <c r="K159" s="190">
        <f t="shared" si="130"/>
        <v>92.125395835580264</v>
      </c>
      <c r="L159" s="158">
        <f>IF($F159="N",0,SUMIFS('Data and Mdcr Calculation'!$I:$I,'Data and Mdcr Calculation'!$A:$A,$A159,'Data and Mdcr Calculation'!$D:$D,L$10))</f>
        <v>3626.176093639082</v>
      </c>
      <c r="M159" s="194">
        <f>IF($F159="N",0,SUMIFS('Data and Mdcr Calculation'!$I:$I,'Data and Mdcr Calculation'!$A:$A,$A159,'Data and Mdcr Calculation'!$D:$D,M$10))</f>
        <v>1762.1295158199625</v>
      </c>
      <c r="N159" s="194">
        <f>IF($F159="N",0,SUMIFS('Data and Mdcr Calculation'!$I:$I,'Data and Mdcr Calculation'!$A:$A,$A159,'Data and Mdcr Calculation'!$D:$D,N$10))</f>
        <v>311.13068578146613</v>
      </c>
      <c r="O159" s="159">
        <f t="shared" si="131"/>
        <v>5699.4362952405108</v>
      </c>
      <c r="P159" s="212">
        <f>IF($F159="N",0,SUMIFS('Data and Mdcr Calculation'!P:P,'Data and Mdcr Calculation'!A:A,A159))</f>
        <v>13489.921712204021</v>
      </c>
      <c r="Q159" s="46">
        <f t="shared" si="107"/>
        <v>0.42249587631664032</v>
      </c>
      <c r="R159" s="14">
        <f t="shared" si="108"/>
        <v>7790.48541696351</v>
      </c>
      <c r="S159" s="113">
        <f t="shared" si="132"/>
        <v>2581.6093415812802</v>
      </c>
      <c r="T159" s="47">
        <f t="shared" si="133"/>
        <v>1253.147191280568</v>
      </c>
      <c r="U159" s="47">
        <f t="shared" si="134"/>
        <v>221.52464577875085</v>
      </c>
      <c r="V159" s="14">
        <f t="shared" si="109"/>
        <v>4056.2811786405991</v>
      </c>
      <c r="W159" s="113">
        <f t="shared" si="110"/>
        <v>390.53916528492914</v>
      </c>
      <c r="X159" s="47">
        <f t="shared" si="111"/>
        <v>189.78134885380996</v>
      </c>
      <c r="Y159" s="47">
        <f t="shared" si="112"/>
        <v>33.508774858663905</v>
      </c>
      <c r="Z159" s="14">
        <f t="shared" si="113"/>
        <v>613.82928899740295</v>
      </c>
      <c r="AA159" s="103">
        <f t="shared" si="114"/>
        <v>4670.1104676380019</v>
      </c>
      <c r="AB159" s="113">
        <f t="shared" si="115"/>
        <v>2739.1080547281485</v>
      </c>
      <c r="AC159" s="47">
        <f t="shared" si="116"/>
        <v>1333.1353098729448</v>
      </c>
      <c r="AD159" s="47">
        <f t="shared" si="117"/>
        <v>235.66451678590516</v>
      </c>
      <c r="AE159" s="14">
        <f t="shared" si="118"/>
        <v>4307.9078813869983</v>
      </c>
      <c r="AF159" s="113">
        <f t="shared" si="119"/>
        <v>414.36516210602559</v>
      </c>
      <c r="AG159" s="47">
        <f t="shared" si="120"/>
        <v>201.89505197213828</v>
      </c>
      <c r="AH159" s="47">
        <f t="shared" si="121"/>
        <v>35.647632828365857</v>
      </c>
      <c r="AI159" s="97">
        <f t="shared" si="122"/>
        <v>651.90784690652981</v>
      </c>
      <c r="AJ159" s="113">
        <f t="shared" si="123"/>
        <v>3153.4732168341743</v>
      </c>
      <c r="AK159" s="47">
        <f t="shared" si="124"/>
        <v>1535.030361845083</v>
      </c>
      <c r="AL159" s="47">
        <f t="shared" si="125"/>
        <v>271.31214961427099</v>
      </c>
      <c r="AM159" s="97">
        <f t="shared" si="126"/>
        <v>4959.815728293529</v>
      </c>
      <c r="AN159" s="127">
        <f t="shared" si="127"/>
        <v>2157.2199999999998</v>
      </c>
      <c r="AO159" s="128">
        <f t="shared" si="128"/>
        <v>1078.6099999999999</v>
      </c>
      <c r="AP159" s="129">
        <f t="shared" si="129"/>
        <v>1078.6099999999999</v>
      </c>
    </row>
    <row r="160" spans="1:42" x14ac:dyDescent="0.25">
      <c r="A160" s="105" t="s">
        <v>127</v>
      </c>
      <c r="B160" s="44" t="s">
        <v>355</v>
      </c>
      <c r="C160" s="45" t="s">
        <v>1463</v>
      </c>
      <c r="D160" s="45" t="s">
        <v>421</v>
      </c>
      <c r="E160" s="106" t="s">
        <v>183</v>
      </c>
      <c r="F160" s="104" t="str">
        <f t="shared" si="106"/>
        <v>Y</v>
      </c>
      <c r="G160" s="190">
        <f>SUMIF('Data and Mdcr Calculation'!A:A,A160,'Data and Mdcr Calculation'!H:H)</f>
        <v>497</v>
      </c>
      <c r="H160" s="9">
        <f>IF($F160="N",0,SUMIFS('Data and Mdcr Calculation'!$R:$R,'Data and Mdcr Calculation'!$D:$D,H$10,'Data and Mdcr Calculation'!$A:$A,$A160))</f>
        <v>677.62457873188828</v>
      </c>
      <c r="I160" s="191">
        <f>IF($F160="N",0,SUMIFS('Data and Mdcr Calculation'!$R:$R,'Data and Mdcr Calculation'!$D:$D,I$10,'Data and Mdcr Calculation'!$A:$A,$A160))</f>
        <v>28.957676390192454</v>
      </c>
      <c r="J160" s="191">
        <f>IF($F160="N",0,SUMIFS('Data and Mdcr Calculation'!$R:$R,'Data and Mdcr Calculation'!$D:$D,J$10,'Data and Mdcr Calculation'!$A:$A,$A160))</f>
        <v>21.858524058138478</v>
      </c>
      <c r="K160" s="190">
        <f t="shared" si="130"/>
        <v>728.44077918021924</v>
      </c>
      <c r="L160" s="158">
        <f>IF($F160="N",0,SUMIFS('Data and Mdcr Calculation'!$I:$I,'Data and Mdcr Calculation'!$A:$A,$A160,'Data and Mdcr Calculation'!$D:$D,L$10))</f>
        <v>41930.012424019616</v>
      </c>
      <c r="M160" s="194">
        <f>IF($F160="N",0,SUMIFS('Data and Mdcr Calculation'!$I:$I,'Data and Mdcr Calculation'!$A:$A,$A160,'Data and Mdcr Calculation'!$D:$D,M$10))</f>
        <v>1791.8190160109043</v>
      </c>
      <c r="N160" s="194">
        <f>IF($F160="N",0,SUMIFS('Data and Mdcr Calculation'!$I:$I,'Data and Mdcr Calculation'!$A:$A,$A160,'Data and Mdcr Calculation'!$D:$D,N$10))</f>
        <v>1355.3438062955292</v>
      </c>
      <c r="O160" s="159">
        <f t="shared" si="131"/>
        <v>45077.175246326056</v>
      </c>
      <c r="P160" s="212">
        <f>IF($F160="N",0,SUMIFS('Data and Mdcr Calculation'!P:P,'Data and Mdcr Calculation'!A:A,A160))</f>
        <v>108763.49273939853</v>
      </c>
      <c r="Q160" s="46">
        <f t="shared" si="107"/>
        <v>0.41445133942445822</v>
      </c>
      <c r="R160" s="14">
        <f t="shared" si="108"/>
        <v>63686.317493072471</v>
      </c>
      <c r="S160" s="113">
        <f t="shared" si="132"/>
        <v>29835.81020156504</v>
      </c>
      <c r="T160" s="47">
        <f t="shared" si="133"/>
        <v>1275.0064914601737</v>
      </c>
      <c r="U160" s="47">
        <f t="shared" si="134"/>
        <v>962.43081427983725</v>
      </c>
      <c r="V160" s="14">
        <f t="shared" si="109"/>
        <v>32073.247507305052</v>
      </c>
      <c r="W160" s="113">
        <f t="shared" si="110"/>
        <v>4515.8623380669133</v>
      </c>
      <c r="X160" s="47">
        <f t="shared" si="111"/>
        <v>192.97890802437439</v>
      </c>
      <c r="Y160" s="47">
        <f t="shared" si="112"/>
        <v>145.97052793802851</v>
      </c>
      <c r="Z160" s="14">
        <f t="shared" si="113"/>
        <v>4854.8117740293164</v>
      </c>
      <c r="AA160" s="103">
        <f t="shared" si="114"/>
        <v>36928.059281334368</v>
      </c>
      <c r="AB160" s="113">
        <f t="shared" si="115"/>
        <v>31656.032044100837</v>
      </c>
      <c r="AC160" s="47">
        <f t="shared" si="116"/>
        <v>1356.3898845320998</v>
      </c>
      <c r="AD160" s="47">
        <f t="shared" si="117"/>
        <v>1023.8625683828056</v>
      </c>
      <c r="AE160" s="14">
        <f t="shared" si="118"/>
        <v>34036.284497015746</v>
      </c>
      <c r="AF160" s="113">
        <f t="shared" si="119"/>
        <v>4791.3658759330647</v>
      </c>
      <c r="AG160" s="47">
        <f t="shared" si="120"/>
        <v>205.2967106642281</v>
      </c>
      <c r="AH160" s="47">
        <f t="shared" si="121"/>
        <v>155.28779567875375</v>
      </c>
      <c r="AI160" s="97">
        <f t="shared" si="122"/>
        <v>5151.9503822760462</v>
      </c>
      <c r="AJ160" s="113">
        <f t="shared" si="123"/>
        <v>36447.397920033902</v>
      </c>
      <c r="AK160" s="47">
        <f t="shared" si="124"/>
        <v>1561.686595196328</v>
      </c>
      <c r="AL160" s="47">
        <f t="shared" si="125"/>
        <v>1179.1503640615595</v>
      </c>
      <c r="AM160" s="97">
        <f t="shared" si="126"/>
        <v>39188.234879291791</v>
      </c>
      <c r="AN160" s="127">
        <f t="shared" si="127"/>
        <v>17044.53</v>
      </c>
      <c r="AO160" s="128">
        <f t="shared" si="128"/>
        <v>8522.27</v>
      </c>
      <c r="AP160" s="129">
        <f t="shared" si="129"/>
        <v>8522.2599999999984</v>
      </c>
    </row>
    <row r="161" spans="1:42" ht="45" x14ac:dyDescent="0.25">
      <c r="A161" s="105" t="s">
        <v>67</v>
      </c>
      <c r="B161" s="44" t="s">
        <v>359</v>
      </c>
      <c r="C161" s="45" t="s">
        <v>1464</v>
      </c>
      <c r="D161" s="45" t="s">
        <v>421</v>
      </c>
      <c r="E161" s="106" t="s">
        <v>183</v>
      </c>
      <c r="F161" s="104" t="str">
        <f t="shared" si="106"/>
        <v>N</v>
      </c>
      <c r="G161" s="190">
        <f>SUMIF('Data and Mdcr Calculation'!A:A,A161,'Data and Mdcr Calculation'!H:H)</f>
        <v>14</v>
      </c>
      <c r="H161" s="9">
        <f>IF($F161="N",0,SUMIFS('Data and Mdcr Calculation'!$R:$R,'Data and Mdcr Calculation'!$D:$D,H$10,'Data and Mdcr Calculation'!$A:$A,$A161))</f>
        <v>0</v>
      </c>
      <c r="I161" s="191">
        <f>IF($F161="N",0,SUMIFS('Data and Mdcr Calculation'!$R:$R,'Data and Mdcr Calculation'!$D:$D,I$10,'Data and Mdcr Calculation'!$A:$A,$A161))</f>
        <v>0</v>
      </c>
      <c r="J161" s="191">
        <f>IF($F161="N",0,SUMIFS('Data and Mdcr Calculation'!$R:$R,'Data and Mdcr Calculation'!$D:$D,J$10,'Data and Mdcr Calculation'!$A:$A,$A161))</f>
        <v>0</v>
      </c>
      <c r="K161" s="190">
        <f t="shared" si="130"/>
        <v>0</v>
      </c>
      <c r="L161" s="158">
        <f>IF($F161="N",0,SUMIFS('Data and Mdcr Calculation'!$I:$I,'Data and Mdcr Calculation'!$A:$A,$A161,'Data and Mdcr Calculation'!$D:$D,L$10))</f>
        <v>0</v>
      </c>
      <c r="M161" s="194">
        <f>IF($F161="N",0,SUMIFS('Data and Mdcr Calculation'!$I:$I,'Data and Mdcr Calculation'!$A:$A,$A161,'Data and Mdcr Calculation'!$D:$D,M$10))</f>
        <v>0</v>
      </c>
      <c r="N161" s="194">
        <f>IF($F161="N",0,SUMIFS('Data and Mdcr Calculation'!$I:$I,'Data and Mdcr Calculation'!$A:$A,$A161,'Data and Mdcr Calculation'!$D:$D,N$10))</f>
        <v>0</v>
      </c>
      <c r="O161" s="159">
        <f t="shared" si="131"/>
        <v>0</v>
      </c>
      <c r="P161" s="212">
        <f>IF($F161="N",0,SUMIFS('Data and Mdcr Calculation'!P:P,'Data and Mdcr Calculation'!A:A,A161))</f>
        <v>0</v>
      </c>
      <c r="Q161" s="46">
        <f t="shared" si="107"/>
        <v>0</v>
      </c>
      <c r="R161" s="14">
        <f t="shared" si="108"/>
        <v>0</v>
      </c>
      <c r="S161" s="113">
        <f t="shared" si="132"/>
        <v>0</v>
      </c>
      <c r="T161" s="47">
        <f t="shared" si="133"/>
        <v>0</v>
      </c>
      <c r="U161" s="47">
        <f t="shared" si="134"/>
        <v>0</v>
      </c>
      <c r="V161" s="14">
        <f t="shared" si="109"/>
        <v>0</v>
      </c>
      <c r="W161" s="113">
        <f t="shared" si="110"/>
        <v>0</v>
      </c>
      <c r="X161" s="47">
        <f t="shared" si="111"/>
        <v>0</v>
      </c>
      <c r="Y161" s="47">
        <f t="shared" si="112"/>
        <v>0</v>
      </c>
      <c r="Z161" s="14">
        <f t="shared" si="113"/>
        <v>0</v>
      </c>
      <c r="AA161" s="103">
        <f t="shared" si="114"/>
        <v>0</v>
      </c>
      <c r="AB161" s="113">
        <f t="shared" si="115"/>
        <v>0</v>
      </c>
      <c r="AC161" s="47">
        <f t="shared" si="116"/>
        <v>0</v>
      </c>
      <c r="AD161" s="47">
        <f t="shared" si="117"/>
        <v>0</v>
      </c>
      <c r="AE161" s="14">
        <f t="shared" si="118"/>
        <v>0</v>
      </c>
      <c r="AF161" s="113">
        <f t="shared" si="119"/>
        <v>0</v>
      </c>
      <c r="AG161" s="47">
        <f t="shared" si="120"/>
        <v>0</v>
      </c>
      <c r="AH161" s="47">
        <f t="shared" si="121"/>
        <v>0</v>
      </c>
      <c r="AI161" s="97">
        <f t="shared" si="122"/>
        <v>0</v>
      </c>
      <c r="AJ161" s="113">
        <f t="shared" si="123"/>
        <v>0</v>
      </c>
      <c r="AK161" s="47">
        <f t="shared" si="124"/>
        <v>0</v>
      </c>
      <c r="AL161" s="47">
        <f t="shared" si="125"/>
        <v>0</v>
      </c>
      <c r="AM161" s="97">
        <f t="shared" si="126"/>
        <v>0</v>
      </c>
      <c r="AN161" s="127">
        <f t="shared" si="127"/>
        <v>0</v>
      </c>
      <c r="AO161" s="128">
        <f t="shared" si="128"/>
        <v>0</v>
      </c>
      <c r="AP161" s="129">
        <f t="shared" si="129"/>
        <v>0</v>
      </c>
    </row>
    <row r="162" spans="1:42" x14ac:dyDescent="0.25">
      <c r="A162" s="105" t="s">
        <v>12</v>
      </c>
      <c r="B162" s="44" t="s">
        <v>378</v>
      </c>
      <c r="C162" s="45" t="s">
        <v>1465</v>
      </c>
      <c r="D162" s="45" t="s">
        <v>364</v>
      </c>
      <c r="E162" s="106" t="s">
        <v>1281</v>
      </c>
      <c r="F162" s="104" t="str">
        <f t="shared" si="106"/>
        <v>Y</v>
      </c>
      <c r="G162" s="190">
        <f>SUMIF('Data and Mdcr Calculation'!A:A,A162,'Data and Mdcr Calculation'!H:H)</f>
        <v>1524</v>
      </c>
      <c r="H162" s="9">
        <f>IF($F162="N",0,SUMIFS('Data and Mdcr Calculation'!$R:$R,'Data and Mdcr Calculation'!$D:$D,H$10,'Data and Mdcr Calculation'!$A:$A,$A162))</f>
        <v>2095.135085193227</v>
      </c>
      <c r="I162" s="191">
        <f>IF($F162="N",0,SUMIFS('Data and Mdcr Calculation'!$R:$R,'Data and Mdcr Calculation'!$D:$D,I$10,'Data and Mdcr Calculation'!$A:$A,$A162))</f>
        <v>142.87068592901602</v>
      </c>
      <c r="J162" s="191">
        <f>IF($F162="N",0,SUMIFS('Data and Mdcr Calculation'!$R:$R,'Data and Mdcr Calculation'!$D:$D,J$10,'Data and Mdcr Calculation'!$A:$A,$A162))</f>
        <v>139.93571169523833</v>
      </c>
      <c r="K162" s="190">
        <f t="shared" si="130"/>
        <v>2377.9414828174813</v>
      </c>
      <c r="L162" s="158">
        <f>IF($F162="N",0,SUMIFS('Data and Mdcr Calculation'!$I:$I,'Data and Mdcr Calculation'!$A:$A,$A162,'Data and Mdcr Calculation'!$D:$D,L$10))</f>
        <v>177939.38306685319</v>
      </c>
      <c r="M162" s="194">
        <f>IF($F162="N",0,SUMIFS('Data and Mdcr Calculation'!$I:$I,'Data and Mdcr Calculation'!$A:$A,$A162,'Data and Mdcr Calculation'!$D:$D,M$10))</f>
        <v>16137.085028561443</v>
      </c>
      <c r="N162" s="194">
        <f>IF($F162="N",0,SUMIFS('Data and Mdcr Calculation'!$I:$I,'Data and Mdcr Calculation'!$A:$A,$A162,'Data and Mdcr Calculation'!$D:$D,N$10))</f>
        <v>14287.68439059847</v>
      </c>
      <c r="O162" s="159">
        <f t="shared" si="131"/>
        <v>208364.1524860131</v>
      </c>
      <c r="P162" s="212">
        <f>IF($F162="N",0,SUMIFS('Data and Mdcr Calculation'!P:P,'Data and Mdcr Calculation'!A:A,A162))</f>
        <v>237366.11881484097</v>
      </c>
      <c r="Q162" s="46">
        <f t="shared" si="107"/>
        <v>0.87781758208107596</v>
      </c>
      <c r="R162" s="14">
        <f t="shared" si="108"/>
        <v>29001.966328827868</v>
      </c>
      <c r="S162" s="113">
        <f t="shared" si="132"/>
        <v>157365.59624886329</v>
      </c>
      <c r="T162" s="47">
        <f t="shared" si="133"/>
        <v>10731.017220128393</v>
      </c>
      <c r="U162" s="47">
        <f t="shared" si="134"/>
        <v>10510.57130542935</v>
      </c>
      <c r="V162" s="14">
        <f t="shared" si="109"/>
        <v>178607.18477442104</v>
      </c>
      <c r="W162" s="113">
        <f t="shared" si="110"/>
        <v>19164.071556300089</v>
      </c>
      <c r="X162" s="47">
        <f t="shared" si="111"/>
        <v>1737.9640575760675</v>
      </c>
      <c r="Y162" s="47">
        <f t="shared" si="112"/>
        <v>1538.7836088674553</v>
      </c>
      <c r="Z162" s="14">
        <f t="shared" si="113"/>
        <v>22440.819222743612</v>
      </c>
      <c r="AA162" s="103">
        <f t="shared" si="114"/>
        <v>201048.00399716466</v>
      </c>
      <c r="AB162" s="113">
        <f t="shared" si="115"/>
        <v>166966.14986616795</v>
      </c>
      <c r="AC162" s="47">
        <f t="shared" si="116"/>
        <v>11415.975766094036</v>
      </c>
      <c r="AD162" s="47">
        <f t="shared" si="117"/>
        <v>11181.458835563139</v>
      </c>
      <c r="AE162" s="14">
        <f t="shared" si="118"/>
        <v>189563.5844678251</v>
      </c>
      <c r="AF162" s="113">
        <f t="shared" si="119"/>
        <v>20333.232420477547</v>
      </c>
      <c r="AG162" s="47">
        <f t="shared" si="120"/>
        <v>1848.8979335915612</v>
      </c>
      <c r="AH162" s="47">
        <f t="shared" si="121"/>
        <v>1637.0038392206973</v>
      </c>
      <c r="AI162" s="97">
        <f t="shared" si="122"/>
        <v>23819.134193289807</v>
      </c>
      <c r="AJ162" s="113">
        <f t="shared" si="123"/>
        <v>187299.3822866455</v>
      </c>
      <c r="AK162" s="47">
        <f t="shared" si="124"/>
        <v>13264.873699685597</v>
      </c>
      <c r="AL162" s="47">
        <f t="shared" si="125"/>
        <v>12818.462674783836</v>
      </c>
      <c r="AM162" s="97">
        <f t="shared" si="126"/>
        <v>213382.71866111492</v>
      </c>
      <c r="AN162" s="127">
        <f t="shared" si="127"/>
        <v>92808.68</v>
      </c>
      <c r="AO162" s="128">
        <f t="shared" si="128"/>
        <v>46404.34</v>
      </c>
      <c r="AP162" s="129">
        <f t="shared" si="129"/>
        <v>46404.34</v>
      </c>
    </row>
    <row r="163" spans="1:42" ht="30" x14ac:dyDescent="0.25">
      <c r="A163" s="105" t="s">
        <v>11</v>
      </c>
      <c r="B163" s="44" t="s">
        <v>433</v>
      </c>
      <c r="C163" s="45" t="s">
        <v>1466</v>
      </c>
      <c r="D163" s="45" t="s">
        <v>413</v>
      </c>
      <c r="E163" s="106" t="s">
        <v>1281</v>
      </c>
      <c r="F163" s="104" t="str">
        <f t="shared" si="106"/>
        <v>N</v>
      </c>
      <c r="G163" s="190">
        <f>SUMIF('Data and Mdcr Calculation'!A:A,A163,'Data and Mdcr Calculation'!H:H)</f>
        <v>0</v>
      </c>
      <c r="H163" s="9">
        <f>IF($F163="N",0,SUMIFS('Data and Mdcr Calculation'!$R:$R,'Data and Mdcr Calculation'!$D:$D,H$10,'Data and Mdcr Calculation'!$A:$A,$A163))</f>
        <v>0</v>
      </c>
      <c r="I163" s="191">
        <f>IF($F163="N",0,SUMIFS('Data and Mdcr Calculation'!$R:$R,'Data and Mdcr Calculation'!$D:$D,I$10,'Data and Mdcr Calculation'!$A:$A,$A163))</f>
        <v>0</v>
      </c>
      <c r="J163" s="191">
        <f>IF($F163="N",0,SUMIFS('Data and Mdcr Calculation'!$R:$R,'Data and Mdcr Calculation'!$D:$D,J$10,'Data and Mdcr Calculation'!$A:$A,$A163))</f>
        <v>0</v>
      </c>
      <c r="K163" s="190">
        <f t="shared" si="130"/>
        <v>0</v>
      </c>
      <c r="L163" s="158">
        <f>IF($F163="N",0,SUMIFS('Data and Mdcr Calculation'!$I:$I,'Data and Mdcr Calculation'!$A:$A,$A163,'Data and Mdcr Calculation'!$D:$D,L$10))</f>
        <v>0</v>
      </c>
      <c r="M163" s="194">
        <f>IF($F163="N",0,SUMIFS('Data and Mdcr Calculation'!$I:$I,'Data and Mdcr Calculation'!$A:$A,$A163,'Data and Mdcr Calculation'!$D:$D,M$10))</f>
        <v>0</v>
      </c>
      <c r="N163" s="194">
        <f>IF($F163="N",0,SUMIFS('Data and Mdcr Calculation'!$I:$I,'Data and Mdcr Calculation'!$A:$A,$A163,'Data and Mdcr Calculation'!$D:$D,N$10))</f>
        <v>0</v>
      </c>
      <c r="O163" s="159">
        <f t="shared" si="131"/>
        <v>0</v>
      </c>
      <c r="P163" s="212">
        <f>IF($F163="N",0,SUMIFS('Data and Mdcr Calculation'!P:P,'Data and Mdcr Calculation'!A:A,A163))</f>
        <v>0</v>
      </c>
      <c r="Q163" s="46">
        <f t="shared" si="107"/>
        <v>0</v>
      </c>
      <c r="R163" s="14">
        <f t="shared" si="108"/>
        <v>0</v>
      </c>
      <c r="S163" s="113">
        <f t="shared" si="132"/>
        <v>0</v>
      </c>
      <c r="T163" s="47">
        <f t="shared" si="133"/>
        <v>0</v>
      </c>
      <c r="U163" s="47">
        <f t="shared" si="134"/>
        <v>0</v>
      </c>
      <c r="V163" s="14">
        <f t="shared" si="109"/>
        <v>0</v>
      </c>
      <c r="W163" s="113">
        <f t="shared" si="110"/>
        <v>0</v>
      </c>
      <c r="X163" s="47">
        <f t="shared" si="111"/>
        <v>0</v>
      </c>
      <c r="Y163" s="47">
        <f t="shared" si="112"/>
        <v>0</v>
      </c>
      <c r="Z163" s="14">
        <f t="shared" si="113"/>
        <v>0</v>
      </c>
      <c r="AA163" s="103">
        <f t="shared" si="114"/>
        <v>0</v>
      </c>
      <c r="AB163" s="113">
        <f t="shared" si="115"/>
        <v>0</v>
      </c>
      <c r="AC163" s="47">
        <f t="shared" si="116"/>
        <v>0</v>
      </c>
      <c r="AD163" s="47">
        <f t="shared" si="117"/>
        <v>0</v>
      </c>
      <c r="AE163" s="14">
        <f t="shared" si="118"/>
        <v>0</v>
      </c>
      <c r="AF163" s="113">
        <f t="shared" si="119"/>
        <v>0</v>
      </c>
      <c r="AG163" s="47">
        <f t="shared" si="120"/>
        <v>0</v>
      </c>
      <c r="AH163" s="47">
        <f t="shared" si="121"/>
        <v>0</v>
      </c>
      <c r="AI163" s="97">
        <f t="shared" si="122"/>
        <v>0</v>
      </c>
      <c r="AJ163" s="113">
        <f t="shared" si="123"/>
        <v>0</v>
      </c>
      <c r="AK163" s="47">
        <f t="shared" si="124"/>
        <v>0</v>
      </c>
      <c r="AL163" s="47">
        <f t="shared" si="125"/>
        <v>0</v>
      </c>
      <c r="AM163" s="97">
        <f t="shared" si="126"/>
        <v>0</v>
      </c>
      <c r="AN163" s="127">
        <f t="shared" si="127"/>
        <v>0</v>
      </c>
      <c r="AO163" s="128">
        <f t="shared" si="128"/>
        <v>0</v>
      </c>
      <c r="AP163" s="129">
        <f t="shared" si="129"/>
        <v>0</v>
      </c>
    </row>
    <row r="164" spans="1:42" x14ac:dyDescent="0.25">
      <c r="A164" s="105" t="s">
        <v>133</v>
      </c>
      <c r="B164" s="44" t="s">
        <v>212</v>
      </c>
      <c r="C164" s="45" t="s">
        <v>1467</v>
      </c>
      <c r="D164" s="45" t="s">
        <v>249</v>
      </c>
      <c r="E164" s="106" t="s">
        <v>183</v>
      </c>
      <c r="F164" s="104" t="str">
        <f t="shared" si="106"/>
        <v>Y</v>
      </c>
      <c r="G164" s="190">
        <f>SUMIF('Data and Mdcr Calculation'!A:A,A164,'Data and Mdcr Calculation'!H:H)</f>
        <v>3885</v>
      </c>
      <c r="H164" s="9">
        <f>IF($F164="N",0,SUMIFS('Data and Mdcr Calculation'!$R:$R,'Data and Mdcr Calculation'!$D:$D,H$10,'Data and Mdcr Calculation'!$A:$A,$A164))</f>
        <v>4925.4030532739998</v>
      </c>
      <c r="I164" s="191">
        <f>IF($F164="N",0,SUMIFS('Data and Mdcr Calculation'!$R:$R,'Data and Mdcr Calculation'!$D:$D,I$10,'Data and Mdcr Calculation'!$A:$A,$A164))</f>
        <v>906.3250695699079</v>
      </c>
      <c r="J164" s="191">
        <f>IF($F164="N",0,SUMIFS('Data and Mdcr Calculation'!$R:$R,'Data and Mdcr Calculation'!$D:$D,J$10,'Data and Mdcr Calculation'!$A:$A,$A164))</f>
        <v>142.51900270190131</v>
      </c>
      <c r="K164" s="190">
        <f t="shared" si="130"/>
        <v>5974.2471255458095</v>
      </c>
      <c r="L164" s="158">
        <f>IF($F164="N",0,SUMIFS('Data and Mdcr Calculation'!$I:$I,'Data and Mdcr Calculation'!$A:$A,$A164,'Data and Mdcr Calculation'!$D:$D,L$10))</f>
        <v>414596.29868052289</v>
      </c>
      <c r="M164" s="194">
        <f>IF($F164="N",0,SUMIFS('Data and Mdcr Calculation'!$I:$I,'Data and Mdcr Calculation'!$A:$A,$A164,'Data and Mdcr Calculation'!$D:$D,M$10))</f>
        <v>75906.162081766495</v>
      </c>
      <c r="N164" s="194">
        <f>IF($F164="N",0,SUMIFS('Data and Mdcr Calculation'!$I:$I,'Data and Mdcr Calculation'!$A:$A,$A164,'Data and Mdcr Calculation'!$D:$D,N$10))</f>
        <v>12041.891617691566</v>
      </c>
      <c r="O164" s="159">
        <f t="shared" si="131"/>
        <v>502544.3523799809</v>
      </c>
      <c r="P164" s="212">
        <f>IF($F164="N",0,SUMIFS('Data and Mdcr Calculation'!P:P,'Data and Mdcr Calculation'!A:A,A164))</f>
        <v>1483883.5010430687</v>
      </c>
      <c r="Q164" s="46">
        <f t="shared" si="107"/>
        <v>0.33866833348219488</v>
      </c>
      <c r="R164" s="14">
        <f t="shared" si="108"/>
        <v>981339.14866308775</v>
      </c>
      <c r="S164" s="113">
        <f t="shared" si="132"/>
        <v>216865.4964356542</v>
      </c>
      <c r="T164" s="47">
        <f t="shared" si="133"/>
        <v>39905.492813163044</v>
      </c>
      <c r="U164" s="47">
        <f t="shared" si="134"/>
        <v>6275.1116889647146</v>
      </c>
      <c r="V164" s="14">
        <f t="shared" si="109"/>
        <v>263046.10093778197</v>
      </c>
      <c r="W164" s="113">
        <f t="shared" si="110"/>
        <v>44652.021367892317</v>
      </c>
      <c r="X164" s="47">
        <f t="shared" si="111"/>
        <v>8175.0936562062516</v>
      </c>
      <c r="Y164" s="47">
        <f t="shared" si="112"/>
        <v>1296.9117272253818</v>
      </c>
      <c r="Z164" s="14">
        <f t="shared" si="113"/>
        <v>54124.026751323945</v>
      </c>
      <c r="AA164" s="103">
        <f t="shared" si="114"/>
        <v>317170.12768910592</v>
      </c>
      <c r="AB164" s="113">
        <f t="shared" si="115"/>
        <v>230096.01743835991</v>
      </c>
      <c r="AC164" s="47">
        <f t="shared" si="116"/>
        <v>42452.651928896856</v>
      </c>
      <c r="AD164" s="47">
        <f t="shared" si="117"/>
        <v>6675.6507329411861</v>
      </c>
      <c r="AE164" s="14">
        <f t="shared" si="118"/>
        <v>279224.32010019792</v>
      </c>
      <c r="AF164" s="113">
        <f t="shared" si="119"/>
        <v>47376.14999245869</v>
      </c>
      <c r="AG164" s="47">
        <f t="shared" si="120"/>
        <v>8696.9081449002679</v>
      </c>
      <c r="AH164" s="47">
        <f t="shared" si="121"/>
        <v>1379.6933268355126</v>
      </c>
      <c r="AI164" s="97">
        <f t="shared" si="122"/>
        <v>57452.751464194473</v>
      </c>
      <c r="AJ164" s="113">
        <f t="shared" si="123"/>
        <v>277472.1674308186</v>
      </c>
      <c r="AK164" s="47">
        <f t="shared" si="124"/>
        <v>51149.560073797125</v>
      </c>
      <c r="AL164" s="47">
        <f t="shared" si="125"/>
        <v>8055.3440597766985</v>
      </c>
      <c r="AM164" s="97">
        <f t="shared" si="126"/>
        <v>336677.07156439242</v>
      </c>
      <c r="AN164" s="127">
        <f t="shared" si="127"/>
        <v>146434.32999999999</v>
      </c>
      <c r="AO164" s="128">
        <f t="shared" si="128"/>
        <v>73217.17</v>
      </c>
      <c r="AP164" s="129">
        <f t="shared" si="129"/>
        <v>73217.159999999989</v>
      </c>
    </row>
    <row r="165" spans="1:42" x14ac:dyDescent="0.25">
      <c r="A165" s="105" t="s">
        <v>97</v>
      </c>
      <c r="B165" s="44" t="s">
        <v>336</v>
      </c>
      <c r="C165" s="45" t="s">
        <v>1468</v>
      </c>
      <c r="D165" s="45" t="s">
        <v>220</v>
      </c>
      <c r="E165" s="106" t="s">
        <v>183</v>
      </c>
      <c r="F165" s="104" t="str">
        <f t="shared" si="106"/>
        <v>Y</v>
      </c>
      <c r="G165" s="190">
        <f>SUMIF('Data and Mdcr Calculation'!A:A,A165,'Data and Mdcr Calculation'!H:H)</f>
        <v>3709</v>
      </c>
      <c r="H165" s="9">
        <f>IF($F165="N",0,SUMIFS('Data and Mdcr Calculation'!$R:$R,'Data and Mdcr Calculation'!$D:$D,H$10,'Data and Mdcr Calculation'!$A:$A,$A165))</f>
        <v>4716.0218024407804</v>
      </c>
      <c r="I165" s="191">
        <f>IF($F165="N",0,SUMIFS('Data and Mdcr Calculation'!$R:$R,'Data and Mdcr Calculation'!$D:$D,I$10,'Data and Mdcr Calculation'!$A:$A,$A165))</f>
        <v>719.31836778611228</v>
      </c>
      <c r="J165" s="191">
        <f>IF($F165="N",0,SUMIFS('Data and Mdcr Calculation'!$R:$R,'Data and Mdcr Calculation'!$D:$D,J$10,'Data and Mdcr Calculation'!$A:$A,$A165))</f>
        <v>177.82248347549944</v>
      </c>
      <c r="K165" s="190">
        <f t="shared" si="130"/>
        <v>5613.1626537023922</v>
      </c>
      <c r="L165" s="158">
        <f>IF($F165="N",0,SUMIFS('Data and Mdcr Calculation'!$I:$I,'Data and Mdcr Calculation'!$A:$A,$A165,'Data and Mdcr Calculation'!$D:$D,L$10))</f>
        <v>814058.15125528746</v>
      </c>
      <c r="M165" s="194">
        <f>IF($F165="N",0,SUMIFS('Data and Mdcr Calculation'!$I:$I,'Data and Mdcr Calculation'!$A:$A,$A165,'Data and Mdcr Calculation'!$D:$D,M$10))</f>
        <v>124137.93914699683</v>
      </c>
      <c r="N165" s="194">
        <f>IF($F165="N",0,SUMIFS('Data and Mdcr Calculation'!$I:$I,'Data and Mdcr Calculation'!$A:$A,$A165,'Data and Mdcr Calculation'!$D:$D,N$10))</f>
        <v>30824.081955848138</v>
      </c>
      <c r="O165" s="159">
        <f t="shared" si="131"/>
        <v>969020.17235813243</v>
      </c>
      <c r="P165" s="212">
        <f>IF($F165="N",0,SUMIFS('Data and Mdcr Calculation'!P:P,'Data and Mdcr Calculation'!A:A,A165))</f>
        <v>1306800.3974084542</v>
      </c>
      <c r="Q165" s="46">
        <f t="shared" si="107"/>
        <v>0.74152117973013976</v>
      </c>
      <c r="R165" s="14">
        <f t="shared" si="108"/>
        <v>337780.22505032178</v>
      </c>
      <c r="S165" s="113">
        <f t="shared" si="132"/>
        <v>207646.43996146758</v>
      </c>
      <c r="T165" s="47">
        <f t="shared" si="133"/>
        <v>31671.587733622524</v>
      </c>
      <c r="U165" s="47">
        <f t="shared" si="134"/>
        <v>7829.5239474262407</v>
      </c>
      <c r="V165" s="14">
        <f t="shared" si="109"/>
        <v>247147.55164251634</v>
      </c>
      <c r="W165" s="113">
        <f t="shared" si="110"/>
        <v>87674.062890194458</v>
      </c>
      <c r="X165" s="47">
        <f t="shared" si="111"/>
        <v>13369.656046131558</v>
      </c>
      <c r="Y165" s="47">
        <f t="shared" si="112"/>
        <v>3319.7536266448446</v>
      </c>
      <c r="Z165" s="14">
        <f t="shared" si="113"/>
        <v>104363.47256297086</v>
      </c>
      <c r="AA165" s="103">
        <f t="shared" si="114"/>
        <v>351511.02420548722</v>
      </c>
      <c r="AB165" s="113">
        <f t="shared" si="115"/>
        <v>220314.5251580558</v>
      </c>
      <c r="AC165" s="47">
        <f t="shared" si="116"/>
        <v>33693.178440023963</v>
      </c>
      <c r="AD165" s="47">
        <f t="shared" si="117"/>
        <v>8329.2807951342984</v>
      </c>
      <c r="AE165" s="14">
        <f t="shared" si="118"/>
        <v>262336.98439321405</v>
      </c>
      <c r="AF165" s="113">
        <f t="shared" si="119"/>
        <v>93022.8783980843</v>
      </c>
      <c r="AG165" s="47">
        <f t="shared" si="120"/>
        <v>14223.038346948468</v>
      </c>
      <c r="AH165" s="47">
        <f t="shared" si="121"/>
        <v>3531.6527943030264</v>
      </c>
      <c r="AI165" s="97">
        <f t="shared" si="122"/>
        <v>110777.56953933579</v>
      </c>
      <c r="AJ165" s="113">
        <f t="shared" si="123"/>
        <v>313337.40355614008</v>
      </c>
      <c r="AK165" s="47">
        <f t="shared" si="124"/>
        <v>47916.216786972429</v>
      </c>
      <c r="AL165" s="47">
        <f t="shared" si="125"/>
        <v>11860.933589437325</v>
      </c>
      <c r="AM165" s="97">
        <f t="shared" si="126"/>
        <v>373114.55393254984</v>
      </c>
      <c r="AN165" s="127">
        <f t="shared" si="127"/>
        <v>162282.44</v>
      </c>
      <c r="AO165" s="128">
        <f t="shared" si="128"/>
        <v>81141.22</v>
      </c>
      <c r="AP165" s="129">
        <f t="shared" si="129"/>
        <v>81141.22</v>
      </c>
    </row>
    <row r="166" spans="1:42" ht="30" x14ac:dyDescent="0.25">
      <c r="A166" s="105" t="s">
        <v>770</v>
      </c>
      <c r="B166" s="44" t="s">
        <v>771</v>
      </c>
      <c r="C166" s="45" t="s">
        <v>1469</v>
      </c>
      <c r="D166" s="45" t="s">
        <v>220</v>
      </c>
      <c r="E166" s="106" t="s">
        <v>183</v>
      </c>
      <c r="F166" s="104" t="str">
        <f t="shared" si="106"/>
        <v>N</v>
      </c>
      <c r="G166" s="190">
        <f>SUMIF('Data and Mdcr Calculation'!A:A,A166,'Data and Mdcr Calculation'!H:H)</f>
        <v>0</v>
      </c>
      <c r="H166" s="9">
        <f>IF($F166="N",0,SUMIFS('Data and Mdcr Calculation'!$R:$R,'Data and Mdcr Calculation'!$D:$D,H$10,'Data and Mdcr Calculation'!$A:$A,$A166))</f>
        <v>0</v>
      </c>
      <c r="I166" s="191">
        <f>IF($F166="N",0,SUMIFS('Data and Mdcr Calculation'!$R:$R,'Data and Mdcr Calculation'!$D:$D,I$10,'Data and Mdcr Calculation'!$A:$A,$A166))</f>
        <v>0</v>
      </c>
      <c r="J166" s="191">
        <f>IF($F166="N",0,SUMIFS('Data and Mdcr Calculation'!$R:$R,'Data and Mdcr Calculation'!$D:$D,J$10,'Data and Mdcr Calculation'!$A:$A,$A166))</f>
        <v>0</v>
      </c>
      <c r="K166" s="190">
        <f t="shared" si="130"/>
        <v>0</v>
      </c>
      <c r="L166" s="158">
        <f>IF($F166="N",0,SUMIFS('Data and Mdcr Calculation'!$I:$I,'Data and Mdcr Calculation'!$A:$A,$A166,'Data and Mdcr Calculation'!$D:$D,L$10))</f>
        <v>0</v>
      </c>
      <c r="M166" s="194">
        <f>IF($F166="N",0,SUMIFS('Data and Mdcr Calculation'!$I:$I,'Data and Mdcr Calculation'!$A:$A,$A166,'Data and Mdcr Calculation'!$D:$D,M$10))</f>
        <v>0</v>
      </c>
      <c r="N166" s="194">
        <f>IF($F166="N",0,SUMIFS('Data and Mdcr Calculation'!$I:$I,'Data and Mdcr Calculation'!$A:$A,$A166,'Data and Mdcr Calculation'!$D:$D,N$10))</f>
        <v>0</v>
      </c>
      <c r="O166" s="159">
        <f t="shared" si="131"/>
        <v>0</v>
      </c>
      <c r="P166" s="212">
        <f>IF($F166="N",0,SUMIFS('Data and Mdcr Calculation'!P:P,'Data and Mdcr Calculation'!A:A,A166))</f>
        <v>0</v>
      </c>
      <c r="Q166" s="46">
        <f t="shared" si="107"/>
        <v>0</v>
      </c>
      <c r="R166" s="14">
        <f t="shared" si="108"/>
        <v>0</v>
      </c>
      <c r="S166" s="113">
        <f t="shared" si="132"/>
        <v>0</v>
      </c>
      <c r="T166" s="47">
        <f t="shared" si="133"/>
        <v>0</v>
      </c>
      <c r="U166" s="47">
        <f t="shared" si="134"/>
        <v>0</v>
      </c>
      <c r="V166" s="14">
        <f t="shared" si="109"/>
        <v>0</v>
      </c>
      <c r="W166" s="113">
        <f t="shared" si="110"/>
        <v>0</v>
      </c>
      <c r="X166" s="47">
        <f t="shared" si="111"/>
        <v>0</v>
      </c>
      <c r="Y166" s="47">
        <f t="shared" si="112"/>
        <v>0</v>
      </c>
      <c r="Z166" s="14">
        <f t="shared" si="113"/>
        <v>0</v>
      </c>
      <c r="AA166" s="103">
        <f t="shared" si="114"/>
        <v>0</v>
      </c>
      <c r="AB166" s="113">
        <f t="shared" si="115"/>
        <v>0</v>
      </c>
      <c r="AC166" s="47">
        <f t="shared" si="116"/>
        <v>0</v>
      </c>
      <c r="AD166" s="47">
        <f t="shared" si="117"/>
        <v>0</v>
      </c>
      <c r="AE166" s="14">
        <f t="shared" si="118"/>
        <v>0</v>
      </c>
      <c r="AF166" s="113">
        <f t="shared" ref="AF166:AF197" si="135">W166/(1-STAR_Fee)</f>
        <v>0</v>
      </c>
      <c r="AG166" s="47">
        <f t="shared" ref="AG166:AG197" si="136">X166/(1-STARPLUS_Fee)</f>
        <v>0</v>
      </c>
      <c r="AH166" s="47">
        <f t="shared" ref="AH166:AH197" si="137">Y166/(1-STARKids_Fee)</f>
        <v>0</v>
      </c>
      <c r="AI166" s="97">
        <f t="shared" si="122"/>
        <v>0</v>
      </c>
      <c r="AJ166" s="113">
        <f t="shared" si="123"/>
        <v>0</v>
      </c>
      <c r="AK166" s="47">
        <f t="shared" si="124"/>
        <v>0</v>
      </c>
      <c r="AL166" s="47">
        <f t="shared" si="125"/>
        <v>0</v>
      </c>
      <c r="AM166" s="97">
        <f t="shared" si="126"/>
        <v>0</v>
      </c>
      <c r="AN166" s="127">
        <f t="shared" si="127"/>
        <v>0</v>
      </c>
      <c r="AO166" s="128">
        <f t="shared" si="128"/>
        <v>0</v>
      </c>
      <c r="AP166" s="129">
        <f t="shared" si="129"/>
        <v>0</v>
      </c>
    </row>
    <row r="167" spans="1:42" ht="30" x14ac:dyDescent="0.25">
      <c r="A167" s="105" t="s">
        <v>106</v>
      </c>
      <c r="B167" s="44" t="s">
        <v>360</v>
      </c>
      <c r="C167" s="45" t="s">
        <v>1470</v>
      </c>
      <c r="D167" s="45" t="s">
        <v>381</v>
      </c>
      <c r="E167" s="106" t="s">
        <v>183</v>
      </c>
      <c r="F167" s="104" t="str">
        <f t="shared" si="106"/>
        <v>Y</v>
      </c>
      <c r="G167" s="190">
        <f>SUMIF('Data and Mdcr Calculation'!A:A,A167,'Data and Mdcr Calculation'!H:H)</f>
        <v>308</v>
      </c>
      <c r="H167" s="9">
        <f>IF($F167="N",0,SUMIFS('Data and Mdcr Calculation'!$R:$R,'Data and Mdcr Calculation'!$D:$D,H$10,'Data and Mdcr Calculation'!$A:$A,$A167))</f>
        <v>416.78980037592856</v>
      </c>
      <c r="I167" s="191">
        <f>IF($F167="N",0,SUMIFS('Data and Mdcr Calculation'!$R:$R,'Data and Mdcr Calculation'!$D:$D,I$10,'Data and Mdcr Calculation'!$A:$A,$A167))</f>
        <v>38.794393620310885</v>
      </c>
      <c r="J167" s="191">
        <f>IF($F167="N",0,SUMIFS('Data and Mdcr Calculation'!$R:$R,'Data and Mdcr Calculation'!$D:$D,J$10,'Data and Mdcr Calculation'!$A:$A,$A167))</f>
        <v>0</v>
      </c>
      <c r="K167" s="190">
        <f t="shared" si="130"/>
        <v>455.58419399623943</v>
      </c>
      <c r="L167" s="158">
        <f>IF($F167="N",0,SUMIFS('Data and Mdcr Calculation'!$I:$I,'Data and Mdcr Calculation'!$A:$A,$A167,'Data and Mdcr Calculation'!$D:$D,L$10))</f>
        <v>36757.040966196961</v>
      </c>
      <c r="M167" s="194">
        <f>IF($F167="N",0,SUMIFS('Data and Mdcr Calculation'!$I:$I,'Data and Mdcr Calculation'!$A:$A,$A167,'Data and Mdcr Calculation'!$D:$D,M$10))</f>
        <v>3419.5426640657147</v>
      </c>
      <c r="N167" s="194">
        <f>IF($F167="N",0,SUMIFS('Data and Mdcr Calculation'!$I:$I,'Data and Mdcr Calculation'!$A:$A,$A167,'Data and Mdcr Calculation'!$D:$D,N$10))</f>
        <v>0</v>
      </c>
      <c r="O167" s="159">
        <f t="shared" si="131"/>
        <v>40176.583630262678</v>
      </c>
      <c r="P167" s="212">
        <f>IF($F167="N",0,SUMIFS('Data and Mdcr Calculation'!P:P,'Data and Mdcr Calculation'!A:A,A167))</f>
        <v>96274.051875285295</v>
      </c>
      <c r="Q167" s="46">
        <f t="shared" si="107"/>
        <v>0.41731476807798601</v>
      </c>
      <c r="R167" s="14">
        <f t="shared" si="108"/>
        <v>56097.468245022617</v>
      </c>
      <c r="S167" s="113">
        <f t="shared" si="132"/>
        <v>18351.254910552136</v>
      </c>
      <c r="T167" s="47">
        <f t="shared" si="133"/>
        <v>1708.1171511022883</v>
      </c>
      <c r="U167" s="47">
        <f t="shared" si="134"/>
        <v>0</v>
      </c>
      <c r="V167" s="14">
        <f t="shared" si="109"/>
        <v>20059.372061654423</v>
      </c>
      <c r="W167" s="113">
        <f t="shared" si="110"/>
        <v>3958.733312059413</v>
      </c>
      <c r="X167" s="47">
        <f t="shared" si="111"/>
        <v>368.28474491987748</v>
      </c>
      <c r="Y167" s="47">
        <f t="shared" si="112"/>
        <v>0</v>
      </c>
      <c r="Z167" s="14">
        <f t="shared" si="113"/>
        <v>4327.0180569792901</v>
      </c>
      <c r="AA167" s="103">
        <f t="shared" si="114"/>
        <v>24386.390118633713</v>
      </c>
      <c r="AB167" s="113">
        <f t="shared" si="115"/>
        <v>19470.827491302</v>
      </c>
      <c r="AC167" s="47">
        <f t="shared" si="116"/>
        <v>1817.1459054279665</v>
      </c>
      <c r="AD167" s="47">
        <f t="shared" si="117"/>
        <v>0</v>
      </c>
      <c r="AE167" s="14">
        <f t="shared" si="118"/>
        <v>21287.973396729965</v>
      </c>
      <c r="AF167" s="113">
        <f t="shared" si="135"/>
        <v>4200.2475459516318</v>
      </c>
      <c r="AG167" s="47">
        <f t="shared" si="136"/>
        <v>391.79228182965693</v>
      </c>
      <c r="AH167" s="47">
        <f t="shared" si="137"/>
        <v>0</v>
      </c>
      <c r="AI167" s="97">
        <f t="shared" si="122"/>
        <v>4592.0398277812883</v>
      </c>
      <c r="AJ167" s="113">
        <f t="shared" si="123"/>
        <v>23671.075037253631</v>
      </c>
      <c r="AK167" s="47">
        <f t="shared" si="124"/>
        <v>2208.9381872576232</v>
      </c>
      <c r="AL167" s="47">
        <f t="shared" si="125"/>
        <v>0</v>
      </c>
      <c r="AM167" s="97">
        <f t="shared" si="126"/>
        <v>25880.013224511255</v>
      </c>
      <c r="AN167" s="127">
        <f t="shared" si="127"/>
        <v>11256.25</v>
      </c>
      <c r="AO167" s="128">
        <f t="shared" si="128"/>
        <v>5628.13</v>
      </c>
      <c r="AP167" s="129">
        <f t="shared" si="129"/>
        <v>5628.12</v>
      </c>
    </row>
    <row r="168" spans="1:42" ht="30" x14ac:dyDescent="0.25">
      <c r="A168" s="105" t="s">
        <v>772</v>
      </c>
      <c r="B168" s="44" t="s">
        <v>773</v>
      </c>
      <c r="C168" s="45" t="s">
        <v>1471</v>
      </c>
      <c r="D168" s="45" t="s">
        <v>381</v>
      </c>
      <c r="E168" s="106" t="s">
        <v>183</v>
      </c>
      <c r="F168" s="104" t="str">
        <f t="shared" si="106"/>
        <v>N</v>
      </c>
      <c r="G168" s="190">
        <f>SUMIF('Data and Mdcr Calculation'!A:A,A168,'Data and Mdcr Calculation'!H:H)</f>
        <v>0</v>
      </c>
      <c r="H168" s="9">
        <f>IF($F168="N",0,SUMIFS('Data and Mdcr Calculation'!$R:$R,'Data and Mdcr Calculation'!$D:$D,H$10,'Data and Mdcr Calculation'!$A:$A,$A168))</f>
        <v>0</v>
      </c>
      <c r="I168" s="191">
        <f>IF($F168="N",0,SUMIFS('Data and Mdcr Calculation'!$R:$R,'Data and Mdcr Calculation'!$D:$D,I$10,'Data and Mdcr Calculation'!$A:$A,$A168))</f>
        <v>0</v>
      </c>
      <c r="J168" s="191">
        <f>IF($F168="N",0,SUMIFS('Data and Mdcr Calculation'!$R:$R,'Data and Mdcr Calculation'!$D:$D,J$10,'Data and Mdcr Calculation'!$A:$A,$A168))</f>
        <v>0</v>
      </c>
      <c r="K168" s="190">
        <f t="shared" si="130"/>
        <v>0</v>
      </c>
      <c r="L168" s="158">
        <f>IF($F168="N",0,SUMIFS('Data and Mdcr Calculation'!$I:$I,'Data and Mdcr Calculation'!$A:$A,$A168,'Data and Mdcr Calculation'!$D:$D,L$10))</f>
        <v>0</v>
      </c>
      <c r="M168" s="194">
        <f>IF($F168="N",0,SUMIFS('Data and Mdcr Calculation'!$I:$I,'Data and Mdcr Calculation'!$A:$A,$A168,'Data and Mdcr Calculation'!$D:$D,M$10))</f>
        <v>0</v>
      </c>
      <c r="N168" s="194">
        <f>IF($F168="N",0,SUMIFS('Data and Mdcr Calculation'!$I:$I,'Data and Mdcr Calculation'!$A:$A,$A168,'Data and Mdcr Calculation'!$D:$D,N$10))</f>
        <v>0</v>
      </c>
      <c r="O168" s="159">
        <f t="shared" si="131"/>
        <v>0</v>
      </c>
      <c r="P168" s="212">
        <f>IF($F168="N",0,SUMIFS('Data and Mdcr Calculation'!P:P,'Data and Mdcr Calculation'!A:A,A168))</f>
        <v>0</v>
      </c>
      <c r="Q168" s="46">
        <f t="shared" si="107"/>
        <v>0</v>
      </c>
      <c r="R168" s="14">
        <f t="shared" si="108"/>
        <v>0</v>
      </c>
      <c r="S168" s="113">
        <f t="shared" si="132"/>
        <v>0</v>
      </c>
      <c r="T168" s="47">
        <f t="shared" si="133"/>
        <v>0</v>
      </c>
      <c r="U168" s="47">
        <f t="shared" si="134"/>
        <v>0</v>
      </c>
      <c r="V168" s="14">
        <f t="shared" si="109"/>
        <v>0</v>
      </c>
      <c r="W168" s="113">
        <f t="shared" si="110"/>
        <v>0</v>
      </c>
      <c r="X168" s="47">
        <f t="shared" si="111"/>
        <v>0</v>
      </c>
      <c r="Y168" s="47">
        <f t="shared" si="112"/>
        <v>0</v>
      </c>
      <c r="Z168" s="14">
        <f t="shared" si="113"/>
        <v>0</v>
      </c>
      <c r="AA168" s="103">
        <f t="shared" si="114"/>
        <v>0</v>
      </c>
      <c r="AB168" s="113">
        <f t="shared" si="115"/>
        <v>0</v>
      </c>
      <c r="AC168" s="47">
        <f t="shared" si="116"/>
        <v>0</v>
      </c>
      <c r="AD168" s="47">
        <f t="shared" si="117"/>
        <v>0</v>
      </c>
      <c r="AE168" s="14">
        <f t="shared" si="118"/>
        <v>0</v>
      </c>
      <c r="AF168" s="113">
        <f t="shared" si="135"/>
        <v>0</v>
      </c>
      <c r="AG168" s="47">
        <f t="shared" si="136"/>
        <v>0</v>
      </c>
      <c r="AH168" s="47">
        <f t="shared" si="137"/>
        <v>0</v>
      </c>
      <c r="AI168" s="97">
        <f t="shared" si="122"/>
        <v>0</v>
      </c>
      <c r="AJ168" s="113">
        <f t="shared" si="123"/>
        <v>0</v>
      </c>
      <c r="AK168" s="47">
        <f t="shared" si="124"/>
        <v>0</v>
      </c>
      <c r="AL168" s="47">
        <f t="shared" si="125"/>
        <v>0</v>
      </c>
      <c r="AM168" s="97">
        <f t="shared" si="126"/>
        <v>0</v>
      </c>
      <c r="AN168" s="127">
        <f t="shared" si="127"/>
        <v>0</v>
      </c>
      <c r="AO168" s="128">
        <f t="shared" si="128"/>
        <v>0</v>
      </c>
      <c r="AP168" s="129">
        <f t="shared" si="129"/>
        <v>0</v>
      </c>
    </row>
    <row r="169" spans="1:42" x14ac:dyDescent="0.25">
      <c r="A169" s="105" t="s">
        <v>118</v>
      </c>
      <c r="B169" s="44" t="s">
        <v>272</v>
      </c>
      <c r="C169" s="45" t="s">
        <v>1472</v>
      </c>
      <c r="D169" s="45" t="s">
        <v>249</v>
      </c>
      <c r="E169" s="106" t="s">
        <v>183</v>
      </c>
      <c r="F169" s="104" t="str">
        <f t="shared" si="106"/>
        <v>Y</v>
      </c>
      <c r="G169" s="190">
        <f>SUMIF('Data and Mdcr Calculation'!A:A,A169,'Data and Mdcr Calculation'!H:H)</f>
        <v>208</v>
      </c>
      <c r="H169" s="9">
        <f>IF($F169="N",0,SUMIFS('Data and Mdcr Calculation'!$R:$R,'Data and Mdcr Calculation'!$D:$D,H$10,'Data and Mdcr Calculation'!$A:$A,$A169))</f>
        <v>272.22302692157848</v>
      </c>
      <c r="I169" s="191">
        <f>IF($F169="N",0,SUMIFS('Data and Mdcr Calculation'!$R:$R,'Data and Mdcr Calculation'!$D:$D,I$10,'Data and Mdcr Calculation'!$A:$A,$A169))</f>
        <v>39.909733832222685</v>
      </c>
      <c r="J169" s="191">
        <f>IF($F169="N",0,SUMIFS('Data and Mdcr Calculation'!$R:$R,'Data and Mdcr Calculation'!$D:$D,J$10,'Data and Mdcr Calculation'!$A:$A,$A169))</f>
        <v>14.248717725659354</v>
      </c>
      <c r="K169" s="190">
        <f t="shared" si="130"/>
        <v>326.3814784794605</v>
      </c>
      <c r="L169" s="158">
        <f>IF($F169="N",0,SUMIFS('Data and Mdcr Calculation'!$I:$I,'Data and Mdcr Calculation'!$A:$A,$A169,'Data and Mdcr Calculation'!$D:$D,L$10))</f>
        <v>44947.626495645301</v>
      </c>
      <c r="M169" s="194">
        <f>IF($F169="N",0,SUMIFS('Data and Mdcr Calculation'!$I:$I,'Data and Mdcr Calculation'!$A:$A,$A169,'Data and Mdcr Calculation'!$D:$D,M$10))</f>
        <v>6563.953923385664</v>
      </c>
      <c r="N169" s="194">
        <f>IF($F169="N",0,SUMIFS('Data and Mdcr Calculation'!$I:$I,'Data and Mdcr Calculation'!$A:$A,$A169,'Data and Mdcr Calculation'!$D:$D,N$10))</f>
        <v>2358.0909050240252</v>
      </c>
      <c r="O169" s="159">
        <f t="shared" si="131"/>
        <v>53869.671324054987</v>
      </c>
      <c r="P169" s="212">
        <f>IF($F169="N",0,SUMIFS('Data and Mdcr Calculation'!P:P,'Data and Mdcr Calculation'!A:A,A169))</f>
        <v>60556.819517079108</v>
      </c>
      <c r="Q169" s="46">
        <f t="shared" si="107"/>
        <v>0.88957233477002351</v>
      </c>
      <c r="R169" s="14">
        <f t="shared" si="108"/>
        <v>6687.1481930241207</v>
      </c>
      <c r="S169" s="113">
        <f t="shared" si="132"/>
        <v>11985.979875357101</v>
      </c>
      <c r="T169" s="47">
        <f t="shared" si="133"/>
        <v>1757.2255806327648</v>
      </c>
      <c r="U169" s="47">
        <f t="shared" si="134"/>
        <v>627.37104146078138</v>
      </c>
      <c r="V169" s="14">
        <f t="shared" si="109"/>
        <v>14370.576497450647</v>
      </c>
      <c r="W169" s="113">
        <f t="shared" si="110"/>
        <v>4840.8593735809991</v>
      </c>
      <c r="X169" s="47">
        <f t="shared" si="111"/>
        <v>706.93783754863603</v>
      </c>
      <c r="Y169" s="47">
        <f t="shared" si="112"/>
        <v>253.96639047108752</v>
      </c>
      <c r="Z169" s="14">
        <f t="shared" si="113"/>
        <v>5801.7636016007227</v>
      </c>
      <c r="AA169" s="103">
        <f t="shared" si="114"/>
        <v>20172.340099051369</v>
      </c>
      <c r="AB169" s="113">
        <f t="shared" si="115"/>
        <v>12717.220026904086</v>
      </c>
      <c r="AC169" s="47">
        <f t="shared" si="116"/>
        <v>1869.3889155667712</v>
      </c>
      <c r="AD169" s="47">
        <f t="shared" si="117"/>
        <v>667.41600155402284</v>
      </c>
      <c r="AE169" s="14">
        <f t="shared" si="118"/>
        <v>15254.024944024881</v>
      </c>
      <c r="AF169" s="113">
        <f t="shared" si="135"/>
        <v>5136.1903167968158</v>
      </c>
      <c r="AG169" s="47">
        <f t="shared" si="136"/>
        <v>752.06152930705969</v>
      </c>
      <c r="AH169" s="47">
        <f t="shared" si="137"/>
        <v>270.17701113945481</v>
      </c>
      <c r="AI169" s="97">
        <f t="shared" si="122"/>
        <v>6158.4288572433297</v>
      </c>
      <c r="AJ169" s="113">
        <f t="shared" si="123"/>
        <v>17853.410343700903</v>
      </c>
      <c r="AK169" s="47">
        <f t="shared" si="124"/>
        <v>2621.4504448738307</v>
      </c>
      <c r="AL169" s="47">
        <f t="shared" si="125"/>
        <v>937.5930126934777</v>
      </c>
      <c r="AM169" s="97">
        <f t="shared" si="126"/>
        <v>21412.45380126821</v>
      </c>
      <c r="AN169" s="127">
        <f t="shared" si="127"/>
        <v>9313.1299999999992</v>
      </c>
      <c r="AO169" s="128">
        <f t="shared" si="128"/>
        <v>4656.57</v>
      </c>
      <c r="AP169" s="129">
        <f t="shared" si="129"/>
        <v>4656.5599999999995</v>
      </c>
    </row>
    <row r="170" spans="1:42" ht="30" x14ac:dyDescent="0.25">
      <c r="A170" s="105" t="s">
        <v>172</v>
      </c>
      <c r="B170" s="44" t="s">
        <v>254</v>
      </c>
      <c r="C170" s="45" t="s">
        <v>1473</v>
      </c>
      <c r="D170" s="45" t="s">
        <v>249</v>
      </c>
      <c r="E170" s="106" t="s">
        <v>183</v>
      </c>
      <c r="F170" s="104" t="str">
        <f t="shared" si="106"/>
        <v>Y</v>
      </c>
      <c r="G170" s="190">
        <f>SUMIF('Data and Mdcr Calculation'!A:A,A170,'Data and Mdcr Calculation'!H:H)</f>
        <v>1297</v>
      </c>
      <c r="H170" s="9">
        <f>IF($F170="N",0,SUMIFS('Data and Mdcr Calculation'!$R:$R,'Data and Mdcr Calculation'!$D:$D,H$10,'Data and Mdcr Calculation'!$A:$A,$A170))</f>
        <v>1617.179948691014</v>
      </c>
      <c r="I170" s="191">
        <f>IF($F170="N",0,SUMIFS('Data and Mdcr Calculation'!$R:$R,'Data and Mdcr Calculation'!$D:$D,I$10,'Data and Mdcr Calculation'!$A:$A,$A170))</f>
        <v>287.69304912804984</v>
      </c>
      <c r="J170" s="191">
        <f>IF($F170="N",0,SUMIFS('Data and Mdcr Calculation'!$R:$R,'Data and Mdcr Calculation'!$D:$D,J$10,'Data and Mdcr Calculation'!$A:$A,$A170))</f>
        <v>79.924738928127695</v>
      </c>
      <c r="K170" s="190">
        <f t="shared" si="130"/>
        <v>1984.7977367471915</v>
      </c>
      <c r="L170" s="158">
        <f>IF($F170="N",0,SUMIFS('Data and Mdcr Calculation'!$I:$I,'Data and Mdcr Calculation'!$A:$A,$A170,'Data and Mdcr Calculation'!$D:$D,L$10))</f>
        <v>253249.21708348391</v>
      </c>
      <c r="M170" s="194">
        <f>IF($F170="N",0,SUMIFS('Data and Mdcr Calculation'!$I:$I,'Data and Mdcr Calculation'!$A:$A,$A170,'Data and Mdcr Calculation'!$D:$D,M$10))</f>
        <v>47197.491262369622</v>
      </c>
      <c r="N170" s="194">
        <f>IF($F170="N",0,SUMIFS('Data and Mdcr Calculation'!$I:$I,'Data and Mdcr Calculation'!$A:$A,$A170,'Data and Mdcr Calculation'!$D:$D,N$10))</f>
        <v>13188.910810734687</v>
      </c>
      <c r="O170" s="159">
        <f t="shared" si="131"/>
        <v>313635.61915658822</v>
      </c>
      <c r="P170" s="212">
        <f>IF($F170="N",0,SUMIFS('Data and Mdcr Calculation'!P:P,'Data and Mdcr Calculation'!A:A,A170))</f>
        <v>447055.84222493746</v>
      </c>
      <c r="Q170" s="46">
        <f t="shared" si="107"/>
        <v>0.7015580371249942</v>
      </c>
      <c r="R170" s="14">
        <f t="shared" si="108"/>
        <v>133420.22306834924</v>
      </c>
      <c r="S170" s="113">
        <f t="shared" si="132"/>
        <v>71204.433140865352</v>
      </c>
      <c r="T170" s="47">
        <f t="shared" si="133"/>
        <v>12667.124953108034</v>
      </c>
      <c r="U170" s="47">
        <f t="shared" si="134"/>
        <v>3519.0862550054626</v>
      </c>
      <c r="V170" s="14">
        <f t="shared" si="109"/>
        <v>87390.644348978851</v>
      </c>
      <c r="W170" s="113">
        <f t="shared" si="110"/>
        <v>27274.940679891217</v>
      </c>
      <c r="X170" s="47">
        <f t="shared" si="111"/>
        <v>5083.1698089572083</v>
      </c>
      <c r="Y170" s="47">
        <f t="shared" si="112"/>
        <v>1420.4456943161258</v>
      </c>
      <c r="Z170" s="14">
        <f t="shared" si="113"/>
        <v>33778.556183164554</v>
      </c>
      <c r="AA170" s="103">
        <f t="shared" si="114"/>
        <v>121169.20053214341</v>
      </c>
      <c r="AB170" s="113">
        <f t="shared" si="115"/>
        <v>75548.470175984461</v>
      </c>
      <c r="AC170" s="47">
        <f t="shared" si="116"/>
        <v>13475.664843731951</v>
      </c>
      <c r="AD170" s="47">
        <f t="shared" si="117"/>
        <v>3743.708781920705</v>
      </c>
      <c r="AE170" s="14">
        <f t="shared" si="118"/>
        <v>92767.843801637122</v>
      </c>
      <c r="AF170" s="113">
        <f t="shared" si="135"/>
        <v>28938.929103332855</v>
      </c>
      <c r="AG170" s="47">
        <f t="shared" si="136"/>
        <v>5407.6274563374564</v>
      </c>
      <c r="AH170" s="47">
        <f t="shared" si="137"/>
        <v>1511.1124407618361</v>
      </c>
      <c r="AI170" s="97">
        <f t="shared" si="122"/>
        <v>35857.669000432143</v>
      </c>
      <c r="AJ170" s="113">
        <f t="shared" si="123"/>
        <v>104487.39927931732</v>
      </c>
      <c r="AK170" s="47">
        <f t="shared" si="124"/>
        <v>18883.292300069406</v>
      </c>
      <c r="AL170" s="47">
        <f t="shared" si="125"/>
        <v>5254.8212226825408</v>
      </c>
      <c r="AM170" s="97">
        <f t="shared" si="126"/>
        <v>128625.51280206928</v>
      </c>
      <c r="AN170" s="127">
        <f t="shared" si="127"/>
        <v>55944.38</v>
      </c>
      <c r="AO170" s="128">
        <f t="shared" si="128"/>
        <v>27972.19</v>
      </c>
      <c r="AP170" s="129">
        <f t="shared" si="129"/>
        <v>27972.19</v>
      </c>
    </row>
    <row r="171" spans="1:42" x14ac:dyDescent="0.25">
      <c r="A171" s="105" t="s">
        <v>96</v>
      </c>
      <c r="B171" s="44" t="s">
        <v>242</v>
      </c>
      <c r="C171" s="45" t="s">
        <v>1474</v>
      </c>
      <c r="D171" s="45" t="s">
        <v>220</v>
      </c>
      <c r="E171" s="106" t="s">
        <v>183</v>
      </c>
      <c r="F171" s="104" t="str">
        <f t="shared" si="106"/>
        <v>Y</v>
      </c>
      <c r="G171" s="190">
        <f>SUMIF('Data and Mdcr Calculation'!A:A,A171,'Data and Mdcr Calculation'!H:H)</f>
        <v>1517</v>
      </c>
      <c r="H171" s="9">
        <f>IF($F171="N",0,SUMIFS('Data and Mdcr Calculation'!$R:$R,'Data and Mdcr Calculation'!$D:$D,H$10,'Data and Mdcr Calculation'!$A:$A,$A171))</f>
        <v>2031.6011881350048</v>
      </c>
      <c r="I171" s="191">
        <f>IF($F171="N",0,SUMIFS('Data and Mdcr Calculation'!$R:$R,'Data and Mdcr Calculation'!$D:$D,I$10,'Data and Mdcr Calculation'!$A:$A,$A171))</f>
        <v>169.54393084798014</v>
      </c>
      <c r="J171" s="191">
        <f>IF($F171="N",0,SUMIFS('Data and Mdcr Calculation'!$R:$R,'Data and Mdcr Calculation'!$D:$D,J$10,'Data and Mdcr Calculation'!$A:$A,$A171))</f>
        <v>64.755409217050783</v>
      </c>
      <c r="K171" s="190">
        <f t="shared" si="130"/>
        <v>2265.9005282000358</v>
      </c>
      <c r="L171" s="158">
        <f>IF($F171="N",0,SUMIFS('Data and Mdcr Calculation'!$I:$I,'Data and Mdcr Calculation'!$A:$A,$A171,'Data and Mdcr Calculation'!$D:$D,L$10))</f>
        <v>256800.12727367677</v>
      </c>
      <c r="M171" s="194">
        <f>IF($F171="N",0,SUMIFS('Data and Mdcr Calculation'!$I:$I,'Data and Mdcr Calculation'!$A:$A,$A171,'Data and Mdcr Calculation'!$D:$D,M$10))</f>
        <v>20761.850094903493</v>
      </c>
      <c r="N171" s="194">
        <f>IF($F171="N",0,SUMIFS('Data and Mdcr Calculation'!$I:$I,'Data and Mdcr Calculation'!$A:$A,$A171,'Data and Mdcr Calculation'!$D:$D,N$10))</f>
        <v>8801.6611883067326</v>
      </c>
      <c r="O171" s="159">
        <f t="shared" si="131"/>
        <v>286363.63855688705</v>
      </c>
      <c r="P171" s="212">
        <f>IF($F171="N",0,SUMIFS('Data and Mdcr Calculation'!P:P,'Data and Mdcr Calculation'!A:A,A171))</f>
        <v>364016.91985533573</v>
      </c>
      <c r="Q171" s="46">
        <f t="shared" si="107"/>
        <v>0.7866767255508097</v>
      </c>
      <c r="R171" s="14">
        <f t="shared" si="108"/>
        <v>77653.281298448681</v>
      </c>
      <c r="S171" s="113">
        <f t="shared" si="132"/>
        <v>89451.400313584265</v>
      </c>
      <c r="T171" s="47">
        <f t="shared" si="133"/>
        <v>7465.0192752365656</v>
      </c>
      <c r="U171" s="47">
        <f t="shared" si="134"/>
        <v>2851.1806678267462</v>
      </c>
      <c r="V171" s="14">
        <f t="shared" si="109"/>
        <v>99767.60025664758</v>
      </c>
      <c r="W171" s="113">
        <f t="shared" ref="W171:W203" si="138">IF($F171="N",0,L171*Comp2_Rate)</f>
        <v>27657.373707374991</v>
      </c>
      <c r="X171" s="47">
        <f t="shared" ref="X171:X203" si="139">IF($F171="N",0,M171*Comp2_Rate)</f>
        <v>2236.0512552211062</v>
      </c>
      <c r="Y171" s="47">
        <f t="shared" ref="Y171:Y203" si="140">IF($F171="N",0,N171*Comp2_Rate)</f>
        <v>947.93890998063512</v>
      </c>
      <c r="Z171" s="14">
        <f t="shared" si="113"/>
        <v>30841.363872576734</v>
      </c>
      <c r="AA171" s="103">
        <f t="shared" si="114"/>
        <v>130608.96412922432</v>
      </c>
      <c r="AB171" s="113">
        <f t="shared" si="115"/>
        <v>94908.647547569504</v>
      </c>
      <c r="AC171" s="47">
        <f t="shared" si="116"/>
        <v>7941.5098672729428</v>
      </c>
      <c r="AD171" s="47">
        <f t="shared" si="117"/>
        <v>3033.1709232199428</v>
      </c>
      <c r="AE171" s="14">
        <f t="shared" ref="AE171:AE198" si="141">SUM(AB171:AD171)</f>
        <v>105883.32833806239</v>
      </c>
      <c r="AF171" s="113">
        <f t="shared" si="135"/>
        <v>29344.693588726779</v>
      </c>
      <c r="AG171" s="47">
        <f t="shared" si="136"/>
        <v>2378.7779310862834</v>
      </c>
      <c r="AH171" s="47">
        <f t="shared" si="137"/>
        <v>1008.4456489155693</v>
      </c>
      <c r="AI171" s="97">
        <f t="shared" ref="AI171:AI198" si="142">SUM(AF171:AH171)</f>
        <v>32731.917168728633</v>
      </c>
      <c r="AJ171" s="113">
        <f t="shared" ref="AJ171:AJ198" si="143">AB171+AF171</f>
        <v>124253.34113629628</v>
      </c>
      <c r="AK171" s="47">
        <f t="shared" ref="AK171:AK198" si="144">AC171+AG171</f>
        <v>10320.287798359226</v>
      </c>
      <c r="AL171" s="47">
        <f t="shared" ref="AL171:AL198" si="145">AD171+AH171</f>
        <v>4041.6165721355119</v>
      </c>
      <c r="AM171" s="97">
        <f t="shared" si="126"/>
        <v>138615.24550679102</v>
      </c>
      <c r="AN171" s="127">
        <f t="shared" si="127"/>
        <v>60289.31</v>
      </c>
      <c r="AO171" s="128">
        <f t="shared" si="128"/>
        <v>30144.66</v>
      </c>
      <c r="AP171" s="129">
        <f t="shared" si="129"/>
        <v>30144.649999999998</v>
      </c>
    </row>
    <row r="172" spans="1:42" x14ac:dyDescent="0.25">
      <c r="A172" s="105" t="s">
        <v>126</v>
      </c>
      <c r="B172" s="44" t="s">
        <v>231</v>
      </c>
      <c r="C172" s="45" t="s">
        <v>1474</v>
      </c>
      <c r="D172" s="45" t="s">
        <v>381</v>
      </c>
      <c r="E172" s="106" t="s">
        <v>183</v>
      </c>
      <c r="F172" s="104" t="str">
        <f t="shared" si="106"/>
        <v>Y</v>
      </c>
      <c r="G172" s="190">
        <f>SUMIF('Data and Mdcr Calculation'!A:A,A172,'Data and Mdcr Calculation'!H:H)</f>
        <v>3579</v>
      </c>
      <c r="H172" s="9">
        <f>IF($F172="N",0,SUMIFS('Data and Mdcr Calculation'!$R:$R,'Data and Mdcr Calculation'!$D:$D,H$10,'Data and Mdcr Calculation'!$A:$A,$A172))</f>
        <v>4500.6899469399614</v>
      </c>
      <c r="I172" s="191">
        <f>IF($F172="N",0,SUMIFS('Data and Mdcr Calculation'!$R:$R,'Data and Mdcr Calculation'!$D:$D,I$10,'Data and Mdcr Calculation'!$A:$A,$A172))</f>
        <v>457.75592788050483</v>
      </c>
      <c r="J172" s="191">
        <f>IF($F172="N",0,SUMIFS('Data and Mdcr Calculation'!$R:$R,'Data and Mdcr Calculation'!$D:$D,J$10,'Data and Mdcr Calculation'!$A:$A,$A172))</f>
        <v>296.46002780289518</v>
      </c>
      <c r="K172" s="190">
        <f t="shared" si="130"/>
        <v>5254.9059026233608</v>
      </c>
      <c r="L172" s="158">
        <f>IF($F172="N",0,SUMIFS('Data and Mdcr Calculation'!$I:$I,'Data and Mdcr Calculation'!$A:$A,$A172,'Data and Mdcr Calculation'!$D:$D,L$10))</f>
        <v>662613.33809026633</v>
      </c>
      <c r="M172" s="194">
        <f>IF($F172="N",0,SUMIFS('Data and Mdcr Calculation'!$I:$I,'Data and Mdcr Calculation'!$A:$A,$A172,'Data and Mdcr Calculation'!$D:$D,M$10))</f>
        <v>64513.919077266568</v>
      </c>
      <c r="N172" s="194">
        <f>IF($F172="N",0,SUMIFS('Data and Mdcr Calculation'!$I:$I,'Data and Mdcr Calculation'!$A:$A,$A172,'Data and Mdcr Calculation'!$D:$D,N$10))</f>
        <v>40705.062135423126</v>
      </c>
      <c r="O172" s="159">
        <f t="shared" si="131"/>
        <v>767832.31930295611</v>
      </c>
      <c r="P172" s="212">
        <f>IF($F172="N",0,SUMIFS('Data and Mdcr Calculation'!P:P,'Data and Mdcr Calculation'!A:A,A172))</f>
        <v>958284.64040239644</v>
      </c>
      <c r="Q172" s="46">
        <f t="shared" si="107"/>
        <v>0.80125704506808448</v>
      </c>
      <c r="R172" s="14">
        <f t="shared" si="108"/>
        <v>190452.32109944033</v>
      </c>
      <c r="S172" s="113">
        <f t="shared" si="132"/>
        <v>198165.3783637665</v>
      </c>
      <c r="T172" s="47">
        <f t="shared" si="133"/>
        <v>20154.99350457863</v>
      </c>
      <c r="U172" s="47">
        <f t="shared" si="134"/>
        <v>13053.135024161475</v>
      </c>
      <c r="V172" s="14">
        <f t="shared" si="109"/>
        <v>231373.50689250662</v>
      </c>
      <c r="W172" s="113">
        <f t="shared" si="138"/>
        <v>71363.456512321689</v>
      </c>
      <c r="X172" s="47">
        <f t="shared" si="139"/>
        <v>6948.1490846216093</v>
      </c>
      <c r="Y172" s="47">
        <f t="shared" si="140"/>
        <v>4383.9351919850706</v>
      </c>
      <c r="Z172" s="14">
        <f t="shared" si="113"/>
        <v>82695.540788928367</v>
      </c>
      <c r="AA172" s="103">
        <f t="shared" si="114"/>
        <v>314069.04768143501</v>
      </c>
      <c r="AB172" s="113">
        <f t="shared" si="115"/>
        <v>210255.04335678145</v>
      </c>
      <c r="AC172" s="47">
        <f t="shared" si="116"/>
        <v>21441.482451679396</v>
      </c>
      <c r="AD172" s="47">
        <f t="shared" si="117"/>
        <v>13886.313855490931</v>
      </c>
      <c r="AE172" s="14">
        <f t="shared" si="141"/>
        <v>245582.83966395177</v>
      </c>
      <c r="AF172" s="113">
        <f t="shared" si="135"/>
        <v>75717.195238537606</v>
      </c>
      <c r="AG172" s="47">
        <f t="shared" si="136"/>
        <v>7391.647962363415</v>
      </c>
      <c r="AH172" s="47">
        <f t="shared" si="137"/>
        <v>4663.7608425373091</v>
      </c>
      <c r="AI172" s="97">
        <f t="shared" si="142"/>
        <v>87772.604043438332</v>
      </c>
      <c r="AJ172" s="113">
        <f t="shared" si="143"/>
        <v>285972.23859531904</v>
      </c>
      <c r="AK172" s="47">
        <f t="shared" si="144"/>
        <v>28833.130414042811</v>
      </c>
      <c r="AL172" s="47">
        <f t="shared" si="145"/>
        <v>18550.074698028242</v>
      </c>
      <c r="AM172" s="97">
        <f t="shared" si="126"/>
        <v>333355.44370739011</v>
      </c>
      <c r="AN172" s="127">
        <f t="shared" si="127"/>
        <v>144989.62</v>
      </c>
      <c r="AO172" s="128">
        <f t="shared" si="128"/>
        <v>72494.81</v>
      </c>
      <c r="AP172" s="129">
        <f t="shared" si="129"/>
        <v>72494.81</v>
      </c>
    </row>
    <row r="173" spans="1:42" x14ac:dyDescent="0.25">
      <c r="A173" s="105" t="s">
        <v>152</v>
      </c>
      <c r="B173" s="44" t="s">
        <v>347</v>
      </c>
      <c r="C173" s="45" t="s">
        <v>1474</v>
      </c>
      <c r="D173" s="45" t="s">
        <v>381</v>
      </c>
      <c r="E173" s="106" t="s">
        <v>183</v>
      </c>
      <c r="F173" s="104" t="str">
        <f t="shared" si="106"/>
        <v>Y</v>
      </c>
      <c r="G173" s="190">
        <f>SUMIF('Data and Mdcr Calculation'!A:A,A173,'Data and Mdcr Calculation'!H:H)</f>
        <v>558</v>
      </c>
      <c r="H173" s="9">
        <f>IF($F173="N",0,SUMIFS('Data and Mdcr Calculation'!$R:$R,'Data and Mdcr Calculation'!$D:$D,H$10,'Data and Mdcr Calculation'!$A:$A,$A173))</f>
        <v>745.24182098396977</v>
      </c>
      <c r="I173" s="191">
        <f>IF($F173="N",0,SUMIFS('Data and Mdcr Calculation'!$R:$R,'Data and Mdcr Calculation'!$D:$D,I$10,'Data and Mdcr Calculation'!$A:$A,$A173))</f>
        <v>72.584944821613576</v>
      </c>
      <c r="J173" s="191">
        <f>IF($F173="N",0,SUMIFS('Data and Mdcr Calculation'!$R:$R,'Data and Mdcr Calculation'!$D:$D,J$10,'Data and Mdcr Calculation'!$A:$A,$A173))</f>
        <v>18.292583719792674</v>
      </c>
      <c r="K173" s="190">
        <f t="shared" si="130"/>
        <v>836.11934952537604</v>
      </c>
      <c r="L173" s="158">
        <f>IF($F173="N",0,SUMIFS('Data and Mdcr Calculation'!$I:$I,'Data and Mdcr Calculation'!$A:$A,$A173,'Data and Mdcr Calculation'!$D:$D,L$10))</f>
        <v>102618.01987915613</v>
      </c>
      <c r="M173" s="194">
        <f>IF($F173="N",0,SUMIFS('Data and Mdcr Calculation'!$I:$I,'Data and Mdcr Calculation'!$A:$A,$A173,'Data and Mdcr Calculation'!$D:$D,M$10))</f>
        <v>10102.684928389892</v>
      </c>
      <c r="N173" s="194">
        <f>IF($F173="N",0,SUMIFS('Data and Mdcr Calculation'!$I:$I,'Data and Mdcr Calculation'!$A:$A,$A173,'Data and Mdcr Calculation'!$D:$D,N$10))</f>
        <v>1859.0173083616169</v>
      </c>
      <c r="O173" s="159">
        <f t="shared" si="131"/>
        <v>114579.72211590763</v>
      </c>
      <c r="P173" s="212">
        <f>IF($F173="N",0,SUMIFS('Data and Mdcr Calculation'!P:P,'Data and Mdcr Calculation'!A:A,A173))</f>
        <v>127031.61277339036</v>
      </c>
      <c r="Q173" s="46">
        <f t="shared" si="107"/>
        <v>0.90197801645094866</v>
      </c>
      <c r="R173" s="14">
        <f t="shared" si="108"/>
        <v>12451.890657482727</v>
      </c>
      <c r="S173" s="113">
        <f t="shared" si="132"/>
        <v>32812.997377924192</v>
      </c>
      <c r="T173" s="47">
        <f t="shared" si="133"/>
        <v>3195.9151204956456</v>
      </c>
      <c r="U173" s="47">
        <f t="shared" si="134"/>
        <v>805.42246118247147</v>
      </c>
      <c r="V173" s="14">
        <f t="shared" si="109"/>
        <v>36814.334959602304</v>
      </c>
      <c r="W173" s="113">
        <f t="shared" si="138"/>
        <v>11051.960740985116</v>
      </c>
      <c r="X173" s="47">
        <f t="shared" si="139"/>
        <v>1088.0591667875915</v>
      </c>
      <c r="Y173" s="47">
        <f t="shared" si="140"/>
        <v>200.21616411054615</v>
      </c>
      <c r="Z173" s="14">
        <f t="shared" si="113"/>
        <v>12340.236071883255</v>
      </c>
      <c r="AA173" s="103">
        <f t="shared" si="114"/>
        <v>49154.571031485561</v>
      </c>
      <c r="AB173" s="113">
        <f t="shared" si="115"/>
        <v>34814.851329362536</v>
      </c>
      <c r="AC173" s="47">
        <f t="shared" si="116"/>
        <v>3399.9097026549425</v>
      </c>
      <c r="AD173" s="47">
        <f t="shared" si="117"/>
        <v>856.83240551326753</v>
      </c>
      <c r="AE173" s="14">
        <f t="shared" si="141"/>
        <v>39071.593437530748</v>
      </c>
      <c r="AF173" s="113">
        <f t="shared" si="135"/>
        <v>11726.218292822405</v>
      </c>
      <c r="AG173" s="47">
        <f t="shared" si="136"/>
        <v>1157.5097519016931</v>
      </c>
      <c r="AH173" s="47">
        <f t="shared" si="137"/>
        <v>212.99591926653846</v>
      </c>
      <c r="AI173" s="97">
        <f t="shared" si="142"/>
        <v>13096.723963990637</v>
      </c>
      <c r="AJ173" s="113">
        <f t="shared" si="143"/>
        <v>46541.069622184943</v>
      </c>
      <c r="AK173" s="47">
        <f t="shared" si="144"/>
        <v>4557.4194545566352</v>
      </c>
      <c r="AL173" s="47">
        <f t="shared" si="145"/>
        <v>1069.8283247798061</v>
      </c>
      <c r="AM173" s="97">
        <f t="shared" si="126"/>
        <v>52168.317401521381</v>
      </c>
      <c r="AN173" s="127">
        <f t="shared" si="127"/>
        <v>22690.09</v>
      </c>
      <c r="AO173" s="128">
        <f t="shared" si="128"/>
        <v>11345.05</v>
      </c>
      <c r="AP173" s="129">
        <f t="shared" si="129"/>
        <v>11345.04</v>
      </c>
    </row>
    <row r="174" spans="1:42" x14ac:dyDescent="0.25">
      <c r="A174" s="105" t="s">
        <v>143</v>
      </c>
      <c r="B174" s="44" t="s">
        <v>241</v>
      </c>
      <c r="C174" s="45" t="s">
        <v>1474</v>
      </c>
      <c r="D174" s="45" t="s">
        <v>381</v>
      </c>
      <c r="E174" s="106" t="s">
        <v>183</v>
      </c>
      <c r="F174" s="104" t="str">
        <f t="shared" si="106"/>
        <v>Y</v>
      </c>
      <c r="G174" s="190">
        <f>SUMIF('Data and Mdcr Calculation'!A:A,A174,'Data and Mdcr Calculation'!H:H)</f>
        <v>4903</v>
      </c>
      <c r="H174" s="9">
        <f>IF($F174="N",0,SUMIFS('Data and Mdcr Calculation'!$R:$R,'Data and Mdcr Calculation'!$D:$D,H$10,'Data and Mdcr Calculation'!$A:$A,$A174))</f>
        <v>5037.8803523395391</v>
      </c>
      <c r="I174" s="191">
        <f>IF($F174="N",0,SUMIFS('Data and Mdcr Calculation'!$R:$R,'Data and Mdcr Calculation'!$D:$D,I$10,'Data and Mdcr Calculation'!$A:$A,$A174))</f>
        <v>1516.8519352957171</v>
      </c>
      <c r="J174" s="191">
        <f>IF($F174="N",0,SUMIFS('Data and Mdcr Calculation'!$R:$R,'Data and Mdcr Calculation'!$D:$D,J$10,'Data and Mdcr Calculation'!$A:$A,$A174))</f>
        <v>318.27355209877305</v>
      </c>
      <c r="K174" s="190">
        <f t="shared" si="130"/>
        <v>6873.005839734029</v>
      </c>
      <c r="L174" s="158">
        <f>IF($F174="N",0,SUMIFS('Data and Mdcr Calculation'!$I:$I,'Data and Mdcr Calculation'!$A:$A,$A174,'Data and Mdcr Calculation'!$D:$D,L$10))</f>
        <v>631875.91426929994</v>
      </c>
      <c r="M174" s="194">
        <f>IF($F174="N",0,SUMIFS('Data and Mdcr Calculation'!$I:$I,'Data and Mdcr Calculation'!$A:$A,$A174,'Data and Mdcr Calculation'!$D:$D,M$10))</f>
        <v>187424.67371829017</v>
      </c>
      <c r="N174" s="194">
        <f>IF($F174="N",0,SUMIFS('Data and Mdcr Calculation'!$I:$I,'Data and Mdcr Calculation'!$A:$A,$A174,'Data and Mdcr Calculation'!$D:$D,N$10))</f>
        <v>32880.924518408909</v>
      </c>
      <c r="O174" s="159">
        <f t="shared" si="131"/>
        <v>852181.51250599907</v>
      </c>
      <c r="P174" s="212">
        <f>IF($F174="N",0,SUMIFS('Data and Mdcr Calculation'!P:P,'Data and Mdcr Calculation'!A:A,A174))</f>
        <v>1164080.9990757525</v>
      </c>
      <c r="Q174" s="46">
        <f t="shared" si="107"/>
        <v>0.73206375946571345</v>
      </c>
      <c r="R174" s="14">
        <f t="shared" si="108"/>
        <v>311899.48656975338</v>
      </c>
      <c r="S174" s="113">
        <f t="shared" si="132"/>
        <v>221817.87191350991</v>
      </c>
      <c r="T174" s="47">
        <f t="shared" si="133"/>
        <v>66786.990711070423</v>
      </c>
      <c r="U174" s="47">
        <f t="shared" si="134"/>
        <v>14013.584498908978</v>
      </c>
      <c r="V174" s="14">
        <f t="shared" si="109"/>
        <v>302618.44712348928</v>
      </c>
      <c r="W174" s="113">
        <f t="shared" si="138"/>
        <v>68053.035966803611</v>
      </c>
      <c r="X174" s="47">
        <f t="shared" si="139"/>
        <v>20185.637359459852</v>
      </c>
      <c r="Y174" s="47">
        <f t="shared" si="140"/>
        <v>3541.2755706326398</v>
      </c>
      <c r="Z174" s="14">
        <f t="shared" si="113"/>
        <v>91779.948896896109</v>
      </c>
      <c r="AA174" s="103">
        <f t="shared" si="114"/>
        <v>394398.39602038538</v>
      </c>
      <c r="AB174" s="113">
        <f t="shared" si="115"/>
        <v>235350.52722918824</v>
      </c>
      <c r="AC174" s="47">
        <f t="shared" si="116"/>
        <v>71049.990118160029</v>
      </c>
      <c r="AD174" s="47">
        <f t="shared" si="117"/>
        <v>14908.068615860617</v>
      </c>
      <c r="AE174" s="14">
        <f t="shared" si="141"/>
        <v>321308.58596320887</v>
      </c>
      <c r="AF174" s="113">
        <f t="shared" si="135"/>
        <v>72204.812696873851</v>
      </c>
      <c r="AG174" s="47">
        <f t="shared" si="136"/>
        <v>21474.082297297715</v>
      </c>
      <c r="AH174" s="47">
        <f t="shared" si="137"/>
        <v>3767.314436843234</v>
      </c>
      <c r="AI174" s="97">
        <f t="shared" si="142"/>
        <v>97446.20943101481</v>
      </c>
      <c r="AJ174" s="113">
        <f t="shared" si="143"/>
        <v>307555.33992606209</v>
      </c>
      <c r="AK174" s="47">
        <f t="shared" si="144"/>
        <v>92524.072415457747</v>
      </c>
      <c r="AL174" s="47">
        <f t="shared" si="145"/>
        <v>18675.383052703852</v>
      </c>
      <c r="AM174" s="97">
        <f t="shared" si="126"/>
        <v>418754.79539422371</v>
      </c>
      <c r="AN174" s="127">
        <f t="shared" si="127"/>
        <v>182133.21</v>
      </c>
      <c r="AO174" s="128">
        <f t="shared" si="128"/>
        <v>91066.61</v>
      </c>
      <c r="AP174" s="129">
        <f t="shared" si="129"/>
        <v>91066.599999999991</v>
      </c>
    </row>
    <row r="175" spans="1:42" ht="30" x14ac:dyDescent="0.25">
      <c r="A175" s="105" t="s">
        <v>154</v>
      </c>
      <c r="B175" s="44" t="s">
        <v>222</v>
      </c>
      <c r="C175" s="45" t="s">
        <v>1475</v>
      </c>
      <c r="D175" s="45" t="s">
        <v>220</v>
      </c>
      <c r="E175" s="106" t="s">
        <v>183</v>
      </c>
      <c r="F175" s="104" t="str">
        <f t="shared" si="106"/>
        <v>Y</v>
      </c>
      <c r="G175" s="190">
        <f>SUMIF('Data and Mdcr Calculation'!A:A,A175,'Data and Mdcr Calculation'!H:H)</f>
        <v>760</v>
      </c>
      <c r="H175" s="9">
        <f>IF($F175="N",0,SUMIFS('Data and Mdcr Calculation'!$R:$R,'Data and Mdcr Calculation'!$D:$D,H$10,'Data and Mdcr Calculation'!$A:$A,$A175))</f>
        <v>689.25097984973786</v>
      </c>
      <c r="I175" s="191">
        <f>IF($F175="N",0,SUMIFS('Data and Mdcr Calculation'!$R:$R,'Data and Mdcr Calculation'!$D:$D,I$10,'Data and Mdcr Calculation'!$A:$A,$A175))</f>
        <v>327.97004828144651</v>
      </c>
      <c r="J175" s="191">
        <f>IF($F175="N",0,SUMIFS('Data and Mdcr Calculation'!$R:$R,'Data and Mdcr Calculation'!$D:$D,J$10,'Data and Mdcr Calculation'!$A:$A,$A175))</f>
        <v>78.49078172264862</v>
      </c>
      <c r="K175" s="190">
        <f t="shared" si="130"/>
        <v>1095.7118098538328</v>
      </c>
      <c r="L175" s="158">
        <f>IF($F175="N",0,SUMIFS('Data and Mdcr Calculation'!$I:$I,'Data and Mdcr Calculation'!$A:$A,$A175,'Data and Mdcr Calculation'!$D:$D,L$10))</f>
        <v>79547.740514555902</v>
      </c>
      <c r="M175" s="194">
        <f>IF($F175="N",0,SUMIFS('Data and Mdcr Calculation'!$I:$I,'Data and Mdcr Calculation'!$A:$A,$A175,'Data and Mdcr Calculation'!$D:$D,M$10))</f>
        <v>38545.302524508996</v>
      </c>
      <c r="N175" s="194">
        <f>IF($F175="N",0,SUMIFS('Data and Mdcr Calculation'!$I:$I,'Data and Mdcr Calculation'!$A:$A,$A175,'Data and Mdcr Calculation'!$D:$D,N$10))</f>
        <v>9010.4507115911456</v>
      </c>
      <c r="O175" s="159">
        <f t="shared" si="131"/>
        <v>127103.49375065604</v>
      </c>
      <c r="P175" s="212">
        <f>IF($F175="N",0,SUMIFS('Data and Mdcr Calculation'!P:P,'Data and Mdcr Calculation'!A:A,A175))</f>
        <v>116770.00757612298</v>
      </c>
      <c r="Q175" s="46">
        <f t="shared" si="107"/>
        <v>1.0884943521802599</v>
      </c>
      <c r="R175" s="14">
        <f t="shared" si="108"/>
        <v>-10333.486174533056</v>
      </c>
      <c r="S175" s="113">
        <f t="shared" si="132"/>
        <v>30347.720642783959</v>
      </c>
      <c r="T175" s="47">
        <f t="shared" si="133"/>
        <v>14440.52122583209</v>
      </c>
      <c r="U175" s="47">
        <f t="shared" si="134"/>
        <v>3455.9491192482187</v>
      </c>
      <c r="V175" s="14">
        <f t="shared" si="109"/>
        <v>48244.190987864269</v>
      </c>
      <c r="W175" s="113">
        <f t="shared" si="138"/>
        <v>8567.2916534176711</v>
      </c>
      <c r="X175" s="47">
        <f t="shared" si="139"/>
        <v>4151.3290818896194</v>
      </c>
      <c r="Y175" s="47">
        <f t="shared" si="140"/>
        <v>970.42554163836644</v>
      </c>
      <c r="Z175" s="14">
        <f t="shared" si="113"/>
        <v>13689.046276945655</v>
      </c>
      <c r="AA175" s="103">
        <f t="shared" si="114"/>
        <v>61933.237264809926</v>
      </c>
      <c r="AB175" s="113">
        <f t="shared" si="115"/>
        <v>32199.173095791997</v>
      </c>
      <c r="AC175" s="47">
        <f t="shared" si="116"/>
        <v>15362.256623225629</v>
      </c>
      <c r="AD175" s="47">
        <f t="shared" si="117"/>
        <v>3676.5416162215097</v>
      </c>
      <c r="AE175" s="14">
        <f t="shared" si="141"/>
        <v>51237.971335239141</v>
      </c>
      <c r="AF175" s="113">
        <f t="shared" si="135"/>
        <v>9089.9646190107924</v>
      </c>
      <c r="AG175" s="47">
        <f t="shared" si="136"/>
        <v>4416.3075339251272</v>
      </c>
      <c r="AH175" s="47">
        <f t="shared" si="137"/>
        <v>1032.3675974876239</v>
      </c>
      <c r="AI175" s="97">
        <f t="shared" si="142"/>
        <v>14538.639750423543</v>
      </c>
      <c r="AJ175" s="113">
        <f t="shared" si="143"/>
        <v>41289.13771480279</v>
      </c>
      <c r="AK175" s="47">
        <f t="shared" si="144"/>
        <v>19778.564157150755</v>
      </c>
      <c r="AL175" s="47">
        <f t="shared" si="145"/>
        <v>4708.9092137091338</v>
      </c>
      <c r="AM175" s="97">
        <f t="shared" si="126"/>
        <v>65776.611085662676</v>
      </c>
      <c r="AN175" s="127">
        <f t="shared" si="127"/>
        <v>28608.880000000001</v>
      </c>
      <c r="AO175" s="128">
        <f t="shared" si="128"/>
        <v>14304.44</v>
      </c>
      <c r="AP175" s="129">
        <f t="shared" si="129"/>
        <v>14304.44</v>
      </c>
    </row>
    <row r="176" spans="1:42" ht="30" x14ac:dyDescent="0.25">
      <c r="A176" s="105" t="s">
        <v>109</v>
      </c>
      <c r="B176" s="44" t="s">
        <v>393</v>
      </c>
      <c r="C176" s="45" t="s">
        <v>1476</v>
      </c>
      <c r="D176" s="45" t="s">
        <v>424</v>
      </c>
      <c r="E176" s="106" t="s">
        <v>183</v>
      </c>
      <c r="F176" s="104" t="str">
        <f t="shared" si="106"/>
        <v>Y</v>
      </c>
      <c r="G176" s="190">
        <f>SUMIF('Data and Mdcr Calculation'!A:A,A176,'Data and Mdcr Calculation'!H:H)</f>
        <v>1799</v>
      </c>
      <c r="H176" s="9">
        <f>IF($F176="N",0,SUMIFS('Data and Mdcr Calculation'!$R:$R,'Data and Mdcr Calculation'!$D:$D,H$10,'Data and Mdcr Calculation'!$A:$A,$A176))</f>
        <v>2422.022578441597</v>
      </c>
      <c r="I176" s="191">
        <f>IF($F176="N",0,SUMIFS('Data and Mdcr Calculation'!$R:$R,'Data and Mdcr Calculation'!$D:$D,I$10,'Data and Mdcr Calculation'!$A:$A,$A176))</f>
        <v>150.29306558677334</v>
      </c>
      <c r="J176" s="191">
        <f>IF($F176="N",0,SUMIFS('Data and Mdcr Calculation'!$R:$R,'Data and Mdcr Calculation'!$D:$D,J$10,'Data and Mdcr Calculation'!$A:$A,$A176))</f>
        <v>141.17387487248087</v>
      </c>
      <c r="K176" s="190">
        <f t="shared" si="130"/>
        <v>2713.4895189008516</v>
      </c>
      <c r="L176" s="158">
        <f>IF($F176="N",0,SUMIFS('Data and Mdcr Calculation'!$I:$I,'Data and Mdcr Calculation'!$A:$A,$A176,'Data and Mdcr Calculation'!$D:$D,L$10))</f>
        <v>392876.68513333256</v>
      </c>
      <c r="M176" s="194">
        <f>IF($F176="N",0,SUMIFS('Data and Mdcr Calculation'!$I:$I,'Data and Mdcr Calculation'!$A:$A,$A176,'Data and Mdcr Calculation'!$D:$D,M$10))</f>
        <v>26188.816708197439</v>
      </c>
      <c r="N176" s="194">
        <f>IF($F176="N",0,SUMIFS('Data and Mdcr Calculation'!$I:$I,'Data and Mdcr Calculation'!$A:$A,$A176,'Data and Mdcr Calculation'!$D:$D,N$10))</f>
        <v>22924.159277503004</v>
      </c>
      <c r="O176" s="159">
        <f t="shared" si="131"/>
        <v>441989.661119033</v>
      </c>
      <c r="P176" s="212">
        <f>IF($F176="N",0,SUMIFS('Data and Mdcr Calculation'!P:P,'Data and Mdcr Calculation'!A:A,A176))</f>
        <v>696796.9735585493</v>
      </c>
      <c r="Q176" s="46">
        <f t="shared" si="107"/>
        <v>0.63431627560290227</v>
      </c>
      <c r="R176" s="14">
        <f t="shared" si="108"/>
        <v>254807.3124395163</v>
      </c>
      <c r="S176" s="113">
        <f t="shared" si="132"/>
        <v>106641.65412878351</v>
      </c>
      <c r="T176" s="47">
        <f t="shared" si="133"/>
        <v>6617.40367778563</v>
      </c>
      <c r="U176" s="47">
        <f t="shared" si="134"/>
        <v>6215.8857106353325</v>
      </c>
      <c r="V176" s="14">
        <f t="shared" si="109"/>
        <v>119474.94351720448</v>
      </c>
      <c r="W176" s="113">
        <f t="shared" si="138"/>
        <v>42312.818988859915</v>
      </c>
      <c r="X176" s="47">
        <f t="shared" si="139"/>
        <v>2820.5355594728644</v>
      </c>
      <c r="Y176" s="47">
        <f t="shared" si="140"/>
        <v>2468.9319541870736</v>
      </c>
      <c r="Z176" s="14">
        <f t="shared" si="113"/>
        <v>47602.286502519848</v>
      </c>
      <c r="AA176" s="103">
        <f t="shared" si="114"/>
        <v>167077.23001972432</v>
      </c>
      <c r="AB176" s="113">
        <f t="shared" si="115"/>
        <v>113147.6436379666</v>
      </c>
      <c r="AC176" s="47">
        <f t="shared" si="116"/>
        <v>7039.7911465804582</v>
      </c>
      <c r="AD176" s="47">
        <f t="shared" si="117"/>
        <v>6612.6443730163119</v>
      </c>
      <c r="AE176" s="14">
        <f t="shared" si="141"/>
        <v>126800.07915756338</v>
      </c>
      <c r="AF176" s="113">
        <f t="shared" si="135"/>
        <v>44894.237653962773</v>
      </c>
      <c r="AG176" s="47">
        <f t="shared" si="136"/>
        <v>3000.5697441200687</v>
      </c>
      <c r="AH176" s="47">
        <f t="shared" si="137"/>
        <v>2626.5233555181635</v>
      </c>
      <c r="AI176" s="97">
        <f t="shared" si="142"/>
        <v>50521.330753601003</v>
      </c>
      <c r="AJ176" s="113">
        <f t="shared" si="143"/>
        <v>158041.88129192937</v>
      </c>
      <c r="AK176" s="47">
        <f t="shared" si="144"/>
        <v>10040.360890700527</v>
      </c>
      <c r="AL176" s="47">
        <f t="shared" si="145"/>
        <v>9239.1677285344758</v>
      </c>
      <c r="AM176" s="97">
        <f t="shared" si="126"/>
        <v>177321.40991116437</v>
      </c>
      <c r="AN176" s="127">
        <f t="shared" si="127"/>
        <v>77124.17</v>
      </c>
      <c r="AO176" s="128">
        <f t="shared" si="128"/>
        <v>38562.089999999997</v>
      </c>
      <c r="AP176" s="129">
        <f t="shared" si="129"/>
        <v>38562.080000000002</v>
      </c>
    </row>
    <row r="177" spans="1:42" ht="30" x14ac:dyDescent="0.25">
      <c r="A177" s="105" t="s">
        <v>29</v>
      </c>
      <c r="B177" s="44" t="s">
        <v>406</v>
      </c>
      <c r="C177" s="45" t="s">
        <v>1477</v>
      </c>
      <c r="D177" s="45" t="s">
        <v>424</v>
      </c>
      <c r="E177" s="106" t="s">
        <v>183</v>
      </c>
      <c r="F177" s="104" t="str">
        <f t="shared" si="106"/>
        <v>Y</v>
      </c>
      <c r="G177" s="190">
        <f>SUMIF('Data and Mdcr Calculation'!A:A,A177,'Data and Mdcr Calculation'!H:H)</f>
        <v>340</v>
      </c>
      <c r="H177" s="9">
        <f>IF($F177="N",0,SUMIFS('Data and Mdcr Calculation'!$R:$R,'Data and Mdcr Calculation'!$D:$D,H$10,'Data and Mdcr Calculation'!$A:$A,$A177))</f>
        <v>402.63407329687345</v>
      </c>
      <c r="I177" s="191">
        <f>IF($F177="N",0,SUMIFS('Data and Mdcr Calculation'!$R:$R,'Data and Mdcr Calculation'!$D:$D,I$10,'Data and Mdcr Calculation'!$A:$A,$A177))</f>
        <v>135.02249036512529</v>
      </c>
      <c r="J177" s="191">
        <f>IF($F177="N",0,SUMIFS('Data and Mdcr Calculation'!$R:$R,'Data and Mdcr Calculation'!$D:$D,J$10,'Data and Mdcr Calculation'!$A:$A,$A177))</f>
        <v>7.6040126592059991</v>
      </c>
      <c r="K177" s="190">
        <f t="shared" si="130"/>
        <v>545.26057632120467</v>
      </c>
      <c r="L177" s="158">
        <f>IF($F177="N",0,SUMIFS('Data and Mdcr Calculation'!$I:$I,'Data and Mdcr Calculation'!$A:$A,$A177,'Data and Mdcr Calculation'!$D:$D,L$10))</f>
        <v>54518.115592084563</v>
      </c>
      <c r="M177" s="194">
        <f>IF($F177="N",0,SUMIFS('Data and Mdcr Calculation'!$I:$I,'Data and Mdcr Calculation'!$A:$A,$A177,'Data and Mdcr Calculation'!$D:$D,M$10))</f>
        <v>18680.401735400326</v>
      </c>
      <c r="N177" s="194">
        <f>IF($F177="N",0,SUMIFS('Data and Mdcr Calculation'!$I:$I,'Data and Mdcr Calculation'!$A:$A,$A177,'Data and Mdcr Calculation'!$D:$D,N$10))</f>
        <v>974.33681626204009</v>
      </c>
      <c r="O177" s="159">
        <f t="shared" si="131"/>
        <v>74172.854143746939</v>
      </c>
      <c r="P177" s="212">
        <f>IF($F177="N",0,SUMIFS('Data and Mdcr Calculation'!P:P,'Data and Mdcr Calculation'!A:A,A177))</f>
        <v>137111.22452173012</v>
      </c>
      <c r="Q177" s="46">
        <f t="shared" si="107"/>
        <v>0.54096850496723281</v>
      </c>
      <c r="R177" s="14">
        <f t="shared" si="108"/>
        <v>62938.370377983185</v>
      </c>
      <c r="S177" s="113">
        <f t="shared" si="132"/>
        <v>17727.978247261337</v>
      </c>
      <c r="T177" s="47">
        <f t="shared" si="133"/>
        <v>5945.0402507764666</v>
      </c>
      <c r="U177" s="47">
        <f t="shared" si="134"/>
        <v>334.80467738484015</v>
      </c>
      <c r="V177" s="14">
        <f t="shared" si="109"/>
        <v>24007.823175422644</v>
      </c>
      <c r="W177" s="113">
        <f t="shared" si="138"/>
        <v>5871.6010492675077</v>
      </c>
      <c r="X177" s="47">
        <f t="shared" si="139"/>
        <v>2011.8792669026152</v>
      </c>
      <c r="Y177" s="47">
        <f t="shared" si="140"/>
        <v>104.93607511142172</v>
      </c>
      <c r="Z177" s="14">
        <f t="shared" si="113"/>
        <v>7988.4163912815447</v>
      </c>
      <c r="AA177" s="103">
        <f t="shared" si="114"/>
        <v>31996.239566704189</v>
      </c>
      <c r="AB177" s="113">
        <f t="shared" si="115"/>
        <v>18809.525991789218</v>
      </c>
      <c r="AC177" s="47">
        <f t="shared" si="116"/>
        <v>6324.510905081348</v>
      </c>
      <c r="AD177" s="47">
        <f t="shared" si="117"/>
        <v>356.17518870727679</v>
      </c>
      <c r="AE177" s="14">
        <f t="shared" si="141"/>
        <v>25490.212085577841</v>
      </c>
      <c r="AF177" s="113">
        <f t="shared" si="135"/>
        <v>6229.8154368886026</v>
      </c>
      <c r="AG177" s="47">
        <f t="shared" si="136"/>
        <v>2140.2970924495908</v>
      </c>
      <c r="AH177" s="47">
        <f t="shared" si="137"/>
        <v>111.63412245895928</v>
      </c>
      <c r="AI177" s="97">
        <f t="shared" si="142"/>
        <v>8481.7466517971534</v>
      </c>
      <c r="AJ177" s="113">
        <f t="shared" si="143"/>
        <v>25039.341428677821</v>
      </c>
      <c r="AK177" s="47">
        <f t="shared" si="144"/>
        <v>8464.8079975309392</v>
      </c>
      <c r="AL177" s="47">
        <f t="shared" si="145"/>
        <v>467.80931116623606</v>
      </c>
      <c r="AM177" s="97">
        <f t="shared" si="126"/>
        <v>33971.958737374996</v>
      </c>
      <c r="AN177" s="127">
        <f t="shared" si="127"/>
        <v>14775.76</v>
      </c>
      <c r="AO177" s="128">
        <f t="shared" si="128"/>
        <v>7387.88</v>
      </c>
      <c r="AP177" s="129">
        <f t="shared" si="129"/>
        <v>7387.88</v>
      </c>
    </row>
    <row r="178" spans="1:42" ht="45" x14ac:dyDescent="0.25">
      <c r="A178" s="105" t="s">
        <v>26</v>
      </c>
      <c r="B178" s="44" t="s">
        <v>240</v>
      </c>
      <c r="C178" s="45" t="s">
        <v>1478</v>
      </c>
      <c r="D178" s="45" t="s">
        <v>408</v>
      </c>
      <c r="E178" s="106" t="s">
        <v>183</v>
      </c>
      <c r="F178" s="104" t="str">
        <f t="shared" si="106"/>
        <v>Y</v>
      </c>
      <c r="G178" s="190">
        <f>SUMIF('Data and Mdcr Calculation'!A:A,A178,'Data and Mdcr Calculation'!H:H)</f>
        <v>560</v>
      </c>
      <c r="H178" s="9">
        <f>IF($F178="N",0,SUMIFS('Data and Mdcr Calculation'!$R:$R,'Data and Mdcr Calculation'!$D:$D,H$10,'Data and Mdcr Calculation'!$A:$A,$A178))</f>
        <v>576.90958921178867</v>
      </c>
      <c r="I178" s="191">
        <f>IF($F178="N",0,SUMIFS('Data and Mdcr Calculation'!$R:$R,'Data and Mdcr Calculation'!$D:$D,I$10,'Data and Mdcr Calculation'!$A:$A,$A178))</f>
        <v>274.00827513143344</v>
      </c>
      <c r="J178" s="191">
        <f>IF($F178="N",0,SUMIFS('Data and Mdcr Calculation'!$R:$R,'Data and Mdcr Calculation'!$D:$D,J$10,'Data and Mdcr Calculation'!$A:$A,$A178))</f>
        <v>0</v>
      </c>
      <c r="K178" s="190">
        <f t="shared" si="130"/>
        <v>850.91786434322216</v>
      </c>
      <c r="L178" s="158">
        <f>IF($F178="N",0,SUMIFS('Data and Mdcr Calculation'!$I:$I,'Data and Mdcr Calculation'!$A:$A,$A178,'Data and Mdcr Calculation'!$D:$D,L$10))</f>
        <v>48731.13175532061</v>
      </c>
      <c r="M178" s="194">
        <f>IF($F178="N",0,SUMIFS('Data and Mdcr Calculation'!$I:$I,'Data and Mdcr Calculation'!$A:$A,$A178,'Data and Mdcr Calculation'!$D:$D,M$10))</f>
        <v>23441.051827751548</v>
      </c>
      <c r="N178" s="194">
        <f>IF($F178="N",0,SUMIFS('Data and Mdcr Calculation'!$I:$I,'Data and Mdcr Calculation'!$A:$A,$A178,'Data and Mdcr Calculation'!$D:$D,N$10))</f>
        <v>0</v>
      </c>
      <c r="O178" s="159">
        <f t="shared" si="131"/>
        <v>72172.183583072154</v>
      </c>
      <c r="P178" s="212">
        <f>IF($F178="N",0,SUMIFS('Data and Mdcr Calculation'!P:P,'Data and Mdcr Calculation'!A:A,A178))</f>
        <v>152076.04071542065</v>
      </c>
      <c r="Q178" s="46">
        <f t="shared" si="107"/>
        <v>0.47457958034380776</v>
      </c>
      <c r="R178" s="14">
        <f t="shared" si="108"/>
        <v>79903.857132348494</v>
      </c>
      <c r="S178" s="113">
        <f t="shared" si="132"/>
        <v>25401.329212995057</v>
      </c>
      <c r="T178" s="47">
        <f t="shared" si="133"/>
        <v>12064.584354037015</v>
      </c>
      <c r="U178" s="47">
        <f t="shared" si="134"/>
        <v>0</v>
      </c>
      <c r="V178" s="14">
        <f t="shared" si="109"/>
        <v>37465.913567032068</v>
      </c>
      <c r="W178" s="113">
        <f t="shared" si="138"/>
        <v>5248.3428900480303</v>
      </c>
      <c r="X178" s="47">
        <f t="shared" si="139"/>
        <v>2524.6012818488416</v>
      </c>
      <c r="Y178" s="47">
        <f t="shared" si="140"/>
        <v>0</v>
      </c>
      <c r="Z178" s="14">
        <f t="shared" si="113"/>
        <v>7772.9441718968719</v>
      </c>
      <c r="AA178" s="103">
        <f t="shared" si="114"/>
        <v>45238.857738928942</v>
      </c>
      <c r="AB178" s="113">
        <f t="shared" si="115"/>
        <v>26951.012427580961</v>
      </c>
      <c r="AC178" s="47">
        <f t="shared" si="116"/>
        <v>12834.664206422358</v>
      </c>
      <c r="AD178" s="47">
        <f t="shared" si="117"/>
        <v>0</v>
      </c>
      <c r="AE178" s="14">
        <f t="shared" si="141"/>
        <v>39785.676634003321</v>
      </c>
      <c r="AF178" s="113">
        <f t="shared" si="135"/>
        <v>5568.5335703427381</v>
      </c>
      <c r="AG178" s="47">
        <f t="shared" si="136"/>
        <v>2685.7460445200445</v>
      </c>
      <c r="AH178" s="47">
        <f t="shared" si="137"/>
        <v>0</v>
      </c>
      <c r="AI178" s="97">
        <f t="shared" si="142"/>
        <v>8254.2796148627822</v>
      </c>
      <c r="AJ178" s="113">
        <f t="shared" si="143"/>
        <v>32519.545997923698</v>
      </c>
      <c r="AK178" s="47">
        <f t="shared" si="144"/>
        <v>15520.410250942403</v>
      </c>
      <c r="AL178" s="47">
        <f t="shared" si="145"/>
        <v>0</v>
      </c>
      <c r="AM178" s="97">
        <f t="shared" si="126"/>
        <v>48039.956248866103</v>
      </c>
      <c r="AN178" s="127">
        <f t="shared" si="127"/>
        <v>20894.5</v>
      </c>
      <c r="AO178" s="128">
        <f t="shared" si="128"/>
        <v>10447.25</v>
      </c>
      <c r="AP178" s="129">
        <f t="shared" si="129"/>
        <v>10447.25</v>
      </c>
    </row>
    <row r="179" spans="1:42" x14ac:dyDescent="0.25">
      <c r="A179" s="105" t="s">
        <v>6</v>
      </c>
      <c r="B179" s="44" t="s">
        <v>599</v>
      </c>
      <c r="C179" s="45" t="s">
        <v>1479</v>
      </c>
      <c r="D179" s="45" t="s">
        <v>364</v>
      </c>
      <c r="E179" s="106" t="s">
        <v>1281</v>
      </c>
      <c r="F179" s="104" t="str">
        <f t="shared" si="106"/>
        <v>Y</v>
      </c>
      <c r="G179" s="190">
        <f>SUMIF('Data and Mdcr Calculation'!A:A,A179,'Data and Mdcr Calculation'!H:H)</f>
        <v>155</v>
      </c>
      <c r="H179" s="9">
        <f>IF($F179="N",0,SUMIFS('Data and Mdcr Calculation'!$R:$R,'Data and Mdcr Calculation'!$D:$D,H$10,'Data and Mdcr Calculation'!$A:$A,$A179))</f>
        <v>165.63123485316279</v>
      </c>
      <c r="I179" s="191">
        <f>IF($F179="N",0,SUMIFS('Data and Mdcr Calculation'!$R:$R,'Data and Mdcr Calculation'!$D:$D,I$10,'Data and Mdcr Calculation'!$A:$A,$A179))</f>
        <v>57.179623292545543</v>
      </c>
      <c r="J179" s="191">
        <f>IF($F179="N",0,SUMIFS('Data and Mdcr Calculation'!$R:$R,'Data and Mdcr Calculation'!$D:$D,J$10,'Data and Mdcr Calculation'!$A:$A,$A179))</f>
        <v>9.3645831835865732</v>
      </c>
      <c r="K179" s="190">
        <f t="shared" si="130"/>
        <v>232.1754413292949</v>
      </c>
      <c r="L179" s="158">
        <f>IF($F179="N",0,SUMIFS('Data and Mdcr Calculation'!$I:$I,'Data and Mdcr Calculation'!$A:$A,$A179,'Data and Mdcr Calculation'!$D:$D,L$10))</f>
        <v>13152.066463164678</v>
      </c>
      <c r="M179" s="194">
        <f>IF($F179="N",0,SUMIFS('Data and Mdcr Calculation'!$I:$I,'Data and Mdcr Calculation'!$A:$A,$A179,'Data and Mdcr Calculation'!$D:$D,M$10))</f>
        <v>4711.0291630728279</v>
      </c>
      <c r="N179" s="194">
        <f>IF($F179="N",0,SUMIFS('Data and Mdcr Calculation'!$I:$I,'Data and Mdcr Calculation'!$A:$A,$A179,'Data and Mdcr Calculation'!$D:$D,N$10))</f>
        <v>771.54800849569779</v>
      </c>
      <c r="O179" s="159">
        <f t="shared" si="131"/>
        <v>18634.643634733202</v>
      </c>
      <c r="P179" s="212">
        <f>IF($F179="N",0,SUMIFS('Data and Mdcr Calculation'!P:P,'Data and Mdcr Calculation'!A:A,A179))</f>
        <v>26718.74978817525</v>
      </c>
      <c r="Q179" s="46">
        <f t="shared" si="107"/>
        <v>0.69743696027948954</v>
      </c>
      <c r="R179" s="14">
        <f t="shared" si="108"/>
        <v>8084.1061534420478</v>
      </c>
      <c r="S179" s="113">
        <f t="shared" si="132"/>
        <v>12440.562049821057</v>
      </c>
      <c r="T179" s="47">
        <f t="shared" si="133"/>
        <v>4294.7615055030956</v>
      </c>
      <c r="U179" s="47">
        <f t="shared" si="134"/>
        <v>703.3738429191875</v>
      </c>
      <c r="V179" s="14">
        <f t="shared" si="109"/>
        <v>17438.697398243341</v>
      </c>
      <c r="W179" s="113">
        <f t="shared" si="138"/>
        <v>1416.4775580828359</v>
      </c>
      <c r="X179" s="47">
        <f t="shared" si="139"/>
        <v>507.37784086294357</v>
      </c>
      <c r="Y179" s="47">
        <f t="shared" si="140"/>
        <v>83.095720514986652</v>
      </c>
      <c r="Z179" s="14">
        <f t="shared" si="113"/>
        <v>2006.9511194607662</v>
      </c>
      <c r="AA179" s="103">
        <f t="shared" si="114"/>
        <v>19445.648517704107</v>
      </c>
      <c r="AB179" s="113">
        <f t="shared" si="115"/>
        <v>13199.535331375127</v>
      </c>
      <c r="AC179" s="47">
        <f t="shared" si="116"/>
        <v>4568.8952186203151</v>
      </c>
      <c r="AD179" s="47">
        <f t="shared" si="117"/>
        <v>748.27004565871016</v>
      </c>
      <c r="AE179" s="14">
        <f t="shared" si="141"/>
        <v>18516.700595654154</v>
      </c>
      <c r="AF179" s="113">
        <f t="shared" si="135"/>
        <v>1502.8939608305952</v>
      </c>
      <c r="AG179" s="47">
        <f t="shared" si="136"/>
        <v>539.76366049249316</v>
      </c>
      <c r="AH179" s="47">
        <f t="shared" si="137"/>
        <v>88.399702675517716</v>
      </c>
      <c r="AI179" s="97">
        <f t="shared" si="142"/>
        <v>2131.0573239986061</v>
      </c>
      <c r="AJ179" s="113">
        <f t="shared" si="143"/>
        <v>14702.429292205723</v>
      </c>
      <c r="AK179" s="47">
        <f t="shared" si="144"/>
        <v>5108.6588791128079</v>
      </c>
      <c r="AL179" s="47">
        <f t="shared" si="145"/>
        <v>836.66974833422785</v>
      </c>
      <c r="AM179" s="97">
        <f t="shared" si="126"/>
        <v>20647.757919652759</v>
      </c>
      <c r="AN179" s="127">
        <f t="shared" si="127"/>
        <v>8980.5400000000009</v>
      </c>
      <c r="AO179" s="128">
        <f t="shared" si="128"/>
        <v>4490.2700000000004</v>
      </c>
      <c r="AP179" s="129">
        <f t="shared" si="129"/>
        <v>4490.2700000000004</v>
      </c>
    </row>
    <row r="180" spans="1:42" x14ac:dyDescent="0.25">
      <c r="A180" s="105" t="s">
        <v>68</v>
      </c>
      <c r="B180" s="44" t="s">
        <v>299</v>
      </c>
      <c r="C180" s="45" t="s">
        <v>1480</v>
      </c>
      <c r="D180" s="45" t="s">
        <v>249</v>
      </c>
      <c r="E180" s="106" t="s">
        <v>183</v>
      </c>
      <c r="F180" s="104" t="str">
        <f t="shared" si="106"/>
        <v>N</v>
      </c>
      <c r="G180" s="190">
        <f>SUMIF('Data and Mdcr Calculation'!A:A,A180,'Data and Mdcr Calculation'!H:H)</f>
        <v>3</v>
      </c>
      <c r="H180" s="9">
        <f>IF($F180="N",0,SUMIFS('Data and Mdcr Calculation'!$R:$R,'Data and Mdcr Calculation'!$D:$D,H$10,'Data and Mdcr Calculation'!$A:$A,$A180))</f>
        <v>0</v>
      </c>
      <c r="I180" s="191">
        <f>IF($F180="N",0,SUMIFS('Data and Mdcr Calculation'!$R:$R,'Data and Mdcr Calculation'!$D:$D,I$10,'Data and Mdcr Calculation'!$A:$A,$A180))</f>
        <v>0</v>
      </c>
      <c r="J180" s="191">
        <f>IF($F180="N",0,SUMIFS('Data and Mdcr Calculation'!$R:$R,'Data and Mdcr Calculation'!$D:$D,J$10,'Data and Mdcr Calculation'!$A:$A,$A180))</f>
        <v>0</v>
      </c>
      <c r="K180" s="190">
        <f t="shared" si="130"/>
        <v>0</v>
      </c>
      <c r="L180" s="158">
        <f>IF($F180="N",0,SUMIFS('Data and Mdcr Calculation'!$I:$I,'Data and Mdcr Calculation'!$A:$A,$A180,'Data and Mdcr Calculation'!$D:$D,L$10))</f>
        <v>0</v>
      </c>
      <c r="M180" s="194">
        <f>IF($F180="N",0,SUMIFS('Data and Mdcr Calculation'!$I:$I,'Data and Mdcr Calculation'!$A:$A,$A180,'Data and Mdcr Calculation'!$D:$D,M$10))</f>
        <v>0</v>
      </c>
      <c r="N180" s="194">
        <f>IF($F180="N",0,SUMIFS('Data and Mdcr Calculation'!$I:$I,'Data and Mdcr Calculation'!$A:$A,$A180,'Data and Mdcr Calculation'!$D:$D,N$10))</f>
        <v>0</v>
      </c>
      <c r="O180" s="159">
        <f t="shared" si="131"/>
        <v>0</v>
      </c>
      <c r="P180" s="212">
        <f>IF($F180="N",0,SUMIFS('Data and Mdcr Calculation'!P:P,'Data and Mdcr Calculation'!A:A,A180))</f>
        <v>0</v>
      </c>
      <c r="Q180" s="46">
        <f t="shared" si="107"/>
        <v>0</v>
      </c>
      <c r="R180" s="14">
        <f t="shared" si="108"/>
        <v>0</v>
      </c>
      <c r="S180" s="113">
        <f t="shared" si="132"/>
        <v>0</v>
      </c>
      <c r="T180" s="47">
        <f t="shared" si="133"/>
        <v>0</v>
      </c>
      <c r="U180" s="47">
        <f t="shared" si="134"/>
        <v>0</v>
      </c>
      <c r="V180" s="14">
        <f t="shared" si="109"/>
        <v>0</v>
      </c>
      <c r="W180" s="113">
        <f t="shared" si="138"/>
        <v>0</v>
      </c>
      <c r="X180" s="47">
        <f t="shared" si="139"/>
        <v>0</v>
      </c>
      <c r="Y180" s="47">
        <f t="shared" si="140"/>
        <v>0</v>
      </c>
      <c r="Z180" s="14">
        <f t="shared" si="113"/>
        <v>0</v>
      </c>
      <c r="AA180" s="103">
        <f t="shared" si="114"/>
        <v>0</v>
      </c>
      <c r="AB180" s="113">
        <f t="shared" si="115"/>
        <v>0</v>
      </c>
      <c r="AC180" s="47">
        <f t="shared" si="116"/>
        <v>0</v>
      </c>
      <c r="AD180" s="47">
        <f t="shared" si="117"/>
        <v>0</v>
      </c>
      <c r="AE180" s="14">
        <f t="shared" si="141"/>
        <v>0</v>
      </c>
      <c r="AF180" s="113">
        <f t="shared" si="135"/>
        <v>0</v>
      </c>
      <c r="AG180" s="47">
        <f t="shared" si="136"/>
        <v>0</v>
      </c>
      <c r="AH180" s="47">
        <f t="shared" si="137"/>
        <v>0</v>
      </c>
      <c r="AI180" s="97">
        <f t="shared" si="142"/>
        <v>0</v>
      </c>
      <c r="AJ180" s="113">
        <f t="shared" si="143"/>
        <v>0</v>
      </c>
      <c r="AK180" s="47">
        <f t="shared" si="144"/>
        <v>0</v>
      </c>
      <c r="AL180" s="47">
        <f t="shared" si="145"/>
        <v>0</v>
      </c>
      <c r="AM180" s="97">
        <f t="shared" si="126"/>
        <v>0</v>
      </c>
      <c r="AN180" s="127">
        <f t="shared" si="127"/>
        <v>0</v>
      </c>
      <c r="AO180" s="128">
        <f t="shared" si="128"/>
        <v>0</v>
      </c>
      <c r="AP180" s="129">
        <f t="shared" si="129"/>
        <v>0</v>
      </c>
    </row>
    <row r="181" spans="1:42" ht="30" x14ac:dyDescent="0.25">
      <c r="A181" s="105" t="s">
        <v>107</v>
      </c>
      <c r="B181" s="44" t="s">
        <v>281</v>
      </c>
      <c r="C181" s="45" t="s">
        <v>1481</v>
      </c>
      <c r="D181" s="45" t="s">
        <v>249</v>
      </c>
      <c r="E181" s="106" t="s">
        <v>183</v>
      </c>
      <c r="F181" s="104" t="str">
        <f t="shared" si="106"/>
        <v>Y</v>
      </c>
      <c r="G181" s="190">
        <f>SUMIF('Data and Mdcr Calculation'!A:A,A181,'Data and Mdcr Calculation'!H:H)</f>
        <v>1643</v>
      </c>
      <c r="H181" s="9">
        <f>IF($F181="N",0,SUMIFS('Data and Mdcr Calculation'!$R:$R,'Data and Mdcr Calculation'!$D:$D,H$10,'Data and Mdcr Calculation'!$A:$A,$A181))</f>
        <v>1947.892493317788</v>
      </c>
      <c r="I181" s="191">
        <f>IF($F181="N",0,SUMIFS('Data and Mdcr Calculation'!$R:$R,'Data and Mdcr Calculation'!$D:$D,I$10,'Data and Mdcr Calculation'!$A:$A,$A181))</f>
        <v>472.38534176099756</v>
      </c>
      <c r="J181" s="191">
        <f>IF($F181="N",0,SUMIFS('Data and Mdcr Calculation'!$R:$R,'Data and Mdcr Calculation'!$D:$D,J$10,'Data and Mdcr Calculation'!$A:$A,$A181))</f>
        <v>95.033758218680873</v>
      </c>
      <c r="K181" s="190">
        <f t="shared" si="130"/>
        <v>2515.3115932974665</v>
      </c>
      <c r="L181" s="158">
        <f>IF($F181="N",0,SUMIFS('Data and Mdcr Calculation'!$I:$I,'Data and Mdcr Calculation'!$A:$A,$A181,'Data and Mdcr Calculation'!$D:$D,L$10))</f>
        <v>246119.81812187354</v>
      </c>
      <c r="M181" s="194">
        <f>IF($F181="N",0,SUMIFS('Data and Mdcr Calculation'!$I:$I,'Data and Mdcr Calculation'!$A:$A,$A181,'Data and Mdcr Calculation'!$D:$D,M$10))</f>
        <v>61100.721464499249</v>
      </c>
      <c r="N181" s="194">
        <f>IF($F181="N",0,SUMIFS('Data and Mdcr Calculation'!$I:$I,'Data and Mdcr Calculation'!$A:$A,$A181,'Data and Mdcr Calculation'!$D:$D,N$10))</f>
        <v>11974.617953925906</v>
      </c>
      <c r="O181" s="159">
        <f t="shared" si="131"/>
        <v>319195.15754029871</v>
      </c>
      <c r="P181" s="212">
        <f>IF($F181="N",0,SUMIFS('Data and Mdcr Calculation'!P:P,'Data and Mdcr Calculation'!A:A,A181))</f>
        <v>434847.06824926601</v>
      </c>
      <c r="Q181" s="46">
        <f t="shared" si="107"/>
        <v>0.73404003578869126</v>
      </c>
      <c r="R181" s="14">
        <f t="shared" si="108"/>
        <v>115651.91070896731</v>
      </c>
      <c r="S181" s="113">
        <f t="shared" si="132"/>
        <v>85765.706480782203</v>
      </c>
      <c r="T181" s="47">
        <f t="shared" si="133"/>
        <v>20799.126597736722</v>
      </c>
      <c r="U181" s="47">
        <f t="shared" si="134"/>
        <v>4184.3363743685186</v>
      </c>
      <c r="V181" s="14">
        <f t="shared" si="109"/>
        <v>110749.16945288744</v>
      </c>
      <c r="W181" s="113">
        <f t="shared" si="138"/>
        <v>26507.104411725781</v>
      </c>
      <c r="X181" s="47">
        <f t="shared" si="139"/>
        <v>6580.5477017265694</v>
      </c>
      <c r="Y181" s="47">
        <f t="shared" si="140"/>
        <v>1289.6663536378201</v>
      </c>
      <c r="Z181" s="14">
        <f t="shared" si="113"/>
        <v>34377.318467090168</v>
      </c>
      <c r="AA181" s="103">
        <f t="shared" si="114"/>
        <v>145126.4879199776</v>
      </c>
      <c r="AB181" s="113">
        <f t="shared" si="115"/>
        <v>90998.097061837878</v>
      </c>
      <c r="AC181" s="47">
        <f t="shared" si="116"/>
        <v>22126.730423124172</v>
      </c>
      <c r="AD181" s="47">
        <f t="shared" si="117"/>
        <v>4451.4216748601266</v>
      </c>
      <c r="AE181" s="14">
        <f t="shared" si="141"/>
        <v>117576.24915982218</v>
      </c>
      <c r="AF181" s="113">
        <f t="shared" si="135"/>
        <v>28124.248712706398</v>
      </c>
      <c r="AG181" s="47">
        <f t="shared" si="136"/>
        <v>7000.5826614112448</v>
      </c>
      <c r="AH181" s="47">
        <f t="shared" si="137"/>
        <v>1371.9854825934258</v>
      </c>
      <c r="AI181" s="97">
        <f t="shared" si="142"/>
        <v>36496.816856711062</v>
      </c>
      <c r="AJ181" s="113">
        <f t="shared" si="143"/>
        <v>119122.34577454427</v>
      </c>
      <c r="AK181" s="47">
        <f t="shared" si="144"/>
        <v>29127.313084535417</v>
      </c>
      <c r="AL181" s="47">
        <f t="shared" si="145"/>
        <v>5823.4071574535519</v>
      </c>
      <c r="AM181" s="97">
        <f t="shared" si="126"/>
        <v>154073.06601653327</v>
      </c>
      <c r="AN181" s="127">
        <f t="shared" si="127"/>
        <v>67012.539999999994</v>
      </c>
      <c r="AO181" s="128">
        <f t="shared" si="128"/>
        <v>33506.269999999997</v>
      </c>
      <c r="AP181" s="129">
        <f t="shared" si="129"/>
        <v>33506.269999999997</v>
      </c>
    </row>
    <row r="182" spans="1:42" ht="45" x14ac:dyDescent="0.25">
      <c r="A182" s="105" t="s">
        <v>43</v>
      </c>
      <c r="B182" s="44" t="s">
        <v>206</v>
      </c>
      <c r="C182" s="45" t="s">
        <v>1482</v>
      </c>
      <c r="D182" s="45" t="s">
        <v>421</v>
      </c>
      <c r="E182" s="106" t="s">
        <v>183</v>
      </c>
      <c r="F182" s="104" t="str">
        <f t="shared" si="106"/>
        <v>Y</v>
      </c>
      <c r="G182" s="190">
        <f>SUMIF('Data and Mdcr Calculation'!A:A,A182,'Data and Mdcr Calculation'!H:H)</f>
        <v>6873</v>
      </c>
      <c r="H182" s="9">
        <f>IF($F182="N",0,SUMIFS('Data and Mdcr Calculation'!$R:$R,'Data and Mdcr Calculation'!$D:$D,H$10,'Data and Mdcr Calculation'!$A:$A,$A182))</f>
        <v>9537.4287217207057</v>
      </c>
      <c r="I182" s="191">
        <f>IF($F182="N",0,SUMIFS('Data and Mdcr Calculation'!$R:$R,'Data and Mdcr Calculation'!$D:$D,I$10,'Data and Mdcr Calculation'!$A:$A,$A182))</f>
        <v>663.96813449452509</v>
      </c>
      <c r="J182" s="191">
        <f>IF($F182="N",0,SUMIFS('Data and Mdcr Calculation'!$R:$R,'Data and Mdcr Calculation'!$D:$D,J$10,'Data and Mdcr Calculation'!$A:$A,$A182))</f>
        <v>280.12535445186523</v>
      </c>
      <c r="K182" s="190">
        <f t="shared" si="130"/>
        <v>10481.522210667097</v>
      </c>
      <c r="L182" s="158">
        <f>IF($F182="N",0,SUMIFS('Data and Mdcr Calculation'!$I:$I,'Data and Mdcr Calculation'!$A:$A,$A182,'Data and Mdcr Calculation'!$D:$D,L$10))</f>
        <v>1035618.0438990173</v>
      </c>
      <c r="M182" s="194">
        <f>IF($F182="N",0,SUMIFS('Data and Mdcr Calculation'!$I:$I,'Data and Mdcr Calculation'!$A:$A,$A182,'Data and Mdcr Calculation'!$D:$D,M$10))</f>
        <v>73630.127809548139</v>
      </c>
      <c r="N182" s="194">
        <f>IF($F182="N",0,SUMIFS('Data and Mdcr Calculation'!$I:$I,'Data and Mdcr Calculation'!$A:$A,$A182,'Data and Mdcr Calculation'!$D:$D,N$10))</f>
        <v>30496.390492319719</v>
      </c>
      <c r="O182" s="159">
        <f t="shared" si="131"/>
        <v>1139744.5622008853</v>
      </c>
      <c r="P182" s="212">
        <f>IF($F182="N",0,SUMIFS('Data and Mdcr Calculation'!P:P,'Data and Mdcr Calculation'!A:A,A182))</f>
        <v>1237762.9578576779</v>
      </c>
      <c r="Q182" s="46">
        <f t="shared" si="107"/>
        <v>0.92081004279975942</v>
      </c>
      <c r="R182" s="14">
        <f t="shared" si="108"/>
        <v>98018.39565679268</v>
      </c>
      <c r="S182" s="113">
        <f t="shared" ref="S182:S203" si="146">IF($F182="N",0,IF($E182=$A$6,Comp1_FS,Comp1_HB)*H182)</f>
        <v>419932.98661736271</v>
      </c>
      <c r="T182" s="47">
        <f t="shared" ref="T182:T203" si="147">IF($F182="N",0,IF($E182=$A$6,Comp1_FS,Comp1_HB)*I182)</f>
        <v>29234.516961793939</v>
      </c>
      <c r="U182" s="47">
        <f t="shared" ref="U182:U203" si="148">IF($F182="N",0,IF($E182=$A$6,Comp1_FS,Comp1_HB)*J182)</f>
        <v>12333.919356515627</v>
      </c>
      <c r="V182" s="14">
        <f t="shared" si="109"/>
        <v>461501.42293567228</v>
      </c>
      <c r="W182" s="113">
        <f t="shared" si="138"/>
        <v>111536.06332792416</v>
      </c>
      <c r="X182" s="47">
        <f t="shared" si="139"/>
        <v>7929.9647650883353</v>
      </c>
      <c r="Y182" s="47">
        <f t="shared" si="140"/>
        <v>3284.4612560228338</v>
      </c>
      <c r="Z182" s="14">
        <f t="shared" si="113"/>
        <v>122750.48934903533</v>
      </c>
      <c r="AA182" s="103">
        <f t="shared" si="114"/>
        <v>584251.91228470765</v>
      </c>
      <c r="AB182" s="113">
        <f t="shared" si="115"/>
        <v>445552.24044282513</v>
      </c>
      <c r="AC182" s="47">
        <f t="shared" si="116"/>
        <v>31100.549959355256</v>
      </c>
      <c r="AD182" s="47">
        <f t="shared" si="117"/>
        <v>13121.19080480386</v>
      </c>
      <c r="AE182" s="14">
        <f t="shared" si="141"/>
        <v>489773.98120698426</v>
      </c>
      <c r="AF182" s="113">
        <f t="shared" si="135"/>
        <v>118340.65074580813</v>
      </c>
      <c r="AG182" s="47">
        <f t="shared" si="136"/>
        <v>8436.1327288173779</v>
      </c>
      <c r="AH182" s="47">
        <f t="shared" si="137"/>
        <v>3494.1077191732275</v>
      </c>
      <c r="AI182" s="97">
        <f t="shared" si="142"/>
        <v>130270.89119379874</v>
      </c>
      <c r="AJ182" s="113">
        <f t="shared" si="143"/>
        <v>563892.89118863328</v>
      </c>
      <c r="AK182" s="47">
        <f t="shared" si="144"/>
        <v>39536.68268817263</v>
      </c>
      <c r="AL182" s="47">
        <f t="shared" si="145"/>
        <v>16615.298523977086</v>
      </c>
      <c r="AM182" s="97">
        <f t="shared" si="126"/>
        <v>620044.872400783</v>
      </c>
      <c r="AN182" s="127">
        <f t="shared" si="127"/>
        <v>269682.32</v>
      </c>
      <c r="AO182" s="128">
        <f t="shared" si="128"/>
        <v>134841.16</v>
      </c>
      <c r="AP182" s="129">
        <f t="shared" si="129"/>
        <v>134841.16</v>
      </c>
    </row>
    <row r="183" spans="1:42" x14ac:dyDescent="0.25">
      <c r="A183" s="105" t="s">
        <v>175</v>
      </c>
      <c r="B183" s="44" t="s">
        <v>253</v>
      </c>
      <c r="C183" s="45" t="s">
        <v>1483</v>
      </c>
      <c r="D183" s="45" t="s">
        <v>421</v>
      </c>
      <c r="E183" s="106" t="s">
        <v>183</v>
      </c>
      <c r="F183" s="104" t="str">
        <f t="shared" si="106"/>
        <v>Y</v>
      </c>
      <c r="G183" s="190">
        <f>SUMIF('Data and Mdcr Calculation'!A:A,A183,'Data and Mdcr Calculation'!H:H)</f>
        <v>2521</v>
      </c>
      <c r="H183" s="9">
        <f>IF($F183="N",0,SUMIFS('Data and Mdcr Calculation'!$R:$R,'Data and Mdcr Calculation'!$D:$D,H$10,'Data and Mdcr Calculation'!$A:$A,$A183))</f>
        <v>3423.4224831544193</v>
      </c>
      <c r="I183" s="191">
        <f>IF($F183="N",0,SUMIFS('Data and Mdcr Calculation'!$R:$R,'Data and Mdcr Calculation'!$D:$D,I$10,'Data and Mdcr Calculation'!$A:$A,$A183))</f>
        <v>313.95696644662604</v>
      </c>
      <c r="J183" s="191">
        <f>IF($F183="N",0,SUMIFS('Data and Mdcr Calculation'!$R:$R,'Data and Mdcr Calculation'!$D:$D,J$10,'Data and Mdcr Calculation'!$A:$A,$A183))</f>
        <v>102.00311743282161</v>
      </c>
      <c r="K183" s="190">
        <f t="shared" si="130"/>
        <v>3839.382567033867</v>
      </c>
      <c r="L183" s="158">
        <f>IF($F183="N",0,SUMIFS('Data and Mdcr Calculation'!$I:$I,'Data and Mdcr Calculation'!$A:$A,$A183,'Data and Mdcr Calculation'!$D:$D,L$10))</f>
        <v>383264.81822185224</v>
      </c>
      <c r="M183" s="194">
        <f>IF($F183="N",0,SUMIFS('Data and Mdcr Calculation'!$I:$I,'Data and Mdcr Calculation'!$A:$A,$A183,'Data and Mdcr Calculation'!$D:$D,M$10))</f>
        <v>35960.36545226576</v>
      </c>
      <c r="N183" s="194">
        <f>IF($F183="N",0,SUMIFS('Data and Mdcr Calculation'!$I:$I,'Data and Mdcr Calculation'!$A:$A,$A183,'Data and Mdcr Calculation'!$D:$D,N$10))</f>
        <v>11569.083511354116</v>
      </c>
      <c r="O183" s="159">
        <f t="shared" si="131"/>
        <v>430794.26718547213</v>
      </c>
      <c r="P183" s="212">
        <f>IF($F183="N",0,SUMIFS('Data and Mdcr Calculation'!P:P,'Data and Mdcr Calculation'!A:A,A183))</f>
        <v>418876.6380633947</v>
      </c>
      <c r="Q183" s="46">
        <f t="shared" si="107"/>
        <v>1.0284514055908598</v>
      </c>
      <c r="R183" s="14">
        <f t="shared" si="108"/>
        <v>-11917.629122077429</v>
      </c>
      <c r="S183" s="113">
        <f t="shared" si="146"/>
        <v>150733.29193328909</v>
      </c>
      <c r="T183" s="47">
        <f t="shared" si="147"/>
        <v>13823.525232644944</v>
      </c>
      <c r="U183" s="47">
        <f t="shared" si="148"/>
        <v>4491.1972605671353</v>
      </c>
      <c r="V183" s="14">
        <f t="shared" si="109"/>
        <v>169048.01442650118</v>
      </c>
      <c r="W183" s="113">
        <f t="shared" si="138"/>
        <v>41277.620922493486</v>
      </c>
      <c r="X183" s="47">
        <f t="shared" si="139"/>
        <v>3872.9313592090225</v>
      </c>
      <c r="Y183" s="47">
        <f t="shared" si="140"/>
        <v>1245.9902941728383</v>
      </c>
      <c r="Z183" s="14">
        <f t="shared" si="113"/>
        <v>46396.542575875348</v>
      </c>
      <c r="AA183" s="103">
        <f t="shared" si="114"/>
        <v>215444.55700237653</v>
      </c>
      <c r="AB183" s="113">
        <f t="shared" si="115"/>
        <v>159929.2222103863</v>
      </c>
      <c r="AC183" s="47">
        <f t="shared" si="116"/>
        <v>14705.877907069091</v>
      </c>
      <c r="AD183" s="47">
        <f t="shared" si="117"/>
        <v>4777.8694261352503</v>
      </c>
      <c r="AE183" s="14">
        <f t="shared" si="141"/>
        <v>179412.96954359062</v>
      </c>
      <c r="AF183" s="113">
        <f t="shared" si="135"/>
        <v>43795.8842678976</v>
      </c>
      <c r="AG183" s="47">
        <f t="shared" si="136"/>
        <v>4120.139743839386</v>
      </c>
      <c r="AH183" s="47">
        <f t="shared" si="137"/>
        <v>1325.5215895455726</v>
      </c>
      <c r="AI183" s="97">
        <f t="shared" si="142"/>
        <v>49241.545601282553</v>
      </c>
      <c r="AJ183" s="113">
        <f t="shared" si="143"/>
        <v>203725.10647828391</v>
      </c>
      <c r="AK183" s="47">
        <f t="shared" si="144"/>
        <v>18826.017650908478</v>
      </c>
      <c r="AL183" s="47">
        <f t="shared" si="145"/>
        <v>6103.3910156808233</v>
      </c>
      <c r="AM183" s="97">
        <f t="shared" si="126"/>
        <v>228654.51514487321</v>
      </c>
      <c r="AN183" s="127">
        <f t="shared" si="127"/>
        <v>99450.99</v>
      </c>
      <c r="AO183" s="128">
        <f t="shared" si="128"/>
        <v>49725.5</v>
      </c>
      <c r="AP183" s="129">
        <f t="shared" si="129"/>
        <v>49725.490000000005</v>
      </c>
    </row>
    <row r="184" spans="1:42" ht="45" x14ac:dyDescent="0.25">
      <c r="A184" s="105" t="s">
        <v>78</v>
      </c>
      <c r="B184" s="44" t="s">
        <v>398</v>
      </c>
      <c r="C184" s="45" t="s">
        <v>1484</v>
      </c>
      <c r="D184" s="45" t="s">
        <v>421</v>
      </c>
      <c r="E184" s="106" t="s">
        <v>183</v>
      </c>
      <c r="F184" s="104" t="str">
        <f t="shared" si="106"/>
        <v>Y</v>
      </c>
      <c r="G184" s="190">
        <f>SUMIF('Data and Mdcr Calculation'!A:A,A184,'Data and Mdcr Calculation'!H:H)</f>
        <v>1964</v>
      </c>
      <c r="H184" s="9">
        <f>IF($F184="N",0,SUMIFS('Data and Mdcr Calculation'!$R:$R,'Data and Mdcr Calculation'!$D:$D,H$10,'Data and Mdcr Calculation'!$A:$A,$A184))</f>
        <v>2720.4490128662087</v>
      </c>
      <c r="I184" s="191">
        <f>IF($F184="N",0,SUMIFS('Data and Mdcr Calculation'!$R:$R,'Data and Mdcr Calculation'!$D:$D,I$10,'Data and Mdcr Calculation'!$A:$A,$A184))</f>
        <v>201.61676530640071</v>
      </c>
      <c r="J184" s="191">
        <f>IF($F184="N",0,SUMIFS('Data and Mdcr Calculation'!$R:$R,'Data and Mdcr Calculation'!$D:$D,J$10,'Data and Mdcr Calculation'!$A:$A,$A184))</f>
        <v>77.916574189597611</v>
      </c>
      <c r="K184" s="190">
        <f t="shared" si="130"/>
        <v>2999.9823523622072</v>
      </c>
      <c r="L184" s="158">
        <f>IF($F184="N",0,SUMIFS('Data and Mdcr Calculation'!$I:$I,'Data and Mdcr Calculation'!$A:$A,$A184,'Data and Mdcr Calculation'!$D:$D,L$10))</f>
        <v>223787.73361606459</v>
      </c>
      <c r="M184" s="194">
        <f>IF($F184="N",0,SUMIFS('Data and Mdcr Calculation'!$I:$I,'Data and Mdcr Calculation'!$A:$A,$A184,'Data and Mdcr Calculation'!$D:$D,M$10))</f>
        <v>16747.544894358547</v>
      </c>
      <c r="N184" s="194">
        <f>IF($F184="N",0,SUMIFS('Data and Mdcr Calculation'!$I:$I,'Data and Mdcr Calculation'!$A:$A,$A184,'Data and Mdcr Calculation'!$D:$D,N$10))</f>
        <v>6347.4194300108047</v>
      </c>
      <c r="O184" s="159">
        <f t="shared" si="131"/>
        <v>246882.69794043395</v>
      </c>
      <c r="P184" s="212">
        <f>IF($F184="N",0,SUMIFS('Data and Mdcr Calculation'!P:P,'Data and Mdcr Calculation'!A:A,A184))</f>
        <v>417387.54468415381</v>
      </c>
      <c r="Q184" s="46">
        <f t="shared" si="107"/>
        <v>0.59149512505758994</v>
      </c>
      <c r="R184" s="14">
        <f t="shared" si="108"/>
        <v>170504.84674371986</v>
      </c>
      <c r="S184" s="113">
        <f t="shared" si="146"/>
        <v>119781.37003649917</v>
      </c>
      <c r="T184" s="47">
        <f t="shared" si="147"/>
        <v>8877.1861764408241</v>
      </c>
      <c r="U184" s="47">
        <f t="shared" si="148"/>
        <v>3430.666761567983</v>
      </c>
      <c r="V184" s="14">
        <f t="shared" si="109"/>
        <v>132089.22297450798</v>
      </c>
      <c r="W184" s="113">
        <f t="shared" si="138"/>
        <v>24101.938910450157</v>
      </c>
      <c r="X184" s="47">
        <f t="shared" si="139"/>
        <v>1803.7105851224155</v>
      </c>
      <c r="Y184" s="47">
        <f t="shared" si="140"/>
        <v>683.61707261216372</v>
      </c>
      <c r="Z184" s="14">
        <f t="shared" si="113"/>
        <v>26589.266568184736</v>
      </c>
      <c r="AA184" s="103">
        <f t="shared" si="114"/>
        <v>158678.48954269273</v>
      </c>
      <c r="AB184" s="113">
        <f t="shared" si="115"/>
        <v>127088.98677612643</v>
      </c>
      <c r="AC184" s="47">
        <f t="shared" si="116"/>
        <v>9443.8150813200264</v>
      </c>
      <c r="AD184" s="47">
        <f t="shared" si="117"/>
        <v>3649.6454910297693</v>
      </c>
      <c r="AE184" s="14">
        <f t="shared" si="141"/>
        <v>140182.44734847624</v>
      </c>
      <c r="AF184" s="113">
        <f t="shared" si="135"/>
        <v>25572.348976604942</v>
      </c>
      <c r="AG184" s="47">
        <f t="shared" si="136"/>
        <v>1918.8410480025698</v>
      </c>
      <c r="AH184" s="47">
        <f t="shared" si="137"/>
        <v>727.25220490655715</v>
      </c>
      <c r="AI184" s="97">
        <f t="shared" si="142"/>
        <v>28218.442229514068</v>
      </c>
      <c r="AJ184" s="113">
        <f t="shared" si="143"/>
        <v>152661.33575273136</v>
      </c>
      <c r="AK184" s="47">
        <f t="shared" si="144"/>
        <v>11362.656129322597</v>
      </c>
      <c r="AL184" s="47">
        <f t="shared" si="145"/>
        <v>4376.8976959363263</v>
      </c>
      <c r="AM184" s="97">
        <f t="shared" si="126"/>
        <v>168400.88957799028</v>
      </c>
      <c r="AN184" s="127">
        <f t="shared" si="127"/>
        <v>73244.28</v>
      </c>
      <c r="AO184" s="128">
        <f t="shared" si="128"/>
        <v>36622.14</v>
      </c>
      <c r="AP184" s="129">
        <f t="shared" si="129"/>
        <v>36622.14</v>
      </c>
    </row>
    <row r="185" spans="1:42" ht="30" x14ac:dyDescent="0.25">
      <c r="A185" s="105" t="s">
        <v>169</v>
      </c>
      <c r="B185" s="44" t="s">
        <v>248</v>
      </c>
      <c r="C185" s="45" t="s">
        <v>1485</v>
      </c>
      <c r="D185" s="45" t="s">
        <v>249</v>
      </c>
      <c r="E185" s="106" t="s">
        <v>183</v>
      </c>
      <c r="F185" s="104" t="str">
        <f t="shared" si="106"/>
        <v>Y</v>
      </c>
      <c r="G185" s="190">
        <f>SUMIF('Data and Mdcr Calculation'!A:A,A185,'Data and Mdcr Calculation'!H:H)</f>
        <v>461</v>
      </c>
      <c r="H185" s="9">
        <f>IF($F185="N",0,SUMIFS('Data and Mdcr Calculation'!$R:$R,'Data and Mdcr Calculation'!$D:$D,H$10,'Data and Mdcr Calculation'!$A:$A,$A185))</f>
        <v>642.66085981994672</v>
      </c>
      <c r="I185" s="191">
        <f>IF($F185="N",0,SUMIFS('Data and Mdcr Calculation'!$R:$R,'Data and Mdcr Calculation'!$D:$D,I$10,'Data and Mdcr Calculation'!$A:$A,$A185))</f>
        <v>36.238645197513691</v>
      </c>
      <c r="J185" s="191">
        <f>IF($F185="N",0,SUMIFS('Data and Mdcr Calculation'!$R:$R,'Data and Mdcr Calculation'!$D:$D,J$10,'Data and Mdcr Calculation'!$A:$A,$A185))</f>
        <v>43.556138890964469</v>
      </c>
      <c r="K185" s="190">
        <f t="shared" si="130"/>
        <v>722.45564390842492</v>
      </c>
      <c r="L185" s="158">
        <f>IF($F185="N",0,SUMIFS('Data and Mdcr Calculation'!$I:$I,'Data and Mdcr Calculation'!$A:$A,$A185,'Data and Mdcr Calculation'!$D:$D,L$10))</f>
        <v>107948.5073186979</v>
      </c>
      <c r="M185" s="194">
        <f>IF($F185="N",0,SUMIFS('Data and Mdcr Calculation'!$I:$I,'Data and Mdcr Calculation'!$A:$A,$A185,'Data and Mdcr Calculation'!$D:$D,M$10))</f>
        <v>6160.6538937460082</v>
      </c>
      <c r="N185" s="194">
        <f>IF($F185="N",0,SUMIFS('Data and Mdcr Calculation'!$I:$I,'Data and Mdcr Calculation'!$A:$A,$A185,'Data and Mdcr Calculation'!$D:$D,N$10))</f>
        <v>7383.5686169208975</v>
      </c>
      <c r="O185" s="159">
        <f t="shared" si="131"/>
        <v>121492.72982936481</v>
      </c>
      <c r="P185" s="212">
        <f>IF($F185="N",0,SUMIFS('Data and Mdcr Calculation'!P:P,'Data and Mdcr Calculation'!A:A,A185))</f>
        <v>217791.47841263376</v>
      </c>
      <c r="Q185" s="46">
        <f t="shared" si="107"/>
        <v>0.5578396855325134</v>
      </c>
      <c r="R185" s="14">
        <f t="shared" si="108"/>
        <v>96298.748583268956</v>
      </c>
      <c r="S185" s="113">
        <f t="shared" si="146"/>
        <v>28296.357657872253</v>
      </c>
      <c r="T185" s="47">
        <f t="shared" si="147"/>
        <v>1595.5875480465279</v>
      </c>
      <c r="U185" s="47">
        <f t="shared" si="148"/>
        <v>1917.7767953691657</v>
      </c>
      <c r="V185" s="14">
        <f t="shared" si="109"/>
        <v>31809.722001287948</v>
      </c>
      <c r="W185" s="113">
        <f t="shared" si="138"/>
        <v>11626.054238223764</v>
      </c>
      <c r="X185" s="47">
        <f t="shared" si="139"/>
        <v>663.50242435644509</v>
      </c>
      <c r="Y185" s="47">
        <f t="shared" si="140"/>
        <v>795.21034004238072</v>
      </c>
      <c r="Z185" s="14">
        <f t="shared" si="113"/>
        <v>13084.76700262259</v>
      </c>
      <c r="AA185" s="103">
        <f t="shared" si="114"/>
        <v>44894.489003910538</v>
      </c>
      <c r="AB185" s="113">
        <f t="shared" si="115"/>
        <v>30022.660644957297</v>
      </c>
      <c r="AC185" s="47">
        <f t="shared" si="116"/>
        <v>1697.4335617516256</v>
      </c>
      <c r="AD185" s="47">
        <f t="shared" si="117"/>
        <v>2040.1880801799637</v>
      </c>
      <c r="AE185" s="14">
        <f t="shared" si="141"/>
        <v>33760.282286888891</v>
      </c>
      <c r="AF185" s="113">
        <f t="shared" si="135"/>
        <v>12335.336061775877</v>
      </c>
      <c r="AG185" s="47">
        <f t="shared" si="136"/>
        <v>705.85364293238842</v>
      </c>
      <c r="AH185" s="47">
        <f t="shared" si="137"/>
        <v>845.96844685359656</v>
      </c>
      <c r="AI185" s="97">
        <f t="shared" si="142"/>
        <v>13887.158151561862</v>
      </c>
      <c r="AJ185" s="113">
        <f t="shared" si="143"/>
        <v>42357.996706733175</v>
      </c>
      <c r="AK185" s="47">
        <f t="shared" si="144"/>
        <v>2403.2872046840139</v>
      </c>
      <c r="AL185" s="47">
        <f t="shared" si="145"/>
        <v>2886.1565270335605</v>
      </c>
      <c r="AM185" s="97">
        <f t="shared" si="126"/>
        <v>47647.440438450751</v>
      </c>
      <c r="AN185" s="127">
        <f t="shared" si="127"/>
        <v>20723.78</v>
      </c>
      <c r="AO185" s="128">
        <f t="shared" si="128"/>
        <v>10361.89</v>
      </c>
      <c r="AP185" s="129">
        <f t="shared" si="129"/>
        <v>10361.89</v>
      </c>
    </row>
    <row r="186" spans="1:42" ht="30" x14ac:dyDescent="0.25">
      <c r="A186" s="105" t="s">
        <v>148</v>
      </c>
      <c r="B186" s="44" t="s">
        <v>415</v>
      </c>
      <c r="C186" s="45" t="s">
        <v>1486</v>
      </c>
      <c r="D186" s="45" t="s">
        <v>425</v>
      </c>
      <c r="E186" s="106" t="s">
        <v>183</v>
      </c>
      <c r="F186" s="104" t="str">
        <f t="shared" si="106"/>
        <v>Y</v>
      </c>
      <c r="G186" s="190">
        <f>SUMIF('Data and Mdcr Calculation'!A:A,A186,'Data and Mdcr Calculation'!H:H)</f>
        <v>513</v>
      </c>
      <c r="H186" s="9">
        <f>IF($F186="N",0,SUMIFS('Data and Mdcr Calculation'!$R:$R,'Data and Mdcr Calculation'!$D:$D,H$10,'Data and Mdcr Calculation'!$A:$A,$A186))</f>
        <v>309.74636103440849</v>
      </c>
      <c r="I186" s="191">
        <f>IF($F186="N",0,SUMIFS('Data and Mdcr Calculation'!$R:$R,'Data and Mdcr Calculation'!$D:$D,I$10,'Data and Mdcr Calculation'!$A:$A,$A186))</f>
        <v>334.90386082907946</v>
      </c>
      <c r="J186" s="191">
        <f>IF($F186="N",0,SUMIFS('Data and Mdcr Calculation'!$R:$R,'Data and Mdcr Calculation'!$D:$D,J$10,'Data and Mdcr Calculation'!$A:$A,$A186))</f>
        <v>27.017222513741796</v>
      </c>
      <c r="K186" s="190">
        <f t="shared" si="130"/>
        <v>671.6674443772298</v>
      </c>
      <c r="L186" s="158">
        <f>IF($F186="N",0,SUMIFS('Data and Mdcr Calculation'!$I:$I,'Data and Mdcr Calculation'!$A:$A,$A186,'Data and Mdcr Calculation'!$D:$D,L$10))</f>
        <v>25294.960354309969</v>
      </c>
      <c r="M186" s="194">
        <f>IF($F186="N",0,SUMIFS('Data and Mdcr Calculation'!$I:$I,'Data and Mdcr Calculation'!$A:$A,$A186,'Data and Mdcr Calculation'!$D:$D,M$10))</f>
        <v>27502.361083906482</v>
      </c>
      <c r="N186" s="194">
        <f>IF($F186="N",0,SUMIFS('Data and Mdcr Calculation'!$I:$I,'Data and Mdcr Calculation'!$A:$A,$A186,'Data and Mdcr Calculation'!$D:$D,N$10))</f>
        <v>2213.5756846431655</v>
      </c>
      <c r="O186" s="159">
        <f t="shared" si="131"/>
        <v>55010.89712285962</v>
      </c>
      <c r="P186" s="212">
        <f>IF($F186="N",0,SUMIFS('Data and Mdcr Calculation'!P:P,'Data and Mdcr Calculation'!A:A,A186))</f>
        <v>73903.568904826592</v>
      </c>
      <c r="Q186" s="46">
        <f t="shared" si="107"/>
        <v>0.74436049487275702</v>
      </c>
      <c r="R186" s="14">
        <f t="shared" si="108"/>
        <v>18892.671781966972</v>
      </c>
      <c r="S186" s="113">
        <f t="shared" si="146"/>
        <v>13638.132276345006</v>
      </c>
      <c r="T186" s="47">
        <f t="shared" si="147"/>
        <v>14745.81699230437</v>
      </c>
      <c r="U186" s="47">
        <f t="shared" si="148"/>
        <v>1189.5683072800514</v>
      </c>
      <c r="V186" s="14">
        <f t="shared" si="109"/>
        <v>29573.517575929429</v>
      </c>
      <c r="W186" s="113">
        <f t="shared" si="138"/>
        <v>2724.2672301591838</v>
      </c>
      <c r="X186" s="47">
        <f t="shared" si="139"/>
        <v>2962.0042887367281</v>
      </c>
      <c r="Y186" s="47">
        <f t="shared" si="140"/>
        <v>238.40210123606892</v>
      </c>
      <c r="Z186" s="14">
        <f t="shared" si="113"/>
        <v>5924.6736201319809</v>
      </c>
      <c r="AA186" s="103">
        <f t="shared" si="114"/>
        <v>35498.191196061409</v>
      </c>
      <c r="AB186" s="113">
        <f t="shared" si="115"/>
        <v>14470.166871453588</v>
      </c>
      <c r="AC186" s="47">
        <f t="shared" si="116"/>
        <v>15687.039353515287</v>
      </c>
      <c r="AD186" s="47">
        <f t="shared" si="117"/>
        <v>1265.4981992340972</v>
      </c>
      <c r="AE186" s="14">
        <f t="shared" si="141"/>
        <v>31422.704424202973</v>
      </c>
      <c r="AF186" s="113">
        <f t="shared" si="135"/>
        <v>2890.4692097179668</v>
      </c>
      <c r="AG186" s="47">
        <f t="shared" si="136"/>
        <v>3151.068392273115</v>
      </c>
      <c r="AH186" s="47">
        <f t="shared" si="137"/>
        <v>253.61925663411589</v>
      </c>
      <c r="AI186" s="97">
        <f t="shared" si="142"/>
        <v>6295.1568586251979</v>
      </c>
      <c r="AJ186" s="113">
        <f t="shared" si="143"/>
        <v>17360.636081171557</v>
      </c>
      <c r="AK186" s="47">
        <f t="shared" si="144"/>
        <v>18838.107745788402</v>
      </c>
      <c r="AL186" s="47">
        <f t="shared" si="145"/>
        <v>1519.117455868213</v>
      </c>
      <c r="AM186" s="97">
        <f t="shared" si="126"/>
        <v>37717.861282828169</v>
      </c>
      <c r="AN186" s="127">
        <f t="shared" si="127"/>
        <v>16405.009999999998</v>
      </c>
      <c r="AO186" s="128">
        <f t="shared" si="128"/>
        <v>8202.51</v>
      </c>
      <c r="AP186" s="129">
        <f t="shared" si="129"/>
        <v>8202.4999999999982</v>
      </c>
    </row>
    <row r="187" spans="1:42" ht="30" customHeight="1" x14ac:dyDescent="0.25">
      <c r="A187" s="25" t="s">
        <v>41</v>
      </c>
      <c r="B187" s="44" t="s">
        <v>419</v>
      </c>
      <c r="C187" s="45" t="s">
        <v>1487</v>
      </c>
      <c r="D187" s="45" t="s">
        <v>426</v>
      </c>
      <c r="E187" s="106" t="s">
        <v>183</v>
      </c>
      <c r="F187" s="104" t="str">
        <f t="shared" si="106"/>
        <v>Y</v>
      </c>
      <c r="G187" s="190">
        <f>SUMIF('Data and Mdcr Calculation'!A:A,A187,'Data and Mdcr Calculation'!H:H)</f>
        <v>5246</v>
      </c>
      <c r="H187" s="9">
        <f>IF($F187="N",0,SUMIFS('Data and Mdcr Calculation'!$R:$R,'Data and Mdcr Calculation'!$D:$D,H$10,'Data and Mdcr Calculation'!$A:$A,$A187))</f>
        <v>7411.2156156322526</v>
      </c>
      <c r="I187" s="191">
        <f>IF($F187="N",0,SUMIFS('Data and Mdcr Calculation'!$R:$R,'Data and Mdcr Calculation'!$D:$D,I$10,'Data and Mdcr Calculation'!$A:$A,$A187))</f>
        <v>0</v>
      </c>
      <c r="J187" s="191">
        <f>IF($F187="N",0,SUMIFS('Data and Mdcr Calculation'!$R:$R,'Data and Mdcr Calculation'!$D:$D,J$10,'Data and Mdcr Calculation'!$A:$A,$A187))</f>
        <v>338.88287502015032</v>
      </c>
      <c r="K187" s="190">
        <f t="shared" si="130"/>
        <v>7750.0984906524027</v>
      </c>
      <c r="L187" s="158">
        <f>IF($F187="N",0,SUMIFS('Data and Mdcr Calculation'!$I:$I,'Data and Mdcr Calculation'!$A:$A,$A187,'Data and Mdcr Calculation'!$D:$D,L$10))</f>
        <v>974193.84956844512</v>
      </c>
      <c r="M187" s="194">
        <f>IF($F187="N",0,SUMIFS('Data and Mdcr Calculation'!$I:$I,'Data and Mdcr Calculation'!$A:$A,$A187,'Data and Mdcr Calculation'!$D:$D,M$10))</f>
        <v>0</v>
      </c>
      <c r="N187" s="194">
        <f>IF($F187="N",0,SUMIFS('Data and Mdcr Calculation'!$I:$I,'Data and Mdcr Calculation'!$A:$A,$A187,'Data and Mdcr Calculation'!$D:$D,N$10))</f>
        <v>44618.562123988122</v>
      </c>
      <c r="O187" s="159">
        <f t="shared" si="131"/>
        <v>1018812.4116924333</v>
      </c>
      <c r="P187" s="212">
        <f>IF($F187="N",0,SUMIFS('Data and Mdcr Calculation'!P:P,'Data and Mdcr Calculation'!A:A,A187))</f>
        <v>1580477.5851987454</v>
      </c>
      <c r="Q187" s="46">
        <f t="shared" si="107"/>
        <v>0.64462313242127844</v>
      </c>
      <c r="R187" s="14">
        <f t="shared" si="108"/>
        <v>561665.17350631207</v>
      </c>
      <c r="S187" s="113">
        <f t="shared" si="146"/>
        <v>326315.82355628809</v>
      </c>
      <c r="T187" s="47">
        <f t="shared" si="147"/>
        <v>0</v>
      </c>
      <c r="U187" s="47">
        <f t="shared" si="148"/>
        <v>14921.012987137219</v>
      </c>
      <c r="V187" s="14">
        <f t="shared" si="109"/>
        <v>341236.83654342534</v>
      </c>
      <c r="W187" s="113">
        <f t="shared" si="138"/>
        <v>104920.67759852155</v>
      </c>
      <c r="X187" s="47">
        <f t="shared" si="139"/>
        <v>0</v>
      </c>
      <c r="Y187" s="47">
        <f t="shared" si="140"/>
        <v>4805.4191407535209</v>
      </c>
      <c r="Z187" s="14">
        <f t="shared" si="113"/>
        <v>109726.09673927508</v>
      </c>
      <c r="AA187" s="103">
        <f t="shared" si="114"/>
        <v>450962.93328270043</v>
      </c>
      <c r="AB187" s="113">
        <f t="shared" si="115"/>
        <v>346223.68547086266</v>
      </c>
      <c r="AC187" s="47">
        <f t="shared" si="116"/>
        <v>0</v>
      </c>
      <c r="AD187" s="47">
        <f t="shared" si="117"/>
        <v>15873.418071422575</v>
      </c>
      <c r="AE187" s="14">
        <f t="shared" si="141"/>
        <v>362097.10354228521</v>
      </c>
      <c r="AF187" s="113">
        <f t="shared" si="135"/>
        <v>111321.6738445852</v>
      </c>
      <c r="AG187" s="47">
        <f t="shared" si="136"/>
        <v>0</v>
      </c>
      <c r="AH187" s="47">
        <f t="shared" si="137"/>
        <v>5112.1480220782141</v>
      </c>
      <c r="AI187" s="97">
        <f t="shared" si="142"/>
        <v>116433.82186666341</v>
      </c>
      <c r="AJ187" s="113">
        <f t="shared" si="143"/>
        <v>457545.35931544786</v>
      </c>
      <c r="AK187" s="47">
        <f t="shared" si="144"/>
        <v>0</v>
      </c>
      <c r="AL187" s="47">
        <f t="shared" si="145"/>
        <v>20985.566093500791</v>
      </c>
      <c r="AM187" s="97">
        <f t="shared" si="126"/>
        <v>478530.92540894868</v>
      </c>
      <c r="AN187" s="127">
        <f t="shared" si="127"/>
        <v>208132.24</v>
      </c>
      <c r="AO187" s="128">
        <f t="shared" si="128"/>
        <v>104066.12</v>
      </c>
      <c r="AP187" s="129">
        <f t="shared" si="129"/>
        <v>104066.12</v>
      </c>
    </row>
    <row r="188" spans="1:42" ht="30" x14ac:dyDescent="0.25">
      <c r="A188" s="25" t="s">
        <v>144</v>
      </c>
      <c r="B188" s="44" t="s">
        <v>417</v>
      </c>
      <c r="C188" s="45" t="s">
        <v>1487</v>
      </c>
      <c r="D188" s="45" t="s">
        <v>426</v>
      </c>
      <c r="E188" s="106" t="s">
        <v>183</v>
      </c>
      <c r="F188" s="104" t="str">
        <f t="shared" si="106"/>
        <v>Y</v>
      </c>
      <c r="G188" s="190">
        <f>SUMIF('Data and Mdcr Calculation'!A:A,A188,'Data and Mdcr Calculation'!H:H)</f>
        <v>112</v>
      </c>
      <c r="H188" s="9">
        <f>IF($F188="N",0,SUMIFS('Data and Mdcr Calculation'!$R:$R,'Data and Mdcr Calculation'!$D:$D,H$10,'Data and Mdcr Calculation'!$A:$A,$A188))</f>
        <v>107.86696970900124</v>
      </c>
      <c r="I188" s="191">
        <f>IF($F188="N",0,SUMIFS('Data and Mdcr Calculation'!$R:$R,'Data and Mdcr Calculation'!$D:$D,I$10,'Data and Mdcr Calculation'!$A:$A,$A188))</f>
        <v>56.168040796643375</v>
      </c>
      <c r="J188" s="191">
        <f>IF($F188="N",0,SUMIFS('Data and Mdcr Calculation'!$R:$R,'Data and Mdcr Calculation'!$D:$D,J$10,'Data and Mdcr Calculation'!$A:$A,$A188))</f>
        <v>6.6008720654441317</v>
      </c>
      <c r="K188" s="190">
        <f t="shared" si="130"/>
        <v>170.63588257108873</v>
      </c>
      <c r="L188" s="158">
        <f>IF($F188="N",0,SUMIFS('Data and Mdcr Calculation'!$I:$I,'Data and Mdcr Calculation'!$A:$A,$A188,'Data and Mdcr Calculation'!$D:$D,L$10))</f>
        <v>18530.402259098726</v>
      </c>
      <c r="M188" s="194">
        <f>IF($F188="N",0,SUMIFS('Data and Mdcr Calculation'!$I:$I,'Data and Mdcr Calculation'!$A:$A,$A188,'Data and Mdcr Calculation'!$D:$D,M$10))</f>
        <v>9481.7198463669592</v>
      </c>
      <c r="N188" s="194">
        <f>IF($F188="N",0,SUMIFS('Data and Mdcr Calculation'!$I:$I,'Data and Mdcr Calculation'!$A:$A,$A188,'Data and Mdcr Calculation'!$D:$D,N$10))</f>
        <v>1167.3312204134675</v>
      </c>
      <c r="O188" s="159">
        <f t="shared" si="131"/>
        <v>29179.453325879153</v>
      </c>
      <c r="P188" s="212">
        <f>IF($F188="N",0,SUMIFS('Data and Mdcr Calculation'!P:P,'Data and Mdcr Calculation'!A:A,A188))</f>
        <v>47854.833267061833</v>
      </c>
      <c r="Q188" s="46">
        <f t="shared" si="107"/>
        <v>0.60974934680136439</v>
      </c>
      <c r="R188" s="14">
        <f t="shared" si="108"/>
        <v>18675.37994118268</v>
      </c>
      <c r="S188" s="113">
        <f t="shared" si="146"/>
        <v>4749.382676287325</v>
      </c>
      <c r="T188" s="47">
        <f t="shared" si="147"/>
        <v>2473.0788362762078</v>
      </c>
      <c r="U188" s="47">
        <f t="shared" si="148"/>
        <v>290.63639704150512</v>
      </c>
      <c r="V188" s="14">
        <f t="shared" si="109"/>
        <v>7513.0979096050378</v>
      </c>
      <c r="W188" s="113">
        <f t="shared" si="138"/>
        <v>1995.7243233049328</v>
      </c>
      <c r="X188" s="47">
        <f t="shared" si="139"/>
        <v>1021.1812274537216</v>
      </c>
      <c r="Y188" s="47">
        <f t="shared" si="140"/>
        <v>125.72157243853044</v>
      </c>
      <c r="Z188" s="14">
        <f t="shared" si="113"/>
        <v>3142.627123197185</v>
      </c>
      <c r="AA188" s="103">
        <f t="shared" si="114"/>
        <v>10655.725032802224</v>
      </c>
      <c r="AB188" s="113">
        <f t="shared" si="115"/>
        <v>5039.1328130369493</v>
      </c>
      <c r="AC188" s="47">
        <f t="shared" si="116"/>
        <v>2630.9349322087319</v>
      </c>
      <c r="AD188" s="47">
        <f t="shared" si="117"/>
        <v>309.18765642713311</v>
      </c>
      <c r="AE188" s="14">
        <f t="shared" si="141"/>
        <v>7979.2554016728145</v>
      </c>
      <c r="AF188" s="113">
        <f t="shared" si="135"/>
        <v>2117.4793881219448</v>
      </c>
      <c r="AG188" s="47">
        <f t="shared" si="136"/>
        <v>1086.363007929491</v>
      </c>
      <c r="AH188" s="47">
        <f t="shared" si="137"/>
        <v>133.74635365801112</v>
      </c>
      <c r="AI188" s="97">
        <f t="shared" si="142"/>
        <v>3337.5887497094468</v>
      </c>
      <c r="AJ188" s="113">
        <f t="shared" si="143"/>
        <v>7156.6122011588941</v>
      </c>
      <c r="AK188" s="47">
        <f t="shared" si="144"/>
        <v>3717.2979401382227</v>
      </c>
      <c r="AL188" s="47">
        <f t="shared" si="145"/>
        <v>442.93401008514422</v>
      </c>
      <c r="AM188" s="97">
        <f t="shared" si="126"/>
        <v>11316.844151382262</v>
      </c>
      <c r="AN188" s="127">
        <f t="shared" si="127"/>
        <v>4922.1499999999996</v>
      </c>
      <c r="AO188" s="128">
        <f t="shared" si="128"/>
        <v>2461.08</v>
      </c>
      <c r="AP188" s="129">
        <f t="shared" si="129"/>
        <v>2461.0699999999997</v>
      </c>
    </row>
    <row r="189" spans="1:42" x14ac:dyDescent="0.25">
      <c r="A189" s="25" t="s">
        <v>40</v>
      </c>
      <c r="B189" s="44" t="s">
        <v>396</v>
      </c>
      <c r="C189" s="45" t="s">
        <v>1488</v>
      </c>
      <c r="D189" s="45" t="s">
        <v>381</v>
      </c>
      <c r="E189" s="106" t="s">
        <v>183</v>
      </c>
      <c r="F189" s="104" t="str">
        <f t="shared" si="106"/>
        <v>Y</v>
      </c>
      <c r="G189" s="190">
        <f>SUMIF('Data and Mdcr Calculation'!A:A,A189,'Data and Mdcr Calculation'!H:H)</f>
        <v>1230</v>
      </c>
      <c r="H189" s="9">
        <f>IF($F189="N",0,SUMIFS('Data and Mdcr Calculation'!$R:$R,'Data and Mdcr Calculation'!$D:$D,H$10,'Data and Mdcr Calculation'!$A:$A,$A189))</f>
        <v>1545.8451830637337</v>
      </c>
      <c r="I189" s="191">
        <f>IF($F189="N",0,SUMIFS('Data and Mdcr Calculation'!$R:$R,'Data and Mdcr Calculation'!$D:$D,I$10,'Data and Mdcr Calculation'!$A:$A,$A189))</f>
        <v>190.82721757041699</v>
      </c>
      <c r="J189" s="191">
        <f>IF($F189="N",0,SUMIFS('Data and Mdcr Calculation'!$R:$R,'Data and Mdcr Calculation'!$D:$D,J$10,'Data and Mdcr Calculation'!$A:$A,$A189))</f>
        <v>48.905058854286715</v>
      </c>
      <c r="K189" s="190">
        <f t="shared" si="130"/>
        <v>1785.5774594884372</v>
      </c>
      <c r="L189" s="158">
        <f>IF($F189="N",0,SUMIFS('Data and Mdcr Calculation'!$I:$I,'Data and Mdcr Calculation'!$A:$A,$A189,'Data and Mdcr Calculation'!$D:$D,L$10))</f>
        <v>97741.853356801963</v>
      </c>
      <c r="M189" s="194">
        <f>IF($F189="N",0,SUMIFS('Data and Mdcr Calculation'!$I:$I,'Data and Mdcr Calculation'!$A:$A,$A189,'Data and Mdcr Calculation'!$D:$D,M$10))</f>
        <v>12145.342560996336</v>
      </c>
      <c r="N189" s="194">
        <f>IF($F189="N",0,SUMIFS('Data and Mdcr Calculation'!$I:$I,'Data and Mdcr Calculation'!$A:$A,$A189,'Data and Mdcr Calculation'!$D:$D,N$10))</f>
        <v>3046.0364645335026</v>
      </c>
      <c r="O189" s="159">
        <f t="shared" si="131"/>
        <v>112933.2323823318</v>
      </c>
      <c r="P189" s="212">
        <f>IF($F189="N",0,SUMIFS('Data and Mdcr Calculation'!P:P,'Data and Mdcr Calculation'!A:A,A189))</f>
        <v>546636.68344779033</v>
      </c>
      <c r="Q189" s="46">
        <f t="shared" si="107"/>
        <v>0.2065965124587511</v>
      </c>
      <c r="R189" s="14">
        <f t="shared" si="108"/>
        <v>433703.45106545853</v>
      </c>
      <c r="S189" s="113">
        <f t="shared" si="146"/>
        <v>68063.563410296192</v>
      </c>
      <c r="T189" s="47">
        <f t="shared" si="147"/>
        <v>8402.1223896254596</v>
      </c>
      <c r="U189" s="47">
        <f t="shared" si="148"/>
        <v>2153.2897413542441</v>
      </c>
      <c r="V189" s="14">
        <f t="shared" si="109"/>
        <v>78618.975541275897</v>
      </c>
      <c r="W189" s="113">
        <f t="shared" si="138"/>
        <v>10526.797606527572</v>
      </c>
      <c r="X189" s="47">
        <f t="shared" si="139"/>
        <v>1308.0533938193055</v>
      </c>
      <c r="Y189" s="47">
        <f t="shared" si="140"/>
        <v>328.05812723025826</v>
      </c>
      <c r="Z189" s="14">
        <f t="shared" si="113"/>
        <v>12162.909127577137</v>
      </c>
      <c r="AA189" s="103">
        <f t="shared" si="114"/>
        <v>90781.884668853032</v>
      </c>
      <c r="AB189" s="113">
        <f t="shared" si="115"/>
        <v>72215.982398192253</v>
      </c>
      <c r="AC189" s="47">
        <f t="shared" si="116"/>
        <v>8938.4280740696377</v>
      </c>
      <c r="AD189" s="47">
        <f t="shared" si="117"/>
        <v>2290.7337673981324</v>
      </c>
      <c r="AE189" s="14">
        <f t="shared" si="141"/>
        <v>83445.144239660032</v>
      </c>
      <c r="AF189" s="113">
        <f t="shared" si="135"/>
        <v>11169.016028145965</v>
      </c>
      <c r="AG189" s="47">
        <f t="shared" si="136"/>
        <v>1391.5461636375592</v>
      </c>
      <c r="AH189" s="47">
        <f t="shared" si="137"/>
        <v>348.99800769176414</v>
      </c>
      <c r="AI189" s="97">
        <f t="shared" si="142"/>
        <v>12909.560199475287</v>
      </c>
      <c r="AJ189" s="113">
        <f t="shared" si="143"/>
        <v>83384.998426338221</v>
      </c>
      <c r="AK189" s="47">
        <f t="shared" si="144"/>
        <v>10329.974237707196</v>
      </c>
      <c r="AL189" s="47">
        <f t="shared" si="145"/>
        <v>2639.7317750898965</v>
      </c>
      <c r="AM189" s="97">
        <f t="shared" si="126"/>
        <v>96354.704439135312</v>
      </c>
      <c r="AN189" s="127">
        <f t="shared" si="127"/>
        <v>41908.519999999997</v>
      </c>
      <c r="AO189" s="128">
        <f t="shared" si="128"/>
        <v>20954.259999999998</v>
      </c>
      <c r="AP189" s="129">
        <f t="shared" si="129"/>
        <v>20954.259999999998</v>
      </c>
    </row>
    <row r="190" spans="1:42" x14ac:dyDescent="0.25">
      <c r="A190" s="25" t="s">
        <v>177</v>
      </c>
      <c r="B190" s="44" t="s">
        <v>390</v>
      </c>
      <c r="C190" s="45" t="s">
        <v>1488</v>
      </c>
      <c r="D190" s="45" t="s">
        <v>413</v>
      </c>
      <c r="E190" s="106" t="s">
        <v>183</v>
      </c>
      <c r="F190" s="104" t="str">
        <f t="shared" si="106"/>
        <v>Y</v>
      </c>
      <c r="G190" s="190">
        <f>SUMIF('Data and Mdcr Calculation'!A:A,A190,'Data and Mdcr Calculation'!H:H)</f>
        <v>539</v>
      </c>
      <c r="H190" s="9">
        <f>IF($F190="N",0,SUMIFS('Data and Mdcr Calculation'!$R:$R,'Data and Mdcr Calculation'!$D:$D,H$10,'Data and Mdcr Calculation'!$A:$A,$A190))</f>
        <v>779.30286258457647</v>
      </c>
      <c r="I190" s="191">
        <f>IF($F190="N",0,SUMIFS('Data and Mdcr Calculation'!$R:$R,'Data and Mdcr Calculation'!$D:$D,I$10,'Data and Mdcr Calculation'!$A:$A,$A190))</f>
        <v>51.943313535710772</v>
      </c>
      <c r="J190" s="191">
        <f>IF($F190="N",0,SUMIFS('Data and Mdcr Calculation'!$R:$R,'Data and Mdcr Calculation'!$D:$D,J$10,'Data and Mdcr Calculation'!$A:$A,$A190))</f>
        <v>7.3538185001380372</v>
      </c>
      <c r="K190" s="190">
        <f t="shared" si="130"/>
        <v>838.59999462042526</v>
      </c>
      <c r="L190" s="158">
        <f>IF($F190="N",0,SUMIFS('Data and Mdcr Calculation'!$I:$I,'Data and Mdcr Calculation'!$A:$A,$A190,'Data and Mdcr Calculation'!$D:$D,L$10))</f>
        <v>49468.991477840915</v>
      </c>
      <c r="M190" s="194">
        <f>IF($F190="N",0,SUMIFS('Data and Mdcr Calculation'!$I:$I,'Data and Mdcr Calculation'!$A:$A,$A190,'Data and Mdcr Calculation'!$D:$D,M$10))</f>
        <v>3189.5218812951534</v>
      </c>
      <c r="N190" s="194">
        <f>IF($F190="N",0,SUMIFS('Data and Mdcr Calculation'!$I:$I,'Data and Mdcr Calculation'!$A:$A,$A190,'Data and Mdcr Calculation'!$D:$D,N$10))</f>
        <v>468.84288290051001</v>
      </c>
      <c r="O190" s="159">
        <f t="shared" si="131"/>
        <v>53127.356242036578</v>
      </c>
      <c r="P190" s="212">
        <f>IF($F190="N",0,SUMIFS('Data and Mdcr Calculation'!P:P,'Data and Mdcr Calculation'!A:A,A190))</f>
        <v>205289.27868308013</v>
      </c>
      <c r="Q190" s="46">
        <f t="shared" si="107"/>
        <v>0.25879264900167098</v>
      </c>
      <c r="R190" s="14">
        <f t="shared" si="108"/>
        <v>152161.92244104354</v>
      </c>
      <c r="S190" s="113">
        <f t="shared" si="146"/>
        <v>34312.705039598906</v>
      </c>
      <c r="T190" s="47">
        <f t="shared" si="147"/>
        <v>2287.0640949773451</v>
      </c>
      <c r="U190" s="47">
        <f t="shared" si="148"/>
        <v>323.78862856107776</v>
      </c>
      <c r="V190" s="14">
        <f t="shared" si="109"/>
        <v>36923.557763137331</v>
      </c>
      <c r="W190" s="113">
        <f t="shared" si="138"/>
        <v>5327.8103821634668</v>
      </c>
      <c r="X190" s="47">
        <f t="shared" si="139"/>
        <v>343.51150661548803</v>
      </c>
      <c r="Y190" s="47">
        <f t="shared" si="140"/>
        <v>50.494378488384932</v>
      </c>
      <c r="Z190" s="14">
        <f t="shared" si="113"/>
        <v>5721.8162672673398</v>
      </c>
      <c r="AA190" s="103">
        <f t="shared" si="114"/>
        <v>42645.374030404673</v>
      </c>
      <c r="AB190" s="113">
        <f t="shared" si="115"/>
        <v>36406.053092412636</v>
      </c>
      <c r="AC190" s="47">
        <f t="shared" si="116"/>
        <v>2433.0469095503672</v>
      </c>
      <c r="AD190" s="47">
        <f t="shared" si="117"/>
        <v>344.45598783093379</v>
      </c>
      <c r="AE190" s="14">
        <f t="shared" si="141"/>
        <v>39183.555989793938</v>
      </c>
      <c r="AF190" s="113">
        <f t="shared" si="135"/>
        <v>5652.8492118445274</v>
      </c>
      <c r="AG190" s="47">
        <f t="shared" si="136"/>
        <v>365.43777299520008</v>
      </c>
      <c r="AH190" s="47">
        <f t="shared" si="137"/>
        <v>53.717423923813762</v>
      </c>
      <c r="AI190" s="97">
        <f t="shared" si="142"/>
        <v>6072.0044087635415</v>
      </c>
      <c r="AJ190" s="113">
        <f t="shared" si="143"/>
        <v>42058.902304257164</v>
      </c>
      <c r="AK190" s="47">
        <f t="shared" si="144"/>
        <v>2798.4846825455675</v>
      </c>
      <c r="AL190" s="47">
        <f t="shared" si="145"/>
        <v>398.17341175474758</v>
      </c>
      <c r="AM190" s="97">
        <f t="shared" si="126"/>
        <v>45255.560398557478</v>
      </c>
      <c r="AN190" s="127">
        <f t="shared" si="127"/>
        <v>19683.45</v>
      </c>
      <c r="AO190" s="128">
        <f t="shared" si="128"/>
        <v>9841.73</v>
      </c>
      <c r="AP190" s="129">
        <f t="shared" si="129"/>
        <v>9841.7200000000012</v>
      </c>
    </row>
    <row r="191" spans="1:42" x14ac:dyDescent="0.25">
      <c r="A191" s="25" t="s">
        <v>134</v>
      </c>
      <c r="B191" s="44" t="s">
        <v>353</v>
      </c>
      <c r="C191" s="45" t="s">
        <v>1489</v>
      </c>
      <c r="D191" s="45" t="s">
        <v>423</v>
      </c>
      <c r="E191" s="106" t="s">
        <v>183</v>
      </c>
      <c r="F191" s="104" t="str">
        <f t="shared" si="106"/>
        <v>Y</v>
      </c>
      <c r="G191" s="190">
        <f>SUMIF('Data and Mdcr Calculation'!A:A,A191,'Data and Mdcr Calculation'!H:H)</f>
        <v>501</v>
      </c>
      <c r="H191" s="9">
        <f>IF($F191="N",0,SUMIFS('Data and Mdcr Calculation'!$R:$R,'Data and Mdcr Calculation'!$D:$D,H$10,'Data and Mdcr Calculation'!$A:$A,$A191))</f>
        <v>693.46546662309061</v>
      </c>
      <c r="I191" s="191">
        <f>IF($F191="N",0,SUMIFS('Data and Mdcr Calculation'!$R:$R,'Data and Mdcr Calculation'!$D:$D,I$10,'Data and Mdcr Calculation'!$A:$A,$A191))</f>
        <v>81.395042815623086</v>
      </c>
      <c r="J191" s="191">
        <f>IF($F191="N",0,SUMIFS('Data and Mdcr Calculation'!$R:$R,'Data and Mdcr Calculation'!$D:$D,J$10,'Data and Mdcr Calculation'!$A:$A,$A191))</f>
        <v>10.727944510924644</v>
      </c>
      <c r="K191" s="190">
        <f t="shared" si="130"/>
        <v>785.58845394963839</v>
      </c>
      <c r="L191" s="158">
        <f>IF($F191="N",0,SUMIFS('Data and Mdcr Calculation'!$I:$I,'Data and Mdcr Calculation'!$A:$A,$A191,'Data and Mdcr Calculation'!$D:$D,L$10))</f>
        <v>64688.145414042127</v>
      </c>
      <c r="M191" s="194">
        <f>IF($F191="N",0,SUMIFS('Data and Mdcr Calculation'!$I:$I,'Data and Mdcr Calculation'!$A:$A,$A191,'Data and Mdcr Calculation'!$D:$D,M$10))</f>
        <v>7709.2544232691071</v>
      </c>
      <c r="N191" s="194">
        <f>IF($F191="N",0,SUMIFS('Data and Mdcr Calculation'!$I:$I,'Data and Mdcr Calculation'!$A:$A,$A191,'Data and Mdcr Calculation'!$D:$D,N$10))</f>
        <v>970.026039000624</v>
      </c>
      <c r="O191" s="159">
        <f t="shared" si="131"/>
        <v>73367.425876311871</v>
      </c>
      <c r="P191" s="212">
        <f>IF($F191="N",0,SUMIFS('Data and Mdcr Calculation'!P:P,'Data and Mdcr Calculation'!A:A,A191))</f>
        <v>155797.90218729229</v>
      </c>
      <c r="Q191" s="46">
        <f t="shared" si="107"/>
        <v>0.47091408065375162</v>
      </c>
      <c r="R191" s="14">
        <f t="shared" si="108"/>
        <v>82430.476310980419</v>
      </c>
      <c r="S191" s="113">
        <f t="shared" si="146"/>
        <v>30533.284495414679</v>
      </c>
      <c r="T191" s="47">
        <f t="shared" si="147"/>
        <v>3583.8237351718844</v>
      </c>
      <c r="U191" s="47">
        <f t="shared" si="148"/>
        <v>472.35139681601208</v>
      </c>
      <c r="V191" s="14">
        <f t="shared" si="109"/>
        <v>34589.459627402575</v>
      </c>
      <c r="W191" s="113">
        <f t="shared" si="138"/>
        <v>6966.9132610923371</v>
      </c>
      <c r="X191" s="47">
        <f t="shared" si="139"/>
        <v>830.28670138608288</v>
      </c>
      <c r="Y191" s="47">
        <f t="shared" si="140"/>
        <v>104.4718044003672</v>
      </c>
      <c r="Z191" s="14">
        <f t="shared" si="113"/>
        <v>7901.6717668787878</v>
      </c>
      <c r="AA191" s="103">
        <f t="shared" si="114"/>
        <v>42491.131394281365</v>
      </c>
      <c r="AB191" s="113">
        <f t="shared" si="115"/>
        <v>32396.057820068625</v>
      </c>
      <c r="AC191" s="47">
        <f t="shared" si="116"/>
        <v>3812.5784416722177</v>
      </c>
      <c r="AD191" s="47">
        <f t="shared" si="117"/>
        <v>502.50148597448094</v>
      </c>
      <c r="AE191" s="14">
        <f t="shared" si="141"/>
        <v>36711.137747715329</v>
      </c>
      <c r="AF191" s="113">
        <f t="shared" si="135"/>
        <v>7391.9504096470419</v>
      </c>
      <c r="AG191" s="47">
        <f t="shared" si="136"/>
        <v>883.28372487881165</v>
      </c>
      <c r="AH191" s="47">
        <f t="shared" si="137"/>
        <v>111.14021744719916</v>
      </c>
      <c r="AI191" s="97">
        <f t="shared" si="142"/>
        <v>8386.3743519730524</v>
      </c>
      <c r="AJ191" s="113">
        <f t="shared" si="143"/>
        <v>39788.00822971567</v>
      </c>
      <c r="AK191" s="47">
        <f t="shared" si="144"/>
        <v>4695.8621665510291</v>
      </c>
      <c r="AL191" s="47">
        <f t="shared" si="145"/>
        <v>613.64170342168006</v>
      </c>
      <c r="AM191" s="97">
        <f t="shared" si="126"/>
        <v>45097.512099688378</v>
      </c>
      <c r="AN191" s="127">
        <f t="shared" si="127"/>
        <v>19614.71</v>
      </c>
      <c r="AO191" s="128">
        <f t="shared" si="128"/>
        <v>9807.36</v>
      </c>
      <c r="AP191" s="129">
        <f t="shared" si="129"/>
        <v>9807.3499999999985</v>
      </c>
    </row>
    <row r="192" spans="1:42" x14ac:dyDescent="0.25">
      <c r="A192" s="25" t="s">
        <v>774</v>
      </c>
      <c r="B192" s="44" t="s">
        <v>775</v>
      </c>
      <c r="C192" s="45" t="s">
        <v>1490</v>
      </c>
      <c r="D192" s="45" t="s">
        <v>423</v>
      </c>
      <c r="E192" s="106" t="s">
        <v>183</v>
      </c>
      <c r="F192" s="104" t="str">
        <f t="shared" si="106"/>
        <v>N</v>
      </c>
      <c r="G192" s="190">
        <f>SUMIF('Data and Mdcr Calculation'!A:A,A192,'Data and Mdcr Calculation'!H:H)</f>
        <v>0</v>
      </c>
      <c r="H192" s="9">
        <f>IF($F192="N",0,SUMIFS('Data and Mdcr Calculation'!$R:$R,'Data and Mdcr Calculation'!$D:$D,H$10,'Data and Mdcr Calculation'!$A:$A,$A192))</f>
        <v>0</v>
      </c>
      <c r="I192" s="191">
        <f>IF($F192="N",0,SUMIFS('Data and Mdcr Calculation'!$R:$R,'Data and Mdcr Calculation'!$D:$D,I$10,'Data and Mdcr Calculation'!$A:$A,$A192))</f>
        <v>0</v>
      </c>
      <c r="J192" s="191">
        <f>IF($F192="N",0,SUMIFS('Data and Mdcr Calculation'!$R:$R,'Data and Mdcr Calculation'!$D:$D,J$10,'Data and Mdcr Calculation'!$A:$A,$A192))</f>
        <v>0</v>
      </c>
      <c r="K192" s="190">
        <f t="shared" si="130"/>
        <v>0</v>
      </c>
      <c r="L192" s="158">
        <f>IF($F192="N",0,SUMIFS('Data and Mdcr Calculation'!$I:$I,'Data and Mdcr Calculation'!$A:$A,$A192,'Data and Mdcr Calculation'!$D:$D,L$10))</f>
        <v>0</v>
      </c>
      <c r="M192" s="194">
        <f>IF($F192="N",0,SUMIFS('Data and Mdcr Calculation'!$I:$I,'Data and Mdcr Calculation'!$A:$A,$A192,'Data and Mdcr Calculation'!$D:$D,M$10))</f>
        <v>0</v>
      </c>
      <c r="N192" s="194">
        <f>IF($F192="N",0,SUMIFS('Data and Mdcr Calculation'!$I:$I,'Data and Mdcr Calculation'!$A:$A,$A192,'Data and Mdcr Calculation'!$D:$D,N$10))</f>
        <v>0</v>
      </c>
      <c r="O192" s="159">
        <f t="shared" si="131"/>
        <v>0</v>
      </c>
      <c r="P192" s="212">
        <f>IF($F192="N",0,SUMIFS('Data and Mdcr Calculation'!P:P,'Data and Mdcr Calculation'!A:A,A192))</f>
        <v>0</v>
      </c>
      <c r="Q192" s="46">
        <f t="shared" si="107"/>
        <v>0</v>
      </c>
      <c r="R192" s="14">
        <f t="shared" si="108"/>
        <v>0</v>
      </c>
      <c r="S192" s="113">
        <f t="shared" si="146"/>
        <v>0</v>
      </c>
      <c r="T192" s="47">
        <f t="shared" si="147"/>
        <v>0</v>
      </c>
      <c r="U192" s="47">
        <f t="shared" si="148"/>
        <v>0</v>
      </c>
      <c r="V192" s="14">
        <f t="shared" si="109"/>
        <v>0</v>
      </c>
      <c r="W192" s="113">
        <f t="shared" si="138"/>
        <v>0</v>
      </c>
      <c r="X192" s="47">
        <f t="shared" si="139"/>
        <v>0</v>
      </c>
      <c r="Y192" s="47">
        <f t="shared" si="140"/>
        <v>0</v>
      </c>
      <c r="Z192" s="14">
        <f t="shared" si="113"/>
        <v>0</v>
      </c>
      <c r="AA192" s="103">
        <f t="shared" si="114"/>
        <v>0</v>
      </c>
      <c r="AB192" s="113">
        <f t="shared" si="115"/>
        <v>0</v>
      </c>
      <c r="AC192" s="47">
        <f t="shared" si="116"/>
        <v>0</v>
      </c>
      <c r="AD192" s="47">
        <f t="shared" si="117"/>
        <v>0</v>
      </c>
      <c r="AE192" s="14">
        <f t="shared" si="141"/>
        <v>0</v>
      </c>
      <c r="AF192" s="113">
        <f t="shared" si="135"/>
        <v>0</v>
      </c>
      <c r="AG192" s="47">
        <f t="shared" si="136"/>
        <v>0</v>
      </c>
      <c r="AH192" s="47">
        <f t="shared" si="137"/>
        <v>0</v>
      </c>
      <c r="AI192" s="97">
        <f t="shared" si="142"/>
        <v>0</v>
      </c>
      <c r="AJ192" s="113">
        <f t="shared" si="143"/>
        <v>0</v>
      </c>
      <c r="AK192" s="47">
        <f t="shared" si="144"/>
        <v>0</v>
      </c>
      <c r="AL192" s="47">
        <f t="shared" si="145"/>
        <v>0</v>
      </c>
      <c r="AM192" s="97">
        <f t="shared" si="126"/>
        <v>0</v>
      </c>
      <c r="AN192" s="127">
        <f t="shared" si="127"/>
        <v>0</v>
      </c>
      <c r="AO192" s="128">
        <f t="shared" si="128"/>
        <v>0</v>
      </c>
      <c r="AP192" s="129">
        <f t="shared" si="129"/>
        <v>0</v>
      </c>
    </row>
    <row r="193" spans="1:42" x14ac:dyDescent="0.25">
      <c r="A193" s="25" t="s">
        <v>776</v>
      </c>
      <c r="B193" s="44" t="s">
        <v>495</v>
      </c>
      <c r="C193" s="45" t="s">
        <v>1491</v>
      </c>
      <c r="D193" s="45" t="s">
        <v>423</v>
      </c>
      <c r="E193" s="106" t="s">
        <v>183</v>
      </c>
      <c r="F193" s="104" t="str">
        <f t="shared" si="106"/>
        <v>N</v>
      </c>
      <c r="G193" s="190">
        <f>SUMIF('Data and Mdcr Calculation'!A:A,A193,'Data and Mdcr Calculation'!H:H)</f>
        <v>0</v>
      </c>
      <c r="H193" s="9">
        <f>IF($F193="N",0,SUMIFS('Data and Mdcr Calculation'!$R:$R,'Data and Mdcr Calculation'!$D:$D,H$10,'Data and Mdcr Calculation'!$A:$A,$A193))</f>
        <v>0</v>
      </c>
      <c r="I193" s="191">
        <f>IF($F193="N",0,SUMIFS('Data and Mdcr Calculation'!$R:$R,'Data and Mdcr Calculation'!$D:$D,I$10,'Data and Mdcr Calculation'!$A:$A,$A193))</f>
        <v>0</v>
      </c>
      <c r="J193" s="191">
        <f>IF($F193="N",0,SUMIFS('Data and Mdcr Calculation'!$R:$R,'Data and Mdcr Calculation'!$D:$D,J$10,'Data and Mdcr Calculation'!$A:$A,$A193))</f>
        <v>0</v>
      </c>
      <c r="K193" s="190">
        <f t="shared" si="130"/>
        <v>0</v>
      </c>
      <c r="L193" s="158">
        <f>IF($F193="N",0,SUMIFS('Data and Mdcr Calculation'!$I:$I,'Data and Mdcr Calculation'!$A:$A,$A193,'Data and Mdcr Calculation'!$D:$D,L$10))</f>
        <v>0</v>
      </c>
      <c r="M193" s="194">
        <f>IF($F193="N",0,SUMIFS('Data and Mdcr Calculation'!$I:$I,'Data and Mdcr Calculation'!$A:$A,$A193,'Data and Mdcr Calculation'!$D:$D,M$10))</f>
        <v>0</v>
      </c>
      <c r="N193" s="194">
        <f>IF($F193="N",0,SUMIFS('Data and Mdcr Calculation'!$I:$I,'Data and Mdcr Calculation'!$A:$A,$A193,'Data and Mdcr Calculation'!$D:$D,N$10))</f>
        <v>0</v>
      </c>
      <c r="O193" s="159">
        <f t="shared" si="131"/>
        <v>0</v>
      </c>
      <c r="P193" s="212">
        <f>IF($F193="N",0,SUMIFS('Data and Mdcr Calculation'!P:P,'Data and Mdcr Calculation'!A:A,A193))</f>
        <v>0</v>
      </c>
      <c r="Q193" s="46">
        <f t="shared" si="107"/>
        <v>0</v>
      </c>
      <c r="R193" s="14">
        <f t="shared" si="108"/>
        <v>0</v>
      </c>
      <c r="S193" s="113">
        <f t="shared" si="146"/>
        <v>0</v>
      </c>
      <c r="T193" s="47">
        <f t="shared" si="147"/>
        <v>0</v>
      </c>
      <c r="U193" s="47">
        <f t="shared" si="148"/>
        <v>0</v>
      </c>
      <c r="V193" s="14">
        <f t="shared" si="109"/>
        <v>0</v>
      </c>
      <c r="W193" s="113">
        <f t="shared" si="138"/>
        <v>0</v>
      </c>
      <c r="X193" s="47">
        <f t="shared" si="139"/>
        <v>0</v>
      </c>
      <c r="Y193" s="47">
        <f t="shared" si="140"/>
        <v>0</v>
      </c>
      <c r="Z193" s="14">
        <f t="shared" si="113"/>
        <v>0</v>
      </c>
      <c r="AA193" s="103">
        <f t="shared" si="114"/>
        <v>0</v>
      </c>
      <c r="AB193" s="113">
        <f t="shared" si="115"/>
        <v>0</v>
      </c>
      <c r="AC193" s="47">
        <f t="shared" si="116"/>
        <v>0</v>
      </c>
      <c r="AD193" s="47">
        <f t="shared" si="117"/>
        <v>0</v>
      </c>
      <c r="AE193" s="14">
        <f t="shared" si="141"/>
        <v>0</v>
      </c>
      <c r="AF193" s="113">
        <f t="shared" si="135"/>
        <v>0</v>
      </c>
      <c r="AG193" s="47">
        <f t="shared" si="136"/>
        <v>0</v>
      </c>
      <c r="AH193" s="47">
        <f t="shared" si="137"/>
        <v>0</v>
      </c>
      <c r="AI193" s="97">
        <f t="shared" si="142"/>
        <v>0</v>
      </c>
      <c r="AJ193" s="113">
        <f t="shared" si="143"/>
        <v>0</v>
      </c>
      <c r="AK193" s="47">
        <f t="shared" si="144"/>
        <v>0</v>
      </c>
      <c r="AL193" s="47">
        <f t="shared" si="145"/>
        <v>0</v>
      </c>
      <c r="AM193" s="97">
        <f t="shared" si="126"/>
        <v>0</v>
      </c>
      <c r="AN193" s="127">
        <f t="shared" si="127"/>
        <v>0</v>
      </c>
      <c r="AO193" s="128">
        <f t="shared" si="128"/>
        <v>0</v>
      </c>
      <c r="AP193" s="129">
        <f t="shared" si="129"/>
        <v>0</v>
      </c>
    </row>
    <row r="194" spans="1:42" ht="15" customHeight="1" x14ac:dyDescent="0.25">
      <c r="A194" s="25" t="s">
        <v>156</v>
      </c>
      <c r="B194" s="44" t="s">
        <v>588</v>
      </c>
      <c r="C194" s="45" t="s">
        <v>1492</v>
      </c>
      <c r="D194" s="45" t="s">
        <v>423</v>
      </c>
      <c r="E194" s="106" t="s">
        <v>183</v>
      </c>
      <c r="F194" s="104" t="str">
        <f t="shared" si="106"/>
        <v>Y</v>
      </c>
      <c r="G194" s="190">
        <f>SUMIF('Data and Mdcr Calculation'!A:A,A194,'Data and Mdcr Calculation'!H:H)</f>
        <v>2368</v>
      </c>
      <c r="H194" s="9">
        <f>IF($F194="N",0,SUMIFS('Data and Mdcr Calculation'!$R:$R,'Data and Mdcr Calculation'!$D:$D,H$10,'Data and Mdcr Calculation'!$A:$A,$A194))</f>
        <v>3658.7099696457117</v>
      </c>
      <c r="I194" s="191">
        <f>IF($F194="N",0,SUMIFS('Data and Mdcr Calculation'!$R:$R,'Data and Mdcr Calculation'!$D:$D,I$10,'Data and Mdcr Calculation'!$A:$A,$A194))</f>
        <v>97.514562026464262</v>
      </c>
      <c r="J194" s="191">
        <f>IF($F194="N",0,SUMIFS('Data and Mdcr Calculation'!$R:$R,'Data and Mdcr Calculation'!$D:$D,J$10,'Data and Mdcr Calculation'!$A:$A,$A194))</f>
        <v>49.51565992115993</v>
      </c>
      <c r="K194" s="190">
        <f t="shared" si="130"/>
        <v>3805.740191593336</v>
      </c>
      <c r="L194" s="158">
        <f>IF($F194="N",0,SUMIFS('Data and Mdcr Calculation'!$I:$I,'Data and Mdcr Calculation'!$A:$A,$A194,'Data and Mdcr Calculation'!$D:$D,L$10))</f>
        <v>142201.32127402592</v>
      </c>
      <c r="M194" s="194">
        <f>IF($F194="N",0,SUMIFS('Data and Mdcr Calculation'!$I:$I,'Data and Mdcr Calculation'!$A:$A,$A194,'Data and Mdcr Calculation'!$D:$D,M$10))</f>
        <v>4428.3379224474184</v>
      </c>
      <c r="N194" s="194">
        <f>IF($F194="N",0,SUMIFS('Data and Mdcr Calculation'!$I:$I,'Data and Mdcr Calculation'!$A:$A,$A194,'Data and Mdcr Calculation'!$D:$D,N$10))</f>
        <v>2272.2950236396509</v>
      </c>
      <c r="O194" s="159">
        <f t="shared" si="131"/>
        <v>148901.954220113</v>
      </c>
      <c r="P194" s="212">
        <f>IF($F194="N",0,SUMIFS('Data and Mdcr Calculation'!P:P,'Data and Mdcr Calculation'!A:A,A194))</f>
        <v>214062.59667549463</v>
      </c>
      <c r="Q194" s="46">
        <f t="shared" si="107"/>
        <v>0.69560005593055074</v>
      </c>
      <c r="R194" s="14">
        <f t="shared" si="108"/>
        <v>65160.642455381632</v>
      </c>
      <c r="S194" s="113">
        <f t="shared" si="146"/>
        <v>161092.99996350068</v>
      </c>
      <c r="T194" s="47">
        <f t="shared" si="147"/>
        <v>4293.5661660252217</v>
      </c>
      <c r="U194" s="47">
        <f t="shared" si="148"/>
        <v>2180.1745063286717</v>
      </c>
      <c r="V194" s="14">
        <f t="shared" si="109"/>
        <v>167566.74063585457</v>
      </c>
      <c r="W194" s="113">
        <f t="shared" si="138"/>
        <v>15315.082301212591</v>
      </c>
      <c r="X194" s="47">
        <f t="shared" si="139"/>
        <v>476.931994247587</v>
      </c>
      <c r="Y194" s="47">
        <f t="shared" si="140"/>
        <v>244.7261740459904</v>
      </c>
      <c r="Z194" s="14">
        <f t="shared" si="113"/>
        <v>16036.740469506169</v>
      </c>
      <c r="AA194" s="103">
        <f t="shared" si="114"/>
        <v>183603.48110536073</v>
      </c>
      <c r="AB194" s="113">
        <f t="shared" si="115"/>
        <v>170920.95486843574</v>
      </c>
      <c r="AC194" s="47">
        <f t="shared" si="116"/>
        <v>4567.6235808778956</v>
      </c>
      <c r="AD194" s="47">
        <f t="shared" si="117"/>
        <v>2319.3345812007146</v>
      </c>
      <c r="AE194" s="14">
        <f t="shared" si="141"/>
        <v>177807.91303051435</v>
      </c>
      <c r="AF194" s="113">
        <f t="shared" si="135"/>
        <v>16249.424192268001</v>
      </c>
      <c r="AG194" s="47">
        <f t="shared" si="136"/>
        <v>507.37446196551809</v>
      </c>
      <c r="AH194" s="47">
        <f t="shared" si="137"/>
        <v>260.34699366594725</v>
      </c>
      <c r="AI194" s="97">
        <f t="shared" si="142"/>
        <v>17017.145647899466</v>
      </c>
      <c r="AJ194" s="113">
        <f t="shared" si="143"/>
        <v>187170.37906070374</v>
      </c>
      <c r="AK194" s="47">
        <f t="shared" si="144"/>
        <v>5074.9980428434137</v>
      </c>
      <c r="AL194" s="47">
        <f t="shared" si="145"/>
        <v>2579.6815748666618</v>
      </c>
      <c r="AM194" s="97">
        <f t="shared" si="126"/>
        <v>194825.05867841383</v>
      </c>
      <c r="AN194" s="127">
        <f t="shared" si="127"/>
        <v>84737.21</v>
      </c>
      <c r="AO194" s="128">
        <f t="shared" si="128"/>
        <v>42368.61</v>
      </c>
      <c r="AP194" s="129">
        <f t="shared" si="129"/>
        <v>42368.600000000006</v>
      </c>
    </row>
    <row r="195" spans="1:42" ht="15" customHeight="1" x14ac:dyDescent="0.25">
      <c r="A195" s="25" t="s">
        <v>9</v>
      </c>
      <c r="B195" s="44" t="s">
        <v>239</v>
      </c>
      <c r="C195" s="45" t="s">
        <v>1493</v>
      </c>
      <c r="D195" s="45" t="s">
        <v>220</v>
      </c>
      <c r="E195" s="106" t="s">
        <v>1281</v>
      </c>
      <c r="F195" s="104" t="str">
        <f t="shared" si="106"/>
        <v>Y</v>
      </c>
      <c r="G195" s="190">
        <f>SUMIF('Data and Mdcr Calculation'!A:A,A195,'Data and Mdcr Calculation'!H:H)</f>
        <v>7640</v>
      </c>
      <c r="H195" s="9">
        <f>IF($F195="N",0,SUMIFS('Data and Mdcr Calculation'!$R:$R,'Data and Mdcr Calculation'!$D:$D,H$10,'Data and Mdcr Calculation'!$A:$A,$A195))</f>
        <v>10044.877605094669</v>
      </c>
      <c r="I195" s="191">
        <f>IF($F195="N",0,SUMIFS('Data and Mdcr Calculation'!$R:$R,'Data and Mdcr Calculation'!$D:$D,I$10,'Data and Mdcr Calculation'!$A:$A,$A195))</f>
        <v>557.80820005646149</v>
      </c>
      <c r="J195" s="191">
        <f>IF($F195="N",0,SUMIFS('Data and Mdcr Calculation'!$R:$R,'Data and Mdcr Calculation'!$D:$D,J$10,'Data and Mdcr Calculation'!$A:$A,$A195))</f>
        <v>320.56719755128609</v>
      </c>
      <c r="K195" s="190">
        <f t="shared" si="130"/>
        <v>10923.253002702417</v>
      </c>
      <c r="L195" s="158">
        <f>IF($F195="N",0,SUMIFS('Data and Mdcr Calculation'!$I:$I,'Data and Mdcr Calculation'!$A:$A,$A195,'Data and Mdcr Calculation'!$D:$D,L$10))</f>
        <v>1012587.8811420796</v>
      </c>
      <c r="M195" s="194">
        <f>IF($F195="N",0,SUMIFS('Data and Mdcr Calculation'!$I:$I,'Data and Mdcr Calculation'!$A:$A,$A195,'Data and Mdcr Calculation'!$D:$D,M$10))</f>
        <v>55587.309279076988</v>
      </c>
      <c r="N195" s="194">
        <f>IF($F195="N",0,SUMIFS('Data and Mdcr Calculation'!$I:$I,'Data and Mdcr Calculation'!$A:$A,$A195,'Data and Mdcr Calculation'!$D:$D,N$10))</f>
        <v>31953.774162365604</v>
      </c>
      <c r="O195" s="159">
        <f t="shared" si="131"/>
        <v>1100128.9645835222</v>
      </c>
      <c r="P195" s="212">
        <f>IF($F195="N",0,SUMIFS('Data and Mdcr Calculation'!P:P,'Data and Mdcr Calculation'!A:A,A195))</f>
        <v>1315924.2892355598</v>
      </c>
      <c r="Q195" s="46">
        <f t="shared" si="107"/>
        <v>0.83601235540883867</v>
      </c>
      <c r="R195" s="14">
        <f t="shared" si="108"/>
        <v>215795.32465203758</v>
      </c>
      <c r="S195" s="113">
        <f t="shared" si="146"/>
        <v>754470.7569186606</v>
      </c>
      <c r="T195" s="47">
        <f t="shared" si="147"/>
        <v>41896.973906240819</v>
      </c>
      <c r="U195" s="47">
        <f t="shared" si="148"/>
        <v>24077.802208077097</v>
      </c>
      <c r="V195" s="14">
        <f t="shared" si="109"/>
        <v>820445.53303297842</v>
      </c>
      <c r="W195" s="113">
        <f t="shared" si="138"/>
        <v>109055.71479900197</v>
      </c>
      <c r="X195" s="47">
        <f t="shared" si="139"/>
        <v>5986.7532093565915</v>
      </c>
      <c r="Y195" s="47">
        <f t="shared" si="140"/>
        <v>3441.4214772867758</v>
      </c>
      <c r="Z195" s="14">
        <f t="shared" si="113"/>
        <v>118483.88948564534</v>
      </c>
      <c r="AA195" s="103">
        <f t="shared" si="114"/>
        <v>938929.42251862376</v>
      </c>
      <c r="AB195" s="113">
        <f t="shared" si="115"/>
        <v>800499.4768367752</v>
      </c>
      <c r="AC195" s="47">
        <f t="shared" si="116"/>
        <v>44571.248836426406</v>
      </c>
      <c r="AD195" s="47">
        <f t="shared" si="117"/>
        <v>25614.683200082021</v>
      </c>
      <c r="AE195" s="14">
        <f t="shared" si="141"/>
        <v>870685.40887328365</v>
      </c>
      <c r="AF195" s="113">
        <f t="shared" si="135"/>
        <v>115708.98121910024</v>
      </c>
      <c r="AG195" s="47">
        <f t="shared" si="136"/>
        <v>6368.8863929325444</v>
      </c>
      <c r="AH195" s="47">
        <f t="shared" si="137"/>
        <v>3661.0866779646553</v>
      </c>
      <c r="AI195" s="97">
        <f t="shared" si="142"/>
        <v>125738.95428999745</v>
      </c>
      <c r="AJ195" s="113">
        <f t="shared" si="143"/>
        <v>916208.4580558755</v>
      </c>
      <c r="AK195" s="47">
        <f t="shared" si="144"/>
        <v>50940.135229358952</v>
      </c>
      <c r="AL195" s="47">
        <f t="shared" si="145"/>
        <v>29275.769878046678</v>
      </c>
      <c r="AM195" s="97">
        <f t="shared" si="126"/>
        <v>996424.36316328112</v>
      </c>
      <c r="AN195" s="127">
        <f t="shared" si="127"/>
        <v>433384.81</v>
      </c>
      <c r="AO195" s="128">
        <f t="shared" si="128"/>
        <v>216692.41</v>
      </c>
      <c r="AP195" s="129">
        <f t="shared" si="129"/>
        <v>216692.4</v>
      </c>
    </row>
    <row r="196" spans="1:42" ht="15" customHeight="1" x14ac:dyDescent="0.25">
      <c r="A196" s="25" t="s">
        <v>132</v>
      </c>
      <c r="B196" s="44" t="s">
        <v>345</v>
      </c>
      <c r="C196" s="45" t="s">
        <v>1494</v>
      </c>
      <c r="D196" s="45" t="s">
        <v>249</v>
      </c>
      <c r="E196" s="106" t="s">
        <v>183</v>
      </c>
      <c r="F196" s="104" t="str">
        <f t="shared" si="106"/>
        <v>Y</v>
      </c>
      <c r="G196" s="190">
        <f>SUMIF('Data and Mdcr Calculation'!A:A,A196,'Data and Mdcr Calculation'!H:H)</f>
        <v>63</v>
      </c>
      <c r="H196" s="9">
        <f>IF($F196="N",0,SUMIFS('Data and Mdcr Calculation'!$R:$R,'Data and Mdcr Calculation'!$D:$D,H$10,'Data and Mdcr Calculation'!$A:$A,$A196))</f>
        <v>93.712192386827539</v>
      </c>
      <c r="I196" s="191">
        <f>IF($F196="N",0,SUMIFS('Data and Mdcr Calculation'!$R:$R,'Data and Mdcr Calculation'!$D:$D,I$10,'Data and Mdcr Calculation'!$A:$A,$A196))</f>
        <v>3.4208343284762299</v>
      </c>
      <c r="J196" s="191">
        <f>IF($F196="N",0,SUMIFS('Data and Mdcr Calculation'!$R:$R,'Data and Mdcr Calculation'!$D:$D,J$10,'Data and Mdcr Calculation'!$A:$A,$A196))</f>
        <v>1.4502958217345654</v>
      </c>
      <c r="K196" s="190">
        <f t="shared" si="130"/>
        <v>98.583322537038342</v>
      </c>
      <c r="L196" s="158">
        <f>IF($F196="N",0,SUMIFS('Data and Mdcr Calculation'!$I:$I,'Data and Mdcr Calculation'!$A:$A,$A196,'Data and Mdcr Calculation'!$D:$D,L$10))</f>
        <v>10613.125366368393</v>
      </c>
      <c r="M196" s="194">
        <f>IF($F196="N",0,SUMIFS('Data and Mdcr Calculation'!$I:$I,'Data and Mdcr Calculation'!$A:$A,$A196,'Data and Mdcr Calculation'!$D:$D,M$10))</f>
        <v>389.29094658059495</v>
      </c>
      <c r="N196" s="194">
        <f>IF($F196="N",0,SUMIFS('Data and Mdcr Calculation'!$I:$I,'Data and Mdcr Calculation'!$A:$A,$A196,'Data and Mdcr Calculation'!$D:$D,N$10))</f>
        <v>165.04366451339354</v>
      </c>
      <c r="O196" s="159">
        <f t="shared" si="131"/>
        <v>11167.459977462382</v>
      </c>
      <c r="P196" s="212">
        <f>IF($F196="N",0,SUMIFS('Data and Mdcr Calculation'!P:P,'Data and Mdcr Calculation'!A:A,A196))</f>
        <v>27005.915375796285</v>
      </c>
      <c r="Q196" s="46">
        <f t="shared" si="107"/>
        <v>0.41351903174039711</v>
      </c>
      <c r="R196" s="14">
        <f t="shared" si="108"/>
        <v>15838.455398333903</v>
      </c>
      <c r="S196" s="113">
        <f t="shared" si="146"/>
        <v>4126.147830792017</v>
      </c>
      <c r="T196" s="47">
        <f t="shared" si="147"/>
        <v>150.6193354828084</v>
      </c>
      <c r="U196" s="47">
        <f t="shared" si="148"/>
        <v>63.856525030972918</v>
      </c>
      <c r="V196" s="14">
        <f t="shared" si="109"/>
        <v>4340.6236913057983</v>
      </c>
      <c r="W196" s="113">
        <f t="shared" si="138"/>
        <v>1143.033601957876</v>
      </c>
      <c r="X196" s="47">
        <f t="shared" si="139"/>
        <v>41.926634946730076</v>
      </c>
      <c r="Y196" s="47">
        <f t="shared" si="140"/>
        <v>17.775202668092486</v>
      </c>
      <c r="Z196" s="14">
        <f t="shared" si="113"/>
        <v>1202.7354395726986</v>
      </c>
      <c r="AA196" s="103">
        <f t="shared" si="114"/>
        <v>5543.3591308784971</v>
      </c>
      <c r="AB196" s="113">
        <f t="shared" si="115"/>
        <v>4377.8756825379487</v>
      </c>
      <c r="AC196" s="47">
        <f t="shared" si="116"/>
        <v>160.23333562000894</v>
      </c>
      <c r="AD196" s="47">
        <f t="shared" si="117"/>
        <v>67.932473437205232</v>
      </c>
      <c r="AE196" s="14">
        <f t="shared" si="141"/>
        <v>4606.0414915951624</v>
      </c>
      <c r="AF196" s="113">
        <f t="shared" si="135"/>
        <v>1212.7677474354123</v>
      </c>
      <c r="AG196" s="47">
        <f t="shared" si="136"/>
        <v>44.602803134819233</v>
      </c>
      <c r="AH196" s="47">
        <f t="shared" si="137"/>
        <v>18.909790072438817</v>
      </c>
      <c r="AI196" s="97">
        <f t="shared" si="142"/>
        <v>1276.2803406426704</v>
      </c>
      <c r="AJ196" s="113">
        <f t="shared" si="143"/>
        <v>5590.643429973361</v>
      </c>
      <c r="AK196" s="47">
        <f t="shared" si="144"/>
        <v>204.83613875482817</v>
      </c>
      <c r="AL196" s="47">
        <f t="shared" si="145"/>
        <v>86.842263509644056</v>
      </c>
      <c r="AM196" s="97">
        <f t="shared" si="126"/>
        <v>5882.3218322378334</v>
      </c>
      <c r="AN196" s="127">
        <f t="shared" si="127"/>
        <v>2558.46</v>
      </c>
      <c r="AO196" s="128">
        <f t="shared" si="128"/>
        <v>1279.23</v>
      </c>
      <c r="AP196" s="129">
        <f t="shared" si="129"/>
        <v>1279.23</v>
      </c>
    </row>
    <row r="197" spans="1:42" x14ac:dyDescent="0.25">
      <c r="A197" s="25" t="s">
        <v>71</v>
      </c>
      <c r="B197" s="44" t="s">
        <v>298</v>
      </c>
      <c r="C197" s="45" t="s">
        <v>1495</v>
      </c>
      <c r="D197" s="45" t="s">
        <v>249</v>
      </c>
      <c r="E197" s="106" t="s">
        <v>183</v>
      </c>
      <c r="F197" s="104" t="str">
        <f t="shared" si="106"/>
        <v>Y</v>
      </c>
      <c r="G197" s="190">
        <f>SUMIF('Data and Mdcr Calculation'!A:A,A197,'Data and Mdcr Calculation'!H:H)</f>
        <v>311</v>
      </c>
      <c r="H197" s="9">
        <f>IF($F197="N",0,SUMIFS('Data and Mdcr Calculation'!$R:$R,'Data and Mdcr Calculation'!$D:$D,H$10,'Data and Mdcr Calculation'!$A:$A,$A197))</f>
        <v>458.12757364526459</v>
      </c>
      <c r="I197" s="191">
        <f>IF($F197="N",0,SUMIFS('Data and Mdcr Calculation'!$R:$R,'Data and Mdcr Calculation'!$D:$D,I$10,'Data and Mdcr Calculation'!$A:$A,$A197))</f>
        <v>34.933067162447792</v>
      </c>
      <c r="J197" s="191">
        <f>IF($F197="N",0,SUMIFS('Data and Mdcr Calculation'!$R:$R,'Data and Mdcr Calculation'!$D:$D,J$10,'Data and Mdcr Calculation'!$A:$A,$A197))</f>
        <v>20.19293701048483</v>
      </c>
      <c r="K197" s="190">
        <f t="shared" si="130"/>
        <v>513.25357781819719</v>
      </c>
      <c r="L197" s="158">
        <f>IF($F197="N",0,SUMIFS('Data and Mdcr Calculation'!$I:$I,'Data and Mdcr Calculation'!$A:$A,$A197,'Data and Mdcr Calculation'!$D:$D,L$10))</f>
        <v>82515.487587939031</v>
      </c>
      <c r="M197" s="194">
        <f>IF($F197="N",0,SUMIFS('Data and Mdcr Calculation'!$I:$I,'Data and Mdcr Calculation'!$A:$A,$A197,'Data and Mdcr Calculation'!$D:$D,M$10))</f>
        <v>6297.6905388738869</v>
      </c>
      <c r="N197" s="194">
        <f>IF($F197="N",0,SUMIFS('Data and Mdcr Calculation'!$I:$I,'Data and Mdcr Calculation'!$A:$A,$A197,'Data and Mdcr Calculation'!$D:$D,N$10))</f>
        <v>3627.0149599492643</v>
      </c>
      <c r="O197" s="159">
        <f t="shared" si="131"/>
        <v>92440.19308676217</v>
      </c>
      <c r="P197" s="212">
        <f>IF($F197="N",0,SUMIFS('Data and Mdcr Calculation'!P:P,'Data and Mdcr Calculation'!A:A,A197))</f>
        <v>145127.58166387342</v>
      </c>
      <c r="Q197" s="46">
        <f t="shared" si="107"/>
        <v>0.63695813040460303</v>
      </c>
      <c r="R197" s="14">
        <f t="shared" si="108"/>
        <v>52687.388577111255</v>
      </c>
      <c r="S197" s="113">
        <f t="shared" si="146"/>
        <v>20171.357067601002</v>
      </c>
      <c r="T197" s="47">
        <f t="shared" si="147"/>
        <v>1538.1029471625764</v>
      </c>
      <c r="U197" s="47">
        <f t="shared" si="148"/>
        <v>889.09501657164708</v>
      </c>
      <c r="V197" s="14">
        <f t="shared" si="109"/>
        <v>22598.555031335225</v>
      </c>
      <c r="W197" s="113">
        <f t="shared" si="138"/>
        <v>8886.9180132210331</v>
      </c>
      <c r="X197" s="47">
        <f t="shared" si="139"/>
        <v>678.26127103671763</v>
      </c>
      <c r="Y197" s="47">
        <f t="shared" si="140"/>
        <v>390.62951118653575</v>
      </c>
      <c r="Z197" s="14">
        <f t="shared" si="113"/>
        <v>9955.8087954442872</v>
      </c>
      <c r="AA197" s="103">
        <f t="shared" si="114"/>
        <v>32554.36382677951</v>
      </c>
      <c r="AB197" s="113">
        <f t="shared" si="115"/>
        <v>21401.970363502391</v>
      </c>
      <c r="AC197" s="47">
        <f t="shared" si="116"/>
        <v>1636.2797310240176</v>
      </c>
      <c r="AD197" s="47">
        <f t="shared" si="117"/>
        <v>945.8457623102629</v>
      </c>
      <c r="AE197" s="14">
        <f t="shared" si="141"/>
        <v>23984.09585683667</v>
      </c>
      <c r="AF197" s="113">
        <f t="shared" si="135"/>
        <v>9429.0907302079922</v>
      </c>
      <c r="AG197" s="47">
        <f t="shared" si="136"/>
        <v>721.55454365608261</v>
      </c>
      <c r="AH197" s="47">
        <f t="shared" si="137"/>
        <v>415.56330977291037</v>
      </c>
      <c r="AI197" s="97">
        <f t="shared" si="142"/>
        <v>10566.208583636984</v>
      </c>
      <c r="AJ197" s="113">
        <f t="shared" si="143"/>
        <v>30831.061093710385</v>
      </c>
      <c r="AK197" s="47">
        <f t="shared" si="144"/>
        <v>2357.8342746801</v>
      </c>
      <c r="AL197" s="47">
        <f t="shared" si="145"/>
        <v>1361.4090720831732</v>
      </c>
      <c r="AM197" s="97">
        <f t="shared" si="126"/>
        <v>34550.304440473657</v>
      </c>
      <c r="AN197" s="127">
        <f t="shared" si="127"/>
        <v>15027.31</v>
      </c>
      <c r="AO197" s="128">
        <f t="shared" si="128"/>
        <v>7513.66</v>
      </c>
      <c r="AP197" s="129">
        <f t="shared" si="129"/>
        <v>7513.65</v>
      </c>
    </row>
    <row r="198" spans="1:42" ht="30" x14ac:dyDescent="0.25">
      <c r="A198" s="25" t="s">
        <v>50</v>
      </c>
      <c r="B198" s="44" t="s">
        <v>308</v>
      </c>
      <c r="C198" s="45" t="s">
        <v>1496</v>
      </c>
      <c r="D198" s="45" t="s">
        <v>249</v>
      </c>
      <c r="E198" s="106" t="s">
        <v>183</v>
      </c>
      <c r="F198" s="104" t="str">
        <f t="shared" si="106"/>
        <v>Y</v>
      </c>
      <c r="G198" s="190">
        <f>SUMIF('Data and Mdcr Calculation'!A:A,A198,'Data and Mdcr Calculation'!H:H)</f>
        <v>259</v>
      </c>
      <c r="H198" s="9">
        <f>IF($F198="N",0,SUMIFS('Data and Mdcr Calculation'!$R:$R,'Data and Mdcr Calculation'!$D:$D,H$10,'Data and Mdcr Calculation'!$A:$A,$A198))</f>
        <v>351.9180554783004</v>
      </c>
      <c r="I198" s="191">
        <f>IF($F198="N",0,SUMIFS('Data and Mdcr Calculation'!$R:$R,'Data and Mdcr Calculation'!$D:$D,I$10,'Data and Mdcr Calculation'!$A:$A,$A198))</f>
        <v>56.049222739841937</v>
      </c>
      <c r="J198" s="191">
        <f>IF($F198="N",0,SUMIFS('Data and Mdcr Calculation'!$R:$R,'Data and Mdcr Calculation'!$D:$D,J$10,'Data and Mdcr Calculation'!$A:$A,$A198))</f>
        <v>0</v>
      </c>
      <c r="K198" s="190">
        <f t="shared" si="130"/>
        <v>407.96727821814233</v>
      </c>
      <c r="L198" s="158">
        <f>IF($F198="N",0,SUMIFS('Data and Mdcr Calculation'!$I:$I,'Data and Mdcr Calculation'!$A:$A,$A198,'Data and Mdcr Calculation'!$D:$D,L$10))</f>
        <v>45906.315774293536</v>
      </c>
      <c r="M198" s="194">
        <f>IF($F198="N",0,SUMIFS('Data and Mdcr Calculation'!$I:$I,'Data and Mdcr Calculation'!$A:$A,$A198,'Data and Mdcr Calculation'!$D:$D,M$10))</f>
        <v>7373.071560791519</v>
      </c>
      <c r="N198" s="194">
        <f>IF($F198="N",0,SUMIFS('Data and Mdcr Calculation'!$I:$I,'Data and Mdcr Calculation'!$A:$A,$A198,'Data and Mdcr Calculation'!$D:$D,N$10))</f>
        <v>0</v>
      </c>
      <c r="O198" s="159">
        <f t="shared" si="131"/>
        <v>53279.387335085055</v>
      </c>
      <c r="P198" s="212">
        <f>IF($F198="N",0,SUMIFS('Data and Mdcr Calculation'!P:P,'Data and Mdcr Calculation'!A:A,A198))</f>
        <v>120754.23467978796</v>
      </c>
      <c r="Q198" s="46">
        <f t="shared" si="107"/>
        <v>0.44122168863369099</v>
      </c>
      <c r="R198" s="14">
        <f t="shared" si="108"/>
        <v>67474.847344702895</v>
      </c>
      <c r="S198" s="113">
        <f t="shared" si="146"/>
        <v>15494.951982709566</v>
      </c>
      <c r="T198" s="47">
        <f t="shared" si="147"/>
        <v>2467.8472772352407</v>
      </c>
      <c r="U198" s="47">
        <f t="shared" si="148"/>
        <v>0</v>
      </c>
      <c r="V198" s="14">
        <f t="shared" si="109"/>
        <v>17962.799259944808</v>
      </c>
      <c r="W198" s="113">
        <f t="shared" si="138"/>
        <v>4944.110208891414</v>
      </c>
      <c r="X198" s="47">
        <f t="shared" si="139"/>
        <v>794.07980709724666</v>
      </c>
      <c r="Y198" s="47">
        <f t="shared" si="140"/>
        <v>0</v>
      </c>
      <c r="Z198" s="14">
        <f t="shared" si="113"/>
        <v>5738.1900159886609</v>
      </c>
      <c r="AA198" s="103">
        <f t="shared" si="114"/>
        <v>23700.989275933469</v>
      </c>
      <c r="AB198" s="113">
        <f t="shared" si="115"/>
        <v>16440.267355660017</v>
      </c>
      <c r="AC198" s="47">
        <f t="shared" si="116"/>
        <v>2625.3694438672774</v>
      </c>
      <c r="AD198" s="47">
        <f t="shared" si="117"/>
        <v>0</v>
      </c>
      <c r="AE198" s="14">
        <f t="shared" si="141"/>
        <v>19065.636799527296</v>
      </c>
      <c r="AF198" s="113">
        <f t="shared" ref="AF198:AF203" si="149">W198/(1-STAR_Fee)</f>
        <v>5245.7402746858506</v>
      </c>
      <c r="AG198" s="47">
        <f t="shared" ref="AG198:AG203" si="150">X198/(1-STARPLUS_Fee)</f>
        <v>844.76575223111354</v>
      </c>
      <c r="AH198" s="47">
        <f t="shared" ref="AH198:AH203" si="151">Y198/(1-STARKids_Fee)</f>
        <v>0</v>
      </c>
      <c r="AI198" s="97">
        <f t="shared" si="142"/>
        <v>6090.5060269169644</v>
      </c>
      <c r="AJ198" s="113">
        <f t="shared" si="143"/>
        <v>21686.007630345866</v>
      </c>
      <c r="AK198" s="47">
        <f t="shared" si="144"/>
        <v>3470.1351960983911</v>
      </c>
      <c r="AL198" s="47">
        <f t="shared" si="145"/>
        <v>0</v>
      </c>
      <c r="AM198" s="97">
        <f t="shared" si="126"/>
        <v>25156.142826444258</v>
      </c>
      <c r="AN198" s="127">
        <f t="shared" si="127"/>
        <v>10941.41</v>
      </c>
      <c r="AO198" s="128">
        <f t="shared" si="128"/>
        <v>5470.71</v>
      </c>
      <c r="AP198" s="129">
        <f t="shared" si="129"/>
        <v>5470.7</v>
      </c>
    </row>
    <row r="199" spans="1:42" ht="30" x14ac:dyDescent="0.25">
      <c r="A199" s="25" t="s">
        <v>20</v>
      </c>
      <c r="B199" s="44" t="s">
        <v>257</v>
      </c>
      <c r="C199" s="45" t="s">
        <v>1497</v>
      </c>
      <c r="D199" s="45" t="s">
        <v>249</v>
      </c>
      <c r="E199" s="106" t="s">
        <v>1281</v>
      </c>
      <c r="F199" s="104" t="str">
        <f t="shared" si="106"/>
        <v>Y</v>
      </c>
      <c r="G199" s="190">
        <f>SUMIF('Data and Mdcr Calculation'!A:A,A199,'Data and Mdcr Calculation'!H:H)</f>
        <v>1740</v>
      </c>
      <c r="H199" s="9">
        <f>IF($F199="N",0,SUMIFS('Data and Mdcr Calculation'!$R:$R,'Data and Mdcr Calculation'!$D:$D,H$10,'Data and Mdcr Calculation'!$A:$A,$A199))</f>
        <v>2480.5132321555902</v>
      </c>
      <c r="I199" s="191">
        <f>IF($F199="N",0,SUMIFS('Data and Mdcr Calculation'!$R:$R,'Data and Mdcr Calculation'!$D:$D,I$10,'Data and Mdcr Calculation'!$A:$A,$A199))</f>
        <v>151.81644361935454</v>
      </c>
      <c r="J199" s="191">
        <f>IF($F199="N",0,SUMIFS('Data and Mdcr Calculation'!$R:$R,'Data and Mdcr Calculation'!$D:$D,J$10,'Data and Mdcr Calculation'!$A:$A,$A199))</f>
        <v>134.37949208488607</v>
      </c>
      <c r="K199" s="190">
        <f t="shared" si="130"/>
        <v>2766.7091678598308</v>
      </c>
      <c r="L199" s="158">
        <f>IF($F199="N",0,SUMIFS('Data and Mdcr Calculation'!$I:$I,'Data and Mdcr Calculation'!$A:$A,$A199,'Data and Mdcr Calculation'!$D:$D,L$10))</f>
        <v>205387.72096566056</v>
      </c>
      <c r="M199" s="194">
        <f>IF($F199="N",0,SUMIFS('Data and Mdcr Calculation'!$I:$I,'Data and Mdcr Calculation'!$A:$A,$A199,'Data and Mdcr Calculation'!$D:$D,M$10))</f>
        <v>12688.619846870892</v>
      </c>
      <c r="N199" s="194">
        <f>IF($F199="N",0,SUMIFS('Data and Mdcr Calculation'!$I:$I,'Data and Mdcr Calculation'!$A:$A,$A199,'Data and Mdcr Calculation'!$D:$D,N$10))</f>
        <v>11235.945564383641</v>
      </c>
      <c r="O199" s="159">
        <f t="shared" si="131"/>
        <v>229312.28637691509</v>
      </c>
      <c r="P199" s="212">
        <f>IF($F199="N",0,SUMIFS('Data and Mdcr Calculation'!P:P,'Data and Mdcr Calculation'!A:A,A199))</f>
        <v>356407.47500370344</v>
      </c>
      <c r="Q199" s="46">
        <f t="shared" si="107"/>
        <v>0.64339920585148302</v>
      </c>
      <c r="R199" s="14">
        <f t="shared" si="108"/>
        <v>127095.18862678835</v>
      </c>
      <c r="S199" s="113">
        <f t="shared" si="146"/>
        <v>186311.34886720637</v>
      </c>
      <c r="T199" s="47">
        <f t="shared" si="147"/>
        <v>11402.933080249719</v>
      </c>
      <c r="U199" s="47">
        <f t="shared" si="148"/>
        <v>10093.243650495793</v>
      </c>
      <c r="V199" s="14">
        <f t="shared" si="109"/>
        <v>207807.5255979519</v>
      </c>
      <c r="W199" s="113">
        <f t="shared" si="138"/>
        <v>22120.257548001642</v>
      </c>
      <c r="X199" s="47">
        <f t="shared" si="139"/>
        <v>1366.5643575079951</v>
      </c>
      <c r="Y199" s="47">
        <f t="shared" si="140"/>
        <v>1210.1113372841182</v>
      </c>
      <c r="Z199" s="14">
        <f t="shared" si="113"/>
        <v>24696.933242793755</v>
      </c>
      <c r="AA199" s="103">
        <f t="shared" si="114"/>
        <v>232504.45884074565</v>
      </c>
      <c r="AB199" s="113">
        <f t="shared" si="115"/>
        <v>197677.82373178395</v>
      </c>
      <c r="AC199" s="47">
        <f t="shared" si="116"/>
        <v>12130.779872606085</v>
      </c>
      <c r="AD199" s="47">
        <f t="shared" si="117"/>
        <v>10737.493245208292</v>
      </c>
      <c r="AE199" s="14">
        <f t="shared" ref="AE199:AE203" si="152">SUM(AB199:AD199)</f>
        <v>220546.09684959831</v>
      </c>
      <c r="AF199" s="113">
        <f t="shared" si="149"/>
        <v>23469.769281699355</v>
      </c>
      <c r="AG199" s="47">
        <f t="shared" si="150"/>
        <v>1453.7918696893564</v>
      </c>
      <c r="AH199" s="47">
        <f t="shared" si="151"/>
        <v>1287.3524864724664</v>
      </c>
      <c r="AI199" s="97">
        <f t="shared" ref="AI199:AI203" si="153">SUM(AF199:AH199)</f>
        <v>26210.91363786118</v>
      </c>
      <c r="AJ199" s="113">
        <f t="shared" ref="AJ199:AL203" si="154">AB199+AF199</f>
        <v>221147.5930134833</v>
      </c>
      <c r="AK199" s="47">
        <f t="shared" si="154"/>
        <v>13584.57174229544</v>
      </c>
      <c r="AL199" s="47">
        <f t="shared" si="154"/>
        <v>12024.845731680758</v>
      </c>
      <c r="AM199" s="97">
        <f t="shared" si="126"/>
        <v>246757.01048745948</v>
      </c>
      <c r="AN199" s="127">
        <f t="shared" si="127"/>
        <v>107324.49</v>
      </c>
      <c r="AO199" s="128">
        <f t="shared" si="128"/>
        <v>53662.25</v>
      </c>
      <c r="AP199" s="129">
        <f t="shared" si="129"/>
        <v>53662.240000000005</v>
      </c>
    </row>
    <row r="200" spans="1:42" x14ac:dyDescent="0.25">
      <c r="A200" s="25" t="s">
        <v>14</v>
      </c>
      <c r="B200" s="44" t="s">
        <v>592</v>
      </c>
      <c r="C200" s="45" t="s">
        <v>1498</v>
      </c>
      <c r="D200" s="45" t="s">
        <v>249</v>
      </c>
      <c r="E200" s="106" t="s">
        <v>1281</v>
      </c>
      <c r="F200" s="104" t="str">
        <f t="shared" si="106"/>
        <v>Y</v>
      </c>
      <c r="G200" s="190">
        <f>SUMIF('Data and Mdcr Calculation'!A:A,A200,'Data and Mdcr Calculation'!H:H)</f>
        <v>834</v>
      </c>
      <c r="H200" s="9">
        <f>IF($F200="N",0,SUMIFS('Data and Mdcr Calculation'!$R:$R,'Data and Mdcr Calculation'!$D:$D,H$10,'Data and Mdcr Calculation'!$A:$A,$A200))</f>
        <v>1179.9184743452495</v>
      </c>
      <c r="I200" s="191">
        <f>IF($F200="N",0,SUMIFS('Data and Mdcr Calculation'!$R:$R,'Data and Mdcr Calculation'!$D:$D,I$10,'Data and Mdcr Calculation'!$A:$A,$A200))</f>
        <v>94.191665496504058</v>
      </c>
      <c r="J200" s="191">
        <f>IF($F200="N",0,SUMIFS('Data and Mdcr Calculation'!$R:$R,'Data and Mdcr Calculation'!$D:$D,J$10,'Data and Mdcr Calculation'!$A:$A,$A200))</f>
        <v>37.485282377500532</v>
      </c>
      <c r="K200" s="190">
        <f t="shared" si="130"/>
        <v>1311.595422219254</v>
      </c>
      <c r="L200" s="158">
        <f>IF($F200="N",0,SUMIFS('Data and Mdcr Calculation'!$I:$I,'Data and Mdcr Calculation'!$A:$A,$A200,'Data and Mdcr Calculation'!$D:$D,L$10))</f>
        <v>98646.357154627214</v>
      </c>
      <c r="M200" s="194">
        <f>IF($F200="N",0,SUMIFS('Data and Mdcr Calculation'!$I:$I,'Data and Mdcr Calculation'!$A:$A,$A200,'Data and Mdcr Calculation'!$D:$D,M$10))</f>
        <v>7895.0902645290798</v>
      </c>
      <c r="N200" s="194">
        <f>IF($F200="N",0,SUMIFS('Data and Mdcr Calculation'!$I:$I,'Data and Mdcr Calculation'!$A:$A,$A200,'Data and Mdcr Calculation'!$D:$D,N$10))</f>
        <v>3169.2736832075293</v>
      </c>
      <c r="O200" s="159">
        <f t="shared" si="131"/>
        <v>109710.72110236382</v>
      </c>
      <c r="P200" s="212">
        <f>IF($F200="N",0,SUMIFS('Data and Mdcr Calculation'!P:P,'Data and Mdcr Calculation'!A:A,A200))</f>
        <v>163573.06399603788</v>
      </c>
      <c r="Q200" s="46">
        <f t="shared" si="107"/>
        <v>0.67071385974050879</v>
      </c>
      <c r="R200" s="14">
        <f t="shared" si="108"/>
        <v>53862.342893674053</v>
      </c>
      <c r="S200" s="113">
        <f t="shared" si="146"/>
        <v>88623.676608071692</v>
      </c>
      <c r="T200" s="47">
        <f t="shared" si="147"/>
        <v>7074.7359954424201</v>
      </c>
      <c r="U200" s="47">
        <f t="shared" si="148"/>
        <v>2815.519559374065</v>
      </c>
      <c r="V200" s="14">
        <f t="shared" si="109"/>
        <v>98513.932162888173</v>
      </c>
      <c r="W200" s="113">
        <f t="shared" si="138"/>
        <v>10624.212665553352</v>
      </c>
      <c r="X200" s="47">
        <f t="shared" si="139"/>
        <v>850.30122148978194</v>
      </c>
      <c r="Y200" s="47">
        <f t="shared" si="140"/>
        <v>341.33077568145092</v>
      </c>
      <c r="Z200" s="14">
        <f t="shared" si="113"/>
        <v>11815.844662724585</v>
      </c>
      <c r="AA200" s="103">
        <f t="shared" si="114"/>
        <v>110329.77682561276</v>
      </c>
      <c r="AB200" s="113">
        <f t="shared" si="115"/>
        <v>94030.426109359891</v>
      </c>
      <c r="AC200" s="47">
        <f t="shared" si="116"/>
        <v>7526.314888768532</v>
      </c>
      <c r="AD200" s="47">
        <f t="shared" si="117"/>
        <v>2995.233573802197</v>
      </c>
      <c r="AE200" s="14">
        <f t="shared" si="152"/>
        <v>104551.97457193062</v>
      </c>
      <c r="AF200" s="113">
        <f t="shared" si="149"/>
        <v>11272.374180958464</v>
      </c>
      <c r="AG200" s="47">
        <f t="shared" si="150"/>
        <v>904.57576754232127</v>
      </c>
      <c r="AH200" s="47">
        <f t="shared" si="151"/>
        <v>363.11784646962866</v>
      </c>
      <c r="AI200" s="97">
        <f t="shared" si="153"/>
        <v>12540.067794970415</v>
      </c>
      <c r="AJ200" s="113">
        <f t="shared" si="154"/>
        <v>105302.80029031835</v>
      </c>
      <c r="AK200" s="47">
        <f t="shared" si="154"/>
        <v>8430.890656310854</v>
      </c>
      <c r="AL200" s="47">
        <f t="shared" si="154"/>
        <v>3358.3514202718256</v>
      </c>
      <c r="AM200" s="97">
        <f t="shared" si="126"/>
        <v>117092.04236690103</v>
      </c>
      <c r="AN200" s="127">
        <f t="shared" si="127"/>
        <v>50928.01</v>
      </c>
      <c r="AO200" s="128">
        <f t="shared" si="128"/>
        <v>25464.01</v>
      </c>
      <c r="AP200" s="129">
        <f t="shared" si="129"/>
        <v>25464.000000000004</v>
      </c>
    </row>
    <row r="201" spans="1:42" x14ac:dyDescent="0.25">
      <c r="A201" s="25" t="s">
        <v>10</v>
      </c>
      <c r="B201" s="44" t="s">
        <v>591</v>
      </c>
      <c r="C201" s="45" t="s">
        <v>1498</v>
      </c>
      <c r="D201" s="45" t="s">
        <v>249</v>
      </c>
      <c r="E201" s="106" t="s">
        <v>1281</v>
      </c>
      <c r="F201" s="104" t="str">
        <f t="shared" si="106"/>
        <v>Y</v>
      </c>
      <c r="G201" s="190">
        <f>SUMIF('Data and Mdcr Calculation'!A:A,A201,'Data and Mdcr Calculation'!H:H)</f>
        <v>1500</v>
      </c>
      <c r="H201" s="9">
        <f>IF($F201="N",0,SUMIFS('Data and Mdcr Calculation'!$R:$R,'Data and Mdcr Calculation'!$D:$D,H$10,'Data and Mdcr Calculation'!$A:$A,$A201))</f>
        <v>2024.2294732557368</v>
      </c>
      <c r="I201" s="191">
        <f>IF($F201="N",0,SUMIFS('Data and Mdcr Calculation'!$R:$R,'Data and Mdcr Calculation'!$D:$D,I$10,'Data and Mdcr Calculation'!$A:$A,$A201))</f>
        <v>208.86326422539793</v>
      </c>
      <c r="J201" s="191">
        <f>IF($F201="N",0,SUMIFS('Data and Mdcr Calculation'!$R:$R,'Data and Mdcr Calculation'!$D:$D,J$10,'Data and Mdcr Calculation'!$A:$A,$A201))</f>
        <v>79.216439118004018</v>
      </c>
      <c r="K201" s="190">
        <f t="shared" si="130"/>
        <v>2312.3091765991389</v>
      </c>
      <c r="L201" s="158">
        <f>IF($F201="N",0,SUMIFS('Data and Mdcr Calculation'!$I:$I,'Data and Mdcr Calculation'!$A:$A,$A201,'Data and Mdcr Calculation'!$D:$D,L$10))</f>
        <v>169715.16593578694</v>
      </c>
      <c r="M201" s="194">
        <f>IF($F201="N",0,SUMIFS('Data and Mdcr Calculation'!$I:$I,'Data and Mdcr Calculation'!$A:$A,$A201,'Data and Mdcr Calculation'!$D:$D,M$10))</f>
        <v>17696.246299675815</v>
      </c>
      <c r="N201" s="194">
        <f>IF($F201="N",0,SUMIFS('Data and Mdcr Calculation'!$I:$I,'Data and Mdcr Calculation'!$A:$A,$A201,'Data and Mdcr Calculation'!$D:$D,N$10))</f>
        <v>6711.6688365822847</v>
      </c>
      <c r="O201" s="159">
        <f t="shared" si="131"/>
        <v>194123.08107204502</v>
      </c>
      <c r="P201" s="212">
        <f>IF($F201="N",0,SUMIFS('Data and Mdcr Calculation'!P:P,'Data and Mdcr Calculation'!A:A,A201))</f>
        <v>287786.53969593317</v>
      </c>
      <c r="Q201" s="46">
        <f t="shared" si="107"/>
        <v>0.67453843142611802</v>
      </c>
      <c r="R201" s="14">
        <f t="shared" si="108"/>
        <v>93663.458623888146</v>
      </c>
      <c r="S201" s="113">
        <f t="shared" si="146"/>
        <v>152039.87573623841</v>
      </c>
      <c r="T201" s="47">
        <f t="shared" si="147"/>
        <v>15687.719775969637</v>
      </c>
      <c r="U201" s="47">
        <f t="shared" si="148"/>
        <v>5949.9467421532818</v>
      </c>
      <c r="V201" s="14">
        <f t="shared" si="109"/>
        <v>173677.54225436132</v>
      </c>
      <c r="W201" s="113">
        <f t="shared" si="138"/>
        <v>18278.323371284252</v>
      </c>
      <c r="X201" s="47">
        <f t="shared" si="139"/>
        <v>1905.8857264750854</v>
      </c>
      <c r="Y201" s="47">
        <f t="shared" si="140"/>
        <v>722.84673369991208</v>
      </c>
      <c r="Z201" s="14">
        <f t="shared" si="113"/>
        <v>20907.055831459249</v>
      </c>
      <c r="AA201" s="103">
        <f t="shared" si="114"/>
        <v>194584.59808582056</v>
      </c>
      <c r="AB201" s="113">
        <f t="shared" si="115"/>
        <v>161315.51802253412</v>
      </c>
      <c r="AC201" s="47">
        <f t="shared" si="116"/>
        <v>16689.063591457063</v>
      </c>
      <c r="AD201" s="47">
        <f t="shared" si="117"/>
        <v>6329.7305767588105</v>
      </c>
      <c r="AE201" s="14">
        <f t="shared" si="152"/>
        <v>184334.31219074997</v>
      </c>
      <c r="AF201" s="113">
        <f t="shared" si="149"/>
        <v>19393.446547781699</v>
      </c>
      <c r="AG201" s="47">
        <f t="shared" si="150"/>
        <v>2027.538006888389</v>
      </c>
      <c r="AH201" s="47">
        <f t="shared" si="151"/>
        <v>768.98588691480018</v>
      </c>
      <c r="AI201" s="97">
        <f t="shared" si="153"/>
        <v>22189.97044158489</v>
      </c>
      <c r="AJ201" s="113">
        <f t="shared" si="154"/>
        <v>180708.96457031582</v>
      </c>
      <c r="AK201" s="47">
        <f t="shared" si="154"/>
        <v>18716.601598345453</v>
      </c>
      <c r="AL201" s="47">
        <f t="shared" si="154"/>
        <v>7098.7164636736106</v>
      </c>
      <c r="AM201" s="97">
        <f t="shared" si="126"/>
        <v>206524.28263233486</v>
      </c>
      <c r="AN201" s="127">
        <f t="shared" si="127"/>
        <v>89825.67</v>
      </c>
      <c r="AO201" s="128">
        <f t="shared" si="128"/>
        <v>44912.84</v>
      </c>
      <c r="AP201" s="129">
        <f t="shared" si="129"/>
        <v>44912.83</v>
      </c>
    </row>
    <row r="202" spans="1:42" x14ac:dyDescent="0.25">
      <c r="A202" s="25" t="s">
        <v>777</v>
      </c>
      <c r="B202" s="44" t="s">
        <v>739</v>
      </c>
      <c r="C202" s="45" t="s">
        <v>1499</v>
      </c>
      <c r="D202" s="45" t="s">
        <v>364</v>
      </c>
      <c r="E202" s="106" t="s">
        <v>1281</v>
      </c>
      <c r="F202" s="104" t="str">
        <f t="shared" si="106"/>
        <v>N</v>
      </c>
      <c r="G202" s="190">
        <f>SUMIF('Data and Mdcr Calculation'!A:A,A202,'Data and Mdcr Calculation'!H:H)</f>
        <v>0</v>
      </c>
      <c r="H202" s="9">
        <f>IF($F202="N",0,SUMIFS('Data and Mdcr Calculation'!$R:$R,'Data and Mdcr Calculation'!$D:$D,H$10,'Data and Mdcr Calculation'!$A:$A,$A202))</f>
        <v>0</v>
      </c>
      <c r="I202" s="191">
        <f>IF($F202="N",0,SUMIFS('Data and Mdcr Calculation'!$R:$R,'Data and Mdcr Calculation'!$D:$D,I$10,'Data and Mdcr Calculation'!$A:$A,$A202))</f>
        <v>0</v>
      </c>
      <c r="J202" s="191">
        <f>IF($F202="N",0,SUMIFS('Data and Mdcr Calculation'!$R:$R,'Data and Mdcr Calculation'!$D:$D,J$10,'Data and Mdcr Calculation'!$A:$A,$A202))</f>
        <v>0</v>
      </c>
      <c r="K202" s="190">
        <f t="shared" si="130"/>
        <v>0</v>
      </c>
      <c r="L202" s="158">
        <f>IF($F202="N",0,SUMIFS('Data and Mdcr Calculation'!$I:$I,'Data and Mdcr Calculation'!$A:$A,$A202,'Data and Mdcr Calculation'!$D:$D,L$10))</f>
        <v>0</v>
      </c>
      <c r="M202" s="194">
        <f>IF($F202="N",0,SUMIFS('Data and Mdcr Calculation'!$I:$I,'Data and Mdcr Calculation'!$A:$A,$A202,'Data and Mdcr Calculation'!$D:$D,M$10))</f>
        <v>0</v>
      </c>
      <c r="N202" s="194">
        <f>IF($F202="N",0,SUMIFS('Data and Mdcr Calculation'!$I:$I,'Data and Mdcr Calculation'!$A:$A,$A202,'Data and Mdcr Calculation'!$D:$D,N$10))</f>
        <v>0</v>
      </c>
      <c r="O202" s="159">
        <f t="shared" si="131"/>
        <v>0</v>
      </c>
      <c r="P202" s="212">
        <f>IF($F202="N",0,SUMIFS('Data and Mdcr Calculation'!P:P,'Data and Mdcr Calculation'!A:A,A202))</f>
        <v>0</v>
      </c>
      <c r="Q202" s="46">
        <f t="shared" si="107"/>
        <v>0</v>
      </c>
      <c r="R202" s="14">
        <f t="shared" si="108"/>
        <v>0</v>
      </c>
      <c r="S202" s="113">
        <f t="shared" si="146"/>
        <v>0</v>
      </c>
      <c r="T202" s="47">
        <f t="shared" si="147"/>
        <v>0</v>
      </c>
      <c r="U202" s="47">
        <f t="shared" si="148"/>
        <v>0</v>
      </c>
      <c r="V202" s="14">
        <f t="shared" si="109"/>
        <v>0</v>
      </c>
      <c r="W202" s="113">
        <f t="shared" si="138"/>
        <v>0</v>
      </c>
      <c r="X202" s="47">
        <f t="shared" si="139"/>
        <v>0</v>
      </c>
      <c r="Y202" s="47">
        <f t="shared" si="140"/>
        <v>0</v>
      </c>
      <c r="Z202" s="14">
        <f t="shared" si="113"/>
        <v>0</v>
      </c>
      <c r="AA202" s="103">
        <f t="shared" si="114"/>
        <v>0</v>
      </c>
      <c r="AB202" s="113">
        <f t="shared" si="115"/>
        <v>0</v>
      </c>
      <c r="AC202" s="47">
        <f t="shared" si="116"/>
        <v>0</v>
      </c>
      <c r="AD202" s="47">
        <f t="shared" si="117"/>
        <v>0</v>
      </c>
      <c r="AE202" s="14">
        <f t="shared" si="152"/>
        <v>0</v>
      </c>
      <c r="AF202" s="113">
        <f t="shared" si="149"/>
        <v>0</v>
      </c>
      <c r="AG202" s="47">
        <f t="shared" si="150"/>
        <v>0</v>
      </c>
      <c r="AH202" s="47">
        <f t="shared" si="151"/>
        <v>0</v>
      </c>
      <c r="AI202" s="97">
        <f t="shared" si="153"/>
        <v>0</v>
      </c>
      <c r="AJ202" s="113">
        <f t="shared" si="154"/>
        <v>0</v>
      </c>
      <c r="AK202" s="47">
        <f t="shared" si="154"/>
        <v>0</v>
      </c>
      <c r="AL202" s="47">
        <f t="shared" si="154"/>
        <v>0</v>
      </c>
      <c r="AM202" s="97">
        <f t="shared" si="126"/>
        <v>0</v>
      </c>
      <c r="AN202" s="127">
        <f t="shared" si="127"/>
        <v>0</v>
      </c>
      <c r="AO202" s="128">
        <f t="shared" si="128"/>
        <v>0</v>
      </c>
      <c r="AP202" s="129">
        <f t="shared" si="129"/>
        <v>0</v>
      </c>
    </row>
    <row r="203" spans="1:42" ht="30.75" thickBot="1" x14ac:dyDescent="0.3">
      <c r="A203" s="71" t="s">
        <v>778</v>
      </c>
      <c r="B203" s="199" t="s">
        <v>779</v>
      </c>
      <c r="C203" s="200" t="s">
        <v>1500</v>
      </c>
      <c r="D203" s="200" t="s">
        <v>249</v>
      </c>
      <c r="E203" s="201" t="s">
        <v>183</v>
      </c>
      <c r="F203" s="202" t="str">
        <f t="shared" ref="F203" si="155">+IF(G203&gt;=30,"Y","N")</f>
        <v>N</v>
      </c>
      <c r="G203" s="193">
        <f>SUMIF('Data and Mdcr Calculation'!A:A,A203,'Data and Mdcr Calculation'!H:H)</f>
        <v>0</v>
      </c>
      <c r="H203" s="163">
        <f>IF($F203="N",0,SUMIFS('Data and Mdcr Calculation'!$R:$R,'Data and Mdcr Calculation'!$D:$D,H$10,'Data and Mdcr Calculation'!$A:$A,$A203))</f>
        <v>0</v>
      </c>
      <c r="I203" s="192">
        <f>IF($F203="N",0,SUMIFS('Data and Mdcr Calculation'!$R:$R,'Data and Mdcr Calculation'!$D:$D,I$10,'Data and Mdcr Calculation'!$A:$A,$A203))</f>
        <v>0</v>
      </c>
      <c r="J203" s="192">
        <f>IF($F203="N",0,SUMIFS('Data and Mdcr Calculation'!$R:$R,'Data and Mdcr Calculation'!$D:$D,J$10,'Data and Mdcr Calculation'!$A:$A,$A203))</f>
        <v>0</v>
      </c>
      <c r="K203" s="193">
        <f t="shared" si="130"/>
        <v>0</v>
      </c>
      <c r="L203" s="164">
        <f>IF($F203="N",0,SUMIFS('Data and Mdcr Calculation'!$I:$I,'Data and Mdcr Calculation'!$A:$A,$A203,'Data and Mdcr Calculation'!$D:$D,L$10))</f>
        <v>0</v>
      </c>
      <c r="M203" s="195">
        <f>IF($F203="N",0,SUMIFS('Data and Mdcr Calculation'!$I:$I,'Data and Mdcr Calculation'!$A:$A,$A203,'Data and Mdcr Calculation'!$D:$D,M$10))</f>
        <v>0</v>
      </c>
      <c r="N203" s="195">
        <f>IF($F203="N",0,SUMIFS('Data and Mdcr Calculation'!$I:$I,'Data and Mdcr Calculation'!$A:$A,$A203,'Data and Mdcr Calculation'!$D:$D,N$10))</f>
        <v>0</v>
      </c>
      <c r="O203" s="160">
        <f t="shared" si="131"/>
        <v>0</v>
      </c>
      <c r="P203" s="213">
        <f>IF($F203="N",0,SUMIFS('Data and Mdcr Calculation'!P:P,'Data and Mdcr Calculation'!A:A,A203))</f>
        <v>0</v>
      </c>
      <c r="Q203" s="203">
        <f t="shared" ref="Q203" si="156">IFERROR(O203/P203,0)</f>
        <v>0</v>
      </c>
      <c r="R203" s="15">
        <f t="shared" ref="R203" si="157">P203-O203</f>
        <v>0</v>
      </c>
      <c r="S203" s="114">
        <f t="shared" si="146"/>
        <v>0</v>
      </c>
      <c r="T203" s="115">
        <f t="shared" si="147"/>
        <v>0</v>
      </c>
      <c r="U203" s="115">
        <f t="shared" si="148"/>
        <v>0</v>
      </c>
      <c r="V203" s="15">
        <f t="shared" ref="V203" si="158">SUM(S203:U203)</f>
        <v>0</v>
      </c>
      <c r="W203" s="114">
        <f t="shared" si="138"/>
        <v>0</v>
      </c>
      <c r="X203" s="115">
        <f t="shared" si="139"/>
        <v>0</v>
      </c>
      <c r="Y203" s="115">
        <f t="shared" si="140"/>
        <v>0</v>
      </c>
      <c r="Z203" s="15">
        <f t="shared" ref="Z203" si="159">SUM(W203:Y203)</f>
        <v>0</v>
      </c>
      <c r="AA203" s="204">
        <f t="shared" ref="AA203" si="160">V203+Z203</f>
        <v>0</v>
      </c>
      <c r="AB203" s="114">
        <f t="shared" ref="AB203" si="161">S203/(1-STAR_Fee)</f>
        <v>0</v>
      </c>
      <c r="AC203" s="115">
        <f t="shared" ref="AC203" si="162">T203/(1-STARPLUS_Fee)</f>
        <v>0</v>
      </c>
      <c r="AD203" s="115">
        <f t="shared" ref="AD203" si="163">U203/(1-STARKids_Fee)</f>
        <v>0</v>
      </c>
      <c r="AE203" s="15">
        <f t="shared" si="152"/>
        <v>0</v>
      </c>
      <c r="AF203" s="114">
        <f t="shared" si="149"/>
        <v>0</v>
      </c>
      <c r="AG203" s="115">
        <f t="shared" si="150"/>
        <v>0</v>
      </c>
      <c r="AH203" s="115">
        <f t="shared" si="151"/>
        <v>0</v>
      </c>
      <c r="AI203" s="116">
        <f t="shared" si="153"/>
        <v>0</v>
      </c>
      <c r="AJ203" s="114">
        <f t="shared" si="154"/>
        <v>0</v>
      </c>
      <c r="AK203" s="115">
        <f t="shared" si="154"/>
        <v>0</v>
      </c>
      <c r="AL203" s="115">
        <f t="shared" si="154"/>
        <v>0</v>
      </c>
      <c r="AM203" s="116">
        <f t="shared" ref="AM203" si="164">SUM(AJ203:AL203)</f>
        <v>0</v>
      </c>
      <c r="AN203" s="205">
        <f t="shared" ref="AN203" si="165">ROUND(AM203*(1-FMAP_FedShr)*(1+IGT_Buffer),2)</f>
        <v>0</v>
      </c>
      <c r="AO203" s="206">
        <f t="shared" ref="AO203" si="166">ROUND(AN203*0.5,2)</f>
        <v>0</v>
      </c>
      <c r="AP203" s="207">
        <f t="shared" ref="AP203" si="167">AN203-AO203</f>
        <v>0</v>
      </c>
    </row>
  </sheetData>
  <autoFilter ref="A10:AP203" xr:uid="{AB3B7BD6-5431-49DD-9B59-655F0FDE86AD}"/>
  <mergeCells count="11">
    <mergeCell ref="A9:E9"/>
    <mergeCell ref="F9:G9"/>
    <mergeCell ref="S9:V9"/>
    <mergeCell ref="W9:Z9"/>
    <mergeCell ref="AN9:AP9"/>
    <mergeCell ref="H9:K9"/>
    <mergeCell ref="L9:O9"/>
    <mergeCell ref="P9:R9"/>
    <mergeCell ref="AB9:AE9"/>
    <mergeCell ref="AF9:AI9"/>
    <mergeCell ref="AJ9:AM9"/>
  </mergeCells>
  <conditionalFormatting sqref="G11:G52 G54:G203">
    <cfRule type="cellIs" dxfId="34" priority="2" operator="lessThan">
      <formula>30</formula>
    </cfRule>
  </conditionalFormatting>
  <conditionalFormatting sqref="F11:F52 F54:F203">
    <cfRule type="cellIs" dxfId="33" priority="1" operator="equal">
      <formula>"N"</formula>
    </cfRule>
  </conditionalFormatting>
  <pageMargins left="0.7" right="0.7" top="0.75" bottom="0.75" header="0.3" footer="0.3"/>
  <pageSetup scale="16" fitToHeight="0" orientation="landscape" r:id="rId1"/>
  <headerFooter>
    <oddHeader>&amp;LRAPPS
Year 2&amp;C&amp;A</oddHeader>
    <oddFooter>&amp;LPage &amp;P of &amp;N&amp;CUpdated June 14, 2022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E6F3B-BD63-4774-A80F-92B79F150AE6}">
  <sheetPr>
    <pageSetUpPr fitToPage="1"/>
  </sheetPr>
  <dimension ref="A1:O15"/>
  <sheetViews>
    <sheetView zoomScaleNormal="100" workbookViewId="0"/>
  </sheetViews>
  <sheetFormatPr defaultRowHeight="15" x14ac:dyDescent="0.25"/>
  <cols>
    <col min="1" max="1" width="15.42578125" customWidth="1"/>
    <col min="2" max="2" width="12.42578125" customWidth="1"/>
    <col min="3" max="3" width="24.42578125" customWidth="1"/>
    <col min="4" max="4" width="10.5703125" bestFit="1" customWidth="1"/>
    <col min="5" max="5" width="12" customWidth="1"/>
    <col min="6" max="6" width="13.85546875" customWidth="1"/>
    <col min="7" max="7" width="19.28515625" customWidth="1"/>
    <col min="12" max="12" width="12.85546875" customWidth="1"/>
    <col min="15" max="15" width="11" customWidth="1"/>
  </cols>
  <sheetData>
    <row r="1" spans="1:15" ht="18.75" x14ac:dyDescent="0.3">
      <c r="A1" s="22" t="s">
        <v>1279</v>
      </c>
    </row>
    <row r="2" spans="1:15" ht="18.75" x14ac:dyDescent="0.3">
      <c r="A2" s="22" t="str">
        <f>_xlfn.CONCAT("Year ",Assumptions!B3," (State Fiscal Year ",Assumptions!B4,")")</f>
        <v>Year 2 (State Fiscal Year 2023)</v>
      </c>
    </row>
    <row r="3" spans="1:15" ht="18.75" x14ac:dyDescent="0.3">
      <c r="A3" s="22" t="s">
        <v>1323</v>
      </c>
    </row>
    <row r="4" spans="1:15" ht="15.75" x14ac:dyDescent="0.25">
      <c r="A4" s="123" t="s">
        <v>847</v>
      </c>
      <c r="B4" s="27">
        <f>Assumptions!B5</f>
        <v>44726</v>
      </c>
    </row>
    <row r="5" spans="1:15" ht="16.5" thickBot="1" x14ac:dyDescent="0.3">
      <c r="A5" s="123"/>
      <c r="B5" s="27"/>
    </row>
    <row r="6" spans="1:15" s="85" customFormat="1" ht="56.25" customHeight="1" thickBot="1" x14ac:dyDescent="0.3">
      <c r="A6" s="220" t="s">
        <v>1295</v>
      </c>
      <c r="B6" s="221"/>
      <c r="C6" s="221"/>
      <c r="D6" s="221"/>
      <c r="E6" s="222"/>
      <c r="F6" s="220" t="s">
        <v>1296</v>
      </c>
      <c r="G6" s="222"/>
      <c r="H6"/>
      <c r="I6"/>
      <c r="J6"/>
      <c r="K6"/>
      <c r="L6"/>
      <c r="M6"/>
      <c r="N6"/>
      <c r="O6"/>
    </row>
    <row r="7" spans="1:15" ht="56.25" customHeight="1" x14ac:dyDescent="0.25">
      <c r="A7" s="117" t="s">
        <v>1283</v>
      </c>
      <c r="B7" s="118" t="s">
        <v>721</v>
      </c>
      <c r="C7" s="119" t="s">
        <v>0</v>
      </c>
      <c r="D7" s="120" t="s">
        <v>1304</v>
      </c>
      <c r="E7" s="121" t="s">
        <v>1282</v>
      </c>
      <c r="F7" s="182" t="s">
        <v>1276</v>
      </c>
      <c r="G7" s="217" t="s">
        <v>1275</v>
      </c>
    </row>
    <row r="8" spans="1:15" ht="30" x14ac:dyDescent="0.25">
      <c r="A8" s="105" t="s">
        <v>16</v>
      </c>
      <c r="B8" s="44" t="s">
        <v>420</v>
      </c>
      <c r="C8" s="45" t="s">
        <v>1318</v>
      </c>
      <c r="D8" s="45" t="s">
        <v>364</v>
      </c>
      <c r="E8" s="106" t="s">
        <v>1281</v>
      </c>
      <c r="F8" s="104" t="s">
        <v>1</v>
      </c>
      <c r="G8" s="218">
        <v>40</v>
      </c>
    </row>
    <row r="9" spans="1:15" ht="45" x14ac:dyDescent="0.25">
      <c r="A9" s="105" t="s">
        <v>66</v>
      </c>
      <c r="B9" s="44" t="s">
        <v>300</v>
      </c>
      <c r="C9" s="45" t="s">
        <v>1319</v>
      </c>
      <c r="D9" s="45" t="s">
        <v>249</v>
      </c>
      <c r="E9" s="106" t="s">
        <v>183</v>
      </c>
      <c r="F9" s="104" t="s">
        <v>1</v>
      </c>
      <c r="G9" s="218">
        <v>377</v>
      </c>
    </row>
    <row r="10" spans="1:15" ht="45" x14ac:dyDescent="0.25">
      <c r="A10" s="105" t="s">
        <v>167</v>
      </c>
      <c r="B10" s="44" t="s">
        <v>262</v>
      </c>
      <c r="C10" s="45" t="s">
        <v>1320</v>
      </c>
      <c r="D10" s="45" t="s">
        <v>249</v>
      </c>
      <c r="E10" s="106" t="s">
        <v>183</v>
      </c>
      <c r="F10" s="104" t="s">
        <v>1</v>
      </c>
      <c r="G10" s="218">
        <v>116</v>
      </c>
    </row>
    <row r="11" spans="1:15" ht="45" x14ac:dyDescent="0.25">
      <c r="A11" s="105" t="s">
        <v>69</v>
      </c>
      <c r="B11" s="44" t="s">
        <v>348</v>
      </c>
      <c r="C11" s="45" t="s">
        <v>1321</v>
      </c>
      <c r="D11" s="45" t="s">
        <v>249</v>
      </c>
      <c r="E11" s="106" t="s">
        <v>183</v>
      </c>
      <c r="F11" s="104" t="s">
        <v>1</v>
      </c>
      <c r="G11" s="218">
        <v>103</v>
      </c>
    </row>
    <row r="12" spans="1:15" ht="45" x14ac:dyDescent="0.25">
      <c r="A12" s="105" t="s">
        <v>51</v>
      </c>
      <c r="B12" s="44" t="s">
        <v>215</v>
      </c>
      <c r="C12" s="45" t="s">
        <v>1322</v>
      </c>
      <c r="D12" s="45" t="s">
        <v>249</v>
      </c>
      <c r="E12" s="106" t="s">
        <v>183</v>
      </c>
      <c r="F12" s="104" t="s">
        <v>1</v>
      </c>
      <c r="G12" s="218">
        <v>128</v>
      </c>
    </row>
    <row r="13" spans="1:15" ht="30.75" thickBot="1" x14ac:dyDescent="0.3">
      <c r="A13" s="184" t="s">
        <v>42</v>
      </c>
      <c r="B13" s="185" t="s">
        <v>317</v>
      </c>
      <c r="C13" s="186" t="s">
        <v>1324</v>
      </c>
      <c r="D13" s="186" t="s">
        <v>249</v>
      </c>
      <c r="E13" s="187" t="s">
        <v>183</v>
      </c>
      <c r="F13" s="188" t="s">
        <v>1</v>
      </c>
      <c r="G13" s="219">
        <v>970</v>
      </c>
    </row>
    <row r="15" spans="1:15" x14ac:dyDescent="0.25">
      <c r="A15" s="189" t="s">
        <v>1325</v>
      </c>
    </row>
  </sheetData>
  <mergeCells count="2">
    <mergeCell ref="A6:E6"/>
    <mergeCell ref="F6:G6"/>
  </mergeCells>
  <conditionalFormatting sqref="G8">
    <cfRule type="cellIs" dxfId="32" priority="12" operator="lessThan">
      <formula>30</formula>
    </cfRule>
  </conditionalFormatting>
  <conditionalFormatting sqref="F8">
    <cfRule type="cellIs" dxfId="31" priority="11" operator="equal">
      <formula>"N"</formula>
    </cfRule>
  </conditionalFormatting>
  <conditionalFormatting sqref="G9">
    <cfRule type="cellIs" dxfId="30" priority="10" operator="lessThan">
      <formula>30</formula>
    </cfRule>
  </conditionalFormatting>
  <conditionalFormatting sqref="F9">
    <cfRule type="cellIs" dxfId="29" priority="9" operator="equal">
      <formula>"N"</formula>
    </cfRule>
  </conditionalFormatting>
  <conditionalFormatting sqref="F10">
    <cfRule type="cellIs" dxfId="28" priority="7" operator="equal">
      <formula>"N"</formula>
    </cfRule>
  </conditionalFormatting>
  <conditionalFormatting sqref="G10">
    <cfRule type="cellIs" dxfId="27" priority="8" operator="lessThan">
      <formula>30</formula>
    </cfRule>
  </conditionalFormatting>
  <conditionalFormatting sqref="F11">
    <cfRule type="cellIs" dxfId="26" priority="5" operator="equal">
      <formula>"N"</formula>
    </cfRule>
  </conditionalFormatting>
  <conditionalFormatting sqref="G11">
    <cfRule type="cellIs" dxfId="25" priority="6" operator="lessThan">
      <formula>30</formula>
    </cfRule>
  </conditionalFormatting>
  <conditionalFormatting sqref="G12">
    <cfRule type="cellIs" dxfId="24" priority="4" operator="lessThan">
      <formula>30</formula>
    </cfRule>
  </conditionalFormatting>
  <conditionalFormatting sqref="F12">
    <cfRule type="cellIs" dxfId="23" priority="3" operator="equal">
      <formula>"N"</formula>
    </cfRule>
  </conditionalFormatting>
  <conditionalFormatting sqref="G13">
    <cfRule type="cellIs" dxfId="22" priority="2" operator="lessThan">
      <formula>30</formula>
    </cfRule>
  </conditionalFormatting>
  <conditionalFormatting sqref="F13">
    <cfRule type="cellIs" dxfId="21" priority="1" operator="equal">
      <formula>"N"</formula>
    </cfRule>
  </conditionalFormatting>
  <pageMargins left="0.7" right="0.7" top="0.75" bottom="0.75" header="0.3" footer="0.3"/>
  <pageSetup fitToHeight="0" orientation="landscape" r:id="rId1"/>
  <headerFooter>
    <oddHeader>&amp;LRAPPS
Year 2&amp;C&amp;A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6FB3D-AD9F-4E84-90A6-FC26BF2E596A}">
  <sheetPr>
    <pageSetUpPr fitToPage="1"/>
  </sheetPr>
  <dimension ref="A1:R4360"/>
  <sheetViews>
    <sheetView zoomScaleNormal="100" workbookViewId="0">
      <selection activeCell="I5" sqref="I5"/>
    </sheetView>
  </sheetViews>
  <sheetFormatPr defaultRowHeight="12.75" x14ac:dyDescent="0.2"/>
  <cols>
    <col min="1" max="1" width="14.140625" style="34" customWidth="1"/>
    <col min="2" max="2" width="49.5703125" style="34" customWidth="1"/>
    <col min="3" max="3" width="24.42578125" style="34" customWidth="1"/>
    <col min="4" max="4" width="13.42578125" style="34" customWidth="1"/>
    <col min="5" max="5" width="18.7109375" style="34" customWidth="1"/>
    <col min="6" max="6" width="16.7109375" style="38" customWidth="1"/>
    <col min="7" max="7" width="15.85546875" style="34" customWidth="1"/>
    <col min="8" max="8" width="18" style="34" customWidth="1"/>
    <col min="9" max="9" width="18.7109375" style="38" customWidth="1"/>
    <col min="10" max="10" width="23.28515625" style="34" customWidth="1"/>
    <col min="11" max="11" width="13.7109375" style="34" customWidth="1"/>
    <col min="12" max="12" width="14.85546875" style="34" customWidth="1"/>
    <col min="13" max="13" width="18" style="34" customWidth="1"/>
    <col min="14" max="15" width="17.42578125" style="35" customWidth="1"/>
    <col min="16" max="16" width="26.42578125" style="40" customWidth="1"/>
    <col min="17" max="17" width="22.85546875" style="35" customWidth="1"/>
    <col min="18" max="18" width="19.7109375" style="38" customWidth="1"/>
    <col min="19" max="19" width="11.85546875" style="34" customWidth="1"/>
    <col min="20" max="16384" width="9.140625" style="34"/>
  </cols>
  <sheetData>
    <row r="1" spans="1:18" x14ac:dyDescent="0.2">
      <c r="A1" s="176" t="s">
        <v>606</v>
      </c>
      <c r="B1" s="34" t="s">
        <v>1</v>
      </c>
    </row>
    <row r="2" spans="1:18" x14ac:dyDescent="0.2">
      <c r="A2" s="176" t="s">
        <v>1258</v>
      </c>
      <c r="B2" s="34" t="s">
        <v>1</v>
      </c>
    </row>
    <row r="4" spans="1:18" s="32" customFormat="1" ht="51" x14ac:dyDescent="0.2">
      <c r="A4" s="177" t="s">
        <v>720</v>
      </c>
      <c r="B4" s="33" t="s">
        <v>785</v>
      </c>
      <c r="C4" s="30" t="s">
        <v>5</v>
      </c>
      <c r="D4" s="30" t="s">
        <v>189</v>
      </c>
      <c r="E4" s="30" t="s">
        <v>784</v>
      </c>
      <c r="F4" s="162" t="s">
        <v>1267</v>
      </c>
      <c r="G4" s="30" t="s">
        <v>1268</v>
      </c>
      <c r="H4" s="30" t="s">
        <v>1269</v>
      </c>
      <c r="I4" s="162" t="s">
        <v>1326</v>
      </c>
      <c r="J4" s="30" t="s">
        <v>1327</v>
      </c>
      <c r="K4" s="31" t="s">
        <v>721</v>
      </c>
      <c r="L4" s="31" t="s">
        <v>1260</v>
      </c>
      <c r="M4" s="31" t="s">
        <v>1259</v>
      </c>
      <c r="N4" s="31" t="s">
        <v>1261</v>
      </c>
      <c r="O4" s="39" t="s">
        <v>1266</v>
      </c>
      <c r="P4" s="31" t="s">
        <v>1265</v>
      </c>
      <c r="Q4" s="36" t="s">
        <v>1262</v>
      </c>
      <c r="R4" s="36" t="s">
        <v>1270</v>
      </c>
    </row>
    <row r="5" spans="1:18" x14ac:dyDescent="0.2">
      <c r="A5" s="178" t="s">
        <v>22</v>
      </c>
      <c r="B5" s="33" t="s">
        <v>833</v>
      </c>
      <c r="C5" s="33" t="s">
        <v>364</v>
      </c>
      <c r="D5" s="33" t="s">
        <v>184</v>
      </c>
      <c r="E5" s="33" t="s">
        <v>790</v>
      </c>
      <c r="F5" s="37">
        <v>83.31</v>
      </c>
      <c r="G5" s="33">
        <v>1</v>
      </c>
      <c r="H5" s="33">
        <v>1</v>
      </c>
      <c r="I5" s="37">
        <f>Table1[[#This Row],[SumOfPaid]]*Table1[[#This Row],[Actuarial Factor 6/13/22]]</f>
        <v>173.98443165760375</v>
      </c>
      <c r="J5" s="33">
        <v>2.0883979313120125</v>
      </c>
      <c r="K5" s="33" t="s">
        <v>428</v>
      </c>
      <c r="L5" s="33" t="s">
        <v>805</v>
      </c>
      <c r="M5" s="35">
        <f>IFERROR(INDEX(FreeStand_MedicareCRs!E:E,MATCH(Table1[[#This Row],[Medicare Number]],FreeStand_MedicareCRs!A:A,0)),INDEX(HospitalBased_Mdcr_Rates!G:G,MATCH(Table1[[#This Row],[Medicare Number]],HospitalBased_Mdcr_Rates!E:E,0)))</f>
        <v>374.34</v>
      </c>
      <c r="N5" s="35" t="str">
        <f>IFERROR(IF(Table1[[#This Row],[Medicare Rate in CR]]&gt;0,"Y","N"),"N")</f>
        <v>Y</v>
      </c>
      <c r="O5" s="40">
        <f>Table1[[#This Row],[Medicare Rate in CR]]*Table1[[#This Row],[SumOfUnits]]*Table1[[#This Row],[Actuarial Factor 6/13/22]]</f>
        <v>781.77088160733865</v>
      </c>
      <c r="P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781.77088160733865</v>
      </c>
      <c r="Q5" s="37">
        <f>Table1[[#This Row],[Trended Medicare Pricing for all RHCs]]-Table1[[#This Row],[SumOfSFY23 Estimated Payment 6/13/2022]]</f>
        <v>607.7864499497349</v>
      </c>
      <c r="R5" s="35">
        <f>Table1[[#This Row],[SumOfUnits]]*Table1[[#This Row],[Actuarial Factor 6/13/22]]</f>
        <v>2.0883979313120125</v>
      </c>
    </row>
    <row r="6" spans="1:18" x14ac:dyDescent="0.2">
      <c r="A6" s="178" t="s">
        <v>22</v>
      </c>
      <c r="B6" s="33" t="s">
        <v>833</v>
      </c>
      <c r="C6" s="33" t="s">
        <v>364</v>
      </c>
      <c r="D6" s="33" t="s">
        <v>184</v>
      </c>
      <c r="E6" s="33" t="s">
        <v>789</v>
      </c>
      <c r="F6" s="37">
        <v>203.72000000000003</v>
      </c>
      <c r="G6" s="33">
        <v>5</v>
      </c>
      <c r="H6" s="33">
        <v>5</v>
      </c>
      <c r="I6" s="37">
        <f>Table1[[#This Row],[SumOfPaid]]*Table1[[#This Row],[Actuarial Factor 6/13/22]]</f>
        <v>298.81898598145841</v>
      </c>
      <c r="J6" s="33">
        <v>1.4668122225675357</v>
      </c>
      <c r="K6" s="33" t="s">
        <v>428</v>
      </c>
      <c r="L6" s="33" t="s">
        <v>805</v>
      </c>
      <c r="M6" s="35">
        <f>IFERROR(INDEX(FreeStand_MedicareCRs!E:E,MATCH(Table1[[#This Row],[Medicare Number]],FreeStand_MedicareCRs!A:A,0)),INDEX(HospitalBased_Mdcr_Rates!G:G,MATCH(Table1[[#This Row],[Medicare Number]],HospitalBased_Mdcr_Rates!E:E,0)))</f>
        <v>374.34</v>
      </c>
      <c r="N6" s="35" t="str">
        <f>IFERROR(IF(Table1[[#This Row],[Medicare Rate in CR]]&gt;0,"Y","N"),"N")</f>
        <v>Y</v>
      </c>
      <c r="O6" s="40">
        <f>Table1[[#This Row],[Medicare Rate in CR]]*Table1[[#This Row],[SumOfUnits]]*Table1[[#This Row],[Actuarial Factor 6/13/22]]</f>
        <v>2745.4324369796564</v>
      </c>
      <c r="P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2745.4324369796564</v>
      </c>
      <c r="Q6" s="37">
        <f>Table1[[#This Row],[Trended Medicare Pricing for all RHCs]]-Table1[[#This Row],[SumOfSFY23 Estimated Payment 6/13/2022]]</f>
        <v>2446.613450998198</v>
      </c>
      <c r="R6" s="35">
        <f>Table1[[#This Row],[SumOfUnits]]*Table1[[#This Row],[Actuarial Factor 6/13/22]]</f>
        <v>7.3340611128376789</v>
      </c>
    </row>
    <row r="7" spans="1:18" x14ac:dyDescent="0.2">
      <c r="A7" s="178" t="s">
        <v>23</v>
      </c>
      <c r="B7" s="33" t="s">
        <v>809</v>
      </c>
      <c r="C7" s="33" t="s">
        <v>426</v>
      </c>
      <c r="D7" s="33" t="s">
        <v>184</v>
      </c>
      <c r="E7" s="33" t="s">
        <v>789</v>
      </c>
      <c r="F7" s="37">
        <v>177.14</v>
      </c>
      <c r="G7" s="33">
        <v>2</v>
      </c>
      <c r="H7" s="33">
        <v>2</v>
      </c>
      <c r="I7" s="37">
        <f>Table1[[#This Row],[SumOfPaid]]*Table1[[#This Row],[Actuarial Factor 6/13/22]]</f>
        <v>268.72611875488644</v>
      </c>
      <c r="J7" s="33">
        <v>1.5170267514671245</v>
      </c>
      <c r="K7" s="33" t="s">
        <v>334</v>
      </c>
      <c r="L7" s="33" t="s">
        <v>805</v>
      </c>
      <c r="M7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7" s="35" t="str">
        <f>IFERROR(IF(Table1[[#This Row],[Medicare Rate in CR]]&gt;0,"Y","N"),"N")</f>
        <v>Y</v>
      </c>
      <c r="O7" s="40">
        <f>Table1[[#This Row],[Medicare Rate in CR]]*Table1[[#This Row],[SumOfUnits]]*Table1[[#This Row],[Actuarial Factor 6/13/22]]</f>
        <v>803.20498383178381</v>
      </c>
      <c r="P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803.20498383178381</v>
      </c>
      <c r="Q7" s="37">
        <f>Table1[[#This Row],[Trended Medicare Pricing for all RHCs]]-Table1[[#This Row],[SumOfSFY23 Estimated Payment 6/13/2022]]</f>
        <v>534.47886507689736</v>
      </c>
      <c r="R7" s="35">
        <f>Table1[[#This Row],[SumOfUnits]]*Table1[[#This Row],[Actuarial Factor 6/13/22]]</f>
        <v>3.034053502934249</v>
      </c>
    </row>
    <row r="8" spans="1:18" x14ac:dyDescent="0.2">
      <c r="A8" s="178" t="s">
        <v>23</v>
      </c>
      <c r="B8" s="33" t="s">
        <v>809</v>
      </c>
      <c r="C8" s="33" t="s">
        <v>425</v>
      </c>
      <c r="D8" s="33" t="s">
        <v>184</v>
      </c>
      <c r="E8" s="33" t="s">
        <v>789</v>
      </c>
      <c r="F8" s="37">
        <v>88.57</v>
      </c>
      <c r="G8" s="33">
        <v>1</v>
      </c>
      <c r="H8" s="33">
        <v>1</v>
      </c>
      <c r="I8" s="37">
        <f>Table1[[#This Row],[SumOfPaid]]*Table1[[#This Row],[Actuarial Factor 6/13/22]]</f>
        <v>133.7561116055075</v>
      </c>
      <c r="J8" s="33">
        <v>1.5101740048041945</v>
      </c>
      <c r="K8" s="33" t="s">
        <v>334</v>
      </c>
      <c r="L8" s="33" t="s">
        <v>805</v>
      </c>
      <c r="M8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8" s="35" t="str">
        <f>IFERROR(IF(Table1[[#This Row],[Medicare Rate in CR]]&gt;0,"Y","N"),"N")</f>
        <v>Y</v>
      </c>
      <c r="O8" s="40">
        <f>Table1[[#This Row],[Medicare Rate in CR]]*Table1[[#This Row],[SumOfUnits]]*Table1[[#This Row],[Actuarial Factor 6/13/22]]</f>
        <v>399.78836429181445</v>
      </c>
      <c r="P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399.78836429181445</v>
      </c>
      <c r="Q8" s="37">
        <f>Table1[[#This Row],[Trended Medicare Pricing for all RHCs]]-Table1[[#This Row],[SumOfSFY23 Estimated Payment 6/13/2022]]</f>
        <v>266.03225268630695</v>
      </c>
      <c r="R8" s="35">
        <f>Table1[[#This Row],[SumOfUnits]]*Table1[[#This Row],[Actuarial Factor 6/13/22]]</f>
        <v>1.5101740048041945</v>
      </c>
    </row>
    <row r="9" spans="1:18" x14ac:dyDescent="0.2">
      <c r="A9" s="178" t="s">
        <v>23</v>
      </c>
      <c r="B9" s="33" t="s">
        <v>809</v>
      </c>
      <c r="C9" s="33" t="s">
        <v>408</v>
      </c>
      <c r="D9" s="33" t="s">
        <v>184</v>
      </c>
      <c r="E9" s="33" t="s">
        <v>786</v>
      </c>
      <c r="F9" s="37">
        <v>88.57</v>
      </c>
      <c r="G9" s="33">
        <v>1</v>
      </c>
      <c r="H9" s="33">
        <v>1</v>
      </c>
      <c r="I9" s="37">
        <f>Table1[[#This Row],[SumOfPaid]]*Table1[[#This Row],[Actuarial Factor 6/13/22]]</f>
        <v>119.50152151878964</v>
      </c>
      <c r="J9" s="33">
        <v>1.3492324886393774</v>
      </c>
      <c r="K9" s="33" t="s">
        <v>334</v>
      </c>
      <c r="L9" s="33" t="s">
        <v>805</v>
      </c>
      <c r="M9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9" s="35" t="str">
        <f>IFERROR(IF(Table1[[#This Row],[Medicare Rate in CR]]&gt;0,"Y","N"),"N")</f>
        <v>Y</v>
      </c>
      <c r="O9" s="40">
        <f>Table1[[#This Row],[Medicare Rate in CR]]*Table1[[#This Row],[SumOfUnits]]*Table1[[#This Row],[Actuarial Factor 6/13/22]]</f>
        <v>357.18231671750237</v>
      </c>
      <c r="P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357.18231671750237</v>
      </c>
      <c r="Q9" s="37">
        <f>Table1[[#This Row],[Trended Medicare Pricing for all RHCs]]-Table1[[#This Row],[SumOfSFY23 Estimated Payment 6/13/2022]]</f>
        <v>237.68079519871273</v>
      </c>
      <c r="R9" s="35">
        <f>Table1[[#This Row],[SumOfUnits]]*Table1[[#This Row],[Actuarial Factor 6/13/22]]</f>
        <v>1.3492324886393774</v>
      </c>
    </row>
    <row r="10" spans="1:18" x14ac:dyDescent="0.2">
      <c r="A10" s="178" t="s">
        <v>23</v>
      </c>
      <c r="B10" s="33" t="s">
        <v>809</v>
      </c>
      <c r="C10" s="33" t="s">
        <v>408</v>
      </c>
      <c r="D10" s="33" t="s">
        <v>184</v>
      </c>
      <c r="E10" s="33" t="s">
        <v>791</v>
      </c>
      <c r="F10" s="37">
        <v>177.14</v>
      </c>
      <c r="G10" s="33">
        <v>2</v>
      </c>
      <c r="H10" s="33">
        <v>2</v>
      </c>
      <c r="I10" s="37">
        <f>Table1[[#This Row],[SumOfPaid]]*Table1[[#This Row],[Actuarial Factor 6/13/22]]</f>
        <v>304.56884613836138</v>
      </c>
      <c r="J10" s="33">
        <v>1.7193679922003016</v>
      </c>
      <c r="K10" s="33" t="s">
        <v>334</v>
      </c>
      <c r="L10" s="33" t="s">
        <v>805</v>
      </c>
      <c r="M10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10" s="35" t="str">
        <f>IFERROR(IF(Table1[[#This Row],[Medicare Rate in CR]]&gt;0,"Y","N"),"N")</f>
        <v>Y</v>
      </c>
      <c r="O10" s="40">
        <f>Table1[[#This Row],[Medicare Rate in CR]]*Table1[[#This Row],[SumOfUnits]]*Table1[[#This Row],[Actuarial Factor 6/13/22]]</f>
        <v>910.33657715037168</v>
      </c>
      <c r="P1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910.33657715037168</v>
      </c>
      <c r="Q10" s="37">
        <f>Table1[[#This Row],[Trended Medicare Pricing for all RHCs]]-Table1[[#This Row],[SumOfSFY23 Estimated Payment 6/13/2022]]</f>
        <v>605.76773101201024</v>
      </c>
      <c r="R10" s="35">
        <f>Table1[[#This Row],[SumOfUnits]]*Table1[[#This Row],[Actuarial Factor 6/13/22]]</f>
        <v>3.4387359844006031</v>
      </c>
    </row>
    <row r="11" spans="1:18" x14ac:dyDescent="0.2">
      <c r="A11" s="178" t="s">
        <v>23</v>
      </c>
      <c r="B11" s="33" t="s">
        <v>809</v>
      </c>
      <c r="C11" s="33" t="s">
        <v>381</v>
      </c>
      <c r="D11" s="33" t="s">
        <v>184</v>
      </c>
      <c r="E11" s="33" t="s">
        <v>786</v>
      </c>
      <c r="F11" s="37">
        <v>88.57</v>
      </c>
      <c r="G11" s="33">
        <v>1</v>
      </c>
      <c r="H11" s="33">
        <v>1</v>
      </c>
      <c r="I11" s="37">
        <f>Table1[[#This Row],[SumOfPaid]]*Table1[[#This Row],[Actuarial Factor 6/13/22]]</f>
        <v>120.28088259004095</v>
      </c>
      <c r="J11" s="33">
        <v>1.3580318684660828</v>
      </c>
      <c r="K11" s="33" t="s">
        <v>334</v>
      </c>
      <c r="L11" s="33" t="s">
        <v>805</v>
      </c>
      <c r="M11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11" s="35" t="str">
        <f>IFERROR(IF(Table1[[#This Row],[Medicare Rate in CR]]&gt;0,"Y","N"),"N")</f>
        <v>Y</v>
      </c>
      <c r="O11" s="40">
        <f>Table1[[#This Row],[Medicare Rate in CR]]*Table1[[#This Row],[SumOfUnits]]*Table1[[#This Row],[Actuarial Factor 6/13/22]]</f>
        <v>359.51177653902613</v>
      </c>
      <c r="P1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359.51177653902613</v>
      </c>
      <c r="Q11" s="37">
        <f>Table1[[#This Row],[Trended Medicare Pricing for all RHCs]]-Table1[[#This Row],[SumOfSFY23 Estimated Payment 6/13/2022]]</f>
        <v>239.23089394898517</v>
      </c>
      <c r="R11" s="35">
        <f>Table1[[#This Row],[SumOfUnits]]*Table1[[#This Row],[Actuarial Factor 6/13/22]]</f>
        <v>1.3580318684660828</v>
      </c>
    </row>
    <row r="12" spans="1:18" x14ac:dyDescent="0.2">
      <c r="A12" s="178" t="s">
        <v>23</v>
      </c>
      <c r="B12" s="33" t="s">
        <v>809</v>
      </c>
      <c r="C12" s="33" t="s">
        <v>381</v>
      </c>
      <c r="D12" s="33" t="s">
        <v>184</v>
      </c>
      <c r="E12" s="33" t="s">
        <v>790</v>
      </c>
      <c r="F12" s="37">
        <v>88.57</v>
      </c>
      <c r="G12" s="33">
        <v>1</v>
      </c>
      <c r="H12" s="33">
        <v>1</v>
      </c>
      <c r="I12" s="37">
        <f>Table1[[#This Row],[SumOfPaid]]*Table1[[#This Row],[Actuarial Factor 6/13/22]]</f>
        <v>181.39771897123239</v>
      </c>
      <c r="J12" s="33">
        <v>2.048071795994495</v>
      </c>
      <c r="K12" s="33" t="s">
        <v>334</v>
      </c>
      <c r="L12" s="33" t="s">
        <v>805</v>
      </c>
      <c r="M12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12" s="35" t="str">
        <f>IFERROR(IF(Table1[[#This Row],[Medicare Rate in CR]]&gt;0,"Y","N"),"N")</f>
        <v>Y</v>
      </c>
      <c r="O12" s="40">
        <f>Table1[[#This Row],[Medicare Rate in CR]]*Table1[[#This Row],[SumOfUnits]]*Table1[[#This Row],[Actuarial Factor 6/13/22]]</f>
        <v>542.18604655362265</v>
      </c>
      <c r="P1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542.18604655362265</v>
      </c>
      <c r="Q12" s="37">
        <f>Table1[[#This Row],[Trended Medicare Pricing for all RHCs]]-Table1[[#This Row],[SumOfSFY23 Estimated Payment 6/13/2022]]</f>
        <v>360.78832758239025</v>
      </c>
      <c r="R12" s="35">
        <f>Table1[[#This Row],[SumOfUnits]]*Table1[[#This Row],[Actuarial Factor 6/13/22]]</f>
        <v>2.048071795994495</v>
      </c>
    </row>
    <row r="13" spans="1:18" x14ac:dyDescent="0.2">
      <c r="A13" s="178" t="s">
        <v>23</v>
      </c>
      <c r="B13" s="33" t="s">
        <v>809</v>
      </c>
      <c r="C13" s="33" t="s">
        <v>381</v>
      </c>
      <c r="D13" s="33" t="s">
        <v>184</v>
      </c>
      <c r="E13" s="33" t="s">
        <v>789</v>
      </c>
      <c r="F13" s="37">
        <v>88.57</v>
      </c>
      <c r="G13" s="33">
        <v>1</v>
      </c>
      <c r="H13" s="33">
        <v>1</v>
      </c>
      <c r="I13" s="37">
        <f>Table1[[#This Row],[SumOfPaid]]*Table1[[#This Row],[Actuarial Factor 6/13/22]]</f>
        <v>131.64523044675516</v>
      </c>
      <c r="J13" s="33">
        <v>1.4863410911906423</v>
      </c>
      <c r="K13" s="33" t="s">
        <v>334</v>
      </c>
      <c r="L13" s="33" t="s">
        <v>805</v>
      </c>
      <c r="M13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13" s="35" t="str">
        <f>IFERROR(IF(Table1[[#This Row],[Medicare Rate in CR]]&gt;0,"Y","N"),"N")</f>
        <v>Y</v>
      </c>
      <c r="O13" s="40">
        <f>Table1[[#This Row],[Medicare Rate in CR]]*Table1[[#This Row],[SumOfUnits]]*Table1[[#This Row],[Actuarial Factor 6/13/22]]</f>
        <v>393.47907707089877</v>
      </c>
      <c r="P1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393.47907707089877</v>
      </c>
      <c r="Q13" s="37">
        <f>Table1[[#This Row],[Trended Medicare Pricing for all RHCs]]-Table1[[#This Row],[SumOfSFY23 Estimated Payment 6/13/2022]]</f>
        <v>261.83384662414358</v>
      </c>
      <c r="R13" s="35">
        <f>Table1[[#This Row],[SumOfUnits]]*Table1[[#This Row],[Actuarial Factor 6/13/22]]</f>
        <v>1.4863410911906423</v>
      </c>
    </row>
    <row r="14" spans="1:18" x14ac:dyDescent="0.2">
      <c r="A14" s="178" t="s">
        <v>23</v>
      </c>
      <c r="B14" s="33" t="s">
        <v>809</v>
      </c>
      <c r="C14" s="33" t="s">
        <v>381</v>
      </c>
      <c r="D14" s="33" t="s">
        <v>184</v>
      </c>
      <c r="E14" s="33" t="s">
        <v>787</v>
      </c>
      <c r="F14" s="37">
        <v>88.57</v>
      </c>
      <c r="G14" s="33">
        <v>1</v>
      </c>
      <c r="H14" s="33">
        <v>1</v>
      </c>
      <c r="I14" s="37">
        <f>Table1[[#This Row],[SumOfPaid]]*Table1[[#This Row],[Actuarial Factor 6/13/22]]</f>
        <v>107.18648178165448</v>
      </c>
      <c r="J14" s="33">
        <v>1.210189474784402</v>
      </c>
      <c r="K14" s="33" t="s">
        <v>334</v>
      </c>
      <c r="L14" s="33" t="s">
        <v>805</v>
      </c>
      <c r="M14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14" s="35" t="str">
        <f>IFERROR(IF(Table1[[#This Row],[Medicare Rate in CR]]&gt;0,"Y","N"),"N")</f>
        <v>Y</v>
      </c>
      <c r="O14" s="40">
        <f>Table1[[#This Row],[Medicare Rate in CR]]*Table1[[#This Row],[SumOfUnits]]*Table1[[#This Row],[Actuarial Factor 6/13/22]]</f>
        <v>320.37345965967478</v>
      </c>
      <c r="P1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320.37345965967478</v>
      </c>
      <c r="Q14" s="37">
        <f>Table1[[#This Row],[Trended Medicare Pricing for all RHCs]]-Table1[[#This Row],[SumOfSFY23 Estimated Payment 6/13/2022]]</f>
        <v>213.18697787802029</v>
      </c>
      <c r="R14" s="35">
        <f>Table1[[#This Row],[SumOfUnits]]*Table1[[#This Row],[Actuarial Factor 6/13/22]]</f>
        <v>1.210189474784402</v>
      </c>
    </row>
    <row r="15" spans="1:18" x14ac:dyDescent="0.2">
      <c r="A15" s="178" t="s">
        <v>23</v>
      </c>
      <c r="B15" s="33" t="s">
        <v>809</v>
      </c>
      <c r="C15" s="33" t="s">
        <v>381</v>
      </c>
      <c r="D15" s="33" t="s">
        <v>185</v>
      </c>
      <c r="E15" s="33" t="s">
        <v>797</v>
      </c>
      <c r="F15" s="37">
        <v>88.57</v>
      </c>
      <c r="G15" s="33">
        <v>1</v>
      </c>
      <c r="H15" s="33">
        <v>1</v>
      </c>
      <c r="I15" s="37">
        <f>Table1[[#This Row],[SumOfPaid]]*Table1[[#This Row],[Actuarial Factor 6/13/22]]</f>
        <v>87.950047202866884</v>
      </c>
      <c r="J15" s="33">
        <v>0.99300042003914291</v>
      </c>
      <c r="K15" s="33" t="s">
        <v>334</v>
      </c>
      <c r="L15" s="33" t="s">
        <v>805</v>
      </c>
      <c r="M15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15" s="35" t="str">
        <f>IFERROR(IF(Table1[[#This Row],[Medicare Rate in CR]]&gt;0,"Y","N"),"N")</f>
        <v>Y</v>
      </c>
      <c r="O15" s="40">
        <f>Table1[[#This Row],[Medicare Rate in CR]]*Table1[[#This Row],[SumOfUnits]]*Table1[[#This Row],[Actuarial Factor 6/13/22]]</f>
        <v>262.87700119696234</v>
      </c>
      <c r="P1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262.87700119696234</v>
      </c>
      <c r="Q15" s="37">
        <f>Table1[[#This Row],[Trended Medicare Pricing for all RHCs]]-Table1[[#This Row],[SumOfSFY23 Estimated Payment 6/13/2022]]</f>
        <v>174.92695399409547</v>
      </c>
      <c r="R15" s="35">
        <f>Table1[[#This Row],[SumOfUnits]]*Table1[[#This Row],[Actuarial Factor 6/13/22]]</f>
        <v>0.99300042003914291</v>
      </c>
    </row>
    <row r="16" spans="1:18" x14ac:dyDescent="0.2">
      <c r="A16" s="178" t="s">
        <v>23</v>
      </c>
      <c r="B16" s="33" t="s">
        <v>809</v>
      </c>
      <c r="C16" s="33" t="s">
        <v>364</v>
      </c>
      <c r="D16" s="33" t="s">
        <v>184</v>
      </c>
      <c r="E16" s="33" t="s">
        <v>786</v>
      </c>
      <c r="F16" s="37">
        <v>1151.4099999999999</v>
      </c>
      <c r="G16" s="33">
        <v>13</v>
      </c>
      <c r="H16" s="33">
        <v>13</v>
      </c>
      <c r="I16" s="37">
        <f>Table1[[#This Row],[SumOfPaid]]*Table1[[#This Row],[Actuarial Factor 6/13/22]]</f>
        <v>1627.7213844912155</v>
      </c>
      <c r="J16" s="33">
        <v>1.4136766091064137</v>
      </c>
      <c r="K16" s="33" t="s">
        <v>334</v>
      </c>
      <c r="L16" s="33" t="s">
        <v>805</v>
      </c>
      <c r="M16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16" s="35" t="str">
        <f>IFERROR(IF(Table1[[#This Row],[Medicare Rate in CR]]&gt;0,"Y","N"),"N")</f>
        <v>Y</v>
      </c>
      <c r="O16" s="40">
        <f>Table1[[#This Row],[Medicare Rate in CR]]*Table1[[#This Row],[SumOfUnits]]*Table1[[#This Row],[Actuarial Factor 6/13/22]]</f>
        <v>4865.1539134736322</v>
      </c>
      <c r="P1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4865.1539134736322</v>
      </c>
      <c r="Q16" s="37">
        <f>Table1[[#This Row],[Trended Medicare Pricing for all RHCs]]-Table1[[#This Row],[SumOfSFY23 Estimated Payment 6/13/2022]]</f>
        <v>3237.4325289824164</v>
      </c>
      <c r="R16" s="35">
        <f>Table1[[#This Row],[SumOfUnits]]*Table1[[#This Row],[Actuarial Factor 6/13/22]]</f>
        <v>18.377795918383377</v>
      </c>
    </row>
    <row r="17" spans="1:18" x14ac:dyDescent="0.2">
      <c r="A17" s="178" t="s">
        <v>23</v>
      </c>
      <c r="B17" s="33" t="s">
        <v>809</v>
      </c>
      <c r="C17" s="33" t="s">
        <v>364</v>
      </c>
      <c r="D17" s="33" t="s">
        <v>184</v>
      </c>
      <c r="E17" s="33" t="s">
        <v>790</v>
      </c>
      <c r="F17" s="37">
        <v>265.70999999999998</v>
      </c>
      <c r="G17" s="33">
        <v>3</v>
      </c>
      <c r="H17" s="33">
        <v>3</v>
      </c>
      <c r="I17" s="37">
        <f>Table1[[#This Row],[SumOfPaid]]*Table1[[#This Row],[Actuarial Factor 6/13/22]]</f>
        <v>554.90821432891482</v>
      </c>
      <c r="J17" s="33">
        <v>2.0883979313120125</v>
      </c>
      <c r="K17" s="33" t="s">
        <v>334</v>
      </c>
      <c r="L17" s="33" t="s">
        <v>805</v>
      </c>
      <c r="M17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17" s="35" t="str">
        <f>IFERROR(IF(Table1[[#This Row],[Medicare Rate in CR]]&gt;0,"Y","N"),"N")</f>
        <v>Y</v>
      </c>
      <c r="O17" s="40">
        <f>Table1[[#This Row],[Medicare Rate in CR]]*Table1[[#This Row],[SumOfUnits]]*Table1[[#This Row],[Actuarial Factor 6/13/22]]</f>
        <v>1658.5847530686872</v>
      </c>
      <c r="P1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1658.5847530686872</v>
      </c>
      <c r="Q17" s="37">
        <f>Table1[[#This Row],[Trended Medicare Pricing for all RHCs]]-Table1[[#This Row],[SumOfSFY23 Estimated Payment 6/13/2022]]</f>
        <v>1103.6765387397722</v>
      </c>
      <c r="R17" s="35">
        <f>Table1[[#This Row],[SumOfUnits]]*Table1[[#This Row],[Actuarial Factor 6/13/22]]</f>
        <v>6.2651937939360369</v>
      </c>
    </row>
    <row r="18" spans="1:18" x14ac:dyDescent="0.2">
      <c r="A18" s="178" t="s">
        <v>23</v>
      </c>
      <c r="B18" s="33" t="s">
        <v>809</v>
      </c>
      <c r="C18" s="33" t="s">
        <v>364</v>
      </c>
      <c r="D18" s="33" t="s">
        <v>184</v>
      </c>
      <c r="E18" s="33" t="s">
        <v>789</v>
      </c>
      <c r="F18" s="37">
        <v>265.70999999999998</v>
      </c>
      <c r="G18" s="33">
        <v>3</v>
      </c>
      <c r="H18" s="33">
        <v>3</v>
      </c>
      <c r="I18" s="37">
        <f>Table1[[#This Row],[SumOfPaid]]*Table1[[#This Row],[Actuarial Factor 6/13/22]]</f>
        <v>389.74667565841992</v>
      </c>
      <c r="J18" s="33">
        <v>1.4668122225675357</v>
      </c>
      <c r="K18" s="33" t="s">
        <v>334</v>
      </c>
      <c r="L18" s="33" t="s">
        <v>805</v>
      </c>
      <c r="M18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18" s="35" t="str">
        <f>IFERROR(IF(Table1[[#This Row],[Medicare Rate in CR]]&gt;0,"Y","N"),"N")</f>
        <v>Y</v>
      </c>
      <c r="O18" s="40">
        <f>Table1[[#This Row],[Medicare Rate in CR]]*Table1[[#This Row],[SumOfUnits]]*Table1[[#This Row],[Actuarial Factor 6/13/22]]</f>
        <v>1164.9275990409112</v>
      </c>
      <c r="P1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1164.9275990409112</v>
      </c>
      <c r="Q18" s="37">
        <f>Table1[[#This Row],[Trended Medicare Pricing for all RHCs]]-Table1[[#This Row],[SumOfSFY23 Estimated Payment 6/13/2022]]</f>
        <v>775.1809233824913</v>
      </c>
      <c r="R18" s="35">
        <f>Table1[[#This Row],[SumOfUnits]]*Table1[[#This Row],[Actuarial Factor 6/13/22]]</f>
        <v>4.400436667702607</v>
      </c>
    </row>
    <row r="19" spans="1:18" x14ac:dyDescent="0.2">
      <c r="A19" s="178" t="s">
        <v>23</v>
      </c>
      <c r="B19" s="33" t="s">
        <v>809</v>
      </c>
      <c r="C19" s="33" t="s">
        <v>364</v>
      </c>
      <c r="D19" s="33" t="s">
        <v>184</v>
      </c>
      <c r="E19" s="33" t="s">
        <v>791</v>
      </c>
      <c r="F19" s="37">
        <v>708.56</v>
      </c>
      <c r="G19" s="33">
        <v>8</v>
      </c>
      <c r="H19" s="33">
        <v>8</v>
      </c>
      <c r="I19" s="37">
        <f>Table1[[#This Row],[SumOfPaid]]*Table1[[#This Row],[Actuarial Factor 6/13/22]]</f>
        <v>1094.0564723744101</v>
      </c>
      <c r="J19" s="33">
        <v>1.5440562159512394</v>
      </c>
      <c r="K19" s="33" t="s">
        <v>334</v>
      </c>
      <c r="L19" s="33" t="s">
        <v>805</v>
      </c>
      <c r="M19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19" s="35" t="str">
        <f>IFERROR(IF(Table1[[#This Row],[Medicare Rate in CR]]&gt;0,"Y","N"),"N")</f>
        <v>Y</v>
      </c>
      <c r="O19" s="40">
        <f>Table1[[#This Row],[Medicare Rate in CR]]*Table1[[#This Row],[SumOfUnits]]*Table1[[#This Row],[Actuarial Factor 6/13/22]]</f>
        <v>3270.064016390173</v>
      </c>
      <c r="P1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3270.064016390173</v>
      </c>
      <c r="Q19" s="37">
        <f>Table1[[#This Row],[Trended Medicare Pricing for all RHCs]]-Table1[[#This Row],[SumOfSFY23 Estimated Payment 6/13/2022]]</f>
        <v>2176.007544015763</v>
      </c>
      <c r="R19" s="35">
        <f>Table1[[#This Row],[SumOfUnits]]*Table1[[#This Row],[Actuarial Factor 6/13/22]]</f>
        <v>12.352449727609915</v>
      </c>
    </row>
    <row r="20" spans="1:18" x14ac:dyDescent="0.2">
      <c r="A20" s="178" t="s">
        <v>23</v>
      </c>
      <c r="B20" s="33" t="s">
        <v>809</v>
      </c>
      <c r="C20" s="33" t="s">
        <v>364</v>
      </c>
      <c r="D20" s="33" t="s">
        <v>184</v>
      </c>
      <c r="E20" s="33" t="s">
        <v>787</v>
      </c>
      <c r="F20" s="37">
        <v>974.26999999999987</v>
      </c>
      <c r="G20" s="33">
        <v>11</v>
      </c>
      <c r="H20" s="33">
        <v>11</v>
      </c>
      <c r="I20" s="37">
        <f>Table1[[#This Row],[SumOfPaid]]*Table1[[#This Row],[Actuarial Factor 6/13/22]]</f>
        <v>1212.9039176429928</v>
      </c>
      <c r="J20" s="33">
        <v>1.2449361241165109</v>
      </c>
      <c r="K20" s="33" t="s">
        <v>334</v>
      </c>
      <c r="L20" s="33" t="s">
        <v>805</v>
      </c>
      <c r="M20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20" s="35" t="str">
        <f>IFERROR(IF(Table1[[#This Row],[Medicare Rate in CR]]&gt;0,"Y","N"),"N")</f>
        <v>Y</v>
      </c>
      <c r="O20" s="40">
        <f>Table1[[#This Row],[Medicare Rate in CR]]*Table1[[#This Row],[SumOfUnits]]*Table1[[#This Row],[Actuarial Factor 6/13/22]]</f>
        <v>3625.2913415110033</v>
      </c>
      <c r="P2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3625.2913415110033</v>
      </c>
      <c r="Q20" s="37">
        <f>Table1[[#This Row],[Trended Medicare Pricing for all RHCs]]-Table1[[#This Row],[SumOfSFY23 Estimated Payment 6/13/2022]]</f>
        <v>2412.3874238680105</v>
      </c>
      <c r="R20" s="35">
        <f>Table1[[#This Row],[SumOfUnits]]*Table1[[#This Row],[Actuarial Factor 6/13/22]]</f>
        <v>13.694297365281621</v>
      </c>
    </row>
    <row r="21" spans="1:18" x14ac:dyDescent="0.2">
      <c r="A21" s="178" t="s">
        <v>23</v>
      </c>
      <c r="B21" s="33" t="s">
        <v>809</v>
      </c>
      <c r="C21" s="33" t="s">
        <v>249</v>
      </c>
      <c r="D21" s="33" t="s">
        <v>184</v>
      </c>
      <c r="E21" s="33" t="s">
        <v>792</v>
      </c>
      <c r="F21" s="37">
        <v>2745.6699999999996</v>
      </c>
      <c r="G21" s="33">
        <v>31</v>
      </c>
      <c r="H21" s="33">
        <v>31</v>
      </c>
      <c r="I21" s="37">
        <f>Table1[[#This Row],[SumOfPaid]]*Table1[[#This Row],[Actuarial Factor 6/13/22]]</f>
        <v>4175.4093117361035</v>
      </c>
      <c r="J21" s="33">
        <v>1.5207251096220973</v>
      </c>
      <c r="K21" s="33" t="s">
        <v>334</v>
      </c>
      <c r="L21" s="33" t="s">
        <v>805</v>
      </c>
      <c r="M21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21" s="35" t="str">
        <f>IFERROR(IF(Table1[[#This Row],[Medicare Rate in CR]]&gt;0,"Y","N"),"N")</f>
        <v>Y</v>
      </c>
      <c r="O21" s="40">
        <f>Table1[[#This Row],[Medicare Rate in CR]]*Table1[[#This Row],[SumOfUnits]]*Table1[[#This Row],[Actuarial Factor 6/13/22]]</f>
        <v>12480.028306377993</v>
      </c>
      <c r="P2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12480.028306377993</v>
      </c>
      <c r="Q21" s="37">
        <f>Table1[[#This Row],[Trended Medicare Pricing for all RHCs]]-Table1[[#This Row],[SumOfSFY23 Estimated Payment 6/13/2022]]</f>
        <v>8304.618994641889</v>
      </c>
      <c r="R21" s="35">
        <f>Table1[[#This Row],[SumOfUnits]]*Table1[[#This Row],[Actuarial Factor 6/13/22]]</f>
        <v>47.142478398285014</v>
      </c>
    </row>
    <row r="22" spans="1:18" x14ac:dyDescent="0.2">
      <c r="A22" s="178" t="s">
        <v>23</v>
      </c>
      <c r="B22" s="33" t="s">
        <v>809</v>
      </c>
      <c r="C22" s="33" t="s">
        <v>249</v>
      </c>
      <c r="D22" s="33" t="s">
        <v>184</v>
      </c>
      <c r="E22" s="33" t="s">
        <v>786</v>
      </c>
      <c r="F22" s="37">
        <v>31760.439999999988</v>
      </c>
      <c r="G22" s="33">
        <v>359</v>
      </c>
      <c r="H22" s="33">
        <v>359</v>
      </c>
      <c r="I22" s="37">
        <f>Table1[[#This Row],[SumOfPaid]]*Table1[[#This Row],[Actuarial Factor 6/13/22]]</f>
        <v>48345.042332271725</v>
      </c>
      <c r="J22" s="33">
        <v>1.5221779777695694</v>
      </c>
      <c r="K22" s="33" t="s">
        <v>334</v>
      </c>
      <c r="L22" s="33" t="s">
        <v>805</v>
      </c>
      <c r="M22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22" s="35" t="str">
        <f>IFERROR(IF(Table1[[#This Row],[Medicare Rate in CR]]&gt;0,"Y","N"),"N")</f>
        <v>Y</v>
      </c>
      <c r="O22" s="40">
        <f>Table1[[#This Row],[Medicare Rate in CR]]*Table1[[#This Row],[SumOfUnits]]*Table1[[#This Row],[Actuarial Factor 6/13/22]]</f>
        <v>144664.85720372279</v>
      </c>
      <c r="P2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144664.85720372279</v>
      </c>
      <c r="Q22" s="37">
        <f>Table1[[#This Row],[Trended Medicare Pricing for all RHCs]]-Table1[[#This Row],[SumOfSFY23 Estimated Payment 6/13/2022]]</f>
        <v>96319.814871451061</v>
      </c>
      <c r="R22" s="35">
        <f>Table1[[#This Row],[SumOfUnits]]*Table1[[#This Row],[Actuarial Factor 6/13/22]]</f>
        <v>546.46189401927541</v>
      </c>
    </row>
    <row r="23" spans="1:18" x14ac:dyDescent="0.2">
      <c r="A23" s="178" t="s">
        <v>23</v>
      </c>
      <c r="B23" s="33" t="s">
        <v>809</v>
      </c>
      <c r="C23" s="33" t="s">
        <v>249</v>
      </c>
      <c r="D23" s="33" t="s">
        <v>184</v>
      </c>
      <c r="E23" s="33" t="s">
        <v>790</v>
      </c>
      <c r="F23" s="37">
        <v>12627.089999999998</v>
      </c>
      <c r="G23" s="33">
        <v>148</v>
      </c>
      <c r="H23" s="33">
        <v>148</v>
      </c>
      <c r="I23" s="37">
        <f>Table1[[#This Row],[SumOfPaid]]*Table1[[#This Row],[Actuarial Factor 6/13/22]]</f>
        <v>28248.762891581995</v>
      </c>
      <c r="J23" s="33">
        <v>2.2371554246926251</v>
      </c>
      <c r="K23" s="33" t="s">
        <v>334</v>
      </c>
      <c r="L23" s="33" t="s">
        <v>805</v>
      </c>
      <c r="M23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23" s="35" t="str">
        <f>IFERROR(IF(Table1[[#This Row],[Medicare Rate in CR]]&gt;0,"Y","N"),"N")</f>
        <v>Y</v>
      </c>
      <c r="O23" s="40">
        <f>Table1[[#This Row],[Medicare Rate in CR]]*Table1[[#This Row],[SumOfUnits]]*Table1[[#This Row],[Actuarial Factor 6/13/22]]</f>
        <v>87651.839025674039</v>
      </c>
      <c r="P2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87651.839025674039</v>
      </c>
      <c r="Q23" s="37">
        <f>Table1[[#This Row],[Trended Medicare Pricing for all RHCs]]-Table1[[#This Row],[SumOfSFY23 Estimated Payment 6/13/2022]]</f>
        <v>59403.076134092044</v>
      </c>
      <c r="R23" s="35">
        <f>Table1[[#This Row],[SumOfUnits]]*Table1[[#This Row],[Actuarial Factor 6/13/22]]</f>
        <v>331.09900285450851</v>
      </c>
    </row>
    <row r="24" spans="1:18" x14ac:dyDescent="0.2">
      <c r="A24" s="178" t="s">
        <v>23</v>
      </c>
      <c r="B24" s="33" t="s">
        <v>809</v>
      </c>
      <c r="C24" s="33" t="s">
        <v>249</v>
      </c>
      <c r="D24" s="33" t="s">
        <v>184</v>
      </c>
      <c r="E24" s="33" t="s">
        <v>789</v>
      </c>
      <c r="F24" s="37">
        <v>39339.869999999988</v>
      </c>
      <c r="G24" s="33">
        <v>450</v>
      </c>
      <c r="H24" s="33">
        <v>450</v>
      </c>
      <c r="I24" s="37">
        <f>Table1[[#This Row],[SumOfPaid]]*Table1[[#This Row],[Actuarial Factor 6/13/22]]</f>
        <v>61054.42356794735</v>
      </c>
      <c r="J24" s="33">
        <v>1.551973190759079</v>
      </c>
      <c r="K24" s="33" t="s">
        <v>334</v>
      </c>
      <c r="L24" s="33" t="s">
        <v>805</v>
      </c>
      <c r="M24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24" s="35" t="str">
        <f>IFERROR(IF(Table1[[#This Row],[Medicare Rate in CR]]&gt;0,"Y","N"),"N")</f>
        <v>Y</v>
      </c>
      <c r="O24" s="40">
        <f>Table1[[#This Row],[Medicare Rate in CR]]*Table1[[#This Row],[SumOfUnits]]*Table1[[#This Row],[Actuarial Factor 6/13/22]]</f>
        <v>184884.23825534296</v>
      </c>
      <c r="P2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184884.23825534296</v>
      </c>
      <c r="Q24" s="37">
        <f>Table1[[#This Row],[Trended Medicare Pricing for all RHCs]]-Table1[[#This Row],[SumOfSFY23 Estimated Payment 6/13/2022]]</f>
        <v>123829.81468739561</v>
      </c>
      <c r="R24" s="35">
        <f>Table1[[#This Row],[SumOfUnits]]*Table1[[#This Row],[Actuarial Factor 6/13/22]]</f>
        <v>698.38793584158554</v>
      </c>
    </row>
    <row r="25" spans="1:18" x14ac:dyDescent="0.2">
      <c r="A25" s="178" t="s">
        <v>23</v>
      </c>
      <c r="B25" s="33" t="s">
        <v>809</v>
      </c>
      <c r="C25" s="33" t="s">
        <v>249</v>
      </c>
      <c r="D25" s="33" t="s">
        <v>184</v>
      </c>
      <c r="E25" s="33" t="s">
        <v>791</v>
      </c>
      <c r="F25" s="37">
        <v>23286.739999999994</v>
      </c>
      <c r="G25" s="33">
        <v>263</v>
      </c>
      <c r="H25" s="33">
        <v>263</v>
      </c>
      <c r="I25" s="37">
        <f>Table1[[#This Row],[SumOfPaid]]*Table1[[#This Row],[Actuarial Factor 6/13/22]]</f>
        <v>38576.125858228137</v>
      </c>
      <c r="J25" s="33">
        <v>1.6565704713595868</v>
      </c>
      <c r="K25" s="33" t="s">
        <v>334</v>
      </c>
      <c r="L25" s="33" t="s">
        <v>805</v>
      </c>
      <c r="M25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25" s="35" t="str">
        <f>IFERROR(IF(Table1[[#This Row],[Medicare Rate in CR]]&gt;0,"Y","N"),"N")</f>
        <v>Y</v>
      </c>
      <c r="O25" s="40">
        <f>Table1[[#This Row],[Medicare Rate in CR]]*Table1[[#This Row],[SumOfUnits]]*Table1[[#This Row],[Actuarial Factor 6/13/22]]</f>
        <v>115337.04593223517</v>
      </c>
      <c r="P2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115337.04593223517</v>
      </c>
      <c r="Q25" s="37">
        <f>Table1[[#This Row],[Trended Medicare Pricing for all RHCs]]-Table1[[#This Row],[SumOfSFY23 Estimated Payment 6/13/2022]]</f>
        <v>76760.920074007037</v>
      </c>
      <c r="R25" s="35">
        <f>Table1[[#This Row],[SumOfUnits]]*Table1[[#This Row],[Actuarial Factor 6/13/22]]</f>
        <v>435.67803396757131</v>
      </c>
    </row>
    <row r="26" spans="1:18" x14ac:dyDescent="0.2">
      <c r="A26" s="178" t="s">
        <v>23</v>
      </c>
      <c r="B26" s="33" t="s">
        <v>809</v>
      </c>
      <c r="C26" s="33" t="s">
        <v>249</v>
      </c>
      <c r="D26" s="33" t="s">
        <v>184</v>
      </c>
      <c r="E26" s="33" t="s">
        <v>788</v>
      </c>
      <c r="F26" s="37">
        <v>9322.7699999999968</v>
      </c>
      <c r="G26" s="33">
        <v>106</v>
      </c>
      <c r="H26" s="33">
        <v>106</v>
      </c>
      <c r="I26" s="37">
        <f>Table1[[#This Row],[SumOfPaid]]*Table1[[#This Row],[Actuarial Factor 6/13/22]]</f>
        <v>18779.0460366142</v>
      </c>
      <c r="J26" s="33">
        <v>2.0143204258620782</v>
      </c>
      <c r="K26" s="33" t="s">
        <v>334</v>
      </c>
      <c r="L26" s="33" t="s">
        <v>805</v>
      </c>
      <c r="M26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26" s="35" t="str">
        <f>IFERROR(IF(Table1[[#This Row],[Medicare Rate in CR]]&gt;0,"Y","N"),"N")</f>
        <v>Y</v>
      </c>
      <c r="O26" s="40">
        <f>Table1[[#This Row],[Medicare Rate in CR]]*Table1[[#This Row],[SumOfUnits]]*Table1[[#This Row],[Actuarial Factor 6/13/22]]</f>
        <v>56524.610911877608</v>
      </c>
      <c r="P2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56524.610911877608</v>
      </c>
      <c r="Q26" s="37">
        <f>Table1[[#This Row],[Trended Medicare Pricing for all RHCs]]-Table1[[#This Row],[SumOfSFY23 Estimated Payment 6/13/2022]]</f>
        <v>37745.564875263408</v>
      </c>
      <c r="R26" s="35">
        <f>Table1[[#This Row],[SumOfUnits]]*Table1[[#This Row],[Actuarial Factor 6/13/22]]</f>
        <v>213.51796514138027</v>
      </c>
    </row>
    <row r="27" spans="1:18" x14ac:dyDescent="0.2">
      <c r="A27" s="178" t="s">
        <v>23</v>
      </c>
      <c r="B27" s="33" t="s">
        <v>809</v>
      </c>
      <c r="C27" s="33" t="s">
        <v>249</v>
      </c>
      <c r="D27" s="33" t="s">
        <v>184</v>
      </c>
      <c r="E27" s="33" t="s">
        <v>787</v>
      </c>
      <c r="F27" s="37">
        <v>18023.080000000002</v>
      </c>
      <c r="G27" s="33">
        <v>205</v>
      </c>
      <c r="H27" s="33">
        <v>205</v>
      </c>
      <c r="I27" s="37">
        <f>Table1[[#This Row],[SumOfPaid]]*Table1[[#This Row],[Actuarial Factor 6/13/22]]</f>
        <v>22522.109843000733</v>
      </c>
      <c r="J27" s="33">
        <v>1.2496260263506975</v>
      </c>
      <c r="K27" s="33" t="s">
        <v>334</v>
      </c>
      <c r="L27" s="33" t="s">
        <v>805</v>
      </c>
      <c r="M27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27" s="35" t="str">
        <f>IFERROR(IF(Table1[[#This Row],[Medicare Rate in CR]]&gt;0,"Y","N"),"N")</f>
        <v>Y</v>
      </c>
      <c r="O27" s="40">
        <f>Table1[[#This Row],[Medicare Rate in CR]]*Table1[[#This Row],[SumOfUnits]]*Table1[[#This Row],[Actuarial Factor 6/13/22]]</f>
        <v>67816.767080943129</v>
      </c>
      <c r="P2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67816.767080943129</v>
      </c>
      <c r="Q27" s="37">
        <f>Table1[[#This Row],[Trended Medicare Pricing for all RHCs]]-Table1[[#This Row],[SumOfSFY23 Estimated Payment 6/13/2022]]</f>
        <v>45294.657237942396</v>
      </c>
      <c r="R27" s="35">
        <f>Table1[[#This Row],[SumOfUnits]]*Table1[[#This Row],[Actuarial Factor 6/13/22]]</f>
        <v>256.17333540189298</v>
      </c>
    </row>
    <row r="28" spans="1:18" x14ac:dyDescent="0.2">
      <c r="A28" s="178" t="s">
        <v>23</v>
      </c>
      <c r="B28" s="33" t="s">
        <v>809</v>
      </c>
      <c r="C28" s="33" t="s">
        <v>249</v>
      </c>
      <c r="D28" s="33" t="s">
        <v>2</v>
      </c>
      <c r="E28" s="33" t="s">
        <v>802</v>
      </c>
      <c r="F28" s="37">
        <v>708.56</v>
      </c>
      <c r="G28" s="33">
        <v>8</v>
      </c>
      <c r="H28" s="33">
        <v>8</v>
      </c>
      <c r="I28" s="37">
        <f>Table1[[#This Row],[SumOfPaid]]*Table1[[#This Row],[Actuarial Factor 6/13/22]]</f>
        <v>746.64875103486895</v>
      </c>
      <c r="J28" s="33">
        <v>1.0537551527532869</v>
      </c>
      <c r="K28" s="33" t="s">
        <v>334</v>
      </c>
      <c r="L28" s="33" t="s">
        <v>805</v>
      </c>
      <c r="M28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28" s="35" t="str">
        <f>IFERROR(IF(Table1[[#This Row],[Medicare Rate in CR]]&gt;0,"Y","N"),"N")</f>
        <v>Y</v>
      </c>
      <c r="O28" s="40">
        <f>Table1[[#This Row],[Medicare Rate in CR]]*Table1[[#This Row],[SumOfUnits]]*Table1[[#This Row],[Actuarial Factor 6/13/22]]</f>
        <v>2231.6848127070211</v>
      </c>
      <c r="P2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2231.6848127070211</v>
      </c>
      <c r="Q28" s="37">
        <f>Table1[[#This Row],[Trended Medicare Pricing for all RHCs]]-Table1[[#This Row],[SumOfSFY23 Estimated Payment 6/13/2022]]</f>
        <v>1485.0360616721523</v>
      </c>
      <c r="R28" s="35">
        <f>Table1[[#This Row],[SumOfUnits]]*Table1[[#This Row],[Actuarial Factor 6/13/22]]</f>
        <v>8.4300412220262952</v>
      </c>
    </row>
    <row r="29" spans="1:18" x14ac:dyDescent="0.2">
      <c r="A29" s="178" t="s">
        <v>23</v>
      </c>
      <c r="B29" s="33" t="s">
        <v>809</v>
      </c>
      <c r="C29" s="33" t="s">
        <v>249</v>
      </c>
      <c r="D29" s="33" t="s">
        <v>2</v>
      </c>
      <c r="E29" s="33" t="s">
        <v>800</v>
      </c>
      <c r="F29" s="37">
        <v>1328.5499999999997</v>
      </c>
      <c r="G29" s="33">
        <v>15</v>
      </c>
      <c r="H29" s="33">
        <v>15</v>
      </c>
      <c r="I29" s="37">
        <f>Table1[[#This Row],[SumOfPaid]]*Table1[[#This Row],[Actuarial Factor 6/13/22]]</f>
        <v>1736.760038972395</v>
      </c>
      <c r="J29" s="33">
        <v>1.307259823847349</v>
      </c>
      <c r="K29" s="33" t="s">
        <v>334</v>
      </c>
      <c r="L29" s="33" t="s">
        <v>805</v>
      </c>
      <c r="M29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29" s="35" t="str">
        <f>IFERROR(IF(Table1[[#This Row],[Medicare Rate in CR]]&gt;0,"Y","N"),"N")</f>
        <v>Y</v>
      </c>
      <c r="O29" s="40">
        <f>Table1[[#This Row],[Medicare Rate in CR]]*Table1[[#This Row],[SumOfUnits]]*Table1[[#This Row],[Actuarial Factor 6/13/22]]</f>
        <v>5191.0633975066303</v>
      </c>
      <c r="P2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5191.0633975066303</v>
      </c>
      <c r="Q29" s="37">
        <f>Table1[[#This Row],[Trended Medicare Pricing for all RHCs]]-Table1[[#This Row],[SumOfSFY23 Estimated Payment 6/13/2022]]</f>
        <v>3454.3033585342355</v>
      </c>
      <c r="R29" s="35">
        <f>Table1[[#This Row],[SumOfUnits]]*Table1[[#This Row],[Actuarial Factor 6/13/22]]</f>
        <v>19.608897357710234</v>
      </c>
    </row>
    <row r="30" spans="1:18" x14ac:dyDescent="0.2">
      <c r="A30" s="178" t="s">
        <v>23</v>
      </c>
      <c r="B30" s="33" t="s">
        <v>809</v>
      </c>
      <c r="C30" s="33" t="s">
        <v>249</v>
      </c>
      <c r="D30" s="33" t="s">
        <v>2</v>
      </c>
      <c r="E30" s="33" t="s">
        <v>798</v>
      </c>
      <c r="F30" s="37">
        <v>708.56</v>
      </c>
      <c r="G30" s="33">
        <v>8</v>
      </c>
      <c r="H30" s="33">
        <v>8</v>
      </c>
      <c r="I30" s="37">
        <f>Table1[[#This Row],[SumOfPaid]]*Table1[[#This Row],[Actuarial Factor 6/13/22]]</f>
        <v>1027.6216074482436</v>
      </c>
      <c r="J30" s="33">
        <v>1.4502958217345654</v>
      </c>
      <c r="K30" s="33" t="s">
        <v>334</v>
      </c>
      <c r="L30" s="33" t="s">
        <v>805</v>
      </c>
      <c r="M30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30" s="35" t="str">
        <f>IFERROR(IF(Table1[[#This Row],[Medicare Rate in CR]]&gt;0,"Y","N"),"N")</f>
        <v>Y</v>
      </c>
      <c r="O30" s="40">
        <f>Table1[[#This Row],[Medicare Rate in CR]]*Table1[[#This Row],[SumOfUnits]]*Table1[[#This Row],[Actuarial Factor 6/13/22]]</f>
        <v>3071.4945031023321</v>
      </c>
      <c r="P3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3071.4945031023321</v>
      </c>
      <c r="Q30" s="37">
        <f>Table1[[#This Row],[Trended Medicare Pricing for all RHCs]]-Table1[[#This Row],[SumOfSFY23 Estimated Payment 6/13/2022]]</f>
        <v>2043.8728956540886</v>
      </c>
      <c r="R30" s="35">
        <f>Table1[[#This Row],[SumOfUnits]]*Table1[[#This Row],[Actuarial Factor 6/13/22]]</f>
        <v>11.602366573876523</v>
      </c>
    </row>
    <row r="31" spans="1:18" x14ac:dyDescent="0.2">
      <c r="A31" s="178" t="s">
        <v>23</v>
      </c>
      <c r="B31" s="33" t="s">
        <v>809</v>
      </c>
      <c r="C31" s="33" t="s">
        <v>249</v>
      </c>
      <c r="D31" s="33" t="s">
        <v>2</v>
      </c>
      <c r="E31" s="33" t="s">
        <v>799</v>
      </c>
      <c r="F31" s="37">
        <v>708.56</v>
      </c>
      <c r="G31" s="33">
        <v>8</v>
      </c>
      <c r="H31" s="33">
        <v>8</v>
      </c>
      <c r="I31" s="37">
        <f>Table1[[#This Row],[SumOfPaid]]*Table1[[#This Row],[Actuarial Factor 6/13/22]]</f>
        <v>806.33827473333895</v>
      </c>
      <c r="J31" s="33">
        <v>1.1379957586278353</v>
      </c>
      <c r="K31" s="33" t="s">
        <v>334</v>
      </c>
      <c r="L31" s="33" t="s">
        <v>805</v>
      </c>
      <c r="M31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31" s="35" t="str">
        <f>IFERROR(IF(Table1[[#This Row],[Medicare Rate in CR]]&gt;0,"Y","N"),"N")</f>
        <v>Y</v>
      </c>
      <c r="O31" s="40">
        <f>Table1[[#This Row],[Medicare Rate in CR]]*Table1[[#This Row],[SumOfUnits]]*Table1[[#This Row],[Actuarial Factor 6/13/22]]</f>
        <v>2410.0929374523748</v>
      </c>
      <c r="P3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2410.0929374523748</v>
      </c>
      <c r="Q31" s="37">
        <f>Table1[[#This Row],[Trended Medicare Pricing for all RHCs]]-Table1[[#This Row],[SumOfSFY23 Estimated Payment 6/13/2022]]</f>
        <v>1603.7546627190359</v>
      </c>
      <c r="R31" s="35">
        <f>Table1[[#This Row],[SumOfUnits]]*Table1[[#This Row],[Actuarial Factor 6/13/22]]</f>
        <v>9.1039660690226825</v>
      </c>
    </row>
    <row r="32" spans="1:18" x14ac:dyDescent="0.2">
      <c r="A32" s="178" t="s">
        <v>23</v>
      </c>
      <c r="B32" s="33" t="s">
        <v>809</v>
      </c>
      <c r="C32" s="33" t="s">
        <v>249</v>
      </c>
      <c r="D32" s="33" t="s">
        <v>185</v>
      </c>
      <c r="E32" s="33" t="s">
        <v>794</v>
      </c>
      <c r="F32" s="37">
        <v>531.42000000000007</v>
      </c>
      <c r="G32" s="33">
        <v>6</v>
      </c>
      <c r="H32" s="33">
        <v>6</v>
      </c>
      <c r="I32" s="37">
        <f>Table1[[#This Row],[SumOfPaid]]*Table1[[#This Row],[Actuarial Factor 6/13/22]]</f>
        <v>579.02851210515917</v>
      </c>
      <c r="J32" s="33">
        <v>1.0895873548326354</v>
      </c>
      <c r="K32" s="33" t="s">
        <v>334</v>
      </c>
      <c r="L32" s="33" t="s">
        <v>805</v>
      </c>
      <c r="M32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32" s="35" t="str">
        <f>IFERROR(IF(Table1[[#This Row],[Medicare Rate in CR]]&gt;0,"Y","N"),"N")</f>
        <v>Y</v>
      </c>
      <c r="O32" s="40">
        <f>Table1[[#This Row],[Medicare Rate in CR]]*Table1[[#This Row],[SumOfUnits]]*Table1[[#This Row],[Actuarial Factor 6/13/22]]</f>
        <v>1730.6787626690614</v>
      </c>
      <c r="P3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1730.6787626690614</v>
      </c>
      <c r="Q32" s="37">
        <f>Table1[[#This Row],[Trended Medicare Pricing for all RHCs]]-Table1[[#This Row],[SumOfSFY23 Estimated Payment 6/13/2022]]</f>
        <v>1151.6502505639023</v>
      </c>
      <c r="R32" s="35">
        <f>Table1[[#This Row],[SumOfUnits]]*Table1[[#This Row],[Actuarial Factor 6/13/22]]</f>
        <v>6.5375241289958126</v>
      </c>
    </row>
    <row r="33" spans="1:18" x14ac:dyDescent="0.2">
      <c r="A33" s="178" t="s">
        <v>23</v>
      </c>
      <c r="B33" s="33" t="s">
        <v>809</v>
      </c>
      <c r="C33" s="33" t="s">
        <v>249</v>
      </c>
      <c r="D33" s="33" t="s">
        <v>185</v>
      </c>
      <c r="E33" s="33" t="s">
        <v>607</v>
      </c>
      <c r="F33" s="37">
        <v>265.70999999999998</v>
      </c>
      <c r="G33" s="33">
        <v>3</v>
      </c>
      <c r="H33" s="33">
        <v>3</v>
      </c>
      <c r="I33" s="37">
        <f>Table1[[#This Row],[SumOfPaid]]*Table1[[#This Row],[Actuarial Factor 6/13/22]]</f>
        <v>401.82672176493111</v>
      </c>
      <c r="J33" s="33">
        <v>1.5122754949566488</v>
      </c>
      <c r="K33" s="33" t="s">
        <v>334</v>
      </c>
      <c r="L33" s="33" t="s">
        <v>805</v>
      </c>
      <c r="M33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33" s="35" t="str">
        <f>IFERROR(IF(Table1[[#This Row],[Medicare Rate in CR]]&gt;0,"Y","N"),"N")</f>
        <v>Y</v>
      </c>
      <c r="O33" s="40">
        <f>Table1[[#This Row],[Medicare Rate in CR]]*Table1[[#This Row],[SumOfUnits]]*Table1[[#This Row],[Actuarial Factor 6/13/22]]</f>
        <v>1201.034075339621</v>
      </c>
      <c r="P3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1201.034075339621</v>
      </c>
      <c r="Q33" s="37">
        <f>Table1[[#This Row],[Trended Medicare Pricing for all RHCs]]-Table1[[#This Row],[SumOfSFY23 Estimated Payment 6/13/2022]]</f>
        <v>799.20735357468993</v>
      </c>
      <c r="R33" s="35">
        <f>Table1[[#This Row],[SumOfUnits]]*Table1[[#This Row],[Actuarial Factor 6/13/22]]</f>
        <v>4.5368264848699464</v>
      </c>
    </row>
    <row r="34" spans="1:18" x14ac:dyDescent="0.2">
      <c r="A34" s="178" t="s">
        <v>23</v>
      </c>
      <c r="B34" s="33" t="s">
        <v>809</v>
      </c>
      <c r="C34" s="33" t="s">
        <v>249</v>
      </c>
      <c r="D34" s="33" t="s">
        <v>185</v>
      </c>
      <c r="E34" s="33" t="s">
        <v>797</v>
      </c>
      <c r="F34" s="37">
        <v>3365.66</v>
      </c>
      <c r="G34" s="33">
        <v>38</v>
      </c>
      <c r="H34" s="33">
        <v>38</v>
      </c>
      <c r="I34" s="37">
        <f>Table1[[#This Row],[SumOfPaid]]*Table1[[#This Row],[Actuarial Factor 6/13/22]]</f>
        <v>3669.8726562460374</v>
      </c>
      <c r="J34" s="33">
        <v>1.0903872215987467</v>
      </c>
      <c r="K34" s="33" t="s">
        <v>334</v>
      </c>
      <c r="L34" s="33" t="s">
        <v>805</v>
      </c>
      <c r="M34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34" s="35" t="str">
        <f>IFERROR(IF(Table1[[#This Row],[Medicare Rate in CR]]&gt;0,"Y","N"),"N")</f>
        <v>Y</v>
      </c>
      <c r="O34" s="40">
        <f>Table1[[#This Row],[Medicare Rate in CR]]*Table1[[#This Row],[SumOfUnits]]*Table1[[#This Row],[Actuarial Factor 6/13/22]]</f>
        <v>10969.011948605777</v>
      </c>
      <c r="P3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10969.011948605777</v>
      </c>
      <c r="Q34" s="37">
        <f>Table1[[#This Row],[Trended Medicare Pricing for all RHCs]]-Table1[[#This Row],[SumOfSFY23 Estimated Payment 6/13/2022]]</f>
        <v>7299.1392923597396</v>
      </c>
      <c r="R34" s="35">
        <f>Table1[[#This Row],[SumOfUnits]]*Table1[[#This Row],[Actuarial Factor 6/13/22]]</f>
        <v>41.434714420752371</v>
      </c>
    </row>
    <row r="35" spans="1:18" x14ac:dyDescent="0.2">
      <c r="A35" s="178" t="s">
        <v>23</v>
      </c>
      <c r="B35" s="33" t="s">
        <v>809</v>
      </c>
      <c r="C35" s="33" t="s">
        <v>249</v>
      </c>
      <c r="D35" s="33" t="s">
        <v>185</v>
      </c>
      <c r="E35" s="33" t="s">
        <v>796</v>
      </c>
      <c r="F35" s="37">
        <v>4162.79</v>
      </c>
      <c r="G35" s="33">
        <v>47</v>
      </c>
      <c r="H35" s="33">
        <v>47</v>
      </c>
      <c r="I35" s="37">
        <f>Table1[[#This Row],[SumOfPaid]]*Table1[[#This Row],[Actuarial Factor 6/13/22]]</f>
        <v>3958.0292039114897</v>
      </c>
      <c r="J35" s="33">
        <v>0.95081164409242114</v>
      </c>
      <c r="K35" s="33" t="s">
        <v>334</v>
      </c>
      <c r="L35" s="33" t="s">
        <v>805</v>
      </c>
      <c r="M35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35" s="35" t="str">
        <f>IFERROR(IF(Table1[[#This Row],[Medicare Rate in CR]]&gt;0,"Y","N"),"N")</f>
        <v>Y</v>
      </c>
      <c r="O35" s="40">
        <f>Table1[[#This Row],[Medicare Rate in CR]]*Table1[[#This Row],[SumOfUnits]]*Table1[[#This Row],[Actuarial Factor 6/13/22]]</f>
        <v>11830.293227407574</v>
      </c>
      <c r="P3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11830.293227407574</v>
      </c>
      <c r="Q35" s="37">
        <f>Table1[[#This Row],[Trended Medicare Pricing for all RHCs]]-Table1[[#This Row],[SumOfSFY23 Estimated Payment 6/13/2022]]</f>
        <v>7872.2640234960836</v>
      </c>
      <c r="R35" s="35">
        <f>Table1[[#This Row],[SumOfUnits]]*Table1[[#This Row],[Actuarial Factor 6/13/22]]</f>
        <v>44.688147272343791</v>
      </c>
    </row>
    <row r="36" spans="1:18" x14ac:dyDescent="0.2">
      <c r="A36" s="178" t="s">
        <v>23</v>
      </c>
      <c r="B36" s="33" t="s">
        <v>809</v>
      </c>
      <c r="C36" s="33" t="s">
        <v>249</v>
      </c>
      <c r="D36" s="33" t="s">
        <v>185</v>
      </c>
      <c r="E36" s="33" t="s">
        <v>795</v>
      </c>
      <c r="F36" s="37">
        <v>23648.189999999991</v>
      </c>
      <c r="G36" s="33">
        <v>267</v>
      </c>
      <c r="H36" s="33">
        <v>267</v>
      </c>
      <c r="I36" s="37">
        <f>Table1[[#This Row],[SumOfPaid]]*Table1[[#This Row],[Actuarial Factor 6/13/22]]</f>
        <v>26965.513386109422</v>
      </c>
      <c r="J36" s="33">
        <v>1.1402781094920766</v>
      </c>
      <c r="K36" s="33" t="s">
        <v>334</v>
      </c>
      <c r="L36" s="33" t="s">
        <v>805</v>
      </c>
      <c r="M36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36" s="35" t="str">
        <f>IFERROR(IF(Table1[[#This Row],[Medicare Rate in CR]]&gt;0,"Y","N"),"N")</f>
        <v>Y</v>
      </c>
      <c r="O36" s="40">
        <f>Table1[[#This Row],[Medicare Rate in CR]]*Table1[[#This Row],[SumOfUnits]]*Table1[[#This Row],[Actuarial Factor 6/13/22]]</f>
        <v>80598.174988198603</v>
      </c>
      <c r="P3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80598.174988198603</v>
      </c>
      <c r="Q36" s="37">
        <f>Table1[[#This Row],[Trended Medicare Pricing for all RHCs]]-Table1[[#This Row],[SumOfSFY23 Estimated Payment 6/13/2022]]</f>
        <v>53632.661602089182</v>
      </c>
      <c r="R36" s="35">
        <f>Table1[[#This Row],[SumOfUnits]]*Table1[[#This Row],[Actuarial Factor 6/13/22]]</f>
        <v>304.45425523438445</v>
      </c>
    </row>
    <row r="37" spans="1:18" x14ac:dyDescent="0.2">
      <c r="A37" s="178" t="s">
        <v>23</v>
      </c>
      <c r="B37" s="33" t="s">
        <v>809</v>
      </c>
      <c r="C37" s="33" t="s">
        <v>422</v>
      </c>
      <c r="D37" s="33" t="s">
        <v>184</v>
      </c>
      <c r="E37" s="33" t="s">
        <v>786</v>
      </c>
      <c r="F37" s="37">
        <v>1239.9799999999998</v>
      </c>
      <c r="G37" s="33">
        <v>14</v>
      </c>
      <c r="H37" s="33">
        <v>14</v>
      </c>
      <c r="I37" s="37">
        <f>Table1[[#This Row],[SumOfPaid]]*Table1[[#This Row],[Actuarial Factor 6/13/22]]</f>
        <v>1937.4100279138058</v>
      </c>
      <c r="J37" s="33">
        <v>1.5624526427150487</v>
      </c>
      <c r="K37" s="33" t="s">
        <v>334</v>
      </c>
      <c r="L37" s="33" t="s">
        <v>805</v>
      </c>
      <c r="M37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37" s="35" t="str">
        <f>IFERROR(IF(Table1[[#This Row],[Medicare Rate in CR]]&gt;0,"Y","N"),"N")</f>
        <v>Y</v>
      </c>
      <c r="O37" s="40">
        <f>Table1[[#This Row],[Medicare Rate in CR]]*Table1[[#This Row],[SumOfUnits]]*Table1[[#This Row],[Actuarial Factor 6/13/22]]</f>
        <v>5790.7932334833686</v>
      </c>
      <c r="P3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5790.7932334833686</v>
      </c>
      <c r="Q37" s="37">
        <f>Table1[[#This Row],[Trended Medicare Pricing for all RHCs]]-Table1[[#This Row],[SumOfSFY23 Estimated Payment 6/13/2022]]</f>
        <v>3853.383205569563</v>
      </c>
      <c r="R37" s="35">
        <f>Table1[[#This Row],[SumOfUnits]]*Table1[[#This Row],[Actuarial Factor 6/13/22]]</f>
        <v>21.874336998010683</v>
      </c>
    </row>
    <row r="38" spans="1:18" x14ac:dyDescent="0.2">
      <c r="A38" s="178" t="s">
        <v>23</v>
      </c>
      <c r="B38" s="33" t="s">
        <v>809</v>
      </c>
      <c r="C38" s="33" t="s">
        <v>422</v>
      </c>
      <c r="D38" s="33" t="s">
        <v>184</v>
      </c>
      <c r="E38" s="33" t="s">
        <v>790</v>
      </c>
      <c r="F38" s="37">
        <v>177.14</v>
      </c>
      <c r="G38" s="33">
        <v>2</v>
      </c>
      <c r="H38" s="33">
        <v>2</v>
      </c>
      <c r="I38" s="37">
        <f>Table1[[#This Row],[SumOfPaid]]*Table1[[#This Row],[Actuarial Factor 6/13/22]]</f>
        <v>372.43654122099917</v>
      </c>
      <c r="J38" s="33">
        <v>2.1024982568646222</v>
      </c>
      <c r="K38" s="33" t="s">
        <v>334</v>
      </c>
      <c r="L38" s="33" t="s">
        <v>805</v>
      </c>
      <c r="M38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38" s="35" t="str">
        <f>IFERROR(IF(Table1[[#This Row],[Medicare Rate in CR]]&gt;0,"Y","N"),"N")</f>
        <v>Y</v>
      </c>
      <c r="O38" s="40">
        <f>Table1[[#This Row],[Medicare Rate in CR]]*Table1[[#This Row],[SumOfUnits]]*Table1[[#This Row],[Actuarial Factor 6/13/22]]</f>
        <v>1113.188727079543</v>
      </c>
      <c r="P3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1113.188727079543</v>
      </c>
      <c r="Q38" s="37">
        <f>Table1[[#This Row],[Trended Medicare Pricing for all RHCs]]-Table1[[#This Row],[SumOfSFY23 Estimated Payment 6/13/2022]]</f>
        <v>740.75218585854384</v>
      </c>
      <c r="R38" s="35">
        <f>Table1[[#This Row],[SumOfUnits]]*Table1[[#This Row],[Actuarial Factor 6/13/22]]</f>
        <v>4.2049965137292444</v>
      </c>
    </row>
    <row r="39" spans="1:18" x14ac:dyDescent="0.2">
      <c r="A39" s="178" t="s">
        <v>23</v>
      </c>
      <c r="B39" s="33" t="s">
        <v>809</v>
      </c>
      <c r="C39" s="33" t="s">
        <v>422</v>
      </c>
      <c r="D39" s="33" t="s">
        <v>184</v>
      </c>
      <c r="E39" s="33" t="s">
        <v>789</v>
      </c>
      <c r="F39" s="37">
        <v>1948.54</v>
      </c>
      <c r="G39" s="33">
        <v>22</v>
      </c>
      <c r="H39" s="33">
        <v>22</v>
      </c>
      <c r="I39" s="37">
        <f>Table1[[#This Row],[SumOfPaid]]*Table1[[#This Row],[Actuarial Factor 6/13/22]]</f>
        <v>3179.4013321945222</v>
      </c>
      <c r="J39" s="33">
        <v>1.6316838926552815</v>
      </c>
      <c r="K39" s="33" t="s">
        <v>334</v>
      </c>
      <c r="L39" s="33" t="s">
        <v>805</v>
      </c>
      <c r="M39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39" s="35" t="str">
        <f>IFERROR(IF(Table1[[#This Row],[Medicare Rate in CR]]&gt;0,"Y","N"),"N")</f>
        <v>Y</v>
      </c>
      <c r="O39" s="40">
        <f>Table1[[#This Row],[Medicare Rate in CR]]*Table1[[#This Row],[SumOfUnits]]*Table1[[#This Row],[Actuarial Factor 6/13/22]]</f>
        <v>9503.02489185792</v>
      </c>
      <c r="P3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9503.02489185792</v>
      </c>
      <c r="Q39" s="37">
        <f>Table1[[#This Row],[Trended Medicare Pricing for all RHCs]]-Table1[[#This Row],[SumOfSFY23 Estimated Payment 6/13/2022]]</f>
        <v>6323.6235596633978</v>
      </c>
      <c r="R39" s="35">
        <f>Table1[[#This Row],[SumOfUnits]]*Table1[[#This Row],[Actuarial Factor 6/13/22]]</f>
        <v>35.897045638416195</v>
      </c>
    </row>
    <row r="40" spans="1:18" x14ac:dyDescent="0.2">
      <c r="A40" s="178" t="s">
        <v>23</v>
      </c>
      <c r="B40" s="33" t="s">
        <v>809</v>
      </c>
      <c r="C40" s="33" t="s">
        <v>422</v>
      </c>
      <c r="D40" s="33" t="s">
        <v>184</v>
      </c>
      <c r="E40" s="33" t="s">
        <v>791</v>
      </c>
      <c r="F40" s="37">
        <v>2037.11</v>
      </c>
      <c r="G40" s="33">
        <v>23</v>
      </c>
      <c r="H40" s="33">
        <v>23</v>
      </c>
      <c r="I40" s="37">
        <f>Table1[[#This Row],[SumOfPaid]]*Table1[[#This Row],[Actuarial Factor 6/13/22]]</f>
        <v>3382.7229720096334</v>
      </c>
      <c r="J40" s="33">
        <v>1.6605499811054061</v>
      </c>
      <c r="K40" s="33" t="s">
        <v>334</v>
      </c>
      <c r="L40" s="33" t="s">
        <v>805</v>
      </c>
      <c r="M40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40" s="35" t="str">
        <f>IFERROR(IF(Table1[[#This Row],[Medicare Rate in CR]]&gt;0,"Y","N"),"N")</f>
        <v>Y</v>
      </c>
      <c r="O40" s="40">
        <f>Table1[[#This Row],[Medicare Rate in CR]]*Table1[[#This Row],[SumOfUnits]]*Table1[[#This Row],[Actuarial Factor 6/13/22]]</f>
        <v>10110.740119454787</v>
      </c>
      <c r="P4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10110.740119454787</v>
      </c>
      <c r="Q40" s="37">
        <f>Table1[[#This Row],[Trended Medicare Pricing for all RHCs]]-Table1[[#This Row],[SumOfSFY23 Estimated Payment 6/13/2022]]</f>
        <v>6728.0171474451545</v>
      </c>
      <c r="R40" s="35">
        <f>Table1[[#This Row],[SumOfUnits]]*Table1[[#This Row],[Actuarial Factor 6/13/22]]</f>
        <v>38.19264956542434</v>
      </c>
    </row>
    <row r="41" spans="1:18" x14ac:dyDescent="0.2">
      <c r="A41" s="178" t="s">
        <v>23</v>
      </c>
      <c r="B41" s="33" t="s">
        <v>809</v>
      </c>
      <c r="C41" s="33" t="s">
        <v>422</v>
      </c>
      <c r="D41" s="33" t="s">
        <v>184</v>
      </c>
      <c r="E41" s="33" t="s">
        <v>788</v>
      </c>
      <c r="F41" s="37">
        <v>265.70999999999998</v>
      </c>
      <c r="G41" s="33">
        <v>3</v>
      </c>
      <c r="H41" s="33">
        <v>3</v>
      </c>
      <c r="I41" s="37">
        <f>Table1[[#This Row],[SumOfPaid]]*Table1[[#This Row],[Actuarial Factor 6/13/22]]</f>
        <v>550.95729282311549</v>
      </c>
      <c r="J41" s="33">
        <v>2.0735286320541775</v>
      </c>
      <c r="K41" s="33" t="s">
        <v>334</v>
      </c>
      <c r="L41" s="33" t="s">
        <v>805</v>
      </c>
      <c r="M41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41" s="35" t="str">
        <f>IFERROR(IF(Table1[[#This Row],[Medicare Rate in CR]]&gt;0,"Y","N"),"N")</f>
        <v>Y</v>
      </c>
      <c r="O41" s="40">
        <f>Table1[[#This Row],[Medicare Rate in CR]]*Table1[[#This Row],[SumOfUnits]]*Table1[[#This Row],[Actuarial Factor 6/13/22]]</f>
        <v>1646.7757042911073</v>
      </c>
      <c r="P4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1646.7757042911073</v>
      </c>
      <c r="Q41" s="37">
        <f>Table1[[#This Row],[Trended Medicare Pricing for all RHCs]]-Table1[[#This Row],[SumOfSFY23 Estimated Payment 6/13/2022]]</f>
        <v>1095.8184114679918</v>
      </c>
      <c r="R41" s="35">
        <f>Table1[[#This Row],[SumOfUnits]]*Table1[[#This Row],[Actuarial Factor 6/13/22]]</f>
        <v>6.2205858961625324</v>
      </c>
    </row>
    <row r="42" spans="1:18" x14ac:dyDescent="0.2">
      <c r="A42" s="178" t="s">
        <v>23</v>
      </c>
      <c r="B42" s="33" t="s">
        <v>809</v>
      </c>
      <c r="C42" s="33" t="s">
        <v>422</v>
      </c>
      <c r="D42" s="33" t="s">
        <v>184</v>
      </c>
      <c r="E42" s="33" t="s">
        <v>787</v>
      </c>
      <c r="F42" s="37">
        <v>885.7</v>
      </c>
      <c r="G42" s="33">
        <v>10</v>
      </c>
      <c r="H42" s="33">
        <v>10</v>
      </c>
      <c r="I42" s="37">
        <f>Table1[[#This Row],[SumOfPaid]]*Table1[[#This Row],[Actuarial Factor 6/13/22]]</f>
        <v>1233.5335175569462</v>
      </c>
      <c r="J42" s="33">
        <v>1.3927215959771324</v>
      </c>
      <c r="K42" s="33" t="s">
        <v>334</v>
      </c>
      <c r="L42" s="33" t="s">
        <v>805</v>
      </c>
      <c r="M42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42" s="35" t="str">
        <f>IFERROR(IF(Table1[[#This Row],[Medicare Rate in CR]]&gt;0,"Y","N"),"N")</f>
        <v>Y</v>
      </c>
      <c r="O42" s="40">
        <f>Table1[[#This Row],[Medicare Rate in CR]]*Table1[[#This Row],[SumOfUnits]]*Table1[[#This Row],[Actuarial Factor 6/13/22]]</f>
        <v>3686.9518810302629</v>
      </c>
      <c r="P4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3686.9518810302629</v>
      </c>
      <c r="Q42" s="37">
        <f>Table1[[#This Row],[Trended Medicare Pricing for all RHCs]]-Table1[[#This Row],[SumOfSFY23 Estimated Payment 6/13/2022]]</f>
        <v>2453.4183634733167</v>
      </c>
      <c r="R42" s="35">
        <f>Table1[[#This Row],[SumOfUnits]]*Table1[[#This Row],[Actuarial Factor 6/13/22]]</f>
        <v>13.927215959771324</v>
      </c>
    </row>
    <row r="43" spans="1:18" x14ac:dyDescent="0.2">
      <c r="A43" s="178" t="s">
        <v>23</v>
      </c>
      <c r="B43" s="33" t="s">
        <v>809</v>
      </c>
      <c r="C43" s="33" t="s">
        <v>422</v>
      </c>
      <c r="D43" s="33" t="s">
        <v>185</v>
      </c>
      <c r="E43" s="33" t="s">
        <v>795</v>
      </c>
      <c r="F43" s="37">
        <v>2657.0999999999995</v>
      </c>
      <c r="G43" s="33">
        <v>30</v>
      </c>
      <c r="H43" s="33">
        <v>30</v>
      </c>
      <c r="I43" s="37">
        <f>Table1[[#This Row],[SumOfPaid]]*Table1[[#This Row],[Actuarial Factor 6/13/22]]</f>
        <v>3012.9834786167894</v>
      </c>
      <c r="J43" s="33">
        <v>1.133936802761202</v>
      </c>
      <c r="K43" s="33" t="s">
        <v>334</v>
      </c>
      <c r="L43" s="33" t="s">
        <v>805</v>
      </c>
      <c r="M43" s="35">
        <f>IFERROR(INDEX(FreeStand_MedicareCRs!E:E,MATCH(Table1[[#This Row],[Medicare Number]],FreeStand_MedicareCRs!A:A,0)),INDEX(HospitalBased_Mdcr_Rates!G:G,MATCH(Table1[[#This Row],[Medicare Number]],HospitalBased_Mdcr_Rates!E:E,0)))</f>
        <v>264.73</v>
      </c>
      <c r="N43" s="35" t="str">
        <f>IFERROR(IF(Table1[[#This Row],[Medicare Rate in CR]]&gt;0,"Y","N"),"N")</f>
        <v>Y</v>
      </c>
      <c r="O43" s="40">
        <f>Table1[[#This Row],[Medicare Rate in CR]]*Table1[[#This Row],[SumOfUnits]]*Table1[[#This Row],[Actuarial Factor 6/13/22]]</f>
        <v>9005.6126938491907</v>
      </c>
      <c r="P4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9005.6126938491907</v>
      </c>
      <c r="Q43" s="37">
        <f>Table1[[#This Row],[Trended Medicare Pricing for all RHCs]]-Table1[[#This Row],[SumOfSFY23 Estimated Payment 6/13/2022]]</f>
        <v>5992.6292152324013</v>
      </c>
      <c r="R43" s="35">
        <f>Table1[[#This Row],[SumOfUnits]]*Table1[[#This Row],[Actuarial Factor 6/13/22]]</f>
        <v>34.018104082836061</v>
      </c>
    </row>
    <row r="44" spans="1:18" x14ac:dyDescent="0.2">
      <c r="A44" s="178" t="s">
        <v>24</v>
      </c>
      <c r="B44" s="33" t="s">
        <v>814</v>
      </c>
      <c r="C44" s="33" t="s">
        <v>408</v>
      </c>
      <c r="D44" s="33" t="s">
        <v>184</v>
      </c>
      <c r="E44" s="33" t="s">
        <v>786</v>
      </c>
      <c r="F44" s="37">
        <v>82359.30000000009</v>
      </c>
      <c r="G44" s="33">
        <v>402</v>
      </c>
      <c r="H44" s="33">
        <v>402</v>
      </c>
      <c r="I44" s="37">
        <f>Table1[[#This Row],[SumOfPaid]]*Table1[[#This Row],[Actuarial Factor 6/13/22]]</f>
        <v>111121.8433015972</v>
      </c>
      <c r="J44" s="33">
        <v>1.3492324886393774</v>
      </c>
      <c r="K44" s="33" t="s">
        <v>412</v>
      </c>
      <c r="L44" s="33" t="s">
        <v>805</v>
      </c>
      <c r="M44" s="35">
        <f>IFERROR(INDEX(FreeStand_MedicareCRs!E:E,MATCH(Table1[[#This Row],[Medicare Number]],FreeStand_MedicareCRs!A:A,0)),INDEX(HospitalBased_Mdcr_Rates!G:G,MATCH(Table1[[#This Row],[Medicare Number]],HospitalBased_Mdcr_Rates!E:E,0)))</f>
        <v>181.86</v>
      </c>
      <c r="N44" s="35" t="str">
        <f>IFERROR(IF(Table1[[#This Row],[Medicare Rate in CR]]&gt;0,"Y","N"),"N")</f>
        <v>Y</v>
      </c>
      <c r="O44" s="40">
        <f>Table1[[#This Row],[Medicare Rate in CR]]*Table1[[#This Row],[SumOfUnits]]*Table1[[#This Row],[Actuarial Factor 6/13/22]]</f>
        <v>98639.310994350788</v>
      </c>
      <c r="P4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98639.310994350788</v>
      </c>
      <c r="Q44" s="37">
        <f>Table1[[#This Row],[Trended Medicare Pricing for all RHCs]]-Table1[[#This Row],[SumOfSFY23 Estimated Payment 6/13/2022]]</f>
        <v>-12482.532307246409</v>
      </c>
      <c r="R44" s="35">
        <f>Table1[[#This Row],[SumOfUnits]]*Table1[[#This Row],[Actuarial Factor 6/13/22]]</f>
        <v>542.39146043302969</v>
      </c>
    </row>
    <row r="45" spans="1:18" x14ac:dyDescent="0.2">
      <c r="A45" s="178" t="s">
        <v>24</v>
      </c>
      <c r="B45" s="33" t="s">
        <v>814</v>
      </c>
      <c r="C45" s="33" t="s">
        <v>408</v>
      </c>
      <c r="D45" s="33" t="s">
        <v>184</v>
      </c>
      <c r="E45" s="33" t="s">
        <v>790</v>
      </c>
      <c r="F45" s="37">
        <v>41877.06</v>
      </c>
      <c r="G45" s="33">
        <v>206</v>
      </c>
      <c r="H45" s="33">
        <v>206</v>
      </c>
      <c r="I45" s="37">
        <f>Table1[[#This Row],[SumOfPaid]]*Table1[[#This Row],[Actuarial Factor 6/13/22]]</f>
        <v>79071.319525973377</v>
      </c>
      <c r="J45" s="33">
        <v>1.8881774299813163</v>
      </c>
      <c r="K45" s="33" t="s">
        <v>412</v>
      </c>
      <c r="L45" s="33" t="s">
        <v>805</v>
      </c>
      <c r="M45" s="35">
        <f>IFERROR(INDEX(FreeStand_MedicareCRs!E:E,MATCH(Table1[[#This Row],[Medicare Number]],FreeStand_MedicareCRs!A:A,0)),INDEX(HospitalBased_Mdcr_Rates!G:G,MATCH(Table1[[#This Row],[Medicare Number]],HospitalBased_Mdcr_Rates!E:E,0)))</f>
        <v>181.86</v>
      </c>
      <c r="N45" s="35" t="str">
        <f>IFERROR(IF(Table1[[#This Row],[Medicare Rate in CR]]&gt;0,"Y","N"),"N")</f>
        <v>Y</v>
      </c>
      <c r="O45" s="40">
        <f>Table1[[#This Row],[Medicare Rate in CR]]*Table1[[#This Row],[SumOfUnits]]*Table1[[#This Row],[Actuarial Factor 6/13/22]]</f>
        <v>70737.093167778861</v>
      </c>
      <c r="P4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70737.093167778861</v>
      </c>
      <c r="Q45" s="37">
        <f>Table1[[#This Row],[Trended Medicare Pricing for all RHCs]]-Table1[[#This Row],[SumOfSFY23 Estimated Payment 6/13/2022]]</f>
        <v>-8334.2263581945153</v>
      </c>
      <c r="R45" s="35">
        <f>Table1[[#This Row],[SumOfUnits]]*Table1[[#This Row],[Actuarial Factor 6/13/22]]</f>
        <v>388.96455057615117</v>
      </c>
    </row>
    <row r="46" spans="1:18" x14ac:dyDescent="0.2">
      <c r="A46" s="178" t="s">
        <v>24</v>
      </c>
      <c r="B46" s="33" t="s">
        <v>814</v>
      </c>
      <c r="C46" s="33" t="s">
        <v>408</v>
      </c>
      <c r="D46" s="33" t="s">
        <v>184</v>
      </c>
      <c r="E46" s="33" t="s">
        <v>789</v>
      </c>
      <c r="F46" s="37">
        <v>116669.96000000011</v>
      </c>
      <c r="G46" s="33">
        <v>578</v>
      </c>
      <c r="H46" s="33">
        <v>578</v>
      </c>
      <c r="I46" s="37">
        <f>Table1[[#This Row],[SumOfPaid]]*Table1[[#This Row],[Actuarial Factor 6/13/22]]</f>
        <v>175918.50143560424</v>
      </c>
      <c r="J46" s="33">
        <v>1.5078303055525524</v>
      </c>
      <c r="K46" s="33" t="s">
        <v>412</v>
      </c>
      <c r="L46" s="33" t="s">
        <v>805</v>
      </c>
      <c r="M46" s="35">
        <f>IFERROR(INDEX(FreeStand_MedicareCRs!E:E,MATCH(Table1[[#This Row],[Medicare Number]],FreeStand_MedicareCRs!A:A,0)),INDEX(HospitalBased_Mdcr_Rates!G:G,MATCH(Table1[[#This Row],[Medicare Number]],HospitalBased_Mdcr_Rates!E:E,0)))</f>
        <v>181.86</v>
      </c>
      <c r="N46" s="35" t="str">
        <f>IFERROR(IF(Table1[[#This Row],[Medicare Rate in CR]]&gt;0,"Y","N"),"N")</f>
        <v>Y</v>
      </c>
      <c r="O46" s="40">
        <f>Table1[[#This Row],[Medicare Rate in CR]]*Table1[[#This Row],[SumOfUnits]]*Table1[[#This Row],[Actuarial Factor 6/13/22]]</f>
        <v>158495.703194581</v>
      </c>
      <c r="P4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158495.703194581</v>
      </c>
      <c r="Q46" s="37">
        <f>Table1[[#This Row],[Trended Medicare Pricing for all RHCs]]-Table1[[#This Row],[SumOfSFY23 Estimated Payment 6/13/2022]]</f>
        <v>-17422.798241023236</v>
      </c>
      <c r="R46" s="35">
        <f>Table1[[#This Row],[SumOfUnits]]*Table1[[#This Row],[Actuarial Factor 6/13/22]]</f>
        <v>871.52591660937526</v>
      </c>
    </row>
    <row r="47" spans="1:18" x14ac:dyDescent="0.2">
      <c r="A47" s="178" t="s">
        <v>24</v>
      </c>
      <c r="B47" s="33" t="s">
        <v>814</v>
      </c>
      <c r="C47" s="33" t="s">
        <v>408</v>
      </c>
      <c r="D47" s="33" t="s">
        <v>184</v>
      </c>
      <c r="E47" s="33" t="s">
        <v>791</v>
      </c>
      <c r="F47" s="37">
        <v>1638.32</v>
      </c>
      <c r="G47" s="33">
        <v>8</v>
      </c>
      <c r="H47" s="33">
        <v>8</v>
      </c>
      <c r="I47" s="37">
        <f>Table1[[#This Row],[SumOfPaid]]*Table1[[#This Row],[Actuarial Factor 6/13/22]]</f>
        <v>2816.8749689815982</v>
      </c>
      <c r="J47" s="33">
        <v>1.7193679922003016</v>
      </c>
      <c r="K47" s="33" t="s">
        <v>412</v>
      </c>
      <c r="L47" s="33" t="s">
        <v>805</v>
      </c>
      <c r="M47" s="35">
        <f>IFERROR(INDEX(FreeStand_MedicareCRs!E:E,MATCH(Table1[[#This Row],[Medicare Number]],FreeStand_MedicareCRs!A:A,0)),INDEX(HospitalBased_Mdcr_Rates!G:G,MATCH(Table1[[#This Row],[Medicare Number]],HospitalBased_Mdcr_Rates!E:E,0)))</f>
        <v>181.86</v>
      </c>
      <c r="N47" s="35" t="str">
        <f>IFERROR(IF(Table1[[#This Row],[Medicare Rate in CR]]&gt;0,"Y","N"),"N")</f>
        <v>Y</v>
      </c>
      <c r="O47" s="40">
        <f>Table1[[#This Row],[Medicare Rate in CR]]*Table1[[#This Row],[SumOfUnits]]*Table1[[#This Row],[Actuarial Factor 6/13/22]]</f>
        <v>2501.4741044923749</v>
      </c>
      <c r="P4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2501.4741044923749</v>
      </c>
      <c r="Q47" s="37">
        <f>Table1[[#This Row],[Trended Medicare Pricing for all RHCs]]-Table1[[#This Row],[SumOfSFY23 Estimated Payment 6/13/2022]]</f>
        <v>-315.4008644892233</v>
      </c>
      <c r="R47" s="35">
        <f>Table1[[#This Row],[SumOfUnits]]*Table1[[#This Row],[Actuarial Factor 6/13/22]]</f>
        <v>13.754943937602413</v>
      </c>
    </row>
    <row r="48" spans="1:18" x14ac:dyDescent="0.2">
      <c r="A48" s="178" t="s">
        <v>24</v>
      </c>
      <c r="B48" s="33" t="s">
        <v>814</v>
      </c>
      <c r="C48" s="33" t="s">
        <v>408</v>
      </c>
      <c r="D48" s="33" t="s">
        <v>184</v>
      </c>
      <c r="E48" s="33" t="s">
        <v>788</v>
      </c>
      <c r="F48" s="37">
        <v>45975.28</v>
      </c>
      <c r="G48" s="33">
        <v>224</v>
      </c>
      <c r="H48" s="33">
        <v>224</v>
      </c>
      <c r="I48" s="37">
        <f>Table1[[#This Row],[SumOfPaid]]*Table1[[#This Row],[Actuarial Factor 6/13/22]]</f>
        <v>94182.065928124561</v>
      </c>
      <c r="J48" s="33">
        <v>2.0485370818432114</v>
      </c>
      <c r="K48" s="33" t="s">
        <v>412</v>
      </c>
      <c r="L48" s="33" t="s">
        <v>805</v>
      </c>
      <c r="M48" s="35">
        <f>IFERROR(INDEX(FreeStand_MedicareCRs!E:E,MATCH(Table1[[#This Row],[Medicare Number]],FreeStand_MedicareCRs!A:A,0)),INDEX(HospitalBased_Mdcr_Rates!G:G,MATCH(Table1[[#This Row],[Medicare Number]],HospitalBased_Mdcr_Rates!E:E,0)))</f>
        <v>181.86</v>
      </c>
      <c r="N48" s="35" t="str">
        <f>IFERROR(IF(Table1[[#This Row],[Medicare Rate in CR]]&gt;0,"Y","N"),"N")</f>
        <v>Y</v>
      </c>
      <c r="O48" s="40">
        <f>Table1[[#This Row],[Medicare Rate in CR]]*Table1[[#This Row],[SumOfUnits]]*Table1[[#This Row],[Actuarial Factor 6/13/22]]</f>
        <v>83450.517629697439</v>
      </c>
      <c r="P4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83450.517629697439</v>
      </c>
      <c r="Q48" s="37">
        <f>Table1[[#This Row],[Trended Medicare Pricing for all RHCs]]-Table1[[#This Row],[SumOfSFY23 Estimated Payment 6/13/2022]]</f>
        <v>-10731.548298427122</v>
      </c>
      <c r="R48" s="35">
        <f>Table1[[#This Row],[SumOfUnits]]*Table1[[#This Row],[Actuarial Factor 6/13/22]]</f>
        <v>458.87230633287936</v>
      </c>
    </row>
    <row r="49" spans="1:18" x14ac:dyDescent="0.2">
      <c r="A49" s="178" t="s">
        <v>24</v>
      </c>
      <c r="B49" s="33" t="s">
        <v>814</v>
      </c>
      <c r="C49" s="33" t="s">
        <v>408</v>
      </c>
      <c r="D49" s="33" t="s">
        <v>184</v>
      </c>
      <c r="E49" s="33" t="s">
        <v>787</v>
      </c>
      <c r="F49" s="37">
        <v>42698.9</v>
      </c>
      <c r="G49" s="33">
        <v>207</v>
      </c>
      <c r="H49" s="33">
        <v>207</v>
      </c>
      <c r="I49" s="37">
        <f>Table1[[#This Row],[SumOfPaid]]*Table1[[#This Row],[Actuarial Factor 6/13/22]]</f>
        <v>55688.935553616844</v>
      </c>
      <c r="J49" s="33">
        <v>1.3042241264673526</v>
      </c>
      <c r="K49" s="33" t="s">
        <v>412</v>
      </c>
      <c r="L49" s="33" t="s">
        <v>805</v>
      </c>
      <c r="M49" s="35">
        <f>IFERROR(INDEX(FreeStand_MedicareCRs!E:E,MATCH(Table1[[#This Row],[Medicare Number]],FreeStand_MedicareCRs!A:A,0)),INDEX(HospitalBased_Mdcr_Rates!G:G,MATCH(Table1[[#This Row],[Medicare Number]],HospitalBased_Mdcr_Rates!E:E,0)))</f>
        <v>181.86</v>
      </c>
      <c r="N49" s="35" t="str">
        <f>IFERROR(IF(Table1[[#This Row],[Medicare Rate in CR]]&gt;0,"Y","N"),"N")</f>
        <v>Y</v>
      </c>
      <c r="O49" s="40">
        <f>Table1[[#This Row],[Medicare Rate in CR]]*Table1[[#This Row],[SumOfUnits]]*Table1[[#This Row],[Actuarial Factor 6/13/22]]</f>
        <v>49097.543325346021</v>
      </c>
      <c r="P4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49097.543325346021</v>
      </c>
      <c r="Q49" s="37">
        <f>Table1[[#This Row],[Trended Medicare Pricing for all RHCs]]-Table1[[#This Row],[SumOfSFY23 Estimated Payment 6/13/2022]]</f>
        <v>-6591.3922282708227</v>
      </c>
      <c r="R49" s="35">
        <f>Table1[[#This Row],[SumOfUnits]]*Table1[[#This Row],[Actuarial Factor 6/13/22]]</f>
        <v>269.97439417874199</v>
      </c>
    </row>
    <row r="50" spans="1:18" x14ac:dyDescent="0.2">
      <c r="A50" s="178" t="s">
        <v>24</v>
      </c>
      <c r="B50" s="33" t="s">
        <v>814</v>
      </c>
      <c r="C50" s="33" t="s">
        <v>408</v>
      </c>
      <c r="D50" s="33" t="s">
        <v>2</v>
      </c>
      <c r="E50" s="33" t="s">
        <v>800</v>
      </c>
      <c r="F50" s="37">
        <v>3375.3100000000004</v>
      </c>
      <c r="G50" s="33">
        <v>17</v>
      </c>
      <c r="H50" s="33">
        <v>17</v>
      </c>
      <c r="I50" s="37">
        <f>Table1[[#This Row],[SumOfPaid]]*Table1[[#This Row],[Actuarial Factor 6/13/22]]</f>
        <v>3622.7907916803319</v>
      </c>
      <c r="J50" s="33">
        <v>1.0733209073182408</v>
      </c>
      <c r="K50" s="33" t="s">
        <v>412</v>
      </c>
      <c r="L50" s="33" t="s">
        <v>805</v>
      </c>
      <c r="M50" s="35">
        <f>IFERROR(INDEX(FreeStand_MedicareCRs!E:E,MATCH(Table1[[#This Row],[Medicare Number]],FreeStand_MedicareCRs!A:A,0)),INDEX(HospitalBased_Mdcr_Rates!G:G,MATCH(Table1[[#This Row],[Medicare Number]],HospitalBased_Mdcr_Rates!E:E,0)))</f>
        <v>181.86</v>
      </c>
      <c r="N50" s="35" t="str">
        <f>IFERROR(IF(Table1[[#This Row],[Medicare Rate in CR]]&gt;0,"Y","N"),"N")</f>
        <v>Y</v>
      </c>
      <c r="O50" s="40">
        <f>Table1[[#This Row],[Medicare Rate in CR]]*Table1[[#This Row],[SumOfUnits]]*Table1[[#This Row],[Actuarial Factor 6/13/22]]</f>
        <v>3318.3003834832202</v>
      </c>
      <c r="P5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3318.3003834832202</v>
      </c>
      <c r="Q50" s="37">
        <f>Table1[[#This Row],[Trended Medicare Pricing for all RHCs]]-Table1[[#This Row],[SumOfSFY23 Estimated Payment 6/13/2022]]</f>
        <v>-304.49040819711172</v>
      </c>
      <c r="R50" s="35">
        <f>Table1[[#This Row],[SumOfUnits]]*Table1[[#This Row],[Actuarial Factor 6/13/22]]</f>
        <v>18.246455424410094</v>
      </c>
    </row>
    <row r="51" spans="1:18" x14ac:dyDescent="0.2">
      <c r="A51" s="178" t="s">
        <v>24</v>
      </c>
      <c r="B51" s="33" t="s">
        <v>814</v>
      </c>
      <c r="C51" s="33" t="s">
        <v>408</v>
      </c>
      <c r="D51" s="33" t="s">
        <v>2</v>
      </c>
      <c r="E51" s="33" t="s">
        <v>798</v>
      </c>
      <c r="F51" s="37">
        <v>5782.4400000000005</v>
      </c>
      <c r="G51" s="33">
        <v>28</v>
      </c>
      <c r="H51" s="33">
        <v>28</v>
      </c>
      <c r="I51" s="37">
        <f>Table1[[#This Row],[SumOfPaid]]*Table1[[#This Row],[Actuarial Factor 6/13/22]]</f>
        <v>8954.0852085886472</v>
      </c>
      <c r="J51" s="33">
        <v>1.5484959997144192</v>
      </c>
      <c r="K51" s="33" t="s">
        <v>412</v>
      </c>
      <c r="L51" s="33" t="s">
        <v>805</v>
      </c>
      <c r="M51" s="35">
        <f>IFERROR(INDEX(FreeStand_MedicareCRs!E:E,MATCH(Table1[[#This Row],[Medicare Number]],FreeStand_MedicareCRs!A:A,0)),INDEX(HospitalBased_Mdcr_Rates!G:G,MATCH(Table1[[#This Row],[Medicare Number]],HospitalBased_Mdcr_Rates!E:E,0)))</f>
        <v>181.86</v>
      </c>
      <c r="N51" s="35" t="str">
        <f>IFERROR(IF(Table1[[#This Row],[Medicare Rate in CR]]&gt;0,"Y","N"),"N")</f>
        <v>Y</v>
      </c>
      <c r="O51" s="40">
        <f>Table1[[#This Row],[Medicare Rate in CR]]*Table1[[#This Row],[SumOfUnits]]*Table1[[#This Row],[Actuarial Factor 6/13/22]]</f>
        <v>7885.0655102257997</v>
      </c>
      <c r="P5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7885.0655102257997</v>
      </c>
      <c r="Q51" s="37">
        <f>Table1[[#This Row],[Trended Medicare Pricing for all RHCs]]-Table1[[#This Row],[SumOfSFY23 Estimated Payment 6/13/2022]]</f>
        <v>-1069.0196983628475</v>
      </c>
      <c r="R51" s="35">
        <f>Table1[[#This Row],[SumOfUnits]]*Table1[[#This Row],[Actuarial Factor 6/13/22]]</f>
        <v>43.357887992003739</v>
      </c>
    </row>
    <row r="52" spans="1:18" x14ac:dyDescent="0.2">
      <c r="A52" s="178" t="s">
        <v>24</v>
      </c>
      <c r="B52" s="33" t="s">
        <v>814</v>
      </c>
      <c r="C52" s="33" t="s">
        <v>408</v>
      </c>
      <c r="D52" s="33" t="s">
        <v>2</v>
      </c>
      <c r="E52" s="33" t="s">
        <v>799</v>
      </c>
      <c r="F52" s="37">
        <v>6311.1</v>
      </c>
      <c r="G52" s="33">
        <v>32</v>
      </c>
      <c r="H52" s="33">
        <v>32</v>
      </c>
      <c r="I52" s="37">
        <f>Table1[[#This Row],[SumOfPaid]]*Table1[[#This Row],[Actuarial Factor 6/13/22]]</f>
        <v>7264.2203794834541</v>
      </c>
      <c r="J52" s="33">
        <v>1.1510228612260072</v>
      </c>
      <c r="K52" s="33" t="s">
        <v>412</v>
      </c>
      <c r="L52" s="33" t="s">
        <v>805</v>
      </c>
      <c r="M52" s="35">
        <f>IFERROR(INDEX(FreeStand_MedicareCRs!E:E,MATCH(Table1[[#This Row],[Medicare Number]],FreeStand_MedicareCRs!A:A,0)),INDEX(HospitalBased_Mdcr_Rates!G:G,MATCH(Table1[[#This Row],[Medicare Number]],HospitalBased_Mdcr_Rates!E:E,0)))</f>
        <v>181.86</v>
      </c>
      <c r="N52" s="35" t="str">
        <f>IFERROR(IF(Table1[[#This Row],[Medicare Rate in CR]]&gt;0,"Y","N"),"N")</f>
        <v>Y</v>
      </c>
      <c r="O52" s="40">
        <f>Table1[[#This Row],[Medicare Rate in CR]]*Table1[[#This Row],[SumOfUnits]]*Table1[[#This Row],[Actuarial Factor 6/13/22]]</f>
        <v>6698.4005613619738</v>
      </c>
      <c r="P5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6698.4005613619738</v>
      </c>
      <c r="Q52" s="37">
        <f>Table1[[#This Row],[Trended Medicare Pricing for all RHCs]]-Table1[[#This Row],[SumOfSFY23 Estimated Payment 6/13/2022]]</f>
        <v>-565.81981812148024</v>
      </c>
      <c r="R52" s="35">
        <f>Table1[[#This Row],[SumOfUnits]]*Table1[[#This Row],[Actuarial Factor 6/13/22]]</f>
        <v>36.832731559232229</v>
      </c>
    </row>
    <row r="53" spans="1:18" x14ac:dyDescent="0.2">
      <c r="A53" s="178" t="s">
        <v>24</v>
      </c>
      <c r="B53" s="33" t="s">
        <v>814</v>
      </c>
      <c r="C53" s="33" t="s">
        <v>408</v>
      </c>
      <c r="D53" s="33" t="s">
        <v>185</v>
      </c>
      <c r="E53" s="33" t="s">
        <v>794</v>
      </c>
      <c r="F53" s="37">
        <v>1969.1599999999999</v>
      </c>
      <c r="G53" s="33">
        <v>10</v>
      </c>
      <c r="H53" s="33">
        <v>10</v>
      </c>
      <c r="I53" s="37">
        <f>Table1[[#This Row],[SumOfPaid]]*Table1[[#This Row],[Actuarial Factor 6/13/22]]</f>
        <v>2366.4579192980441</v>
      </c>
      <c r="J53" s="33">
        <v>1.2017601003971461</v>
      </c>
      <c r="K53" s="33" t="s">
        <v>412</v>
      </c>
      <c r="L53" s="33" t="s">
        <v>805</v>
      </c>
      <c r="M53" s="35">
        <f>IFERROR(INDEX(FreeStand_MedicareCRs!E:E,MATCH(Table1[[#This Row],[Medicare Number]],FreeStand_MedicareCRs!A:A,0)),INDEX(HospitalBased_Mdcr_Rates!G:G,MATCH(Table1[[#This Row],[Medicare Number]],HospitalBased_Mdcr_Rates!E:E,0)))</f>
        <v>181.86</v>
      </c>
      <c r="N53" s="35" t="str">
        <f>IFERROR(IF(Table1[[#This Row],[Medicare Rate in CR]]&gt;0,"Y","N"),"N")</f>
        <v>Y</v>
      </c>
      <c r="O53" s="40">
        <f>Table1[[#This Row],[Medicare Rate in CR]]*Table1[[#This Row],[SumOfUnits]]*Table1[[#This Row],[Actuarial Factor 6/13/22]]</f>
        <v>2185.52091858225</v>
      </c>
      <c r="P5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2185.52091858225</v>
      </c>
      <c r="Q53" s="37">
        <f>Table1[[#This Row],[Trended Medicare Pricing for all RHCs]]-Table1[[#This Row],[SumOfSFY23 Estimated Payment 6/13/2022]]</f>
        <v>-180.93700071579406</v>
      </c>
      <c r="R53" s="35">
        <f>Table1[[#This Row],[SumOfUnits]]*Table1[[#This Row],[Actuarial Factor 6/13/22]]</f>
        <v>12.01760100397146</v>
      </c>
    </row>
    <row r="54" spans="1:18" x14ac:dyDescent="0.2">
      <c r="A54" s="178" t="s">
        <v>24</v>
      </c>
      <c r="B54" s="33" t="s">
        <v>814</v>
      </c>
      <c r="C54" s="33" t="s">
        <v>408</v>
      </c>
      <c r="D54" s="33" t="s">
        <v>185</v>
      </c>
      <c r="E54" s="33" t="s">
        <v>607</v>
      </c>
      <c r="F54" s="37">
        <v>4134.6399999999994</v>
      </c>
      <c r="G54" s="33">
        <v>20</v>
      </c>
      <c r="H54" s="33">
        <v>20</v>
      </c>
      <c r="I54" s="37">
        <f>Table1[[#This Row],[SumOfPaid]]*Table1[[#This Row],[Actuarial Factor 6/13/22]]</f>
        <v>5885.9784249263894</v>
      </c>
      <c r="J54" s="33">
        <v>1.4235770042679388</v>
      </c>
      <c r="K54" s="33" t="s">
        <v>412</v>
      </c>
      <c r="L54" s="33" t="s">
        <v>805</v>
      </c>
      <c r="M54" s="35">
        <f>IFERROR(INDEX(FreeStand_MedicareCRs!E:E,MATCH(Table1[[#This Row],[Medicare Number]],FreeStand_MedicareCRs!A:A,0)),INDEX(HospitalBased_Mdcr_Rates!G:G,MATCH(Table1[[#This Row],[Medicare Number]],HospitalBased_Mdcr_Rates!E:E,0)))</f>
        <v>181.86</v>
      </c>
      <c r="N54" s="35" t="str">
        <f>IFERROR(IF(Table1[[#This Row],[Medicare Rate in CR]]&gt;0,"Y","N"),"N")</f>
        <v>Y</v>
      </c>
      <c r="O54" s="40">
        <f>Table1[[#This Row],[Medicare Rate in CR]]*Table1[[#This Row],[SumOfUnits]]*Table1[[#This Row],[Actuarial Factor 6/13/22]]</f>
        <v>5177.8342799233469</v>
      </c>
      <c r="P5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5177.8342799233469</v>
      </c>
      <c r="Q54" s="37">
        <f>Table1[[#This Row],[Trended Medicare Pricing for all RHCs]]-Table1[[#This Row],[SumOfSFY23 Estimated Payment 6/13/2022]]</f>
        <v>-708.14414500304247</v>
      </c>
      <c r="R54" s="35">
        <f>Table1[[#This Row],[SumOfUnits]]*Table1[[#This Row],[Actuarial Factor 6/13/22]]</f>
        <v>28.471540085358775</v>
      </c>
    </row>
    <row r="55" spans="1:18" x14ac:dyDescent="0.2">
      <c r="A55" s="178" t="s">
        <v>24</v>
      </c>
      <c r="B55" s="33" t="s">
        <v>814</v>
      </c>
      <c r="C55" s="33" t="s">
        <v>408</v>
      </c>
      <c r="D55" s="33" t="s">
        <v>185</v>
      </c>
      <c r="E55" s="33" t="s">
        <v>797</v>
      </c>
      <c r="F55" s="37">
        <v>29864.3</v>
      </c>
      <c r="G55" s="33">
        <v>150</v>
      </c>
      <c r="H55" s="33">
        <v>150</v>
      </c>
      <c r="I55" s="37">
        <f>Table1[[#This Row],[SumOfPaid]]*Table1[[#This Row],[Actuarial Factor 6/13/22]]</f>
        <v>30039.922613089791</v>
      </c>
      <c r="J55" s="33">
        <v>1.0058806874123885</v>
      </c>
      <c r="K55" s="33" t="s">
        <v>412</v>
      </c>
      <c r="L55" s="33" t="s">
        <v>805</v>
      </c>
      <c r="M55" s="35">
        <f>IFERROR(INDEX(FreeStand_MedicareCRs!E:E,MATCH(Table1[[#This Row],[Medicare Number]],FreeStand_MedicareCRs!A:A,0)),INDEX(HospitalBased_Mdcr_Rates!G:G,MATCH(Table1[[#This Row],[Medicare Number]],HospitalBased_Mdcr_Rates!E:E,0)))</f>
        <v>181.86</v>
      </c>
      <c r="N55" s="35" t="str">
        <f>IFERROR(IF(Table1[[#This Row],[Medicare Rate in CR]]&gt;0,"Y","N"),"N")</f>
        <v>Y</v>
      </c>
      <c r="O55" s="40">
        <f>Table1[[#This Row],[Medicare Rate in CR]]*Table1[[#This Row],[SumOfUnits]]*Table1[[#This Row],[Actuarial Factor 6/13/22]]</f>
        <v>27439.419271922547</v>
      </c>
      <c r="P5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27439.419271922547</v>
      </c>
      <c r="Q55" s="37">
        <f>Table1[[#This Row],[Trended Medicare Pricing for all RHCs]]-Table1[[#This Row],[SumOfSFY23 Estimated Payment 6/13/2022]]</f>
        <v>-2600.5033411672448</v>
      </c>
      <c r="R55" s="35">
        <f>Table1[[#This Row],[SumOfUnits]]*Table1[[#This Row],[Actuarial Factor 6/13/22]]</f>
        <v>150.88210311185827</v>
      </c>
    </row>
    <row r="56" spans="1:18" x14ac:dyDescent="0.2">
      <c r="A56" s="178" t="s">
        <v>24</v>
      </c>
      <c r="B56" s="33" t="s">
        <v>814</v>
      </c>
      <c r="C56" s="33" t="s">
        <v>408</v>
      </c>
      <c r="D56" s="33" t="s">
        <v>185</v>
      </c>
      <c r="E56" s="33" t="s">
        <v>796</v>
      </c>
      <c r="F56" s="37">
        <v>411</v>
      </c>
      <c r="G56" s="33">
        <v>2</v>
      </c>
      <c r="H56" s="33">
        <v>2</v>
      </c>
      <c r="I56" s="37">
        <f>Table1[[#This Row],[SumOfPaid]]*Table1[[#This Row],[Actuarial Factor 6/13/22]]</f>
        <v>357.6763116193282</v>
      </c>
      <c r="J56" s="33">
        <v>0.87025866574045796</v>
      </c>
      <c r="K56" s="33" t="s">
        <v>412</v>
      </c>
      <c r="L56" s="33" t="s">
        <v>805</v>
      </c>
      <c r="M56" s="35">
        <f>IFERROR(INDEX(FreeStand_MedicareCRs!E:E,MATCH(Table1[[#This Row],[Medicare Number]],FreeStand_MedicareCRs!A:A,0)),INDEX(HospitalBased_Mdcr_Rates!G:G,MATCH(Table1[[#This Row],[Medicare Number]],HospitalBased_Mdcr_Rates!E:E,0)))</f>
        <v>181.86</v>
      </c>
      <c r="N56" s="35" t="str">
        <f>IFERROR(IF(Table1[[#This Row],[Medicare Rate in CR]]&gt;0,"Y","N"),"N")</f>
        <v>Y</v>
      </c>
      <c r="O56" s="40">
        <f>Table1[[#This Row],[Medicare Rate in CR]]*Table1[[#This Row],[SumOfUnits]]*Table1[[#This Row],[Actuarial Factor 6/13/22]]</f>
        <v>316.53048190311938</v>
      </c>
      <c r="P5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316.53048190311938</v>
      </c>
      <c r="Q56" s="37">
        <f>Table1[[#This Row],[Trended Medicare Pricing for all RHCs]]-Table1[[#This Row],[SumOfSFY23 Estimated Payment 6/13/2022]]</f>
        <v>-41.145829716208823</v>
      </c>
      <c r="R56" s="35">
        <f>Table1[[#This Row],[SumOfUnits]]*Table1[[#This Row],[Actuarial Factor 6/13/22]]</f>
        <v>1.7405173314809159</v>
      </c>
    </row>
    <row r="57" spans="1:18" x14ac:dyDescent="0.2">
      <c r="A57" s="178" t="s">
        <v>24</v>
      </c>
      <c r="B57" s="33" t="s">
        <v>814</v>
      </c>
      <c r="C57" s="33" t="s">
        <v>408</v>
      </c>
      <c r="D57" s="33" t="s">
        <v>185</v>
      </c>
      <c r="E57" s="33" t="s">
        <v>795</v>
      </c>
      <c r="F57" s="37">
        <v>94439.1700000001</v>
      </c>
      <c r="G57" s="33">
        <v>500</v>
      </c>
      <c r="H57" s="33">
        <v>500</v>
      </c>
      <c r="I57" s="37">
        <f>Table1[[#This Row],[SumOfPaid]]*Table1[[#This Row],[Actuarial Factor 6/13/22]]</f>
        <v>111504.53122121062</v>
      </c>
      <c r="J57" s="33">
        <v>1.1807021516729816</v>
      </c>
      <c r="K57" s="33" t="s">
        <v>412</v>
      </c>
      <c r="L57" s="33" t="s">
        <v>805</v>
      </c>
      <c r="M57" s="35">
        <f>IFERROR(INDEX(FreeStand_MedicareCRs!E:E,MATCH(Table1[[#This Row],[Medicare Number]],FreeStand_MedicareCRs!A:A,0)),INDEX(HospitalBased_Mdcr_Rates!G:G,MATCH(Table1[[#This Row],[Medicare Number]],HospitalBased_Mdcr_Rates!E:E,0)))</f>
        <v>181.86</v>
      </c>
      <c r="N57" s="35" t="str">
        <f>IFERROR(IF(Table1[[#This Row],[Medicare Rate in CR]]&gt;0,"Y","N"),"N")</f>
        <v>Y</v>
      </c>
      <c r="O57" s="40">
        <f>Table1[[#This Row],[Medicare Rate in CR]]*Table1[[#This Row],[SumOfUnits]]*Table1[[#This Row],[Actuarial Factor 6/13/22]]</f>
        <v>107361.24665162423</v>
      </c>
      <c r="P5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107361.24665162423</v>
      </c>
      <c r="Q57" s="37">
        <f>Table1[[#This Row],[Trended Medicare Pricing for all RHCs]]-Table1[[#This Row],[SumOfSFY23 Estimated Payment 6/13/2022]]</f>
        <v>-4143.2845695863944</v>
      </c>
      <c r="R57" s="35">
        <f>Table1[[#This Row],[SumOfUnits]]*Table1[[#This Row],[Actuarial Factor 6/13/22]]</f>
        <v>590.35107583649085</v>
      </c>
    </row>
    <row r="58" spans="1:18" x14ac:dyDescent="0.2">
      <c r="A58" s="178" t="s">
        <v>24</v>
      </c>
      <c r="B58" s="33" t="s">
        <v>814</v>
      </c>
      <c r="C58" s="33" t="s">
        <v>423</v>
      </c>
      <c r="D58" s="33" t="s">
        <v>2</v>
      </c>
      <c r="E58" s="33" t="s">
        <v>798</v>
      </c>
      <c r="F58" s="37">
        <v>1033.6600000000001</v>
      </c>
      <c r="G58" s="33">
        <v>5</v>
      </c>
      <c r="H58" s="33">
        <v>5</v>
      </c>
      <c r="I58" s="37">
        <f>Table1[[#This Row],[SumOfPaid]]*Table1[[#This Row],[Actuarial Factor 6/13/22]]</f>
        <v>1487.5785357652558</v>
      </c>
      <c r="J58" s="33">
        <v>1.4391371783422553</v>
      </c>
      <c r="K58" s="33" t="s">
        <v>412</v>
      </c>
      <c r="L58" s="33" t="s">
        <v>805</v>
      </c>
      <c r="M58" s="35">
        <f>IFERROR(INDEX(FreeStand_MedicareCRs!E:E,MATCH(Table1[[#This Row],[Medicare Number]],FreeStand_MedicareCRs!A:A,0)),INDEX(HospitalBased_Mdcr_Rates!G:G,MATCH(Table1[[#This Row],[Medicare Number]],HospitalBased_Mdcr_Rates!E:E,0)))</f>
        <v>181.86</v>
      </c>
      <c r="N58" s="35" t="str">
        <f>IFERROR(IF(Table1[[#This Row],[Medicare Rate in CR]]&gt;0,"Y","N"),"N")</f>
        <v>Y</v>
      </c>
      <c r="O58" s="40">
        <f>Table1[[#This Row],[Medicare Rate in CR]]*Table1[[#This Row],[SumOfUnits]]*Table1[[#This Row],[Actuarial Factor 6/13/22]]</f>
        <v>1308.6074362666129</v>
      </c>
      <c r="P5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1308.6074362666129</v>
      </c>
      <c r="Q58" s="37">
        <f>Table1[[#This Row],[Trended Medicare Pricing for all RHCs]]-Table1[[#This Row],[SumOfSFY23 Estimated Payment 6/13/2022]]</f>
        <v>-178.97109949864284</v>
      </c>
      <c r="R58" s="35">
        <f>Table1[[#This Row],[SumOfUnits]]*Table1[[#This Row],[Actuarial Factor 6/13/22]]</f>
        <v>7.1956858917112765</v>
      </c>
    </row>
    <row r="59" spans="1:18" x14ac:dyDescent="0.2">
      <c r="A59" s="178" t="s">
        <v>24</v>
      </c>
      <c r="B59" s="33" t="s">
        <v>814</v>
      </c>
      <c r="C59" s="33" t="s">
        <v>220</v>
      </c>
      <c r="D59" s="33" t="s">
        <v>185</v>
      </c>
      <c r="E59" s="33" t="s">
        <v>795</v>
      </c>
      <c r="F59" s="37">
        <v>834.32</v>
      </c>
      <c r="G59" s="33">
        <v>4</v>
      </c>
      <c r="H59" s="33">
        <v>4</v>
      </c>
      <c r="I59" s="37">
        <f>Table1[[#This Row],[SumOfPaid]]*Table1[[#This Row],[Actuarial Factor 6/13/22]]</f>
        <v>1008.7427114167896</v>
      </c>
      <c r="J59" s="33">
        <v>1.2090597269833991</v>
      </c>
      <c r="K59" s="33" t="s">
        <v>412</v>
      </c>
      <c r="L59" s="33" t="s">
        <v>805</v>
      </c>
      <c r="M59" s="35">
        <f>IFERROR(INDEX(FreeStand_MedicareCRs!E:E,MATCH(Table1[[#This Row],[Medicare Number]],FreeStand_MedicareCRs!A:A,0)),INDEX(HospitalBased_Mdcr_Rates!G:G,MATCH(Table1[[#This Row],[Medicare Number]],HospitalBased_Mdcr_Rates!E:E,0)))</f>
        <v>181.86</v>
      </c>
      <c r="N59" s="35" t="str">
        <f>IFERROR(IF(Table1[[#This Row],[Medicare Rate in CR]]&gt;0,"Y","N"),"N")</f>
        <v>Y</v>
      </c>
      <c r="O59" s="40">
        <f>Table1[[#This Row],[Medicare Rate in CR]]*Table1[[#This Row],[SumOfUnits]]*Table1[[#This Row],[Actuarial Factor 6/13/22]]</f>
        <v>879.5184077968039</v>
      </c>
      <c r="P5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879.5184077968039</v>
      </c>
      <c r="Q59" s="37">
        <f>Table1[[#This Row],[Trended Medicare Pricing for all RHCs]]-Table1[[#This Row],[SumOfSFY23 Estimated Payment 6/13/2022]]</f>
        <v>-129.22430361998568</v>
      </c>
      <c r="R59" s="35">
        <f>Table1[[#This Row],[SumOfUnits]]*Table1[[#This Row],[Actuarial Factor 6/13/22]]</f>
        <v>4.8362389079335966</v>
      </c>
    </row>
    <row r="60" spans="1:18" x14ac:dyDescent="0.2">
      <c r="A60" s="178" t="s">
        <v>6</v>
      </c>
      <c r="B60" s="33" t="s">
        <v>476</v>
      </c>
      <c r="C60" s="33" t="s">
        <v>426</v>
      </c>
      <c r="D60" s="33" t="s">
        <v>184</v>
      </c>
      <c r="E60" s="33" t="s">
        <v>788</v>
      </c>
      <c r="F60" s="37">
        <v>81.17</v>
      </c>
      <c r="G60" s="33">
        <v>1</v>
      </c>
      <c r="H60" s="33">
        <v>1</v>
      </c>
      <c r="I60" s="37">
        <f>Table1[[#This Row],[SumOfPaid]]*Table1[[#This Row],[Actuarial Factor 6/13/22]]</f>
        <v>176.90621626505828</v>
      </c>
      <c r="J60" s="33">
        <v>2.179453200259434</v>
      </c>
      <c r="K60" s="33" t="s">
        <v>599</v>
      </c>
      <c r="L60" s="33" t="s">
        <v>806</v>
      </c>
      <c r="M60" s="35">
        <f>IFERROR(INDEX(FreeStand_MedicareCRs!E:E,MATCH(Table1[[#This Row],[Medicare Number]],FreeStand_MedicareCRs!A:A,0)),INDEX(HospitalBased_Mdcr_Rates!G:G,MATCH(Table1[[#This Row],[Medicare Number]],HospitalBased_Mdcr_Rates!E:E,0)))</f>
        <v>115.08</v>
      </c>
      <c r="N60" s="35" t="str">
        <f>IFERROR(IF(Table1[[#This Row],[Medicare Rate in CR]]&gt;0,"Y","N"),"N")</f>
        <v>Y</v>
      </c>
      <c r="O60" s="40">
        <f>Table1[[#This Row],[Medicare Rate in CR]]*Table1[[#This Row],[SumOfUnits]]*Table1[[#This Row],[Actuarial Factor 6/13/22]]</f>
        <v>250.81147428585567</v>
      </c>
      <c r="P6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250.81147428585567</v>
      </c>
      <c r="Q60" s="37">
        <f>Table1[[#This Row],[Trended Medicare Pricing for all RHCs]]-Table1[[#This Row],[SumOfSFY23 Estimated Payment 6/13/2022]]</f>
        <v>73.90525802079739</v>
      </c>
      <c r="R60" s="35">
        <f>Table1[[#This Row],[SumOfUnits]]*Table1[[#This Row],[Actuarial Factor 6/13/22]]</f>
        <v>2.179453200259434</v>
      </c>
    </row>
    <row r="61" spans="1:18" x14ac:dyDescent="0.2">
      <c r="A61" s="178" t="s">
        <v>6</v>
      </c>
      <c r="B61" s="33" t="s">
        <v>476</v>
      </c>
      <c r="C61" s="33" t="s">
        <v>426</v>
      </c>
      <c r="D61" s="33" t="s">
        <v>184</v>
      </c>
      <c r="E61" s="33" t="s">
        <v>787</v>
      </c>
      <c r="F61" s="37">
        <v>37.619999999999997</v>
      </c>
      <c r="G61" s="33">
        <v>1</v>
      </c>
      <c r="H61" s="33">
        <v>1</v>
      </c>
      <c r="I61" s="37">
        <f>Table1[[#This Row],[SumOfPaid]]*Table1[[#This Row],[Actuarial Factor 6/13/22]]</f>
        <v>48.809615492343276</v>
      </c>
      <c r="J61" s="33">
        <v>1.2974379450383646</v>
      </c>
      <c r="K61" s="33" t="s">
        <v>599</v>
      </c>
      <c r="L61" s="33" t="s">
        <v>806</v>
      </c>
      <c r="M61" s="35">
        <f>IFERROR(INDEX(FreeStand_MedicareCRs!E:E,MATCH(Table1[[#This Row],[Medicare Number]],FreeStand_MedicareCRs!A:A,0)),INDEX(HospitalBased_Mdcr_Rates!G:G,MATCH(Table1[[#This Row],[Medicare Number]],HospitalBased_Mdcr_Rates!E:E,0)))</f>
        <v>115.08</v>
      </c>
      <c r="N61" s="35" t="str">
        <f>IFERROR(IF(Table1[[#This Row],[Medicare Rate in CR]]&gt;0,"Y","N"),"N")</f>
        <v>Y</v>
      </c>
      <c r="O61" s="40">
        <f>Table1[[#This Row],[Medicare Rate in CR]]*Table1[[#This Row],[SumOfUnits]]*Table1[[#This Row],[Actuarial Factor 6/13/22]]</f>
        <v>149.309158715015</v>
      </c>
      <c r="P6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149.309158715015</v>
      </c>
      <c r="Q61" s="37">
        <f>Table1[[#This Row],[Trended Medicare Pricing for all RHCs]]-Table1[[#This Row],[SumOfSFY23 Estimated Payment 6/13/2022]]</f>
        <v>100.49954322267172</v>
      </c>
      <c r="R61" s="35">
        <f>Table1[[#This Row],[SumOfUnits]]*Table1[[#This Row],[Actuarial Factor 6/13/22]]</f>
        <v>1.2974379450383646</v>
      </c>
    </row>
    <row r="62" spans="1:18" x14ac:dyDescent="0.2">
      <c r="A62" s="178" t="s">
        <v>6</v>
      </c>
      <c r="B62" s="33" t="s">
        <v>476</v>
      </c>
      <c r="C62" s="33" t="s">
        <v>426</v>
      </c>
      <c r="D62" s="33" t="s">
        <v>185</v>
      </c>
      <c r="E62" s="33" t="s">
        <v>797</v>
      </c>
      <c r="F62" s="37">
        <v>329.56</v>
      </c>
      <c r="G62" s="33">
        <v>4</v>
      </c>
      <c r="H62" s="33">
        <v>4</v>
      </c>
      <c r="I62" s="37">
        <f>Table1[[#This Row],[SumOfPaid]]*Table1[[#This Row],[Actuarial Factor 6/13/22]]</f>
        <v>402.61265876462659</v>
      </c>
      <c r="J62" s="33">
        <v>1.2216672495588863</v>
      </c>
      <c r="K62" s="33" t="s">
        <v>599</v>
      </c>
      <c r="L62" s="33" t="s">
        <v>806</v>
      </c>
      <c r="M62" s="35">
        <f>IFERROR(INDEX(FreeStand_MedicareCRs!E:E,MATCH(Table1[[#This Row],[Medicare Number]],FreeStand_MedicareCRs!A:A,0)),INDEX(HospitalBased_Mdcr_Rates!G:G,MATCH(Table1[[#This Row],[Medicare Number]],HospitalBased_Mdcr_Rates!E:E,0)))</f>
        <v>115.08</v>
      </c>
      <c r="N62" s="35" t="str">
        <f>IFERROR(IF(Table1[[#This Row],[Medicare Rate in CR]]&gt;0,"Y","N"),"N")</f>
        <v>Y</v>
      </c>
      <c r="O62" s="40">
        <f>Table1[[#This Row],[Medicare Rate in CR]]*Table1[[#This Row],[SumOfUnits]]*Table1[[#This Row],[Actuarial Factor 6/13/22]]</f>
        <v>562.35786831694656</v>
      </c>
      <c r="P6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562.35786831694656</v>
      </c>
      <c r="Q62" s="37">
        <f>Table1[[#This Row],[Trended Medicare Pricing for all RHCs]]-Table1[[#This Row],[SumOfSFY23 Estimated Payment 6/13/2022]]</f>
        <v>159.74520955231998</v>
      </c>
      <c r="R62" s="35">
        <f>Table1[[#This Row],[SumOfUnits]]*Table1[[#This Row],[Actuarial Factor 6/13/22]]</f>
        <v>4.8866689982355451</v>
      </c>
    </row>
    <row r="63" spans="1:18" x14ac:dyDescent="0.2">
      <c r="A63" s="178" t="s">
        <v>6</v>
      </c>
      <c r="B63" s="33" t="s">
        <v>476</v>
      </c>
      <c r="C63" s="33" t="s">
        <v>364</v>
      </c>
      <c r="D63" s="33" t="s">
        <v>184</v>
      </c>
      <c r="E63" s="33" t="s">
        <v>792</v>
      </c>
      <c r="F63" s="37">
        <v>82.39</v>
      </c>
      <c r="G63" s="33">
        <v>1</v>
      </c>
      <c r="H63" s="33">
        <v>1</v>
      </c>
      <c r="I63" s="37">
        <f>Table1[[#This Row],[SumOfPaid]]*Table1[[#This Row],[Actuarial Factor 6/13/22]]</f>
        <v>120.12518607300842</v>
      </c>
      <c r="J63" s="33">
        <v>1.4580068706518803</v>
      </c>
      <c r="K63" s="33" t="s">
        <v>599</v>
      </c>
      <c r="L63" s="33" t="s">
        <v>806</v>
      </c>
      <c r="M63" s="35">
        <f>IFERROR(INDEX(FreeStand_MedicareCRs!E:E,MATCH(Table1[[#This Row],[Medicare Number]],FreeStand_MedicareCRs!A:A,0)),INDEX(HospitalBased_Mdcr_Rates!G:G,MATCH(Table1[[#This Row],[Medicare Number]],HospitalBased_Mdcr_Rates!E:E,0)))</f>
        <v>115.08</v>
      </c>
      <c r="N63" s="35" t="str">
        <f>IFERROR(IF(Table1[[#This Row],[Medicare Rate in CR]]&gt;0,"Y","N"),"N")</f>
        <v>Y</v>
      </c>
      <c r="O63" s="40">
        <f>Table1[[#This Row],[Medicare Rate in CR]]*Table1[[#This Row],[SumOfUnits]]*Table1[[#This Row],[Actuarial Factor 6/13/22]]</f>
        <v>167.78743067461838</v>
      </c>
      <c r="P6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167.78743067461838</v>
      </c>
      <c r="Q63" s="37">
        <f>Table1[[#This Row],[Trended Medicare Pricing for all RHCs]]-Table1[[#This Row],[SumOfSFY23 Estimated Payment 6/13/2022]]</f>
        <v>47.662244601609956</v>
      </c>
      <c r="R63" s="35">
        <f>Table1[[#This Row],[SumOfUnits]]*Table1[[#This Row],[Actuarial Factor 6/13/22]]</f>
        <v>1.4580068706518803</v>
      </c>
    </row>
    <row r="64" spans="1:18" x14ac:dyDescent="0.2">
      <c r="A64" s="178" t="s">
        <v>6</v>
      </c>
      <c r="B64" s="33" t="s">
        <v>476</v>
      </c>
      <c r="C64" s="33" t="s">
        <v>364</v>
      </c>
      <c r="D64" s="33" t="s">
        <v>184</v>
      </c>
      <c r="E64" s="33" t="s">
        <v>786</v>
      </c>
      <c r="F64" s="37">
        <v>1088.93</v>
      </c>
      <c r="G64" s="33">
        <v>14</v>
      </c>
      <c r="H64" s="33">
        <v>14</v>
      </c>
      <c r="I64" s="37">
        <f>Table1[[#This Row],[SumOfPaid]]*Table1[[#This Row],[Actuarial Factor 6/13/22]]</f>
        <v>1539.394869954247</v>
      </c>
      <c r="J64" s="33">
        <v>1.4136766091064137</v>
      </c>
      <c r="K64" s="33" t="s">
        <v>599</v>
      </c>
      <c r="L64" s="33" t="s">
        <v>806</v>
      </c>
      <c r="M64" s="35">
        <f>IFERROR(INDEX(FreeStand_MedicareCRs!E:E,MATCH(Table1[[#This Row],[Medicare Number]],FreeStand_MedicareCRs!A:A,0)),INDEX(HospitalBased_Mdcr_Rates!G:G,MATCH(Table1[[#This Row],[Medicare Number]],HospitalBased_Mdcr_Rates!E:E,0)))</f>
        <v>115.08</v>
      </c>
      <c r="N64" s="35" t="str">
        <f>IFERROR(IF(Table1[[#This Row],[Medicare Rate in CR]]&gt;0,"Y","N"),"N")</f>
        <v>Y</v>
      </c>
      <c r="O64" s="40">
        <f>Table1[[#This Row],[Medicare Rate in CR]]*Table1[[#This Row],[SumOfUnits]]*Table1[[#This Row],[Actuarial Factor 6/13/22]]</f>
        <v>2277.6026584635251</v>
      </c>
      <c r="P6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2277.6026584635251</v>
      </c>
      <c r="Q64" s="37">
        <f>Table1[[#This Row],[Trended Medicare Pricing for all RHCs]]-Table1[[#This Row],[SumOfSFY23 Estimated Payment 6/13/2022]]</f>
        <v>738.20778850927809</v>
      </c>
      <c r="R64" s="35">
        <f>Table1[[#This Row],[SumOfUnits]]*Table1[[#This Row],[Actuarial Factor 6/13/22]]</f>
        <v>19.791472527489791</v>
      </c>
    </row>
    <row r="65" spans="1:18" x14ac:dyDescent="0.2">
      <c r="A65" s="178" t="s">
        <v>6</v>
      </c>
      <c r="B65" s="33" t="s">
        <v>476</v>
      </c>
      <c r="C65" s="33" t="s">
        <v>364</v>
      </c>
      <c r="D65" s="33" t="s">
        <v>184</v>
      </c>
      <c r="E65" s="33" t="s">
        <v>790</v>
      </c>
      <c r="F65" s="37">
        <v>1625.65</v>
      </c>
      <c r="G65" s="33">
        <v>21</v>
      </c>
      <c r="H65" s="33">
        <v>21</v>
      </c>
      <c r="I65" s="37">
        <f>Table1[[#This Row],[SumOfPaid]]*Table1[[#This Row],[Actuarial Factor 6/13/22]]</f>
        <v>3395.0040970373734</v>
      </c>
      <c r="J65" s="33">
        <v>2.0883979313120125</v>
      </c>
      <c r="K65" s="33" t="s">
        <v>599</v>
      </c>
      <c r="L65" s="33" t="s">
        <v>806</v>
      </c>
      <c r="M65" s="35">
        <f>IFERROR(INDEX(FreeStand_MedicareCRs!E:E,MATCH(Table1[[#This Row],[Medicare Number]],FreeStand_MedicareCRs!A:A,0)),INDEX(HospitalBased_Mdcr_Rates!G:G,MATCH(Table1[[#This Row],[Medicare Number]],HospitalBased_Mdcr_Rates!E:E,0)))</f>
        <v>115.08</v>
      </c>
      <c r="N65" s="35" t="str">
        <f>IFERROR(IF(Table1[[#This Row],[Medicare Rate in CR]]&gt;0,"Y","N"),"N")</f>
        <v>Y</v>
      </c>
      <c r="O65" s="40">
        <f>Table1[[#This Row],[Medicare Rate in CR]]*Table1[[#This Row],[SumOfUnits]]*Table1[[#This Row],[Actuarial Factor 6/13/22]]</f>
        <v>5046.9895126431138</v>
      </c>
      <c r="P6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5046.9895126431138</v>
      </c>
      <c r="Q65" s="37">
        <f>Table1[[#This Row],[Trended Medicare Pricing for all RHCs]]-Table1[[#This Row],[SumOfSFY23 Estimated Payment 6/13/2022]]</f>
        <v>1651.9854156057404</v>
      </c>
      <c r="R65" s="35">
        <f>Table1[[#This Row],[SumOfUnits]]*Table1[[#This Row],[Actuarial Factor 6/13/22]]</f>
        <v>43.85635655755226</v>
      </c>
    </row>
    <row r="66" spans="1:18" x14ac:dyDescent="0.2">
      <c r="A66" s="178" t="s">
        <v>6</v>
      </c>
      <c r="B66" s="33" t="s">
        <v>476</v>
      </c>
      <c r="C66" s="33" t="s">
        <v>364</v>
      </c>
      <c r="D66" s="33" t="s">
        <v>184</v>
      </c>
      <c r="E66" s="33" t="s">
        <v>789</v>
      </c>
      <c r="F66" s="37">
        <v>2735.57</v>
      </c>
      <c r="G66" s="33">
        <v>34</v>
      </c>
      <c r="H66" s="33">
        <v>34</v>
      </c>
      <c r="I66" s="37">
        <f>Table1[[#This Row],[SumOfPaid]]*Table1[[#This Row],[Actuarial Factor 6/13/22]]</f>
        <v>4012.5675116890739</v>
      </c>
      <c r="J66" s="33">
        <v>1.4668122225675357</v>
      </c>
      <c r="K66" s="33" t="s">
        <v>599</v>
      </c>
      <c r="L66" s="33" t="s">
        <v>806</v>
      </c>
      <c r="M66" s="35">
        <f>IFERROR(INDEX(FreeStand_MedicareCRs!E:E,MATCH(Table1[[#This Row],[Medicare Number]],FreeStand_MedicareCRs!A:A,0)),INDEX(HospitalBased_Mdcr_Rates!G:G,MATCH(Table1[[#This Row],[Medicare Number]],HospitalBased_Mdcr_Rates!E:E,0)))</f>
        <v>115.08</v>
      </c>
      <c r="N66" s="35" t="str">
        <f>IFERROR(IF(Table1[[#This Row],[Medicare Rate in CR]]&gt;0,"Y","N"),"N")</f>
        <v>Y</v>
      </c>
      <c r="O66" s="40">
        <f>Table1[[#This Row],[Medicare Rate in CR]]*Table1[[#This Row],[SumOfUnits]]*Table1[[#This Row],[Actuarial Factor 6/13/22]]</f>
        <v>5739.2255194844483</v>
      </c>
      <c r="P6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5739.2255194844483</v>
      </c>
      <c r="Q66" s="37">
        <f>Table1[[#This Row],[Trended Medicare Pricing for all RHCs]]-Table1[[#This Row],[SumOfSFY23 Estimated Payment 6/13/2022]]</f>
        <v>1726.6580077953745</v>
      </c>
      <c r="R66" s="35">
        <f>Table1[[#This Row],[SumOfUnits]]*Table1[[#This Row],[Actuarial Factor 6/13/22]]</f>
        <v>49.871615567296217</v>
      </c>
    </row>
    <row r="67" spans="1:18" x14ac:dyDescent="0.2">
      <c r="A67" s="178" t="s">
        <v>6</v>
      </c>
      <c r="B67" s="33" t="s">
        <v>476</v>
      </c>
      <c r="C67" s="33" t="s">
        <v>364</v>
      </c>
      <c r="D67" s="33" t="s">
        <v>184</v>
      </c>
      <c r="E67" s="33" t="s">
        <v>791</v>
      </c>
      <c r="F67" s="37">
        <v>650.57999999999993</v>
      </c>
      <c r="G67" s="33">
        <v>8</v>
      </c>
      <c r="H67" s="33">
        <v>8</v>
      </c>
      <c r="I67" s="37">
        <f>Table1[[#This Row],[SumOfPaid]]*Table1[[#This Row],[Actuarial Factor 6/13/22]]</f>
        <v>1004.5320929735573</v>
      </c>
      <c r="J67" s="33">
        <v>1.5440562159512394</v>
      </c>
      <c r="K67" s="33" t="s">
        <v>599</v>
      </c>
      <c r="L67" s="33" t="s">
        <v>806</v>
      </c>
      <c r="M67" s="35">
        <f>IFERROR(INDEX(FreeStand_MedicareCRs!E:E,MATCH(Table1[[#This Row],[Medicare Number]],FreeStand_MedicareCRs!A:A,0)),INDEX(HospitalBased_Mdcr_Rates!G:G,MATCH(Table1[[#This Row],[Medicare Number]],HospitalBased_Mdcr_Rates!E:E,0)))</f>
        <v>115.08</v>
      </c>
      <c r="N67" s="35" t="str">
        <f>IFERROR(IF(Table1[[#This Row],[Medicare Rate in CR]]&gt;0,"Y","N"),"N")</f>
        <v>Y</v>
      </c>
      <c r="O67" s="40">
        <f>Table1[[#This Row],[Medicare Rate in CR]]*Table1[[#This Row],[SumOfUnits]]*Table1[[#This Row],[Actuarial Factor 6/13/22]]</f>
        <v>1421.5199146533491</v>
      </c>
      <c r="P6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1421.5199146533491</v>
      </c>
      <c r="Q67" s="37">
        <f>Table1[[#This Row],[Trended Medicare Pricing for all RHCs]]-Table1[[#This Row],[SumOfSFY23 Estimated Payment 6/13/2022]]</f>
        <v>416.98782167979186</v>
      </c>
      <c r="R67" s="35">
        <f>Table1[[#This Row],[SumOfUnits]]*Table1[[#This Row],[Actuarial Factor 6/13/22]]</f>
        <v>12.352449727609915</v>
      </c>
    </row>
    <row r="68" spans="1:18" x14ac:dyDescent="0.2">
      <c r="A68" s="178" t="s">
        <v>6</v>
      </c>
      <c r="B68" s="33" t="s">
        <v>476</v>
      </c>
      <c r="C68" s="33" t="s">
        <v>364</v>
      </c>
      <c r="D68" s="33" t="s">
        <v>184</v>
      </c>
      <c r="E68" s="33" t="s">
        <v>788</v>
      </c>
      <c r="F68" s="37">
        <v>1393.31</v>
      </c>
      <c r="G68" s="33">
        <v>17</v>
      </c>
      <c r="H68" s="33">
        <v>17</v>
      </c>
      <c r="I68" s="37">
        <f>Table1[[#This Row],[SumOfPaid]]*Table1[[#This Row],[Actuarial Factor 6/13/22]]</f>
        <v>2752.1565864140584</v>
      </c>
      <c r="J68" s="33">
        <v>1.9752650784204939</v>
      </c>
      <c r="K68" s="33" t="s">
        <v>599</v>
      </c>
      <c r="L68" s="33" t="s">
        <v>806</v>
      </c>
      <c r="M68" s="35">
        <f>IFERROR(INDEX(FreeStand_MedicareCRs!E:E,MATCH(Table1[[#This Row],[Medicare Number]],FreeStand_MedicareCRs!A:A,0)),INDEX(HospitalBased_Mdcr_Rates!G:G,MATCH(Table1[[#This Row],[Medicare Number]],HospitalBased_Mdcr_Rates!E:E,0)))</f>
        <v>115.08</v>
      </c>
      <c r="N68" s="35" t="str">
        <f>IFERROR(IF(Table1[[#This Row],[Medicare Rate in CR]]&gt;0,"Y","N"),"N")</f>
        <v>Y</v>
      </c>
      <c r="O68" s="40">
        <f>Table1[[#This Row],[Medicare Rate in CR]]*Table1[[#This Row],[SumOfUnits]]*Table1[[#This Row],[Actuarial Factor 6/13/22]]</f>
        <v>3864.3295888187172</v>
      </c>
      <c r="P6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3864.3295888187172</v>
      </c>
      <c r="Q68" s="37">
        <f>Table1[[#This Row],[Trended Medicare Pricing for all RHCs]]-Table1[[#This Row],[SumOfSFY23 Estimated Payment 6/13/2022]]</f>
        <v>1112.1730024046587</v>
      </c>
      <c r="R68" s="35">
        <f>Table1[[#This Row],[SumOfUnits]]*Table1[[#This Row],[Actuarial Factor 6/13/22]]</f>
        <v>33.579506333148395</v>
      </c>
    </row>
    <row r="69" spans="1:18" x14ac:dyDescent="0.2">
      <c r="A69" s="178" t="s">
        <v>6</v>
      </c>
      <c r="B69" s="33" t="s">
        <v>476</v>
      </c>
      <c r="C69" s="33" t="s">
        <v>364</v>
      </c>
      <c r="D69" s="33" t="s">
        <v>184</v>
      </c>
      <c r="E69" s="33" t="s">
        <v>787</v>
      </c>
      <c r="F69" s="37">
        <v>82.39</v>
      </c>
      <c r="G69" s="33">
        <v>1</v>
      </c>
      <c r="H69" s="33">
        <v>1</v>
      </c>
      <c r="I69" s="37">
        <f>Table1[[#This Row],[SumOfPaid]]*Table1[[#This Row],[Actuarial Factor 6/13/22]]</f>
        <v>102.57028726595934</v>
      </c>
      <c r="J69" s="33">
        <v>1.2449361241165109</v>
      </c>
      <c r="K69" s="33" t="s">
        <v>599</v>
      </c>
      <c r="L69" s="33" t="s">
        <v>806</v>
      </c>
      <c r="M69" s="35">
        <f>IFERROR(INDEX(FreeStand_MedicareCRs!E:E,MATCH(Table1[[#This Row],[Medicare Number]],FreeStand_MedicareCRs!A:A,0)),INDEX(HospitalBased_Mdcr_Rates!G:G,MATCH(Table1[[#This Row],[Medicare Number]],HospitalBased_Mdcr_Rates!E:E,0)))</f>
        <v>115.08</v>
      </c>
      <c r="N69" s="35" t="str">
        <f>IFERROR(IF(Table1[[#This Row],[Medicare Rate in CR]]&gt;0,"Y","N"),"N")</f>
        <v>Y</v>
      </c>
      <c r="O69" s="40">
        <f>Table1[[#This Row],[Medicare Rate in CR]]*Table1[[#This Row],[SumOfUnits]]*Table1[[#This Row],[Actuarial Factor 6/13/22]]</f>
        <v>143.26724916332807</v>
      </c>
      <c r="P6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143.26724916332807</v>
      </c>
      <c r="Q69" s="37">
        <f>Table1[[#This Row],[Trended Medicare Pricing for all RHCs]]-Table1[[#This Row],[SumOfSFY23 Estimated Payment 6/13/2022]]</f>
        <v>40.696961897368737</v>
      </c>
      <c r="R69" s="35">
        <f>Table1[[#This Row],[SumOfUnits]]*Table1[[#This Row],[Actuarial Factor 6/13/22]]</f>
        <v>1.2449361241165109</v>
      </c>
    </row>
    <row r="70" spans="1:18" x14ac:dyDescent="0.2">
      <c r="A70" s="178" t="s">
        <v>6</v>
      </c>
      <c r="B70" s="33" t="s">
        <v>476</v>
      </c>
      <c r="C70" s="33" t="s">
        <v>364</v>
      </c>
      <c r="D70" s="33" t="s">
        <v>2</v>
      </c>
      <c r="E70" s="33" t="s">
        <v>798</v>
      </c>
      <c r="F70" s="37">
        <v>247.17</v>
      </c>
      <c r="G70" s="33">
        <v>3</v>
      </c>
      <c r="H70" s="33">
        <v>3</v>
      </c>
      <c r="I70" s="37">
        <f>Table1[[#This Row],[SumOfPaid]]*Table1[[#This Row],[Actuarial Factor 6/13/22]]</f>
        <v>363.48627460502178</v>
      </c>
      <c r="J70" s="33">
        <v>1.4705922021484072</v>
      </c>
      <c r="K70" s="33" t="s">
        <v>599</v>
      </c>
      <c r="L70" s="33" t="s">
        <v>806</v>
      </c>
      <c r="M70" s="35">
        <f>IFERROR(INDEX(FreeStand_MedicareCRs!E:E,MATCH(Table1[[#This Row],[Medicare Number]],FreeStand_MedicareCRs!A:A,0)),INDEX(HospitalBased_Mdcr_Rates!G:G,MATCH(Table1[[#This Row],[Medicare Number]],HospitalBased_Mdcr_Rates!E:E,0)))</f>
        <v>115.08</v>
      </c>
      <c r="N70" s="35" t="str">
        <f>IFERROR(IF(Table1[[#This Row],[Medicare Rate in CR]]&gt;0,"Y","N"),"N")</f>
        <v>Y</v>
      </c>
      <c r="O70" s="40">
        <f>Table1[[#This Row],[Medicare Rate in CR]]*Table1[[#This Row],[SumOfUnits]]*Table1[[#This Row],[Actuarial Factor 6/13/22]]</f>
        <v>507.70725186971612</v>
      </c>
      <c r="P7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507.70725186971612</v>
      </c>
      <c r="Q70" s="37">
        <f>Table1[[#This Row],[Trended Medicare Pricing for all RHCs]]-Table1[[#This Row],[SumOfSFY23 Estimated Payment 6/13/2022]]</f>
        <v>144.22097726469434</v>
      </c>
      <c r="R70" s="35">
        <f>Table1[[#This Row],[SumOfUnits]]*Table1[[#This Row],[Actuarial Factor 6/13/22]]</f>
        <v>4.4117766064452217</v>
      </c>
    </row>
    <row r="71" spans="1:18" x14ac:dyDescent="0.2">
      <c r="A71" s="178" t="s">
        <v>6</v>
      </c>
      <c r="B71" s="33" t="s">
        <v>476</v>
      </c>
      <c r="C71" s="33" t="s">
        <v>364</v>
      </c>
      <c r="D71" s="33" t="s">
        <v>2</v>
      </c>
      <c r="E71" s="33" t="s">
        <v>799</v>
      </c>
      <c r="F71" s="37">
        <v>329.56</v>
      </c>
      <c r="G71" s="33">
        <v>4</v>
      </c>
      <c r="H71" s="33">
        <v>4</v>
      </c>
      <c r="I71" s="37">
        <f>Table1[[#This Row],[SumOfPaid]]*Table1[[#This Row],[Actuarial Factor 6/13/22]]</f>
        <v>408.06173389067595</v>
      </c>
      <c r="J71" s="33">
        <v>1.2382016442853379</v>
      </c>
      <c r="K71" s="33" t="s">
        <v>599</v>
      </c>
      <c r="L71" s="33" t="s">
        <v>806</v>
      </c>
      <c r="M71" s="35">
        <f>IFERROR(INDEX(FreeStand_MedicareCRs!E:E,MATCH(Table1[[#This Row],[Medicare Number]],FreeStand_MedicareCRs!A:A,0)),INDEX(HospitalBased_Mdcr_Rates!G:G,MATCH(Table1[[#This Row],[Medicare Number]],HospitalBased_Mdcr_Rates!E:E,0)))</f>
        <v>115.08</v>
      </c>
      <c r="N71" s="35" t="str">
        <f>IFERROR(IF(Table1[[#This Row],[Medicare Rate in CR]]&gt;0,"Y","N"),"N")</f>
        <v>Y</v>
      </c>
      <c r="O71" s="40">
        <f>Table1[[#This Row],[Medicare Rate in CR]]*Table1[[#This Row],[SumOfUnits]]*Table1[[#This Row],[Actuarial Factor 6/13/22]]</f>
        <v>569.96898089742672</v>
      </c>
      <c r="P7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569.96898089742672</v>
      </c>
      <c r="Q71" s="37">
        <f>Table1[[#This Row],[Trended Medicare Pricing for all RHCs]]-Table1[[#This Row],[SumOfSFY23 Estimated Payment 6/13/2022]]</f>
        <v>161.90724700675077</v>
      </c>
      <c r="R71" s="35">
        <f>Table1[[#This Row],[SumOfUnits]]*Table1[[#This Row],[Actuarial Factor 6/13/22]]</f>
        <v>4.9528065771413514</v>
      </c>
    </row>
    <row r="72" spans="1:18" x14ac:dyDescent="0.2">
      <c r="A72" s="178" t="s">
        <v>6</v>
      </c>
      <c r="B72" s="33" t="s">
        <v>476</v>
      </c>
      <c r="C72" s="33" t="s">
        <v>364</v>
      </c>
      <c r="D72" s="33" t="s">
        <v>185</v>
      </c>
      <c r="E72" s="33" t="s">
        <v>794</v>
      </c>
      <c r="F72" s="37">
        <v>247.17000000000002</v>
      </c>
      <c r="G72" s="33">
        <v>3</v>
      </c>
      <c r="H72" s="33">
        <v>3</v>
      </c>
      <c r="I72" s="37">
        <f>Table1[[#This Row],[SumOfPaid]]*Table1[[#This Row],[Actuarial Factor 6/13/22]]</f>
        <v>268.26751306590404</v>
      </c>
      <c r="J72" s="33">
        <v>1.0853562854145082</v>
      </c>
      <c r="K72" s="33" t="s">
        <v>599</v>
      </c>
      <c r="L72" s="33" t="s">
        <v>806</v>
      </c>
      <c r="M72" s="35">
        <f>IFERROR(INDEX(FreeStand_MedicareCRs!E:E,MATCH(Table1[[#This Row],[Medicare Number]],FreeStand_MedicareCRs!A:A,0)),INDEX(HospitalBased_Mdcr_Rates!G:G,MATCH(Table1[[#This Row],[Medicare Number]],HospitalBased_Mdcr_Rates!E:E,0)))</f>
        <v>115.08</v>
      </c>
      <c r="N72" s="35" t="str">
        <f>IFERROR(IF(Table1[[#This Row],[Medicare Rate in CR]]&gt;0,"Y","N"),"N")</f>
        <v>Y</v>
      </c>
      <c r="O72" s="40">
        <f>Table1[[#This Row],[Medicare Rate in CR]]*Table1[[#This Row],[SumOfUnits]]*Table1[[#This Row],[Actuarial Factor 6/13/22]]</f>
        <v>374.70840397650483</v>
      </c>
      <c r="P7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374.70840397650483</v>
      </c>
      <c r="Q72" s="37">
        <f>Table1[[#This Row],[Trended Medicare Pricing for all RHCs]]-Table1[[#This Row],[SumOfSFY23 Estimated Payment 6/13/2022]]</f>
        <v>106.44089091060079</v>
      </c>
      <c r="R72" s="35">
        <f>Table1[[#This Row],[SumOfUnits]]*Table1[[#This Row],[Actuarial Factor 6/13/22]]</f>
        <v>3.2560688562435249</v>
      </c>
    </row>
    <row r="73" spans="1:18" x14ac:dyDescent="0.2">
      <c r="A73" s="178" t="s">
        <v>6</v>
      </c>
      <c r="B73" s="33" t="s">
        <v>476</v>
      </c>
      <c r="C73" s="33" t="s">
        <v>364</v>
      </c>
      <c r="D73" s="33" t="s">
        <v>185</v>
      </c>
      <c r="E73" s="33" t="s">
        <v>797</v>
      </c>
      <c r="F73" s="37">
        <v>247.17</v>
      </c>
      <c r="G73" s="33">
        <v>3</v>
      </c>
      <c r="H73" s="33">
        <v>3</v>
      </c>
      <c r="I73" s="37">
        <f>Table1[[#This Row],[SumOfPaid]]*Table1[[#This Row],[Actuarial Factor 6/13/22]]</f>
        <v>206.49424924835404</v>
      </c>
      <c r="J73" s="33">
        <v>0.83543411113142396</v>
      </c>
      <c r="K73" s="33" t="s">
        <v>599</v>
      </c>
      <c r="L73" s="33" t="s">
        <v>806</v>
      </c>
      <c r="M73" s="35">
        <f>IFERROR(INDEX(FreeStand_MedicareCRs!E:E,MATCH(Table1[[#This Row],[Medicare Number]],FreeStand_MedicareCRs!A:A,0)),INDEX(HospitalBased_Mdcr_Rates!G:G,MATCH(Table1[[#This Row],[Medicare Number]],HospitalBased_Mdcr_Rates!E:E,0)))</f>
        <v>115.08</v>
      </c>
      <c r="N73" s="35" t="str">
        <f>IFERROR(IF(Table1[[#This Row],[Medicare Rate in CR]]&gt;0,"Y","N"),"N")</f>
        <v>Y</v>
      </c>
      <c r="O73" s="40">
        <f>Table1[[#This Row],[Medicare Rate in CR]]*Table1[[#This Row],[SumOfUnits]]*Table1[[#This Row],[Actuarial Factor 6/13/22]]</f>
        <v>288.42527252701279</v>
      </c>
      <c r="P7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288.42527252701279</v>
      </c>
      <c r="Q73" s="37">
        <f>Table1[[#This Row],[Trended Medicare Pricing for all RHCs]]-Table1[[#This Row],[SumOfSFY23 Estimated Payment 6/13/2022]]</f>
        <v>81.931023278658756</v>
      </c>
      <c r="R73" s="35">
        <f>Table1[[#This Row],[SumOfUnits]]*Table1[[#This Row],[Actuarial Factor 6/13/22]]</f>
        <v>2.506302333394272</v>
      </c>
    </row>
    <row r="74" spans="1:18" x14ac:dyDescent="0.2">
      <c r="A74" s="178" t="s">
        <v>6</v>
      </c>
      <c r="B74" s="33" t="s">
        <v>476</v>
      </c>
      <c r="C74" s="33" t="s">
        <v>364</v>
      </c>
      <c r="D74" s="33" t="s">
        <v>185</v>
      </c>
      <c r="E74" s="33" t="s">
        <v>795</v>
      </c>
      <c r="F74" s="37">
        <v>3295.6</v>
      </c>
      <c r="G74" s="33">
        <v>40</v>
      </c>
      <c r="H74" s="33">
        <v>40</v>
      </c>
      <c r="I74" s="37">
        <f>Table1[[#This Row],[SumOfPaid]]*Table1[[#This Row],[Actuarial Factor 6/13/22]]</f>
        <v>3833.6547419939429</v>
      </c>
      <c r="J74" s="33">
        <v>1.1632645776168051</v>
      </c>
      <c r="K74" s="33" t="s">
        <v>599</v>
      </c>
      <c r="L74" s="33" t="s">
        <v>806</v>
      </c>
      <c r="M74" s="35">
        <f>IFERROR(INDEX(FreeStand_MedicareCRs!E:E,MATCH(Table1[[#This Row],[Medicare Number]],FreeStand_MedicareCRs!A:A,0)),INDEX(HospitalBased_Mdcr_Rates!G:G,MATCH(Table1[[#This Row],[Medicare Number]],HospitalBased_Mdcr_Rates!E:E,0)))</f>
        <v>115.08</v>
      </c>
      <c r="N74" s="35" t="str">
        <f>IFERROR(IF(Table1[[#This Row],[Medicare Rate in CR]]&gt;0,"Y","N"),"N")</f>
        <v>Y</v>
      </c>
      <c r="O74" s="40">
        <f>Table1[[#This Row],[Medicare Rate in CR]]*Table1[[#This Row],[SumOfUnits]]*Table1[[#This Row],[Actuarial Factor 6/13/22]]</f>
        <v>5354.7395036856769</v>
      </c>
      <c r="P7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5354.7395036856769</v>
      </c>
      <c r="Q74" s="37">
        <f>Table1[[#This Row],[Trended Medicare Pricing for all RHCs]]-Table1[[#This Row],[SumOfSFY23 Estimated Payment 6/13/2022]]</f>
        <v>1521.084761691734</v>
      </c>
      <c r="R74" s="35">
        <f>Table1[[#This Row],[SumOfUnits]]*Table1[[#This Row],[Actuarial Factor 6/13/22]]</f>
        <v>46.530583104672203</v>
      </c>
    </row>
    <row r="75" spans="1:18" x14ac:dyDescent="0.2">
      <c r="A75" s="178" t="s">
        <v>25</v>
      </c>
      <c r="B75" s="33" t="s">
        <v>630</v>
      </c>
      <c r="C75" s="33" t="s">
        <v>426</v>
      </c>
      <c r="D75" s="33" t="s">
        <v>184</v>
      </c>
      <c r="E75" s="33" t="s">
        <v>792</v>
      </c>
      <c r="F75" s="37">
        <v>508.48</v>
      </c>
      <c r="G75" s="33">
        <v>2</v>
      </c>
      <c r="H75" s="33">
        <v>2</v>
      </c>
      <c r="I75" s="37">
        <f>Table1[[#This Row],[SumOfPaid]]*Table1[[#This Row],[Actuarial Factor 6/13/22]]</f>
        <v>787.51862735714917</v>
      </c>
      <c r="J75" s="33">
        <v>1.5487701135878484</v>
      </c>
      <c r="K75" s="33" t="s">
        <v>371</v>
      </c>
      <c r="L75" s="33" t="s">
        <v>805</v>
      </c>
      <c r="M75" s="35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75" s="35" t="str">
        <f>IFERROR(IF(Table1[[#This Row],[Medicare Rate in CR]]&gt;0,"Y","N"),"N")</f>
        <v>Y</v>
      </c>
      <c r="O75" s="40">
        <f>Table1[[#This Row],[Medicare Rate in CR]]*Table1[[#This Row],[SumOfUnits]]*Table1[[#This Row],[Actuarial Factor 6/13/22]]</f>
        <v>725.44392120454813</v>
      </c>
      <c r="P7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725.44392120454813</v>
      </c>
      <c r="Q75" s="37">
        <f>Table1[[#This Row],[Trended Medicare Pricing for all RHCs]]-Table1[[#This Row],[SumOfSFY23 Estimated Payment 6/13/2022]]</f>
        <v>-62.074706152601038</v>
      </c>
      <c r="R75" s="35">
        <f>Table1[[#This Row],[SumOfUnits]]*Table1[[#This Row],[Actuarial Factor 6/13/22]]</f>
        <v>3.0975402271756969</v>
      </c>
    </row>
    <row r="76" spans="1:18" x14ac:dyDescent="0.2">
      <c r="A76" s="178" t="s">
        <v>25</v>
      </c>
      <c r="B76" s="33" t="s">
        <v>630</v>
      </c>
      <c r="C76" s="33" t="s">
        <v>426</v>
      </c>
      <c r="D76" s="33" t="s">
        <v>185</v>
      </c>
      <c r="E76" s="33" t="s">
        <v>795</v>
      </c>
      <c r="F76" s="37">
        <v>1185.0899999999999</v>
      </c>
      <c r="G76" s="33">
        <v>7</v>
      </c>
      <c r="H76" s="33">
        <v>7</v>
      </c>
      <c r="I76" s="37">
        <f>Table1[[#This Row],[SumOfPaid]]*Table1[[#This Row],[Actuarial Factor 6/13/22]]</f>
        <v>1321.3057385492707</v>
      </c>
      <c r="J76" s="33">
        <v>1.1149412606209408</v>
      </c>
      <c r="K76" s="33" t="s">
        <v>371</v>
      </c>
      <c r="L76" s="33" t="s">
        <v>805</v>
      </c>
      <c r="M76" s="35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76" s="35" t="str">
        <f>IFERROR(IF(Table1[[#This Row],[Medicare Rate in CR]]&gt;0,"Y","N"),"N")</f>
        <v>Y</v>
      </c>
      <c r="O76" s="40">
        <f>Table1[[#This Row],[Medicare Rate in CR]]*Table1[[#This Row],[SumOfUnits]]*Table1[[#This Row],[Actuarial Factor 6/13/22]]</f>
        <v>1827.8347026619701</v>
      </c>
      <c r="P7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1827.8347026619701</v>
      </c>
      <c r="Q76" s="37">
        <f>Table1[[#This Row],[Trended Medicare Pricing for all RHCs]]-Table1[[#This Row],[SumOfSFY23 Estimated Payment 6/13/2022]]</f>
        <v>506.52896411269944</v>
      </c>
      <c r="R76" s="35">
        <f>Table1[[#This Row],[SumOfUnits]]*Table1[[#This Row],[Actuarial Factor 6/13/22]]</f>
        <v>7.8045888243465855</v>
      </c>
    </row>
    <row r="77" spans="1:18" x14ac:dyDescent="0.2">
      <c r="A77" s="178" t="s">
        <v>25</v>
      </c>
      <c r="B77" s="33" t="s">
        <v>630</v>
      </c>
      <c r="C77" s="33" t="s">
        <v>413</v>
      </c>
      <c r="D77" s="33" t="s">
        <v>184</v>
      </c>
      <c r="E77" s="33" t="s">
        <v>786</v>
      </c>
      <c r="F77" s="37">
        <v>254.24</v>
      </c>
      <c r="G77" s="33">
        <v>1</v>
      </c>
      <c r="H77" s="33">
        <v>1</v>
      </c>
      <c r="I77" s="37">
        <f>Table1[[#This Row],[SumOfPaid]]*Table1[[#This Row],[Actuarial Factor 6/13/22]]</f>
        <v>361.37620421430825</v>
      </c>
      <c r="J77" s="33">
        <v>1.4213979083319235</v>
      </c>
      <c r="K77" s="33" t="s">
        <v>371</v>
      </c>
      <c r="L77" s="33" t="s">
        <v>805</v>
      </c>
      <c r="M77" s="35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77" s="35" t="str">
        <f>IFERROR(IF(Table1[[#This Row],[Medicare Rate in CR]]&gt;0,"Y","N"),"N")</f>
        <v>Y</v>
      </c>
      <c r="O77" s="40">
        <f>Table1[[#This Row],[Medicare Rate in CR]]*Table1[[#This Row],[SumOfUnits]]*Table1[[#This Row],[Actuarial Factor 6/13/22]]</f>
        <v>332.89139013133644</v>
      </c>
      <c r="P7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332.89139013133644</v>
      </c>
      <c r="Q77" s="37">
        <f>Table1[[#This Row],[Trended Medicare Pricing for all RHCs]]-Table1[[#This Row],[SumOfSFY23 Estimated Payment 6/13/2022]]</f>
        <v>-28.484814082971809</v>
      </c>
      <c r="R77" s="35">
        <f>Table1[[#This Row],[SumOfUnits]]*Table1[[#This Row],[Actuarial Factor 6/13/22]]</f>
        <v>1.4213979083319235</v>
      </c>
    </row>
    <row r="78" spans="1:18" x14ac:dyDescent="0.2">
      <c r="A78" s="178" t="s">
        <v>25</v>
      </c>
      <c r="B78" s="33" t="s">
        <v>630</v>
      </c>
      <c r="C78" s="33" t="s">
        <v>413</v>
      </c>
      <c r="D78" s="33" t="s">
        <v>184</v>
      </c>
      <c r="E78" s="33" t="s">
        <v>787</v>
      </c>
      <c r="F78" s="37">
        <v>762.72</v>
      </c>
      <c r="G78" s="33">
        <v>3</v>
      </c>
      <c r="H78" s="33">
        <v>3</v>
      </c>
      <c r="I78" s="37">
        <f>Table1[[#This Row],[SumOfPaid]]*Table1[[#This Row],[Actuarial Factor 6/13/22]]</f>
        <v>966.83891020706858</v>
      </c>
      <c r="J78" s="33">
        <v>1.2676197165500689</v>
      </c>
      <c r="K78" s="33" t="s">
        <v>371</v>
      </c>
      <c r="L78" s="33" t="s">
        <v>805</v>
      </c>
      <c r="M78" s="35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78" s="35" t="str">
        <f>IFERROR(IF(Table1[[#This Row],[Medicare Rate in CR]]&gt;0,"Y","N"),"N")</f>
        <v>Y</v>
      </c>
      <c r="O78" s="40">
        <f>Table1[[#This Row],[Medicare Rate in CR]]*Table1[[#This Row],[SumOfUnits]]*Table1[[#This Row],[Actuarial Factor 6/13/22]]</f>
        <v>890.6296128480783</v>
      </c>
      <c r="P7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890.6296128480783</v>
      </c>
      <c r="Q78" s="37">
        <f>Table1[[#This Row],[Trended Medicare Pricing for all RHCs]]-Table1[[#This Row],[SumOfSFY23 Estimated Payment 6/13/2022]]</f>
        <v>-76.209297358990284</v>
      </c>
      <c r="R78" s="35">
        <f>Table1[[#This Row],[SumOfUnits]]*Table1[[#This Row],[Actuarial Factor 6/13/22]]</f>
        <v>3.8028591496502067</v>
      </c>
    </row>
    <row r="79" spans="1:18" x14ac:dyDescent="0.2">
      <c r="A79" s="178" t="s">
        <v>25</v>
      </c>
      <c r="B79" s="33" t="s">
        <v>630</v>
      </c>
      <c r="C79" s="33" t="s">
        <v>364</v>
      </c>
      <c r="D79" s="33" t="s">
        <v>184</v>
      </c>
      <c r="E79" s="33" t="s">
        <v>792</v>
      </c>
      <c r="F79" s="37">
        <v>12519.629999999997</v>
      </c>
      <c r="G79" s="33">
        <v>54</v>
      </c>
      <c r="H79" s="33">
        <v>54</v>
      </c>
      <c r="I79" s="37">
        <f>Table1[[#This Row],[SumOfPaid]]*Table1[[#This Row],[Actuarial Factor 6/13/22]]</f>
        <v>18253.706558019396</v>
      </c>
      <c r="J79" s="33">
        <v>1.4580068706518803</v>
      </c>
      <c r="K79" s="33" t="s">
        <v>371</v>
      </c>
      <c r="L79" s="33" t="s">
        <v>805</v>
      </c>
      <c r="M79" s="35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79" s="35" t="str">
        <f>IFERROR(IF(Table1[[#This Row],[Medicare Rate in CR]]&gt;0,"Y","N"),"N")</f>
        <v>Y</v>
      </c>
      <c r="O79" s="40">
        <f>Table1[[#This Row],[Medicare Rate in CR]]*Table1[[#This Row],[SumOfUnits]]*Table1[[#This Row],[Actuarial Factor 6/13/22]]</f>
        <v>18439.121291760199</v>
      </c>
      <c r="P7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18439.121291760199</v>
      </c>
      <c r="Q79" s="37">
        <f>Table1[[#This Row],[Trended Medicare Pricing for all RHCs]]-Table1[[#This Row],[SumOfSFY23 Estimated Payment 6/13/2022]]</f>
        <v>185.41473374080306</v>
      </c>
      <c r="R79" s="35">
        <f>Table1[[#This Row],[SumOfUnits]]*Table1[[#This Row],[Actuarial Factor 6/13/22]]</f>
        <v>78.732371015201537</v>
      </c>
    </row>
    <row r="80" spans="1:18" x14ac:dyDescent="0.2">
      <c r="A80" s="178" t="s">
        <v>25</v>
      </c>
      <c r="B80" s="33" t="s">
        <v>630</v>
      </c>
      <c r="C80" s="33" t="s">
        <v>364</v>
      </c>
      <c r="D80" s="33" t="s">
        <v>184</v>
      </c>
      <c r="E80" s="33" t="s">
        <v>786</v>
      </c>
      <c r="F80" s="37">
        <v>161143.97000000009</v>
      </c>
      <c r="G80" s="33">
        <v>670</v>
      </c>
      <c r="H80" s="33">
        <v>670</v>
      </c>
      <c r="I80" s="37">
        <f>Table1[[#This Row],[SumOfPaid]]*Table1[[#This Row],[Actuarial Factor 6/13/22]]</f>
        <v>227805.46108754579</v>
      </c>
      <c r="J80" s="33">
        <v>1.4136766091064137</v>
      </c>
      <c r="K80" s="33" t="s">
        <v>371</v>
      </c>
      <c r="L80" s="33" t="s">
        <v>805</v>
      </c>
      <c r="M80" s="35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80" s="35" t="str">
        <f>IFERROR(IF(Table1[[#This Row],[Medicare Rate in CR]]&gt;0,"Y","N"),"N")</f>
        <v>Y</v>
      </c>
      <c r="O80" s="40">
        <f>Table1[[#This Row],[Medicare Rate in CR]]*Table1[[#This Row],[SumOfUnits]]*Table1[[#This Row],[Actuarial Factor 6/13/22]]</f>
        <v>221825.6514413238</v>
      </c>
      <c r="P8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221825.6514413238</v>
      </c>
      <c r="Q80" s="37">
        <f>Table1[[#This Row],[Trended Medicare Pricing for all RHCs]]-Table1[[#This Row],[SumOfSFY23 Estimated Payment 6/13/2022]]</f>
        <v>-5979.8096462219837</v>
      </c>
      <c r="R80" s="35">
        <f>Table1[[#This Row],[SumOfUnits]]*Table1[[#This Row],[Actuarial Factor 6/13/22]]</f>
        <v>947.16332810129722</v>
      </c>
    </row>
    <row r="81" spans="1:18" x14ac:dyDescent="0.2">
      <c r="A81" s="178" t="s">
        <v>25</v>
      </c>
      <c r="B81" s="33" t="s">
        <v>630</v>
      </c>
      <c r="C81" s="33" t="s">
        <v>364</v>
      </c>
      <c r="D81" s="33" t="s">
        <v>184</v>
      </c>
      <c r="E81" s="33" t="s">
        <v>790</v>
      </c>
      <c r="F81" s="37">
        <v>50950.049999999988</v>
      </c>
      <c r="G81" s="33">
        <v>228</v>
      </c>
      <c r="H81" s="33">
        <v>228</v>
      </c>
      <c r="I81" s="37">
        <f>Table1[[#This Row],[SumOfPaid]]*Table1[[#This Row],[Actuarial Factor 6/13/22]]</f>
        <v>106403.97902024357</v>
      </c>
      <c r="J81" s="33">
        <v>2.0883979313120125</v>
      </c>
      <c r="K81" s="33" t="s">
        <v>371</v>
      </c>
      <c r="L81" s="33" t="s">
        <v>805</v>
      </c>
      <c r="M81" s="35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81" s="35" t="str">
        <f>IFERROR(IF(Table1[[#This Row],[Medicare Rate in CR]]&gt;0,"Y","N"),"N")</f>
        <v>Y</v>
      </c>
      <c r="O81" s="40">
        <f>Table1[[#This Row],[Medicare Rate in CR]]*Table1[[#This Row],[SumOfUnits]]*Table1[[#This Row],[Actuarial Factor 6/13/22]]</f>
        <v>111515.43737702632</v>
      </c>
      <c r="P8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111515.43737702632</v>
      </c>
      <c r="Q81" s="37">
        <f>Table1[[#This Row],[Trended Medicare Pricing for all RHCs]]-Table1[[#This Row],[SumOfSFY23 Estimated Payment 6/13/2022]]</f>
        <v>5111.4583567827503</v>
      </c>
      <c r="R81" s="35">
        <f>Table1[[#This Row],[SumOfUnits]]*Table1[[#This Row],[Actuarial Factor 6/13/22]]</f>
        <v>476.15472833913884</v>
      </c>
    </row>
    <row r="82" spans="1:18" x14ac:dyDescent="0.2">
      <c r="A82" s="178" t="s">
        <v>25</v>
      </c>
      <c r="B82" s="33" t="s">
        <v>630</v>
      </c>
      <c r="C82" s="33" t="s">
        <v>364</v>
      </c>
      <c r="D82" s="33" t="s">
        <v>184</v>
      </c>
      <c r="E82" s="33" t="s">
        <v>793</v>
      </c>
      <c r="F82" s="37">
        <v>254.24</v>
      </c>
      <c r="G82" s="33">
        <v>1</v>
      </c>
      <c r="H82" s="33">
        <v>1</v>
      </c>
      <c r="I82" s="37">
        <f>Table1[[#This Row],[SumOfPaid]]*Table1[[#This Row],[Actuarial Factor 6/13/22]]</f>
        <v>530.95429005676601</v>
      </c>
      <c r="J82" s="33">
        <v>2.0883979313120125</v>
      </c>
      <c r="K82" s="33" t="s">
        <v>371</v>
      </c>
      <c r="L82" s="33" t="s">
        <v>805</v>
      </c>
      <c r="M82" s="35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82" s="35" t="str">
        <f>IFERROR(IF(Table1[[#This Row],[Medicare Rate in CR]]&gt;0,"Y","N"),"N")</f>
        <v>Y</v>
      </c>
      <c r="O82" s="40">
        <f>Table1[[#This Row],[Medicare Rate in CR]]*Table1[[#This Row],[SumOfUnits]]*Table1[[#This Row],[Actuarial Factor 6/13/22]]</f>
        <v>489.10279551327329</v>
      </c>
      <c r="P8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489.10279551327329</v>
      </c>
      <c r="Q82" s="37">
        <f>Table1[[#This Row],[Trended Medicare Pricing for all RHCs]]-Table1[[#This Row],[SumOfSFY23 Estimated Payment 6/13/2022]]</f>
        <v>-41.85149454349272</v>
      </c>
      <c r="R82" s="35">
        <f>Table1[[#This Row],[SumOfUnits]]*Table1[[#This Row],[Actuarial Factor 6/13/22]]</f>
        <v>2.0883979313120125</v>
      </c>
    </row>
    <row r="83" spans="1:18" x14ac:dyDescent="0.2">
      <c r="A83" s="178" t="s">
        <v>25</v>
      </c>
      <c r="B83" s="33" t="s">
        <v>630</v>
      </c>
      <c r="C83" s="33" t="s">
        <v>364</v>
      </c>
      <c r="D83" s="33" t="s">
        <v>184</v>
      </c>
      <c r="E83" s="33" t="s">
        <v>789</v>
      </c>
      <c r="F83" s="37">
        <v>169184.13999999981</v>
      </c>
      <c r="G83" s="33">
        <v>722</v>
      </c>
      <c r="H83" s="33">
        <v>722</v>
      </c>
      <c r="I83" s="37">
        <f>Table1[[#This Row],[SumOfPaid]]*Table1[[#This Row],[Actuarial Factor 6/13/22]]</f>
        <v>248161.36441657683</v>
      </c>
      <c r="J83" s="33">
        <v>1.4668122225675357</v>
      </c>
      <c r="K83" s="33" t="s">
        <v>371</v>
      </c>
      <c r="L83" s="33" t="s">
        <v>805</v>
      </c>
      <c r="M83" s="35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83" s="35" t="str">
        <f>IFERROR(IF(Table1[[#This Row],[Medicare Rate in CR]]&gt;0,"Y","N"),"N")</f>
        <v>Y</v>
      </c>
      <c r="O83" s="40">
        <f>Table1[[#This Row],[Medicare Rate in CR]]*Table1[[#This Row],[SumOfUnits]]*Table1[[#This Row],[Actuarial Factor 6/13/22]]</f>
        <v>248026.79906327877</v>
      </c>
      <c r="P8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248026.79906327877</v>
      </c>
      <c r="Q83" s="37">
        <f>Table1[[#This Row],[Trended Medicare Pricing for all RHCs]]-Table1[[#This Row],[SumOfSFY23 Estimated Payment 6/13/2022]]</f>
        <v>-134.56535329806502</v>
      </c>
      <c r="R83" s="35">
        <f>Table1[[#This Row],[SumOfUnits]]*Table1[[#This Row],[Actuarial Factor 6/13/22]]</f>
        <v>1059.0384246937608</v>
      </c>
    </row>
    <row r="84" spans="1:18" x14ac:dyDescent="0.2">
      <c r="A84" s="178" t="s">
        <v>25</v>
      </c>
      <c r="B84" s="33" t="s">
        <v>630</v>
      </c>
      <c r="C84" s="33" t="s">
        <v>364</v>
      </c>
      <c r="D84" s="33" t="s">
        <v>184</v>
      </c>
      <c r="E84" s="33" t="s">
        <v>791</v>
      </c>
      <c r="F84" s="37">
        <v>76158.490000000194</v>
      </c>
      <c r="G84" s="33">
        <v>327</v>
      </c>
      <c r="H84" s="33">
        <v>327</v>
      </c>
      <c r="I84" s="37">
        <f>Table1[[#This Row],[SumOfPaid]]*Table1[[#This Row],[Actuarial Factor 6/13/22]]</f>
        <v>117592.9898819606</v>
      </c>
      <c r="J84" s="33">
        <v>1.5440562159512394</v>
      </c>
      <c r="K84" s="33" t="s">
        <v>371</v>
      </c>
      <c r="L84" s="33" t="s">
        <v>805</v>
      </c>
      <c r="M84" s="35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84" s="35" t="str">
        <f>IFERROR(IF(Table1[[#This Row],[Medicare Rate in CR]]&gt;0,"Y","N"),"N")</f>
        <v>Y</v>
      </c>
      <c r="O84" s="40">
        <f>Table1[[#This Row],[Medicare Rate in CR]]*Table1[[#This Row],[SumOfUnits]]*Table1[[#This Row],[Actuarial Factor 6/13/22]]</f>
        <v>118249.07480868015</v>
      </c>
      <c r="P8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118249.07480868015</v>
      </c>
      <c r="Q84" s="37">
        <f>Table1[[#This Row],[Trended Medicare Pricing for all RHCs]]-Table1[[#This Row],[SumOfSFY23 Estimated Payment 6/13/2022]]</f>
        <v>656.08492671954446</v>
      </c>
      <c r="R84" s="35">
        <f>Table1[[#This Row],[SumOfUnits]]*Table1[[#This Row],[Actuarial Factor 6/13/22]]</f>
        <v>504.90638261605528</v>
      </c>
    </row>
    <row r="85" spans="1:18" x14ac:dyDescent="0.2">
      <c r="A85" s="178" t="s">
        <v>25</v>
      </c>
      <c r="B85" s="33" t="s">
        <v>630</v>
      </c>
      <c r="C85" s="33" t="s">
        <v>364</v>
      </c>
      <c r="D85" s="33" t="s">
        <v>184</v>
      </c>
      <c r="E85" s="33" t="s">
        <v>788</v>
      </c>
      <c r="F85" s="37">
        <v>34137.829999999994</v>
      </c>
      <c r="G85" s="33">
        <v>142</v>
      </c>
      <c r="H85" s="33">
        <v>142</v>
      </c>
      <c r="I85" s="37">
        <f>Table1[[#This Row],[SumOfPaid]]*Table1[[#This Row],[Actuarial Factor 6/13/22]]</f>
        <v>67431.263452055486</v>
      </c>
      <c r="J85" s="33">
        <v>1.9752650784204939</v>
      </c>
      <c r="K85" s="33" t="s">
        <v>371</v>
      </c>
      <c r="L85" s="33" t="s">
        <v>805</v>
      </c>
      <c r="M85" s="35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85" s="35" t="str">
        <f>IFERROR(IF(Table1[[#This Row],[Medicare Rate in CR]]&gt;0,"Y","N"),"N")</f>
        <v>Y</v>
      </c>
      <c r="O85" s="40">
        <f>Table1[[#This Row],[Medicare Rate in CR]]*Table1[[#This Row],[SumOfUnits]]*Table1[[#This Row],[Actuarial Factor 6/13/22]]</f>
        <v>65690.205553983324</v>
      </c>
      <c r="P8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65690.205553983324</v>
      </c>
      <c r="Q85" s="37">
        <f>Table1[[#This Row],[Trended Medicare Pricing for all RHCs]]-Table1[[#This Row],[SumOfSFY23 Estimated Payment 6/13/2022]]</f>
        <v>-1741.0578980721621</v>
      </c>
      <c r="R85" s="35">
        <f>Table1[[#This Row],[SumOfUnits]]*Table1[[#This Row],[Actuarial Factor 6/13/22]]</f>
        <v>280.48764113571013</v>
      </c>
    </row>
    <row r="86" spans="1:18" x14ac:dyDescent="0.2">
      <c r="A86" s="178" t="s">
        <v>25</v>
      </c>
      <c r="B86" s="33" t="s">
        <v>630</v>
      </c>
      <c r="C86" s="33" t="s">
        <v>364</v>
      </c>
      <c r="D86" s="33" t="s">
        <v>184</v>
      </c>
      <c r="E86" s="33" t="s">
        <v>787</v>
      </c>
      <c r="F86" s="37">
        <v>67606.400000000096</v>
      </c>
      <c r="G86" s="33">
        <v>279</v>
      </c>
      <c r="H86" s="33">
        <v>279</v>
      </c>
      <c r="I86" s="37">
        <f>Table1[[#This Row],[SumOfPaid]]*Table1[[#This Row],[Actuarial Factor 6/13/22]]</f>
        <v>84165.6495814706</v>
      </c>
      <c r="J86" s="33">
        <v>1.2449361241165109</v>
      </c>
      <c r="K86" s="33" t="s">
        <v>371</v>
      </c>
      <c r="L86" s="33" t="s">
        <v>805</v>
      </c>
      <c r="M86" s="35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86" s="35" t="str">
        <f>IFERROR(IF(Table1[[#This Row],[Medicare Rate in CR]]&gt;0,"Y","N"),"N")</f>
        <v>Y</v>
      </c>
      <c r="O86" s="40">
        <f>Table1[[#This Row],[Medicare Rate in CR]]*Table1[[#This Row],[SumOfUnits]]*Table1[[#This Row],[Actuarial Factor 6/13/22]]</f>
        <v>81346.367234796227</v>
      </c>
      <c r="P8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81346.367234796227</v>
      </c>
      <c r="Q86" s="37">
        <f>Table1[[#This Row],[Trended Medicare Pricing for all RHCs]]-Table1[[#This Row],[SumOfSFY23 Estimated Payment 6/13/2022]]</f>
        <v>-2819.2823466743721</v>
      </c>
      <c r="R86" s="35">
        <f>Table1[[#This Row],[SumOfUnits]]*Table1[[#This Row],[Actuarial Factor 6/13/22]]</f>
        <v>347.33717862850654</v>
      </c>
    </row>
    <row r="87" spans="1:18" x14ac:dyDescent="0.2">
      <c r="A87" s="178" t="s">
        <v>25</v>
      </c>
      <c r="B87" s="33" t="s">
        <v>630</v>
      </c>
      <c r="C87" s="33" t="s">
        <v>364</v>
      </c>
      <c r="D87" s="33" t="s">
        <v>2</v>
      </c>
      <c r="E87" s="33" t="s">
        <v>801</v>
      </c>
      <c r="F87" s="37">
        <v>508.48</v>
      </c>
      <c r="G87" s="33">
        <v>2</v>
      </c>
      <c r="H87" s="33">
        <v>2</v>
      </c>
      <c r="I87" s="37">
        <f>Table1[[#This Row],[SumOfPaid]]*Table1[[#This Row],[Actuarial Factor 6/13/22]]</f>
        <v>672.85622784559428</v>
      </c>
      <c r="J87" s="33">
        <v>1.3232697998851366</v>
      </c>
      <c r="K87" s="33" t="s">
        <v>371</v>
      </c>
      <c r="L87" s="33" t="s">
        <v>805</v>
      </c>
      <c r="M87" s="35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87" s="35" t="str">
        <f>IFERROR(IF(Table1[[#This Row],[Medicare Rate in CR]]&gt;0,"Y","N"),"N")</f>
        <v>Y</v>
      </c>
      <c r="O87" s="40">
        <f>Table1[[#This Row],[Medicare Rate in CR]]*Table1[[#This Row],[SumOfUnits]]*Table1[[#This Row],[Actuarial Factor 6/13/22]]</f>
        <v>619.81957426619795</v>
      </c>
      <c r="P8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619.81957426619795</v>
      </c>
      <c r="Q87" s="37">
        <f>Table1[[#This Row],[Trended Medicare Pricing for all RHCs]]-Table1[[#This Row],[SumOfSFY23 Estimated Payment 6/13/2022]]</f>
        <v>-53.036653579396329</v>
      </c>
      <c r="R87" s="35">
        <f>Table1[[#This Row],[SumOfUnits]]*Table1[[#This Row],[Actuarial Factor 6/13/22]]</f>
        <v>2.6465395997702732</v>
      </c>
    </row>
    <row r="88" spans="1:18" x14ac:dyDescent="0.2">
      <c r="A88" s="178" t="s">
        <v>25</v>
      </c>
      <c r="B88" s="33" t="s">
        <v>630</v>
      </c>
      <c r="C88" s="33" t="s">
        <v>364</v>
      </c>
      <c r="D88" s="33" t="s">
        <v>2</v>
      </c>
      <c r="E88" s="33" t="s">
        <v>800</v>
      </c>
      <c r="F88" s="37">
        <v>250.48</v>
      </c>
      <c r="G88" s="33">
        <v>1</v>
      </c>
      <c r="H88" s="33">
        <v>1</v>
      </c>
      <c r="I88" s="37">
        <f>Table1[[#This Row],[SumOfPaid]]*Table1[[#This Row],[Actuarial Factor 6/13/22]]</f>
        <v>323.41637169767171</v>
      </c>
      <c r="J88" s="33">
        <v>1.2911864088856264</v>
      </c>
      <c r="K88" s="33" t="s">
        <v>371</v>
      </c>
      <c r="L88" s="33" t="s">
        <v>805</v>
      </c>
      <c r="M88" s="35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88" s="35" t="str">
        <f>IFERROR(IF(Table1[[#This Row],[Medicare Rate in CR]]&gt;0,"Y","N"),"N")</f>
        <v>Y</v>
      </c>
      <c r="O88" s="40">
        <f>Table1[[#This Row],[Medicare Rate in CR]]*Table1[[#This Row],[SumOfUnits]]*Table1[[#This Row],[Actuarial Factor 6/13/22]]</f>
        <v>302.39585696101369</v>
      </c>
      <c r="P8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302.39585696101369</v>
      </c>
      <c r="Q88" s="37">
        <f>Table1[[#This Row],[Trended Medicare Pricing for all RHCs]]-Table1[[#This Row],[SumOfSFY23 Estimated Payment 6/13/2022]]</f>
        <v>-21.020514736658015</v>
      </c>
      <c r="R88" s="35">
        <f>Table1[[#This Row],[SumOfUnits]]*Table1[[#This Row],[Actuarial Factor 6/13/22]]</f>
        <v>1.2911864088856264</v>
      </c>
    </row>
    <row r="89" spans="1:18" x14ac:dyDescent="0.2">
      <c r="A89" s="178" t="s">
        <v>25</v>
      </c>
      <c r="B89" s="33" t="s">
        <v>630</v>
      </c>
      <c r="C89" s="33" t="s">
        <v>364</v>
      </c>
      <c r="D89" s="33" t="s">
        <v>2</v>
      </c>
      <c r="E89" s="33" t="s">
        <v>798</v>
      </c>
      <c r="F89" s="37">
        <v>1510.4</v>
      </c>
      <c r="G89" s="33">
        <v>6</v>
      </c>
      <c r="H89" s="33">
        <v>6</v>
      </c>
      <c r="I89" s="37">
        <f>Table1[[#This Row],[SumOfPaid]]*Table1[[#This Row],[Actuarial Factor 6/13/22]]</f>
        <v>2221.1824621249543</v>
      </c>
      <c r="J89" s="33">
        <v>1.4705922021484072</v>
      </c>
      <c r="K89" s="33" t="s">
        <v>371</v>
      </c>
      <c r="L89" s="33" t="s">
        <v>805</v>
      </c>
      <c r="M89" s="35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89" s="35" t="str">
        <f>IFERROR(IF(Table1[[#This Row],[Medicare Rate in CR]]&gt;0,"Y","N"),"N")</f>
        <v>Y</v>
      </c>
      <c r="O89" s="40">
        <f>Table1[[#This Row],[Medicare Rate in CR]]*Table1[[#This Row],[SumOfUnits]]*Table1[[#This Row],[Actuarial Factor 6/13/22]]</f>
        <v>2066.4761624589414</v>
      </c>
      <c r="P8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2066.4761624589414</v>
      </c>
      <c r="Q89" s="37">
        <f>Table1[[#This Row],[Trended Medicare Pricing for all RHCs]]-Table1[[#This Row],[SumOfSFY23 Estimated Payment 6/13/2022]]</f>
        <v>-154.70629966601291</v>
      </c>
      <c r="R89" s="35">
        <f>Table1[[#This Row],[SumOfUnits]]*Table1[[#This Row],[Actuarial Factor 6/13/22]]</f>
        <v>8.8235532128904435</v>
      </c>
    </row>
    <row r="90" spans="1:18" x14ac:dyDescent="0.2">
      <c r="A90" s="178" t="s">
        <v>25</v>
      </c>
      <c r="B90" s="33" t="s">
        <v>630</v>
      </c>
      <c r="C90" s="33" t="s">
        <v>364</v>
      </c>
      <c r="D90" s="33" t="s">
        <v>2</v>
      </c>
      <c r="E90" s="33" t="s">
        <v>799</v>
      </c>
      <c r="F90" s="37">
        <v>2015.1200000000001</v>
      </c>
      <c r="G90" s="33">
        <v>8</v>
      </c>
      <c r="H90" s="33">
        <v>8</v>
      </c>
      <c r="I90" s="37">
        <f>Table1[[#This Row],[SumOfPaid]]*Table1[[#This Row],[Actuarial Factor 6/13/22]]</f>
        <v>2495.1248974322702</v>
      </c>
      <c r="J90" s="33">
        <v>1.2382016442853379</v>
      </c>
      <c r="K90" s="33" t="s">
        <v>371</v>
      </c>
      <c r="L90" s="33" t="s">
        <v>805</v>
      </c>
      <c r="M90" s="35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90" s="35" t="str">
        <f>IFERROR(IF(Table1[[#This Row],[Medicare Rate in CR]]&gt;0,"Y","N"),"N")</f>
        <v>Y</v>
      </c>
      <c r="O90" s="40">
        <f>Table1[[#This Row],[Medicare Rate in CR]]*Table1[[#This Row],[SumOfUnits]]*Table1[[#This Row],[Actuarial Factor 6/13/22]]</f>
        <v>2319.8946007330087</v>
      </c>
      <c r="P9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2319.8946007330087</v>
      </c>
      <c r="Q90" s="37">
        <f>Table1[[#This Row],[Trended Medicare Pricing for all RHCs]]-Table1[[#This Row],[SumOfSFY23 Estimated Payment 6/13/2022]]</f>
        <v>-175.23029669926154</v>
      </c>
      <c r="R90" s="35">
        <f>Table1[[#This Row],[SumOfUnits]]*Table1[[#This Row],[Actuarial Factor 6/13/22]]</f>
        <v>9.9056131542827028</v>
      </c>
    </row>
    <row r="91" spans="1:18" x14ac:dyDescent="0.2">
      <c r="A91" s="178" t="s">
        <v>25</v>
      </c>
      <c r="B91" s="33" t="s">
        <v>630</v>
      </c>
      <c r="C91" s="33" t="s">
        <v>364</v>
      </c>
      <c r="D91" s="33" t="s">
        <v>185</v>
      </c>
      <c r="E91" s="33" t="s">
        <v>794</v>
      </c>
      <c r="F91" s="37">
        <v>1000.33</v>
      </c>
      <c r="G91" s="33">
        <v>4</v>
      </c>
      <c r="H91" s="33">
        <v>4</v>
      </c>
      <c r="I91" s="37">
        <f>Table1[[#This Row],[SumOfPaid]]*Table1[[#This Row],[Actuarial Factor 6/13/22]]</f>
        <v>1085.714452988695</v>
      </c>
      <c r="J91" s="33">
        <v>1.0853562854145082</v>
      </c>
      <c r="K91" s="33" t="s">
        <v>371</v>
      </c>
      <c r="L91" s="33" t="s">
        <v>805</v>
      </c>
      <c r="M91" s="35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91" s="35" t="str">
        <f>IFERROR(IF(Table1[[#This Row],[Medicare Rate in CR]]&gt;0,"Y","N"),"N")</f>
        <v>Y</v>
      </c>
      <c r="O91" s="40">
        <f>Table1[[#This Row],[Medicare Rate in CR]]*Table1[[#This Row],[SumOfUnits]]*Table1[[#This Row],[Actuarial Factor 6/13/22]]</f>
        <v>1016.7617681763113</v>
      </c>
      <c r="P9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1016.7617681763113</v>
      </c>
      <c r="Q91" s="37">
        <f>Table1[[#This Row],[Trended Medicare Pricing for all RHCs]]-Table1[[#This Row],[SumOfSFY23 Estimated Payment 6/13/2022]]</f>
        <v>-68.952684812383723</v>
      </c>
      <c r="R91" s="35">
        <f>Table1[[#This Row],[SumOfUnits]]*Table1[[#This Row],[Actuarial Factor 6/13/22]]</f>
        <v>4.3414251416580329</v>
      </c>
    </row>
    <row r="92" spans="1:18" x14ac:dyDescent="0.2">
      <c r="A92" s="178" t="s">
        <v>25</v>
      </c>
      <c r="B92" s="33" t="s">
        <v>630</v>
      </c>
      <c r="C92" s="33" t="s">
        <v>364</v>
      </c>
      <c r="D92" s="33" t="s">
        <v>185</v>
      </c>
      <c r="E92" s="33" t="s">
        <v>607</v>
      </c>
      <c r="F92" s="37">
        <v>1271.2</v>
      </c>
      <c r="G92" s="33">
        <v>5</v>
      </c>
      <c r="H92" s="33">
        <v>5</v>
      </c>
      <c r="I92" s="37">
        <f>Table1[[#This Row],[SumOfPaid]]*Table1[[#This Row],[Actuarial Factor 6/13/22]]</f>
        <v>1947.5752459758198</v>
      </c>
      <c r="J92" s="33">
        <v>1.5320761846883415</v>
      </c>
      <c r="K92" s="33" t="s">
        <v>371</v>
      </c>
      <c r="L92" s="33" t="s">
        <v>805</v>
      </c>
      <c r="M92" s="35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92" s="35" t="str">
        <f>IFERROR(IF(Table1[[#This Row],[Medicare Rate in CR]]&gt;0,"Y","N"),"N")</f>
        <v>Y</v>
      </c>
      <c r="O92" s="40">
        <f>Table1[[#This Row],[Medicare Rate in CR]]*Table1[[#This Row],[SumOfUnits]]*Table1[[#This Row],[Actuarial Factor 6/13/22]]</f>
        <v>1794.0612122700479</v>
      </c>
      <c r="P9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1794.0612122700479</v>
      </c>
      <c r="Q92" s="37">
        <f>Table1[[#This Row],[Trended Medicare Pricing for all RHCs]]-Table1[[#This Row],[SumOfSFY23 Estimated Payment 6/13/2022]]</f>
        <v>-153.51403370577191</v>
      </c>
      <c r="R92" s="35">
        <f>Table1[[#This Row],[SumOfUnits]]*Table1[[#This Row],[Actuarial Factor 6/13/22]]</f>
        <v>7.6603809234417071</v>
      </c>
    </row>
    <row r="93" spans="1:18" x14ac:dyDescent="0.2">
      <c r="A93" s="178" t="s">
        <v>25</v>
      </c>
      <c r="B93" s="33" t="s">
        <v>630</v>
      </c>
      <c r="C93" s="33" t="s">
        <v>364</v>
      </c>
      <c r="D93" s="33" t="s">
        <v>185</v>
      </c>
      <c r="E93" s="33" t="s">
        <v>797</v>
      </c>
      <c r="F93" s="37">
        <v>1667.44</v>
      </c>
      <c r="G93" s="33">
        <v>7</v>
      </c>
      <c r="H93" s="33">
        <v>7</v>
      </c>
      <c r="I93" s="37">
        <f>Table1[[#This Row],[SumOfPaid]]*Table1[[#This Row],[Actuarial Factor 6/13/22]]</f>
        <v>1393.0362542649816</v>
      </c>
      <c r="J93" s="33">
        <v>0.83543411113142396</v>
      </c>
      <c r="K93" s="33" t="s">
        <v>371</v>
      </c>
      <c r="L93" s="33" t="s">
        <v>805</v>
      </c>
      <c r="M93" s="35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93" s="35" t="str">
        <f>IFERROR(IF(Table1[[#This Row],[Medicare Rate in CR]]&gt;0,"Y","N"),"N")</f>
        <v>Y</v>
      </c>
      <c r="O93" s="40">
        <f>Table1[[#This Row],[Medicare Rate in CR]]*Table1[[#This Row],[SumOfUnits]]*Table1[[#This Row],[Actuarial Factor 6/13/22]]</f>
        <v>1369.6106817888563</v>
      </c>
      <c r="P9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1369.6106817888563</v>
      </c>
      <c r="Q93" s="37">
        <f>Table1[[#This Row],[Trended Medicare Pricing for all RHCs]]-Table1[[#This Row],[SumOfSFY23 Estimated Payment 6/13/2022]]</f>
        <v>-23.425572476125353</v>
      </c>
      <c r="R93" s="35">
        <f>Table1[[#This Row],[SumOfUnits]]*Table1[[#This Row],[Actuarial Factor 6/13/22]]</f>
        <v>5.8480387779199674</v>
      </c>
    </row>
    <row r="94" spans="1:18" x14ac:dyDescent="0.2">
      <c r="A94" s="178" t="s">
        <v>25</v>
      </c>
      <c r="B94" s="33" t="s">
        <v>630</v>
      </c>
      <c r="C94" s="33" t="s">
        <v>364</v>
      </c>
      <c r="D94" s="33" t="s">
        <v>185</v>
      </c>
      <c r="E94" s="33" t="s">
        <v>795</v>
      </c>
      <c r="F94" s="37">
        <v>21705.279999999999</v>
      </c>
      <c r="G94" s="33">
        <v>86</v>
      </c>
      <c r="H94" s="33">
        <v>86</v>
      </c>
      <c r="I94" s="37">
        <f>Table1[[#This Row],[SumOfPaid]]*Table1[[#This Row],[Actuarial Factor 6/13/22]]</f>
        <v>25248.983371254486</v>
      </c>
      <c r="J94" s="33">
        <v>1.1632645776168051</v>
      </c>
      <c r="K94" s="33" t="s">
        <v>371</v>
      </c>
      <c r="L94" s="33" t="s">
        <v>805</v>
      </c>
      <c r="M94" s="35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94" s="35" t="str">
        <f>IFERROR(IF(Table1[[#This Row],[Medicare Rate in CR]]&gt;0,"Y","N"),"N")</f>
        <v>Y</v>
      </c>
      <c r="O94" s="40">
        <f>Table1[[#This Row],[Medicare Rate in CR]]*Table1[[#This Row],[SumOfUnits]]*Table1[[#This Row],[Actuarial Factor 6/13/22]]</f>
        <v>23429.544510695596</v>
      </c>
      <c r="P9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23429.544510695596</v>
      </c>
      <c r="Q94" s="37">
        <f>Table1[[#This Row],[Trended Medicare Pricing for all RHCs]]-Table1[[#This Row],[SumOfSFY23 Estimated Payment 6/13/2022]]</f>
        <v>-1819.4388605588902</v>
      </c>
      <c r="R94" s="35">
        <f>Table1[[#This Row],[SumOfUnits]]*Table1[[#This Row],[Actuarial Factor 6/13/22]]</f>
        <v>100.04075367504524</v>
      </c>
    </row>
    <row r="95" spans="1:18" x14ac:dyDescent="0.2">
      <c r="A95" s="178" t="s">
        <v>25</v>
      </c>
      <c r="B95" s="33" t="s">
        <v>630</v>
      </c>
      <c r="C95" s="33" t="s">
        <v>422</v>
      </c>
      <c r="D95" s="33" t="s">
        <v>184</v>
      </c>
      <c r="E95" s="33" t="s">
        <v>786</v>
      </c>
      <c r="F95" s="37">
        <v>758.96</v>
      </c>
      <c r="G95" s="33">
        <v>3</v>
      </c>
      <c r="H95" s="33">
        <v>3</v>
      </c>
      <c r="I95" s="37">
        <f>Table1[[#This Row],[SumOfPaid]]*Table1[[#This Row],[Actuarial Factor 6/13/22]]</f>
        <v>1185.8390577150135</v>
      </c>
      <c r="J95" s="33">
        <v>1.5624526427150487</v>
      </c>
      <c r="K95" s="33" t="s">
        <v>371</v>
      </c>
      <c r="L95" s="33" t="s">
        <v>805</v>
      </c>
      <c r="M95" s="35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95" s="35" t="str">
        <f>IFERROR(IF(Table1[[#This Row],[Medicare Rate in CR]]&gt;0,"Y","N"),"N")</f>
        <v>Y</v>
      </c>
      <c r="O95" s="40">
        <f>Table1[[#This Row],[Medicare Rate in CR]]*Table1[[#This Row],[SumOfUnits]]*Table1[[#This Row],[Actuarial Factor 6/13/22]]</f>
        <v>1097.7792267715931</v>
      </c>
      <c r="P9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1097.7792267715931</v>
      </c>
      <c r="Q95" s="37">
        <f>Table1[[#This Row],[Trended Medicare Pricing for all RHCs]]-Table1[[#This Row],[SumOfSFY23 Estimated Payment 6/13/2022]]</f>
        <v>-88.059830943420366</v>
      </c>
      <c r="R95" s="35">
        <f>Table1[[#This Row],[SumOfUnits]]*Table1[[#This Row],[Actuarial Factor 6/13/22]]</f>
        <v>4.6873579281451461</v>
      </c>
    </row>
    <row r="96" spans="1:18" x14ac:dyDescent="0.2">
      <c r="A96" s="178" t="s">
        <v>25</v>
      </c>
      <c r="B96" s="33" t="s">
        <v>630</v>
      </c>
      <c r="C96" s="33" t="s">
        <v>422</v>
      </c>
      <c r="D96" s="33" t="s">
        <v>184</v>
      </c>
      <c r="E96" s="33" t="s">
        <v>790</v>
      </c>
      <c r="F96" s="37">
        <v>2789.12</v>
      </c>
      <c r="G96" s="33">
        <v>11</v>
      </c>
      <c r="H96" s="33">
        <v>11</v>
      </c>
      <c r="I96" s="37">
        <f>Table1[[#This Row],[SumOfPaid]]*Table1[[#This Row],[Actuarial Factor 6/13/22]]</f>
        <v>5864.1199381862552</v>
      </c>
      <c r="J96" s="33">
        <v>2.1024982568646222</v>
      </c>
      <c r="K96" s="33" t="s">
        <v>371</v>
      </c>
      <c r="L96" s="33" t="s">
        <v>805</v>
      </c>
      <c r="M96" s="35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96" s="35" t="str">
        <f>IFERROR(IF(Table1[[#This Row],[Medicare Rate in CR]]&gt;0,"Y","N"),"N")</f>
        <v>Y</v>
      </c>
      <c r="O96" s="40">
        <f>Table1[[#This Row],[Medicare Rate in CR]]*Table1[[#This Row],[SumOfUnits]]*Table1[[#This Row],[Actuarial Factor 6/13/22]]</f>
        <v>5416.456009334639</v>
      </c>
      <c r="P9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5416.456009334639</v>
      </c>
      <c r="Q96" s="37">
        <f>Table1[[#This Row],[Trended Medicare Pricing for all RHCs]]-Table1[[#This Row],[SumOfSFY23 Estimated Payment 6/13/2022]]</f>
        <v>-447.66392885161622</v>
      </c>
      <c r="R96" s="35">
        <f>Table1[[#This Row],[SumOfUnits]]*Table1[[#This Row],[Actuarial Factor 6/13/22]]</f>
        <v>23.127480825510844</v>
      </c>
    </row>
    <row r="97" spans="1:18" x14ac:dyDescent="0.2">
      <c r="A97" s="178" t="s">
        <v>25</v>
      </c>
      <c r="B97" s="33" t="s">
        <v>630</v>
      </c>
      <c r="C97" s="33" t="s">
        <v>422</v>
      </c>
      <c r="D97" s="33" t="s">
        <v>184</v>
      </c>
      <c r="E97" s="33" t="s">
        <v>789</v>
      </c>
      <c r="F97" s="37">
        <v>1775.92</v>
      </c>
      <c r="G97" s="33">
        <v>7</v>
      </c>
      <c r="H97" s="33">
        <v>7</v>
      </c>
      <c r="I97" s="37">
        <f>Table1[[#This Row],[SumOfPaid]]*Table1[[#This Row],[Actuarial Factor 6/13/22]]</f>
        <v>2897.7400586443678</v>
      </c>
      <c r="J97" s="33">
        <v>1.6316838926552815</v>
      </c>
      <c r="K97" s="33" t="s">
        <v>371</v>
      </c>
      <c r="L97" s="33" t="s">
        <v>805</v>
      </c>
      <c r="M97" s="35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97" s="35" t="str">
        <f>IFERROR(IF(Table1[[#This Row],[Medicare Rate in CR]]&gt;0,"Y","N"),"N")</f>
        <v>Y</v>
      </c>
      <c r="O97" s="40">
        <f>Table1[[#This Row],[Medicare Rate in CR]]*Table1[[#This Row],[SumOfUnits]]*Table1[[#This Row],[Actuarial Factor 6/13/22]]</f>
        <v>2674.9825736190683</v>
      </c>
      <c r="P9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2674.9825736190683</v>
      </c>
      <c r="Q97" s="37">
        <f>Table1[[#This Row],[Trended Medicare Pricing for all RHCs]]-Table1[[#This Row],[SumOfSFY23 Estimated Payment 6/13/2022]]</f>
        <v>-222.7574850252995</v>
      </c>
      <c r="R97" s="35">
        <f>Table1[[#This Row],[SumOfUnits]]*Table1[[#This Row],[Actuarial Factor 6/13/22]]</f>
        <v>11.42178724858697</v>
      </c>
    </row>
    <row r="98" spans="1:18" x14ac:dyDescent="0.2">
      <c r="A98" s="178" t="s">
        <v>25</v>
      </c>
      <c r="B98" s="33" t="s">
        <v>630</v>
      </c>
      <c r="C98" s="33" t="s">
        <v>422</v>
      </c>
      <c r="D98" s="33" t="s">
        <v>184</v>
      </c>
      <c r="E98" s="33" t="s">
        <v>791</v>
      </c>
      <c r="F98" s="37">
        <v>4581.24</v>
      </c>
      <c r="G98" s="33">
        <v>19</v>
      </c>
      <c r="H98" s="33">
        <v>19</v>
      </c>
      <c r="I98" s="37">
        <f>Table1[[#This Row],[SumOfPaid]]*Table1[[#This Row],[Actuarial Factor 6/13/22]]</f>
        <v>7607.3779954393303</v>
      </c>
      <c r="J98" s="33">
        <v>1.6605499811054061</v>
      </c>
      <c r="K98" s="33" t="s">
        <v>371</v>
      </c>
      <c r="L98" s="33" t="s">
        <v>805</v>
      </c>
      <c r="M98" s="35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98" s="35" t="str">
        <f>IFERROR(IF(Table1[[#This Row],[Medicare Rate in CR]]&gt;0,"Y","N"),"N")</f>
        <v>Y</v>
      </c>
      <c r="O98" s="40">
        <f>Table1[[#This Row],[Medicare Rate in CR]]*Table1[[#This Row],[SumOfUnits]]*Table1[[#This Row],[Actuarial Factor 6/13/22]]</f>
        <v>7389.1153059228363</v>
      </c>
      <c r="P9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7389.1153059228363</v>
      </c>
      <c r="Q98" s="37">
        <f>Table1[[#This Row],[Trended Medicare Pricing for all RHCs]]-Table1[[#This Row],[SumOfSFY23 Estimated Payment 6/13/2022]]</f>
        <v>-218.26268951649399</v>
      </c>
      <c r="R98" s="35">
        <f>Table1[[#This Row],[SumOfUnits]]*Table1[[#This Row],[Actuarial Factor 6/13/22]]</f>
        <v>31.550449641002714</v>
      </c>
    </row>
    <row r="99" spans="1:18" x14ac:dyDescent="0.2">
      <c r="A99" s="178" t="s">
        <v>25</v>
      </c>
      <c r="B99" s="33" t="s">
        <v>630</v>
      </c>
      <c r="C99" s="33" t="s">
        <v>422</v>
      </c>
      <c r="D99" s="33" t="s">
        <v>184</v>
      </c>
      <c r="E99" s="33" t="s">
        <v>788</v>
      </c>
      <c r="F99" s="37">
        <v>1013.2</v>
      </c>
      <c r="G99" s="33">
        <v>4</v>
      </c>
      <c r="H99" s="33">
        <v>4</v>
      </c>
      <c r="I99" s="37">
        <f>Table1[[#This Row],[SumOfPaid]]*Table1[[#This Row],[Actuarial Factor 6/13/22]]</f>
        <v>2100.8992099972929</v>
      </c>
      <c r="J99" s="33">
        <v>2.0735286320541775</v>
      </c>
      <c r="K99" s="33" t="s">
        <v>371</v>
      </c>
      <c r="L99" s="33" t="s">
        <v>805</v>
      </c>
      <c r="M99" s="35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99" s="35" t="str">
        <f>IFERROR(IF(Table1[[#This Row],[Medicare Rate in CR]]&gt;0,"Y","N"),"N")</f>
        <v>Y</v>
      </c>
      <c r="O99" s="40">
        <f>Table1[[#This Row],[Medicare Rate in CR]]*Table1[[#This Row],[SumOfUnits]]*Table1[[#This Row],[Actuarial Factor 6/13/22]]</f>
        <v>1942.4816225083534</v>
      </c>
      <c r="P9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1942.4816225083534</v>
      </c>
      <c r="Q99" s="37">
        <f>Table1[[#This Row],[Trended Medicare Pricing for all RHCs]]-Table1[[#This Row],[SumOfSFY23 Estimated Payment 6/13/2022]]</f>
        <v>-158.41758748893949</v>
      </c>
      <c r="R99" s="35">
        <f>Table1[[#This Row],[SumOfUnits]]*Table1[[#This Row],[Actuarial Factor 6/13/22]]</f>
        <v>8.2941145282167099</v>
      </c>
    </row>
    <row r="100" spans="1:18" x14ac:dyDescent="0.2">
      <c r="A100" s="178" t="s">
        <v>25</v>
      </c>
      <c r="B100" s="33" t="s">
        <v>630</v>
      </c>
      <c r="C100" s="33" t="s">
        <v>422</v>
      </c>
      <c r="D100" s="33" t="s">
        <v>184</v>
      </c>
      <c r="E100" s="33" t="s">
        <v>787</v>
      </c>
      <c r="F100" s="37">
        <v>254.24</v>
      </c>
      <c r="G100" s="33">
        <v>1</v>
      </c>
      <c r="H100" s="33">
        <v>1</v>
      </c>
      <c r="I100" s="37">
        <f>Table1[[#This Row],[SumOfPaid]]*Table1[[#This Row],[Actuarial Factor 6/13/22]]</f>
        <v>354.08553856122614</v>
      </c>
      <c r="J100" s="33">
        <v>1.3927215959771324</v>
      </c>
      <c r="K100" s="33" t="s">
        <v>371</v>
      </c>
      <c r="L100" s="33" t="s">
        <v>805</v>
      </c>
      <c r="M100" s="35">
        <f>IFERROR(INDEX(FreeStand_MedicareCRs!E:E,MATCH(Table1[[#This Row],[Medicare Number]],FreeStand_MedicareCRs!A:A,0)),INDEX(HospitalBased_Mdcr_Rates!G:G,MATCH(Table1[[#This Row],[Medicare Number]],HospitalBased_Mdcr_Rates!E:E,0)))</f>
        <v>234.2</v>
      </c>
      <c r="N100" s="35" t="str">
        <f>IFERROR(IF(Table1[[#This Row],[Medicare Rate in CR]]&gt;0,"Y","N"),"N")</f>
        <v>Y</v>
      </c>
      <c r="O100" s="40">
        <f>Table1[[#This Row],[Medicare Rate in CR]]*Table1[[#This Row],[SumOfUnits]]*Table1[[#This Row],[Actuarial Factor 6/13/22]]</f>
        <v>326.17539777784441</v>
      </c>
      <c r="P10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326.17539777784441</v>
      </c>
      <c r="Q100" s="37">
        <f>Table1[[#This Row],[Trended Medicare Pricing for all RHCs]]-Table1[[#This Row],[SumOfSFY23 Estimated Payment 6/13/2022]]</f>
        <v>-27.910140783381735</v>
      </c>
      <c r="R100" s="35">
        <f>Table1[[#This Row],[SumOfUnits]]*Table1[[#This Row],[Actuarial Factor 6/13/22]]</f>
        <v>1.3927215959771324</v>
      </c>
    </row>
    <row r="101" spans="1:18" x14ac:dyDescent="0.2">
      <c r="A101" s="178" t="s">
        <v>26</v>
      </c>
      <c r="B101" s="33" t="s">
        <v>819</v>
      </c>
      <c r="C101" s="33" t="s">
        <v>421</v>
      </c>
      <c r="D101" s="33" t="s">
        <v>184</v>
      </c>
      <c r="E101" s="33" t="s">
        <v>788</v>
      </c>
      <c r="F101" s="37">
        <v>257.76</v>
      </c>
      <c r="G101" s="33">
        <v>3</v>
      </c>
      <c r="H101" s="33">
        <v>3</v>
      </c>
      <c r="I101" s="37">
        <f>Table1[[#This Row],[SumOfPaid]]*Table1[[#This Row],[Actuarial Factor 6/13/22]]</f>
        <v>504.41130342973452</v>
      </c>
      <c r="J101" s="33">
        <v>1.9569029462668162</v>
      </c>
      <c r="K101" s="33" t="s">
        <v>240</v>
      </c>
      <c r="L101" s="33" t="s">
        <v>805</v>
      </c>
      <c r="M101" s="35">
        <f>IFERROR(INDEX(FreeStand_MedicareCRs!E:E,MATCH(Table1[[#This Row],[Medicare Number]],FreeStand_MedicareCRs!A:A,0)),INDEX(HospitalBased_Mdcr_Rates!G:G,MATCH(Table1[[#This Row],[Medicare Number]],HospitalBased_Mdcr_Rates!E:E,0)))</f>
        <v>178.72</v>
      </c>
      <c r="N101" s="35" t="str">
        <f>IFERROR(IF(Table1[[#This Row],[Medicare Rate in CR]]&gt;0,"Y","N"),"N")</f>
        <v>Y</v>
      </c>
      <c r="O101" s="40">
        <f>Table1[[#This Row],[Medicare Rate in CR]]*Table1[[#This Row],[SumOfUnits]]*Table1[[#This Row],[Actuarial Factor 6/13/22]]</f>
        <v>1049.2130836704162</v>
      </c>
      <c r="P10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1049.2130836704162</v>
      </c>
      <c r="Q101" s="37">
        <f>Table1[[#This Row],[Trended Medicare Pricing for all RHCs]]-Table1[[#This Row],[SumOfSFY23 Estimated Payment 6/13/2022]]</f>
        <v>544.80178024068164</v>
      </c>
      <c r="R101" s="35">
        <f>Table1[[#This Row],[SumOfUnits]]*Table1[[#This Row],[Actuarial Factor 6/13/22]]</f>
        <v>5.8707088388004482</v>
      </c>
    </row>
    <row r="102" spans="1:18" x14ac:dyDescent="0.2">
      <c r="A102" s="178" t="s">
        <v>26</v>
      </c>
      <c r="B102" s="33" t="s">
        <v>819</v>
      </c>
      <c r="C102" s="33" t="s">
        <v>408</v>
      </c>
      <c r="D102" s="33" t="s">
        <v>184</v>
      </c>
      <c r="E102" s="33" t="s">
        <v>786</v>
      </c>
      <c r="F102" s="37">
        <v>3037.3</v>
      </c>
      <c r="G102" s="33">
        <v>37</v>
      </c>
      <c r="H102" s="33">
        <v>37</v>
      </c>
      <c r="I102" s="37">
        <f>Table1[[#This Row],[SumOfPaid]]*Table1[[#This Row],[Actuarial Factor 6/13/22]]</f>
        <v>4098.0238377443811</v>
      </c>
      <c r="J102" s="33">
        <v>1.3492324886393774</v>
      </c>
      <c r="K102" s="33" t="s">
        <v>240</v>
      </c>
      <c r="L102" s="33" t="s">
        <v>805</v>
      </c>
      <c r="M102" s="35">
        <f>IFERROR(INDEX(FreeStand_MedicareCRs!E:E,MATCH(Table1[[#This Row],[Medicare Number]],FreeStand_MedicareCRs!A:A,0)),INDEX(HospitalBased_Mdcr_Rates!G:G,MATCH(Table1[[#This Row],[Medicare Number]],HospitalBased_Mdcr_Rates!E:E,0)))</f>
        <v>178.72</v>
      </c>
      <c r="N102" s="35" t="str">
        <f>IFERROR(IF(Table1[[#This Row],[Medicare Rate in CR]]&gt;0,"Y","N"),"N")</f>
        <v>Y</v>
      </c>
      <c r="O102" s="40">
        <f>Table1[[#This Row],[Medicare Rate in CR]]*Table1[[#This Row],[SumOfUnits]]*Table1[[#This Row],[Actuarial Factor 6/13/22]]</f>
        <v>8921.9887236762934</v>
      </c>
      <c r="P10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8921.9887236762934</v>
      </c>
      <c r="Q102" s="37">
        <f>Table1[[#This Row],[Trended Medicare Pricing for all RHCs]]-Table1[[#This Row],[SumOfSFY23 Estimated Payment 6/13/2022]]</f>
        <v>4823.9648859319122</v>
      </c>
      <c r="R102" s="35">
        <f>Table1[[#This Row],[SumOfUnits]]*Table1[[#This Row],[Actuarial Factor 6/13/22]]</f>
        <v>49.921602079656964</v>
      </c>
    </row>
    <row r="103" spans="1:18" x14ac:dyDescent="0.2">
      <c r="A103" s="178" t="s">
        <v>26</v>
      </c>
      <c r="B103" s="33" t="s">
        <v>819</v>
      </c>
      <c r="C103" s="33" t="s">
        <v>408</v>
      </c>
      <c r="D103" s="33" t="s">
        <v>184</v>
      </c>
      <c r="E103" s="33" t="s">
        <v>790</v>
      </c>
      <c r="F103" s="37">
        <v>8191.88</v>
      </c>
      <c r="G103" s="33">
        <v>97</v>
      </c>
      <c r="H103" s="33">
        <v>97</v>
      </c>
      <c r="I103" s="37">
        <f>Table1[[#This Row],[SumOfPaid]]*Table1[[#This Row],[Actuarial Factor 6/13/22]]</f>
        <v>15467.722925115346</v>
      </c>
      <c r="J103" s="33">
        <v>1.8881774299813163</v>
      </c>
      <c r="K103" s="33" t="s">
        <v>240</v>
      </c>
      <c r="L103" s="33" t="s">
        <v>805</v>
      </c>
      <c r="M103" s="35">
        <f>IFERROR(INDEX(FreeStand_MedicareCRs!E:E,MATCH(Table1[[#This Row],[Medicare Number]],FreeStand_MedicareCRs!A:A,0)),INDEX(HospitalBased_Mdcr_Rates!G:G,MATCH(Table1[[#This Row],[Medicare Number]],HospitalBased_Mdcr_Rates!E:E,0)))</f>
        <v>178.72</v>
      </c>
      <c r="N103" s="35" t="str">
        <f>IFERROR(IF(Table1[[#This Row],[Medicare Rate in CR]]&gt;0,"Y","N"),"N")</f>
        <v>Y</v>
      </c>
      <c r="O103" s="40">
        <f>Table1[[#This Row],[Medicare Rate in CR]]*Table1[[#This Row],[SumOfUnits]]*Table1[[#This Row],[Actuarial Factor 6/13/22]]</f>
        <v>32733.141817767304</v>
      </c>
      <c r="P10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32733.141817767304</v>
      </c>
      <c r="Q103" s="37">
        <f>Table1[[#This Row],[Trended Medicare Pricing for all RHCs]]-Table1[[#This Row],[SumOfSFY23 Estimated Payment 6/13/2022]]</f>
        <v>17265.418892651956</v>
      </c>
      <c r="R103" s="35">
        <f>Table1[[#This Row],[SumOfUnits]]*Table1[[#This Row],[Actuarial Factor 6/13/22]]</f>
        <v>183.15321070818769</v>
      </c>
    </row>
    <row r="104" spans="1:18" x14ac:dyDescent="0.2">
      <c r="A104" s="178" t="s">
        <v>26</v>
      </c>
      <c r="B104" s="33" t="s">
        <v>819</v>
      </c>
      <c r="C104" s="33" t="s">
        <v>408</v>
      </c>
      <c r="D104" s="33" t="s">
        <v>184</v>
      </c>
      <c r="E104" s="33" t="s">
        <v>789</v>
      </c>
      <c r="F104" s="37">
        <v>6209.9299999999994</v>
      </c>
      <c r="G104" s="33">
        <v>73</v>
      </c>
      <c r="H104" s="33">
        <v>73</v>
      </c>
      <c r="I104" s="37">
        <f>Table1[[#This Row],[SumOfPaid]]*Table1[[#This Row],[Actuarial Factor 6/13/22]]</f>
        <v>9363.5206493599599</v>
      </c>
      <c r="J104" s="33">
        <v>1.5078303055525524</v>
      </c>
      <c r="K104" s="33" t="s">
        <v>240</v>
      </c>
      <c r="L104" s="33" t="s">
        <v>805</v>
      </c>
      <c r="M104" s="35">
        <f>IFERROR(INDEX(FreeStand_MedicareCRs!E:E,MATCH(Table1[[#This Row],[Medicare Number]],FreeStand_MedicareCRs!A:A,0)),INDEX(HospitalBased_Mdcr_Rates!G:G,MATCH(Table1[[#This Row],[Medicare Number]],HospitalBased_Mdcr_Rates!E:E,0)))</f>
        <v>178.72</v>
      </c>
      <c r="N104" s="35" t="str">
        <f>IFERROR(IF(Table1[[#This Row],[Medicare Rate in CR]]&gt;0,"Y","N"),"N")</f>
        <v>Y</v>
      </c>
      <c r="O104" s="40">
        <f>Table1[[#This Row],[Medicare Rate in CR]]*Table1[[#This Row],[SumOfUnits]]*Table1[[#This Row],[Actuarial Factor 6/13/22]]</f>
        <v>19671.998551209708</v>
      </c>
      <c r="P10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19671.998551209708</v>
      </c>
      <c r="Q104" s="37">
        <f>Table1[[#This Row],[Trended Medicare Pricing for all RHCs]]-Table1[[#This Row],[SumOfSFY23 Estimated Payment 6/13/2022]]</f>
        <v>10308.477901849748</v>
      </c>
      <c r="R104" s="35">
        <f>Table1[[#This Row],[SumOfUnits]]*Table1[[#This Row],[Actuarial Factor 6/13/22]]</f>
        <v>110.07161230533632</v>
      </c>
    </row>
    <row r="105" spans="1:18" x14ac:dyDescent="0.2">
      <c r="A105" s="178" t="s">
        <v>26</v>
      </c>
      <c r="B105" s="33" t="s">
        <v>819</v>
      </c>
      <c r="C105" s="33" t="s">
        <v>408</v>
      </c>
      <c r="D105" s="33" t="s">
        <v>184</v>
      </c>
      <c r="E105" s="33" t="s">
        <v>791</v>
      </c>
      <c r="F105" s="37">
        <v>423.25</v>
      </c>
      <c r="G105" s="33">
        <v>5</v>
      </c>
      <c r="H105" s="33">
        <v>5</v>
      </c>
      <c r="I105" s="37">
        <f>Table1[[#This Row],[SumOfPaid]]*Table1[[#This Row],[Actuarial Factor 6/13/22]]</f>
        <v>727.72250269877759</v>
      </c>
      <c r="J105" s="33">
        <v>1.7193679922003016</v>
      </c>
      <c r="K105" s="33" t="s">
        <v>240</v>
      </c>
      <c r="L105" s="33" t="s">
        <v>805</v>
      </c>
      <c r="M105" s="35">
        <f>IFERROR(INDEX(FreeStand_MedicareCRs!E:E,MATCH(Table1[[#This Row],[Medicare Number]],FreeStand_MedicareCRs!A:A,0)),INDEX(HospitalBased_Mdcr_Rates!G:G,MATCH(Table1[[#This Row],[Medicare Number]],HospitalBased_Mdcr_Rates!E:E,0)))</f>
        <v>178.72</v>
      </c>
      <c r="N105" s="35" t="str">
        <f>IFERROR(IF(Table1[[#This Row],[Medicare Rate in CR]]&gt;0,"Y","N"),"N")</f>
        <v>Y</v>
      </c>
      <c r="O105" s="40">
        <f>Table1[[#This Row],[Medicare Rate in CR]]*Table1[[#This Row],[SumOfUnits]]*Table1[[#This Row],[Actuarial Factor 6/13/22]]</f>
        <v>1536.4272378301896</v>
      </c>
      <c r="P10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1536.4272378301896</v>
      </c>
      <c r="Q105" s="37">
        <f>Table1[[#This Row],[Trended Medicare Pricing for all RHCs]]-Table1[[#This Row],[SumOfSFY23 Estimated Payment 6/13/2022]]</f>
        <v>808.70473513141201</v>
      </c>
      <c r="R105" s="35">
        <f>Table1[[#This Row],[SumOfUnits]]*Table1[[#This Row],[Actuarial Factor 6/13/22]]</f>
        <v>8.5968399610015069</v>
      </c>
    </row>
    <row r="106" spans="1:18" x14ac:dyDescent="0.2">
      <c r="A106" s="178" t="s">
        <v>26</v>
      </c>
      <c r="B106" s="33" t="s">
        <v>819</v>
      </c>
      <c r="C106" s="33" t="s">
        <v>408</v>
      </c>
      <c r="D106" s="33" t="s">
        <v>184</v>
      </c>
      <c r="E106" s="33" t="s">
        <v>788</v>
      </c>
      <c r="F106" s="37">
        <v>8467.0999999999985</v>
      </c>
      <c r="G106" s="33">
        <v>100</v>
      </c>
      <c r="H106" s="33">
        <v>100</v>
      </c>
      <c r="I106" s="37">
        <f>Table1[[#This Row],[SumOfPaid]]*Table1[[#This Row],[Actuarial Factor 6/13/22]]</f>
        <v>17345.168325674651</v>
      </c>
      <c r="J106" s="33">
        <v>2.0485370818432114</v>
      </c>
      <c r="K106" s="33" t="s">
        <v>240</v>
      </c>
      <c r="L106" s="33" t="s">
        <v>805</v>
      </c>
      <c r="M106" s="35">
        <f>IFERROR(INDEX(FreeStand_MedicareCRs!E:E,MATCH(Table1[[#This Row],[Medicare Number]],FreeStand_MedicareCRs!A:A,0)),INDEX(HospitalBased_Mdcr_Rates!G:G,MATCH(Table1[[#This Row],[Medicare Number]],HospitalBased_Mdcr_Rates!E:E,0)))</f>
        <v>178.72</v>
      </c>
      <c r="N106" s="35" t="str">
        <f>IFERROR(IF(Table1[[#This Row],[Medicare Rate in CR]]&gt;0,"Y","N"),"N")</f>
        <v>Y</v>
      </c>
      <c r="O106" s="40">
        <f>Table1[[#This Row],[Medicare Rate in CR]]*Table1[[#This Row],[SumOfUnits]]*Table1[[#This Row],[Actuarial Factor 6/13/22]]</f>
        <v>36611.454726701872</v>
      </c>
      <c r="P10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36611.454726701872</v>
      </c>
      <c r="Q106" s="37">
        <f>Table1[[#This Row],[Trended Medicare Pricing for all RHCs]]-Table1[[#This Row],[SumOfSFY23 Estimated Payment 6/13/2022]]</f>
        <v>19266.286401027221</v>
      </c>
      <c r="R106" s="35">
        <f>Table1[[#This Row],[SumOfUnits]]*Table1[[#This Row],[Actuarial Factor 6/13/22]]</f>
        <v>204.85370818432114</v>
      </c>
    </row>
    <row r="107" spans="1:18" x14ac:dyDescent="0.2">
      <c r="A107" s="178" t="s">
        <v>26</v>
      </c>
      <c r="B107" s="33" t="s">
        <v>819</v>
      </c>
      <c r="C107" s="33" t="s">
        <v>408</v>
      </c>
      <c r="D107" s="33" t="s">
        <v>185</v>
      </c>
      <c r="E107" s="33" t="s">
        <v>607</v>
      </c>
      <c r="F107" s="37">
        <v>342.40999999999997</v>
      </c>
      <c r="G107" s="33">
        <v>4</v>
      </c>
      <c r="H107" s="33">
        <v>4</v>
      </c>
      <c r="I107" s="37">
        <f>Table1[[#This Row],[SumOfPaid]]*Table1[[#This Row],[Actuarial Factor 6/13/22]]</f>
        <v>487.44700203138484</v>
      </c>
      <c r="J107" s="33">
        <v>1.4235770042679388</v>
      </c>
      <c r="K107" s="33" t="s">
        <v>240</v>
      </c>
      <c r="L107" s="33" t="s">
        <v>805</v>
      </c>
      <c r="M107" s="35">
        <f>IFERROR(INDEX(FreeStand_MedicareCRs!E:E,MATCH(Table1[[#This Row],[Medicare Number]],FreeStand_MedicareCRs!A:A,0)),INDEX(HospitalBased_Mdcr_Rates!G:G,MATCH(Table1[[#This Row],[Medicare Number]],HospitalBased_Mdcr_Rates!E:E,0)))</f>
        <v>178.72</v>
      </c>
      <c r="N107" s="35" t="str">
        <f>IFERROR(IF(Table1[[#This Row],[Medicare Rate in CR]]&gt;0,"Y","N"),"N")</f>
        <v>Y</v>
      </c>
      <c r="O107" s="40">
        <f>Table1[[#This Row],[Medicare Rate in CR]]*Table1[[#This Row],[SumOfUnits]]*Table1[[#This Row],[Actuarial Factor 6/13/22]]</f>
        <v>1017.6867288110641</v>
      </c>
      <c r="P10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1017.6867288110641</v>
      </c>
      <c r="Q107" s="37">
        <f>Table1[[#This Row],[Trended Medicare Pricing for all RHCs]]-Table1[[#This Row],[SumOfSFY23 Estimated Payment 6/13/2022]]</f>
        <v>530.23972677967924</v>
      </c>
      <c r="R107" s="35">
        <f>Table1[[#This Row],[SumOfUnits]]*Table1[[#This Row],[Actuarial Factor 6/13/22]]</f>
        <v>5.694308017071755</v>
      </c>
    </row>
    <row r="108" spans="1:18" x14ac:dyDescent="0.2">
      <c r="A108" s="178" t="s">
        <v>26</v>
      </c>
      <c r="B108" s="33" t="s">
        <v>819</v>
      </c>
      <c r="C108" s="33" t="s">
        <v>408</v>
      </c>
      <c r="D108" s="33" t="s">
        <v>185</v>
      </c>
      <c r="E108" s="33" t="s">
        <v>797</v>
      </c>
      <c r="F108" s="37">
        <v>2997.04</v>
      </c>
      <c r="G108" s="33">
        <v>35</v>
      </c>
      <c r="H108" s="33">
        <v>35</v>
      </c>
      <c r="I108" s="37">
        <f>Table1[[#This Row],[SumOfPaid]]*Table1[[#This Row],[Actuarial Factor 6/13/22]]</f>
        <v>3014.6646554024246</v>
      </c>
      <c r="J108" s="33">
        <v>1.0058806874123885</v>
      </c>
      <c r="K108" s="33" t="s">
        <v>240</v>
      </c>
      <c r="L108" s="33" t="s">
        <v>805</v>
      </c>
      <c r="M108" s="35">
        <f>IFERROR(INDEX(FreeStand_MedicareCRs!E:E,MATCH(Table1[[#This Row],[Medicare Number]],FreeStand_MedicareCRs!A:A,0)),INDEX(HospitalBased_Mdcr_Rates!G:G,MATCH(Table1[[#This Row],[Medicare Number]],HospitalBased_Mdcr_Rates!E:E,0)))</f>
        <v>178.72</v>
      </c>
      <c r="N108" s="35" t="str">
        <f>IFERROR(IF(Table1[[#This Row],[Medicare Rate in CR]]&gt;0,"Y","N"),"N")</f>
        <v>Y</v>
      </c>
      <c r="O108" s="40">
        <f>Table1[[#This Row],[Medicare Rate in CR]]*Table1[[#This Row],[SumOfUnits]]*Table1[[#This Row],[Actuarial Factor 6/13/22]]</f>
        <v>6291.9848759019724</v>
      </c>
      <c r="P10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6291.9848759019724</v>
      </c>
      <c r="Q108" s="37">
        <f>Table1[[#This Row],[Trended Medicare Pricing for all RHCs]]-Table1[[#This Row],[SumOfSFY23 Estimated Payment 6/13/2022]]</f>
        <v>3277.3202204995478</v>
      </c>
      <c r="R108" s="35">
        <f>Table1[[#This Row],[SumOfUnits]]*Table1[[#This Row],[Actuarial Factor 6/13/22]]</f>
        <v>35.205824059433596</v>
      </c>
    </row>
    <row r="109" spans="1:18" x14ac:dyDescent="0.2">
      <c r="A109" s="178" t="s">
        <v>26</v>
      </c>
      <c r="B109" s="33" t="s">
        <v>819</v>
      </c>
      <c r="C109" s="33" t="s">
        <v>408</v>
      </c>
      <c r="D109" s="33" t="s">
        <v>185</v>
      </c>
      <c r="E109" s="33" t="s">
        <v>795</v>
      </c>
      <c r="F109" s="37">
        <v>15821.54000000001</v>
      </c>
      <c r="G109" s="33">
        <v>185</v>
      </c>
      <c r="H109" s="33">
        <v>185</v>
      </c>
      <c r="I109" s="37">
        <f>Table1[[#This Row],[SumOfPaid]]*Table1[[#This Row],[Actuarial Factor 6/13/22]]</f>
        <v>18680.526320780158</v>
      </c>
      <c r="J109" s="33">
        <v>1.1807021516729816</v>
      </c>
      <c r="K109" s="33" t="s">
        <v>240</v>
      </c>
      <c r="L109" s="33" t="s">
        <v>805</v>
      </c>
      <c r="M109" s="35">
        <f>IFERROR(INDEX(FreeStand_MedicareCRs!E:E,MATCH(Table1[[#This Row],[Medicare Number]],FreeStand_MedicareCRs!A:A,0)),INDEX(HospitalBased_Mdcr_Rates!G:G,MATCH(Table1[[#This Row],[Medicare Number]],HospitalBased_Mdcr_Rates!E:E,0)))</f>
        <v>178.72</v>
      </c>
      <c r="N109" s="35" t="str">
        <f>IFERROR(IF(Table1[[#This Row],[Medicare Rate in CR]]&gt;0,"Y","N"),"N")</f>
        <v>Y</v>
      </c>
      <c r="O109" s="40">
        <f>Table1[[#This Row],[Medicare Rate in CR]]*Table1[[#This Row],[SumOfUnits]]*Table1[[#This Row],[Actuarial Factor 6/13/22]]</f>
        <v>39037.791381194125</v>
      </c>
      <c r="P10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39037.791381194125</v>
      </c>
      <c r="Q109" s="37">
        <f>Table1[[#This Row],[Trended Medicare Pricing for all RHCs]]-Table1[[#This Row],[SumOfSFY23 Estimated Payment 6/13/2022]]</f>
        <v>20357.265060413967</v>
      </c>
      <c r="R109" s="35">
        <f>Table1[[#This Row],[SumOfUnits]]*Table1[[#This Row],[Actuarial Factor 6/13/22]]</f>
        <v>218.4298980595016</v>
      </c>
    </row>
    <row r="110" spans="1:18" x14ac:dyDescent="0.2">
      <c r="A110" s="178" t="s">
        <v>26</v>
      </c>
      <c r="B110" s="33" t="s">
        <v>819</v>
      </c>
      <c r="C110" s="33" t="s">
        <v>381</v>
      </c>
      <c r="D110" s="33" t="s">
        <v>184</v>
      </c>
      <c r="E110" s="33" t="s">
        <v>791</v>
      </c>
      <c r="F110" s="37">
        <v>85.92</v>
      </c>
      <c r="G110" s="33">
        <v>1</v>
      </c>
      <c r="H110" s="33">
        <v>1</v>
      </c>
      <c r="I110" s="37">
        <f>Table1[[#This Row],[SumOfPaid]]*Table1[[#This Row],[Actuarial Factor 6/13/22]]</f>
        <v>139.01263109009682</v>
      </c>
      <c r="J110" s="33">
        <v>1.6179309949964713</v>
      </c>
      <c r="K110" s="33" t="s">
        <v>240</v>
      </c>
      <c r="L110" s="33" t="s">
        <v>805</v>
      </c>
      <c r="M110" s="35">
        <f>IFERROR(INDEX(FreeStand_MedicareCRs!E:E,MATCH(Table1[[#This Row],[Medicare Number]],FreeStand_MedicareCRs!A:A,0)),INDEX(HospitalBased_Mdcr_Rates!G:G,MATCH(Table1[[#This Row],[Medicare Number]],HospitalBased_Mdcr_Rates!E:E,0)))</f>
        <v>178.72</v>
      </c>
      <c r="N110" s="35" t="str">
        <f>IFERROR(IF(Table1[[#This Row],[Medicare Rate in CR]]&gt;0,"Y","N"),"N")</f>
        <v>Y</v>
      </c>
      <c r="O110" s="40">
        <f>Table1[[#This Row],[Medicare Rate in CR]]*Table1[[#This Row],[SumOfUnits]]*Table1[[#This Row],[Actuarial Factor 6/13/22]]</f>
        <v>289.15662742576933</v>
      </c>
      <c r="P11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289.15662742576933</v>
      </c>
      <c r="Q110" s="37">
        <f>Table1[[#This Row],[Trended Medicare Pricing for all RHCs]]-Table1[[#This Row],[SumOfSFY23 Estimated Payment 6/13/2022]]</f>
        <v>150.14399633567251</v>
      </c>
      <c r="R110" s="35">
        <f>Table1[[#This Row],[SumOfUnits]]*Table1[[#This Row],[Actuarial Factor 6/13/22]]</f>
        <v>1.6179309949964713</v>
      </c>
    </row>
    <row r="111" spans="1:18" x14ac:dyDescent="0.2">
      <c r="A111" s="178" t="s">
        <v>26</v>
      </c>
      <c r="B111" s="33" t="s">
        <v>819</v>
      </c>
      <c r="C111" s="33" t="s">
        <v>220</v>
      </c>
      <c r="D111" s="33" t="s">
        <v>184</v>
      </c>
      <c r="E111" s="33" t="s">
        <v>786</v>
      </c>
      <c r="F111" s="37">
        <v>84.65</v>
      </c>
      <c r="G111" s="33">
        <v>1</v>
      </c>
      <c r="H111" s="33">
        <v>1</v>
      </c>
      <c r="I111" s="37">
        <f>Table1[[#This Row],[SumOfPaid]]*Table1[[#This Row],[Actuarial Factor 6/13/22]]</f>
        <v>116.71356772311563</v>
      </c>
      <c r="J111" s="33">
        <v>1.3787781184065637</v>
      </c>
      <c r="K111" s="33" t="s">
        <v>240</v>
      </c>
      <c r="L111" s="33" t="s">
        <v>805</v>
      </c>
      <c r="M111" s="35">
        <f>IFERROR(INDEX(FreeStand_MedicareCRs!E:E,MATCH(Table1[[#This Row],[Medicare Number]],FreeStand_MedicareCRs!A:A,0)),INDEX(HospitalBased_Mdcr_Rates!G:G,MATCH(Table1[[#This Row],[Medicare Number]],HospitalBased_Mdcr_Rates!E:E,0)))</f>
        <v>178.72</v>
      </c>
      <c r="N111" s="35" t="str">
        <f>IFERROR(IF(Table1[[#This Row],[Medicare Rate in CR]]&gt;0,"Y","N"),"N")</f>
        <v>Y</v>
      </c>
      <c r="O111" s="40">
        <f>Table1[[#This Row],[Medicare Rate in CR]]*Table1[[#This Row],[SumOfUnits]]*Table1[[#This Row],[Actuarial Factor 6/13/22]]</f>
        <v>246.41522532162108</v>
      </c>
      <c r="P11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246.41522532162108</v>
      </c>
      <c r="Q111" s="37">
        <f>Table1[[#This Row],[Trended Medicare Pricing for all RHCs]]-Table1[[#This Row],[SumOfSFY23 Estimated Payment 6/13/2022]]</f>
        <v>129.70165759850545</v>
      </c>
      <c r="R111" s="35">
        <f>Table1[[#This Row],[SumOfUnits]]*Table1[[#This Row],[Actuarial Factor 6/13/22]]</f>
        <v>1.3787781184065637</v>
      </c>
    </row>
    <row r="112" spans="1:18" x14ac:dyDescent="0.2">
      <c r="A112" s="178" t="s">
        <v>26</v>
      </c>
      <c r="B112" s="33" t="s">
        <v>819</v>
      </c>
      <c r="C112" s="33" t="s">
        <v>220</v>
      </c>
      <c r="D112" s="33" t="s">
        <v>184</v>
      </c>
      <c r="E112" s="33" t="s">
        <v>788</v>
      </c>
      <c r="F112" s="37">
        <v>507.90000000000003</v>
      </c>
      <c r="G112" s="33">
        <v>6</v>
      </c>
      <c r="H112" s="33">
        <v>6</v>
      </c>
      <c r="I112" s="37">
        <f>Table1[[#This Row],[SumOfPaid]]*Table1[[#This Row],[Actuarial Factor 6/13/22]]</f>
        <v>968.83601248455022</v>
      </c>
      <c r="J112" s="33">
        <v>1.9075330035135856</v>
      </c>
      <c r="K112" s="33" t="s">
        <v>240</v>
      </c>
      <c r="L112" s="33" t="s">
        <v>805</v>
      </c>
      <c r="M112" s="35">
        <f>IFERROR(INDEX(FreeStand_MedicareCRs!E:E,MATCH(Table1[[#This Row],[Medicare Number]],FreeStand_MedicareCRs!A:A,0)),INDEX(HospitalBased_Mdcr_Rates!G:G,MATCH(Table1[[#This Row],[Medicare Number]],HospitalBased_Mdcr_Rates!E:E,0)))</f>
        <v>178.72</v>
      </c>
      <c r="N112" s="35" t="str">
        <f>IFERROR(IF(Table1[[#This Row],[Medicare Rate in CR]]&gt;0,"Y","N"),"N")</f>
        <v>Y</v>
      </c>
      <c r="O112" s="40">
        <f>Table1[[#This Row],[Medicare Rate in CR]]*Table1[[#This Row],[SumOfUnits]]*Table1[[#This Row],[Actuarial Factor 6/13/22]]</f>
        <v>2045.4857903276879</v>
      </c>
      <c r="P11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2045.4857903276879</v>
      </c>
      <c r="Q112" s="37">
        <f>Table1[[#This Row],[Trended Medicare Pricing for all RHCs]]-Table1[[#This Row],[SumOfSFY23 Estimated Payment 6/13/2022]]</f>
        <v>1076.6497778431376</v>
      </c>
      <c r="R112" s="35">
        <f>Table1[[#This Row],[SumOfUnits]]*Table1[[#This Row],[Actuarial Factor 6/13/22]]</f>
        <v>11.445198021081513</v>
      </c>
    </row>
    <row r="113" spans="1:18" x14ac:dyDescent="0.2">
      <c r="A113" s="178" t="s">
        <v>26</v>
      </c>
      <c r="B113" s="33" t="s">
        <v>819</v>
      </c>
      <c r="C113" s="33" t="s">
        <v>220</v>
      </c>
      <c r="D113" s="33" t="s">
        <v>185</v>
      </c>
      <c r="E113" s="33" t="s">
        <v>797</v>
      </c>
      <c r="F113" s="37">
        <v>342.40999999999997</v>
      </c>
      <c r="G113" s="33">
        <v>4</v>
      </c>
      <c r="H113" s="33">
        <v>4</v>
      </c>
      <c r="I113" s="37">
        <f>Table1[[#This Row],[SumOfPaid]]*Table1[[#This Row],[Actuarial Factor 6/13/22]]</f>
        <v>325.00764970912968</v>
      </c>
      <c r="J113" s="33">
        <v>0.94917686314397864</v>
      </c>
      <c r="K113" s="33" t="s">
        <v>240</v>
      </c>
      <c r="L113" s="33" t="s">
        <v>805</v>
      </c>
      <c r="M113" s="35">
        <f>IFERROR(INDEX(FreeStand_MedicareCRs!E:E,MATCH(Table1[[#This Row],[Medicare Number]],FreeStand_MedicareCRs!A:A,0)),INDEX(HospitalBased_Mdcr_Rates!G:G,MATCH(Table1[[#This Row],[Medicare Number]],HospitalBased_Mdcr_Rates!E:E,0)))</f>
        <v>178.72</v>
      </c>
      <c r="N113" s="35" t="str">
        <f>IFERROR(IF(Table1[[#This Row],[Medicare Rate in CR]]&gt;0,"Y","N"),"N")</f>
        <v>Y</v>
      </c>
      <c r="O113" s="40">
        <f>Table1[[#This Row],[Medicare Rate in CR]]*Table1[[#This Row],[SumOfUnits]]*Table1[[#This Row],[Actuarial Factor 6/13/22]]</f>
        <v>678.54755592436743</v>
      </c>
      <c r="P11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678.54755592436743</v>
      </c>
      <c r="Q113" s="37">
        <f>Table1[[#This Row],[Trended Medicare Pricing for all RHCs]]-Table1[[#This Row],[SumOfSFY23 Estimated Payment 6/13/2022]]</f>
        <v>353.53990621523775</v>
      </c>
      <c r="R113" s="35">
        <f>Table1[[#This Row],[SumOfUnits]]*Table1[[#This Row],[Actuarial Factor 6/13/22]]</f>
        <v>3.7967074525759146</v>
      </c>
    </row>
    <row r="114" spans="1:18" x14ac:dyDescent="0.2">
      <c r="A114" s="178" t="s">
        <v>26</v>
      </c>
      <c r="B114" s="33" t="s">
        <v>819</v>
      </c>
      <c r="C114" s="33" t="s">
        <v>220</v>
      </c>
      <c r="D114" s="33" t="s">
        <v>185</v>
      </c>
      <c r="E114" s="33" t="s">
        <v>795</v>
      </c>
      <c r="F114" s="37">
        <v>772.01</v>
      </c>
      <c r="G114" s="33">
        <v>9</v>
      </c>
      <c r="H114" s="33">
        <v>9</v>
      </c>
      <c r="I114" s="37">
        <f>Table1[[#This Row],[SumOfPaid]]*Table1[[#This Row],[Actuarial Factor 6/13/22]]</f>
        <v>933.40619982845396</v>
      </c>
      <c r="J114" s="33">
        <v>1.2090597269833991</v>
      </c>
      <c r="K114" s="33" t="s">
        <v>240</v>
      </c>
      <c r="L114" s="33" t="s">
        <v>805</v>
      </c>
      <c r="M114" s="35">
        <f>IFERROR(INDEX(FreeStand_MedicareCRs!E:E,MATCH(Table1[[#This Row],[Medicare Number]],FreeStand_MedicareCRs!A:A,0)),INDEX(HospitalBased_Mdcr_Rates!G:G,MATCH(Table1[[#This Row],[Medicare Number]],HospitalBased_Mdcr_Rates!E:E,0)))</f>
        <v>178.72</v>
      </c>
      <c r="N114" s="35" t="str">
        <f>IFERROR(IF(Table1[[#This Row],[Medicare Rate in CR]]&gt;0,"Y","N"),"N")</f>
        <v>Y</v>
      </c>
      <c r="O114" s="40">
        <f>Table1[[#This Row],[Medicare Rate in CR]]*Table1[[#This Row],[SumOfUnits]]*Table1[[#This Row],[Actuarial Factor 6/13/22]]</f>
        <v>1944.7483896582578</v>
      </c>
      <c r="P11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1944.7483896582578</v>
      </c>
      <c r="Q114" s="37">
        <f>Table1[[#This Row],[Trended Medicare Pricing for all RHCs]]-Table1[[#This Row],[SumOfSFY23 Estimated Payment 6/13/2022]]</f>
        <v>1011.3421898298038</v>
      </c>
      <c r="R114" s="35">
        <f>Table1[[#This Row],[SumOfUnits]]*Table1[[#This Row],[Actuarial Factor 6/13/22]]</f>
        <v>10.881537542850593</v>
      </c>
    </row>
    <row r="115" spans="1:18" x14ac:dyDescent="0.2">
      <c r="A115" s="178" t="s">
        <v>27</v>
      </c>
      <c r="B115" s="33" t="s">
        <v>608</v>
      </c>
      <c r="C115" s="33" t="s">
        <v>426</v>
      </c>
      <c r="D115" s="33" t="s">
        <v>184</v>
      </c>
      <c r="E115" s="33" t="s">
        <v>786</v>
      </c>
      <c r="F115" s="37">
        <v>162.57</v>
      </c>
      <c r="G115" s="33">
        <v>1</v>
      </c>
      <c r="H115" s="33">
        <v>1</v>
      </c>
      <c r="I115" s="37">
        <f>Table1[[#This Row],[SumOfPaid]]*Table1[[#This Row],[Actuarial Factor 6/13/22]]</f>
        <v>232.13137875658433</v>
      </c>
      <c r="J115" s="33">
        <v>1.4278857031222509</v>
      </c>
      <c r="K115" s="33" t="s">
        <v>209</v>
      </c>
      <c r="L115" s="33" t="s">
        <v>805</v>
      </c>
      <c r="M115" s="35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15" s="35" t="str">
        <f>IFERROR(IF(Table1[[#This Row],[Medicare Rate in CR]]&gt;0,"Y","N"),"N")</f>
        <v>Y</v>
      </c>
      <c r="O115" s="40">
        <f>Table1[[#This Row],[Medicare Rate in CR]]*Table1[[#This Row],[SumOfUnits]]*Table1[[#This Row],[Actuarial Factor 6/13/22]]</f>
        <v>317.11913580642073</v>
      </c>
      <c r="P11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317.11913580642073</v>
      </c>
      <c r="Q115" s="37">
        <f>Table1[[#This Row],[Trended Medicare Pricing for all RHCs]]-Table1[[#This Row],[SumOfSFY23 Estimated Payment 6/13/2022]]</f>
        <v>84.987757049836404</v>
      </c>
      <c r="R115" s="35">
        <f>Table1[[#This Row],[SumOfUnits]]*Table1[[#This Row],[Actuarial Factor 6/13/22]]</f>
        <v>1.4278857031222509</v>
      </c>
    </row>
    <row r="116" spans="1:18" x14ac:dyDescent="0.2">
      <c r="A116" s="178" t="s">
        <v>27</v>
      </c>
      <c r="B116" s="33" t="s">
        <v>608</v>
      </c>
      <c r="C116" s="33" t="s">
        <v>426</v>
      </c>
      <c r="D116" s="33" t="s">
        <v>184</v>
      </c>
      <c r="E116" s="33" t="s">
        <v>790</v>
      </c>
      <c r="F116" s="37">
        <v>162.57</v>
      </c>
      <c r="G116" s="33">
        <v>1</v>
      </c>
      <c r="H116" s="33">
        <v>1</v>
      </c>
      <c r="I116" s="37">
        <f>Table1[[#This Row],[SumOfPaid]]*Table1[[#This Row],[Actuarial Factor 6/13/22]]</f>
        <v>333.43864679084624</v>
      </c>
      <c r="J116" s="33">
        <v>2.0510466063286352</v>
      </c>
      <c r="K116" s="33" t="s">
        <v>209</v>
      </c>
      <c r="L116" s="33" t="s">
        <v>805</v>
      </c>
      <c r="M116" s="35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16" s="35" t="str">
        <f>IFERROR(IF(Table1[[#This Row],[Medicare Rate in CR]]&gt;0,"Y","N"),"N")</f>
        <v>Y</v>
      </c>
      <c r="O116" s="40">
        <f>Table1[[#This Row],[Medicare Rate in CR]]*Table1[[#This Row],[SumOfUnits]]*Table1[[#This Row],[Actuarial Factor 6/13/22]]</f>
        <v>455.51694079952659</v>
      </c>
      <c r="P11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455.51694079952659</v>
      </c>
      <c r="Q116" s="37">
        <f>Table1[[#This Row],[Trended Medicare Pricing for all RHCs]]-Table1[[#This Row],[SumOfSFY23 Estimated Payment 6/13/2022]]</f>
        <v>122.07829400868036</v>
      </c>
      <c r="R116" s="35">
        <f>Table1[[#This Row],[SumOfUnits]]*Table1[[#This Row],[Actuarial Factor 6/13/22]]</f>
        <v>2.0510466063286352</v>
      </c>
    </row>
    <row r="117" spans="1:18" x14ac:dyDescent="0.2">
      <c r="A117" s="178" t="s">
        <v>27</v>
      </c>
      <c r="B117" s="33" t="s">
        <v>608</v>
      </c>
      <c r="C117" s="33" t="s">
        <v>364</v>
      </c>
      <c r="D117" s="33" t="s">
        <v>184</v>
      </c>
      <c r="E117" s="33" t="s">
        <v>792</v>
      </c>
      <c r="F117" s="37">
        <v>1475.33</v>
      </c>
      <c r="G117" s="33">
        <v>9</v>
      </c>
      <c r="H117" s="33">
        <v>9</v>
      </c>
      <c r="I117" s="37">
        <f>Table1[[#This Row],[SumOfPaid]]*Table1[[#This Row],[Actuarial Factor 6/13/22]]</f>
        <v>2151.0412764788384</v>
      </c>
      <c r="J117" s="33">
        <v>1.4580068706518803</v>
      </c>
      <c r="K117" s="33" t="s">
        <v>209</v>
      </c>
      <c r="L117" s="33" t="s">
        <v>805</v>
      </c>
      <c r="M117" s="35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17" s="35" t="str">
        <f>IFERROR(IF(Table1[[#This Row],[Medicare Rate in CR]]&gt;0,"Y","N"),"N")</f>
        <v>Y</v>
      </c>
      <c r="O117" s="40">
        <f>Table1[[#This Row],[Medicare Rate in CR]]*Table1[[#This Row],[SumOfUnits]]*Table1[[#This Row],[Actuarial Factor 6/13/22]]</f>
        <v>2914.2787131276846</v>
      </c>
      <c r="P11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2914.2787131276846</v>
      </c>
      <c r="Q117" s="37">
        <f>Table1[[#This Row],[Trended Medicare Pricing for all RHCs]]-Table1[[#This Row],[SumOfSFY23 Estimated Payment 6/13/2022]]</f>
        <v>763.23743664884614</v>
      </c>
      <c r="R117" s="35">
        <f>Table1[[#This Row],[SumOfUnits]]*Table1[[#This Row],[Actuarial Factor 6/13/22]]</f>
        <v>13.122061835866923</v>
      </c>
    </row>
    <row r="118" spans="1:18" x14ac:dyDescent="0.2">
      <c r="A118" s="178" t="s">
        <v>27</v>
      </c>
      <c r="B118" s="33" t="s">
        <v>608</v>
      </c>
      <c r="C118" s="33" t="s">
        <v>364</v>
      </c>
      <c r="D118" s="33" t="s">
        <v>184</v>
      </c>
      <c r="E118" s="33" t="s">
        <v>786</v>
      </c>
      <c r="F118" s="37">
        <v>11110.88</v>
      </c>
      <c r="G118" s="33">
        <v>68</v>
      </c>
      <c r="H118" s="33">
        <v>68</v>
      </c>
      <c r="I118" s="37">
        <f>Table1[[#This Row],[SumOfPaid]]*Table1[[#This Row],[Actuarial Factor 6/13/22]]</f>
        <v>15707.191162588269</v>
      </c>
      <c r="J118" s="33">
        <v>1.4136766091064137</v>
      </c>
      <c r="K118" s="33" t="s">
        <v>209</v>
      </c>
      <c r="L118" s="33" t="s">
        <v>805</v>
      </c>
      <c r="M118" s="35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18" s="35" t="str">
        <f>IFERROR(IF(Table1[[#This Row],[Medicare Rate in CR]]&gt;0,"Y","N"),"N")</f>
        <v>Y</v>
      </c>
      <c r="O118" s="40">
        <f>Table1[[#This Row],[Medicare Rate in CR]]*Table1[[#This Row],[SumOfUnits]]*Table1[[#This Row],[Actuarial Factor 6/13/22]]</f>
        <v>21349.513791918154</v>
      </c>
      <c r="P11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21349.513791918154</v>
      </c>
      <c r="Q118" s="37">
        <f>Table1[[#This Row],[Trended Medicare Pricing for all RHCs]]-Table1[[#This Row],[SumOfSFY23 Estimated Payment 6/13/2022]]</f>
        <v>5642.3226293298849</v>
      </c>
      <c r="R118" s="35">
        <f>Table1[[#This Row],[SumOfUnits]]*Table1[[#This Row],[Actuarial Factor 6/13/22]]</f>
        <v>96.130009419236131</v>
      </c>
    </row>
    <row r="119" spans="1:18" x14ac:dyDescent="0.2">
      <c r="A119" s="178" t="s">
        <v>27</v>
      </c>
      <c r="B119" s="33" t="s">
        <v>608</v>
      </c>
      <c r="C119" s="33" t="s">
        <v>364</v>
      </c>
      <c r="D119" s="33" t="s">
        <v>184</v>
      </c>
      <c r="E119" s="33" t="s">
        <v>790</v>
      </c>
      <c r="F119" s="37">
        <v>10158.259999999998</v>
      </c>
      <c r="G119" s="33">
        <v>63</v>
      </c>
      <c r="H119" s="33">
        <v>63</v>
      </c>
      <c r="I119" s="37">
        <f>Table1[[#This Row],[SumOfPaid]]*Table1[[#This Row],[Actuarial Factor 6/13/22]]</f>
        <v>21214.489169729561</v>
      </c>
      <c r="J119" s="33">
        <v>2.0883979313120125</v>
      </c>
      <c r="K119" s="33" t="s">
        <v>209</v>
      </c>
      <c r="L119" s="33" t="s">
        <v>805</v>
      </c>
      <c r="M119" s="35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19" s="35" t="str">
        <f>IFERROR(IF(Table1[[#This Row],[Medicare Rate in CR]]&gt;0,"Y","N"),"N")</f>
        <v>Y</v>
      </c>
      <c r="O119" s="40">
        <f>Table1[[#This Row],[Medicare Rate in CR]]*Table1[[#This Row],[SumOfUnits]]*Table1[[#This Row],[Actuarial Factor 6/13/22]]</f>
        <v>29220.174683600344</v>
      </c>
      <c r="P11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29220.174683600344</v>
      </c>
      <c r="Q119" s="37">
        <f>Table1[[#This Row],[Trended Medicare Pricing for all RHCs]]-Table1[[#This Row],[SumOfSFY23 Estimated Payment 6/13/2022]]</f>
        <v>8005.6855138707833</v>
      </c>
      <c r="R119" s="35">
        <f>Table1[[#This Row],[SumOfUnits]]*Table1[[#This Row],[Actuarial Factor 6/13/22]]</f>
        <v>131.56906967265678</v>
      </c>
    </row>
    <row r="120" spans="1:18" x14ac:dyDescent="0.2">
      <c r="A120" s="178" t="s">
        <v>27</v>
      </c>
      <c r="B120" s="33" t="s">
        <v>608</v>
      </c>
      <c r="C120" s="33" t="s">
        <v>364</v>
      </c>
      <c r="D120" s="33" t="s">
        <v>184</v>
      </c>
      <c r="E120" s="33" t="s">
        <v>789</v>
      </c>
      <c r="F120" s="37">
        <v>25402.550000000007</v>
      </c>
      <c r="G120" s="33">
        <v>157</v>
      </c>
      <c r="H120" s="33">
        <v>157</v>
      </c>
      <c r="I120" s="37">
        <f>Table1[[#This Row],[SumOfPaid]]*Table1[[#This Row],[Actuarial Factor 6/13/22]]</f>
        <v>37260.770824382962</v>
      </c>
      <c r="J120" s="33">
        <v>1.4668122225675357</v>
      </c>
      <c r="K120" s="33" t="s">
        <v>209</v>
      </c>
      <c r="L120" s="33" t="s">
        <v>805</v>
      </c>
      <c r="M120" s="35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20" s="35" t="str">
        <f>IFERROR(IF(Table1[[#This Row],[Medicare Rate in CR]]&gt;0,"Y","N"),"N")</f>
        <v>Y</v>
      </c>
      <c r="O120" s="40">
        <f>Table1[[#This Row],[Medicare Rate in CR]]*Table1[[#This Row],[SumOfUnits]]*Table1[[#This Row],[Actuarial Factor 6/13/22]]</f>
        <v>51144.999262073768</v>
      </c>
      <c r="P12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51144.999262073768</v>
      </c>
      <c r="Q120" s="37">
        <f>Table1[[#This Row],[Trended Medicare Pricing for all RHCs]]-Table1[[#This Row],[SumOfSFY23 Estimated Payment 6/13/2022]]</f>
        <v>13884.228437690806</v>
      </c>
      <c r="R120" s="35">
        <f>Table1[[#This Row],[SumOfUnits]]*Table1[[#This Row],[Actuarial Factor 6/13/22]]</f>
        <v>230.2895189431031</v>
      </c>
    </row>
    <row r="121" spans="1:18" x14ac:dyDescent="0.2">
      <c r="A121" s="178" t="s">
        <v>27</v>
      </c>
      <c r="B121" s="33" t="s">
        <v>608</v>
      </c>
      <c r="C121" s="33" t="s">
        <v>364</v>
      </c>
      <c r="D121" s="33" t="s">
        <v>184</v>
      </c>
      <c r="E121" s="33" t="s">
        <v>791</v>
      </c>
      <c r="F121" s="37">
        <v>605.36</v>
      </c>
      <c r="G121" s="33">
        <v>5</v>
      </c>
      <c r="H121" s="33">
        <v>5</v>
      </c>
      <c r="I121" s="37">
        <f>Table1[[#This Row],[SumOfPaid]]*Table1[[#This Row],[Actuarial Factor 6/13/22]]</f>
        <v>934.70987088824234</v>
      </c>
      <c r="J121" s="33">
        <v>1.5440562159512394</v>
      </c>
      <c r="K121" s="33" t="s">
        <v>209</v>
      </c>
      <c r="L121" s="33" t="s">
        <v>805</v>
      </c>
      <c r="M121" s="35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21" s="35" t="str">
        <f>IFERROR(IF(Table1[[#This Row],[Medicare Rate in CR]]&gt;0,"Y","N"),"N")</f>
        <v>Y</v>
      </c>
      <c r="O121" s="40">
        <f>Table1[[#This Row],[Medicare Rate in CR]]*Table1[[#This Row],[SumOfUnits]]*Table1[[#This Row],[Actuarial Factor 6/13/22]]</f>
        <v>1714.5972250030538</v>
      </c>
      <c r="P12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1714.5972250030538</v>
      </c>
      <c r="Q121" s="37">
        <f>Table1[[#This Row],[Trended Medicare Pricing for all RHCs]]-Table1[[#This Row],[SumOfSFY23 Estimated Payment 6/13/2022]]</f>
        <v>779.8873541148115</v>
      </c>
      <c r="R121" s="35">
        <f>Table1[[#This Row],[SumOfUnits]]*Table1[[#This Row],[Actuarial Factor 6/13/22]]</f>
        <v>7.7202810797561972</v>
      </c>
    </row>
    <row r="122" spans="1:18" x14ac:dyDescent="0.2">
      <c r="A122" s="178" t="s">
        <v>27</v>
      </c>
      <c r="B122" s="33" t="s">
        <v>608</v>
      </c>
      <c r="C122" s="33" t="s">
        <v>364</v>
      </c>
      <c r="D122" s="33" t="s">
        <v>184</v>
      </c>
      <c r="E122" s="33" t="s">
        <v>788</v>
      </c>
      <c r="F122" s="37">
        <v>11132.84</v>
      </c>
      <c r="G122" s="33">
        <v>68</v>
      </c>
      <c r="H122" s="33">
        <v>68</v>
      </c>
      <c r="I122" s="37">
        <f>Table1[[#This Row],[SumOfPaid]]*Table1[[#This Row],[Actuarial Factor 6/13/22]]</f>
        <v>21990.31007564281</v>
      </c>
      <c r="J122" s="33">
        <v>1.9752650784204939</v>
      </c>
      <c r="K122" s="33" t="s">
        <v>209</v>
      </c>
      <c r="L122" s="33" t="s">
        <v>805</v>
      </c>
      <c r="M122" s="35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22" s="35" t="str">
        <f>IFERROR(IF(Table1[[#This Row],[Medicare Rate in CR]]&gt;0,"Y","N"),"N")</f>
        <v>Y</v>
      </c>
      <c r="O122" s="40">
        <f>Table1[[#This Row],[Medicare Rate in CR]]*Table1[[#This Row],[SumOfUnits]]*Table1[[#This Row],[Actuarial Factor 6/13/22]]</f>
        <v>29830.690246115711</v>
      </c>
      <c r="P12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29830.690246115711</v>
      </c>
      <c r="Q122" s="37">
        <f>Table1[[#This Row],[Trended Medicare Pricing for all RHCs]]-Table1[[#This Row],[SumOfSFY23 Estimated Payment 6/13/2022]]</f>
        <v>7840.3801704729012</v>
      </c>
      <c r="R122" s="35">
        <f>Table1[[#This Row],[SumOfUnits]]*Table1[[#This Row],[Actuarial Factor 6/13/22]]</f>
        <v>134.31802533259358</v>
      </c>
    </row>
    <row r="123" spans="1:18" x14ac:dyDescent="0.2">
      <c r="A123" s="178" t="s">
        <v>27</v>
      </c>
      <c r="B123" s="33" t="s">
        <v>608</v>
      </c>
      <c r="C123" s="33" t="s">
        <v>364</v>
      </c>
      <c r="D123" s="33" t="s">
        <v>184</v>
      </c>
      <c r="E123" s="33" t="s">
        <v>787</v>
      </c>
      <c r="F123" s="37">
        <v>162.57</v>
      </c>
      <c r="G123" s="33">
        <v>1</v>
      </c>
      <c r="H123" s="33">
        <v>1</v>
      </c>
      <c r="I123" s="37">
        <f>Table1[[#This Row],[SumOfPaid]]*Table1[[#This Row],[Actuarial Factor 6/13/22]]</f>
        <v>202.38926569762117</v>
      </c>
      <c r="J123" s="33">
        <v>1.2449361241165109</v>
      </c>
      <c r="K123" s="33" t="s">
        <v>209</v>
      </c>
      <c r="L123" s="33" t="s">
        <v>805</v>
      </c>
      <c r="M123" s="35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23" s="35" t="str">
        <f>IFERROR(IF(Table1[[#This Row],[Medicare Rate in CR]]&gt;0,"Y","N"),"N")</f>
        <v>Y</v>
      </c>
      <c r="O123" s="40">
        <f>Table1[[#This Row],[Medicare Rate in CR]]*Table1[[#This Row],[SumOfUnits]]*Table1[[#This Row],[Actuarial Factor 6/13/22]]</f>
        <v>276.48786380503589</v>
      </c>
      <c r="P12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276.48786380503589</v>
      </c>
      <c r="Q123" s="37">
        <f>Table1[[#This Row],[Trended Medicare Pricing for all RHCs]]-Table1[[#This Row],[SumOfSFY23 Estimated Payment 6/13/2022]]</f>
        <v>74.098598107414716</v>
      </c>
      <c r="R123" s="35">
        <f>Table1[[#This Row],[SumOfUnits]]*Table1[[#This Row],[Actuarial Factor 6/13/22]]</f>
        <v>1.2449361241165109</v>
      </c>
    </row>
    <row r="124" spans="1:18" x14ac:dyDescent="0.2">
      <c r="A124" s="178" t="s">
        <v>27</v>
      </c>
      <c r="B124" s="33" t="s">
        <v>608</v>
      </c>
      <c r="C124" s="33" t="s">
        <v>364</v>
      </c>
      <c r="D124" s="33" t="s">
        <v>2</v>
      </c>
      <c r="E124" s="33" t="s">
        <v>802</v>
      </c>
      <c r="F124" s="37">
        <v>740.82999999999993</v>
      </c>
      <c r="G124" s="33">
        <v>5</v>
      </c>
      <c r="H124" s="33">
        <v>5</v>
      </c>
      <c r="I124" s="37">
        <f>Table1[[#This Row],[SumOfPaid]]*Table1[[#This Row],[Actuarial Factor 6/13/22]]</f>
        <v>1039.5357571606612</v>
      </c>
      <c r="J124" s="33">
        <v>1.4032041860624722</v>
      </c>
      <c r="K124" s="33" t="s">
        <v>209</v>
      </c>
      <c r="L124" s="33" t="s">
        <v>805</v>
      </c>
      <c r="M124" s="35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24" s="35" t="str">
        <f>IFERROR(IF(Table1[[#This Row],[Medicare Rate in CR]]&gt;0,"Y","N"),"N")</f>
        <v>Y</v>
      </c>
      <c r="O124" s="40">
        <f>Table1[[#This Row],[Medicare Rate in CR]]*Table1[[#This Row],[SumOfUnits]]*Table1[[#This Row],[Actuarial Factor 6/13/22]]</f>
        <v>1558.1880884130724</v>
      </c>
      <c r="P12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1558.1880884130724</v>
      </c>
      <c r="Q124" s="37">
        <f>Table1[[#This Row],[Trended Medicare Pricing for all RHCs]]-Table1[[#This Row],[SumOfSFY23 Estimated Payment 6/13/2022]]</f>
        <v>518.65233125241116</v>
      </c>
      <c r="R124" s="35">
        <f>Table1[[#This Row],[SumOfUnits]]*Table1[[#This Row],[Actuarial Factor 6/13/22]]</f>
        <v>7.0160209303123615</v>
      </c>
    </row>
    <row r="125" spans="1:18" x14ac:dyDescent="0.2">
      <c r="A125" s="178" t="s">
        <v>27</v>
      </c>
      <c r="B125" s="33" t="s">
        <v>608</v>
      </c>
      <c r="C125" s="33" t="s">
        <v>364</v>
      </c>
      <c r="D125" s="33" t="s">
        <v>2</v>
      </c>
      <c r="E125" s="33" t="s">
        <v>801</v>
      </c>
      <c r="F125" s="37">
        <v>165.01</v>
      </c>
      <c r="G125" s="33">
        <v>1</v>
      </c>
      <c r="H125" s="33">
        <v>1</v>
      </c>
      <c r="I125" s="37">
        <f>Table1[[#This Row],[SumOfPaid]]*Table1[[#This Row],[Actuarial Factor 6/13/22]]</f>
        <v>218.35274967904638</v>
      </c>
      <c r="J125" s="33">
        <v>1.3232697998851366</v>
      </c>
      <c r="K125" s="33" t="s">
        <v>209</v>
      </c>
      <c r="L125" s="33" t="s">
        <v>805</v>
      </c>
      <c r="M125" s="35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25" s="35" t="str">
        <f>IFERROR(IF(Table1[[#This Row],[Medicare Rate in CR]]&gt;0,"Y","N"),"N")</f>
        <v>Y</v>
      </c>
      <c r="O125" s="40">
        <f>Table1[[#This Row],[Medicare Rate in CR]]*Table1[[#This Row],[SumOfUnits]]*Table1[[#This Row],[Actuarial Factor 6/13/22]]</f>
        <v>293.88498985648999</v>
      </c>
      <c r="P12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293.88498985648999</v>
      </c>
      <c r="Q125" s="37">
        <f>Table1[[#This Row],[Trended Medicare Pricing for all RHCs]]-Table1[[#This Row],[SumOfSFY23 Estimated Payment 6/13/2022]]</f>
        <v>75.532240177443612</v>
      </c>
      <c r="R125" s="35">
        <f>Table1[[#This Row],[SumOfUnits]]*Table1[[#This Row],[Actuarial Factor 6/13/22]]</f>
        <v>1.3232697998851366</v>
      </c>
    </row>
    <row r="126" spans="1:18" x14ac:dyDescent="0.2">
      <c r="A126" s="178" t="s">
        <v>27</v>
      </c>
      <c r="B126" s="33" t="s">
        <v>608</v>
      </c>
      <c r="C126" s="33" t="s">
        <v>364</v>
      </c>
      <c r="D126" s="33" t="s">
        <v>2</v>
      </c>
      <c r="E126" s="33" t="s">
        <v>800</v>
      </c>
      <c r="F126" s="37">
        <v>650.28</v>
      </c>
      <c r="G126" s="33">
        <v>4</v>
      </c>
      <c r="H126" s="33">
        <v>4</v>
      </c>
      <c r="I126" s="37">
        <f>Table1[[#This Row],[SumOfPaid]]*Table1[[#This Row],[Actuarial Factor 6/13/22]]</f>
        <v>839.63269797014516</v>
      </c>
      <c r="J126" s="33">
        <v>1.2911864088856264</v>
      </c>
      <c r="K126" s="33" t="s">
        <v>209</v>
      </c>
      <c r="L126" s="33" t="s">
        <v>805</v>
      </c>
      <c r="M126" s="35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26" s="35" t="str">
        <f>IFERROR(IF(Table1[[#This Row],[Medicare Rate in CR]]&gt;0,"Y","N"),"N")</f>
        <v>Y</v>
      </c>
      <c r="O126" s="40">
        <f>Table1[[#This Row],[Medicare Rate in CR]]*Table1[[#This Row],[SumOfUnits]]*Table1[[#This Row],[Actuarial Factor 6/13/22]]</f>
        <v>1147.038358197635</v>
      </c>
      <c r="P12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1147.038358197635</v>
      </c>
      <c r="Q126" s="37">
        <f>Table1[[#This Row],[Trended Medicare Pricing for all RHCs]]-Table1[[#This Row],[SumOfSFY23 Estimated Payment 6/13/2022]]</f>
        <v>307.40566022748988</v>
      </c>
      <c r="R126" s="35">
        <f>Table1[[#This Row],[SumOfUnits]]*Table1[[#This Row],[Actuarial Factor 6/13/22]]</f>
        <v>5.1647456355425057</v>
      </c>
    </row>
    <row r="127" spans="1:18" x14ac:dyDescent="0.2">
      <c r="A127" s="178" t="s">
        <v>27</v>
      </c>
      <c r="B127" s="33" t="s">
        <v>608</v>
      </c>
      <c r="C127" s="33" t="s">
        <v>364</v>
      </c>
      <c r="D127" s="33" t="s">
        <v>2</v>
      </c>
      <c r="E127" s="33" t="s">
        <v>798</v>
      </c>
      <c r="F127" s="37">
        <v>820.17000000000007</v>
      </c>
      <c r="G127" s="33">
        <v>5</v>
      </c>
      <c r="H127" s="33">
        <v>5</v>
      </c>
      <c r="I127" s="37">
        <f>Table1[[#This Row],[SumOfPaid]]*Table1[[#This Row],[Actuarial Factor 6/13/22]]</f>
        <v>1206.1356064360593</v>
      </c>
      <c r="J127" s="33">
        <v>1.4705922021484072</v>
      </c>
      <c r="K127" s="33" t="s">
        <v>209</v>
      </c>
      <c r="L127" s="33" t="s">
        <v>805</v>
      </c>
      <c r="M127" s="35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27" s="35" t="str">
        <f>IFERROR(IF(Table1[[#This Row],[Medicare Rate in CR]]&gt;0,"Y","N"),"N")</f>
        <v>Y</v>
      </c>
      <c r="O127" s="40">
        <f>Table1[[#This Row],[Medicare Rate in CR]]*Table1[[#This Row],[SumOfUnits]]*Table1[[#This Row],[Actuarial Factor 6/13/22]]</f>
        <v>1633.019110875699</v>
      </c>
      <c r="P12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1633.019110875699</v>
      </c>
      <c r="Q127" s="37">
        <f>Table1[[#This Row],[Trended Medicare Pricing for all RHCs]]-Table1[[#This Row],[SumOfSFY23 Estimated Payment 6/13/2022]]</f>
        <v>426.88350443963964</v>
      </c>
      <c r="R127" s="35">
        <f>Table1[[#This Row],[SumOfUnits]]*Table1[[#This Row],[Actuarial Factor 6/13/22]]</f>
        <v>7.3529610107420362</v>
      </c>
    </row>
    <row r="128" spans="1:18" x14ac:dyDescent="0.2">
      <c r="A128" s="178" t="s">
        <v>27</v>
      </c>
      <c r="B128" s="33" t="s">
        <v>608</v>
      </c>
      <c r="C128" s="33" t="s">
        <v>364</v>
      </c>
      <c r="D128" s="33" t="s">
        <v>2</v>
      </c>
      <c r="E128" s="33" t="s">
        <v>799</v>
      </c>
      <c r="F128" s="37">
        <v>1150.19</v>
      </c>
      <c r="G128" s="33">
        <v>7</v>
      </c>
      <c r="H128" s="33">
        <v>7</v>
      </c>
      <c r="I128" s="37">
        <f>Table1[[#This Row],[SumOfPaid]]*Table1[[#This Row],[Actuarial Factor 6/13/22]]</f>
        <v>1424.1671492405528</v>
      </c>
      <c r="J128" s="33">
        <v>1.2382016442853379</v>
      </c>
      <c r="K128" s="33" t="s">
        <v>209</v>
      </c>
      <c r="L128" s="33" t="s">
        <v>805</v>
      </c>
      <c r="M128" s="35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28" s="35" t="str">
        <f>IFERROR(IF(Table1[[#This Row],[Medicare Rate in CR]]&gt;0,"Y","N"),"N")</f>
        <v>Y</v>
      </c>
      <c r="O128" s="40">
        <f>Table1[[#This Row],[Medicare Rate in CR]]*Table1[[#This Row],[SumOfUnits]]*Table1[[#This Row],[Actuarial Factor 6/13/22]]</f>
        <v>1924.945422255315</v>
      </c>
      <c r="P12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1924.945422255315</v>
      </c>
      <c r="Q128" s="37">
        <f>Table1[[#This Row],[Trended Medicare Pricing for all RHCs]]-Table1[[#This Row],[SumOfSFY23 Estimated Payment 6/13/2022]]</f>
        <v>500.77827301476214</v>
      </c>
      <c r="R128" s="35">
        <f>Table1[[#This Row],[SumOfUnits]]*Table1[[#This Row],[Actuarial Factor 6/13/22]]</f>
        <v>8.6674115099973648</v>
      </c>
    </row>
    <row r="129" spans="1:18" x14ac:dyDescent="0.2">
      <c r="A129" s="178" t="s">
        <v>27</v>
      </c>
      <c r="B129" s="33" t="s">
        <v>608</v>
      </c>
      <c r="C129" s="33" t="s">
        <v>364</v>
      </c>
      <c r="D129" s="33" t="s">
        <v>2</v>
      </c>
      <c r="E129" s="33" t="s">
        <v>803</v>
      </c>
      <c r="F129" s="37">
        <v>330.02</v>
      </c>
      <c r="G129" s="33">
        <v>2</v>
      </c>
      <c r="H129" s="33">
        <v>2</v>
      </c>
      <c r="I129" s="37">
        <f>Table1[[#This Row],[SumOfPaid]]*Table1[[#This Row],[Actuarial Factor 6/13/22]]</f>
        <v>615.70872214050496</v>
      </c>
      <c r="J129" s="33">
        <v>1.8656709355205896</v>
      </c>
      <c r="K129" s="33" t="s">
        <v>209</v>
      </c>
      <c r="L129" s="33" t="s">
        <v>805</v>
      </c>
      <c r="M129" s="35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29" s="35" t="str">
        <f>IFERROR(IF(Table1[[#This Row],[Medicare Rate in CR]]&gt;0,"Y","N"),"N")</f>
        <v>Y</v>
      </c>
      <c r="O129" s="40">
        <f>Table1[[#This Row],[Medicare Rate in CR]]*Table1[[#This Row],[SumOfUnits]]*Table1[[#This Row],[Actuarial Factor 6/13/22]]</f>
        <v>828.69371613953547</v>
      </c>
      <c r="P12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828.69371613953547</v>
      </c>
      <c r="Q129" s="37">
        <f>Table1[[#This Row],[Trended Medicare Pricing for all RHCs]]-Table1[[#This Row],[SumOfSFY23 Estimated Payment 6/13/2022]]</f>
        <v>212.98499399903051</v>
      </c>
      <c r="R129" s="35">
        <f>Table1[[#This Row],[SumOfUnits]]*Table1[[#This Row],[Actuarial Factor 6/13/22]]</f>
        <v>3.7313418710411792</v>
      </c>
    </row>
    <row r="130" spans="1:18" x14ac:dyDescent="0.2">
      <c r="A130" s="178" t="s">
        <v>27</v>
      </c>
      <c r="B130" s="33" t="s">
        <v>608</v>
      </c>
      <c r="C130" s="33" t="s">
        <v>364</v>
      </c>
      <c r="D130" s="33" t="s">
        <v>185</v>
      </c>
      <c r="E130" s="33" t="s">
        <v>794</v>
      </c>
      <c r="F130" s="37">
        <v>327.58</v>
      </c>
      <c r="G130" s="33">
        <v>2</v>
      </c>
      <c r="H130" s="33">
        <v>2</v>
      </c>
      <c r="I130" s="37">
        <f>Table1[[#This Row],[SumOfPaid]]*Table1[[#This Row],[Actuarial Factor 6/13/22]]</f>
        <v>355.54101197608458</v>
      </c>
      <c r="J130" s="33">
        <v>1.0853562854145082</v>
      </c>
      <c r="K130" s="33" t="s">
        <v>209</v>
      </c>
      <c r="L130" s="33" t="s">
        <v>805</v>
      </c>
      <c r="M130" s="35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30" s="35" t="str">
        <f>IFERROR(IF(Table1[[#This Row],[Medicare Rate in CR]]&gt;0,"Y","N"),"N")</f>
        <v>Y</v>
      </c>
      <c r="O130" s="40">
        <f>Table1[[#This Row],[Medicare Rate in CR]]*Table1[[#This Row],[SumOfUnits]]*Table1[[#This Row],[Actuarial Factor 6/13/22]]</f>
        <v>482.0935548554163</v>
      </c>
      <c r="P13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482.0935548554163</v>
      </c>
      <c r="Q130" s="37">
        <f>Table1[[#This Row],[Trended Medicare Pricing for all RHCs]]-Table1[[#This Row],[SumOfSFY23 Estimated Payment 6/13/2022]]</f>
        <v>126.55254287933172</v>
      </c>
      <c r="R130" s="35">
        <f>Table1[[#This Row],[SumOfUnits]]*Table1[[#This Row],[Actuarial Factor 6/13/22]]</f>
        <v>2.1707125708290165</v>
      </c>
    </row>
    <row r="131" spans="1:18" x14ac:dyDescent="0.2">
      <c r="A131" s="178" t="s">
        <v>27</v>
      </c>
      <c r="B131" s="33" t="s">
        <v>608</v>
      </c>
      <c r="C131" s="33" t="s">
        <v>364</v>
      </c>
      <c r="D131" s="33" t="s">
        <v>185</v>
      </c>
      <c r="E131" s="33" t="s">
        <v>607</v>
      </c>
      <c r="F131" s="37">
        <v>490.15</v>
      </c>
      <c r="G131" s="33">
        <v>3</v>
      </c>
      <c r="H131" s="33">
        <v>3</v>
      </c>
      <c r="I131" s="37">
        <f>Table1[[#This Row],[SumOfPaid]]*Table1[[#This Row],[Actuarial Factor 6/13/22]]</f>
        <v>750.94714192499055</v>
      </c>
      <c r="J131" s="33">
        <v>1.5320761846883415</v>
      </c>
      <c r="K131" s="33" t="s">
        <v>209</v>
      </c>
      <c r="L131" s="33" t="s">
        <v>805</v>
      </c>
      <c r="M131" s="35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31" s="35" t="str">
        <f>IFERROR(IF(Table1[[#This Row],[Medicare Rate in CR]]&gt;0,"Y","N"),"N")</f>
        <v>Y</v>
      </c>
      <c r="O131" s="40">
        <f>Table1[[#This Row],[Medicare Rate in CR]]*Table1[[#This Row],[SumOfUnits]]*Table1[[#This Row],[Actuarial Factor 6/13/22]]</f>
        <v>1020.7763995723012</v>
      </c>
      <c r="P13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1020.7763995723012</v>
      </c>
      <c r="Q131" s="37">
        <f>Table1[[#This Row],[Trended Medicare Pricing for all RHCs]]-Table1[[#This Row],[SumOfSFY23 Estimated Payment 6/13/2022]]</f>
        <v>269.82925764731067</v>
      </c>
      <c r="R131" s="35">
        <f>Table1[[#This Row],[SumOfUnits]]*Table1[[#This Row],[Actuarial Factor 6/13/22]]</f>
        <v>4.596228554065025</v>
      </c>
    </row>
    <row r="132" spans="1:18" x14ac:dyDescent="0.2">
      <c r="A132" s="178" t="s">
        <v>27</v>
      </c>
      <c r="B132" s="33" t="s">
        <v>608</v>
      </c>
      <c r="C132" s="33" t="s">
        <v>364</v>
      </c>
      <c r="D132" s="33" t="s">
        <v>185</v>
      </c>
      <c r="E132" s="33" t="s">
        <v>797</v>
      </c>
      <c r="F132" s="37">
        <v>4399.1499999999996</v>
      </c>
      <c r="G132" s="33">
        <v>27</v>
      </c>
      <c r="H132" s="33">
        <v>27</v>
      </c>
      <c r="I132" s="37">
        <f>Table1[[#This Row],[SumOfPaid]]*Table1[[#This Row],[Actuarial Factor 6/13/22]]</f>
        <v>3675.1999699838034</v>
      </c>
      <c r="J132" s="33">
        <v>0.83543411113142396</v>
      </c>
      <c r="K132" s="33" t="s">
        <v>209</v>
      </c>
      <c r="L132" s="33" t="s">
        <v>805</v>
      </c>
      <c r="M132" s="35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32" s="35" t="str">
        <f>IFERROR(IF(Table1[[#This Row],[Medicare Rate in CR]]&gt;0,"Y","N"),"N")</f>
        <v>Y</v>
      </c>
      <c r="O132" s="40">
        <f>Table1[[#This Row],[Medicare Rate in CR]]*Table1[[#This Row],[SumOfUnits]]*Table1[[#This Row],[Actuarial Factor 6/13/22]]</f>
        <v>5009.6221670118048</v>
      </c>
      <c r="P13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5009.6221670118048</v>
      </c>
      <c r="Q132" s="37">
        <f>Table1[[#This Row],[Trended Medicare Pricing for all RHCs]]-Table1[[#This Row],[SumOfSFY23 Estimated Payment 6/13/2022]]</f>
        <v>1334.4221970280014</v>
      </c>
      <c r="R132" s="35">
        <f>Table1[[#This Row],[SumOfUnits]]*Table1[[#This Row],[Actuarial Factor 6/13/22]]</f>
        <v>22.556721000548446</v>
      </c>
    </row>
    <row r="133" spans="1:18" x14ac:dyDescent="0.2">
      <c r="A133" s="178" t="s">
        <v>27</v>
      </c>
      <c r="B133" s="33" t="s">
        <v>608</v>
      </c>
      <c r="C133" s="33" t="s">
        <v>364</v>
      </c>
      <c r="D133" s="33" t="s">
        <v>185</v>
      </c>
      <c r="E133" s="33" t="s">
        <v>796</v>
      </c>
      <c r="F133" s="37">
        <v>162.57</v>
      </c>
      <c r="G133" s="33">
        <v>1</v>
      </c>
      <c r="H133" s="33">
        <v>1</v>
      </c>
      <c r="I133" s="37">
        <f>Table1[[#This Row],[SumOfPaid]]*Table1[[#This Row],[Actuarial Factor 6/13/22]]</f>
        <v>161.80912812355578</v>
      </c>
      <c r="J133" s="33">
        <v>0.99531972764689536</v>
      </c>
      <c r="K133" s="33" t="s">
        <v>209</v>
      </c>
      <c r="L133" s="33" t="s">
        <v>805</v>
      </c>
      <c r="M133" s="35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33" s="35" t="str">
        <f>IFERROR(IF(Table1[[#This Row],[Medicare Rate in CR]]&gt;0,"Y","N"),"N")</f>
        <v>Y</v>
      </c>
      <c r="O133" s="40">
        <f>Table1[[#This Row],[Medicare Rate in CR]]*Table1[[#This Row],[SumOfUnits]]*Table1[[#This Row],[Actuarial Factor 6/13/22]]</f>
        <v>221.050558313099</v>
      </c>
      <c r="P13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221.050558313099</v>
      </c>
      <c r="Q133" s="37">
        <f>Table1[[#This Row],[Trended Medicare Pricing for all RHCs]]-Table1[[#This Row],[SumOfSFY23 Estimated Payment 6/13/2022]]</f>
        <v>59.241430189543223</v>
      </c>
      <c r="R133" s="35">
        <f>Table1[[#This Row],[SumOfUnits]]*Table1[[#This Row],[Actuarial Factor 6/13/22]]</f>
        <v>0.99531972764689536</v>
      </c>
    </row>
    <row r="134" spans="1:18" x14ac:dyDescent="0.2">
      <c r="A134" s="178" t="s">
        <v>27</v>
      </c>
      <c r="B134" s="33" t="s">
        <v>608</v>
      </c>
      <c r="C134" s="33" t="s">
        <v>364</v>
      </c>
      <c r="D134" s="33" t="s">
        <v>185</v>
      </c>
      <c r="E134" s="33" t="s">
        <v>795</v>
      </c>
      <c r="F134" s="37">
        <v>20426.170000000009</v>
      </c>
      <c r="G134" s="33">
        <v>125</v>
      </c>
      <c r="H134" s="33">
        <v>125</v>
      </c>
      <c r="I134" s="37">
        <f>Table1[[#This Row],[SumOfPaid]]*Table1[[#This Row],[Actuarial Factor 6/13/22]]</f>
        <v>23761.040017379066</v>
      </c>
      <c r="J134" s="33">
        <v>1.1632645776168051</v>
      </c>
      <c r="K134" s="33" t="s">
        <v>209</v>
      </c>
      <c r="L134" s="33" t="s">
        <v>805</v>
      </c>
      <c r="M134" s="35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34" s="35" t="str">
        <f>IFERROR(IF(Table1[[#This Row],[Medicare Rate in CR]]&gt;0,"Y","N"),"N")</f>
        <v>Y</v>
      </c>
      <c r="O134" s="40">
        <f>Table1[[#This Row],[Medicare Rate in CR]]*Table1[[#This Row],[SumOfUnits]]*Table1[[#This Row],[Actuarial Factor 6/13/22]]</f>
        <v>32293.67875536453</v>
      </c>
      <c r="P13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32293.67875536453</v>
      </c>
      <c r="Q134" s="37">
        <f>Table1[[#This Row],[Trended Medicare Pricing for all RHCs]]-Table1[[#This Row],[SumOfSFY23 Estimated Payment 6/13/2022]]</f>
        <v>8532.6387379854641</v>
      </c>
      <c r="R134" s="35">
        <f>Table1[[#This Row],[SumOfUnits]]*Table1[[#This Row],[Actuarial Factor 6/13/22]]</f>
        <v>145.40807220210064</v>
      </c>
    </row>
    <row r="135" spans="1:18" x14ac:dyDescent="0.2">
      <c r="A135" s="178" t="s">
        <v>27</v>
      </c>
      <c r="B135" s="33" t="s">
        <v>608</v>
      </c>
      <c r="C135" s="33" t="s">
        <v>249</v>
      </c>
      <c r="D135" s="33" t="s">
        <v>184</v>
      </c>
      <c r="E135" s="33" t="s">
        <v>786</v>
      </c>
      <c r="F135" s="37">
        <v>162.57</v>
      </c>
      <c r="G135" s="33">
        <v>1</v>
      </c>
      <c r="H135" s="33">
        <v>1</v>
      </c>
      <c r="I135" s="37">
        <f>Table1[[#This Row],[SumOfPaid]]*Table1[[#This Row],[Actuarial Factor 6/13/22]]</f>
        <v>247.46047384599888</v>
      </c>
      <c r="J135" s="33">
        <v>1.5221779777695694</v>
      </c>
      <c r="K135" s="33" t="s">
        <v>209</v>
      </c>
      <c r="L135" s="33" t="s">
        <v>805</v>
      </c>
      <c r="M135" s="35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35" s="35" t="str">
        <f>IFERROR(IF(Table1[[#This Row],[Medicare Rate in CR]]&gt;0,"Y","N"),"N")</f>
        <v>Y</v>
      </c>
      <c r="O135" s="40">
        <f>Table1[[#This Row],[Medicare Rate in CR]]*Table1[[#This Row],[SumOfUnits]]*Table1[[#This Row],[Actuarial Factor 6/13/22]]</f>
        <v>338.06050708284369</v>
      </c>
      <c r="P13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338.06050708284369</v>
      </c>
      <c r="Q135" s="37">
        <f>Table1[[#This Row],[Trended Medicare Pricing for all RHCs]]-Table1[[#This Row],[SumOfSFY23 Estimated Payment 6/13/2022]]</f>
        <v>90.600033236844808</v>
      </c>
      <c r="R135" s="35">
        <f>Table1[[#This Row],[SumOfUnits]]*Table1[[#This Row],[Actuarial Factor 6/13/22]]</f>
        <v>1.5221779777695694</v>
      </c>
    </row>
    <row r="136" spans="1:18" x14ac:dyDescent="0.2">
      <c r="A136" s="178" t="s">
        <v>27</v>
      </c>
      <c r="B136" s="33" t="s">
        <v>608</v>
      </c>
      <c r="C136" s="33" t="s">
        <v>249</v>
      </c>
      <c r="D136" s="33" t="s">
        <v>185</v>
      </c>
      <c r="E136" s="33" t="s">
        <v>795</v>
      </c>
      <c r="F136" s="37">
        <v>655.16</v>
      </c>
      <c r="G136" s="33">
        <v>4</v>
      </c>
      <c r="H136" s="33">
        <v>4</v>
      </c>
      <c r="I136" s="37">
        <f>Table1[[#This Row],[SumOfPaid]]*Table1[[#This Row],[Actuarial Factor 6/13/22]]</f>
        <v>747.06460621482893</v>
      </c>
      <c r="J136" s="33">
        <v>1.1402781094920766</v>
      </c>
      <c r="K136" s="33" t="s">
        <v>209</v>
      </c>
      <c r="L136" s="33" t="s">
        <v>805</v>
      </c>
      <c r="M136" s="35">
        <f>IFERROR(INDEX(FreeStand_MedicareCRs!E:E,MATCH(Table1[[#This Row],[Medicare Number]],FreeStand_MedicareCRs!A:A,0)),INDEX(HospitalBased_Mdcr_Rates!G:G,MATCH(Table1[[#This Row],[Medicare Number]],HospitalBased_Mdcr_Rates!E:E,0)))</f>
        <v>222.09</v>
      </c>
      <c r="N136" s="35" t="str">
        <f>IFERROR(IF(Table1[[#This Row],[Medicare Rate in CR]]&gt;0,"Y","N"),"N")</f>
        <v>Y</v>
      </c>
      <c r="O136" s="40">
        <f>Table1[[#This Row],[Medicare Rate in CR]]*Table1[[#This Row],[SumOfUnits]]*Table1[[#This Row],[Actuarial Factor 6/13/22]]</f>
        <v>1012.9774613483812</v>
      </c>
      <c r="P13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1012.9774613483812</v>
      </c>
      <c r="Q136" s="37">
        <f>Table1[[#This Row],[Trended Medicare Pricing for all RHCs]]-Table1[[#This Row],[SumOfSFY23 Estimated Payment 6/13/2022]]</f>
        <v>265.91285513355228</v>
      </c>
      <c r="R136" s="35">
        <f>Table1[[#This Row],[SumOfUnits]]*Table1[[#This Row],[Actuarial Factor 6/13/22]]</f>
        <v>4.5611124379683066</v>
      </c>
    </row>
    <row r="137" spans="1:18" x14ac:dyDescent="0.2">
      <c r="A137" s="178" t="s">
        <v>28</v>
      </c>
      <c r="B137" s="33" t="s">
        <v>699</v>
      </c>
      <c r="C137" s="33" t="s">
        <v>426</v>
      </c>
      <c r="D137" s="33" t="s">
        <v>184</v>
      </c>
      <c r="E137" s="33" t="s">
        <v>789</v>
      </c>
      <c r="F137" s="37">
        <v>146.49</v>
      </c>
      <c r="G137" s="33">
        <v>1</v>
      </c>
      <c r="H137" s="33">
        <v>1</v>
      </c>
      <c r="I137" s="37">
        <f>Table1[[#This Row],[SumOfPaid]]*Table1[[#This Row],[Actuarial Factor 6/13/22]]</f>
        <v>222.22924882241909</v>
      </c>
      <c r="J137" s="33">
        <v>1.5170267514671245</v>
      </c>
      <c r="K137" s="33" t="s">
        <v>331</v>
      </c>
      <c r="L137" s="33" t="s">
        <v>805</v>
      </c>
      <c r="M137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37" s="35" t="str">
        <f>IFERROR(IF(Table1[[#This Row],[Medicare Rate in CR]]&gt;0,"Y","N"),"N")</f>
        <v>Y</v>
      </c>
      <c r="O137" s="40">
        <f>Table1[[#This Row],[Medicare Rate in CR]]*Table1[[#This Row],[SumOfUnits]]*Table1[[#This Row],[Actuarial Factor 6/13/22]]</f>
        <v>281.71186774744501</v>
      </c>
      <c r="P13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281.71186774744501</v>
      </c>
      <c r="Q137" s="37">
        <f>Table1[[#This Row],[Trended Medicare Pricing for all RHCs]]-Table1[[#This Row],[SumOfSFY23 Estimated Payment 6/13/2022]]</f>
        <v>59.482618925025918</v>
      </c>
      <c r="R137" s="35">
        <f>Table1[[#This Row],[SumOfUnits]]*Table1[[#This Row],[Actuarial Factor 6/13/22]]</f>
        <v>1.5170267514671245</v>
      </c>
    </row>
    <row r="138" spans="1:18" x14ac:dyDescent="0.2">
      <c r="A138" s="178" t="s">
        <v>28</v>
      </c>
      <c r="B138" s="33" t="s">
        <v>699</v>
      </c>
      <c r="C138" s="33" t="s">
        <v>425</v>
      </c>
      <c r="D138" s="33" t="s">
        <v>184</v>
      </c>
      <c r="E138" s="33" t="s">
        <v>789</v>
      </c>
      <c r="F138" s="37">
        <v>292.98</v>
      </c>
      <c r="G138" s="33">
        <v>2</v>
      </c>
      <c r="H138" s="33">
        <v>2</v>
      </c>
      <c r="I138" s="37">
        <f>Table1[[#This Row],[SumOfPaid]]*Table1[[#This Row],[Actuarial Factor 6/13/22]]</f>
        <v>442.45077992753295</v>
      </c>
      <c r="J138" s="33">
        <v>1.5101740048041945</v>
      </c>
      <c r="K138" s="33" t="s">
        <v>331</v>
      </c>
      <c r="L138" s="33" t="s">
        <v>805</v>
      </c>
      <c r="M138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38" s="35" t="str">
        <f>IFERROR(IF(Table1[[#This Row],[Medicare Rate in CR]]&gt;0,"Y","N"),"N")</f>
        <v>Y</v>
      </c>
      <c r="O138" s="40">
        <f>Table1[[#This Row],[Medicare Rate in CR]]*Table1[[#This Row],[SumOfUnits]]*Table1[[#This Row],[Actuarial Factor 6/13/22]]</f>
        <v>560.87862538427783</v>
      </c>
      <c r="P13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560.87862538427783</v>
      </c>
      <c r="Q138" s="37">
        <f>Table1[[#This Row],[Trended Medicare Pricing for all RHCs]]-Table1[[#This Row],[SumOfSFY23 Estimated Payment 6/13/2022]]</f>
        <v>118.42784545674488</v>
      </c>
      <c r="R138" s="35">
        <f>Table1[[#This Row],[SumOfUnits]]*Table1[[#This Row],[Actuarial Factor 6/13/22]]</f>
        <v>3.020348009608389</v>
      </c>
    </row>
    <row r="139" spans="1:18" x14ac:dyDescent="0.2">
      <c r="A139" s="178" t="s">
        <v>28</v>
      </c>
      <c r="B139" s="33" t="s">
        <v>699</v>
      </c>
      <c r="C139" s="33" t="s">
        <v>408</v>
      </c>
      <c r="D139" s="33" t="s">
        <v>184</v>
      </c>
      <c r="E139" s="33" t="s">
        <v>790</v>
      </c>
      <c r="F139" s="37">
        <v>585.96</v>
      </c>
      <c r="G139" s="33">
        <v>4</v>
      </c>
      <c r="H139" s="33">
        <v>4</v>
      </c>
      <c r="I139" s="37">
        <f>Table1[[#This Row],[SumOfPaid]]*Table1[[#This Row],[Actuarial Factor 6/13/22]]</f>
        <v>1106.3964468718523</v>
      </c>
      <c r="J139" s="33">
        <v>1.8881774299813163</v>
      </c>
      <c r="K139" s="33" t="s">
        <v>331</v>
      </c>
      <c r="L139" s="33" t="s">
        <v>805</v>
      </c>
      <c r="M139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39" s="35" t="str">
        <f>IFERROR(IF(Table1[[#This Row],[Medicare Rate in CR]]&gt;0,"Y","N"),"N")</f>
        <v>Y</v>
      </c>
      <c r="O139" s="40">
        <f>Table1[[#This Row],[Medicare Rate in CR]]*Table1[[#This Row],[SumOfUnits]]*Table1[[#This Row],[Actuarial Factor 6/13/22]]</f>
        <v>1402.5381949901216</v>
      </c>
      <c r="P13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1402.5381949901216</v>
      </c>
      <c r="Q139" s="37">
        <f>Table1[[#This Row],[Trended Medicare Pricing for all RHCs]]-Table1[[#This Row],[SumOfSFY23 Estimated Payment 6/13/2022]]</f>
        <v>296.14174811826933</v>
      </c>
      <c r="R139" s="35">
        <f>Table1[[#This Row],[SumOfUnits]]*Table1[[#This Row],[Actuarial Factor 6/13/22]]</f>
        <v>7.5527097199252653</v>
      </c>
    </row>
    <row r="140" spans="1:18" x14ac:dyDescent="0.2">
      <c r="A140" s="178" t="s">
        <v>28</v>
      </c>
      <c r="B140" s="33" t="s">
        <v>699</v>
      </c>
      <c r="C140" s="33" t="s">
        <v>408</v>
      </c>
      <c r="D140" s="33" t="s">
        <v>184</v>
      </c>
      <c r="E140" s="33" t="s">
        <v>789</v>
      </c>
      <c r="F140" s="37">
        <v>292.98</v>
      </c>
      <c r="G140" s="33">
        <v>2</v>
      </c>
      <c r="H140" s="33">
        <v>2</v>
      </c>
      <c r="I140" s="37">
        <f>Table1[[#This Row],[SumOfPaid]]*Table1[[#This Row],[Actuarial Factor 6/13/22]]</f>
        <v>441.7641229207868</v>
      </c>
      <c r="J140" s="33">
        <v>1.5078303055525524</v>
      </c>
      <c r="K140" s="33" t="s">
        <v>331</v>
      </c>
      <c r="L140" s="33" t="s">
        <v>805</v>
      </c>
      <c r="M140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40" s="35" t="str">
        <f>IFERROR(IF(Table1[[#This Row],[Medicare Rate in CR]]&gt;0,"Y","N"),"N")</f>
        <v>Y</v>
      </c>
      <c r="O140" s="40">
        <f>Table1[[#This Row],[Medicare Rate in CR]]*Table1[[#This Row],[SumOfUnits]]*Table1[[#This Row],[Actuarial Factor 6/13/22]]</f>
        <v>560.00817548221789</v>
      </c>
      <c r="P14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560.00817548221789</v>
      </c>
      <c r="Q140" s="37">
        <f>Table1[[#This Row],[Trended Medicare Pricing for all RHCs]]-Table1[[#This Row],[SumOfSFY23 Estimated Payment 6/13/2022]]</f>
        <v>118.24405256143109</v>
      </c>
      <c r="R140" s="35">
        <f>Table1[[#This Row],[SumOfUnits]]*Table1[[#This Row],[Actuarial Factor 6/13/22]]</f>
        <v>3.0156606111051047</v>
      </c>
    </row>
    <row r="141" spans="1:18" x14ac:dyDescent="0.2">
      <c r="A141" s="178" t="s">
        <v>28</v>
      </c>
      <c r="B141" s="33" t="s">
        <v>699</v>
      </c>
      <c r="C141" s="33" t="s">
        <v>408</v>
      </c>
      <c r="D141" s="33" t="s">
        <v>184</v>
      </c>
      <c r="E141" s="33" t="s">
        <v>788</v>
      </c>
      <c r="F141" s="37">
        <v>146.49</v>
      </c>
      <c r="G141" s="33">
        <v>1</v>
      </c>
      <c r="H141" s="33">
        <v>1</v>
      </c>
      <c r="I141" s="37">
        <f>Table1[[#This Row],[SumOfPaid]]*Table1[[#This Row],[Actuarial Factor 6/13/22]]</f>
        <v>300.09019711921206</v>
      </c>
      <c r="J141" s="33">
        <v>2.0485370818432114</v>
      </c>
      <c r="K141" s="33" t="s">
        <v>331</v>
      </c>
      <c r="L141" s="33" t="s">
        <v>805</v>
      </c>
      <c r="M141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41" s="35" t="str">
        <f>IFERROR(IF(Table1[[#This Row],[Medicare Rate in CR]]&gt;0,"Y","N"),"N")</f>
        <v>Y</v>
      </c>
      <c r="O141" s="40">
        <f>Table1[[#This Row],[Medicare Rate in CR]]*Table1[[#This Row],[SumOfUnits]]*Table1[[#This Row],[Actuarial Factor 6/13/22]]</f>
        <v>380.41333609828433</v>
      </c>
      <c r="P14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380.41333609828433</v>
      </c>
      <c r="Q141" s="37">
        <f>Table1[[#This Row],[Trended Medicare Pricing for all RHCs]]-Table1[[#This Row],[SumOfSFY23 Estimated Payment 6/13/2022]]</f>
        <v>80.323138979072269</v>
      </c>
      <c r="R141" s="35">
        <f>Table1[[#This Row],[SumOfUnits]]*Table1[[#This Row],[Actuarial Factor 6/13/22]]</f>
        <v>2.0485370818432114</v>
      </c>
    </row>
    <row r="142" spans="1:18" x14ac:dyDescent="0.2">
      <c r="A142" s="178" t="s">
        <v>28</v>
      </c>
      <c r="B142" s="33" t="s">
        <v>699</v>
      </c>
      <c r="C142" s="33" t="s">
        <v>408</v>
      </c>
      <c r="D142" s="33" t="s">
        <v>184</v>
      </c>
      <c r="E142" s="33" t="s">
        <v>787</v>
      </c>
      <c r="F142" s="37">
        <v>146.49</v>
      </c>
      <c r="G142" s="33">
        <v>1</v>
      </c>
      <c r="H142" s="33">
        <v>1</v>
      </c>
      <c r="I142" s="37">
        <f>Table1[[#This Row],[SumOfPaid]]*Table1[[#This Row],[Actuarial Factor 6/13/22]]</f>
        <v>191.05579228620249</v>
      </c>
      <c r="J142" s="33">
        <v>1.3042241264673526</v>
      </c>
      <c r="K142" s="33" t="s">
        <v>331</v>
      </c>
      <c r="L142" s="33" t="s">
        <v>805</v>
      </c>
      <c r="M142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42" s="35" t="str">
        <f>IFERROR(IF(Table1[[#This Row],[Medicare Rate in CR]]&gt;0,"Y","N"),"N")</f>
        <v>Y</v>
      </c>
      <c r="O142" s="40">
        <f>Table1[[#This Row],[Medicare Rate in CR]]*Table1[[#This Row],[SumOfUnits]]*Table1[[#This Row],[Actuarial Factor 6/13/22]]</f>
        <v>242.19442028498736</v>
      </c>
      <c r="P14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242.19442028498736</v>
      </c>
      <c r="Q142" s="37">
        <f>Table1[[#This Row],[Trended Medicare Pricing for all RHCs]]-Table1[[#This Row],[SumOfSFY23 Estimated Payment 6/13/2022]]</f>
        <v>51.13862799878487</v>
      </c>
      <c r="R142" s="35">
        <f>Table1[[#This Row],[SumOfUnits]]*Table1[[#This Row],[Actuarial Factor 6/13/22]]</f>
        <v>1.3042241264673526</v>
      </c>
    </row>
    <row r="143" spans="1:18" x14ac:dyDescent="0.2">
      <c r="A143" s="178" t="s">
        <v>28</v>
      </c>
      <c r="B143" s="33" t="s">
        <v>699</v>
      </c>
      <c r="C143" s="33" t="s">
        <v>423</v>
      </c>
      <c r="D143" s="33" t="s">
        <v>184</v>
      </c>
      <c r="E143" s="33" t="s">
        <v>792</v>
      </c>
      <c r="F143" s="37">
        <v>3109.29</v>
      </c>
      <c r="G143" s="33">
        <v>21</v>
      </c>
      <c r="H143" s="33">
        <v>21</v>
      </c>
      <c r="I143" s="37">
        <f>Table1[[#This Row],[SumOfPaid]]*Table1[[#This Row],[Actuarial Factor 6/13/22]]</f>
        <v>4352.9382115592671</v>
      </c>
      <c r="J143" s="33">
        <v>1.3999781980964359</v>
      </c>
      <c r="K143" s="33" t="s">
        <v>331</v>
      </c>
      <c r="L143" s="33" t="s">
        <v>805</v>
      </c>
      <c r="M143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43" s="35" t="str">
        <f>IFERROR(IF(Table1[[#This Row],[Medicare Rate in CR]]&gt;0,"Y","N"),"N")</f>
        <v>Y</v>
      </c>
      <c r="O143" s="40">
        <f>Table1[[#This Row],[Medicare Rate in CR]]*Table1[[#This Row],[SumOfUnits]]*Table1[[#This Row],[Actuarial Factor 6/13/22]]</f>
        <v>5459.4949791166709</v>
      </c>
      <c r="P14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5459.4949791166709</v>
      </c>
      <c r="Q143" s="37">
        <f>Table1[[#This Row],[Trended Medicare Pricing for all RHCs]]-Table1[[#This Row],[SumOfSFY23 Estimated Payment 6/13/2022]]</f>
        <v>1106.5567675574039</v>
      </c>
      <c r="R143" s="35">
        <f>Table1[[#This Row],[SumOfUnits]]*Table1[[#This Row],[Actuarial Factor 6/13/22]]</f>
        <v>29.399542160025153</v>
      </c>
    </row>
    <row r="144" spans="1:18" x14ac:dyDescent="0.2">
      <c r="A144" s="178" t="s">
        <v>28</v>
      </c>
      <c r="B144" s="33" t="s">
        <v>699</v>
      </c>
      <c r="C144" s="33" t="s">
        <v>423</v>
      </c>
      <c r="D144" s="33" t="s">
        <v>184</v>
      </c>
      <c r="E144" s="33" t="s">
        <v>786</v>
      </c>
      <c r="F144" s="37">
        <v>128455.81999999988</v>
      </c>
      <c r="G144" s="33">
        <v>873</v>
      </c>
      <c r="H144" s="33">
        <v>873</v>
      </c>
      <c r="I144" s="37">
        <f>Table1[[#This Row],[SumOfPaid]]*Table1[[#This Row],[Actuarial Factor 6/13/22]]</f>
        <v>192379.475465169</v>
      </c>
      <c r="J144" s="33">
        <v>1.4976314460891627</v>
      </c>
      <c r="K144" s="33" t="s">
        <v>331</v>
      </c>
      <c r="L144" s="33" t="s">
        <v>805</v>
      </c>
      <c r="M144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44" s="35" t="str">
        <f>IFERROR(IF(Table1[[#This Row],[Medicare Rate in CR]]&gt;0,"Y","N"),"N")</f>
        <v>Y</v>
      </c>
      <c r="O144" s="40">
        <f>Table1[[#This Row],[Medicare Rate in CR]]*Table1[[#This Row],[SumOfUnits]]*Table1[[#This Row],[Actuarial Factor 6/13/22]]</f>
        <v>242790.16927733526</v>
      </c>
      <c r="P14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242790.16927733526</v>
      </c>
      <c r="Q144" s="37">
        <f>Table1[[#This Row],[Trended Medicare Pricing for all RHCs]]-Table1[[#This Row],[SumOfSFY23 Estimated Payment 6/13/2022]]</f>
        <v>50410.693812166253</v>
      </c>
      <c r="R144" s="35">
        <f>Table1[[#This Row],[SumOfUnits]]*Table1[[#This Row],[Actuarial Factor 6/13/22]]</f>
        <v>1307.432252435839</v>
      </c>
    </row>
    <row r="145" spans="1:18" x14ac:dyDescent="0.2">
      <c r="A145" s="178" t="s">
        <v>28</v>
      </c>
      <c r="B145" s="33" t="s">
        <v>699</v>
      </c>
      <c r="C145" s="33" t="s">
        <v>423</v>
      </c>
      <c r="D145" s="33" t="s">
        <v>184</v>
      </c>
      <c r="E145" s="33" t="s">
        <v>790</v>
      </c>
      <c r="F145" s="37">
        <v>30785.320000000003</v>
      </c>
      <c r="G145" s="33">
        <v>216</v>
      </c>
      <c r="H145" s="33">
        <v>216</v>
      </c>
      <c r="I145" s="37">
        <f>Table1[[#This Row],[SumOfPaid]]*Table1[[#This Row],[Actuarial Factor 6/13/22]]</f>
        <v>64423.297586964181</v>
      </c>
      <c r="J145" s="33">
        <v>2.0926629181364422</v>
      </c>
      <c r="K145" s="33" t="s">
        <v>331</v>
      </c>
      <c r="L145" s="33" t="s">
        <v>805</v>
      </c>
      <c r="M145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45" s="35" t="str">
        <f>IFERROR(IF(Table1[[#This Row],[Medicare Rate in CR]]&gt;0,"Y","N"),"N")</f>
        <v>Y</v>
      </c>
      <c r="O145" s="40">
        <f>Table1[[#This Row],[Medicare Rate in CR]]*Table1[[#This Row],[SumOfUnits]]*Table1[[#This Row],[Actuarial Factor 6/13/22]]</f>
        <v>83939.220841954462</v>
      </c>
      <c r="P14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83939.220841954462</v>
      </c>
      <c r="Q145" s="37">
        <f>Table1[[#This Row],[Trended Medicare Pricing for all RHCs]]-Table1[[#This Row],[SumOfSFY23 Estimated Payment 6/13/2022]]</f>
        <v>19515.923254990281</v>
      </c>
      <c r="R145" s="35">
        <f>Table1[[#This Row],[SumOfUnits]]*Table1[[#This Row],[Actuarial Factor 6/13/22]]</f>
        <v>452.01519031747154</v>
      </c>
    </row>
    <row r="146" spans="1:18" x14ac:dyDescent="0.2">
      <c r="A146" s="178" t="s">
        <v>28</v>
      </c>
      <c r="B146" s="33" t="s">
        <v>699</v>
      </c>
      <c r="C146" s="33" t="s">
        <v>423</v>
      </c>
      <c r="D146" s="33" t="s">
        <v>184</v>
      </c>
      <c r="E146" s="33" t="s">
        <v>793</v>
      </c>
      <c r="F146" s="37">
        <v>148.69</v>
      </c>
      <c r="G146" s="33">
        <v>1</v>
      </c>
      <c r="H146" s="33">
        <v>1</v>
      </c>
      <c r="I146" s="37">
        <f>Table1[[#This Row],[SumOfPaid]]*Table1[[#This Row],[Actuarial Factor 6/13/22]]</f>
        <v>311.15804929770758</v>
      </c>
      <c r="J146" s="33">
        <v>2.0926629181364422</v>
      </c>
      <c r="K146" s="33" t="s">
        <v>331</v>
      </c>
      <c r="L146" s="33" t="s">
        <v>805</v>
      </c>
      <c r="M146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46" s="35" t="str">
        <f>IFERROR(IF(Table1[[#This Row],[Medicare Rate in CR]]&gt;0,"Y","N"),"N")</f>
        <v>Y</v>
      </c>
      <c r="O146" s="40">
        <f>Table1[[#This Row],[Medicare Rate in CR]]*Table1[[#This Row],[SumOfUnits]]*Table1[[#This Row],[Actuarial Factor 6/13/22]]</f>
        <v>388.60750389793731</v>
      </c>
      <c r="P14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388.60750389793731</v>
      </c>
      <c r="Q146" s="37">
        <f>Table1[[#This Row],[Trended Medicare Pricing for all RHCs]]-Table1[[#This Row],[SumOfSFY23 Estimated Payment 6/13/2022]]</f>
        <v>77.449454600229728</v>
      </c>
      <c r="R146" s="35">
        <f>Table1[[#This Row],[SumOfUnits]]*Table1[[#This Row],[Actuarial Factor 6/13/22]]</f>
        <v>2.0926629181364422</v>
      </c>
    </row>
    <row r="147" spans="1:18" x14ac:dyDescent="0.2">
      <c r="A147" s="178" t="s">
        <v>28</v>
      </c>
      <c r="B147" s="33" t="s">
        <v>699</v>
      </c>
      <c r="C147" s="33" t="s">
        <v>423</v>
      </c>
      <c r="D147" s="33" t="s">
        <v>184</v>
      </c>
      <c r="E147" s="33" t="s">
        <v>789</v>
      </c>
      <c r="F147" s="37">
        <v>97583.83999999988</v>
      </c>
      <c r="G147" s="33">
        <v>666</v>
      </c>
      <c r="H147" s="33">
        <v>666</v>
      </c>
      <c r="I147" s="37">
        <f>Table1[[#This Row],[SumOfPaid]]*Table1[[#This Row],[Actuarial Factor 6/13/22]]</f>
        <v>147885.92537931717</v>
      </c>
      <c r="J147" s="33">
        <v>1.5154755682838199</v>
      </c>
      <c r="K147" s="33" t="s">
        <v>331</v>
      </c>
      <c r="L147" s="33" t="s">
        <v>805</v>
      </c>
      <c r="M147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47" s="35" t="str">
        <f>IFERROR(IF(Table1[[#This Row],[Medicare Rate in CR]]&gt;0,"Y","N"),"N")</f>
        <v>Y</v>
      </c>
      <c r="O147" s="40">
        <f>Table1[[#This Row],[Medicare Rate in CR]]*Table1[[#This Row],[SumOfUnits]]*Table1[[#This Row],[Actuarial Factor 6/13/22]]</f>
        <v>187428.25947818338</v>
      </c>
      <c r="P14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187428.25947818338</v>
      </c>
      <c r="Q147" s="37">
        <f>Table1[[#This Row],[Trended Medicare Pricing for all RHCs]]-Table1[[#This Row],[SumOfSFY23 Estimated Payment 6/13/2022]]</f>
        <v>39542.334098866209</v>
      </c>
      <c r="R147" s="35">
        <f>Table1[[#This Row],[SumOfUnits]]*Table1[[#This Row],[Actuarial Factor 6/13/22]]</f>
        <v>1009.3067284770241</v>
      </c>
    </row>
    <row r="148" spans="1:18" x14ac:dyDescent="0.2">
      <c r="A148" s="178" t="s">
        <v>28</v>
      </c>
      <c r="B148" s="33" t="s">
        <v>699</v>
      </c>
      <c r="C148" s="33" t="s">
        <v>423</v>
      </c>
      <c r="D148" s="33" t="s">
        <v>184</v>
      </c>
      <c r="E148" s="33" t="s">
        <v>791</v>
      </c>
      <c r="F148" s="37">
        <v>63183.079999999994</v>
      </c>
      <c r="G148" s="33">
        <v>430</v>
      </c>
      <c r="H148" s="33">
        <v>430</v>
      </c>
      <c r="I148" s="37">
        <f>Table1[[#This Row],[SumOfPaid]]*Table1[[#This Row],[Actuarial Factor 6/13/22]]</f>
        <v>101957.79033244353</v>
      </c>
      <c r="J148" s="33">
        <v>1.6136881952010498</v>
      </c>
      <c r="K148" s="33" t="s">
        <v>331</v>
      </c>
      <c r="L148" s="33" t="s">
        <v>805</v>
      </c>
      <c r="M148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48" s="35" t="str">
        <f>IFERROR(IF(Table1[[#This Row],[Medicare Rate in CR]]&gt;0,"Y","N"),"N")</f>
        <v>Y</v>
      </c>
      <c r="O148" s="40">
        <f>Table1[[#This Row],[Medicare Rate in CR]]*Table1[[#This Row],[SumOfUnits]]*Table1[[#This Row],[Actuarial Factor 6/13/22]]</f>
        <v>128854.61607499902</v>
      </c>
      <c r="P14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128854.61607499902</v>
      </c>
      <c r="Q148" s="37">
        <f>Table1[[#This Row],[Trended Medicare Pricing for all RHCs]]-Table1[[#This Row],[SumOfSFY23 Estimated Payment 6/13/2022]]</f>
        <v>26896.825742555491</v>
      </c>
      <c r="R148" s="35">
        <f>Table1[[#This Row],[SumOfUnits]]*Table1[[#This Row],[Actuarial Factor 6/13/22]]</f>
        <v>693.88592393645138</v>
      </c>
    </row>
    <row r="149" spans="1:18" x14ac:dyDescent="0.2">
      <c r="A149" s="178" t="s">
        <v>28</v>
      </c>
      <c r="B149" s="33" t="s">
        <v>699</v>
      </c>
      <c r="C149" s="33" t="s">
        <v>423</v>
      </c>
      <c r="D149" s="33" t="s">
        <v>184</v>
      </c>
      <c r="E149" s="33" t="s">
        <v>788</v>
      </c>
      <c r="F149" s="37">
        <v>25148.94999999999</v>
      </c>
      <c r="G149" s="33">
        <v>171</v>
      </c>
      <c r="H149" s="33">
        <v>171</v>
      </c>
      <c r="I149" s="37">
        <f>Table1[[#This Row],[SumOfPaid]]*Table1[[#This Row],[Actuarial Factor 6/13/22]]</f>
        <v>49411.014756267141</v>
      </c>
      <c r="J149" s="33">
        <v>1.9647347009027081</v>
      </c>
      <c r="K149" s="33" t="s">
        <v>331</v>
      </c>
      <c r="L149" s="33" t="s">
        <v>805</v>
      </c>
      <c r="M149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49" s="35" t="str">
        <f>IFERROR(IF(Table1[[#This Row],[Medicare Rate in CR]]&gt;0,"Y","N"),"N")</f>
        <v>Y</v>
      </c>
      <c r="O149" s="40">
        <f>Table1[[#This Row],[Medicare Rate in CR]]*Table1[[#This Row],[SumOfUnits]]*Table1[[#This Row],[Actuarial Factor 6/13/22]]</f>
        <v>62389.561006755219</v>
      </c>
      <c r="P14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62389.561006755219</v>
      </c>
      <c r="Q149" s="37">
        <f>Table1[[#This Row],[Trended Medicare Pricing for all RHCs]]-Table1[[#This Row],[SumOfSFY23 Estimated Payment 6/13/2022]]</f>
        <v>12978.546250488078</v>
      </c>
      <c r="R149" s="35">
        <f>Table1[[#This Row],[SumOfUnits]]*Table1[[#This Row],[Actuarial Factor 6/13/22]]</f>
        <v>335.96963385436305</v>
      </c>
    </row>
    <row r="150" spans="1:18" x14ac:dyDescent="0.2">
      <c r="A150" s="178" t="s">
        <v>28</v>
      </c>
      <c r="B150" s="33" t="s">
        <v>699</v>
      </c>
      <c r="C150" s="33" t="s">
        <v>423</v>
      </c>
      <c r="D150" s="33" t="s">
        <v>184</v>
      </c>
      <c r="E150" s="33" t="s">
        <v>787</v>
      </c>
      <c r="F150" s="37">
        <v>80099.829999999987</v>
      </c>
      <c r="G150" s="33">
        <v>543</v>
      </c>
      <c r="H150" s="33">
        <v>543</v>
      </c>
      <c r="I150" s="37">
        <f>Table1[[#This Row],[SumOfPaid]]*Table1[[#This Row],[Actuarial Factor 6/13/22]]</f>
        <v>100254.98158706073</v>
      </c>
      <c r="J150" s="33">
        <v>1.2516253977949858</v>
      </c>
      <c r="K150" s="33" t="s">
        <v>331</v>
      </c>
      <c r="L150" s="33" t="s">
        <v>805</v>
      </c>
      <c r="M150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50" s="35" t="str">
        <f>IFERROR(IF(Table1[[#This Row],[Medicare Rate in CR]]&gt;0,"Y","N"),"N")</f>
        <v>Y</v>
      </c>
      <c r="O150" s="40">
        <f>Table1[[#This Row],[Medicare Rate in CR]]*Table1[[#This Row],[SumOfUnits]]*Table1[[#This Row],[Actuarial Factor 6/13/22]]</f>
        <v>126207.77214919716</v>
      </c>
      <c r="P15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126207.77214919716</v>
      </c>
      <c r="Q150" s="37">
        <f>Table1[[#This Row],[Trended Medicare Pricing for all RHCs]]-Table1[[#This Row],[SumOfSFY23 Estimated Payment 6/13/2022]]</f>
        <v>25952.790562136433</v>
      </c>
      <c r="R150" s="35">
        <f>Table1[[#This Row],[SumOfUnits]]*Table1[[#This Row],[Actuarial Factor 6/13/22]]</f>
        <v>679.63259100267726</v>
      </c>
    </row>
    <row r="151" spans="1:18" x14ac:dyDescent="0.2">
      <c r="A151" s="178" t="s">
        <v>28</v>
      </c>
      <c r="B151" s="33" t="s">
        <v>699</v>
      </c>
      <c r="C151" s="33" t="s">
        <v>423</v>
      </c>
      <c r="D151" s="33" t="s">
        <v>2</v>
      </c>
      <c r="E151" s="33" t="s">
        <v>804</v>
      </c>
      <c r="F151" s="37">
        <v>887.74</v>
      </c>
      <c r="G151" s="33">
        <v>6</v>
      </c>
      <c r="H151" s="33">
        <v>6</v>
      </c>
      <c r="I151" s="37">
        <f>Table1[[#This Row],[SumOfPaid]]*Table1[[#This Row],[Actuarial Factor 6/13/22]]</f>
        <v>452.37485059936284</v>
      </c>
      <c r="J151" s="33">
        <v>0.50958033951310389</v>
      </c>
      <c r="K151" s="33" t="s">
        <v>331</v>
      </c>
      <c r="L151" s="33" t="s">
        <v>805</v>
      </c>
      <c r="M151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51" s="35" t="str">
        <f>IFERROR(IF(Table1[[#This Row],[Medicare Rate in CR]]&gt;0,"Y","N"),"N")</f>
        <v>Y</v>
      </c>
      <c r="O151" s="40">
        <f>Table1[[#This Row],[Medicare Rate in CR]]*Table1[[#This Row],[SumOfUnits]]*Table1[[#This Row],[Actuarial Factor 6/13/22]]</f>
        <v>567.77441428550026</v>
      </c>
      <c r="P15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567.77441428550026</v>
      </c>
      <c r="Q151" s="37">
        <f>Table1[[#This Row],[Trended Medicare Pricing for all RHCs]]-Table1[[#This Row],[SumOfSFY23 Estimated Payment 6/13/2022]]</f>
        <v>115.39956368613741</v>
      </c>
      <c r="R151" s="35">
        <f>Table1[[#This Row],[SumOfUnits]]*Table1[[#This Row],[Actuarial Factor 6/13/22]]</f>
        <v>3.0574820370786231</v>
      </c>
    </row>
    <row r="152" spans="1:18" x14ac:dyDescent="0.2">
      <c r="A152" s="178" t="s">
        <v>28</v>
      </c>
      <c r="B152" s="33" t="s">
        <v>699</v>
      </c>
      <c r="C152" s="33" t="s">
        <v>423</v>
      </c>
      <c r="D152" s="33" t="s">
        <v>2</v>
      </c>
      <c r="E152" s="33" t="s">
        <v>800</v>
      </c>
      <c r="F152" s="37">
        <v>4112.7199999999993</v>
      </c>
      <c r="G152" s="33">
        <v>28</v>
      </c>
      <c r="H152" s="33">
        <v>28</v>
      </c>
      <c r="I152" s="37">
        <f>Table1[[#This Row],[SumOfPaid]]*Table1[[#This Row],[Actuarial Factor 6/13/22]]</f>
        <v>5477.0612786685588</v>
      </c>
      <c r="J152" s="33">
        <v>1.3317369718017662</v>
      </c>
      <c r="K152" s="33" t="s">
        <v>331</v>
      </c>
      <c r="L152" s="33" t="s">
        <v>805</v>
      </c>
      <c r="M152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52" s="35" t="str">
        <f>IFERROR(IF(Table1[[#This Row],[Medicare Rate in CR]]&gt;0,"Y","N"),"N")</f>
        <v>Y</v>
      </c>
      <c r="O152" s="40">
        <f>Table1[[#This Row],[Medicare Rate in CR]]*Table1[[#This Row],[SumOfUnits]]*Table1[[#This Row],[Actuarial Factor 6/13/22]]</f>
        <v>6924.4995585804627</v>
      </c>
      <c r="P15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6924.4995585804627</v>
      </c>
      <c r="Q152" s="37">
        <f>Table1[[#This Row],[Trended Medicare Pricing for all RHCs]]-Table1[[#This Row],[SumOfSFY23 Estimated Payment 6/13/2022]]</f>
        <v>1447.4382799119039</v>
      </c>
      <c r="R152" s="35">
        <f>Table1[[#This Row],[SumOfUnits]]*Table1[[#This Row],[Actuarial Factor 6/13/22]]</f>
        <v>37.288635210449456</v>
      </c>
    </row>
    <row r="153" spans="1:18" x14ac:dyDescent="0.2">
      <c r="A153" s="178" t="s">
        <v>28</v>
      </c>
      <c r="B153" s="33" t="s">
        <v>699</v>
      </c>
      <c r="C153" s="33" t="s">
        <v>423</v>
      </c>
      <c r="D153" s="33" t="s">
        <v>2</v>
      </c>
      <c r="E153" s="33" t="s">
        <v>798</v>
      </c>
      <c r="F153" s="37">
        <v>4922.0400000000009</v>
      </c>
      <c r="G153" s="33">
        <v>34</v>
      </c>
      <c r="H153" s="33">
        <v>34</v>
      </c>
      <c r="I153" s="37">
        <f>Table1[[#This Row],[SumOfPaid]]*Table1[[#This Row],[Actuarial Factor 6/13/22]]</f>
        <v>7083.4907572877155</v>
      </c>
      <c r="J153" s="33">
        <v>1.4391371783422553</v>
      </c>
      <c r="K153" s="33" t="s">
        <v>331</v>
      </c>
      <c r="L153" s="33" t="s">
        <v>805</v>
      </c>
      <c r="M153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53" s="35" t="str">
        <f>IFERROR(IF(Table1[[#This Row],[Medicare Rate in CR]]&gt;0,"Y","N"),"N")</f>
        <v>Y</v>
      </c>
      <c r="O153" s="40">
        <f>Table1[[#This Row],[Medicare Rate in CR]]*Table1[[#This Row],[SumOfUnits]]*Table1[[#This Row],[Actuarial Factor 6/13/22]]</f>
        <v>9086.424316617331</v>
      </c>
      <c r="P15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9086.424316617331</v>
      </c>
      <c r="Q153" s="37">
        <f>Table1[[#This Row],[Trended Medicare Pricing for all RHCs]]-Table1[[#This Row],[SumOfSFY23 Estimated Payment 6/13/2022]]</f>
        <v>2002.9335593296155</v>
      </c>
      <c r="R153" s="35">
        <f>Table1[[#This Row],[SumOfUnits]]*Table1[[#This Row],[Actuarial Factor 6/13/22]]</f>
        <v>48.930664063636684</v>
      </c>
    </row>
    <row r="154" spans="1:18" x14ac:dyDescent="0.2">
      <c r="A154" s="178" t="s">
        <v>28</v>
      </c>
      <c r="B154" s="33" t="s">
        <v>699</v>
      </c>
      <c r="C154" s="33" t="s">
        <v>423</v>
      </c>
      <c r="D154" s="33" t="s">
        <v>2</v>
      </c>
      <c r="E154" s="33" t="s">
        <v>799</v>
      </c>
      <c r="F154" s="37">
        <v>3100.4900000000002</v>
      </c>
      <c r="G154" s="33">
        <v>21</v>
      </c>
      <c r="H154" s="33">
        <v>21</v>
      </c>
      <c r="I154" s="37">
        <f>Table1[[#This Row],[SumOfPaid]]*Table1[[#This Row],[Actuarial Factor 6/13/22]]</f>
        <v>3595.5056740478922</v>
      </c>
      <c r="J154" s="33">
        <v>1.1596572393550348</v>
      </c>
      <c r="K154" s="33" t="s">
        <v>331</v>
      </c>
      <c r="L154" s="33" t="s">
        <v>805</v>
      </c>
      <c r="M154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54" s="35" t="str">
        <f>IFERROR(IF(Table1[[#This Row],[Medicare Rate in CR]]&gt;0,"Y","N"),"N")</f>
        <v>Y</v>
      </c>
      <c r="O154" s="40">
        <f>Table1[[#This Row],[Medicare Rate in CR]]*Table1[[#This Row],[SumOfUnits]]*Table1[[#This Row],[Actuarial Factor 6/13/22]]</f>
        <v>4522.3153363128295</v>
      </c>
      <c r="P15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4522.3153363128295</v>
      </c>
      <c r="Q154" s="37">
        <f>Table1[[#This Row],[Trended Medicare Pricing for all RHCs]]-Table1[[#This Row],[SumOfSFY23 Estimated Payment 6/13/2022]]</f>
        <v>926.80966226493729</v>
      </c>
      <c r="R154" s="35">
        <f>Table1[[#This Row],[SumOfUnits]]*Table1[[#This Row],[Actuarial Factor 6/13/22]]</f>
        <v>24.352802026455731</v>
      </c>
    </row>
    <row r="155" spans="1:18" x14ac:dyDescent="0.2">
      <c r="A155" s="178" t="s">
        <v>28</v>
      </c>
      <c r="B155" s="33" t="s">
        <v>699</v>
      </c>
      <c r="C155" s="33" t="s">
        <v>423</v>
      </c>
      <c r="D155" s="33" t="s">
        <v>185</v>
      </c>
      <c r="E155" s="33" t="s">
        <v>797</v>
      </c>
      <c r="F155" s="37">
        <v>2217.15</v>
      </c>
      <c r="G155" s="33">
        <v>15</v>
      </c>
      <c r="H155" s="33">
        <v>15</v>
      </c>
      <c r="I155" s="37">
        <f>Table1[[#This Row],[SumOfPaid]]*Table1[[#This Row],[Actuarial Factor 6/13/22]]</f>
        <v>2706.6723136905821</v>
      </c>
      <c r="J155" s="33">
        <v>1.2207889920350821</v>
      </c>
      <c r="K155" s="33" t="s">
        <v>331</v>
      </c>
      <c r="L155" s="33" t="s">
        <v>805</v>
      </c>
      <c r="M155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55" s="35" t="str">
        <f>IFERROR(IF(Table1[[#This Row],[Medicare Rate in CR]]&gt;0,"Y","N"),"N")</f>
        <v>Y</v>
      </c>
      <c r="O155" s="40">
        <f>Table1[[#This Row],[Medicare Rate in CR]]*Table1[[#This Row],[SumOfUnits]]*Table1[[#This Row],[Actuarial Factor 6/13/22]]</f>
        <v>3400.507737313721</v>
      </c>
      <c r="P15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3400.507737313721</v>
      </c>
      <c r="Q155" s="37">
        <f>Table1[[#This Row],[Trended Medicare Pricing for all RHCs]]-Table1[[#This Row],[SumOfSFY23 Estimated Payment 6/13/2022]]</f>
        <v>693.83542362313892</v>
      </c>
      <c r="R155" s="35">
        <f>Table1[[#This Row],[SumOfUnits]]*Table1[[#This Row],[Actuarial Factor 6/13/22]]</f>
        <v>18.311834880526231</v>
      </c>
    </row>
    <row r="156" spans="1:18" x14ac:dyDescent="0.2">
      <c r="A156" s="178" t="s">
        <v>28</v>
      </c>
      <c r="B156" s="33" t="s">
        <v>699</v>
      </c>
      <c r="C156" s="33" t="s">
        <v>423</v>
      </c>
      <c r="D156" s="33" t="s">
        <v>185</v>
      </c>
      <c r="E156" s="33" t="s">
        <v>796</v>
      </c>
      <c r="F156" s="37">
        <v>2494.73</v>
      </c>
      <c r="G156" s="33">
        <v>17</v>
      </c>
      <c r="H156" s="33">
        <v>17</v>
      </c>
      <c r="I156" s="37">
        <f>Table1[[#This Row],[SumOfPaid]]*Table1[[#This Row],[Actuarial Factor 6/13/22]]</f>
        <v>2523.2238846703608</v>
      </c>
      <c r="J156" s="33">
        <v>1.0114216306655874</v>
      </c>
      <c r="K156" s="33" t="s">
        <v>331</v>
      </c>
      <c r="L156" s="33" t="s">
        <v>805</v>
      </c>
      <c r="M156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56" s="35" t="str">
        <f>IFERROR(IF(Table1[[#This Row],[Medicare Rate in CR]]&gt;0,"Y","N"),"N")</f>
        <v>Y</v>
      </c>
      <c r="O156" s="40">
        <f>Table1[[#This Row],[Medicare Rate in CR]]*Table1[[#This Row],[SumOfUnits]]*Table1[[#This Row],[Actuarial Factor 6/13/22]]</f>
        <v>3192.9569458481924</v>
      </c>
      <c r="P15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3192.9569458481924</v>
      </c>
      <c r="Q156" s="37">
        <f>Table1[[#This Row],[Trended Medicare Pricing for all RHCs]]-Table1[[#This Row],[SumOfSFY23 Estimated Payment 6/13/2022]]</f>
        <v>669.73306117783159</v>
      </c>
      <c r="R156" s="35">
        <f>Table1[[#This Row],[SumOfUnits]]*Table1[[#This Row],[Actuarial Factor 6/13/22]]</f>
        <v>17.194167721314987</v>
      </c>
    </row>
    <row r="157" spans="1:18" x14ac:dyDescent="0.2">
      <c r="A157" s="178" t="s">
        <v>28</v>
      </c>
      <c r="B157" s="33" t="s">
        <v>699</v>
      </c>
      <c r="C157" s="33" t="s">
        <v>423</v>
      </c>
      <c r="D157" s="33" t="s">
        <v>185</v>
      </c>
      <c r="E157" s="33" t="s">
        <v>795</v>
      </c>
      <c r="F157" s="37">
        <v>53601.739999999991</v>
      </c>
      <c r="G157" s="33">
        <v>364</v>
      </c>
      <c r="H157" s="33">
        <v>364</v>
      </c>
      <c r="I157" s="37">
        <f>Table1[[#This Row],[SumOfPaid]]*Table1[[#This Row],[Actuarial Factor 6/13/22]]</f>
        <v>62312.743931082136</v>
      </c>
      <c r="J157" s="33">
        <v>1.1625134544341684</v>
      </c>
      <c r="K157" s="33" t="s">
        <v>331</v>
      </c>
      <c r="L157" s="33" t="s">
        <v>805</v>
      </c>
      <c r="M157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57" s="35" t="str">
        <f>IFERROR(IF(Table1[[#This Row],[Medicare Rate in CR]]&gt;0,"Y","N"),"N")</f>
        <v>Y</v>
      </c>
      <c r="O157" s="40">
        <f>Table1[[#This Row],[Medicare Rate in CR]]*Table1[[#This Row],[SumOfUnits]]*Table1[[#This Row],[Actuarial Factor 6/13/22]]</f>
        <v>78579.864449786735</v>
      </c>
      <c r="P15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78579.864449786735</v>
      </c>
      <c r="Q157" s="37">
        <f>Table1[[#This Row],[Trended Medicare Pricing for all RHCs]]-Table1[[#This Row],[SumOfSFY23 Estimated Payment 6/13/2022]]</f>
        <v>16267.1205187046</v>
      </c>
      <c r="R157" s="35">
        <f>Table1[[#This Row],[SumOfUnits]]*Table1[[#This Row],[Actuarial Factor 6/13/22]]</f>
        <v>423.15489741403729</v>
      </c>
    </row>
    <row r="158" spans="1:18" x14ac:dyDescent="0.2">
      <c r="A158" s="178" t="s">
        <v>28</v>
      </c>
      <c r="B158" s="33" t="s">
        <v>699</v>
      </c>
      <c r="C158" s="33" t="s">
        <v>364</v>
      </c>
      <c r="D158" s="33" t="s">
        <v>184</v>
      </c>
      <c r="E158" s="33" t="s">
        <v>786</v>
      </c>
      <c r="F158" s="37">
        <v>1034.23</v>
      </c>
      <c r="G158" s="33">
        <v>7</v>
      </c>
      <c r="H158" s="33">
        <v>7</v>
      </c>
      <c r="I158" s="37">
        <f>Table1[[#This Row],[SumOfPaid]]*Table1[[#This Row],[Actuarial Factor 6/13/22]]</f>
        <v>1462.0667594361262</v>
      </c>
      <c r="J158" s="33">
        <v>1.4136766091064137</v>
      </c>
      <c r="K158" s="33" t="s">
        <v>331</v>
      </c>
      <c r="L158" s="33" t="s">
        <v>805</v>
      </c>
      <c r="M158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58" s="35" t="str">
        <f>IFERROR(IF(Table1[[#This Row],[Medicare Rate in CR]]&gt;0,"Y","N"),"N")</f>
        <v>Y</v>
      </c>
      <c r="O158" s="40">
        <f>Table1[[#This Row],[Medicare Rate in CR]]*Table1[[#This Row],[SumOfUnits]]*Table1[[#This Row],[Actuarial Factor 6/13/22]]</f>
        <v>1837.638224177427</v>
      </c>
      <c r="P15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1837.638224177427</v>
      </c>
      <c r="Q158" s="37">
        <f>Table1[[#This Row],[Trended Medicare Pricing for all RHCs]]-Table1[[#This Row],[SumOfSFY23 Estimated Payment 6/13/2022]]</f>
        <v>375.57146474130082</v>
      </c>
      <c r="R158" s="35">
        <f>Table1[[#This Row],[SumOfUnits]]*Table1[[#This Row],[Actuarial Factor 6/13/22]]</f>
        <v>9.8957362637448956</v>
      </c>
    </row>
    <row r="159" spans="1:18" x14ac:dyDescent="0.2">
      <c r="A159" s="178" t="s">
        <v>28</v>
      </c>
      <c r="B159" s="33" t="s">
        <v>699</v>
      </c>
      <c r="C159" s="33" t="s">
        <v>364</v>
      </c>
      <c r="D159" s="33" t="s">
        <v>184</v>
      </c>
      <c r="E159" s="33" t="s">
        <v>790</v>
      </c>
      <c r="F159" s="37">
        <v>148.69</v>
      </c>
      <c r="G159" s="33">
        <v>1</v>
      </c>
      <c r="H159" s="33">
        <v>1</v>
      </c>
      <c r="I159" s="37">
        <f>Table1[[#This Row],[SumOfPaid]]*Table1[[#This Row],[Actuarial Factor 6/13/22]]</f>
        <v>310.5238884067831</v>
      </c>
      <c r="J159" s="33">
        <v>2.0883979313120125</v>
      </c>
      <c r="K159" s="33" t="s">
        <v>331</v>
      </c>
      <c r="L159" s="33" t="s">
        <v>805</v>
      </c>
      <c r="M159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59" s="35" t="str">
        <f>IFERROR(IF(Table1[[#This Row],[Medicare Rate in CR]]&gt;0,"Y","N"),"N")</f>
        <v>Y</v>
      </c>
      <c r="O159" s="40">
        <f>Table1[[#This Row],[Medicare Rate in CR]]*Table1[[#This Row],[SumOfUnits]]*Table1[[#This Row],[Actuarial Factor 6/13/22]]</f>
        <v>387.81549584464068</v>
      </c>
      <c r="P15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387.81549584464068</v>
      </c>
      <c r="Q159" s="37">
        <f>Table1[[#This Row],[Trended Medicare Pricing for all RHCs]]-Table1[[#This Row],[SumOfSFY23 Estimated Payment 6/13/2022]]</f>
        <v>77.291607437857579</v>
      </c>
      <c r="R159" s="35">
        <f>Table1[[#This Row],[SumOfUnits]]*Table1[[#This Row],[Actuarial Factor 6/13/22]]</f>
        <v>2.0883979313120125</v>
      </c>
    </row>
    <row r="160" spans="1:18" x14ac:dyDescent="0.2">
      <c r="A160" s="178" t="s">
        <v>28</v>
      </c>
      <c r="B160" s="33" t="s">
        <v>699</v>
      </c>
      <c r="C160" s="33" t="s">
        <v>364</v>
      </c>
      <c r="D160" s="33" t="s">
        <v>184</v>
      </c>
      <c r="E160" s="33" t="s">
        <v>789</v>
      </c>
      <c r="F160" s="37">
        <v>292.98</v>
      </c>
      <c r="G160" s="33">
        <v>2</v>
      </c>
      <c r="H160" s="33">
        <v>2</v>
      </c>
      <c r="I160" s="37">
        <f>Table1[[#This Row],[SumOfPaid]]*Table1[[#This Row],[Actuarial Factor 6/13/22]]</f>
        <v>429.74664496783663</v>
      </c>
      <c r="J160" s="33">
        <v>1.4668122225675357</v>
      </c>
      <c r="K160" s="33" t="s">
        <v>331</v>
      </c>
      <c r="L160" s="33" t="s">
        <v>805</v>
      </c>
      <c r="M160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60" s="35" t="str">
        <f>IFERROR(IF(Table1[[#This Row],[Medicare Rate in CR]]&gt;0,"Y","N"),"N")</f>
        <v>Y</v>
      </c>
      <c r="O160" s="40">
        <f>Table1[[#This Row],[Medicare Rate in CR]]*Table1[[#This Row],[SumOfUnits]]*Table1[[#This Row],[Actuarial Factor 6/13/22]]</f>
        <v>544.77405946158274</v>
      </c>
      <c r="P16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544.77405946158274</v>
      </c>
      <c r="Q160" s="37">
        <f>Table1[[#This Row],[Trended Medicare Pricing for all RHCs]]-Table1[[#This Row],[SumOfSFY23 Estimated Payment 6/13/2022]]</f>
        <v>115.02741449374611</v>
      </c>
      <c r="R160" s="35">
        <f>Table1[[#This Row],[SumOfUnits]]*Table1[[#This Row],[Actuarial Factor 6/13/22]]</f>
        <v>2.9336244451350715</v>
      </c>
    </row>
    <row r="161" spans="1:18" x14ac:dyDescent="0.2">
      <c r="A161" s="178" t="s">
        <v>28</v>
      </c>
      <c r="B161" s="33" t="s">
        <v>699</v>
      </c>
      <c r="C161" s="33" t="s">
        <v>249</v>
      </c>
      <c r="D161" s="33" t="s">
        <v>184</v>
      </c>
      <c r="E161" s="33" t="s">
        <v>792</v>
      </c>
      <c r="F161" s="37">
        <v>734.65000000000009</v>
      </c>
      <c r="G161" s="33">
        <v>5</v>
      </c>
      <c r="H161" s="33">
        <v>5</v>
      </c>
      <c r="I161" s="37">
        <f>Table1[[#This Row],[SumOfPaid]]*Table1[[#This Row],[Actuarial Factor 6/13/22]]</f>
        <v>1117.2007017838739</v>
      </c>
      <c r="J161" s="33">
        <v>1.5207251096220973</v>
      </c>
      <c r="K161" s="33" t="s">
        <v>331</v>
      </c>
      <c r="L161" s="33" t="s">
        <v>805</v>
      </c>
      <c r="M161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61" s="35" t="str">
        <f>IFERROR(IF(Table1[[#This Row],[Medicare Rate in CR]]&gt;0,"Y","N"),"N")</f>
        <v>Y</v>
      </c>
      <c r="O161" s="40">
        <f>Table1[[#This Row],[Medicare Rate in CR]]*Table1[[#This Row],[SumOfUnits]]*Table1[[#This Row],[Actuarial Factor 6/13/22]]</f>
        <v>1411.9932642841172</v>
      </c>
      <c r="P16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1411.9932642841172</v>
      </c>
      <c r="Q161" s="37">
        <f>Table1[[#This Row],[Trended Medicare Pricing for all RHCs]]-Table1[[#This Row],[SumOfSFY23 Estimated Payment 6/13/2022]]</f>
        <v>294.79256250024332</v>
      </c>
      <c r="R161" s="35">
        <f>Table1[[#This Row],[SumOfUnits]]*Table1[[#This Row],[Actuarial Factor 6/13/22]]</f>
        <v>7.603625548110486</v>
      </c>
    </row>
    <row r="162" spans="1:18" x14ac:dyDescent="0.2">
      <c r="A162" s="178" t="s">
        <v>28</v>
      </c>
      <c r="B162" s="33" t="s">
        <v>699</v>
      </c>
      <c r="C162" s="33" t="s">
        <v>249</v>
      </c>
      <c r="D162" s="33" t="s">
        <v>184</v>
      </c>
      <c r="E162" s="33" t="s">
        <v>786</v>
      </c>
      <c r="F162" s="37">
        <v>28495.349999999984</v>
      </c>
      <c r="G162" s="33">
        <v>193</v>
      </c>
      <c r="H162" s="33">
        <v>193</v>
      </c>
      <c r="I162" s="37">
        <f>Table1[[#This Row],[SumOfPaid]]*Table1[[#This Row],[Actuarial Factor 6/13/22]]</f>
        <v>43374.994238836072</v>
      </c>
      <c r="J162" s="33">
        <v>1.5221779777695694</v>
      </c>
      <c r="K162" s="33" t="s">
        <v>331</v>
      </c>
      <c r="L162" s="33" t="s">
        <v>805</v>
      </c>
      <c r="M162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62" s="35" t="str">
        <f>IFERROR(IF(Table1[[#This Row],[Medicare Rate in CR]]&gt;0,"Y","N"),"N")</f>
        <v>Y</v>
      </c>
      <c r="O162" s="40">
        <f>Table1[[#This Row],[Medicare Rate in CR]]*Table1[[#This Row],[SumOfUnits]]*Table1[[#This Row],[Actuarial Factor 6/13/22]]</f>
        <v>54555.010941059139</v>
      </c>
      <c r="P16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54555.010941059139</v>
      </c>
      <c r="Q162" s="37">
        <f>Table1[[#This Row],[Trended Medicare Pricing for all RHCs]]-Table1[[#This Row],[SumOfSFY23 Estimated Payment 6/13/2022]]</f>
        <v>11180.016702223067</v>
      </c>
      <c r="R162" s="35">
        <f>Table1[[#This Row],[SumOfUnits]]*Table1[[#This Row],[Actuarial Factor 6/13/22]]</f>
        <v>293.78034970952689</v>
      </c>
    </row>
    <row r="163" spans="1:18" x14ac:dyDescent="0.2">
      <c r="A163" s="178" t="s">
        <v>28</v>
      </c>
      <c r="B163" s="33" t="s">
        <v>699</v>
      </c>
      <c r="C163" s="33" t="s">
        <v>249</v>
      </c>
      <c r="D163" s="33" t="s">
        <v>184</v>
      </c>
      <c r="E163" s="33" t="s">
        <v>790</v>
      </c>
      <c r="F163" s="37">
        <v>9024.2799999999988</v>
      </c>
      <c r="G163" s="33">
        <v>64</v>
      </c>
      <c r="H163" s="33">
        <v>64</v>
      </c>
      <c r="I163" s="37">
        <f>Table1[[#This Row],[SumOfPaid]]*Table1[[#This Row],[Actuarial Factor 6/13/22]]</f>
        <v>20188.716955945161</v>
      </c>
      <c r="J163" s="33">
        <v>2.2371554246926251</v>
      </c>
      <c r="K163" s="33" t="s">
        <v>331</v>
      </c>
      <c r="L163" s="33" t="s">
        <v>805</v>
      </c>
      <c r="M163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63" s="35" t="str">
        <f>IFERROR(IF(Table1[[#This Row],[Medicare Rate in CR]]&gt;0,"Y","N"),"N")</f>
        <v>Y</v>
      </c>
      <c r="O163" s="40">
        <f>Table1[[#This Row],[Medicare Rate in CR]]*Table1[[#This Row],[SumOfUnits]]*Table1[[#This Row],[Actuarial Factor 6/13/22]]</f>
        <v>26588.144791386909</v>
      </c>
      <c r="P16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26588.144791386909</v>
      </c>
      <c r="Q163" s="37">
        <f>Table1[[#This Row],[Trended Medicare Pricing for all RHCs]]-Table1[[#This Row],[SumOfSFY23 Estimated Payment 6/13/2022]]</f>
        <v>6399.4278354417474</v>
      </c>
      <c r="R163" s="35">
        <f>Table1[[#This Row],[SumOfUnits]]*Table1[[#This Row],[Actuarial Factor 6/13/22]]</f>
        <v>143.177947180328</v>
      </c>
    </row>
    <row r="164" spans="1:18" x14ac:dyDescent="0.2">
      <c r="A164" s="178" t="s">
        <v>28</v>
      </c>
      <c r="B164" s="33" t="s">
        <v>699</v>
      </c>
      <c r="C164" s="33" t="s">
        <v>249</v>
      </c>
      <c r="D164" s="33" t="s">
        <v>184</v>
      </c>
      <c r="E164" s="33" t="s">
        <v>793</v>
      </c>
      <c r="F164" s="37">
        <v>292.98</v>
      </c>
      <c r="G164" s="33">
        <v>2</v>
      </c>
      <c r="H164" s="33">
        <v>2</v>
      </c>
      <c r="I164" s="37">
        <f>Table1[[#This Row],[SumOfPaid]]*Table1[[#This Row],[Actuarial Factor 6/13/22]]</f>
        <v>655.44179632644534</v>
      </c>
      <c r="J164" s="33">
        <v>2.2371554246926251</v>
      </c>
      <c r="K164" s="33" t="s">
        <v>331</v>
      </c>
      <c r="L164" s="33" t="s">
        <v>805</v>
      </c>
      <c r="M164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64" s="35" t="str">
        <f>IFERROR(IF(Table1[[#This Row],[Medicare Rate in CR]]&gt;0,"Y","N"),"N")</f>
        <v>Y</v>
      </c>
      <c r="O164" s="40">
        <f>Table1[[#This Row],[Medicare Rate in CR]]*Table1[[#This Row],[SumOfUnits]]*Table1[[#This Row],[Actuarial Factor 6/13/22]]</f>
        <v>830.8795247308409</v>
      </c>
      <c r="P16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830.8795247308409</v>
      </c>
      <c r="Q164" s="37">
        <f>Table1[[#This Row],[Trended Medicare Pricing for all RHCs]]-Table1[[#This Row],[SumOfSFY23 Estimated Payment 6/13/2022]]</f>
        <v>175.43772840439556</v>
      </c>
      <c r="R164" s="35">
        <f>Table1[[#This Row],[SumOfUnits]]*Table1[[#This Row],[Actuarial Factor 6/13/22]]</f>
        <v>4.4743108493852501</v>
      </c>
    </row>
    <row r="165" spans="1:18" x14ac:dyDescent="0.2">
      <c r="A165" s="178" t="s">
        <v>28</v>
      </c>
      <c r="B165" s="33" t="s">
        <v>699</v>
      </c>
      <c r="C165" s="33" t="s">
        <v>249</v>
      </c>
      <c r="D165" s="33" t="s">
        <v>184</v>
      </c>
      <c r="E165" s="33" t="s">
        <v>789</v>
      </c>
      <c r="F165" s="37">
        <v>18074.21</v>
      </c>
      <c r="G165" s="33">
        <v>123</v>
      </c>
      <c r="H165" s="33">
        <v>123</v>
      </c>
      <c r="I165" s="37">
        <f>Table1[[#This Row],[SumOfPaid]]*Table1[[#This Row],[Actuarial Factor 6/13/22]]</f>
        <v>28050.689364149654</v>
      </c>
      <c r="J165" s="33">
        <v>1.551973190759079</v>
      </c>
      <c r="K165" s="33" t="s">
        <v>331</v>
      </c>
      <c r="L165" s="33" t="s">
        <v>805</v>
      </c>
      <c r="M165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65" s="35" t="str">
        <f>IFERROR(IF(Table1[[#This Row],[Medicare Rate in CR]]&gt;0,"Y","N"),"N")</f>
        <v>Y</v>
      </c>
      <c r="O165" s="40">
        <f>Table1[[#This Row],[Medicare Rate in CR]]*Table1[[#This Row],[SumOfUnits]]*Table1[[#This Row],[Actuarial Factor 6/13/22]]</f>
        <v>35448.774847447195</v>
      </c>
      <c r="P16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35448.774847447195</v>
      </c>
      <c r="Q165" s="37">
        <f>Table1[[#This Row],[Trended Medicare Pricing for all RHCs]]-Table1[[#This Row],[SumOfSFY23 Estimated Payment 6/13/2022]]</f>
        <v>7398.0854832975419</v>
      </c>
      <c r="R165" s="35">
        <f>Table1[[#This Row],[SumOfUnits]]*Table1[[#This Row],[Actuarial Factor 6/13/22]]</f>
        <v>190.89270246336673</v>
      </c>
    </row>
    <row r="166" spans="1:18" x14ac:dyDescent="0.2">
      <c r="A166" s="178" t="s">
        <v>28</v>
      </c>
      <c r="B166" s="33" t="s">
        <v>699</v>
      </c>
      <c r="C166" s="33" t="s">
        <v>249</v>
      </c>
      <c r="D166" s="33" t="s">
        <v>184</v>
      </c>
      <c r="E166" s="33" t="s">
        <v>791</v>
      </c>
      <c r="F166" s="37">
        <v>13427.39</v>
      </c>
      <c r="G166" s="33">
        <v>91</v>
      </c>
      <c r="H166" s="33">
        <v>91</v>
      </c>
      <c r="I166" s="37">
        <f>Table1[[#This Row],[SumOfPaid]]*Table1[[#This Row],[Actuarial Factor 6/13/22]]</f>
        <v>22243.417781429001</v>
      </c>
      <c r="J166" s="33">
        <v>1.6565704713595868</v>
      </c>
      <c r="K166" s="33" t="s">
        <v>331</v>
      </c>
      <c r="L166" s="33" t="s">
        <v>805</v>
      </c>
      <c r="M166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66" s="35" t="str">
        <f>IFERROR(IF(Table1[[#This Row],[Medicare Rate in CR]]&gt;0,"Y","N"),"N")</f>
        <v>Y</v>
      </c>
      <c r="O166" s="40">
        <f>Table1[[#This Row],[Medicare Rate in CR]]*Table1[[#This Row],[SumOfUnits]]*Table1[[#This Row],[Actuarial Factor 6/13/22]]</f>
        <v>27993.887424364249</v>
      </c>
      <c r="P16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27993.887424364249</v>
      </c>
      <c r="Q166" s="37">
        <f>Table1[[#This Row],[Trended Medicare Pricing for all RHCs]]-Table1[[#This Row],[SumOfSFY23 Estimated Payment 6/13/2022]]</f>
        <v>5750.469642935248</v>
      </c>
      <c r="R166" s="35">
        <f>Table1[[#This Row],[SumOfUnits]]*Table1[[#This Row],[Actuarial Factor 6/13/22]]</f>
        <v>150.7479128937224</v>
      </c>
    </row>
    <row r="167" spans="1:18" x14ac:dyDescent="0.2">
      <c r="A167" s="178" t="s">
        <v>28</v>
      </c>
      <c r="B167" s="33" t="s">
        <v>699</v>
      </c>
      <c r="C167" s="33" t="s">
        <v>249</v>
      </c>
      <c r="D167" s="33" t="s">
        <v>184</v>
      </c>
      <c r="E167" s="33" t="s">
        <v>788</v>
      </c>
      <c r="F167" s="37">
        <v>588.16000000000008</v>
      </c>
      <c r="G167" s="33">
        <v>4</v>
      </c>
      <c r="H167" s="33">
        <v>4</v>
      </c>
      <c r="I167" s="37">
        <f>Table1[[#This Row],[SumOfPaid]]*Table1[[#This Row],[Actuarial Factor 6/13/22]]</f>
        <v>1184.7427016750401</v>
      </c>
      <c r="J167" s="33">
        <v>2.0143204258620782</v>
      </c>
      <c r="K167" s="33" t="s">
        <v>331</v>
      </c>
      <c r="L167" s="33" t="s">
        <v>805</v>
      </c>
      <c r="M167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67" s="35" t="str">
        <f>IFERROR(IF(Table1[[#This Row],[Medicare Rate in CR]]&gt;0,"Y","N"),"N")</f>
        <v>Y</v>
      </c>
      <c r="O167" s="40">
        <f>Table1[[#This Row],[Medicare Rate in CR]]*Table1[[#This Row],[SumOfUnits]]*Table1[[#This Row],[Actuarial Factor 6/13/22]]</f>
        <v>1496.2372123303517</v>
      </c>
      <c r="P16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1496.2372123303517</v>
      </c>
      <c r="Q167" s="37">
        <f>Table1[[#This Row],[Trended Medicare Pricing for all RHCs]]-Table1[[#This Row],[SumOfSFY23 Estimated Payment 6/13/2022]]</f>
        <v>311.49451065531161</v>
      </c>
      <c r="R167" s="35">
        <f>Table1[[#This Row],[SumOfUnits]]*Table1[[#This Row],[Actuarial Factor 6/13/22]]</f>
        <v>8.0572817034483126</v>
      </c>
    </row>
    <row r="168" spans="1:18" x14ac:dyDescent="0.2">
      <c r="A168" s="178" t="s">
        <v>28</v>
      </c>
      <c r="B168" s="33" t="s">
        <v>699</v>
      </c>
      <c r="C168" s="33" t="s">
        <v>249</v>
      </c>
      <c r="D168" s="33" t="s">
        <v>184</v>
      </c>
      <c r="E168" s="33" t="s">
        <v>787</v>
      </c>
      <c r="F168" s="37">
        <v>15229.27</v>
      </c>
      <c r="G168" s="33">
        <v>103</v>
      </c>
      <c r="H168" s="33">
        <v>103</v>
      </c>
      <c r="I168" s="37">
        <f>Table1[[#This Row],[SumOfPaid]]*Table1[[#This Row],[Actuarial Factor 6/13/22]]</f>
        <v>19030.892154321889</v>
      </c>
      <c r="J168" s="33">
        <v>1.2496260263506975</v>
      </c>
      <c r="K168" s="33" t="s">
        <v>331</v>
      </c>
      <c r="L168" s="33" t="s">
        <v>805</v>
      </c>
      <c r="M168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68" s="35" t="str">
        <f>IFERROR(IF(Table1[[#This Row],[Medicare Rate in CR]]&gt;0,"Y","N"),"N")</f>
        <v>Y</v>
      </c>
      <c r="O168" s="40">
        <f>Table1[[#This Row],[Medicare Rate in CR]]*Table1[[#This Row],[SumOfUnits]]*Table1[[#This Row],[Actuarial Factor 6/13/22]]</f>
        <v>23901.721968612426</v>
      </c>
      <c r="P16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23901.721968612426</v>
      </c>
      <c r="Q168" s="37">
        <f>Table1[[#This Row],[Trended Medicare Pricing for all RHCs]]-Table1[[#This Row],[SumOfSFY23 Estimated Payment 6/13/2022]]</f>
        <v>4870.8298142905369</v>
      </c>
      <c r="R168" s="35">
        <f>Table1[[#This Row],[SumOfUnits]]*Table1[[#This Row],[Actuarial Factor 6/13/22]]</f>
        <v>128.71148071412185</v>
      </c>
    </row>
    <row r="169" spans="1:18" x14ac:dyDescent="0.2">
      <c r="A169" s="178" t="s">
        <v>28</v>
      </c>
      <c r="B169" s="33" t="s">
        <v>699</v>
      </c>
      <c r="C169" s="33" t="s">
        <v>249</v>
      </c>
      <c r="D169" s="33" t="s">
        <v>2</v>
      </c>
      <c r="E169" s="33" t="s">
        <v>801</v>
      </c>
      <c r="F169" s="37">
        <v>443.87</v>
      </c>
      <c r="G169" s="33">
        <v>3</v>
      </c>
      <c r="H169" s="33">
        <v>3</v>
      </c>
      <c r="I169" s="37">
        <f>Table1[[#This Row],[SumOfPaid]]*Table1[[#This Row],[Actuarial Factor 6/13/22]]</f>
        <v>616.12597802689436</v>
      </c>
      <c r="J169" s="33">
        <v>1.388077540781973</v>
      </c>
      <c r="K169" s="33" t="s">
        <v>331</v>
      </c>
      <c r="L169" s="33" t="s">
        <v>805</v>
      </c>
      <c r="M169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69" s="35" t="str">
        <f>IFERROR(IF(Table1[[#This Row],[Medicare Rate in CR]]&gt;0,"Y","N"),"N")</f>
        <v>Y</v>
      </c>
      <c r="O169" s="40">
        <f>Table1[[#This Row],[Medicare Rate in CR]]*Table1[[#This Row],[SumOfUnits]]*Table1[[#This Row],[Actuarial Factor 6/13/22]]</f>
        <v>773.29799796963698</v>
      </c>
      <c r="P16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773.29799796963698</v>
      </c>
      <c r="Q169" s="37">
        <f>Table1[[#This Row],[Trended Medicare Pricing for all RHCs]]-Table1[[#This Row],[SumOfSFY23 Estimated Payment 6/13/2022]]</f>
        <v>157.17201994274262</v>
      </c>
      <c r="R169" s="35">
        <f>Table1[[#This Row],[SumOfUnits]]*Table1[[#This Row],[Actuarial Factor 6/13/22]]</f>
        <v>4.164232622345919</v>
      </c>
    </row>
    <row r="170" spans="1:18" x14ac:dyDescent="0.2">
      <c r="A170" s="178" t="s">
        <v>28</v>
      </c>
      <c r="B170" s="33" t="s">
        <v>699</v>
      </c>
      <c r="C170" s="33" t="s">
        <v>249</v>
      </c>
      <c r="D170" s="33" t="s">
        <v>2</v>
      </c>
      <c r="E170" s="33" t="s">
        <v>798</v>
      </c>
      <c r="F170" s="37">
        <v>434.73</v>
      </c>
      <c r="G170" s="33">
        <v>4</v>
      </c>
      <c r="H170" s="33">
        <v>4</v>
      </c>
      <c r="I170" s="37">
        <f>Table1[[#This Row],[SumOfPaid]]*Table1[[#This Row],[Actuarial Factor 6/13/22]]</f>
        <v>630.4871025826676</v>
      </c>
      <c r="J170" s="33">
        <v>1.4502958217345654</v>
      </c>
      <c r="K170" s="33" t="s">
        <v>331</v>
      </c>
      <c r="L170" s="33" t="s">
        <v>805</v>
      </c>
      <c r="M170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70" s="35" t="str">
        <f>IFERROR(IF(Table1[[#This Row],[Medicare Rate in CR]]&gt;0,"Y","N"),"N")</f>
        <v>Y</v>
      </c>
      <c r="O170" s="40">
        <f>Table1[[#This Row],[Medicare Rate in CR]]*Table1[[#This Row],[SumOfUnits]]*Table1[[#This Row],[Actuarial Factor 6/13/22]]</f>
        <v>1077.2797363844352</v>
      </c>
      <c r="P17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1077.2797363844352</v>
      </c>
      <c r="Q170" s="37">
        <f>Table1[[#This Row],[Trended Medicare Pricing for all RHCs]]-Table1[[#This Row],[SumOfSFY23 Estimated Payment 6/13/2022]]</f>
        <v>446.79263380176758</v>
      </c>
      <c r="R170" s="35">
        <f>Table1[[#This Row],[SumOfUnits]]*Table1[[#This Row],[Actuarial Factor 6/13/22]]</f>
        <v>5.8011832869382616</v>
      </c>
    </row>
    <row r="171" spans="1:18" x14ac:dyDescent="0.2">
      <c r="A171" s="178" t="s">
        <v>28</v>
      </c>
      <c r="B171" s="33" t="s">
        <v>699</v>
      </c>
      <c r="C171" s="33" t="s">
        <v>249</v>
      </c>
      <c r="D171" s="33" t="s">
        <v>2</v>
      </c>
      <c r="E171" s="33" t="s">
        <v>799</v>
      </c>
      <c r="F171" s="37">
        <v>148.69</v>
      </c>
      <c r="G171" s="33">
        <v>1</v>
      </c>
      <c r="H171" s="33">
        <v>1</v>
      </c>
      <c r="I171" s="37">
        <f>Table1[[#This Row],[SumOfPaid]]*Table1[[#This Row],[Actuarial Factor 6/13/22]]</f>
        <v>169.20858935037282</v>
      </c>
      <c r="J171" s="33">
        <v>1.1379957586278353</v>
      </c>
      <c r="K171" s="33" t="s">
        <v>331</v>
      </c>
      <c r="L171" s="33" t="s">
        <v>805</v>
      </c>
      <c r="M171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71" s="35" t="str">
        <f>IFERROR(IF(Table1[[#This Row],[Medicare Rate in CR]]&gt;0,"Y","N"),"N")</f>
        <v>Y</v>
      </c>
      <c r="O171" s="40">
        <f>Table1[[#This Row],[Medicare Rate in CR]]*Table1[[#This Row],[SumOfUnits]]*Table1[[#This Row],[Actuarial Factor 6/13/22]]</f>
        <v>211.32581237718901</v>
      </c>
      <c r="P17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211.32581237718901</v>
      </c>
      <c r="Q171" s="37">
        <f>Table1[[#This Row],[Trended Medicare Pricing for all RHCs]]-Table1[[#This Row],[SumOfSFY23 Estimated Payment 6/13/2022]]</f>
        <v>42.117223026816191</v>
      </c>
      <c r="R171" s="35">
        <f>Table1[[#This Row],[SumOfUnits]]*Table1[[#This Row],[Actuarial Factor 6/13/22]]</f>
        <v>1.1379957586278353</v>
      </c>
    </row>
    <row r="172" spans="1:18" x14ac:dyDescent="0.2">
      <c r="A172" s="178" t="s">
        <v>28</v>
      </c>
      <c r="B172" s="33" t="s">
        <v>699</v>
      </c>
      <c r="C172" s="33" t="s">
        <v>249</v>
      </c>
      <c r="D172" s="33" t="s">
        <v>185</v>
      </c>
      <c r="E172" s="33" t="s">
        <v>796</v>
      </c>
      <c r="F172" s="37">
        <v>146.49</v>
      </c>
      <c r="G172" s="33">
        <v>1</v>
      </c>
      <c r="H172" s="33">
        <v>1</v>
      </c>
      <c r="I172" s="37">
        <f>Table1[[#This Row],[SumOfPaid]]*Table1[[#This Row],[Actuarial Factor 6/13/22]]</f>
        <v>139.28439774309879</v>
      </c>
      <c r="J172" s="33">
        <v>0.95081164409242114</v>
      </c>
      <c r="K172" s="33" t="s">
        <v>331</v>
      </c>
      <c r="L172" s="33" t="s">
        <v>805</v>
      </c>
      <c r="M172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72" s="35" t="str">
        <f>IFERROR(IF(Table1[[#This Row],[Medicare Rate in CR]]&gt;0,"Y","N"),"N")</f>
        <v>Y</v>
      </c>
      <c r="O172" s="40">
        <f>Table1[[#This Row],[Medicare Rate in CR]]*Table1[[#This Row],[SumOfUnits]]*Table1[[#This Row],[Actuarial Factor 6/13/22]]</f>
        <v>176.5657223079626</v>
      </c>
      <c r="P17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176.5657223079626</v>
      </c>
      <c r="Q172" s="37">
        <f>Table1[[#This Row],[Trended Medicare Pricing for all RHCs]]-Table1[[#This Row],[SumOfSFY23 Estimated Payment 6/13/2022]]</f>
        <v>37.281324564863809</v>
      </c>
      <c r="R172" s="35">
        <f>Table1[[#This Row],[SumOfUnits]]*Table1[[#This Row],[Actuarial Factor 6/13/22]]</f>
        <v>0.95081164409242114</v>
      </c>
    </row>
    <row r="173" spans="1:18" x14ac:dyDescent="0.2">
      <c r="A173" s="178" t="s">
        <v>28</v>
      </c>
      <c r="B173" s="33" t="s">
        <v>699</v>
      </c>
      <c r="C173" s="33" t="s">
        <v>249</v>
      </c>
      <c r="D173" s="33" t="s">
        <v>185</v>
      </c>
      <c r="E173" s="33" t="s">
        <v>795</v>
      </c>
      <c r="F173" s="37">
        <v>7461.51</v>
      </c>
      <c r="G173" s="33">
        <v>51</v>
      </c>
      <c r="H173" s="33">
        <v>51</v>
      </c>
      <c r="I173" s="37">
        <f>Table1[[#This Row],[SumOfPaid]]*Table1[[#This Row],[Actuarial Factor 6/13/22]]</f>
        <v>8508.1965167562248</v>
      </c>
      <c r="J173" s="33">
        <v>1.1402781094920766</v>
      </c>
      <c r="K173" s="33" t="s">
        <v>331</v>
      </c>
      <c r="L173" s="33" t="s">
        <v>805</v>
      </c>
      <c r="M173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73" s="35" t="str">
        <f>IFERROR(IF(Table1[[#This Row],[Medicare Rate in CR]]&gt;0,"Y","N"),"N")</f>
        <v>Y</v>
      </c>
      <c r="O173" s="40">
        <f>Table1[[#This Row],[Medicare Rate in CR]]*Table1[[#This Row],[SumOfUnits]]*Table1[[#This Row],[Actuarial Factor 6/13/22]]</f>
        <v>10799.231891566609</v>
      </c>
      <c r="P17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10799.231891566609</v>
      </c>
      <c r="Q173" s="37">
        <f>Table1[[#This Row],[Trended Medicare Pricing for all RHCs]]-Table1[[#This Row],[SumOfSFY23 Estimated Payment 6/13/2022]]</f>
        <v>2291.0353748103844</v>
      </c>
      <c r="R173" s="35">
        <f>Table1[[#This Row],[SumOfUnits]]*Table1[[#This Row],[Actuarial Factor 6/13/22]]</f>
        <v>58.154183584095911</v>
      </c>
    </row>
    <row r="174" spans="1:18" x14ac:dyDescent="0.2">
      <c r="A174" s="178" t="s">
        <v>28</v>
      </c>
      <c r="B174" s="33" t="s">
        <v>699</v>
      </c>
      <c r="C174" s="33" t="s">
        <v>220</v>
      </c>
      <c r="D174" s="33" t="s">
        <v>185</v>
      </c>
      <c r="E174" s="33" t="s">
        <v>795</v>
      </c>
      <c r="F174" s="37">
        <v>146.49</v>
      </c>
      <c r="G174" s="33">
        <v>1</v>
      </c>
      <c r="H174" s="33">
        <v>1</v>
      </c>
      <c r="I174" s="37">
        <f>Table1[[#This Row],[SumOfPaid]]*Table1[[#This Row],[Actuarial Factor 6/13/22]]</f>
        <v>177.11515940579815</v>
      </c>
      <c r="J174" s="33">
        <v>1.2090597269833991</v>
      </c>
      <c r="K174" s="33" t="s">
        <v>331</v>
      </c>
      <c r="L174" s="33" t="s">
        <v>805</v>
      </c>
      <c r="M174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74" s="35" t="str">
        <f>IFERROR(IF(Table1[[#This Row],[Medicare Rate in CR]]&gt;0,"Y","N"),"N")</f>
        <v>Y</v>
      </c>
      <c r="O174" s="40">
        <f>Table1[[#This Row],[Medicare Rate in CR]]*Table1[[#This Row],[SumOfUnits]]*Table1[[#This Row],[Actuarial Factor 6/13/22]]</f>
        <v>224.52239130081722</v>
      </c>
      <c r="P17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224.52239130081722</v>
      </c>
      <c r="Q174" s="37">
        <f>Table1[[#This Row],[Trended Medicare Pricing for all RHCs]]-Table1[[#This Row],[SumOfSFY23 Estimated Payment 6/13/2022]]</f>
        <v>47.407231895019066</v>
      </c>
      <c r="R174" s="35">
        <f>Table1[[#This Row],[SumOfUnits]]*Table1[[#This Row],[Actuarial Factor 6/13/22]]</f>
        <v>1.2090597269833991</v>
      </c>
    </row>
    <row r="175" spans="1:18" x14ac:dyDescent="0.2">
      <c r="A175" s="178" t="s">
        <v>28</v>
      </c>
      <c r="B175" s="33" t="s">
        <v>699</v>
      </c>
      <c r="C175" s="33" t="s">
        <v>422</v>
      </c>
      <c r="D175" s="33" t="s">
        <v>184</v>
      </c>
      <c r="E175" s="33" t="s">
        <v>790</v>
      </c>
      <c r="F175" s="37">
        <v>439.47</v>
      </c>
      <c r="G175" s="33">
        <v>3</v>
      </c>
      <c r="H175" s="33">
        <v>3</v>
      </c>
      <c r="I175" s="37">
        <f>Table1[[#This Row],[SumOfPaid]]*Table1[[#This Row],[Actuarial Factor 6/13/22]]</f>
        <v>923.98490894429563</v>
      </c>
      <c r="J175" s="33">
        <v>2.1024982568646222</v>
      </c>
      <c r="K175" s="33" t="s">
        <v>331</v>
      </c>
      <c r="L175" s="33" t="s">
        <v>805</v>
      </c>
      <c r="M175" s="35">
        <f>IFERROR(INDEX(FreeStand_MedicareCRs!E:E,MATCH(Table1[[#This Row],[Medicare Number]],FreeStand_MedicareCRs!A:A,0)),INDEX(HospitalBased_Mdcr_Rates!G:G,MATCH(Table1[[#This Row],[Medicare Number]],HospitalBased_Mdcr_Rates!E:E,0)))</f>
        <v>185.7</v>
      </c>
      <c r="N175" s="35" t="str">
        <f>IFERROR(IF(Table1[[#This Row],[Medicare Rate in CR]]&gt;0,"Y","N"),"N")</f>
        <v>Y</v>
      </c>
      <c r="O175" s="40">
        <f>Table1[[#This Row],[Medicare Rate in CR]]*Table1[[#This Row],[SumOfUnits]]*Table1[[#This Row],[Actuarial Factor 6/13/22]]</f>
        <v>1171.3017788992809</v>
      </c>
      <c r="P17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1171.3017788992809</v>
      </c>
      <c r="Q175" s="37">
        <f>Table1[[#This Row],[Trended Medicare Pricing for all RHCs]]-Table1[[#This Row],[SumOfSFY23 Estimated Payment 6/13/2022]]</f>
        <v>247.31686995498524</v>
      </c>
      <c r="R175" s="35">
        <f>Table1[[#This Row],[SumOfUnits]]*Table1[[#This Row],[Actuarial Factor 6/13/22]]</f>
        <v>6.3074947705938662</v>
      </c>
    </row>
    <row r="176" spans="1:18" x14ac:dyDescent="0.2">
      <c r="A176" s="178" t="s">
        <v>29</v>
      </c>
      <c r="B176" s="33" t="s">
        <v>815</v>
      </c>
      <c r="C176" s="33" t="s">
        <v>424</v>
      </c>
      <c r="D176" s="33" t="s">
        <v>184</v>
      </c>
      <c r="E176" s="33" t="s">
        <v>792</v>
      </c>
      <c r="F176" s="37">
        <v>1602</v>
      </c>
      <c r="G176" s="33">
        <v>12</v>
      </c>
      <c r="H176" s="33">
        <v>12</v>
      </c>
      <c r="I176" s="37">
        <f>Table1[[#This Row],[SumOfPaid]]*Table1[[#This Row],[Actuarial Factor 6/13/22]]</f>
        <v>2413.6603275789403</v>
      </c>
      <c r="J176" s="33">
        <v>1.5066543867533959</v>
      </c>
      <c r="K176" s="33" t="s">
        <v>406</v>
      </c>
      <c r="L176" s="33" t="s">
        <v>805</v>
      </c>
      <c r="M176" s="35">
        <f>IFERROR(INDEX(FreeStand_MedicareCRs!E:E,MATCH(Table1[[#This Row],[Medicare Number]],FreeStand_MedicareCRs!A:A,0)),INDEX(HospitalBased_Mdcr_Rates!G:G,MATCH(Table1[[#This Row],[Medicare Number]],HospitalBased_Mdcr_Rates!E:E,0)))</f>
        <v>251.46</v>
      </c>
      <c r="N176" s="35" t="str">
        <f>IFERROR(IF(Table1[[#This Row],[Medicare Rate in CR]]&gt;0,"Y","N"),"N")</f>
        <v>Y</v>
      </c>
      <c r="O176" s="40">
        <f>Table1[[#This Row],[Medicare Rate in CR]]*Table1[[#This Row],[SumOfUnits]]*Table1[[#This Row],[Actuarial Factor 6/13/22]]</f>
        <v>4546.3597451161077</v>
      </c>
      <c r="P17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4546.3597451161077</v>
      </c>
      <c r="Q176" s="37">
        <f>Table1[[#This Row],[Trended Medicare Pricing for all RHCs]]-Table1[[#This Row],[SumOfSFY23 Estimated Payment 6/13/2022]]</f>
        <v>2132.6994175371674</v>
      </c>
      <c r="R176" s="35">
        <f>Table1[[#This Row],[SumOfUnits]]*Table1[[#This Row],[Actuarial Factor 6/13/22]]</f>
        <v>18.079852641040752</v>
      </c>
    </row>
    <row r="177" spans="1:18" x14ac:dyDescent="0.2">
      <c r="A177" s="178" t="s">
        <v>29</v>
      </c>
      <c r="B177" s="33" t="s">
        <v>815</v>
      </c>
      <c r="C177" s="33" t="s">
        <v>424</v>
      </c>
      <c r="D177" s="33" t="s">
        <v>184</v>
      </c>
      <c r="E177" s="33" t="s">
        <v>786</v>
      </c>
      <c r="F177" s="37">
        <v>768.28</v>
      </c>
      <c r="G177" s="33">
        <v>6</v>
      </c>
      <c r="H177" s="33">
        <v>6</v>
      </c>
      <c r="I177" s="37">
        <f>Table1[[#This Row],[SumOfPaid]]*Table1[[#This Row],[Actuarial Factor 6/13/22]]</f>
        <v>1089.0893880424549</v>
      </c>
      <c r="J177" s="33">
        <v>1.4175683188973485</v>
      </c>
      <c r="K177" s="33" t="s">
        <v>406</v>
      </c>
      <c r="L177" s="33" t="s">
        <v>805</v>
      </c>
      <c r="M177" s="35">
        <f>IFERROR(INDEX(FreeStand_MedicareCRs!E:E,MATCH(Table1[[#This Row],[Medicare Number]],FreeStand_MedicareCRs!A:A,0)),INDEX(HospitalBased_Mdcr_Rates!G:G,MATCH(Table1[[#This Row],[Medicare Number]],HospitalBased_Mdcr_Rates!E:E,0)))</f>
        <v>251.46</v>
      </c>
      <c r="N177" s="35" t="str">
        <f>IFERROR(IF(Table1[[#This Row],[Medicare Rate in CR]]&gt;0,"Y","N"),"N")</f>
        <v>Y</v>
      </c>
      <c r="O177" s="40">
        <f>Table1[[#This Row],[Medicare Rate in CR]]*Table1[[#This Row],[SumOfUnits]]*Table1[[#This Row],[Actuarial Factor 6/13/22]]</f>
        <v>2138.7703768195634</v>
      </c>
      <c r="P17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2138.7703768195634</v>
      </c>
      <c r="Q177" s="37">
        <f>Table1[[#This Row],[Trended Medicare Pricing for all RHCs]]-Table1[[#This Row],[SumOfSFY23 Estimated Payment 6/13/2022]]</f>
        <v>1049.6809887771085</v>
      </c>
      <c r="R177" s="35">
        <f>Table1[[#This Row],[SumOfUnits]]*Table1[[#This Row],[Actuarial Factor 6/13/22]]</f>
        <v>8.5054099133840904</v>
      </c>
    </row>
    <row r="178" spans="1:18" x14ac:dyDescent="0.2">
      <c r="A178" s="178" t="s">
        <v>29</v>
      </c>
      <c r="B178" s="33" t="s">
        <v>815</v>
      </c>
      <c r="C178" s="33" t="s">
        <v>424</v>
      </c>
      <c r="D178" s="33" t="s">
        <v>184</v>
      </c>
      <c r="E178" s="33" t="s">
        <v>790</v>
      </c>
      <c r="F178" s="37">
        <v>5645.8</v>
      </c>
      <c r="G178" s="33">
        <v>42</v>
      </c>
      <c r="H178" s="33">
        <v>42</v>
      </c>
      <c r="I178" s="37">
        <f>Table1[[#This Row],[SumOfPaid]]*Table1[[#This Row],[Actuarial Factor 6/13/22]]</f>
        <v>12758.25293442429</v>
      </c>
      <c r="J178" s="33">
        <v>2.2597776992497591</v>
      </c>
      <c r="K178" s="33" t="s">
        <v>406</v>
      </c>
      <c r="L178" s="33" t="s">
        <v>805</v>
      </c>
      <c r="M178" s="35">
        <f>IFERROR(INDEX(FreeStand_MedicareCRs!E:E,MATCH(Table1[[#This Row],[Medicare Number]],FreeStand_MedicareCRs!A:A,0)),INDEX(HospitalBased_Mdcr_Rates!G:G,MATCH(Table1[[#This Row],[Medicare Number]],HospitalBased_Mdcr_Rates!E:E,0)))</f>
        <v>251.46</v>
      </c>
      <c r="N178" s="35" t="str">
        <f>IFERROR(IF(Table1[[#This Row],[Medicare Rate in CR]]&gt;0,"Y","N"),"N")</f>
        <v>Y</v>
      </c>
      <c r="O178" s="40">
        <f>Table1[[#This Row],[Medicare Rate in CR]]*Table1[[#This Row],[SumOfUnits]]*Table1[[#This Row],[Actuarial Factor 6/13/22]]</f>
        <v>23866.235410640464</v>
      </c>
      <c r="P17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23866.235410640464</v>
      </c>
      <c r="Q178" s="37">
        <f>Table1[[#This Row],[Trended Medicare Pricing for all RHCs]]-Table1[[#This Row],[SumOfSFY23 Estimated Payment 6/13/2022]]</f>
        <v>11107.982476216173</v>
      </c>
      <c r="R178" s="35">
        <f>Table1[[#This Row],[SumOfUnits]]*Table1[[#This Row],[Actuarial Factor 6/13/22]]</f>
        <v>94.910663368489878</v>
      </c>
    </row>
    <row r="179" spans="1:18" x14ac:dyDescent="0.2">
      <c r="A179" s="178" t="s">
        <v>29</v>
      </c>
      <c r="B179" s="33" t="s">
        <v>815</v>
      </c>
      <c r="C179" s="33" t="s">
        <v>424</v>
      </c>
      <c r="D179" s="33" t="s">
        <v>184</v>
      </c>
      <c r="E179" s="33" t="s">
        <v>793</v>
      </c>
      <c r="F179" s="37">
        <v>953.68000000000006</v>
      </c>
      <c r="G179" s="33">
        <v>7</v>
      </c>
      <c r="H179" s="33">
        <v>7</v>
      </c>
      <c r="I179" s="37">
        <f>Table1[[#This Row],[SumOfPaid]]*Table1[[#This Row],[Actuarial Factor 6/13/22]]</f>
        <v>2155.1047962205103</v>
      </c>
      <c r="J179" s="33">
        <v>2.2597776992497591</v>
      </c>
      <c r="K179" s="33" t="s">
        <v>406</v>
      </c>
      <c r="L179" s="33" t="s">
        <v>805</v>
      </c>
      <c r="M179" s="35">
        <f>IFERROR(INDEX(FreeStand_MedicareCRs!E:E,MATCH(Table1[[#This Row],[Medicare Number]],FreeStand_MedicareCRs!A:A,0)),INDEX(HospitalBased_Mdcr_Rates!G:G,MATCH(Table1[[#This Row],[Medicare Number]],HospitalBased_Mdcr_Rates!E:E,0)))</f>
        <v>251.46</v>
      </c>
      <c r="N179" s="35" t="str">
        <f>IFERROR(IF(Table1[[#This Row],[Medicare Rate in CR]]&gt;0,"Y","N"),"N")</f>
        <v>Y</v>
      </c>
      <c r="O179" s="40">
        <f>Table1[[#This Row],[Medicare Rate in CR]]*Table1[[#This Row],[SumOfUnits]]*Table1[[#This Row],[Actuarial Factor 6/13/22]]</f>
        <v>3977.7059017734109</v>
      </c>
      <c r="P17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3977.7059017734109</v>
      </c>
      <c r="Q179" s="37">
        <f>Table1[[#This Row],[Trended Medicare Pricing for all RHCs]]-Table1[[#This Row],[SumOfSFY23 Estimated Payment 6/13/2022]]</f>
        <v>1822.6011055529007</v>
      </c>
      <c r="R179" s="35">
        <f>Table1[[#This Row],[SumOfUnits]]*Table1[[#This Row],[Actuarial Factor 6/13/22]]</f>
        <v>15.818443894748313</v>
      </c>
    </row>
    <row r="180" spans="1:18" x14ac:dyDescent="0.2">
      <c r="A180" s="178" t="s">
        <v>29</v>
      </c>
      <c r="B180" s="33" t="s">
        <v>815</v>
      </c>
      <c r="C180" s="33" t="s">
        <v>424</v>
      </c>
      <c r="D180" s="33" t="s">
        <v>184</v>
      </c>
      <c r="E180" s="33" t="s">
        <v>789</v>
      </c>
      <c r="F180" s="37">
        <v>13642.859999999999</v>
      </c>
      <c r="G180" s="33">
        <v>100</v>
      </c>
      <c r="H180" s="33">
        <v>100</v>
      </c>
      <c r="I180" s="37">
        <f>Table1[[#This Row],[SumOfPaid]]*Table1[[#This Row],[Actuarial Factor 6/13/22]]</f>
        <v>22006.423438387679</v>
      </c>
      <c r="J180" s="33">
        <v>1.6130359351622521</v>
      </c>
      <c r="K180" s="33" t="s">
        <v>406</v>
      </c>
      <c r="L180" s="33" t="s">
        <v>805</v>
      </c>
      <c r="M180" s="35">
        <f>IFERROR(INDEX(FreeStand_MedicareCRs!E:E,MATCH(Table1[[#This Row],[Medicare Number]],FreeStand_MedicareCRs!A:A,0)),INDEX(HospitalBased_Mdcr_Rates!G:G,MATCH(Table1[[#This Row],[Medicare Number]],HospitalBased_Mdcr_Rates!E:E,0)))</f>
        <v>251.46</v>
      </c>
      <c r="N180" s="35" t="str">
        <f>IFERROR(IF(Table1[[#This Row],[Medicare Rate in CR]]&gt;0,"Y","N"),"N")</f>
        <v>Y</v>
      </c>
      <c r="O180" s="40">
        <f>Table1[[#This Row],[Medicare Rate in CR]]*Table1[[#This Row],[SumOfUnits]]*Table1[[#This Row],[Actuarial Factor 6/13/22]]</f>
        <v>40561.401625589991</v>
      </c>
      <c r="P18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40561.401625589991</v>
      </c>
      <c r="Q180" s="37">
        <f>Table1[[#This Row],[Trended Medicare Pricing for all RHCs]]-Table1[[#This Row],[SumOfSFY23 Estimated Payment 6/13/2022]]</f>
        <v>18554.978187202312</v>
      </c>
      <c r="R180" s="35">
        <f>Table1[[#This Row],[SumOfUnits]]*Table1[[#This Row],[Actuarial Factor 6/13/22]]</f>
        <v>161.30359351622522</v>
      </c>
    </row>
    <row r="181" spans="1:18" x14ac:dyDescent="0.2">
      <c r="A181" s="178" t="s">
        <v>29</v>
      </c>
      <c r="B181" s="33" t="s">
        <v>815</v>
      </c>
      <c r="C181" s="33" t="s">
        <v>424</v>
      </c>
      <c r="D181" s="33" t="s">
        <v>184</v>
      </c>
      <c r="E181" s="33" t="s">
        <v>788</v>
      </c>
      <c r="F181" s="37">
        <v>6763.03</v>
      </c>
      <c r="G181" s="33">
        <v>50</v>
      </c>
      <c r="H181" s="33">
        <v>50</v>
      </c>
      <c r="I181" s="37">
        <f>Table1[[#This Row],[SumOfPaid]]*Table1[[#This Row],[Actuarial Factor 6/13/22]]</f>
        <v>13351.897224649279</v>
      </c>
      <c r="J181" s="33">
        <v>1.9742478186033894</v>
      </c>
      <c r="K181" s="33" t="s">
        <v>406</v>
      </c>
      <c r="L181" s="33" t="s">
        <v>805</v>
      </c>
      <c r="M181" s="35">
        <f>IFERROR(INDEX(FreeStand_MedicareCRs!E:E,MATCH(Table1[[#This Row],[Medicare Number]],FreeStand_MedicareCRs!A:A,0)),INDEX(HospitalBased_Mdcr_Rates!G:G,MATCH(Table1[[#This Row],[Medicare Number]],HospitalBased_Mdcr_Rates!E:E,0)))</f>
        <v>251.46</v>
      </c>
      <c r="N181" s="35" t="str">
        <f>IFERROR(IF(Table1[[#This Row],[Medicare Rate in CR]]&gt;0,"Y","N"),"N")</f>
        <v>Y</v>
      </c>
      <c r="O181" s="40">
        <f>Table1[[#This Row],[Medicare Rate in CR]]*Table1[[#This Row],[SumOfUnits]]*Table1[[#This Row],[Actuarial Factor 6/13/22]]</f>
        <v>24822.217823300416</v>
      </c>
      <c r="P18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24822.217823300416</v>
      </c>
      <c r="Q181" s="37">
        <f>Table1[[#This Row],[Trended Medicare Pricing for all RHCs]]-Table1[[#This Row],[SumOfSFY23 Estimated Payment 6/13/2022]]</f>
        <v>11470.320598651137</v>
      </c>
      <c r="R181" s="35">
        <f>Table1[[#This Row],[SumOfUnits]]*Table1[[#This Row],[Actuarial Factor 6/13/22]]</f>
        <v>98.712390930169462</v>
      </c>
    </row>
    <row r="182" spans="1:18" x14ac:dyDescent="0.2">
      <c r="A182" s="178" t="s">
        <v>29</v>
      </c>
      <c r="B182" s="33" t="s">
        <v>815</v>
      </c>
      <c r="C182" s="33" t="s">
        <v>424</v>
      </c>
      <c r="D182" s="33" t="s">
        <v>2</v>
      </c>
      <c r="E182" s="33" t="s">
        <v>798</v>
      </c>
      <c r="F182" s="37">
        <v>90.55</v>
      </c>
      <c r="G182" s="33">
        <v>1</v>
      </c>
      <c r="H182" s="33">
        <v>1</v>
      </c>
      <c r="I182" s="37">
        <f>Table1[[#This Row],[SumOfPaid]]*Table1[[#This Row],[Actuarial Factor 6/13/22]]</f>
        <v>122.14810212677124</v>
      </c>
      <c r="J182" s="33">
        <v>1.3489575055413721</v>
      </c>
      <c r="K182" s="33" t="s">
        <v>406</v>
      </c>
      <c r="L182" s="33" t="s">
        <v>805</v>
      </c>
      <c r="M182" s="35">
        <f>IFERROR(INDEX(FreeStand_MedicareCRs!E:E,MATCH(Table1[[#This Row],[Medicare Number]],FreeStand_MedicareCRs!A:A,0)),INDEX(HospitalBased_Mdcr_Rates!G:G,MATCH(Table1[[#This Row],[Medicare Number]],HospitalBased_Mdcr_Rates!E:E,0)))</f>
        <v>251.46</v>
      </c>
      <c r="N182" s="35" t="str">
        <f>IFERROR(IF(Table1[[#This Row],[Medicare Rate in CR]]&gt;0,"Y","N"),"N")</f>
        <v>Y</v>
      </c>
      <c r="O182" s="40">
        <f>Table1[[#This Row],[Medicare Rate in CR]]*Table1[[#This Row],[SumOfUnits]]*Table1[[#This Row],[Actuarial Factor 6/13/22]]</f>
        <v>339.20885434343342</v>
      </c>
      <c r="P18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339.20885434343342</v>
      </c>
      <c r="Q182" s="37">
        <f>Table1[[#This Row],[Trended Medicare Pricing for all RHCs]]-Table1[[#This Row],[SumOfSFY23 Estimated Payment 6/13/2022]]</f>
        <v>217.06075221666219</v>
      </c>
      <c r="R182" s="35">
        <f>Table1[[#This Row],[SumOfUnits]]*Table1[[#This Row],[Actuarial Factor 6/13/22]]</f>
        <v>1.3489575055413721</v>
      </c>
    </row>
    <row r="183" spans="1:18" x14ac:dyDescent="0.2">
      <c r="A183" s="178" t="s">
        <v>29</v>
      </c>
      <c r="B183" s="33" t="s">
        <v>815</v>
      </c>
      <c r="C183" s="33" t="s">
        <v>424</v>
      </c>
      <c r="D183" s="33" t="s">
        <v>2</v>
      </c>
      <c r="E183" s="33" t="s">
        <v>799</v>
      </c>
      <c r="F183" s="37">
        <v>681.2</v>
      </c>
      <c r="G183" s="33">
        <v>5</v>
      </c>
      <c r="H183" s="33">
        <v>5</v>
      </c>
      <c r="I183" s="37">
        <f>Table1[[#This Row],[SumOfPaid]]*Table1[[#This Row],[Actuarial Factor 6/13/22]]</f>
        <v>852.18871413526881</v>
      </c>
      <c r="J183" s="33">
        <v>1.2510110307329254</v>
      </c>
      <c r="K183" s="33" t="s">
        <v>406</v>
      </c>
      <c r="L183" s="33" t="s">
        <v>805</v>
      </c>
      <c r="M183" s="35">
        <f>IFERROR(INDEX(FreeStand_MedicareCRs!E:E,MATCH(Table1[[#This Row],[Medicare Number]],FreeStand_MedicareCRs!A:A,0)),INDEX(HospitalBased_Mdcr_Rates!G:G,MATCH(Table1[[#This Row],[Medicare Number]],HospitalBased_Mdcr_Rates!E:E,0)))</f>
        <v>251.46</v>
      </c>
      <c r="N183" s="35" t="str">
        <f>IFERROR(IF(Table1[[#This Row],[Medicare Rate in CR]]&gt;0,"Y","N"),"N")</f>
        <v>Y</v>
      </c>
      <c r="O183" s="40">
        <f>Table1[[#This Row],[Medicare Rate in CR]]*Table1[[#This Row],[SumOfUnits]]*Table1[[#This Row],[Actuarial Factor 6/13/22]]</f>
        <v>1572.8961689405071</v>
      </c>
      <c r="P18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1572.8961689405071</v>
      </c>
      <c r="Q183" s="37">
        <f>Table1[[#This Row],[Trended Medicare Pricing for all RHCs]]-Table1[[#This Row],[SumOfSFY23 Estimated Payment 6/13/2022]]</f>
        <v>720.70745480523829</v>
      </c>
      <c r="R183" s="35">
        <f>Table1[[#This Row],[SumOfUnits]]*Table1[[#This Row],[Actuarial Factor 6/13/22]]</f>
        <v>6.2550551536646273</v>
      </c>
    </row>
    <row r="184" spans="1:18" x14ac:dyDescent="0.2">
      <c r="A184" s="178" t="s">
        <v>29</v>
      </c>
      <c r="B184" s="33" t="s">
        <v>815</v>
      </c>
      <c r="C184" s="33" t="s">
        <v>424</v>
      </c>
      <c r="D184" s="33" t="s">
        <v>185</v>
      </c>
      <c r="E184" s="33" t="s">
        <v>607</v>
      </c>
      <c r="F184" s="37">
        <v>817.44</v>
      </c>
      <c r="G184" s="33">
        <v>6</v>
      </c>
      <c r="H184" s="33">
        <v>6</v>
      </c>
      <c r="I184" s="37">
        <f>Table1[[#This Row],[SumOfPaid]]*Table1[[#This Row],[Actuarial Factor 6/13/22]]</f>
        <v>1312.4161521299759</v>
      </c>
      <c r="J184" s="33">
        <v>1.6055198572738987</v>
      </c>
      <c r="K184" s="33" t="s">
        <v>406</v>
      </c>
      <c r="L184" s="33" t="s">
        <v>805</v>
      </c>
      <c r="M184" s="35">
        <f>IFERROR(INDEX(FreeStand_MedicareCRs!E:E,MATCH(Table1[[#This Row],[Medicare Number]],FreeStand_MedicareCRs!A:A,0)),INDEX(HospitalBased_Mdcr_Rates!G:G,MATCH(Table1[[#This Row],[Medicare Number]],HospitalBased_Mdcr_Rates!E:E,0)))</f>
        <v>251.46</v>
      </c>
      <c r="N184" s="35" t="str">
        <f>IFERROR(IF(Table1[[#This Row],[Medicare Rate in CR]]&gt;0,"Y","N"),"N")</f>
        <v>Y</v>
      </c>
      <c r="O184" s="40">
        <f>Table1[[#This Row],[Medicare Rate in CR]]*Table1[[#This Row],[SumOfUnits]]*Table1[[#This Row],[Actuarial Factor 6/13/22]]</f>
        <v>2422.3441398605673</v>
      </c>
      <c r="P18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2422.3441398605673</v>
      </c>
      <c r="Q184" s="37">
        <f>Table1[[#This Row],[Trended Medicare Pricing for all RHCs]]-Table1[[#This Row],[SumOfSFY23 Estimated Payment 6/13/2022]]</f>
        <v>1109.9279877305914</v>
      </c>
      <c r="R184" s="35">
        <f>Table1[[#This Row],[SumOfUnits]]*Table1[[#This Row],[Actuarial Factor 6/13/22]]</f>
        <v>9.6331191436433912</v>
      </c>
    </row>
    <row r="185" spans="1:18" x14ac:dyDescent="0.2">
      <c r="A185" s="178" t="s">
        <v>29</v>
      </c>
      <c r="B185" s="33" t="s">
        <v>815</v>
      </c>
      <c r="C185" s="33" t="s">
        <v>424</v>
      </c>
      <c r="D185" s="33" t="s">
        <v>185</v>
      </c>
      <c r="E185" s="33" t="s">
        <v>797</v>
      </c>
      <c r="F185" s="37">
        <v>418.59000000000003</v>
      </c>
      <c r="G185" s="33">
        <v>3</v>
      </c>
      <c r="H185" s="33">
        <v>3</v>
      </c>
      <c r="I185" s="37">
        <f>Table1[[#This Row],[SumOfPaid]]*Table1[[#This Row],[Actuarial Factor 6/13/22]]</f>
        <v>378.77647131882168</v>
      </c>
      <c r="J185" s="33">
        <v>0.90488657473618972</v>
      </c>
      <c r="K185" s="33" t="s">
        <v>406</v>
      </c>
      <c r="L185" s="33" t="s">
        <v>805</v>
      </c>
      <c r="M185" s="35">
        <f>IFERROR(INDEX(FreeStand_MedicareCRs!E:E,MATCH(Table1[[#This Row],[Medicare Number]],FreeStand_MedicareCRs!A:A,0)),INDEX(HospitalBased_Mdcr_Rates!G:G,MATCH(Table1[[#This Row],[Medicare Number]],HospitalBased_Mdcr_Rates!E:E,0)))</f>
        <v>251.46</v>
      </c>
      <c r="N185" s="35" t="str">
        <f>IFERROR(IF(Table1[[#This Row],[Medicare Rate in CR]]&gt;0,"Y","N"),"N")</f>
        <v>Y</v>
      </c>
      <c r="O185" s="40">
        <f>Table1[[#This Row],[Medicare Rate in CR]]*Table1[[#This Row],[SumOfUnits]]*Table1[[#This Row],[Actuarial Factor 6/13/22]]</f>
        <v>682.62833424948678</v>
      </c>
      <c r="P18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682.62833424948678</v>
      </c>
      <c r="Q185" s="37">
        <f>Table1[[#This Row],[Trended Medicare Pricing for all RHCs]]-Table1[[#This Row],[SumOfSFY23 Estimated Payment 6/13/2022]]</f>
        <v>303.85186293066511</v>
      </c>
      <c r="R185" s="35">
        <f>Table1[[#This Row],[SumOfUnits]]*Table1[[#This Row],[Actuarial Factor 6/13/22]]</f>
        <v>2.7146597242085693</v>
      </c>
    </row>
    <row r="186" spans="1:18" x14ac:dyDescent="0.2">
      <c r="A186" s="178" t="s">
        <v>29</v>
      </c>
      <c r="B186" s="33" t="s">
        <v>815</v>
      </c>
      <c r="C186" s="33" t="s">
        <v>424</v>
      </c>
      <c r="D186" s="33" t="s">
        <v>185</v>
      </c>
      <c r="E186" s="33" t="s">
        <v>795</v>
      </c>
      <c r="F186" s="37">
        <v>14541.44</v>
      </c>
      <c r="G186" s="33">
        <v>105</v>
      </c>
      <c r="H186" s="33">
        <v>105</v>
      </c>
      <c r="I186" s="37">
        <f>Table1[[#This Row],[SumOfPaid]]*Table1[[#This Row],[Actuarial Factor 6/13/22]]</f>
        <v>16989.209111951528</v>
      </c>
      <c r="J186" s="33">
        <v>1.1683305856883175</v>
      </c>
      <c r="K186" s="33" t="s">
        <v>406</v>
      </c>
      <c r="L186" s="33" t="s">
        <v>805</v>
      </c>
      <c r="M186" s="35">
        <f>IFERROR(INDEX(FreeStand_MedicareCRs!E:E,MATCH(Table1[[#This Row],[Medicare Number]],FreeStand_MedicareCRs!A:A,0)),INDEX(HospitalBased_Mdcr_Rates!G:G,MATCH(Table1[[#This Row],[Medicare Number]],HospitalBased_Mdcr_Rates!E:E,0)))</f>
        <v>251.46</v>
      </c>
      <c r="N186" s="35" t="str">
        <f>IFERROR(IF(Table1[[#This Row],[Medicare Rate in CR]]&gt;0,"Y","N"),"N")</f>
        <v>Y</v>
      </c>
      <c r="O186" s="40">
        <f>Table1[[#This Row],[Medicare Rate in CR]]*Table1[[#This Row],[SumOfUnits]]*Table1[[#This Row],[Actuarial Factor 6/13/22]]</f>
        <v>30847.782953104354</v>
      </c>
      <c r="P18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30847.782953104354</v>
      </c>
      <c r="Q186" s="37">
        <f>Table1[[#This Row],[Trended Medicare Pricing for all RHCs]]-Table1[[#This Row],[SumOfSFY23 Estimated Payment 6/13/2022]]</f>
        <v>13858.573841152825</v>
      </c>
      <c r="R186" s="35">
        <f>Table1[[#This Row],[SumOfUnits]]*Table1[[#This Row],[Actuarial Factor 6/13/22]]</f>
        <v>122.67471149727334</v>
      </c>
    </row>
    <row r="187" spans="1:18" x14ac:dyDescent="0.2">
      <c r="A187" s="178" t="s">
        <v>29</v>
      </c>
      <c r="B187" s="33" t="s">
        <v>815</v>
      </c>
      <c r="C187" s="33" t="s">
        <v>364</v>
      </c>
      <c r="D187" s="33" t="s">
        <v>184</v>
      </c>
      <c r="E187" s="33" t="s">
        <v>788</v>
      </c>
      <c r="F187" s="37">
        <v>280.44</v>
      </c>
      <c r="G187" s="33">
        <v>2</v>
      </c>
      <c r="H187" s="33">
        <v>2</v>
      </c>
      <c r="I187" s="37">
        <f>Table1[[#This Row],[SumOfPaid]]*Table1[[#This Row],[Actuarial Factor 6/13/22]]</f>
        <v>553.94333859224332</v>
      </c>
      <c r="J187" s="33">
        <v>1.9752650784204939</v>
      </c>
      <c r="K187" s="33" t="s">
        <v>406</v>
      </c>
      <c r="L187" s="33" t="s">
        <v>805</v>
      </c>
      <c r="M187" s="35">
        <f>IFERROR(INDEX(FreeStand_MedicareCRs!E:E,MATCH(Table1[[#This Row],[Medicare Number]],FreeStand_MedicareCRs!A:A,0)),INDEX(HospitalBased_Mdcr_Rates!G:G,MATCH(Table1[[#This Row],[Medicare Number]],HospitalBased_Mdcr_Rates!E:E,0)))</f>
        <v>251.46</v>
      </c>
      <c r="N187" s="35" t="str">
        <f>IFERROR(IF(Table1[[#This Row],[Medicare Rate in CR]]&gt;0,"Y","N"),"N")</f>
        <v>Y</v>
      </c>
      <c r="O187" s="40">
        <f>Table1[[#This Row],[Medicare Rate in CR]]*Table1[[#This Row],[SumOfUnits]]*Table1[[#This Row],[Actuarial Factor 6/13/22]]</f>
        <v>993.40031323923483</v>
      </c>
      <c r="P18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993.40031323923483</v>
      </c>
      <c r="Q187" s="37">
        <f>Table1[[#This Row],[Trended Medicare Pricing for all RHCs]]-Table1[[#This Row],[SumOfSFY23 Estimated Payment 6/13/2022]]</f>
        <v>439.45697464699151</v>
      </c>
      <c r="R187" s="35">
        <f>Table1[[#This Row],[SumOfUnits]]*Table1[[#This Row],[Actuarial Factor 6/13/22]]</f>
        <v>3.9505301568409878</v>
      </c>
    </row>
    <row r="188" spans="1:18" x14ac:dyDescent="0.2">
      <c r="A188" s="178" t="s">
        <v>29</v>
      </c>
      <c r="B188" s="33" t="s">
        <v>815</v>
      </c>
      <c r="C188" s="33" t="s">
        <v>192</v>
      </c>
      <c r="D188" s="33" t="s">
        <v>184</v>
      </c>
      <c r="E188" s="33" t="s">
        <v>792</v>
      </c>
      <c r="F188" s="37">
        <v>140.22</v>
      </c>
      <c r="G188" s="33">
        <v>1</v>
      </c>
      <c r="H188" s="33">
        <v>1</v>
      </c>
      <c r="I188" s="37">
        <f>Table1[[#This Row],[SumOfPaid]]*Table1[[#This Row],[Actuarial Factor 6/13/22]]</f>
        <v>189.74414418916828</v>
      </c>
      <c r="J188" s="33">
        <v>1.3531888759746704</v>
      </c>
      <c r="K188" s="33" t="s">
        <v>406</v>
      </c>
      <c r="L188" s="33" t="s">
        <v>805</v>
      </c>
      <c r="M188" s="35">
        <f>IFERROR(INDEX(FreeStand_MedicareCRs!E:E,MATCH(Table1[[#This Row],[Medicare Number]],FreeStand_MedicareCRs!A:A,0)),INDEX(HospitalBased_Mdcr_Rates!G:G,MATCH(Table1[[#This Row],[Medicare Number]],HospitalBased_Mdcr_Rates!E:E,0)))</f>
        <v>251.46</v>
      </c>
      <c r="N188" s="35" t="str">
        <f>IFERROR(IF(Table1[[#This Row],[Medicare Rate in CR]]&gt;0,"Y","N"),"N")</f>
        <v>Y</v>
      </c>
      <c r="O188" s="40">
        <f>Table1[[#This Row],[Medicare Rate in CR]]*Table1[[#This Row],[SumOfUnits]]*Table1[[#This Row],[Actuarial Factor 6/13/22]]</f>
        <v>340.27287475259061</v>
      </c>
      <c r="P18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340.27287475259061</v>
      </c>
      <c r="Q188" s="37">
        <f>Table1[[#This Row],[Trended Medicare Pricing for all RHCs]]-Table1[[#This Row],[SumOfSFY23 Estimated Payment 6/13/2022]]</f>
        <v>150.52873056342233</v>
      </c>
      <c r="R188" s="35">
        <f>Table1[[#This Row],[SumOfUnits]]*Table1[[#This Row],[Actuarial Factor 6/13/22]]</f>
        <v>1.3531888759746704</v>
      </c>
    </row>
    <row r="189" spans="1:18" x14ac:dyDescent="0.2">
      <c r="A189" s="178" t="s">
        <v>7</v>
      </c>
      <c r="B189" s="33" t="s">
        <v>688</v>
      </c>
      <c r="C189" s="33" t="s">
        <v>426</v>
      </c>
      <c r="D189" s="33" t="s">
        <v>184</v>
      </c>
      <c r="E189" s="33" t="s">
        <v>792</v>
      </c>
      <c r="F189" s="37">
        <v>322.16000000000003</v>
      </c>
      <c r="G189" s="33">
        <v>4</v>
      </c>
      <c r="H189" s="33">
        <v>4</v>
      </c>
      <c r="I189" s="37">
        <f>Table1[[#This Row],[SumOfPaid]]*Table1[[#This Row],[Actuarial Factor 6/13/22]]</f>
        <v>498.9517797934613</v>
      </c>
      <c r="J189" s="33">
        <v>1.5487701135878484</v>
      </c>
      <c r="K189" s="33" t="s">
        <v>589</v>
      </c>
      <c r="L189" s="33" t="s">
        <v>806</v>
      </c>
      <c r="M189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189" s="35" t="str">
        <f>IFERROR(IF(Table1[[#This Row],[Medicare Rate in CR]]&gt;0,"Y","N"),"N")</f>
        <v>N</v>
      </c>
      <c r="O189" s="40" t="e">
        <f>Table1[[#This Row],[Medicare Rate in CR]]*Table1[[#This Row],[SumOfUnits]]*Table1[[#This Row],[Actuarial Factor 6/13/22]]</f>
        <v>#N/A</v>
      </c>
      <c r="P18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1072.9662428487743</v>
      </c>
      <c r="Q189" s="37">
        <f>Table1[[#This Row],[Trended Medicare Pricing for all RHCs]]-Table1[[#This Row],[SumOfSFY23 Estimated Payment 6/13/2022]]</f>
        <v>574.01446305531294</v>
      </c>
      <c r="R189" s="35">
        <f>Table1[[#This Row],[SumOfUnits]]*Table1[[#This Row],[Actuarial Factor 6/13/22]]</f>
        <v>6.1950804543513938</v>
      </c>
    </row>
    <row r="190" spans="1:18" x14ac:dyDescent="0.2">
      <c r="A190" s="178" t="s">
        <v>7</v>
      </c>
      <c r="B190" s="33" t="s">
        <v>688</v>
      </c>
      <c r="C190" s="33" t="s">
        <v>426</v>
      </c>
      <c r="D190" s="33" t="s">
        <v>184</v>
      </c>
      <c r="E190" s="33" t="s">
        <v>786</v>
      </c>
      <c r="F190" s="37">
        <v>13227.599999999989</v>
      </c>
      <c r="G190" s="33">
        <v>164</v>
      </c>
      <c r="H190" s="33">
        <v>164</v>
      </c>
      <c r="I190" s="37">
        <f>Table1[[#This Row],[SumOfPaid]]*Table1[[#This Row],[Actuarial Factor 6/13/22]]</f>
        <v>18887.500926619872</v>
      </c>
      <c r="J190" s="33">
        <v>1.4278857031222509</v>
      </c>
      <c r="K190" s="33" t="s">
        <v>589</v>
      </c>
      <c r="L190" s="33" t="s">
        <v>806</v>
      </c>
      <c r="M190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190" s="35" t="str">
        <f>IFERROR(IF(Table1[[#This Row],[Medicare Rate in CR]]&gt;0,"Y","N"),"N")</f>
        <v>N</v>
      </c>
      <c r="O190" s="40" t="e">
        <f>Table1[[#This Row],[Medicare Rate in CR]]*Table1[[#This Row],[SumOfUnits]]*Table1[[#This Row],[Actuarial Factor 6/13/22]]</f>
        <v>#N/A</v>
      </c>
      <c r="P19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40616.451783029886</v>
      </c>
      <c r="Q190" s="37">
        <f>Table1[[#This Row],[Trended Medicare Pricing for all RHCs]]-Table1[[#This Row],[SumOfSFY23 Estimated Payment 6/13/2022]]</f>
        <v>21728.950856410014</v>
      </c>
      <c r="R190" s="35">
        <f>Table1[[#This Row],[SumOfUnits]]*Table1[[#This Row],[Actuarial Factor 6/13/22]]</f>
        <v>234.17325531204915</v>
      </c>
    </row>
    <row r="191" spans="1:18" x14ac:dyDescent="0.2">
      <c r="A191" s="178" t="s">
        <v>7</v>
      </c>
      <c r="B191" s="33" t="s">
        <v>688</v>
      </c>
      <c r="C191" s="33" t="s">
        <v>426</v>
      </c>
      <c r="D191" s="33" t="s">
        <v>184</v>
      </c>
      <c r="E191" s="33" t="s">
        <v>790</v>
      </c>
      <c r="F191" s="37">
        <v>7111.88</v>
      </c>
      <c r="G191" s="33">
        <v>89</v>
      </c>
      <c r="H191" s="33">
        <v>89</v>
      </c>
      <c r="I191" s="37">
        <f>Table1[[#This Row],[SumOfPaid]]*Table1[[#This Row],[Actuarial Factor 6/13/22]]</f>
        <v>14586.797338616494</v>
      </c>
      <c r="J191" s="33">
        <v>2.0510466063286352</v>
      </c>
      <c r="K191" s="33" t="s">
        <v>589</v>
      </c>
      <c r="L191" s="33" t="s">
        <v>806</v>
      </c>
      <c r="M191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191" s="35" t="str">
        <f>IFERROR(IF(Table1[[#This Row],[Medicare Rate in CR]]&gt;0,"Y","N"),"N")</f>
        <v>N</v>
      </c>
      <c r="O191" s="40" t="e">
        <f>Table1[[#This Row],[Medicare Rate in CR]]*Table1[[#This Row],[SumOfUnits]]*Table1[[#This Row],[Actuarial Factor 6/13/22]]</f>
        <v>#N/A</v>
      </c>
      <c r="P19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31368.043505307378</v>
      </c>
      <c r="Q191" s="37">
        <f>Table1[[#This Row],[Trended Medicare Pricing for all RHCs]]-Table1[[#This Row],[SumOfSFY23 Estimated Payment 6/13/2022]]</f>
        <v>16781.246166690886</v>
      </c>
      <c r="R191" s="35">
        <f>Table1[[#This Row],[SumOfUnits]]*Table1[[#This Row],[Actuarial Factor 6/13/22]]</f>
        <v>182.54314796324854</v>
      </c>
    </row>
    <row r="192" spans="1:18" x14ac:dyDescent="0.2">
      <c r="A192" s="178" t="s">
        <v>7</v>
      </c>
      <c r="B192" s="33" t="s">
        <v>688</v>
      </c>
      <c r="C192" s="33" t="s">
        <v>426</v>
      </c>
      <c r="D192" s="33" t="s">
        <v>184</v>
      </c>
      <c r="E192" s="33" t="s">
        <v>789</v>
      </c>
      <c r="F192" s="37">
        <v>23820.010000000002</v>
      </c>
      <c r="G192" s="33">
        <v>297</v>
      </c>
      <c r="H192" s="33">
        <v>297</v>
      </c>
      <c r="I192" s="37">
        <f>Table1[[#This Row],[SumOfPaid]]*Table1[[#This Row],[Actuarial Factor 6/13/22]]</f>
        <v>36135.59239021442</v>
      </c>
      <c r="J192" s="33">
        <v>1.5170267514671245</v>
      </c>
      <c r="K192" s="33" t="s">
        <v>589</v>
      </c>
      <c r="L192" s="33" t="s">
        <v>806</v>
      </c>
      <c r="M192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192" s="35" t="str">
        <f>IFERROR(IF(Table1[[#This Row],[Medicare Rate in CR]]&gt;0,"Y","N"),"N")</f>
        <v>N</v>
      </c>
      <c r="O192" s="40" t="e">
        <f>Table1[[#This Row],[Medicare Rate in CR]]*Table1[[#This Row],[SumOfUnits]]*Table1[[#This Row],[Actuarial Factor 6/13/22]]</f>
        <v>#N/A</v>
      </c>
      <c r="P19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77707.450640005176</v>
      </c>
      <c r="Q192" s="37">
        <f>Table1[[#This Row],[Trended Medicare Pricing for all RHCs]]-Table1[[#This Row],[SumOfSFY23 Estimated Payment 6/13/2022]]</f>
        <v>41571.858249790756</v>
      </c>
      <c r="R192" s="35">
        <f>Table1[[#This Row],[SumOfUnits]]*Table1[[#This Row],[Actuarial Factor 6/13/22]]</f>
        <v>450.55694518573597</v>
      </c>
    </row>
    <row r="193" spans="1:18" x14ac:dyDescent="0.2">
      <c r="A193" s="178" t="s">
        <v>7</v>
      </c>
      <c r="B193" s="33" t="s">
        <v>688</v>
      </c>
      <c r="C193" s="33" t="s">
        <v>426</v>
      </c>
      <c r="D193" s="33" t="s">
        <v>184</v>
      </c>
      <c r="E193" s="33" t="s">
        <v>788</v>
      </c>
      <c r="F193" s="37">
        <v>80.540000000000006</v>
      </c>
      <c r="G193" s="33">
        <v>1</v>
      </c>
      <c r="H193" s="33">
        <v>1</v>
      </c>
      <c r="I193" s="37">
        <f>Table1[[#This Row],[SumOfPaid]]*Table1[[#This Row],[Actuarial Factor 6/13/22]]</f>
        <v>175.53316074889483</v>
      </c>
      <c r="J193" s="33">
        <v>2.179453200259434</v>
      </c>
      <c r="K193" s="33" t="s">
        <v>589</v>
      </c>
      <c r="L193" s="33" t="s">
        <v>806</v>
      </c>
      <c r="M193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193" s="35" t="str">
        <f>IFERROR(IF(Table1[[#This Row],[Medicare Rate in CR]]&gt;0,"Y","N"),"N")</f>
        <v>N</v>
      </c>
      <c r="O193" s="40" t="e">
        <f>Table1[[#This Row],[Medicare Rate in CR]]*Table1[[#This Row],[SumOfUnits]]*Table1[[#This Row],[Actuarial Factor 6/13/22]]</f>
        <v>#N/A</v>
      </c>
      <c r="P19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377.47366301023027</v>
      </c>
      <c r="Q193" s="37">
        <f>Table1[[#This Row],[Trended Medicare Pricing for all RHCs]]-Table1[[#This Row],[SumOfSFY23 Estimated Payment 6/13/2022]]</f>
        <v>201.94050226133544</v>
      </c>
      <c r="R193" s="35">
        <f>Table1[[#This Row],[SumOfUnits]]*Table1[[#This Row],[Actuarial Factor 6/13/22]]</f>
        <v>2.179453200259434</v>
      </c>
    </row>
    <row r="194" spans="1:18" x14ac:dyDescent="0.2">
      <c r="A194" s="178" t="s">
        <v>7</v>
      </c>
      <c r="B194" s="33" t="s">
        <v>688</v>
      </c>
      <c r="C194" s="33" t="s">
        <v>426</v>
      </c>
      <c r="D194" s="33" t="s">
        <v>184</v>
      </c>
      <c r="E194" s="33" t="s">
        <v>787</v>
      </c>
      <c r="F194" s="37">
        <v>6528.8399999999992</v>
      </c>
      <c r="G194" s="33">
        <v>81</v>
      </c>
      <c r="H194" s="33">
        <v>81</v>
      </c>
      <c r="I194" s="37">
        <f>Table1[[#This Row],[SumOfPaid]]*Table1[[#This Row],[Actuarial Factor 6/13/22]]</f>
        <v>8470.7647530842751</v>
      </c>
      <c r="J194" s="33">
        <v>1.2974379450383646</v>
      </c>
      <c r="K194" s="33" t="s">
        <v>589</v>
      </c>
      <c r="L194" s="33" t="s">
        <v>806</v>
      </c>
      <c r="M194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194" s="35" t="str">
        <f>IFERROR(IF(Table1[[#This Row],[Medicare Rate in CR]]&gt;0,"Y","N"),"N")</f>
        <v>N</v>
      </c>
      <c r="O194" s="40" t="e">
        <f>Table1[[#This Row],[Medicare Rate in CR]]*Table1[[#This Row],[SumOfUnits]]*Table1[[#This Row],[Actuarial Factor 6/13/22]]</f>
        <v>#N/A</v>
      </c>
      <c r="P19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18215.877764650813</v>
      </c>
      <c r="Q194" s="37">
        <f>Table1[[#This Row],[Trended Medicare Pricing for all RHCs]]-Table1[[#This Row],[SumOfSFY23 Estimated Payment 6/13/2022]]</f>
        <v>9745.1130115665383</v>
      </c>
      <c r="R194" s="35">
        <f>Table1[[#This Row],[SumOfUnits]]*Table1[[#This Row],[Actuarial Factor 6/13/22]]</f>
        <v>105.09247354810753</v>
      </c>
    </row>
    <row r="195" spans="1:18" x14ac:dyDescent="0.2">
      <c r="A195" s="178" t="s">
        <v>7</v>
      </c>
      <c r="B195" s="33" t="s">
        <v>688</v>
      </c>
      <c r="C195" s="33" t="s">
        <v>426</v>
      </c>
      <c r="D195" s="33" t="s">
        <v>185</v>
      </c>
      <c r="E195" s="33" t="s">
        <v>797</v>
      </c>
      <c r="F195" s="37">
        <v>80.540000000000006</v>
      </c>
      <c r="G195" s="33">
        <v>1</v>
      </c>
      <c r="H195" s="33">
        <v>1</v>
      </c>
      <c r="I195" s="37">
        <f>Table1[[#This Row],[SumOfPaid]]*Table1[[#This Row],[Actuarial Factor 6/13/22]]</f>
        <v>98.393080279472713</v>
      </c>
      <c r="J195" s="33">
        <v>1.2216672495588863</v>
      </c>
      <c r="K195" s="33" t="s">
        <v>589</v>
      </c>
      <c r="L195" s="33" t="s">
        <v>806</v>
      </c>
      <c r="M195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195" s="35" t="str">
        <f>IFERROR(IF(Table1[[#This Row],[Medicare Rate in CR]]&gt;0,"Y","N"),"N")</f>
        <v>N</v>
      </c>
      <c r="O195" s="40" t="e">
        <f>Table1[[#This Row],[Medicare Rate in CR]]*Table1[[#This Row],[SumOfUnits]]*Table1[[#This Row],[Actuarial Factor 6/13/22]]</f>
        <v>#N/A</v>
      </c>
      <c r="P19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211.58849000094733</v>
      </c>
      <c r="Q195" s="37">
        <f>Table1[[#This Row],[Trended Medicare Pricing for all RHCs]]-Table1[[#This Row],[SumOfSFY23 Estimated Payment 6/13/2022]]</f>
        <v>113.19540972147462</v>
      </c>
      <c r="R195" s="35">
        <f>Table1[[#This Row],[SumOfUnits]]*Table1[[#This Row],[Actuarial Factor 6/13/22]]</f>
        <v>1.2216672495588863</v>
      </c>
    </row>
    <row r="196" spans="1:18" x14ac:dyDescent="0.2">
      <c r="A196" s="178" t="s">
        <v>7</v>
      </c>
      <c r="B196" s="33" t="s">
        <v>688</v>
      </c>
      <c r="C196" s="33" t="s">
        <v>426</v>
      </c>
      <c r="D196" s="33" t="s">
        <v>185</v>
      </c>
      <c r="E196" s="33" t="s">
        <v>796</v>
      </c>
      <c r="F196" s="37">
        <v>32.65</v>
      </c>
      <c r="G196" s="33">
        <v>1</v>
      </c>
      <c r="H196" s="33">
        <v>1</v>
      </c>
      <c r="I196" s="37">
        <f>Table1[[#This Row],[SumOfPaid]]*Table1[[#This Row],[Actuarial Factor 6/13/22]]</f>
        <v>32.429642215726631</v>
      </c>
      <c r="J196" s="33">
        <v>0.99325091012945266</v>
      </c>
      <c r="K196" s="33" t="s">
        <v>589</v>
      </c>
      <c r="L196" s="33" t="s">
        <v>806</v>
      </c>
      <c r="M196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196" s="35" t="str">
        <f>IFERROR(IF(Table1[[#This Row],[Medicare Rate in CR]]&gt;0,"Y","N"),"N")</f>
        <v>N</v>
      </c>
      <c r="O196" s="40" t="e">
        <f>Table1[[#This Row],[Medicare Rate in CR]]*Table1[[#This Row],[SumOfUnits]]*Table1[[#This Row],[Actuarial Factor 6/13/22]]</f>
        <v>#N/A</v>
      </c>
      <c r="P19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69.738024342836908</v>
      </c>
      <c r="Q196" s="37">
        <f>Table1[[#This Row],[Trended Medicare Pricing for all RHCs]]-Table1[[#This Row],[SumOfSFY23 Estimated Payment 6/13/2022]]</f>
        <v>37.308382127110278</v>
      </c>
      <c r="R196" s="35">
        <f>Table1[[#This Row],[SumOfUnits]]*Table1[[#This Row],[Actuarial Factor 6/13/22]]</f>
        <v>0.99325091012945266</v>
      </c>
    </row>
    <row r="197" spans="1:18" x14ac:dyDescent="0.2">
      <c r="A197" s="178" t="s">
        <v>7</v>
      </c>
      <c r="B197" s="33" t="s">
        <v>688</v>
      </c>
      <c r="C197" s="33" t="s">
        <v>426</v>
      </c>
      <c r="D197" s="33" t="s">
        <v>185</v>
      </c>
      <c r="E197" s="33" t="s">
        <v>795</v>
      </c>
      <c r="F197" s="37">
        <v>1767.63</v>
      </c>
      <c r="G197" s="33">
        <v>23</v>
      </c>
      <c r="H197" s="33">
        <v>23</v>
      </c>
      <c r="I197" s="37">
        <f>Table1[[#This Row],[SumOfPaid]]*Table1[[#This Row],[Actuarial Factor 6/13/22]]</f>
        <v>1970.8036205113938</v>
      </c>
      <c r="J197" s="33">
        <v>1.1149412606209408</v>
      </c>
      <c r="K197" s="33" t="s">
        <v>589</v>
      </c>
      <c r="L197" s="33" t="s">
        <v>806</v>
      </c>
      <c r="M197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197" s="35" t="str">
        <f>IFERROR(IF(Table1[[#This Row],[Medicare Rate in CR]]&gt;0,"Y","N"),"N")</f>
        <v>N</v>
      </c>
      <c r="O197" s="40" t="e">
        <f>Table1[[#This Row],[Medicare Rate in CR]]*Table1[[#This Row],[SumOfUnits]]*Table1[[#This Row],[Actuarial Factor 6/13/22]]</f>
        <v>#N/A</v>
      </c>
      <c r="P19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4238.0964288136274</v>
      </c>
      <c r="Q197" s="37">
        <f>Table1[[#This Row],[Trended Medicare Pricing for all RHCs]]-Table1[[#This Row],[SumOfSFY23 Estimated Payment 6/13/2022]]</f>
        <v>2267.2928083022334</v>
      </c>
      <c r="R197" s="35">
        <f>Table1[[#This Row],[SumOfUnits]]*Table1[[#This Row],[Actuarial Factor 6/13/22]]</f>
        <v>25.643648994281637</v>
      </c>
    </row>
    <row r="198" spans="1:18" x14ac:dyDescent="0.2">
      <c r="A198" s="178" t="s">
        <v>7</v>
      </c>
      <c r="B198" s="33" t="s">
        <v>688</v>
      </c>
      <c r="C198" s="33" t="s">
        <v>364</v>
      </c>
      <c r="D198" s="33" t="s">
        <v>184</v>
      </c>
      <c r="E198" s="33" t="s">
        <v>789</v>
      </c>
      <c r="F198" s="37">
        <v>485.08</v>
      </c>
      <c r="G198" s="33">
        <v>5</v>
      </c>
      <c r="H198" s="33">
        <v>5</v>
      </c>
      <c r="I198" s="37">
        <f>Table1[[#This Row],[SumOfPaid]]*Table1[[#This Row],[Actuarial Factor 6/13/22]]</f>
        <v>711.52127292306022</v>
      </c>
      <c r="J198" s="33">
        <v>1.4668122225675357</v>
      </c>
      <c r="K198" s="33" t="s">
        <v>589</v>
      </c>
      <c r="L198" s="33" t="s">
        <v>806</v>
      </c>
      <c r="M198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198" s="35" t="str">
        <f>IFERROR(IF(Table1[[#This Row],[Medicare Rate in CR]]&gt;0,"Y","N"),"N")</f>
        <v>N</v>
      </c>
      <c r="O198" s="40" t="e">
        <f>Table1[[#This Row],[Medicare Rate in CR]]*Table1[[#This Row],[SumOfUnits]]*Table1[[#This Row],[Actuarial Factor 6/13/22]]</f>
        <v>#N/A</v>
      </c>
      <c r="P19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796.51978737060131</v>
      </c>
      <c r="Q198" s="37">
        <f>Table1[[#This Row],[Trended Medicare Pricing for all RHCs]]-Table1[[#This Row],[SumOfSFY23 Estimated Payment 6/13/2022]]</f>
        <v>84.998514447541083</v>
      </c>
      <c r="R198" s="35">
        <f>Table1[[#This Row],[SumOfUnits]]*Table1[[#This Row],[Actuarial Factor 6/13/22]]</f>
        <v>7.3340611128376789</v>
      </c>
    </row>
    <row r="199" spans="1:18" x14ac:dyDescent="0.2">
      <c r="A199" s="178" t="s">
        <v>30</v>
      </c>
      <c r="B199" s="33" t="s">
        <v>631</v>
      </c>
      <c r="C199" s="33" t="s">
        <v>421</v>
      </c>
      <c r="D199" s="33" t="s">
        <v>184</v>
      </c>
      <c r="E199" s="33" t="s">
        <v>789</v>
      </c>
      <c r="F199" s="37">
        <v>3343.77</v>
      </c>
      <c r="G199" s="33">
        <v>9</v>
      </c>
      <c r="H199" s="33">
        <v>9</v>
      </c>
      <c r="I199" s="37">
        <f>Table1[[#This Row],[SumOfPaid]]*Table1[[#This Row],[Actuarial Factor 6/13/22]]</f>
        <v>5173.5196169534811</v>
      </c>
      <c r="J199" s="33">
        <v>1.5472115656739194</v>
      </c>
      <c r="K199" s="33" t="s">
        <v>208</v>
      </c>
      <c r="L199" s="33" t="s">
        <v>805</v>
      </c>
      <c r="M199" s="35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199" s="35" t="str">
        <f>IFERROR(IF(Table1[[#This Row],[Medicare Rate in CR]]&gt;0,"Y","N"),"N")</f>
        <v>Y</v>
      </c>
      <c r="O199" s="40">
        <f>Table1[[#This Row],[Medicare Rate in CR]]*Table1[[#This Row],[SumOfUnits]]*Table1[[#This Row],[Actuarial Factor 6/13/22]]</f>
        <v>5033.1565837155431</v>
      </c>
      <c r="P19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5033.1565837155431</v>
      </c>
      <c r="Q199" s="37">
        <f>Table1[[#This Row],[Trended Medicare Pricing for all RHCs]]-Table1[[#This Row],[SumOfSFY23 Estimated Payment 6/13/2022]]</f>
        <v>-140.363033237938</v>
      </c>
      <c r="R199" s="35">
        <f>Table1[[#This Row],[SumOfUnits]]*Table1[[#This Row],[Actuarial Factor 6/13/22]]</f>
        <v>13.924904091065274</v>
      </c>
    </row>
    <row r="200" spans="1:18" x14ac:dyDescent="0.2">
      <c r="A200" s="178" t="s">
        <v>30</v>
      </c>
      <c r="B200" s="33" t="s">
        <v>631</v>
      </c>
      <c r="C200" s="33" t="s">
        <v>425</v>
      </c>
      <c r="D200" s="33" t="s">
        <v>184</v>
      </c>
      <c r="E200" s="33" t="s">
        <v>792</v>
      </c>
      <c r="F200" s="37">
        <v>371.53</v>
      </c>
      <c r="G200" s="33">
        <v>1</v>
      </c>
      <c r="H200" s="33">
        <v>1</v>
      </c>
      <c r="I200" s="37">
        <f>Table1[[#This Row],[SumOfPaid]]*Table1[[#This Row],[Actuarial Factor 6/13/22]]</f>
        <v>549.24992562670764</v>
      </c>
      <c r="J200" s="33">
        <v>1.4783460975606484</v>
      </c>
      <c r="K200" s="33" t="s">
        <v>208</v>
      </c>
      <c r="L200" s="33" t="s">
        <v>805</v>
      </c>
      <c r="M200" s="35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00" s="35" t="str">
        <f>IFERROR(IF(Table1[[#This Row],[Medicare Rate in CR]]&gt;0,"Y","N"),"N")</f>
        <v>Y</v>
      </c>
      <c r="O200" s="40">
        <f>Table1[[#This Row],[Medicare Rate in CR]]*Table1[[#This Row],[SumOfUnits]]*Table1[[#This Row],[Actuarial Factor 6/13/22]]</f>
        <v>534.34819696329635</v>
      </c>
      <c r="P20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534.34819696329635</v>
      </c>
      <c r="Q200" s="37">
        <f>Table1[[#This Row],[Trended Medicare Pricing for all RHCs]]-Table1[[#This Row],[SumOfSFY23 Estimated Payment 6/13/2022]]</f>
        <v>-14.901728663411291</v>
      </c>
      <c r="R200" s="35">
        <f>Table1[[#This Row],[SumOfUnits]]*Table1[[#This Row],[Actuarial Factor 6/13/22]]</f>
        <v>1.4783460975606484</v>
      </c>
    </row>
    <row r="201" spans="1:18" x14ac:dyDescent="0.2">
      <c r="A201" s="178" t="s">
        <v>30</v>
      </c>
      <c r="B201" s="33" t="s">
        <v>631</v>
      </c>
      <c r="C201" s="33" t="s">
        <v>425</v>
      </c>
      <c r="D201" s="33" t="s">
        <v>184</v>
      </c>
      <c r="E201" s="33" t="s">
        <v>786</v>
      </c>
      <c r="F201" s="37">
        <v>2223.69</v>
      </c>
      <c r="G201" s="33">
        <v>6</v>
      </c>
      <c r="H201" s="33">
        <v>6</v>
      </c>
      <c r="I201" s="37">
        <f>Table1[[#This Row],[SumOfPaid]]*Table1[[#This Row],[Actuarial Factor 6/13/22]]</f>
        <v>3100.8843659519648</v>
      </c>
      <c r="J201" s="33">
        <v>1.3944769126775607</v>
      </c>
      <c r="K201" s="33" t="s">
        <v>208</v>
      </c>
      <c r="L201" s="33" t="s">
        <v>805</v>
      </c>
      <c r="M201" s="35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01" s="35" t="str">
        <f>IFERROR(IF(Table1[[#This Row],[Medicare Rate in CR]]&gt;0,"Y","N"),"N")</f>
        <v>Y</v>
      </c>
      <c r="O201" s="40">
        <f>Table1[[#This Row],[Medicare Rate in CR]]*Table1[[#This Row],[SumOfUnits]]*Table1[[#This Row],[Actuarial Factor 6/13/22]]</f>
        <v>3024.2020805238258</v>
      </c>
      <c r="P20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3024.2020805238258</v>
      </c>
      <c r="Q201" s="37">
        <f>Table1[[#This Row],[Trended Medicare Pricing for all RHCs]]-Table1[[#This Row],[SumOfSFY23 Estimated Payment 6/13/2022]]</f>
        <v>-76.682285428139039</v>
      </c>
      <c r="R201" s="35">
        <f>Table1[[#This Row],[SumOfUnits]]*Table1[[#This Row],[Actuarial Factor 6/13/22]]</f>
        <v>8.3668614760653632</v>
      </c>
    </row>
    <row r="202" spans="1:18" x14ac:dyDescent="0.2">
      <c r="A202" s="178" t="s">
        <v>30</v>
      </c>
      <c r="B202" s="33" t="s">
        <v>631</v>
      </c>
      <c r="C202" s="33" t="s">
        <v>425</v>
      </c>
      <c r="D202" s="33" t="s">
        <v>184</v>
      </c>
      <c r="E202" s="33" t="s">
        <v>790</v>
      </c>
      <c r="F202" s="37">
        <v>5567.46</v>
      </c>
      <c r="G202" s="33">
        <v>15</v>
      </c>
      <c r="H202" s="33">
        <v>15</v>
      </c>
      <c r="I202" s="37">
        <f>Table1[[#This Row],[SumOfPaid]]*Table1[[#This Row],[Actuarial Factor 6/13/22]]</f>
        <v>10276.21414828687</v>
      </c>
      <c r="J202" s="33">
        <v>1.8457634447821574</v>
      </c>
      <c r="K202" s="33" t="s">
        <v>208</v>
      </c>
      <c r="L202" s="33" t="s">
        <v>805</v>
      </c>
      <c r="M202" s="35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02" s="35" t="str">
        <f>IFERROR(IF(Table1[[#This Row],[Medicare Rate in CR]]&gt;0,"Y","N"),"N")</f>
        <v>Y</v>
      </c>
      <c r="O202" s="40">
        <f>Table1[[#This Row],[Medicare Rate in CR]]*Table1[[#This Row],[SumOfUnits]]*Table1[[#This Row],[Actuarial Factor 6/13/22]]</f>
        <v>10007.267956747663</v>
      </c>
      <c r="P20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10007.267956747663</v>
      </c>
      <c r="Q202" s="37">
        <f>Table1[[#This Row],[Trended Medicare Pricing for all RHCs]]-Table1[[#This Row],[SumOfSFY23 Estimated Payment 6/13/2022]]</f>
        <v>-268.94619153920758</v>
      </c>
      <c r="R202" s="35">
        <f>Table1[[#This Row],[SumOfUnits]]*Table1[[#This Row],[Actuarial Factor 6/13/22]]</f>
        <v>27.68645167173236</v>
      </c>
    </row>
    <row r="203" spans="1:18" x14ac:dyDescent="0.2">
      <c r="A203" s="178" t="s">
        <v>30</v>
      </c>
      <c r="B203" s="33" t="s">
        <v>631</v>
      </c>
      <c r="C203" s="33" t="s">
        <v>425</v>
      </c>
      <c r="D203" s="33" t="s">
        <v>184</v>
      </c>
      <c r="E203" s="33" t="s">
        <v>789</v>
      </c>
      <c r="F203" s="37">
        <v>11856.02</v>
      </c>
      <c r="G203" s="33">
        <v>32</v>
      </c>
      <c r="H203" s="33">
        <v>32</v>
      </c>
      <c r="I203" s="37">
        <f>Table1[[#This Row],[SumOfPaid]]*Table1[[#This Row],[Actuarial Factor 6/13/22]]</f>
        <v>17904.653204438626</v>
      </c>
      <c r="J203" s="33">
        <v>1.5101740048041945</v>
      </c>
      <c r="K203" s="33" t="s">
        <v>208</v>
      </c>
      <c r="L203" s="33" t="s">
        <v>805</v>
      </c>
      <c r="M203" s="35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03" s="35" t="str">
        <f>IFERROR(IF(Table1[[#This Row],[Medicare Rate in CR]]&gt;0,"Y","N"),"N")</f>
        <v>Y</v>
      </c>
      <c r="O203" s="40">
        <f>Table1[[#This Row],[Medicare Rate in CR]]*Table1[[#This Row],[SumOfUnits]]*Table1[[#This Row],[Actuarial Factor 6/13/22]]</f>
        <v>17467.276609167235</v>
      </c>
      <c r="P20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17467.276609167235</v>
      </c>
      <c r="Q203" s="37">
        <f>Table1[[#This Row],[Trended Medicare Pricing for all RHCs]]-Table1[[#This Row],[SumOfSFY23 Estimated Payment 6/13/2022]]</f>
        <v>-437.37659527139112</v>
      </c>
      <c r="R203" s="35">
        <f>Table1[[#This Row],[SumOfUnits]]*Table1[[#This Row],[Actuarial Factor 6/13/22]]</f>
        <v>48.325568153734224</v>
      </c>
    </row>
    <row r="204" spans="1:18" x14ac:dyDescent="0.2">
      <c r="A204" s="178" t="s">
        <v>30</v>
      </c>
      <c r="B204" s="33" t="s">
        <v>631</v>
      </c>
      <c r="C204" s="33" t="s">
        <v>425</v>
      </c>
      <c r="D204" s="33" t="s">
        <v>184</v>
      </c>
      <c r="E204" s="33" t="s">
        <v>791</v>
      </c>
      <c r="F204" s="37">
        <v>737.56999999999994</v>
      </c>
      <c r="G204" s="33">
        <v>2</v>
      </c>
      <c r="H204" s="33">
        <v>2</v>
      </c>
      <c r="I204" s="37">
        <f>Table1[[#This Row],[SumOfPaid]]*Table1[[#This Row],[Actuarial Factor 6/13/22]]</f>
        <v>1196.0601180221809</v>
      </c>
      <c r="J204" s="33">
        <v>1.6216225145032757</v>
      </c>
      <c r="K204" s="33" t="s">
        <v>208</v>
      </c>
      <c r="L204" s="33" t="s">
        <v>805</v>
      </c>
      <c r="M204" s="35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04" s="35" t="str">
        <f>IFERROR(IF(Table1[[#This Row],[Medicare Rate in CR]]&gt;0,"Y","N"),"N")</f>
        <v>Y</v>
      </c>
      <c r="O204" s="40">
        <f>Table1[[#This Row],[Medicare Rate in CR]]*Table1[[#This Row],[SumOfUnits]]*Table1[[#This Row],[Actuarial Factor 6/13/22]]</f>
        <v>1172.2709157344179</v>
      </c>
      <c r="P20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1172.2709157344179</v>
      </c>
      <c r="Q204" s="37">
        <f>Table1[[#This Row],[Trended Medicare Pricing for all RHCs]]-Table1[[#This Row],[SumOfSFY23 Estimated Payment 6/13/2022]]</f>
        <v>-23.789202287762919</v>
      </c>
      <c r="R204" s="35">
        <f>Table1[[#This Row],[SumOfUnits]]*Table1[[#This Row],[Actuarial Factor 6/13/22]]</f>
        <v>3.2432450290065513</v>
      </c>
    </row>
    <row r="205" spans="1:18" x14ac:dyDescent="0.2">
      <c r="A205" s="178" t="s">
        <v>30</v>
      </c>
      <c r="B205" s="33" t="s">
        <v>631</v>
      </c>
      <c r="C205" s="33" t="s">
        <v>425</v>
      </c>
      <c r="D205" s="33" t="s">
        <v>184</v>
      </c>
      <c r="E205" s="33" t="s">
        <v>788</v>
      </c>
      <c r="F205" s="37">
        <v>2966.75</v>
      </c>
      <c r="G205" s="33">
        <v>8</v>
      </c>
      <c r="H205" s="33">
        <v>8</v>
      </c>
      <c r="I205" s="37">
        <f>Table1[[#This Row],[SumOfPaid]]*Table1[[#This Row],[Actuarial Factor 6/13/22]]</f>
        <v>5559.8092586273615</v>
      </c>
      <c r="J205" s="33">
        <v>1.8740403669427359</v>
      </c>
      <c r="K205" s="33" t="s">
        <v>208</v>
      </c>
      <c r="L205" s="33" t="s">
        <v>805</v>
      </c>
      <c r="M205" s="35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05" s="35" t="str">
        <f>IFERROR(IF(Table1[[#This Row],[Medicare Rate in CR]]&gt;0,"Y","N"),"N")</f>
        <v>Y</v>
      </c>
      <c r="O205" s="40">
        <f>Table1[[#This Row],[Medicare Rate in CR]]*Table1[[#This Row],[SumOfUnits]]*Table1[[#This Row],[Actuarial Factor 6/13/22]]</f>
        <v>5418.9751250516147</v>
      </c>
      <c r="P20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5418.9751250516147</v>
      </c>
      <c r="Q205" s="37">
        <f>Table1[[#This Row],[Trended Medicare Pricing for all RHCs]]-Table1[[#This Row],[SumOfSFY23 Estimated Payment 6/13/2022]]</f>
        <v>-140.83413357574682</v>
      </c>
      <c r="R205" s="35">
        <f>Table1[[#This Row],[SumOfUnits]]*Table1[[#This Row],[Actuarial Factor 6/13/22]]</f>
        <v>14.992322935541887</v>
      </c>
    </row>
    <row r="206" spans="1:18" x14ac:dyDescent="0.2">
      <c r="A206" s="178" t="s">
        <v>30</v>
      </c>
      <c r="B206" s="33" t="s">
        <v>631</v>
      </c>
      <c r="C206" s="33" t="s">
        <v>425</v>
      </c>
      <c r="D206" s="33" t="s">
        <v>184</v>
      </c>
      <c r="E206" s="33" t="s">
        <v>787</v>
      </c>
      <c r="F206" s="37">
        <v>2218.1999999999998</v>
      </c>
      <c r="G206" s="33">
        <v>6</v>
      </c>
      <c r="H206" s="33">
        <v>6</v>
      </c>
      <c r="I206" s="37">
        <f>Table1[[#This Row],[SumOfPaid]]*Table1[[#This Row],[Actuarial Factor 6/13/22]]</f>
        <v>2625.7506007133998</v>
      </c>
      <c r="J206" s="33">
        <v>1.1837303222042197</v>
      </c>
      <c r="K206" s="33" t="s">
        <v>208</v>
      </c>
      <c r="L206" s="33" t="s">
        <v>805</v>
      </c>
      <c r="M206" s="35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06" s="35" t="str">
        <f>IFERROR(IF(Table1[[#This Row],[Medicare Rate in CR]]&gt;0,"Y","N"),"N")</f>
        <v>Y</v>
      </c>
      <c r="O206" s="40">
        <f>Table1[[#This Row],[Medicare Rate in CR]]*Table1[[#This Row],[SumOfUnits]]*Table1[[#This Row],[Actuarial Factor 6/13/22]]</f>
        <v>2567.1559497642911</v>
      </c>
      <c r="P20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2567.1559497642911</v>
      </c>
      <c r="Q206" s="37">
        <f>Table1[[#This Row],[Trended Medicare Pricing for all RHCs]]-Table1[[#This Row],[SumOfSFY23 Estimated Payment 6/13/2022]]</f>
        <v>-58.594650949108654</v>
      </c>
      <c r="R206" s="35">
        <f>Table1[[#This Row],[SumOfUnits]]*Table1[[#This Row],[Actuarial Factor 6/13/22]]</f>
        <v>7.1023819332253186</v>
      </c>
    </row>
    <row r="207" spans="1:18" x14ac:dyDescent="0.2">
      <c r="A207" s="178" t="s">
        <v>30</v>
      </c>
      <c r="B207" s="33" t="s">
        <v>631</v>
      </c>
      <c r="C207" s="33" t="s">
        <v>425</v>
      </c>
      <c r="D207" s="33" t="s">
        <v>2</v>
      </c>
      <c r="E207" s="33" t="s">
        <v>798</v>
      </c>
      <c r="F207" s="37">
        <v>1852.1599999999999</v>
      </c>
      <c r="G207" s="33">
        <v>5</v>
      </c>
      <c r="H207" s="33">
        <v>5</v>
      </c>
      <c r="I207" s="37">
        <f>Table1[[#This Row],[SumOfPaid]]*Table1[[#This Row],[Actuarial Factor 6/13/22]]</f>
        <v>2888.9594476186558</v>
      </c>
      <c r="J207" s="33">
        <v>1.5597785545625951</v>
      </c>
      <c r="K207" s="33" t="s">
        <v>208</v>
      </c>
      <c r="L207" s="33" t="s">
        <v>805</v>
      </c>
      <c r="M207" s="35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07" s="35" t="str">
        <f>IFERROR(IF(Table1[[#This Row],[Medicare Rate in CR]]&gt;0,"Y","N"),"N")</f>
        <v>Y</v>
      </c>
      <c r="O207" s="40">
        <f>Table1[[#This Row],[Medicare Rate in CR]]*Table1[[#This Row],[SumOfUnits]]*Table1[[#This Row],[Actuarial Factor 6/13/22]]</f>
        <v>2818.90979273325</v>
      </c>
      <c r="P20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2818.90979273325</v>
      </c>
      <c r="Q207" s="37">
        <f>Table1[[#This Row],[Trended Medicare Pricing for all RHCs]]-Table1[[#This Row],[SumOfSFY23 Estimated Payment 6/13/2022]]</f>
        <v>-70.049654885405744</v>
      </c>
      <c r="R207" s="35">
        <f>Table1[[#This Row],[SumOfUnits]]*Table1[[#This Row],[Actuarial Factor 6/13/22]]</f>
        <v>7.7988927728129749</v>
      </c>
    </row>
    <row r="208" spans="1:18" x14ac:dyDescent="0.2">
      <c r="A208" s="178" t="s">
        <v>30</v>
      </c>
      <c r="B208" s="33" t="s">
        <v>631</v>
      </c>
      <c r="C208" s="33" t="s">
        <v>425</v>
      </c>
      <c r="D208" s="33" t="s">
        <v>2</v>
      </c>
      <c r="E208" s="33" t="s">
        <v>799</v>
      </c>
      <c r="F208" s="37">
        <v>743.06</v>
      </c>
      <c r="G208" s="33">
        <v>2</v>
      </c>
      <c r="H208" s="33">
        <v>2</v>
      </c>
      <c r="I208" s="37">
        <f>Table1[[#This Row],[SumOfPaid]]*Table1[[#This Row],[Actuarial Factor 6/13/22]]</f>
        <v>877.59158513901127</v>
      </c>
      <c r="J208" s="33">
        <v>1.1810507699768678</v>
      </c>
      <c r="K208" s="33" t="s">
        <v>208</v>
      </c>
      <c r="L208" s="33" t="s">
        <v>805</v>
      </c>
      <c r="M208" s="35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08" s="35" t="str">
        <f>IFERROR(IF(Table1[[#This Row],[Medicare Rate in CR]]&gt;0,"Y","N"),"N")</f>
        <v>Y</v>
      </c>
      <c r="O208" s="40">
        <f>Table1[[#This Row],[Medicare Rate in CR]]*Table1[[#This Row],[SumOfUnits]]*Table1[[#This Row],[Actuarial Factor 6/13/22]]</f>
        <v>853.78160161627773</v>
      </c>
      <c r="P20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853.78160161627773</v>
      </c>
      <c r="Q208" s="37">
        <f>Table1[[#This Row],[Trended Medicare Pricing for all RHCs]]-Table1[[#This Row],[SumOfSFY23 Estimated Payment 6/13/2022]]</f>
        <v>-23.809983522733546</v>
      </c>
      <c r="R208" s="35">
        <f>Table1[[#This Row],[SumOfUnits]]*Table1[[#This Row],[Actuarial Factor 6/13/22]]</f>
        <v>2.3621015399537355</v>
      </c>
    </row>
    <row r="209" spans="1:18" x14ac:dyDescent="0.2">
      <c r="A209" s="178" t="s">
        <v>30</v>
      </c>
      <c r="B209" s="33" t="s">
        <v>631</v>
      </c>
      <c r="C209" s="33" t="s">
        <v>425</v>
      </c>
      <c r="D209" s="33" t="s">
        <v>185</v>
      </c>
      <c r="E209" s="33" t="s">
        <v>795</v>
      </c>
      <c r="F209" s="37">
        <v>23695.569999999996</v>
      </c>
      <c r="G209" s="33">
        <v>66</v>
      </c>
      <c r="H209" s="33">
        <v>64</v>
      </c>
      <c r="I209" s="37">
        <f>Table1[[#This Row],[SumOfPaid]]*Table1[[#This Row],[Actuarial Factor 6/13/22]]</f>
        <v>26093.863571377733</v>
      </c>
      <c r="J209" s="33">
        <v>1.1012127402454441</v>
      </c>
      <c r="K209" s="33" t="s">
        <v>208</v>
      </c>
      <c r="L209" s="33" t="s">
        <v>805</v>
      </c>
      <c r="M209" s="35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09" s="35" t="str">
        <f>IFERROR(IF(Table1[[#This Row],[Medicare Rate in CR]]&gt;0,"Y","N"),"N")</f>
        <v>Y</v>
      </c>
      <c r="O209" s="40">
        <f>Table1[[#This Row],[Medicare Rate in CR]]*Table1[[#This Row],[SumOfUnits]]*Table1[[#This Row],[Actuarial Factor 6/13/22]]</f>
        <v>26270.200767473241</v>
      </c>
      <c r="P20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26270.200767473241</v>
      </c>
      <c r="Q209" s="37">
        <f>Table1[[#This Row],[Trended Medicare Pricing for all RHCs]]-Table1[[#This Row],[SumOfSFY23 Estimated Payment 6/13/2022]]</f>
        <v>176.33719609550826</v>
      </c>
      <c r="R209" s="35">
        <f>Table1[[#This Row],[SumOfUnits]]*Table1[[#This Row],[Actuarial Factor 6/13/22]]</f>
        <v>72.680040856199312</v>
      </c>
    </row>
    <row r="210" spans="1:18" x14ac:dyDescent="0.2">
      <c r="A210" s="178" t="s">
        <v>30</v>
      </c>
      <c r="B210" s="33" t="s">
        <v>631</v>
      </c>
      <c r="C210" s="33" t="s">
        <v>413</v>
      </c>
      <c r="D210" s="33" t="s">
        <v>185</v>
      </c>
      <c r="E210" s="33" t="s">
        <v>795</v>
      </c>
      <c r="F210" s="37">
        <v>1475.14</v>
      </c>
      <c r="G210" s="33">
        <v>4</v>
      </c>
      <c r="H210" s="33">
        <v>4</v>
      </c>
      <c r="I210" s="37">
        <f>Table1[[#This Row],[SumOfPaid]]*Table1[[#This Row],[Actuarial Factor 6/13/22]]</f>
        <v>1783.1582157846135</v>
      </c>
      <c r="J210" s="33">
        <v>1.2088060901233872</v>
      </c>
      <c r="K210" s="33" t="s">
        <v>208</v>
      </c>
      <c r="L210" s="33" t="s">
        <v>805</v>
      </c>
      <c r="M210" s="35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10" s="35" t="str">
        <f>IFERROR(IF(Table1[[#This Row],[Medicare Rate in CR]]&gt;0,"Y","N"),"N")</f>
        <v>Y</v>
      </c>
      <c r="O210" s="40">
        <f>Table1[[#This Row],[Medicare Rate in CR]]*Table1[[#This Row],[SumOfUnits]]*Table1[[#This Row],[Actuarial Factor 6/13/22]]</f>
        <v>1747.6918451003933</v>
      </c>
      <c r="P21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1747.6918451003933</v>
      </c>
      <c r="Q210" s="37">
        <f>Table1[[#This Row],[Trended Medicare Pricing for all RHCs]]-Table1[[#This Row],[SumOfSFY23 Estimated Payment 6/13/2022]]</f>
        <v>-35.466370684220237</v>
      </c>
      <c r="R210" s="35">
        <f>Table1[[#This Row],[SumOfUnits]]*Table1[[#This Row],[Actuarial Factor 6/13/22]]</f>
        <v>4.835224360493549</v>
      </c>
    </row>
    <row r="211" spans="1:18" x14ac:dyDescent="0.2">
      <c r="A211" s="178" t="s">
        <v>30</v>
      </c>
      <c r="B211" s="33" t="s">
        <v>631</v>
      </c>
      <c r="C211" s="33" t="s">
        <v>381</v>
      </c>
      <c r="D211" s="33" t="s">
        <v>184</v>
      </c>
      <c r="E211" s="33" t="s">
        <v>786</v>
      </c>
      <c r="F211" s="37">
        <v>1114.5899999999999</v>
      </c>
      <c r="G211" s="33">
        <v>3</v>
      </c>
      <c r="H211" s="33">
        <v>3</v>
      </c>
      <c r="I211" s="37">
        <f>Table1[[#This Row],[SumOfPaid]]*Table1[[#This Row],[Actuarial Factor 6/13/22]]</f>
        <v>1513.6487402736111</v>
      </c>
      <c r="J211" s="33">
        <v>1.3580318684660828</v>
      </c>
      <c r="K211" s="33" t="s">
        <v>208</v>
      </c>
      <c r="L211" s="33" t="s">
        <v>805</v>
      </c>
      <c r="M211" s="35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11" s="35" t="str">
        <f>IFERROR(IF(Table1[[#This Row],[Medicare Rate in CR]]&gt;0,"Y","N"),"N")</f>
        <v>Y</v>
      </c>
      <c r="O211" s="40">
        <f>Table1[[#This Row],[Medicare Rate in CR]]*Table1[[#This Row],[SumOfUnits]]*Table1[[#This Row],[Actuarial Factor 6/13/22]]</f>
        <v>1472.5818565711968</v>
      </c>
      <c r="P21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1472.5818565711968</v>
      </c>
      <c r="Q211" s="37">
        <f>Table1[[#This Row],[Trended Medicare Pricing for all RHCs]]-Table1[[#This Row],[SumOfSFY23 Estimated Payment 6/13/2022]]</f>
        <v>-41.066883702414316</v>
      </c>
      <c r="R211" s="35">
        <f>Table1[[#This Row],[SumOfUnits]]*Table1[[#This Row],[Actuarial Factor 6/13/22]]</f>
        <v>4.0740956053982487</v>
      </c>
    </row>
    <row r="212" spans="1:18" x14ac:dyDescent="0.2">
      <c r="A212" s="178" t="s">
        <v>30</v>
      </c>
      <c r="B212" s="33" t="s">
        <v>631</v>
      </c>
      <c r="C212" s="33" t="s">
        <v>381</v>
      </c>
      <c r="D212" s="33" t="s">
        <v>184</v>
      </c>
      <c r="E212" s="33" t="s">
        <v>790</v>
      </c>
      <c r="F212" s="37">
        <v>371.53</v>
      </c>
      <c r="G212" s="33">
        <v>1</v>
      </c>
      <c r="H212" s="33">
        <v>1</v>
      </c>
      <c r="I212" s="37">
        <f>Table1[[#This Row],[SumOfPaid]]*Table1[[#This Row],[Actuarial Factor 6/13/22]]</f>
        <v>760.92011436583471</v>
      </c>
      <c r="J212" s="33">
        <v>2.048071795994495</v>
      </c>
      <c r="K212" s="33" t="s">
        <v>208</v>
      </c>
      <c r="L212" s="33" t="s">
        <v>805</v>
      </c>
      <c r="M212" s="35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12" s="35" t="str">
        <f>IFERROR(IF(Table1[[#This Row],[Medicare Rate in CR]]&gt;0,"Y","N"),"N")</f>
        <v>Y</v>
      </c>
      <c r="O212" s="40">
        <f>Table1[[#This Row],[Medicare Rate in CR]]*Table1[[#This Row],[SumOfUnits]]*Table1[[#This Row],[Actuarial Factor 6/13/22]]</f>
        <v>740.27555066221021</v>
      </c>
      <c r="P21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740.27555066221021</v>
      </c>
      <c r="Q212" s="37">
        <f>Table1[[#This Row],[Trended Medicare Pricing for all RHCs]]-Table1[[#This Row],[SumOfSFY23 Estimated Payment 6/13/2022]]</f>
        <v>-20.644563703624499</v>
      </c>
      <c r="R212" s="35">
        <f>Table1[[#This Row],[SumOfUnits]]*Table1[[#This Row],[Actuarial Factor 6/13/22]]</f>
        <v>2.048071795994495</v>
      </c>
    </row>
    <row r="213" spans="1:18" x14ac:dyDescent="0.2">
      <c r="A213" s="178" t="s">
        <v>30</v>
      </c>
      <c r="B213" s="33" t="s">
        <v>631</v>
      </c>
      <c r="C213" s="33" t="s">
        <v>381</v>
      </c>
      <c r="D213" s="33" t="s">
        <v>184</v>
      </c>
      <c r="E213" s="33" t="s">
        <v>789</v>
      </c>
      <c r="F213" s="37">
        <v>1480.6299999999999</v>
      </c>
      <c r="G213" s="33">
        <v>4</v>
      </c>
      <c r="H213" s="33">
        <v>4</v>
      </c>
      <c r="I213" s="37">
        <f>Table1[[#This Row],[SumOfPaid]]*Table1[[#This Row],[Actuarial Factor 6/13/22]]</f>
        <v>2200.7212098496007</v>
      </c>
      <c r="J213" s="33">
        <v>1.4863410911906423</v>
      </c>
      <c r="K213" s="33" t="s">
        <v>208</v>
      </c>
      <c r="L213" s="33" t="s">
        <v>805</v>
      </c>
      <c r="M213" s="35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13" s="35" t="str">
        <f>IFERROR(IF(Table1[[#This Row],[Medicare Rate in CR]]&gt;0,"Y","N"),"N")</f>
        <v>Y</v>
      </c>
      <c r="O213" s="40">
        <f>Table1[[#This Row],[Medicare Rate in CR]]*Table1[[#This Row],[SumOfUnits]]*Table1[[#This Row],[Actuarial Factor 6/13/22]]</f>
        <v>2148.9519496434305</v>
      </c>
      <c r="P21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2148.9519496434305</v>
      </c>
      <c r="Q213" s="37">
        <f>Table1[[#This Row],[Trended Medicare Pricing for all RHCs]]-Table1[[#This Row],[SumOfSFY23 Estimated Payment 6/13/2022]]</f>
        <v>-51.769260206170202</v>
      </c>
      <c r="R213" s="35">
        <f>Table1[[#This Row],[SumOfUnits]]*Table1[[#This Row],[Actuarial Factor 6/13/22]]</f>
        <v>5.9453643647625691</v>
      </c>
    </row>
    <row r="214" spans="1:18" x14ac:dyDescent="0.2">
      <c r="A214" s="178" t="s">
        <v>30</v>
      </c>
      <c r="B214" s="33" t="s">
        <v>631</v>
      </c>
      <c r="C214" s="33" t="s">
        <v>364</v>
      </c>
      <c r="D214" s="33" t="s">
        <v>184</v>
      </c>
      <c r="E214" s="33" t="s">
        <v>786</v>
      </c>
      <c r="F214" s="37">
        <v>1109.0999999999999</v>
      </c>
      <c r="G214" s="33">
        <v>3</v>
      </c>
      <c r="H214" s="33">
        <v>3</v>
      </c>
      <c r="I214" s="37">
        <f>Table1[[#This Row],[SumOfPaid]]*Table1[[#This Row],[Actuarial Factor 6/13/22]]</f>
        <v>1567.9087271599233</v>
      </c>
      <c r="J214" s="33">
        <v>1.4136766091064137</v>
      </c>
      <c r="K214" s="33" t="s">
        <v>208</v>
      </c>
      <c r="L214" s="33" t="s">
        <v>805</v>
      </c>
      <c r="M214" s="35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14" s="35" t="str">
        <f>IFERROR(IF(Table1[[#This Row],[Medicare Rate in CR]]&gt;0,"Y","N"),"N")</f>
        <v>Y</v>
      </c>
      <c r="O214" s="40">
        <f>Table1[[#This Row],[Medicare Rate in CR]]*Table1[[#This Row],[SumOfUnits]]*Table1[[#This Row],[Actuarial Factor 6/13/22]]</f>
        <v>1532.9202310845396</v>
      </c>
      <c r="P21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1532.9202310845396</v>
      </c>
      <c r="Q214" s="37">
        <f>Table1[[#This Row],[Trended Medicare Pricing for all RHCs]]-Table1[[#This Row],[SumOfSFY23 Estimated Payment 6/13/2022]]</f>
        <v>-34.988496075383637</v>
      </c>
      <c r="R214" s="35">
        <f>Table1[[#This Row],[SumOfUnits]]*Table1[[#This Row],[Actuarial Factor 6/13/22]]</f>
        <v>4.2410298273192408</v>
      </c>
    </row>
    <row r="215" spans="1:18" x14ac:dyDescent="0.2">
      <c r="A215" s="178" t="s">
        <v>30</v>
      </c>
      <c r="B215" s="33" t="s">
        <v>631</v>
      </c>
      <c r="C215" s="33" t="s">
        <v>364</v>
      </c>
      <c r="D215" s="33" t="s">
        <v>184</v>
      </c>
      <c r="E215" s="33" t="s">
        <v>789</v>
      </c>
      <c r="F215" s="37">
        <v>743.06</v>
      </c>
      <c r="G215" s="33">
        <v>2</v>
      </c>
      <c r="H215" s="33">
        <v>2</v>
      </c>
      <c r="I215" s="37">
        <f>Table1[[#This Row],[SumOfPaid]]*Table1[[#This Row],[Actuarial Factor 6/13/22]]</f>
        <v>1089.929490101033</v>
      </c>
      <c r="J215" s="33">
        <v>1.4668122225675357</v>
      </c>
      <c r="K215" s="33" t="s">
        <v>208</v>
      </c>
      <c r="L215" s="33" t="s">
        <v>805</v>
      </c>
      <c r="M215" s="35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15" s="35" t="str">
        <f>IFERROR(IF(Table1[[#This Row],[Medicare Rate in CR]]&gt;0,"Y","N"),"N")</f>
        <v>Y</v>
      </c>
      <c r="O215" s="40">
        <f>Table1[[#This Row],[Medicare Rate in CR]]*Table1[[#This Row],[SumOfUnits]]*Table1[[#This Row],[Actuarial Factor 6/13/22]]</f>
        <v>1060.3585556940716</v>
      </c>
      <c r="P21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1060.3585556940716</v>
      </c>
      <c r="Q215" s="37">
        <f>Table1[[#This Row],[Trended Medicare Pricing for all RHCs]]-Table1[[#This Row],[SumOfSFY23 Estimated Payment 6/13/2022]]</f>
        <v>-29.570934406961442</v>
      </c>
      <c r="R215" s="35">
        <f>Table1[[#This Row],[SumOfUnits]]*Table1[[#This Row],[Actuarial Factor 6/13/22]]</f>
        <v>2.9336244451350715</v>
      </c>
    </row>
    <row r="216" spans="1:18" x14ac:dyDescent="0.2">
      <c r="A216" s="178" t="s">
        <v>30</v>
      </c>
      <c r="B216" s="33" t="s">
        <v>631</v>
      </c>
      <c r="C216" s="33" t="s">
        <v>249</v>
      </c>
      <c r="D216" s="33" t="s">
        <v>184</v>
      </c>
      <c r="E216" s="33" t="s">
        <v>792</v>
      </c>
      <c r="F216" s="37">
        <v>1486.12</v>
      </c>
      <c r="G216" s="33">
        <v>4</v>
      </c>
      <c r="H216" s="33">
        <v>4</v>
      </c>
      <c r="I216" s="37">
        <f>Table1[[#This Row],[SumOfPaid]]*Table1[[#This Row],[Actuarial Factor 6/13/22]]</f>
        <v>2259.9799999115912</v>
      </c>
      <c r="J216" s="33">
        <v>1.5207251096220973</v>
      </c>
      <c r="K216" s="33" t="s">
        <v>208</v>
      </c>
      <c r="L216" s="33" t="s">
        <v>805</v>
      </c>
      <c r="M216" s="35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16" s="35" t="str">
        <f>IFERROR(IF(Table1[[#This Row],[Medicare Rate in CR]]&gt;0,"Y","N"),"N")</f>
        <v>Y</v>
      </c>
      <c r="O216" s="40">
        <f>Table1[[#This Row],[Medicare Rate in CR]]*Table1[[#This Row],[SumOfUnits]]*Table1[[#This Row],[Actuarial Factor 6/13/22]]</f>
        <v>2198.6643634916281</v>
      </c>
      <c r="P21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2198.6643634916281</v>
      </c>
      <c r="Q216" s="37">
        <f>Table1[[#This Row],[Trended Medicare Pricing for all RHCs]]-Table1[[#This Row],[SumOfSFY23 Estimated Payment 6/13/2022]]</f>
        <v>-61.315636419963084</v>
      </c>
      <c r="R216" s="35">
        <f>Table1[[#This Row],[SumOfUnits]]*Table1[[#This Row],[Actuarial Factor 6/13/22]]</f>
        <v>6.0829004384883891</v>
      </c>
    </row>
    <row r="217" spans="1:18" x14ac:dyDescent="0.2">
      <c r="A217" s="178" t="s">
        <v>30</v>
      </c>
      <c r="B217" s="33" t="s">
        <v>631</v>
      </c>
      <c r="C217" s="33" t="s">
        <v>249</v>
      </c>
      <c r="D217" s="33" t="s">
        <v>184</v>
      </c>
      <c r="E217" s="33" t="s">
        <v>786</v>
      </c>
      <c r="F217" s="37">
        <v>51915.38</v>
      </c>
      <c r="G217" s="33">
        <v>140</v>
      </c>
      <c r="H217" s="33">
        <v>140</v>
      </c>
      <c r="I217" s="37">
        <f>Table1[[#This Row],[SumOfPaid]]*Table1[[#This Row],[Actuarial Factor 6/13/22]]</f>
        <v>79024.448143538742</v>
      </c>
      <c r="J217" s="33">
        <v>1.5221779777695694</v>
      </c>
      <c r="K217" s="33" t="s">
        <v>208</v>
      </c>
      <c r="L217" s="33" t="s">
        <v>805</v>
      </c>
      <c r="M217" s="35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17" s="35" t="str">
        <f>IFERROR(IF(Table1[[#This Row],[Medicare Rate in CR]]&gt;0,"Y","N"),"N")</f>
        <v>Y</v>
      </c>
      <c r="O217" s="40">
        <f>Table1[[#This Row],[Medicare Rate in CR]]*Table1[[#This Row],[SumOfUnits]]*Table1[[#This Row],[Actuarial Factor 6/13/22]]</f>
        <v>77026.772209073519</v>
      </c>
      <c r="P21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77026.772209073519</v>
      </c>
      <c r="Q217" s="37">
        <f>Table1[[#This Row],[Trended Medicare Pricing for all RHCs]]-Table1[[#This Row],[SumOfSFY23 Estimated Payment 6/13/2022]]</f>
        <v>-1997.6759344652237</v>
      </c>
      <c r="R217" s="35">
        <f>Table1[[#This Row],[SumOfUnits]]*Table1[[#This Row],[Actuarial Factor 6/13/22]]</f>
        <v>213.10491688773971</v>
      </c>
    </row>
    <row r="218" spans="1:18" x14ac:dyDescent="0.2">
      <c r="A218" s="178" t="s">
        <v>30</v>
      </c>
      <c r="B218" s="33" t="s">
        <v>631</v>
      </c>
      <c r="C218" s="33" t="s">
        <v>249</v>
      </c>
      <c r="D218" s="33" t="s">
        <v>184</v>
      </c>
      <c r="E218" s="33" t="s">
        <v>790</v>
      </c>
      <c r="F218" s="37">
        <v>25416.59</v>
      </c>
      <c r="G218" s="33">
        <v>69</v>
      </c>
      <c r="H218" s="33">
        <v>69</v>
      </c>
      <c r="I218" s="37">
        <f>Table1[[#This Row],[SumOfPaid]]*Table1[[#This Row],[Actuarial Factor 6/13/22]]</f>
        <v>56860.862195688329</v>
      </c>
      <c r="J218" s="33">
        <v>2.2371554246926251</v>
      </c>
      <c r="K218" s="33" t="s">
        <v>208</v>
      </c>
      <c r="L218" s="33" t="s">
        <v>805</v>
      </c>
      <c r="M218" s="35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18" s="35" t="str">
        <f>IFERROR(IF(Table1[[#This Row],[Medicare Rate in CR]]&gt;0,"Y","N"),"N")</f>
        <v>Y</v>
      </c>
      <c r="O218" s="40">
        <f>Table1[[#This Row],[Medicare Rate in CR]]*Table1[[#This Row],[SumOfUnits]]*Table1[[#This Row],[Actuarial Factor 6/13/22]]</f>
        <v>55794.768149605305</v>
      </c>
      <c r="P21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55794.768149605305</v>
      </c>
      <c r="Q218" s="37">
        <f>Table1[[#This Row],[Trended Medicare Pricing for all RHCs]]-Table1[[#This Row],[SumOfSFY23 Estimated Payment 6/13/2022]]</f>
        <v>-1066.0940460830243</v>
      </c>
      <c r="R218" s="35">
        <f>Table1[[#This Row],[SumOfUnits]]*Table1[[#This Row],[Actuarial Factor 6/13/22]]</f>
        <v>154.36372430379112</v>
      </c>
    </row>
    <row r="219" spans="1:18" x14ac:dyDescent="0.2">
      <c r="A219" s="178" t="s">
        <v>30</v>
      </c>
      <c r="B219" s="33" t="s">
        <v>631</v>
      </c>
      <c r="C219" s="33" t="s">
        <v>249</v>
      </c>
      <c r="D219" s="33" t="s">
        <v>184</v>
      </c>
      <c r="E219" s="33" t="s">
        <v>793</v>
      </c>
      <c r="F219" s="37">
        <v>1480.63</v>
      </c>
      <c r="G219" s="33">
        <v>4</v>
      </c>
      <c r="H219" s="33">
        <v>4</v>
      </c>
      <c r="I219" s="37">
        <f>Table1[[#This Row],[SumOfPaid]]*Table1[[#This Row],[Actuarial Factor 6/13/22]]</f>
        <v>3312.3994364626419</v>
      </c>
      <c r="J219" s="33">
        <v>2.2371554246926251</v>
      </c>
      <c r="K219" s="33" t="s">
        <v>208</v>
      </c>
      <c r="L219" s="33" t="s">
        <v>805</v>
      </c>
      <c r="M219" s="35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19" s="35" t="str">
        <f>IFERROR(IF(Table1[[#This Row],[Medicare Rate in CR]]&gt;0,"Y","N"),"N")</f>
        <v>Y</v>
      </c>
      <c r="O219" s="40">
        <f>Table1[[#This Row],[Medicare Rate in CR]]*Table1[[#This Row],[SumOfUnits]]*Table1[[#This Row],[Actuarial Factor 6/13/22]]</f>
        <v>3234.4793130205971</v>
      </c>
      <c r="P21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3234.4793130205971</v>
      </c>
      <c r="Q219" s="37">
        <f>Table1[[#This Row],[Trended Medicare Pricing for all RHCs]]-Table1[[#This Row],[SumOfSFY23 Estimated Payment 6/13/2022]]</f>
        <v>-77.920123442044769</v>
      </c>
      <c r="R219" s="35">
        <f>Table1[[#This Row],[SumOfUnits]]*Table1[[#This Row],[Actuarial Factor 6/13/22]]</f>
        <v>8.9486216987705003</v>
      </c>
    </row>
    <row r="220" spans="1:18" x14ac:dyDescent="0.2">
      <c r="A220" s="178" t="s">
        <v>30</v>
      </c>
      <c r="B220" s="33" t="s">
        <v>631</v>
      </c>
      <c r="C220" s="33" t="s">
        <v>249</v>
      </c>
      <c r="D220" s="33" t="s">
        <v>184</v>
      </c>
      <c r="E220" s="33" t="s">
        <v>789</v>
      </c>
      <c r="F220" s="37">
        <v>81374.42</v>
      </c>
      <c r="G220" s="33">
        <v>220</v>
      </c>
      <c r="H220" s="33">
        <v>220</v>
      </c>
      <c r="I220" s="37">
        <f>Table1[[#This Row],[SumOfPaid]]*Table1[[#This Row],[Actuarial Factor 6/13/22]]</f>
        <v>126290.91825356941</v>
      </c>
      <c r="J220" s="33">
        <v>1.551973190759079</v>
      </c>
      <c r="K220" s="33" t="s">
        <v>208</v>
      </c>
      <c r="L220" s="33" t="s">
        <v>805</v>
      </c>
      <c r="M220" s="35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20" s="35" t="str">
        <f>IFERROR(IF(Table1[[#This Row],[Medicare Rate in CR]]&gt;0,"Y","N"),"N")</f>
        <v>Y</v>
      </c>
      <c r="O220" s="40">
        <f>Table1[[#This Row],[Medicare Rate in CR]]*Table1[[#This Row],[SumOfUnits]]*Table1[[#This Row],[Actuarial Factor 6/13/22]]</f>
        <v>123411.35615597121</v>
      </c>
      <c r="P22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123411.35615597121</v>
      </c>
      <c r="Q220" s="37">
        <f>Table1[[#This Row],[Trended Medicare Pricing for all RHCs]]-Table1[[#This Row],[SumOfSFY23 Estimated Payment 6/13/2022]]</f>
        <v>-2879.5620975982019</v>
      </c>
      <c r="R220" s="35">
        <f>Table1[[#This Row],[SumOfUnits]]*Table1[[#This Row],[Actuarial Factor 6/13/22]]</f>
        <v>341.43410196699739</v>
      </c>
    </row>
    <row r="221" spans="1:18" x14ac:dyDescent="0.2">
      <c r="A221" s="178" t="s">
        <v>30</v>
      </c>
      <c r="B221" s="33" t="s">
        <v>631</v>
      </c>
      <c r="C221" s="33" t="s">
        <v>249</v>
      </c>
      <c r="D221" s="33" t="s">
        <v>184</v>
      </c>
      <c r="E221" s="33" t="s">
        <v>791</v>
      </c>
      <c r="F221" s="37">
        <v>4028.54</v>
      </c>
      <c r="G221" s="33">
        <v>11</v>
      </c>
      <c r="H221" s="33">
        <v>11</v>
      </c>
      <c r="I221" s="37">
        <f>Table1[[#This Row],[SumOfPaid]]*Table1[[#This Row],[Actuarial Factor 6/13/22]]</f>
        <v>6673.56040669095</v>
      </c>
      <c r="J221" s="33">
        <v>1.6565704713595868</v>
      </c>
      <c r="K221" s="33" t="s">
        <v>208</v>
      </c>
      <c r="L221" s="33" t="s">
        <v>805</v>
      </c>
      <c r="M221" s="35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21" s="35" t="str">
        <f>IFERROR(IF(Table1[[#This Row],[Medicare Rate in CR]]&gt;0,"Y","N"),"N")</f>
        <v>Y</v>
      </c>
      <c r="O221" s="40">
        <f>Table1[[#This Row],[Medicare Rate in CR]]*Table1[[#This Row],[SumOfUnits]]*Table1[[#This Row],[Actuarial Factor 6/13/22]]</f>
        <v>6586.4413656021488</v>
      </c>
      <c r="P22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6586.4413656021488</v>
      </c>
      <c r="Q221" s="37">
        <f>Table1[[#This Row],[Trended Medicare Pricing for all RHCs]]-Table1[[#This Row],[SumOfSFY23 Estimated Payment 6/13/2022]]</f>
        <v>-87.119041088801168</v>
      </c>
      <c r="R221" s="35">
        <f>Table1[[#This Row],[SumOfUnits]]*Table1[[#This Row],[Actuarial Factor 6/13/22]]</f>
        <v>18.222275184955453</v>
      </c>
    </row>
    <row r="222" spans="1:18" x14ac:dyDescent="0.2">
      <c r="A222" s="178" t="s">
        <v>30</v>
      </c>
      <c r="B222" s="33" t="s">
        <v>631</v>
      </c>
      <c r="C222" s="33" t="s">
        <v>249</v>
      </c>
      <c r="D222" s="33" t="s">
        <v>184</v>
      </c>
      <c r="E222" s="33" t="s">
        <v>788</v>
      </c>
      <c r="F222" s="37">
        <v>5567.4599999999991</v>
      </c>
      <c r="G222" s="33">
        <v>15</v>
      </c>
      <c r="H222" s="33">
        <v>15</v>
      </c>
      <c r="I222" s="37">
        <f>Table1[[#This Row],[SumOfPaid]]*Table1[[#This Row],[Actuarial Factor 6/13/22]]</f>
        <v>11214.648398170084</v>
      </c>
      <c r="J222" s="33">
        <v>2.0143204258620782</v>
      </c>
      <c r="K222" s="33" t="s">
        <v>208</v>
      </c>
      <c r="L222" s="33" t="s">
        <v>805</v>
      </c>
      <c r="M222" s="35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22" s="35" t="str">
        <f>IFERROR(IF(Table1[[#This Row],[Medicare Rate in CR]]&gt;0,"Y","N"),"N")</f>
        <v>Y</v>
      </c>
      <c r="O222" s="40">
        <f>Table1[[#This Row],[Medicare Rate in CR]]*Table1[[#This Row],[SumOfUnits]]*Table1[[#This Row],[Actuarial Factor 6/13/22]]</f>
        <v>10921.141768917721</v>
      </c>
      <c r="P22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10921.141768917721</v>
      </c>
      <c r="Q222" s="37">
        <f>Table1[[#This Row],[Trended Medicare Pricing for all RHCs]]-Table1[[#This Row],[SumOfSFY23 Estimated Payment 6/13/2022]]</f>
        <v>-293.50662925236247</v>
      </c>
      <c r="R222" s="35">
        <f>Table1[[#This Row],[SumOfUnits]]*Table1[[#This Row],[Actuarial Factor 6/13/22]]</f>
        <v>30.214806387931173</v>
      </c>
    </row>
    <row r="223" spans="1:18" x14ac:dyDescent="0.2">
      <c r="A223" s="178" t="s">
        <v>30</v>
      </c>
      <c r="B223" s="33" t="s">
        <v>631</v>
      </c>
      <c r="C223" s="33" t="s">
        <v>249</v>
      </c>
      <c r="D223" s="33" t="s">
        <v>184</v>
      </c>
      <c r="E223" s="33" t="s">
        <v>787</v>
      </c>
      <c r="F223" s="37">
        <v>16702.93</v>
      </c>
      <c r="G223" s="33">
        <v>45</v>
      </c>
      <c r="H223" s="33">
        <v>45</v>
      </c>
      <c r="I223" s="37">
        <f>Table1[[#This Row],[SumOfPaid]]*Table1[[#This Row],[Actuarial Factor 6/13/22]]</f>
        <v>20872.416044313857</v>
      </c>
      <c r="J223" s="33">
        <v>1.2496260263506975</v>
      </c>
      <c r="K223" s="33" t="s">
        <v>208</v>
      </c>
      <c r="L223" s="33" t="s">
        <v>805</v>
      </c>
      <c r="M223" s="35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23" s="35" t="str">
        <f>IFERROR(IF(Table1[[#This Row],[Medicare Rate in CR]]&gt;0,"Y","N"),"N")</f>
        <v>Y</v>
      </c>
      <c r="O223" s="40">
        <f>Table1[[#This Row],[Medicare Rate in CR]]*Table1[[#This Row],[SumOfUnits]]*Table1[[#This Row],[Actuarial Factor 6/13/22]]</f>
        <v>20325.479725100682</v>
      </c>
      <c r="P22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20325.479725100682</v>
      </c>
      <c r="Q223" s="37">
        <f>Table1[[#This Row],[Trended Medicare Pricing for all RHCs]]-Table1[[#This Row],[SumOfSFY23 Estimated Payment 6/13/2022]]</f>
        <v>-546.93631921317501</v>
      </c>
      <c r="R223" s="35">
        <f>Table1[[#This Row],[SumOfUnits]]*Table1[[#This Row],[Actuarial Factor 6/13/22]]</f>
        <v>56.233171185781387</v>
      </c>
    </row>
    <row r="224" spans="1:18" x14ac:dyDescent="0.2">
      <c r="A224" s="178" t="s">
        <v>30</v>
      </c>
      <c r="B224" s="33" t="s">
        <v>631</v>
      </c>
      <c r="C224" s="33" t="s">
        <v>249</v>
      </c>
      <c r="D224" s="33" t="s">
        <v>2</v>
      </c>
      <c r="E224" s="33" t="s">
        <v>798</v>
      </c>
      <c r="F224" s="37">
        <v>1852.1599999999999</v>
      </c>
      <c r="G224" s="33">
        <v>5</v>
      </c>
      <c r="H224" s="33">
        <v>5</v>
      </c>
      <c r="I224" s="37">
        <f>Table1[[#This Row],[SumOfPaid]]*Table1[[#This Row],[Actuarial Factor 6/13/22]]</f>
        <v>2686.1799091838925</v>
      </c>
      <c r="J224" s="33">
        <v>1.4502958217345654</v>
      </c>
      <c r="K224" s="33" t="s">
        <v>208</v>
      </c>
      <c r="L224" s="33" t="s">
        <v>805</v>
      </c>
      <c r="M224" s="35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24" s="35" t="str">
        <f>IFERROR(IF(Table1[[#This Row],[Medicare Rate in CR]]&gt;0,"Y","N"),"N")</f>
        <v>Y</v>
      </c>
      <c r="O224" s="40">
        <f>Table1[[#This Row],[Medicare Rate in CR]]*Table1[[#This Row],[SumOfUnits]]*Table1[[#This Row],[Actuarial Factor 6/13/22]]</f>
        <v>2621.0471238297932</v>
      </c>
      <c r="P22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2621.0471238297932</v>
      </c>
      <c r="Q224" s="37">
        <f>Table1[[#This Row],[Trended Medicare Pricing for all RHCs]]-Table1[[#This Row],[SumOfSFY23 Estimated Payment 6/13/2022]]</f>
        <v>-65.132785354099269</v>
      </c>
      <c r="R224" s="35">
        <f>Table1[[#This Row],[SumOfUnits]]*Table1[[#This Row],[Actuarial Factor 6/13/22]]</f>
        <v>7.251479108672827</v>
      </c>
    </row>
    <row r="225" spans="1:18" x14ac:dyDescent="0.2">
      <c r="A225" s="178" t="s">
        <v>30</v>
      </c>
      <c r="B225" s="33" t="s">
        <v>631</v>
      </c>
      <c r="C225" s="33" t="s">
        <v>249</v>
      </c>
      <c r="D225" s="33" t="s">
        <v>2</v>
      </c>
      <c r="E225" s="33" t="s">
        <v>799</v>
      </c>
      <c r="F225" s="37">
        <v>2972.24</v>
      </c>
      <c r="G225" s="33">
        <v>8</v>
      </c>
      <c r="H225" s="33">
        <v>8</v>
      </c>
      <c r="I225" s="37">
        <f>Table1[[#This Row],[SumOfPaid]]*Table1[[#This Row],[Actuarial Factor 6/13/22]]</f>
        <v>3382.3965136239972</v>
      </c>
      <c r="J225" s="33">
        <v>1.1379957586278353</v>
      </c>
      <c r="K225" s="33" t="s">
        <v>208</v>
      </c>
      <c r="L225" s="33" t="s">
        <v>805</v>
      </c>
      <c r="M225" s="35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25" s="35" t="str">
        <f>IFERROR(IF(Table1[[#This Row],[Medicare Rate in CR]]&gt;0,"Y","N"),"N")</f>
        <v>Y</v>
      </c>
      <c r="O225" s="40">
        <f>Table1[[#This Row],[Medicare Rate in CR]]*Table1[[#This Row],[SumOfUnits]]*Table1[[#This Row],[Actuarial Factor 6/13/22]]</f>
        <v>3290.6285356482485</v>
      </c>
      <c r="P22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3290.6285356482485</v>
      </c>
      <c r="Q225" s="37">
        <f>Table1[[#This Row],[Trended Medicare Pricing for all RHCs]]-Table1[[#This Row],[SumOfSFY23 Estimated Payment 6/13/2022]]</f>
        <v>-91.767977975748636</v>
      </c>
      <c r="R225" s="35">
        <f>Table1[[#This Row],[SumOfUnits]]*Table1[[#This Row],[Actuarial Factor 6/13/22]]</f>
        <v>9.1039660690226825</v>
      </c>
    </row>
    <row r="226" spans="1:18" x14ac:dyDescent="0.2">
      <c r="A226" s="178" t="s">
        <v>30</v>
      </c>
      <c r="B226" s="33" t="s">
        <v>631</v>
      </c>
      <c r="C226" s="33" t="s">
        <v>249</v>
      </c>
      <c r="D226" s="33" t="s">
        <v>185</v>
      </c>
      <c r="E226" s="33" t="s">
        <v>797</v>
      </c>
      <c r="F226" s="37">
        <v>3338.28</v>
      </c>
      <c r="G226" s="33">
        <v>9</v>
      </c>
      <c r="H226" s="33">
        <v>9</v>
      </c>
      <c r="I226" s="37">
        <f>Table1[[#This Row],[SumOfPaid]]*Table1[[#This Row],[Actuarial Factor 6/13/22]]</f>
        <v>3640.0178541186642</v>
      </c>
      <c r="J226" s="33">
        <v>1.0903872215987467</v>
      </c>
      <c r="K226" s="33" t="s">
        <v>208</v>
      </c>
      <c r="L226" s="33" t="s">
        <v>805</v>
      </c>
      <c r="M226" s="35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26" s="35" t="str">
        <f>IFERROR(IF(Table1[[#This Row],[Medicare Rate in CR]]&gt;0,"Y","N"),"N")</f>
        <v>Y</v>
      </c>
      <c r="O226" s="40">
        <f>Table1[[#This Row],[Medicare Rate in CR]]*Table1[[#This Row],[SumOfUnits]]*Table1[[#This Row],[Actuarial Factor 6/13/22]]</f>
        <v>3547.0841512218026</v>
      </c>
      <c r="P22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3547.0841512218026</v>
      </c>
      <c r="Q226" s="37">
        <f>Table1[[#This Row],[Trended Medicare Pricing for all RHCs]]-Table1[[#This Row],[SumOfSFY23 Estimated Payment 6/13/2022]]</f>
        <v>-92.933702896861632</v>
      </c>
      <c r="R226" s="35">
        <f>Table1[[#This Row],[SumOfUnits]]*Table1[[#This Row],[Actuarial Factor 6/13/22]]</f>
        <v>9.8134849943887197</v>
      </c>
    </row>
    <row r="227" spans="1:18" x14ac:dyDescent="0.2">
      <c r="A227" s="178" t="s">
        <v>30</v>
      </c>
      <c r="B227" s="33" t="s">
        <v>631</v>
      </c>
      <c r="C227" s="33" t="s">
        <v>249</v>
      </c>
      <c r="D227" s="33" t="s">
        <v>185</v>
      </c>
      <c r="E227" s="33" t="s">
        <v>795</v>
      </c>
      <c r="F227" s="37">
        <v>44481.749999999993</v>
      </c>
      <c r="G227" s="33">
        <v>121</v>
      </c>
      <c r="H227" s="33">
        <v>121</v>
      </c>
      <c r="I227" s="37">
        <f>Table1[[#This Row],[SumOfPaid]]*Table1[[#This Row],[Actuarial Factor 6/13/22]]</f>
        <v>50721.565796899173</v>
      </c>
      <c r="J227" s="33">
        <v>1.1402781094920766</v>
      </c>
      <c r="K227" s="33" t="s">
        <v>208</v>
      </c>
      <c r="L227" s="33" t="s">
        <v>805</v>
      </c>
      <c r="M227" s="35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27" s="35" t="str">
        <f>IFERROR(IF(Table1[[#This Row],[Medicare Rate in CR]]&gt;0,"Y","N"),"N")</f>
        <v>Y</v>
      </c>
      <c r="O227" s="40">
        <f>Table1[[#This Row],[Medicare Rate in CR]]*Table1[[#This Row],[SumOfUnits]]*Table1[[#This Row],[Actuarial Factor 6/13/22]]</f>
        <v>49870.576243785239</v>
      </c>
      <c r="P22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49870.576243785239</v>
      </c>
      <c r="Q227" s="37">
        <f>Table1[[#This Row],[Trended Medicare Pricing for all RHCs]]-Table1[[#This Row],[SumOfSFY23 Estimated Payment 6/13/2022]]</f>
        <v>-850.98955311393365</v>
      </c>
      <c r="R227" s="35">
        <f>Table1[[#This Row],[SumOfUnits]]*Table1[[#This Row],[Actuarial Factor 6/13/22]]</f>
        <v>137.97365124854127</v>
      </c>
    </row>
    <row r="228" spans="1:18" x14ac:dyDescent="0.2">
      <c r="A228" s="178" t="s">
        <v>30</v>
      </c>
      <c r="B228" s="33" t="s">
        <v>631</v>
      </c>
      <c r="C228" s="33" t="s">
        <v>192</v>
      </c>
      <c r="D228" s="33" t="s">
        <v>184</v>
      </c>
      <c r="E228" s="33" t="s">
        <v>786</v>
      </c>
      <c r="F228" s="37">
        <v>371.53</v>
      </c>
      <c r="G228" s="33">
        <v>1</v>
      </c>
      <c r="H228" s="33">
        <v>1</v>
      </c>
      <c r="I228" s="37">
        <f>Table1[[#This Row],[SumOfPaid]]*Table1[[#This Row],[Actuarial Factor 6/13/22]]</f>
        <v>486.85494534872248</v>
      </c>
      <c r="J228" s="33">
        <v>1.3104054729058825</v>
      </c>
      <c r="K228" s="33" t="s">
        <v>208</v>
      </c>
      <c r="L228" s="33" t="s">
        <v>805</v>
      </c>
      <c r="M228" s="35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28" s="35" t="str">
        <f>IFERROR(IF(Table1[[#This Row],[Medicare Rate in CR]]&gt;0,"Y","N"),"N")</f>
        <v>Y</v>
      </c>
      <c r="O228" s="40">
        <f>Table1[[#This Row],[Medicare Rate in CR]]*Table1[[#This Row],[SumOfUnits]]*Table1[[#This Row],[Actuarial Factor 6/13/22]]</f>
        <v>473.64605818183122</v>
      </c>
      <c r="P22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473.64605818183122</v>
      </c>
      <c r="Q228" s="37">
        <f>Table1[[#This Row],[Trended Medicare Pricing for all RHCs]]-Table1[[#This Row],[SumOfSFY23 Estimated Payment 6/13/2022]]</f>
        <v>-13.208887166891259</v>
      </c>
      <c r="R228" s="35">
        <f>Table1[[#This Row],[SumOfUnits]]*Table1[[#This Row],[Actuarial Factor 6/13/22]]</f>
        <v>1.3104054729058825</v>
      </c>
    </row>
    <row r="229" spans="1:18" x14ac:dyDescent="0.2">
      <c r="A229" s="178" t="s">
        <v>30</v>
      </c>
      <c r="B229" s="33" t="s">
        <v>631</v>
      </c>
      <c r="C229" s="33" t="s">
        <v>192</v>
      </c>
      <c r="D229" s="33" t="s">
        <v>184</v>
      </c>
      <c r="E229" s="33" t="s">
        <v>789</v>
      </c>
      <c r="F229" s="37">
        <v>371.53</v>
      </c>
      <c r="G229" s="33">
        <v>1</v>
      </c>
      <c r="H229" s="33">
        <v>1</v>
      </c>
      <c r="I229" s="37">
        <f>Table1[[#This Row],[SumOfPaid]]*Table1[[#This Row],[Actuarial Factor 6/13/22]]</f>
        <v>512.37934868502089</v>
      </c>
      <c r="J229" s="33">
        <v>1.3791062597502783</v>
      </c>
      <c r="K229" s="33" t="s">
        <v>208</v>
      </c>
      <c r="L229" s="33" t="s">
        <v>805</v>
      </c>
      <c r="M229" s="35">
        <f>IFERROR(INDEX(FreeStand_MedicareCRs!E:E,MATCH(Table1[[#This Row],[Medicare Number]],FreeStand_MedicareCRs!A:A,0)),INDEX(HospitalBased_Mdcr_Rates!G:G,MATCH(Table1[[#This Row],[Medicare Number]],HospitalBased_Mdcr_Rates!E:E,0)))</f>
        <v>361.45</v>
      </c>
      <c r="N229" s="35" t="str">
        <f>IFERROR(IF(Table1[[#This Row],[Medicare Rate in CR]]&gt;0,"Y","N"),"N")</f>
        <v>Y</v>
      </c>
      <c r="O229" s="40">
        <f>Table1[[#This Row],[Medicare Rate in CR]]*Table1[[#This Row],[SumOfUnits]]*Table1[[#This Row],[Actuarial Factor 6/13/22]]</f>
        <v>498.47795758673811</v>
      </c>
      <c r="P22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498.47795758673811</v>
      </c>
      <c r="Q229" s="37">
        <f>Table1[[#This Row],[Trended Medicare Pricing for all RHCs]]-Table1[[#This Row],[SumOfSFY23 Estimated Payment 6/13/2022]]</f>
        <v>-13.901391098282772</v>
      </c>
      <c r="R229" s="35">
        <f>Table1[[#This Row],[SumOfUnits]]*Table1[[#This Row],[Actuarial Factor 6/13/22]]</f>
        <v>1.3791062597502783</v>
      </c>
    </row>
    <row r="230" spans="1:18" x14ac:dyDescent="0.2">
      <c r="A230" s="178" t="s">
        <v>31</v>
      </c>
      <c r="B230" s="33" t="s">
        <v>685</v>
      </c>
      <c r="C230" s="33" t="s">
        <v>421</v>
      </c>
      <c r="D230" s="33" t="s">
        <v>184</v>
      </c>
      <c r="E230" s="33" t="s">
        <v>786</v>
      </c>
      <c r="F230" s="37">
        <v>3824.7000000000003</v>
      </c>
      <c r="G230" s="33">
        <v>17</v>
      </c>
      <c r="H230" s="33">
        <v>17</v>
      </c>
      <c r="I230" s="37">
        <f>Table1[[#This Row],[SumOfPaid]]*Table1[[#This Row],[Actuarial Factor 6/13/22]]</f>
        <v>5403.0614953389932</v>
      </c>
      <c r="J230" s="33">
        <v>1.412675894930058</v>
      </c>
      <c r="K230" s="33" t="s">
        <v>328</v>
      </c>
      <c r="L230" s="33" t="s">
        <v>805</v>
      </c>
      <c r="M230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30" s="35" t="str">
        <f>IFERROR(IF(Table1[[#This Row],[Medicare Rate in CR]]&gt;0,"Y","N"),"N")</f>
        <v>Y</v>
      </c>
      <c r="O230" s="40">
        <f>Table1[[#This Row],[Medicare Rate in CR]]*Table1[[#This Row],[SumOfUnits]]*Table1[[#This Row],[Actuarial Factor 6/13/22]]</f>
        <v>8167.9083766192543</v>
      </c>
      <c r="P23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8167.9083766192543</v>
      </c>
      <c r="Q230" s="37">
        <f>Table1[[#This Row],[Trended Medicare Pricing for all RHCs]]-Table1[[#This Row],[SumOfSFY23 Estimated Payment 6/13/2022]]</f>
        <v>2764.8468812802612</v>
      </c>
      <c r="R230" s="35">
        <f>Table1[[#This Row],[SumOfUnits]]*Table1[[#This Row],[Actuarial Factor 6/13/22]]</f>
        <v>24.015490213810985</v>
      </c>
    </row>
    <row r="231" spans="1:18" x14ac:dyDescent="0.2">
      <c r="A231" s="178" t="s">
        <v>31</v>
      </c>
      <c r="B231" s="33" t="s">
        <v>685</v>
      </c>
      <c r="C231" s="33" t="s">
        <v>421</v>
      </c>
      <c r="D231" s="33" t="s">
        <v>184</v>
      </c>
      <c r="E231" s="33" t="s">
        <v>790</v>
      </c>
      <c r="F231" s="37">
        <v>448.96</v>
      </c>
      <c r="G231" s="33">
        <v>2</v>
      </c>
      <c r="H231" s="33">
        <v>2</v>
      </c>
      <c r="I231" s="37">
        <f>Table1[[#This Row],[SumOfPaid]]*Table1[[#This Row],[Actuarial Factor 6/13/22]]</f>
        <v>902.01311136620802</v>
      </c>
      <c r="J231" s="33">
        <v>2.0091168731428368</v>
      </c>
      <c r="K231" s="33" t="s">
        <v>328</v>
      </c>
      <c r="L231" s="33" t="s">
        <v>805</v>
      </c>
      <c r="M231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31" s="35" t="str">
        <f>IFERROR(IF(Table1[[#This Row],[Medicare Rate in CR]]&gt;0,"Y","N"),"N")</f>
        <v>Y</v>
      </c>
      <c r="O231" s="40">
        <f>Table1[[#This Row],[Medicare Rate in CR]]*Table1[[#This Row],[SumOfUnits]]*Table1[[#This Row],[Actuarial Factor 6/13/22]]</f>
        <v>1366.6414794492205</v>
      </c>
      <c r="P23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1366.6414794492205</v>
      </c>
      <c r="Q231" s="37">
        <f>Table1[[#This Row],[Trended Medicare Pricing for all RHCs]]-Table1[[#This Row],[SumOfSFY23 Estimated Payment 6/13/2022]]</f>
        <v>464.62836808301245</v>
      </c>
      <c r="R231" s="35">
        <f>Table1[[#This Row],[SumOfUnits]]*Table1[[#This Row],[Actuarial Factor 6/13/22]]</f>
        <v>4.0182337462856736</v>
      </c>
    </row>
    <row r="232" spans="1:18" x14ac:dyDescent="0.2">
      <c r="A232" s="178" t="s">
        <v>31</v>
      </c>
      <c r="B232" s="33" t="s">
        <v>685</v>
      </c>
      <c r="C232" s="33" t="s">
        <v>421</v>
      </c>
      <c r="D232" s="33" t="s">
        <v>184</v>
      </c>
      <c r="E232" s="33" t="s">
        <v>789</v>
      </c>
      <c r="F232" s="37">
        <v>1575.63</v>
      </c>
      <c r="G232" s="33">
        <v>7</v>
      </c>
      <c r="H232" s="33">
        <v>7</v>
      </c>
      <c r="I232" s="37">
        <f>Table1[[#This Row],[SumOfPaid]]*Table1[[#This Row],[Actuarial Factor 6/13/22]]</f>
        <v>2437.8329592227979</v>
      </c>
      <c r="J232" s="33">
        <v>1.5472115656739194</v>
      </c>
      <c r="K232" s="33" t="s">
        <v>328</v>
      </c>
      <c r="L232" s="33" t="s">
        <v>805</v>
      </c>
      <c r="M232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32" s="35" t="str">
        <f>IFERROR(IF(Table1[[#This Row],[Medicare Rate in CR]]&gt;0,"Y","N"),"N")</f>
        <v>Y</v>
      </c>
      <c r="O232" s="40">
        <f>Table1[[#This Row],[Medicare Rate in CR]]*Table1[[#This Row],[SumOfUnits]]*Table1[[#This Row],[Actuarial Factor 6/13/22]]</f>
        <v>3683.5548792094969</v>
      </c>
      <c r="P23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3683.5548792094969</v>
      </c>
      <c r="Q232" s="37">
        <f>Table1[[#This Row],[Trended Medicare Pricing for all RHCs]]-Table1[[#This Row],[SumOfSFY23 Estimated Payment 6/13/2022]]</f>
        <v>1245.721919986699</v>
      </c>
      <c r="R232" s="35">
        <f>Table1[[#This Row],[SumOfUnits]]*Table1[[#This Row],[Actuarial Factor 6/13/22]]</f>
        <v>10.830480959717436</v>
      </c>
    </row>
    <row r="233" spans="1:18" x14ac:dyDescent="0.2">
      <c r="A233" s="178" t="s">
        <v>31</v>
      </c>
      <c r="B233" s="33" t="s">
        <v>685</v>
      </c>
      <c r="C233" s="33" t="s">
        <v>421</v>
      </c>
      <c r="D233" s="33" t="s">
        <v>184</v>
      </c>
      <c r="E233" s="33" t="s">
        <v>791</v>
      </c>
      <c r="F233" s="37">
        <v>224.48</v>
      </c>
      <c r="G233" s="33">
        <v>1</v>
      </c>
      <c r="H233" s="33">
        <v>1</v>
      </c>
      <c r="I233" s="37">
        <f>Table1[[#This Row],[SumOfPaid]]*Table1[[#This Row],[Actuarial Factor 6/13/22]]</f>
        <v>366.59248053070769</v>
      </c>
      <c r="J233" s="33">
        <v>1.6330741292351554</v>
      </c>
      <c r="K233" s="33" t="s">
        <v>328</v>
      </c>
      <c r="L233" s="33" t="s">
        <v>805</v>
      </c>
      <c r="M233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33" s="35" t="str">
        <f>IFERROR(IF(Table1[[#This Row],[Medicare Rate in CR]]&gt;0,"Y","N"),"N")</f>
        <v>Y</v>
      </c>
      <c r="O233" s="40">
        <f>Table1[[#This Row],[Medicare Rate in CR]]*Table1[[#This Row],[SumOfUnits]]*Table1[[#This Row],[Actuarial Factor 6/13/22]]</f>
        <v>555.42484209416875</v>
      </c>
      <c r="P23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555.42484209416875</v>
      </c>
      <c r="Q233" s="37">
        <f>Table1[[#This Row],[Trended Medicare Pricing for all RHCs]]-Table1[[#This Row],[SumOfSFY23 Estimated Payment 6/13/2022]]</f>
        <v>188.83236156346106</v>
      </c>
      <c r="R233" s="35">
        <f>Table1[[#This Row],[SumOfUnits]]*Table1[[#This Row],[Actuarial Factor 6/13/22]]</f>
        <v>1.6330741292351554</v>
      </c>
    </row>
    <row r="234" spans="1:18" x14ac:dyDescent="0.2">
      <c r="A234" s="178" t="s">
        <v>31</v>
      </c>
      <c r="B234" s="33" t="s">
        <v>685</v>
      </c>
      <c r="C234" s="33" t="s">
        <v>421</v>
      </c>
      <c r="D234" s="33" t="s">
        <v>184</v>
      </c>
      <c r="E234" s="33" t="s">
        <v>787</v>
      </c>
      <c r="F234" s="37">
        <v>457.5</v>
      </c>
      <c r="G234" s="33">
        <v>2</v>
      </c>
      <c r="H234" s="33">
        <v>2</v>
      </c>
      <c r="I234" s="37">
        <f>Table1[[#This Row],[SumOfPaid]]*Table1[[#This Row],[Actuarial Factor 6/13/22]]</f>
        <v>599.11674899981506</v>
      </c>
      <c r="J234" s="33">
        <v>1.3095448065569728</v>
      </c>
      <c r="K234" s="33" t="s">
        <v>328</v>
      </c>
      <c r="L234" s="33" t="s">
        <v>805</v>
      </c>
      <c r="M234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34" s="35" t="str">
        <f>IFERROR(IF(Table1[[#This Row],[Medicare Rate in CR]]&gt;0,"Y","N"),"N")</f>
        <v>Y</v>
      </c>
      <c r="O234" s="40">
        <f>Table1[[#This Row],[Medicare Rate in CR]]*Table1[[#This Row],[SumOfUnits]]*Table1[[#This Row],[Actuarial Factor 6/13/22]]</f>
        <v>890.77856831618408</v>
      </c>
      <c r="P23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890.77856831618408</v>
      </c>
      <c r="Q234" s="37">
        <f>Table1[[#This Row],[Trended Medicare Pricing for all RHCs]]-Table1[[#This Row],[SumOfSFY23 Estimated Payment 6/13/2022]]</f>
        <v>291.66181931636902</v>
      </c>
      <c r="R234" s="35">
        <f>Table1[[#This Row],[SumOfUnits]]*Table1[[#This Row],[Actuarial Factor 6/13/22]]</f>
        <v>2.6190896131139456</v>
      </c>
    </row>
    <row r="235" spans="1:18" x14ac:dyDescent="0.2">
      <c r="A235" s="178" t="s">
        <v>31</v>
      </c>
      <c r="B235" s="33" t="s">
        <v>685</v>
      </c>
      <c r="C235" s="33" t="s">
        <v>421</v>
      </c>
      <c r="D235" s="33" t="s">
        <v>185</v>
      </c>
      <c r="E235" s="33" t="s">
        <v>795</v>
      </c>
      <c r="F235" s="37">
        <v>224.48</v>
      </c>
      <c r="G235" s="33">
        <v>1</v>
      </c>
      <c r="H235" s="33">
        <v>1</v>
      </c>
      <c r="I235" s="37">
        <f>Table1[[#This Row],[SumOfPaid]]*Table1[[#This Row],[Actuarial Factor 6/13/22]]</f>
        <v>259.79530014424711</v>
      </c>
      <c r="J235" s="33">
        <v>1.1573204746269028</v>
      </c>
      <c r="K235" s="33" t="s">
        <v>328</v>
      </c>
      <c r="L235" s="33" t="s">
        <v>805</v>
      </c>
      <c r="M235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35" s="35" t="str">
        <f>IFERROR(IF(Table1[[#This Row],[Medicare Rate in CR]]&gt;0,"Y","N"),"N")</f>
        <v>Y</v>
      </c>
      <c r="O235" s="40">
        <f>Table1[[#This Row],[Medicare Rate in CR]]*Table1[[#This Row],[SumOfUnits]]*Table1[[#This Row],[Actuarial Factor 6/13/22]]</f>
        <v>393.61626662535593</v>
      </c>
      <c r="P23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393.61626662535593</v>
      </c>
      <c r="Q235" s="37">
        <f>Table1[[#This Row],[Trended Medicare Pricing for all RHCs]]-Table1[[#This Row],[SumOfSFY23 Estimated Payment 6/13/2022]]</f>
        <v>133.82096648110883</v>
      </c>
      <c r="R235" s="35">
        <f>Table1[[#This Row],[SumOfUnits]]*Table1[[#This Row],[Actuarial Factor 6/13/22]]</f>
        <v>1.1573204746269028</v>
      </c>
    </row>
    <row r="236" spans="1:18" x14ac:dyDescent="0.2">
      <c r="A236" s="178" t="s">
        <v>31</v>
      </c>
      <c r="B236" s="33" t="s">
        <v>685</v>
      </c>
      <c r="C236" s="33" t="s">
        <v>426</v>
      </c>
      <c r="D236" s="33" t="s">
        <v>184</v>
      </c>
      <c r="E236" s="33" t="s">
        <v>786</v>
      </c>
      <c r="F236" s="37">
        <v>1106.5</v>
      </c>
      <c r="G236" s="33">
        <v>5</v>
      </c>
      <c r="H236" s="33">
        <v>5</v>
      </c>
      <c r="I236" s="37">
        <f>Table1[[#This Row],[SumOfPaid]]*Table1[[#This Row],[Actuarial Factor 6/13/22]]</f>
        <v>1579.9555305047706</v>
      </c>
      <c r="J236" s="33">
        <v>1.4278857031222509</v>
      </c>
      <c r="K236" s="33" t="s">
        <v>328</v>
      </c>
      <c r="L236" s="33" t="s">
        <v>805</v>
      </c>
      <c r="M236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36" s="35" t="str">
        <f>IFERROR(IF(Table1[[#This Row],[Medicare Rate in CR]]&gt;0,"Y","N"),"N")</f>
        <v>Y</v>
      </c>
      <c r="O236" s="40">
        <f>Table1[[#This Row],[Medicare Rate in CR]]*Table1[[#This Row],[SumOfUnits]]*Table1[[#This Row],[Actuarial Factor 6/13/22]]</f>
        <v>2428.1910324445439</v>
      </c>
      <c r="P23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2428.1910324445439</v>
      </c>
      <c r="Q236" s="37">
        <f>Table1[[#This Row],[Trended Medicare Pricing for all RHCs]]-Table1[[#This Row],[SumOfSFY23 Estimated Payment 6/13/2022]]</f>
        <v>848.23550193977326</v>
      </c>
      <c r="R236" s="35">
        <f>Table1[[#This Row],[SumOfUnits]]*Table1[[#This Row],[Actuarial Factor 6/13/22]]</f>
        <v>7.1394285156112547</v>
      </c>
    </row>
    <row r="237" spans="1:18" x14ac:dyDescent="0.2">
      <c r="A237" s="178" t="s">
        <v>31</v>
      </c>
      <c r="B237" s="33" t="s">
        <v>685</v>
      </c>
      <c r="C237" s="33" t="s">
        <v>426</v>
      </c>
      <c r="D237" s="33" t="s">
        <v>184</v>
      </c>
      <c r="E237" s="33" t="s">
        <v>789</v>
      </c>
      <c r="F237" s="37">
        <v>448.96</v>
      </c>
      <c r="G237" s="33">
        <v>2</v>
      </c>
      <c r="H237" s="33">
        <v>2</v>
      </c>
      <c r="I237" s="37">
        <f>Table1[[#This Row],[SumOfPaid]]*Table1[[#This Row],[Actuarial Factor 6/13/22]]</f>
        <v>681.08433033868016</v>
      </c>
      <c r="J237" s="33">
        <v>1.5170267514671245</v>
      </c>
      <c r="K237" s="33" t="s">
        <v>328</v>
      </c>
      <c r="L237" s="33" t="s">
        <v>805</v>
      </c>
      <c r="M237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37" s="35" t="str">
        <f>IFERROR(IF(Table1[[#This Row],[Medicare Rate in CR]]&gt;0,"Y","N"),"N")</f>
        <v>Y</v>
      </c>
      <c r="O237" s="40">
        <f>Table1[[#This Row],[Medicare Rate in CR]]*Table1[[#This Row],[SumOfUnits]]*Table1[[#This Row],[Actuarial Factor 6/13/22]]</f>
        <v>1031.9119368829674</v>
      </c>
      <c r="P23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1031.9119368829674</v>
      </c>
      <c r="Q237" s="37">
        <f>Table1[[#This Row],[Trended Medicare Pricing for all RHCs]]-Table1[[#This Row],[SumOfSFY23 Estimated Payment 6/13/2022]]</f>
        <v>350.82760654428728</v>
      </c>
      <c r="R237" s="35">
        <f>Table1[[#This Row],[SumOfUnits]]*Table1[[#This Row],[Actuarial Factor 6/13/22]]</f>
        <v>3.034053502934249</v>
      </c>
    </row>
    <row r="238" spans="1:18" x14ac:dyDescent="0.2">
      <c r="A238" s="178" t="s">
        <v>31</v>
      </c>
      <c r="B238" s="33" t="s">
        <v>685</v>
      </c>
      <c r="C238" s="33" t="s">
        <v>426</v>
      </c>
      <c r="D238" s="33" t="s">
        <v>184</v>
      </c>
      <c r="E238" s="33" t="s">
        <v>788</v>
      </c>
      <c r="F238" s="37">
        <v>224.48</v>
      </c>
      <c r="G238" s="33">
        <v>1</v>
      </c>
      <c r="H238" s="33">
        <v>1</v>
      </c>
      <c r="I238" s="37">
        <f>Table1[[#This Row],[SumOfPaid]]*Table1[[#This Row],[Actuarial Factor 6/13/22]]</f>
        <v>489.24365439423775</v>
      </c>
      <c r="J238" s="33">
        <v>2.179453200259434</v>
      </c>
      <c r="K238" s="33" t="s">
        <v>328</v>
      </c>
      <c r="L238" s="33" t="s">
        <v>805</v>
      </c>
      <c r="M238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38" s="35" t="str">
        <f>IFERROR(IF(Table1[[#This Row],[Medicare Rate in CR]]&gt;0,"Y","N"),"N")</f>
        <v>Y</v>
      </c>
      <c r="O238" s="40">
        <f>Table1[[#This Row],[Medicare Rate in CR]]*Table1[[#This Row],[SumOfUnits]]*Table1[[#This Row],[Actuarial Factor 6/13/22]]</f>
        <v>741.25382794023608</v>
      </c>
      <c r="P23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741.25382794023608</v>
      </c>
      <c r="Q238" s="37">
        <f>Table1[[#This Row],[Trended Medicare Pricing for all RHCs]]-Table1[[#This Row],[SumOfSFY23 Estimated Payment 6/13/2022]]</f>
        <v>252.01017354599833</v>
      </c>
      <c r="R238" s="35">
        <f>Table1[[#This Row],[SumOfUnits]]*Table1[[#This Row],[Actuarial Factor 6/13/22]]</f>
        <v>2.179453200259434</v>
      </c>
    </row>
    <row r="239" spans="1:18" x14ac:dyDescent="0.2">
      <c r="A239" s="178" t="s">
        <v>31</v>
      </c>
      <c r="B239" s="33" t="s">
        <v>685</v>
      </c>
      <c r="C239" s="33" t="s">
        <v>426</v>
      </c>
      <c r="D239" s="33" t="s">
        <v>184</v>
      </c>
      <c r="E239" s="33" t="s">
        <v>787</v>
      </c>
      <c r="F239" s="37">
        <v>208.58</v>
      </c>
      <c r="G239" s="33">
        <v>1</v>
      </c>
      <c r="H239" s="33">
        <v>1</v>
      </c>
      <c r="I239" s="37">
        <f>Table1[[#This Row],[SumOfPaid]]*Table1[[#This Row],[Actuarial Factor 6/13/22]]</f>
        <v>270.61960657610211</v>
      </c>
      <c r="J239" s="33">
        <v>1.2974379450383646</v>
      </c>
      <c r="K239" s="33" t="s">
        <v>328</v>
      </c>
      <c r="L239" s="33" t="s">
        <v>805</v>
      </c>
      <c r="M239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39" s="35" t="str">
        <f>IFERROR(IF(Table1[[#This Row],[Medicare Rate in CR]]&gt;0,"Y","N"),"N")</f>
        <v>Y</v>
      </c>
      <c r="O239" s="40">
        <f>Table1[[#This Row],[Medicare Rate in CR]]*Table1[[#This Row],[SumOfUnits]]*Table1[[#This Row],[Actuarial Factor 6/13/22]]</f>
        <v>441.27161948699819</v>
      </c>
      <c r="P23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441.27161948699819</v>
      </c>
      <c r="Q239" s="37">
        <f>Table1[[#This Row],[Trended Medicare Pricing for all RHCs]]-Table1[[#This Row],[SumOfSFY23 Estimated Payment 6/13/2022]]</f>
        <v>170.65201291089608</v>
      </c>
      <c r="R239" s="35">
        <f>Table1[[#This Row],[SumOfUnits]]*Table1[[#This Row],[Actuarial Factor 6/13/22]]</f>
        <v>1.2974379450383646</v>
      </c>
    </row>
    <row r="240" spans="1:18" x14ac:dyDescent="0.2">
      <c r="A240" s="178" t="s">
        <v>31</v>
      </c>
      <c r="B240" s="33" t="s">
        <v>685</v>
      </c>
      <c r="C240" s="33" t="s">
        <v>425</v>
      </c>
      <c r="D240" s="33" t="s">
        <v>184</v>
      </c>
      <c r="E240" s="33" t="s">
        <v>786</v>
      </c>
      <c r="F240" s="37">
        <v>1584.17</v>
      </c>
      <c r="G240" s="33">
        <v>7</v>
      </c>
      <c r="H240" s="33">
        <v>7</v>
      </c>
      <c r="I240" s="37">
        <f>Table1[[#This Row],[SumOfPaid]]*Table1[[#This Row],[Actuarial Factor 6/13/22]]</f>
        <v>2209.0884907564114</v>
      </c>
      <c r="J240" s="33">
        <v>1.3944769126775607</v>
      </c>
      <c r="K240" s="33" t="s">
        <v>328</v>
      </c>
      <c r="L240" s="33" t="s">
        <v>805</v>
      </c>
      <c r="M240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40" s="35" t="str">
        <f>IFERROR(IF(Table1[[#This Row],[Medicare Rate in CR]]&gt;0,"Y","N"),"N")</f>
        <v>Y</v>
      </c>
      <c r="O240" s="40">
        <f>Table1[[#This Row],[Medicare Rate in CR]]*Table1[[#This Row],[SumOfUnits]]*Table1[[#This Row],[Actuarial Factor 6/13/22]]</f>
        <v>3319.9287993953562</v>
      </c>
      <c r="P24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3319.9287993953562</v>
      </c>
      <c r="Q240" s="37">
        <f>Table1[[#This Row],[Trended Medicare Pricing for all RHCs]]-Table1[[#This Row],[SumOfSFY23 Estimated Payment 6/13/2022]]</f>
        <v>1110.8403086389449</v>
      </c>
      <c r="R240" s="35">
        <f>Table1[[#This Row],[SumOfUnits]]*Table1[[#This Row],[Actuarial Factor 6/13/22]]</f>
        <v>9.7613383887429244</v>
      </c>
    </row>
    <row r="241" spans="1:18" x14ac:dyDescent="0.2">
      <c r="A241" s="178" t="s">
        <v>31</v>
      </c>
      <c r="B241" s="33" t="s">
        <v>685</v>
      </c>
      <c r="C241" s="33" t="s">
        <v>425</v>
      </c>
      <c r="D241" s="33" t="s">
        <v>184</v>
      </c>
      <c r="E241" s="33" t="s">
        <v>789</v>
      </c>
      <c r="F241" s="37">
        <v>448.96</v>
      </c>
      <c r="G241" s="33">
        <v>2</v>
      </c>
      <c r="H241" s="33">
        <v>2</v>
      </c>
      <c r="I241" s="37">
        <f>Table1[[#This Row],[SumOfPaid]]*Table1[[#This Row],[Actuarial Factor 6/13/22]]</f>
        <v>678.00772119689111</v>
      </c>
      <c r="J241" s="33">
        <v>1.5101740048041945</v>
      </c>
      <c r="K241" s="33" t="s">
        <v>328</v>
      </c>
      <c r="L241" s="33" t="s">
        <v>805</v>
      </c>
      <c r="M241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41" s="35" t="str">
        <f>IFERROR(IF(Table1[[#This Row],[Medicare Rate in CR]]&gt;0,"Y","N"),"N")</f>
        <v>Y</v>
      </c>
      <c r="O241" s="40">
        <f>Table1[[#This Row],[Medicare Rate in CR]]*Table1[[#This Row],[SumOfUnits]]*Table1[[#This Row],[Actuarial Factor 6/13/22]]</f>
        <v>1027.2505615479092</v>
      </c>
      <c r="P24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1027.2505615479092</v>
      </c>
      <c r="Q241" s="37">
        <f>Table1[[#This Row],[Trended Medicare Pricing for all RHCs]]-Table1[[#This Row],[SumOfSFY23 Estimated Payment 6/13/2022]]</f>
        <v>349.24284035101812</v>
      </c>
      <c r="R241" s="35">
        <f>Table1[[#This Row],[SumOfUnits]]*Table1[[#This Row],[Actuarial Factor 6/13/22]]</f>
        <v>3.020348009608389</v>
      </c>
    </row>
    <row r="242" spans="1:18" x14ac:dyDescent="0.2">
      <c r="A242" s="178" t="s">
        <v>31</v>
      </c>
      <c r="B242" s="33" t="s">
        <v>685</v>
      </c>
      <c r="C242" s="33" t="s">
        <v>425</v>
      </c>
      <c r="D242" s="33" t="s">
        <v>184</v>
      </c>
      <c r="E242" s="33" t="s">
        <v>791</v>
      </c>
      <c r="F242" s="37">
        <v>224.48</v>
      </c>
      <c r="G242" s="33">
        <v>1</v>
      </c>
      <c r="H242" s="33">
        <v>1</v>
      </c>
      <c r="I242" s="37">
        <f>Table1[[#This Row],[SumOfPaid]]*Table1[[#This Row],[Actuarial Factor 6/13/22]]</f>
        <v>364.02182205569528</v>
      </c>
      <c r="J242" s="33">
        <v>1.6216225145032757</v>
      </c>
      <c r="K242" s="33" t="s">
        <v>328</v>
      </c>
      <c r="L242" s="33" t="s">
        <v>805</v>
      </c>
      <c r="M242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42" s="35" t="str">
        <f>IFERROR(IF(Table1[[#This Row],[Medicare Rate in CR]]&gt;0,"Y","N"),"N")</f>
        <v>Y</v>
      </c>
      <c r="O242" s="40">
        <f>Table1[[#This Row],[Medicare Rate in CR]]*Table1[[#This Row],[SumOfUnits]]*Table1[[#This Row],[Actuarial Factor 6/13/22]]</f>
        <v>551.53003340770908</v>
      </c>
      <c r="P24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551.53003340770908</v>
      </c>
      <c r="Q242" s="37">
        <f>Table1[[#This Row],[Trended Medicare Pricing for all RHCs]]-Table1[[#This Row],[SumOfSFY23 Estimated Payment 6/13/2022]]</f>
        <v>187.5082113520138</v>
      </c>
      <c r="R242" s="35">
        <f>Table1[[#This Row],[SumOfUnits]]*Table1[[#This Row],[Actuarial Factor 6/13/22]]</f>
        <v>1.6216225145032757</v>
      </c>
    </row>
    <row r="243" spans="1:18" x14ac:dyDescent="0.2">
      <c r="A243" s="178" t="s">
        <v>31</v>
      </c>
      <c r="B243" s="33" t="s">
        <v>685</v>
      </c>
      <c r="C243" s="33" t="s">
        <v>425</v>
      </c>
      <c r="D243" s="33" t="s">
        <v>184</v>
      </c>
      <c r="E243" s="33" t="s">
        <v>787</v>
      </c>
      <c r="F243" s="37">
        <v>457.5</v>
      </c>
      <c r="G243" s="33">
        <v>2</v>
      </c>
      <c r="H243" s="33">
        <v>2</v>
      </c>
      <c r="I243" s="37">
        <f>Table1[[#This Row],[SumOfPaid]]*Table1[[#This Row],[Actuarial Factor 6/13/22]]</f>
        <v>541.55662240843048</v>
      </c>
      <c r="J243" s="33">
        <v>1.1837303222042197</v>
      </c>
      <c r="K243" s="33" t="s">
        <v>328</v>
      </c>
      <c r="L243" s="33" t="s">
        <v>805</v>
      </c>
      <c r="M243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43" s="35" t="str">
        <f>IFERROR(IF(Table1[[#This Row],[Medicare Rate in CR]]&gt;0,"Y","N"),"N")</f>
        <v>Y</v>
      </c>
      <c r="O243" s="40">
        <f>Table1[[#This Row],[Medicare Rate in CR]]*Table1[[#This Row],[SumOfUnits]]*Table1[[#This Row],[Actuarial Factor 6/13/22]]</f>
        <v>805.19703976975438</v>
      </c>
      <c r="P24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805.19703976975438</v>
      </c>
      <c r="Q243" s="37">
        <f>Table1[[#This Row],[Trended Medicare Pricing for all RHCs]]-Table1[[#This Row],[SumOfSFY23 Estimated Payment 6/13/2022]]</f>
        <v>263.6404173613239</v>
      </c>
      <c r="R243" s="35">
        <f>Table1[[#This Row],[SumOfUnits]]*Table1[[#This Row],[Actuarial Factor 6/13/22]]</f>
        <v>2.3674606444084394</v>
      </c>
    </row>
    <row r="244" spans="1:18" x14ac:dyDescent="0.2">
      <c r="A244" s="178" t="s">
        <v>31</v>
      </c>
      <c r="B244" s="33" t="s">
        <v>685</v>
      </c>
      <c r="C244" s="33" t="s">
        <v>425</v>
      </c>
      <c r="D244" s="33" t="s">
        <v>2</v>
      </c>
      <c r="E244" s="33" t="s">
        <v>798</v>
      </c>
      <c r="F244" s="37">
        <v>453.23</v>
      </c>
      <c r="G244" s="33">
        <v>2</v>
      </c>
      <c r="H244" s="33">
        <v>2</v>
      </c>
      <c r="I244" s="37">
        <f>Table1[[#This Row],[SumOfPaid]]*Table1[[#This Row],[Actuarial Factor 6/13/22]]</f>
        <v>706.93843428440493</v>
      </c>
      <c r="J244" s="33">
        <v>1.5597785545625951</v>
      </c>
      <c r="K244" s="33" t="s">
        <v>328</v>
      </c>
      <c r="L244" s="33" t="s">
        <v>805</v>
      </c>
      <c r="M244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44" s="35" t="str">
        <f>IFERROR(IF(Table1[[#This Row],[Medicare Rate in CR]]&gt;0,"Y","N"),"N")</f>
        <v>Y</v>
      </c>
      <c r="O244" s="40">
        <f>Table1[[#This Row],[Medicare Rate in CR]]*Table1[[#This Row],[SumOfUnits]]*Table1[[#This Row],[Actuarial Factor 6/13/22]]</f>
        <v>1060.9925683845684</v>
      </c>
      <c r="P24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1060.9925683845684</v>
      </c>
      <c r="Q244" s="37">
        <f>Table1[[#This Row],[Trended Medicare Pricing for all RHCs]]-Table1[[#This Row],[SumOfSFY23 Estimated Payment 6/13/2022]]</f>
        <v>354.05413410016342</v>
      </c>
      <c r="R244" s="35">
        <f>Table1[[#This Row],[SumOfUnits]]*Table1[[#This Row],[Actuarial Factor 6/13/22]]</f>
        <v>3.1195571091251901</v>
      </c>
    </row>
    <row r="245" spans="1:18" x14ac:dyDescent="0.2">
      <c r="A245" s="178" t="s">
        <v>31</v>
      </c>
      <c r="B245" s="33" t="s">
        <v>685</v>
      </c>
      <c r="C245" s="33" t="s">
        <v>413</v>
      </c>
      <c r="D245" s="33" t="s">
        <v>184</v>
      </c>
      <c r="E245" s="33" t="s">
        <v>786</v>
      </c>
      <c r="F245" s="37">
        <v>224.48</v>
      </c>
      <c r="G245" s="33">
        <v>1</v>
      </c>
      <c r="H245" s="33">
        <v>1</v>
      </c>
      <c r="I245" s="37">
        <f>Table1[[#This Row],[SumOfPaid]]*Table1[[#This Row],[Actuarial Factor 6/13/22]]</f>
        <v>319.07540246235016</v>
      </c>
      <c r="J245" s="33">
        <v>1.4213979083319235</v>
      </c>
      <c r="K245" s="33" t="s">
        <v>328</v>
      </c>
      <c r="L245" s="33" t="s">
        <v>805</v>
      </c>
      <c r="M245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45" s="35" t="str">
        <f>IFERROR(IF(Table1[[#This Row],[Medicare Rate in CR]]&gt;0,"Y","N"),"N")</f>
        <v>Y</v>
      </c>
      <c r="O245" s="40">
        <f>Table1[[#This Row],[Medicare Rate in CR]]*Table1[[#This Row],[SumOfUnits]]*Table1[[#This Row],[Actuarial Factor 6/13/22]]</f>
        <v>483.43164260277052</v>
      </c>
      <c r="P24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483.43164260277052</v>
      </c>
      <c r="Q245" s="37">
        <f>Table1[[#This Row],[Trended Medicare Pricing for all RHCs]]-Table1[[#This Row],[SumOfSFY23 Estimated Payment 6/13/2022]]</f>
        <v>164.35624014042037</v>
      </c>
      <c r="R245" s="35">
        <f>Table1[[#This Row],[SumOfUnits]]*Table1[[#This Row],[Actuarial Factor 6/13/22]]</f>
        <v>1.4213979083319235</v>
      </c>
    </row>
    <row r="246" spans="1:18" x14ac:dyDescent="0.2">
      <c r="A246" s="178" t="s">
        <v>31</v>
      </c>
      <c r="B246" s="33" t="s">
        <v>685</v>
      </c>
      <c r="C246" s="33" t="s">
        <v>413</v>
      </c>
      <c r="D246" s="33" t="s">
        <v>184</v>
      </c>
      <c r="E246" s="33" t="s">
        <v>789</v>
      </c>
      <c r="F246" s="37">
        <v>224.48</v>
      </c>
      <c r="G246" s="33">
        <v>1</v>
      </c>
      <c r="H246" s="33">
        <v>1</v>
      </c>
      <c r="I246" s="37">
        <f>Table1[[#This Row],[SumOfPaid]]*Table1[[#This Row],[Actuarial Factor 6/13/22]]</f>
        <v>339.2755489277331</v>
      </c>
      <c r="J246" s="33">
        <v>1.5113843056296021</v>
      </c>
      <c r="K246" s="33" t="s">
        <v>328</v>
      </c>
      <c r="L246" s="33" t="s">
        <v>805</v>
      </c>
      <c r="M246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46" s="35" t="str">
        <f>IFERROR(IF(Table1[[#This Row],[Medicare Rate in CR]]&gt;0,"Y","N"),"N")</f>
        <v>Y</v>
      </c>
      <c r="O246" s="40">
        <f>Table1[[#This Row],[Medicare Rate in CR]]*Table1[[#This Row],[SumOfUnits]]*Table1[[#This Row],[Actuarial Factor 6/13/22]]</f>
        <v>514.03691618768403</v>
      </c>
      <c r="P24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514.03691618768403</v>
      </c>
      <c r="Q246" s="37">
        <f>Table1[[#This Row],[Trended Medicare Pricing for all RHCs]]-Table1[[#This Row],[SumOfSFY23 Estimated Payment 6/13/2022]]</f>
        <v>174.76136725995093</v>
      </c>
      <c r="R246" s="35">
        <f>Table1[[#This Row],[SumOfUnits]]*Table1[[#This Row],[Actuarial Factor 6/13/22]]</f>
        <v>1.5113843056296021</v>
      </c>
    </row>
    <row r="247" spans="1:18" x14ac:dyDescent="0.2">
      <c r="A247" s="178" t="s">
        <v>31</v>
      </c>
      <c r="B247" s="33" t="s">
        <v>685</v>
      </c>
      <c r="C247" s="33" t="s">
        <v>413</v>
      </c>
      <c r="D247" s="33" t="s">
        <v>184</v>
      </c>
      <c r="E247" s="33" t="s">
        <v>787</v>
      </c>
      <c r="F247" s="37">
        <v>897.92000000000007</v>
      </c>
      <c r="G247" s="33">
        <v>4</v>
      </c>
      <c r="H247" s="33">
        <v>4</v>
      </c>
      <c r="I247" s="37">
        <f>Table1[[#This Row],[SumOfPaid]]*Table1[[#This Row],[Actuarial Factor 6/13/22]]</f>
        <v>1138.2210958846379</v>
      </c>
      <c r="J247" s="33">
        <v>1.2676197165500689</v>
      </c>
      <c r="K247" s="33" t="s">
        <v>328</v>
      </c>
      <c r="L247" s="33" t="s">
        <v>805</v>
      </c>
      <c r="M247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47" s="35" t="str">
        <f>IFERROR(IF(Table1[[#This Row],[Medicare Rate in CR]]&gt;0,"Y","N"),"N")</f>
        <v>Y</v>
      </c>
      <c r="O247" s="40">
        <f>Table1[[#This Row],[Medicare Rate in CR]]*Table1[[#This Row],[SumOfUnits]]*Table1[[#This Row],[Actuarial Factor 6/13/22]]</f>
        <v>1724.5205671833758</v>
      </c>
      <c r="P24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1724.5205671833758</v>
      </c>
      <c r="Q247" s="37">
        <f>Table1[[#This Row],[Trended Medicare Pricing for all RHCs]]-Table1[[#This Row],[SumOfSFY23 Estimated Payment 6/13/2022]]</f>
        <v>586.2994712987379</v>
      </c>
      <c r="R247" s="35">
        <f>Table1[[#This Row],[SumOfUnits]]*Table1[[#This Row],[Actuarial Factor 6/13/22]]</f>
        <v>5.0704788662002755</v>
      </c>
    </row>
    <row r="248" spans="1:18" x14ac:dyDescent="0.2">
      <c r="A248" s="178" t="s">
        <v>31</v>
      </c>
      <c r="B248" s="33" t="s">
        <v>685</v>
      </c>
      <c r="C248" s="33" t="s">
        <v>408</v>
      </c>
      <c r="D248" s="33" t="s">
        <v>184</v>
      </c>
      <c r="E248" s="33" t="s">
        <v>786</v>
      </c>
      <c r="F248" s="37">
        <v>3608.76</v>
      </c>
      <c r="G248" s="33">
        <v>16</v>
      </c>
      <c r="H248" s="33">
        <v>16</v>
      </c>
      <c r="I248" s="37">
        <f>Table1[[#This Row],[SumOfPaid]]*Table1[[#This Row],[Actuarial Factor 6/13/22]]</f>
        <v>4869.05623570224</v>
      </c>
      <c r="J248" s="33">
        <v>1.3492324886393774</v>
      </c>
      <c r="K248" s="33" t="s">
        <v>328</v>
      </c>
      <c r="L248" s="33" t="s">
        <v>805</v>
      </c>
      <c r="M248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48" s="35" t="str">
        <f>IFERROR(IF(Table1[[#This Row],[Medicare Rate in CR]]&gt;0,"Y","N"),"N")</f>
        <v>Y</v>
      </c>
      <c r="O248" s="40">
        <f>Table1[[#This Row],[Medicare Rate in CR]]*Table1[[#This Row],[SumOfUnits]]*Table1[[#This Row],[Actuarial Factor 6/13/22]]</f>
        <v>7342.1993873782185</v>
      </c>
      <c r="P24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7342.1993873782185</v>
      </c>
      <c r="Q248" s="37">
        <f>Table1[[#This Row],[Trended Medicare Pricing for all RHCs]]-Table1[[#This Row],[SumOfSFY23 Estimated Payment 6/13/2022]]</f>
        <v>2473.1431516759785</v>
      </c>
      <c r="R248" s="35">
        <f>Table1[[#This Row],[SumOfUnits]]*Table1[[#This Row],[Actuarial Factor 6/13/22]]</f>
        <v>21.587719818230038</v>
      </c>
    </row>
    <row r="249" spans="1:18" x14ac:dyDescent="0.2">
      <c r="A249" s="178" t="s">
        <v>31</v>
      </c>
      <c r="B249" s="33" t="s">
        <v>685</v>
      </c>
      <c r="C249" s="33" t="s">
        <v>408</v>
      </c>
      <c r="D249" s="33" t="s">
        <v>184</v>
      </c>
      <c r="E249" s="33" t="s">
        <v>790</v>
      </c>
      <c r="F249" s="37">
        <v>448.96</v>
      </c>
      <c r="G249" s="33">
        <v>2</v>
      </c>
      <c r="H249" s="33">
        <v>2</v>
      </c>
      <c r="I249" s="37">
        <f>Table1[[#This Row],[SumOfPaid]]*Table1[[#This Row],[Actuarial Factor 6/13/22]]</f>
        <v>847.7161389644117</v>
      </c>
      <c r="J249" s="33">
        <v>1.8881774299813163</v>
      </c>
      <c r="K249" s="33" t="s">
        <v>328</v>
      </c>
      <c r="L249" s="33" t="s">
        <v>805</v>
      </c>
      <c r="M249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49" s="35" t="str">
        <f>IFERROR(IF(Table1[[#This Row],[Medicare Rate in CR]]&gt;0,"Y","N"),"N")</f>
        <v>Y</v>
      </c>
      <c r="O249" s="40">
        <f>Table1[[#This Row],[Medicare Rate in CR]]*Table1[[#This Row],[SumOfUnits]]*Table1[[#This Row],[Actuarial Factor 6/13/22]]</f>
        <v>1284.3760514218911</v>
      </c>
      <c r="P24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1284.3760514218911</v>
      </c>
      <c r="Q249" s="37">
        <f>Table1[[#This Row],[Trended Medicare Pricing for all RHCs]]-Table1[[#This Row],[SumOfSFY23 Estimated Payment 6/13/2022]]</f>
        <v>436.65991245747944</v>
      </c>
      <c r="R249" s="35">
        <f>Table1[[#This Row],[SumOfUnits]]*Table1[[#This Row],[Actuarial Factor 6/13/22]]</f>
        <v>3.7763548599626326</v>
      </c>
    </row>
    <row r="250" spans="1:18" x14ac:dyDescent="0.2">
      <c r="A250" s="178" t="s">
        <v>31</v>
      </c>
      <c r="B250" s="33" t="s">
        <v>685</v>
      </c>
      <c r="C250" s="33" t="s">
        <v>408</v>
      </c>
      <c r="D250" s="33" t="s">
        <v>184</v>
      </c>
      <c r="E250" s="33" t="s">
        <v>789</v>
      </c>
      <c r="F250" s="37">
        <v>1525.6</v>
      </c>
      <c r="G250" s="33">
        <v>7</v>
      </c>
      <c r="H250" s="33">
        <v>7</v>
      </c>
      <c r="I250" s="37">
        <f>Table1[[#This Row],[SumOfPaid]]*Table1[[#This Row],[Actuarial Factor 6/13/22]]</f>
        <v>2300.3459141509738</v>
      </c>
      <c r="J250" s="33">
        <v>1.5078303055525524</v>
      </c>
      <c r="K250" s="33" t="s">
        <v>328</v>
      </c>
      <c r="L250" s="33" t="s">
        <v>805</v>
      </c>
      <c r="M250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50" s="35" t="str">
        <f>IFERROR(IF(Table1[[#This Row],[Medicare Rate in CR]]&gt;0,"Y","N"),"N")</f>
        <v>Y</v>
      </c>
      <c r="O250" s="40">
        <f>Table1[[#This Row],[Medicare Rate in CR]]*Table1[[#This Row],[SumOfUnits]]*Table1[[#This Row],[Actuarial Factor 6/13/22]]</f>
        <v>3589.7971565503499</v>
      </c>
      <c r="P25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3589.7971565503499</v>
      </c>
      <c r="Q250" s="37">
        <f>Table1[[#This Row],[Trended Medicare Pricing for all RHCs]]-Table1[[#This Row],[SumOfSFY23 Estimated Payment 6/13/2022]]</f>
        <v>1289.451242399376</v>
      </c>
      <c r="R250" s="35">
        <f>Table1[[#This Row],[SumOfUnits]]*Table1[[#This Row],[Actuarial Factor 6/13/22]]</f>
        <v>10.554812138867867</v>
      </c>
    </row>
    <row r="251" spans="1:18" x14ac:dyDescent="0.2">
      <c r="A251" s="178" t="s">
        <v>31</v>
      </c>
      <c r="B251" s="33" t="s">
        <v>685</v>
      </c>
      <c r="C251" s="33" t="s">
        <v>408</v>
      </c>
      <c r="D251" s="33" t="s">
        <v>184</v>
      </c>
      <c r="E251" s="33" t="s">
        <v>791</v>
      </c>
      <c r="F251" s="37">
        <v>4489.6000000000004</v>
      </c>
      <c r="G251" s="33">
        <v>20</v>
      </c>
      <c r="H251" s="33">
        <v>20</v>
      </c>
      <c r="I251" s="37">
        <f>Table1[[#This Row],[SumOfPaid]]*Table1[[#This Row],[Actuarial Factor 6/13/22]]</f>
        <v>7719.2745377824749</v>
      </c>
      <c r="J251" s="33">
        <v>1.7193679922003016</v>
      </c>
      <c r="K251" s="33" t="s">
        <v>328</v>
      </c>
      <c r="L251" s="33" t="s">
        <v>805</v>
      </c>
      <c r="M251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51" s="35" t="str">
        <f>IFERROR(IF(Table1[[#This Row],[Medicare Rate in CR]]&gt;0,"Y","N"),"N")</f>
        <v>Y</v>
      </c>
      <c r="O251" s="40">
        <f>Table1[[#This Row],[Medicare Rate in CR]]*Table1[[#This Row],[SumOfUnits]]*Table1[[#This Row],[Actuarial Factor 6/13/22]]</f>
        <v>11695.484956544893</v>
      </c>
      <c r="P25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11695.484956544893</v>
      </c>
      <c r="Q251" s="37">
        <f>Table1[[#This Row],[Trended Medicare Pricing for all RHCs]]-Table1[[#This Row],[SumOfSFY23 Estimated Payment 6/13/2022]]</f>
        <v>3976.2104187624182</v>
      </c>
      <c r="R251" s="35">
        <f>Table1[[#This Row],[SumOfUnits]]*Table1[[#This Row],[Actuarial Factor 6/13/22]]</f>
        <v>34.387359844006028</v>
      </c>
    </row>
    <row r="252" spans="1:18" x14ac:dyDescent="0.2">
      <c r="A252" s="178" t="s">
        <v>31</v>
      </c>
      <c r="B252" s="33" t="s">
        <v>685</v>
      </c>
      <c r="C252" s="33" t="s">
        <v>408</v>
      </c>
      <c r="D252" s="33" t="s">
        <v>184</v>
      </c>
      <c r="E252" s="33" t="s">
        <v>788</v>
      </c>
      <c r="F252" s="37">
        <v>673.43999999999994</v>
      </c>
      <c r="G252" s="33">
        <v>3</v>
      </c>
      <c r="H252" s="33">
        <v>3</v>
      </c>
      <c r="I252" s="37">
        <f>Table1[[#This Row],[SumOfPaid]]*Table1[[#This Row],[Actuarial Factor 6/13/22]]</f>
        <v>1379.5668123964922</v>
      </c>
      <c r="J252" s="33">
        <v>2.0485370818432114</v>
      </c>
      <c r="K252" s="33" t="s">
        <v>328</v>
      </c>
      <c r="L252" s="33" t="s">
        <v>805</v>
      </c>
      <c r="M252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52" s="35" t="str">
        <f>IFERROR(IF(Table1[[#This Row],[Medicare Rate in CR]]&gt;0,"Y","N"),"N")</f>
        <v>Y</v>
      </c>
      <c r="O252" s="40">
        <f>Table1[[#This Row],[Medicare Rate in CR]]*Table1[[#This Row],[SumOfUnits]]*Table1[[#This Row],[Actuarial Factor 6/13/22]]</f>
        <v>2090.183840717084</v>
      </c>
      <c r="P25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2090.183840717084</v>
      </c>
      <c r="Q252" s="37">
        <f>Table1[[#This Row],[Trended Medicare Pricing for all RHCs]]-Table1[[#This Row],[SumOfSFY23 Estimated Payment 6/13/2022]]</f>
        <v>710.61702832059177</v>
      </c>
      <c r="R252" s="35">
        <f>Table1[[#This Row],[SumOfUnits]]*Table1[[#This Row],[Actuarial Factor 6/13/22]]</f>
        <v>6.1456112455296346</v>
      </c>
    </row>
    <row r="253" spans="1:18" x14ac:dyDescent="0.2">
      <c r="A253" s="178" t="s">
        <v>31</v>
      </c>
      <c r="B253" s="33" t="s">
        <v>685</v>
      </c>
      <c r="C253" s="33" t="s">
        <v>408</v>
      </c>
      <c r="D253" s="33" t="s">
        <v>184</v>
      </c>
      <c r="E253" s="33" t="s">
        <v>787</v>
      </c>
      <c r="F253" s="37">
        <v>6764.29</v>
      </c>
      <c r="G253" s="33">
        <v>30</v>
      </c>
      <c r="H253" s="33">
        <v>30</v>
      </c>
      <c r="I253" s="37">
        <f>Table1[[#This Row],[SumOfPaid]]*Table1[[#This Row],[Actuarial Factor 6/13/22]]</f>
        <v>8822.1502164218491</v>
      </c>
      <c r="J253" s="33">
        <v>1.3042241264673526</v>
      </c>
      <c r="K253" s="33" t="s">
        <v>328</v>
      </c>
      <c r="L253" s="33" t="s">
        <v>805</v>
      </c>
      <c r="M253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53" s="35" t="str">
        <f>IFERROR(IF(Table1[[#This Row],[Medicare Rate in CR]]&gt;0,"Y","N"),"N")</f>
        <v>Y</v>
      </c>
      <c r="O253" s="40">
        <f>Table1[[#This Row],[Medicare Rate in CR]]*Table1[[#This Row],[SumOfUnits]]*Table1[[#This Row],[Actuarial Factor 6/13/22]]</f>
        <v>13307.390029584341</v>
      </c>
      <c r="P25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13307.390029584341</v>
      </c>
      <c r="Q253" s="37">
        <f>Table1[[#This Row],[Trended Medicare Pricing for all RHCs]]-Table1[[#This Row],[SumOfSFY23 Estimated Payment 6/13/2022]]</f>
        <v>4485.2398131624923</v>
      </c>
      <c r="R253" s="35">
        <f>Table1[[#This Row],[SumOfUnits]]*Table1[[#This Row],[Actuarial Factor 6/13/22]]</f>
        <v>39.126723794020577</v>
      </c>
    </row>
    <row r="254" spans="1:18" x14ac:dyDescent="0.2">
      <c r="A254" s="178" t="s">
        <v>31</v>
      </c>
      <c r="B254" s="33" t="s">
        <v>685</v>
      </c>
      <c r="C254" s="33" t="s">
        <v>408</v>
      </c>
      <c r="D254" s="33" t="s">
        <v>2</v>
      </c>
      <c r="E254" s="33" t="s">
        <v>798</v>
      </c>
      <c r="F254" s="37">
        <v>678.66</v>
      </c>
      <c r="G254" s="33">
        <v>3</v>
      </c>
      <c r="H254" s="33">
        <v>3</v>
      </c>
      <c r="I254" s="37">
        <f>Table1[[#This Row],[SumOfPaid]]*Table1[[#This Row],[Actuarial Factor 6/13/22]]</f>
        <v>1050.9022951661877</v>
      </c>
      <c r="J254" s="33">
        <v>1.5484959997144192</v>
      </c>
      <c r="K254" s="33" t="s">
        <v>328</v>
      </c>
      <c r="L254" s="33" t="s">
        <v>805</v>
      </c>
      <c r="M254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54" s="35" t="str">
        <f>IFERROR(IF(Table1[[#This Row],[Medicare Rate in CR]]&gt;0,"Y","N"),"N")</f>
        <v>Y</v>
      </c>
      <c r="O254" s="40">
        <f>Table1[[#This Row],[Medicare Rate in CR]]*Table1[[#This Row],[SumOfUnits]]*Table1[[#This Row],[Actuarial Factor 6/13/22]]</f>
        <v>1579.9769233886134</v>
      </c>
      <c r="P25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1579.9769233886134</v>
      </c>
      <c r="Q254" s="37">
        <f>Table1[[#This Row],[Trended Medicare Pricing for all RHCs]]-Table1[[#This Row],[SumOfSFY23 Estimated Payment 6/13/2022]]</f>
        <v>529.07462822242564</v>
      </c>
      <c r="R254" s="35">
        <f>Table1[[#This Row],[SumOfUnits]]*Table1[[#This Row],[Actuarial Factor 6/13/22]]</f>
        <v>4.6454879991432581</v>
      </c>
    </row>
    <row r="255" spans="1:18" x14ac:dyDescent="0.2">
      <c r="A255" s="178" t="s">
        <v>31</v>
      </c>
      <c r="B255" s="33" t="s">
        <v>685</v>
      </c>
      <c r="C255" s="33" t="s">
        <v>408</v>
      </c>
      <c r="D255" s="33" t="s">
        <v>185</v>
      </c>
      <c r="E255" s="33" t="s">
        <v>795</v>
      </c>
      <c r="F255" s="37">
        <v>224.48</v>
      </c>
      <c r="G255" s="33">
        <v>1</v>
      </c>
      <c r="H255" s="33">
        <v>1</v>
      </c>
      <c r="I255" s="37">
        <f>Table1[[#This Row],[SumOfPaid]]*Table1[[#This Row],[Actuarial Factor 6/13/22]]</f>
        <v>265.0440190075509</v>
      </c>
      <c r="J255" s="33">
        <v>1.1807021516729816</v>
      </c>
      <c r="K255" s="33" t="s">
        <v>328</v>
      </c>
      <c r="L255" s="33" t="s">
        <v>805</v>
      </c>
      <c r="M255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55" s="35" t="str">
        <f>IFERROR(IF(Table1[[#This Row],[Medicare Rate in CR]]&gt;0,"Y","N"),"N")</f>
        <v>Y</v>
      </c>
      <c r="O255" s="40">
        <f>Table1[[#This Row],[Medicare Rate in CR]]*Table1[[#This Row],[SumOfUnits]]*Table1[[#This Row],[Actuarial Factor 6/13/22]]</f>
        <v>401.56860880549783</v>
      </c>
      <c r="P25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401.56860880549783</v>
      </c>
      <c r="Q255" s="37">
        <f>Table1[[#This Row],[Trended Medicare Pricing for all RHCs]]-Table1[[#This Row],[SumOfSFY23 Estimated Payment 6/13/2022]]</f>
        <v>136.52458979794693</v>
      </c>
      <c r="R255" s="35">
        <f>Table1[[#This Row],[SumOfUnits]]*Table1[[#This Row],[Actuarial Factor 6/13/22]]</f>
        <v>1.1807021516729816</v>
      </c>
    </row>
    <row r="256" spans="1:18" x14ac:dyDescent="0.2">
      <c r="A256" s="178" t="s">
        <v>31</v>
      </c>
      <c r="B256" s="33" t="s">
        <v>685</v>
      </c>
      <c r="C256" s="33" t="s">
        <v>424</v>
      </c>
      <c r="D256" s="33" t="s">
        <v>184</v>
      </c>
      <c r="E256" s="33" t="s">
        <v>786</v>
      </c>
      <c r="F256" s="37">
        <v>1571.36</v>
      </c>
      <c r="G256" s="33">
        <v>7</v>
      </c>
      <c r="H256" s="33">
        <v>7</v>
      </c>
      <c r="I256" s="37">
        <f>Table1[[#This Row],[SumOfPaid]]*Table1[[#This Row],[Actuarial Factor 6/13/22]]</f>
        <v>2227.5101535825374</v>
      </c>
      <c r="J256" s="33">
        <v>1.4175683188973485</v>
      </c>
      <c r="K256" s="33" t="s">
        <v>328</v>
      </c>
      <c r="L256" s="33" t="s">
        <v>805</v>
      </c>
      <c r="M256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56" s="35" t="str">
        <f>IFERROR(IF(Table1[[#This Row],[Medicare Rate in CR]]&gt;0,"Y","N"),"N")</f>
        <v>Y</v>
      </c>
      <c r="O256" s="40">
        <f>Table1[[#This Row],[Medicare Rate in CR]]*Table1[[#This Row],[SumOfUnits]]*Table1[[#This Row],[Actuarial Factor 6/13/22]]</f>
        <v>3374.9041265812402</v>
      </c>
      <c r="P25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3374.9041265812402</v>
      </c>
      <c r="Q256" s="37">
        <f>Table1[[#This Row],[Trended Medicare Pricing for all RHCs]]-Table1[[#This Row],[SumOfSFY23 Estimated Payment 6/13/2022]]</f>
        <v>1147.3939729987028</v>
      </c>
      <c r="R256" s="35">
        <f>Table1[[#This Row],[SumOfUnits]]*Table1[[#This Row],[Actuarial Factor 6/13/22]]</f>
        <v>9.922978232281439</v>
      </c>
    </row>
    <row r="257" spans="1:18" x14ac:dyDescent="0.2">
      <c r="A257" s="178" t="s">
        <v>31</v>
      </c>
      <c r="B257" s="33" t="s">
        <v>685</v>
      </c>
      <c r="C257" s="33" t="s">
        <v>424</v>
      </c>
      <c r="D257" s="33" t="s">
        <v>184</v>
      </c>
      <c r="E257" s="33" t="s">
        <v>791</v>
      </c>
      <c r="F257" s="37">
        <v>224.48</v>
      </c>
      <c r="G257" s="33">
        <v>1</v>
      </c>
      <c r="H257" s="33">
        <v>1</v>
      </c>
      <c r="I257" s="37">
        <f>Table1[[#This Row],[SumOfPaid]]*Table1[[#This Row],[Actuarial Factor 6/13/22]]</f>
        <v>358.19277506530943</v>
      </c>
      <c r="J257" s="33">
        <v>1.5956556266273585</v>
      </c>
      <c r="K257" s="33" t="s">
        <v>328</v>
      </c>
      <c r="L257" s="33" t="s">
        <v>805</v>
      </c>
      <c r="M257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57" s="35" t="str">
        <f>IFERROR(IF(Table1[[#This Row],[Medicare Rate in CR]]&gt;0,"Y","N"),"N")</f>
        <v>Y</v>
      </c>
      <c r="O257" s="40">
        <f>Table1[[#This Row],[Medicare Rate in CR]]*Table1[[#This Row],[SumOfUnits]]*Table1[[#This Row],[Actuarial Factor 6/13/22]]</f>
        <v>542.69843517223092</v>
      </c>
      <c r="P25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542.69843517223092</v>
      </c>
      <c r="Q257" s="37">
        <f>Table1[[#This Row],[Trended Medicare Pricing for all RHCs]]-Table1[[#This Row],[SumOfSFY23 Estimated Payment 6/13/2022]]</f>
        <v>184.50566010692148</v>
      </c>
      <c r="R257" s="35">
        <f>Table1[[#This Row],[SumOfUnits]]*Table1[[#This Row],[Actuarial Factor 6/13/22]]</f>
        <v>1.5956556266273585</v>
      </c>
    </row>
    <row r="258" spans="1:18" x14ac:dyDescent="0.2">
      <c r="A258" s="178" t="s">
        <v>31</v>
      </c>
      <c r="B258" s="33" t="s">
        <v>685</v>
      </c>
      <c r="C258" s="33" t="s">
        <v>424</v>
      </c>
      <c r="D258" s="33" t="s">
        <v>184</v>
      </c>
      <c r="E258" s="33" t="s">
        <v>788</v>
      </c>
      <c r="F258" s="37">
        <v>897.92000000000007</v>
      </c>
      <c r="G258" s="33">
        <v>4</v>
      </c>
      <c r="H258" s="33">
        <v>4</v>
      </c>
      <c r="I258" s="37">
        <f>Table1[[#This Row],[SumOfPaid]]*Table1[[#This Row],[Actuarial Factor 6/13/22]]</f>
        <v>1772.7166012803555</v>
      </c>
      <c r="J258" s="33">
        <v>1.9742478186033894</v>
      </c>
      <c r="K258" s="33" t="s">
        <v>328</v>
      </c>
      <c r="L258" s="33" t="s">
        <v>805</v>
      </c>
      <c r="M258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58" s="35" t="str">
        <f>IFERROR(IF(Table1[[#This Row],[Medicare Rate in CR]]&gt;0,"Y","N"),"N")</f>
        <v>Y</v>
      </c>
      <c r="O258" s="40">
        <f>Table1[[#This Row],[Medicare Rate in CR]]*Table1[[#This Row],[SumOfUnits]]*Table1[[#This Row],[Actuarial Factor 6/13/22]]</f>
        <v>2685.845702340795</v>
      </c>
      <c r="P25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2685.845702340795</v>
      </c>
      <c r="Q258" s="37">
        <f>Table1[[#This Row],[Trended Medicare Pricing for all RHCs]]-Table1[[#This Row],[SumOfSFY23 Estimated Payment 6/13/2022]]</f>
        <v>913.12910106043955</v>
      </c>
      <c r="R258" s="35">
        <f>Table1[[#This Row],[SumOfUnits]]*Table1[[#This Row],[Actuarial Factor 6/13/22]]</f>
        <v>7.8969912744135575</v>
      </c>
    </row>
    <row r="259" spans="1:18" x14ac:dyDescent="0.2">
      <c r="A259" s="178" t="s">
        <v>31</v>
      </c>
      <c r="B259" s="33" t="s">
        <v>685</v>
      </c>
      <c r="C259" s="33" t="s">
        <v>423</v>
      </c>
      <c r="D259" s="33" t="s">
        <v>184</v>
      </c>
      <c r="E259" s="33" t="s">
        <v>786</v>
      </c>
      <c r="F259" s="37">
        <v>224.48</v>
      </c>
      <c r="G259" s="33">
        <v>1</v>
      </c>
      <c r="H259" s="33">
        <v>1</v>
      </c>
      <c r="I259" s="37">
        <f>Table1[[#This Row],[SumOfPaid]]*Table1[[#This Row],[Actuarial Factor 6/13/22]]</f>
        <v>336.1883070180952</v>
      </c>
      <c r="J259" s="33">
        <v>1.4976314460891627</v>
      </c>
      <c r="K259" s="33" t="s">
        <v>328</v>
      </c>
      <c r="L259" s="33" t="s">
        <v>805</v>
      </c>
      <c r="M259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59" s="35" t="str">
        <f>IFERROR(IF(Table1[[#This Row],[Medicare Rate in CR]]&gt;0,"Y","N"),"N")</f>
        <v>Y</v>
      </c>
      <c r="O259" s="40">
        <f>Table1[[#This Row],[Medicare Rate in CR]]*Table1[[#This Row],[SumOfUnits]]*Table1[[#This Row],[Actuarial Factor 6/13/22]]</f>
        <v>509.35943112938514</v>
      </c>
      <c r="P25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509.35943112938514</v>
      </c>
      <c r="Q259" s="37">
        <f>Table1[[#This Row],[Trended Medicare Pricing for all RHCs]]-Table1[[#This Row],[SumOfSFY23 Estimated Payment 6/13/2022]]</f>
        <v>173.17112411128994</v>
      </c>
      <c r="R259" s="35">
        <f>Table1[[#This Row],[SumOfUnits]]*Table1[[#This Row],[Actuarial Factor 6/13/22]]</f>
        <v>1.4976314460891627</v>
      </c>
    </row>
    <row r="260" spans="1:18" x14ac:dyDescent="0.2">
      <c r="A260" s="178" t="s">
        <v>31</v>
      </c>
      <c r="B260" s="33" t="s">
        <v>685</v>
      </c>
      <c r="C260" s="33" t="s">
        <v>423</v>
      </c>
      <c r="D260" s="33" t="s">
        <v>184</v>
      </c>
      <c r="E260" s="33" t="s">
        <v>790</v>
      </c>
      <c r="F260" s="37">
        <v>673.43999999999994</v>
      </c>
      <c r="G260" s="33">
        <v>3</v>
      </c>
      <c r="H260" s="33">
        <v>3</v>
      </c>
      <c r="I260" s="37">
        <f>Table1[[#This Row],[SumOfPaid]]*Table1[[#This Row],[Actuarial Factor 6/13/22]]</f>
        <v>1409.2829155898055</v>
      </c>
      <c r="J260" s="33">
        <v>2.0926629181364422</v>
      </c>
      <c r="K260" s="33" t="s">
        <v>328</v>
      </c>
      <c r="L260" s="33" t="s">
        <v>805</v>
      </c>
      <c r="M260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60" s="35" t="str">
        <f>IFERROR(IF(Table1[[#This Row],[Medicare Rate in CR]]&gt;0,"Y","N"),"N")</f>
        <v>Y</v>
      </c>
      <c r="O260" s="40">
        <f>Table1[[#This Row],[Medicare Rate in CR]]*Table1[[#This Row],[SumOfUnits]]*Table1[[#This Row],[Actuarial Factor 6/13/22]]</f>
        <v>2135.2067552621561</v>
      </c>
      <c r="P26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2135.2067552621561</v>
      </c>
      <c r="Q260" s="37">
        <f>Table1[[#This Row],[Trended Medicare Pricing for all RHCs]]-Table1[[#This Row],[SumOfSFY23 Estimated Payment 6/13/2022]]</f>
        <v>725.9238396723506</v>
      </c>
      <c r="R260" s="35">
        <f>Table1[[#This Row],[SumOfUnits]]*Table1[[#This Row],[Actuarial Factor 6/13/22]]</f>
        <v>6.2779887544093267</v>
      </c>
    </row>
    <row r="261" spans="1:18" x14ac:dyDescent="0.2">
      <c r="A261" s="178" t="s">
        <v>31</v>
      </c>
      <c r="B261" s="33" t="s">
        <v>685</v>
      </c>
      <c r="C261" s="33" t="s">
        <v>423</v>
      </c>
      <c r="D261" s="33" t="s">
        <v>184</v>
      </c>
      <c r="E261" s="33" t="s">
        <v>793</v>
      </c>
      <c r="F261" s="37">
        <v>224.48</v>
      </c>
      <c r="G261" s="33">
        <v>1</v>
      </c>
      <c r="H261" s="33">
        <v>1</v>
      </c>
      <c r="I261" s="37">
        <f>Table1[[#This Row],[SumOfPaid]]*Table1[[#This Row],[Actuarial Factor 6/13/22]]</f>
        <v>469.76097186326854</v>
      </c>
      <c r="J261" s="33">
        <v>2.0926629181364422</v>
      </c>
      <c r="K261" s="33" t="s">
        <v>328</v>
      </c>
      <c r="L261" s="33" t="s">
        <v>805</v>
      </c>
      <c r="M261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61" s="35" t="str">
        <f>IFERROR(IF(Table1[[#This Row],[Medicare Rate in CR]]&gt;0,"Y","N"),"N")</f>
        <v>Y</v>
      </c>
      <c r="O261" s="40">
        <f>Table1[[#This Row],[Medicare Rate in CR]]*Table1[[#This Row],[SumOfUnits]]*Table1[[#This Row],[Actuarial Factor 6/13/22]]</f>
        <v>711.7355850873854</v>
      </c>
      <c r="P26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711.7355850873854</v>
      </c>
      <c r="Q261" s="37">
        <f>Table1[[#This Row],[Trended Medicare Pricing for all RHCs]]-Table1[[#This Row],[SumOfSFY23 Estimated Payment 6/13/2022]]</f>
        <v>241.97461322411687</v>
      </c>
      <c r="R261" s="35">
        <f>Table1[[#This Row],[SumOfUnits]]*Table1[[#This Row],[Actuarial Factor 6/13/22]]</f>
        <v>2.0926629181364422</v>
      </c>
    </row>
    <row r="262" spans="1:18" x14ac:dyDescent="0.2">
      <c r="A262" s="178" t="s">
        <v>31</v>
      </c>
      <c r="B262" s="33" t="s">
        <v>685</v>
      </c>
      <c r="C262" s="33" t="s">
        <v>423</v>
      </c>
      <c r="D262" s="33" t="s">
        <v>184</v>
      </c>
      <c r="E262" s="33" t="s">
        <v>789</v>
      </c>
      <c r="F262" s="37">
        <v>448.96</v>
      </c>
      <c r="G262" s="33">
        <v>2</v>
      </c>
      <c r="H262" s="33">
        <v>2</v>
      </c>
      <c r="I262" s="37">
        <f>Table1[[#This Row],[SumOfPaid]]*Table1[[#This Row],[Actuarial Factor 6/13/22]]</f>
        <v>680.38791113670379</v>
      </c>
      <c r="J262" s="33">
        <v>1.5154755682838199</v>
      </c>
      <c r="K262" s="33" t="s">
        <v>328</v>
      </c>
      <c r="L262" s="33" t="s">
        <v>805</v>
      </c>
      <c r="M262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62" s="35" t="str">
        <f>IFERROR(IF(Table1[[#This Row],[Medicare Rate in CR]]&gt;0,"Y","N"),"N")</f>
        <v>Y</v>
      </c>
      <c r="O262" s="40">
        <f>Table1[[#This Row],[Medicare Rate in CR]]*Table1[[#This Row],[SumOfUnits]]*Table1[[#This Row],[Actuarial Factor 6/13/22]]</f>
        <v>1030.85679105802</v>
      </c>
      <c r="P26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1030.85679105802</v>
      </c>
      <c r="Q262" s="37">
        <f>Table1[[#This Row],[Trended Medicare Pricing for all RHCs]]-Table1[[#This Row],[SumOfSFY23 Estimated Payment 6/13/2022]]</f>
        <v>350.46887992131622</v>
      </c>
      <c r="R262" s="35">
        <f>Table1[[#This Row],[SumOfUnits]]*Table1[[#This Row],[Actuarial Factor 6/13/22]]</f>
        <v>3.0309511365676398</v>
      </c>
    </row>
    <row r="263" spans="1:18" x14ac:dyDescent="0.2">
      <c r="A263" s="178" t="s">
        <v>31</v>
      </c>
      <c r="B263" s="33" t="s">
        <v>685</v>
      </c>
      <c r="C263" s="33" t="s">
        <v>423</v>
      </c>
      <c r="D263" s="33" t="s">
        <v>184</v>
      </c>
      <c r="E263" s="33" t="s">
        <v>791</v>
      </c>
      <c r="F263" s="37">
        <v>142.82</v>
      </c>
      <c r="G263" s="33">
        <v>1</v>
      </c>
      <c r="H263" s="33">
        <v>1</v>
      </c>
      <c r="I263" s="37">
        <f>Table1[[#This Row],[SumOfPaid]]*Table1[[#This Row],[Actuarial Factor 6/13/22]]</f>
        <v>230.46694803861391</v>
      </c>
      <c r="J263" s="33">
        <v>1.6136881952010498</v>
      </c>
      <c r="K263" s="33" t="s">
        <v>328</v>
      </c>
      <c r="L263" s="33" t="s">
        <v>805</v>
      </c>
      <c r="M263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63" s="35" t="str">
        <f>IFERROR(IF(Table1[[#This Row],[Medicare Rate in CR]]&gt;0,"Y","N"),"N")</f>
        <v>Y</v>
      </c>
      <c r="O263" s="40">
        <f>Table1[[#This Row],[Medicare Rate in CR]]*Table1[[#This Row],[SumOfUnits]]*Table1[[#This Row],[Actuarial Factor 6/13/22]]</f>
        <v>548.8314920698291</v>
      </c>
      <c r="P26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548.8314920698291</v>
      </c>
      <c r="Q263" s="37">
        <f>Table1[[#This Row],[Trended Medicare Pricing for all RHCs]]-Table1[[#This Row],[SumOfSFY23 Estimated Payment 6/13/2022]]</f>
        <v>318.36454403121519</v>
      </c>
      <c r="R263" s="35">
        <f>Table1[[#This Row],[SumOfUnits]]*Table1[[#This Row],[Actuarial Factor 6/13/22]]</f>
        <v>1.6136881952010498</v>
      </c>
    </row>
    <row r="264" spans="1:18" x14ac:dyDescent="0.2">
      <c r="A264" s="178" t="s">
        <v>31</v>
      </c>
      <c r="B264" s="33" t="s">
        <v>685</v>
      </c>
      <c r="C264" s="33" t="s">
        <v>423</v>
      </c>
      <c r="D264" s="33" t="s">
        <v>184</v>
      </c>
      <c r="E264" s="33" t="s">
        <v>787</v>
      </c>
      <c r="F264" s="37">
        <v>453.23</v>
      </c>
      <c r="G264" s="33">
        <v>2</v>
      </c>
      <c r="H264" s="33">
        <v>2</v>
      </c>
      <c r="I264" s="37">
        <f>Table1[[#This Row],[SumOfPaid]]*Table1[[#This Row],[Actuarial Factor 6/13/22]]</f>
        <v>567.27417904262143</v>
      </c>
      <c r="J264" s="33">
        <v>1.2516253977949858</v>
      </c>
      <c r="K264" s="33" t="s">
        <v>328</v>
      </c>
      <c r="L264" s="33" t="s">
        <v>805</v>
      </c>
      <c r="M264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64" s="35" t="str">
        <f>IFERROR(IF(Table1[[#This Row],[Medicare Rate in CR]]&gt;0,"Y","N"),"N")</f>
        <v>Y</v>
      </c>
      <c r="O264" s="40">
        <f>Table1[[#This Row],[Medicare Rate in CR]]*Table1[[#This Row],[SumOfUnits]]*Table1[[#This Row],[Actuarial Factor 6/13/22]]</f>
        <v>851.38062808810525</v>
      </c>
      <c r="P26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851.38062808810525</v>
      </c>
      <c r="Q264" s="37">
        <f>Table1[[#This Row],[Trended Medicare Pricing for all RHCs]]-Table1[[#This Row],[SumOfSFY23 Estimated Payment 6/13/2022]]</f>
        <v>284.10644904548383</v>
      </c>
      <c r="R264" s="35">
        <f>Table1[[#This Row],[SumOfUnits]]*Table1[[#This Row],[Actuarial Factor 6/13/22]]</f>
        <v>2.5032507955899717</v>
      </c>
    </row>
    <row r="265" spans="1:18" x14ac:dyDescent="0.2">
      <c r="A265" s="178" t="s">
        <v>31</v>
      </c>
      <c r="B265" s="33" t="s">
        <v>685</v>
      </c>
      <c r="C265" s="33" t="s">
        <v>381</v>
      </c>
      <c r="D265" s="33" t="s">
        <v>184</v>
      </c>
      <c r="E265" s="33" t="s">
        <v>786</v>
      </c>
      <c r="F265" s="37">
        <v>897.92</v>
      </c>
      <c r="G265" s="33">
        <v>4</v>
      </c>
      <c r="H265" s="33">
        <v>4</v>
      </c>
      <c r="I265" s="37">
        <f>Table1[[#This Row],[SumOfPaid]]*Table1[[#This Row],[Actuarial Factor 6/13/22]]</f>
        <v>1219.4039753330651</v>
      </c>
      <c r="J265" s="33">
        <v>1.3580318684660828</v>
      </c>
      <c r="K265" s="33" t="s">
        <v>328</v>
      </c>
      <c r="L265" s="33" t="s">
        <v>805</v>
      </c>
      <c r="M265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65" s="35" t="str">
        <f>IFERROR(IF(Table1[[#This Row],[Medicare Rate in CR]]&gt;0,"Y","N"),"N")</f>
        <v>Y</v>
      </c>
      <c r="O265" s="40">
        <f>Table1[[#This Row],[Medicare Rate in CR]]*Table1[[#This Row],[SumOfUnits]]*Table1[[#This Row],[Actuarial Factor 6/13/22]]</f>
        <v>1847.5208751359978</v>
      </c>
      <c r="P26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1847.5208751359978</v>
      </c>
      <c r="Q265" s="37">
        <f>Table1[[#This Row],[Trended Medicare Pricing for all RHCs]]-Table1[[#This Row],[SumOfSFY23 Estimated Payment 6/13/2022]]</f>
        <v>628.11689980293272</v>
      </c>
      <c r="R265" s="35">
        <f>Table1[[#This Row],[SumOfUnits]]*Table1[[#This Row],[Actuarial Factor 6/13/22]]</f>
        <v>5.4321274738643313</v>
      </c>
    </row>
    <row r="266" spans="1:18" x14ac:dyDescent="0.2">
      <c r="A266" s="178" t="s">
        <v>31</v>
      </c>
      <c r="B266" s="33" t="s">
        <v>685</v>
      </c>
      <c r="C266" s="33" t="s">
        <v>364</v>
      </c>
      <c r="D266" s="33" t="s">
        <v>184</v>
      </c>
      <c r="E266" s="33" t="s">
        <v>786</v>
      </c>
      <c r="F266" s="37">
        <v>228.75</v>
      </c>
      <c r="G266" s="33">
        <v>1</v>
      </c>
      <c r="H266" s="33">
        <v>1</v>
      </c>
      <c r="I266" s="37">
        <f>Table1[[#This Row],[SumOfPaid]]*Table1[[#This Row],[Actuarial Factor 6/13/22]]</f>
        <v>323.37852433309212</v>
      </c>
      <c r="J266" s="33">
        <v>1.4136766091064137</v>
      </c>
      <c r="K266" s="33" t="s">
        <v>328</v>
      </c>
      <c r="L266" s="33" t="s">
        <v>805</v>
      </c>
      <c r="M266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66" s="35" t="str">
        <f>IFERROR(IF(Table1[[#This Row],[Medicare Rate in CR]]&gt;0,"Y","N"),"N")</f>
        <v>Y</v>
      </c>
      <c r="O266" s="40">
        <f>Table1[[#This Row],[Medicare Rate in CR]]*Table1[[#This Row],[SumOfUnits]]*Table1[[#This Row],[Actuarial Factor 6/13/22]]</f>
        <v>480.80555152318237</v>
      </c>
      <c r="P26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480.80555152318237</v>
      </c>
      <c r="Q266" s="37">
        <f>Table1[[#This Row],[Trended Medicare Pricing for all RHCs]]-Table1[[#This Row],[SumOfSFY23 Estimated Payment 6/13/2022]]</f>
        <v>157.42702719009026</v>
      </c>
      <c r="R266" s="35">
        <f>Table1[[#This Row],[SumOfUnits]]*Table1[[#This Row],[Actuarial Factor 6/13/22]]</f>
        <v>1.4136766091064137</v>
      </c>
    </row>
    <row r="267" spans="1:18" x14ac:dyDescent="0.2">
      <c r="A267" s="178" t="s">
        <v>31</v>
      </c>
      <c r="B267" s="33" t="s">
        <v>685</v>
      </c>
      <c r="C267" s="33" t="s">
        <v>364</v>
      </c>
      <c r="D267" s="33" t="s">
        <v>184</v>
      </c>
      <c r="E267" s="33" t="s">
        <v>793</v>
      </c>
      <c r="F267" s="37">
        <v>448.96</v>
      </c>
      <c r="G267" s="33">
        <v>2</v>
      </c>
      <c r="H267" s="33">
        <v>2</v>
      </c>
      <c r="I267" s="37">
        <f>Table1[[#This Row],[SumOfPaid]]*Table1[[#This Row],[Actuarial Factor 6/13/22]]</f>
        <v>937.60713524184109</v>
      </c>
      <c r="J267" s="33">
        <v>2.0883979313120125</v>
      </c>
      <c r="K267" s="33" t="s">
        <v>328</v>
      </c>
      <c r="L267" s="33" t="s">
        <v>805</v>
      </c>
      <c r="M267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67" s="35" t="str">
        <f>IFERROR(IF(Table1[[#This Row],[Medicare Rate in CR]]&gt;0,"Y","N"),"N")</f>
        <v>Y</v>
      </c>
      <c r="O267" s="40">
        <f>Table1[[#This Row],[Medicare Rate in CR]]*Table1[[#This Row],[SumOfUnits]]*Table1[[#This Row],[Actuarial Factor 6/13/22]]</f>
        <v>1420.5700408370571</v>
      </c>
      <c r="P26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1420.5700408370571</v>
      </c>
      <c r="Q267" s="37">
        <f>Table1[[#This Row],[Trended Medicare Pricing for all RHCs]]-Table1[[#This Row],[SumOfSFY23 Estimated Payment 6/13/2022]]</f>
        <v>482.96290559521606</v>
      </c>
      <c r="R267" s="35">
        <f>Table1[[#This Row],[SumOfUnits]]*Table1[[#This Row],[Actuarial Factor 6/13/22]]</f>
        <v>4.1767958626240249</v>
      </c>
    </row>
    <row r="268" spans="1:18" x14ac:dyDescent="0.2">
      <c r="A268" s="178" t="s">
        <v>31</v>
      </c>
      <c r="B268" s="33" t="s">
        <v>685</v>
      </c>
      <c r="C268" s="33" t="s">
        <v>364</v>
      </c>
      <c r="D268" s="33" t="s">
        <v>184</v>
      </c>
      <c r="E268" s="33" t="s">
        <v>791</v>
      </c>
      <c r="F268" s="37">
        <v>224.48</v>
      </c>
      <c r="G268" s="33">
        <v>1</v>
      </c>
      <c r="H268" s="33">
        <v>1</v>
      </c>
      <c r="I268" s="37">
        <f>Table1[[#This Row],[SumOfPaid]]*Table1[[#This Row],[Actuarial Factor 6/13/22]]</f>
        <v>346.60973935673422</v>
      </c>
      <c r="J268" s="33">
        <v>1.5440562159512394</v>
      </c>
      <c r="K268" s="33" t="s">
        <v>328</v>
      </c>
      <c r="L268" s="33" t="s">
        <v>805</v>
      </c>
      <c r="M268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68" s="35" t="str">
        <f>IFERROR(IF(Table1[[#This Row],[Medicare Rate in CR]]&gt;0,"Y","N"),"N")</f>
        <v>Y</v>
      </c>
      <c r="O268" s="40">
        <f>Table1[[#This Row],[Medicare Rate in CR]]*Table1[[#This Row],[SumOfUnits]]*Table1[[#This Row],[Actuarial Factor 6/13/22]]</f>
        <v>525.14895960717604</v>
      </c>
      <c r="P26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525.14895960717604</v>
      </c>
      <c r="Q268" s="37">
        <f>Table1[[#This Row],[Trended Medicare Pricing for all RHCs]]-Table1[[#This Row],[SumOfSFY23 Estimated Payment 6/13/2022]]</f>
        <v>178.53922025044182</v>
      </c>
      <c r="R268" s="35">
        <f>Table1[[#This Row],[SumOfUnits]]*Table1[[#This Row],[Actuarial Factor 6/13/22]]</f>
        <v>1.5440562159512394</v>
      </c>
    </row>
    <row r="269" spans="1:18" x14ac:dyDescent="0.2">
      <c r="A269" s="178" t="s">
        <v>31</v>
      </c>
      <c r="B269" s="33" t="s">
        <v>685</v>
      </c>
      <c r="C269" s="33" t="s">
        <v>364</v>
      </c>
      <c r="D269" s="33" t="s">
        <v>184</v>
      </c>
      <c r="E269" s="33" t="s">
        <v>788</v>
      </c>
      <c r="F269" s="37">
        <v>224.48</v>
      </c>
      <c r="G269" s="33">
        <v>1</v>
      </c>
      <c r="H269" s="33">
        <v>1</v>
      </c>
      <c r="I269" s="37">
        <f>Table1[[#This Row],[SumOfPaid]]*Table1[[#This Row],[Actuarial Factor 6/13/22]]</f>
        <v>443.40750480383247</v>
      </c>
      <c r="J269" s="33">
        <v>1.9752650784204939</v>
      </c>
      <c r="K269" s="33" t="s">
        <v>328</v>
      </c>
      <c r="L269" s="33" t="s">
        <v>805</v>
      </c>
      <c r="M269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69" s="35" t="str">
        <f>IFERROR(IF(Table1[[#This Row],[Medicare Rate in CR]]&gt;0,"Y","N"),"N")</f>
        <v>Y</v>
      </c>
      <c r="O269" s="40">
        <f>Table1[[#This Row],[Medicare Rate in CR]]*Table1[[#This Row],[SumOfUnits]]*Table1[[#This Row],[Actuarial Factor 6/13/22]]</f>
        <v>671.80740582159422</v>
      </c>
      <c r="P26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671.80740582159422</v>
      </c>
      <c r="Q269" s="37">
        <f>Table1[[#This Row],[Trended Medicare Pricing for all RHCs]]-Table1[[#This Row],[SumOfSFY23 Estimated Payment 6/13/2022]]</f>
        <v>228.39990101776175</v>
      </c>
      <c r="R269" s="35">
        <f>Table1[[#This Row],[SumOfUnits]]*Table1[[#This Row],[Actuarial Factor 6/13/22]]</f>
        <v>1.9752650784204939</v>
      </c>
    </row>
    <row r="270" spans="1:18" x14ac:dyDescent="0.2">
      <c r="A270" s="178" t="s">
        <v>31</v>
      </c>
      <c r="B270" s="33" t="s">
        <v>685</v>
      </c>
      <c r="C270" s="33" t="s">
        <v>364</v>
      </c>
      <c r="D270" s="33" t="s">
        <v>184</v>
      </c>
      <c r="E270" s="33" t="s">
        <v>787</v>
      </c>
      <c r="F270" s="37">
        <v>1575.63</v>
      </c>
      <c r="G270" s="33">
        <v>7</v>
      </c>
      <c r="H270" s="33">
        <v>7</v>
      </c>
      <c r="I270" s="37">
        <f>Table1[[#This Row],[SumOfPaid]]*Table1[[#This Row],[Actuarial Factor 6/13/22]]</f>
        <v>1961.5587052416981</v>
      </c>
      <c r="J270" s="33">
        <v>1.2449361241165109</v>
      </c>
      <c r="K270" s="33" t="s">
        <v>328</v>
      </c>
      <c r="L270" s="33" t="s">
        <v>805</v>
      </c>
      <c r="M270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70" s="35" t="str">
        <f>IFERROR(IF(Table1[[#This Row],[Medicare Rate in CR]]&gt;0,"Y","N"),"N")</f>
        <v>Y</v>
      </c>
      <c r="O270" s="40">
        <f>Table1[[#This Row],[Medicare Rate in CR]]*Table1[[#This Row],[SumOfUnits]]*Table1[[#This Row],[Actuarial Factor 6/13/22]]</f>
        <v>2963.9065762128657</v>
      </c>
      <c r="P27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2963.9065762128657</v>
      </c>
      <c r="Q270" s="37">
        <f>Table1[[#This Row],[Trended Medicare Pricing for all RHCs]]-Table1[[#This Row],[SumOfSFY23 Estimated Payment 6/13/2022]]</f>
        <v>1002.3478709711676</v>
      </c>
      <c r="R270" s="35">
        <f>Table1[[#This Row],[SumOfUnits]]*Table1[[#This Row],[Actuarial Factor 6/13/22]]</f>
        <v>8.7145528688155771</v>
      </c>
    </row>
    <row r="271" spans="1:18" x14ac:dyDescent="0.2">
      <c r="A271" s="178" t="s">
        <v>31</v>
      </c>
      <c r="B271" s="33" t="s">
        <v>685</v>
      </c>
      <c r="C271" s="33" t="s">
        <v>249</v>
      </c>
      <c r="D271" s="33" t="s">
        <v>184</v>
      </c>
      <c r="E271" s="33" t="s">
        <v>792</v>
      </c>
      <c r="F271" s="37">
        <v>7645.1299999999974</v>
      </c>
      <c r="G271" s="33">
        <v>34</v>
      </c>
      <c r="H271" s="33">
        <v>34</v>
      </c>
      <c r="I271" s="37">
        <f>Table1[[#This Row],[SumOfPaid]]*Table1[[#This Row],[Actuarial Factor 6/13/22]]</f>
        <v>11626.141157325181</v>
      </c>
      <c r="J271" s="33">
        <v>1.5207251096220973</v>
      </c>
      <c r="K271" s="33" t="s">
        <v>328</v>
      </c>
      <c r="L271" s="33" t="s">
        <v>805</v>
      </c>
      <c r="M271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71" s="35" t="str">
        <f>IFERROR(IF(Table1[[#This Row],[Medicare Rate in CR]]&gt;0,"Y","N"),"N")</f>
        <v>Y</v>
      </c>
      <c r="O271" s="40">
        <f>Table1[[#This Row],[Medicare Rate in CR]]*Table1[[#This Row],[SumOfUnits]]*Table1[[#This Row],[Actuarial Factor 6/13/22]]</f>
        <v>17585.269779141432</v>
      </c>
      <c r="P27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17585.269779141432</v>
      </c>
      <c r="Q271" s="37">
        <f>Table1[[#This Row],[Trended Medicare Pricing for all RHCs]]-Table1[[#This Row],[SumOfSFY23 Estimated Payment 6/13/2022]]</f>
        <v>5959.1286218162513</v>
      </c>
      <c r="R271" s="35">
        <f>Table1[[#This Row],[SumOfUnits]]*Table1[[#This Row],[Actuarial Factor 6/13/22]]</f>
        <v>51.70465372715131</v>
      </c>
    </row>
    <row r="272" spans="1:18" x14ac:dyDescent="0.2">
      <c r="A272" s="178" t="s">
        <v>31</v>
      </c>
      <c r="B272" s="33" t="s">
        <v>685</v>
      </c>
      <c r="C272" s="33" t="s">
        <v>249</v>
      </c>
      <c r="D272" s="33" t="s">
        <v>184</v>
      </c>
      <c r="E272" s="33" t="s">
        <v>786</v>
      </c>
      <c r="F272" s="37">
        <v>205049.33</v>
      </c>
      <c r="G272" s="33">
        <v>914</v>
      </c>
      <c r="H272" s="33">
        <v>914</v>
      </c>
      <c r="I272" s="37">
        <f>Table1[[#This Row],[SumOfPaid]]*Table1[[#This Row],[Actuarial Factor 6/13/22]]</f>
        <v>312121.57448240509</v>
      </c>
      <c r="J272" s="33">
        <v>1.5221779777695694</v>
      </c>
      <c r="K272" s="33" t="s">
        <v>328</v>
      </c>
      <c r="L272" s="33" t="s">
        <v>805</v>
      </c>
      <c r="M272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72" s="35" t="str">
        <f>IFERROR(IF(Table1[[#This Row],[Medicare Rate in CR]]&gt;0,"Y","N"),"N")</f>
        <v>Y</v>
      </c>
      <c r="O272" s="40">
        <f>Table1[[#This Row],[Medicare Rate in CR]]*Table1[[#This Row],[SumOfUnits]]*Table1[[#This Row],[Actuarial Factor 6/13/22]]</f>
        <v>473185.06814555638</v>
      </c>
      <c r="P27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473185.06814555638</v>
      </c>
      <c r="Q272" s="37">
        <f>Table1[[#This Row],[Trended Medicare Pricing for all RHCs]]-Table1[[#This Row],[SumOfSFY23 Estimated Payment 6/13/2022]]</f>
        <v>161063.49366315128</v>
      </c>
      <c r="R272" s="35">
        <f>Table1[[#This Row],[SumOfUnits]]*Table1[[#This Row],[Actuarial Factor 6/13/22]]</f>
        <v>1391.2706716813864</v>
      </c>
    </row>
    <row r="273" spans="1:18" x14ac:dyDescent="0.2">
      <c r="A273" s="178" t="s">
        <v>31</v>
      </c>
      <c r="B273" s="33" t="s">
        <v>685</v>
      </c>
      <c r="C273" s="33" t="s">
        <v>249</v>
      </c>
      <c r="D273" s="33" t="s">
        <v>184</v>
      </c>
      <c r="E273" s="33" t="s">
        <v>790</v>
      </c>
      <c r="F273" s="37">
        <v>58997.369999999988</v>
      </c>
      <c r="G273" s="33">
        <v>262</v>
      </c>
      <c r="H273" s="33">
        <v>262</v>
      </c>
      <c r="I273" s="37">
        <f>Table1[[#This Row],[SumOfPaid]]*Table1[[#This Row],[Actuarial Factor 6/13/22]]</f>
        <v>131986.28633809791</v>
      </c>
      <c r="J273" s="33">
        <v>2.2371554246926251</v>
      </c>
      <c r="K273" s="33" t="s">
        <v>328</v>
      </c>
      <c r="L273" s="33" t="s">
        <v>805</v>
      </c>
      <c r="M273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73" s="35" t="str">
        <f>IFERROR(IF(Table1[[#This Row],[Medicare Rate in CR]]&gt;0,"Y","N"),"N")</f>
        <v>Y</v>
      </c>
      <c r="O273" s="40">
        <f>Table1[[#This Row],[Medicare Rate in CR]]*Table1[[#This Row],[SumOfUnits]]*Table1[[#This Row],[Actuarial Factor 6/13/22]]</f>
        <v>199350.28005095871</v>
      </c>
      <c r="P27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199350.28005095871</v>
      </c>
      <c r="Q273" s="37">
        <f>Table1[[#This Row],[Trended Medicare Pricing for all RHCs]]-Table1[[#This Row],[SumOfSFY23 Estimated Payment 6/13/2022]]</f>
        <v>67363.9937128608</v>
      </c>
      <c r="R273" s="35">
        <f>Table1[[#This Row],[SumOfUnits]]*Table1[[#This Row],[Actuarial Factor 6/13/22]]</f>
        <v>586.13472126946772</v>
      </c>
    </row>
    <row r="274" spans="1:18" x14ac:dyDescent="0.2">
      <c r="A274" s="178" t="s">
        <v>31</v>
      </c>
      <c r="B274" s="33" t="s">
        <v>685</v>
      </c>
      <c r="C274" s="33" t="s">
        <v>249</v>
      </c>
      <c r="D274" s="33" t="s">
        <v>184</v>
      </c>
      <c r="E274" s="33" t="s">
        <v>793</v>
      </c>
      <c r="F274" s="37">
        <v>224.48</v>
      </c>
      <c r="G274" s="33">
        <v>1</v>
      </c>
      <c r="H274" s="33">
        <v>1</v>
      </c>
      <c r="I274" s="37">
        <f>Table1[[#This Row],[SumOfPaid]]*Table1[[#This Row],[Actuarial Factor 6/13/22]]</f>
        <v>502.19664973500045</v>
      </c>
      <c r="J274" s="33">
        <v>2.2371554246926251</v>
      </c>
      <c r="K274" s="33" t="s">
        <v>328</v>
      </c>
      <c r="L274" s="33" t="s">
        <v>805</v>
      </c>
      <c r="M274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74" s="35" t="str">
        <f>IFERROR(IF(Table1[[#This Row],[Medicare Rate in CR]]&gt;0,"Y","N"),"N")</f>
        <v>Y</v>
      </c>
      <c r="O274" s="40">
        <f>Table1[[#This Row],[Medicare Rate in CR]]*Table1[[#This Row],[SumOfUnits]]*Table1[[#This Row],[Actuarial Factor 6/13/22]]</f>
        <v>760.87893149220872</v>
      </c>
      <c r="P27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760.87893149220872</v>
      </c>
      <c r="Q274" s="37">
        <f>Table1[[#This Row],[Trended Medicare Pricing for all RHCs]]-Table1[[#This Row],[SumOfSFY23 Estimated Payment 6/13/2022]]</f>
        <v>258.68228175720827</v>
      </c>
      <c r="R274" s="35">
        <f>Table1[[#This Row],[SumOfUnits]]*Table1[[#This Row],[Actuarial Factor 6/13/22]]</f>
        <v>2.2371554246926251</v>
      </c>
    </row>
    <row r="275" spans="1:18" x14ac:dyDescent="0.2">
      <c r="A275" s="178" t="s">
        <v>31</v>
      </c>
      <c r="B275" s="33" t="s">
        <v>685</v>
      </c>
      <c r="C275" s="33" t="s">
        <v>249</v>
      </c>
      <c r="D275" s="33" t="s">
        <v>184</v>
      </c>
      <c r="E275" s="33" t="s">
        <v>789</v>
      </c>
      <c r="F275" s="37">
        <v>202243.6100000001</v>
      </c>
      <c r="G275" s="33">
        <v>900</v>
      </c>
      <c r="H275" s="33">
        <v>900</v>
      </c>
      <c r="I275" s="37">
        <f>Table1[[#This Row],[SumOfPaid]]*Table1[[#This Row],[Actuarial Factor 6/13/22]]</f>
        <v>313876.66072233493</v>
      </c>
      <c r="J275" s="33">
        <v>1.551973190759079</v>
      </c>
      <c r="K275" s="33" t="s">
        <v>328</v>
      </c>
      <c r="L275" s="33" t="s">
        <v>805</v>
      </c>
      <c r="M275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75" s="35" t="str">
        <f>IFERROR(IF(Table1[[#This Row],[Medicare Rate in CR]]&gt;0,"Y","N"),"N")</f>
        <v>Y</v>
      </c>
      <c r="O275" s="40">
        <f>Table1[[#This Row],[Medicare Rate in CR]]*Table1[[#This Row],[SumOfUnits]]*Table1[[#This Row],[Actuarial Factor 6/13/22]]</f>
        <v>475057.44171816332</v>
      </c>
      <c r="P27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475057.44171816332</v>
      </c>
      <c r="Q275" s="37">
        <f>Table1[[#This Row],[Trended Medicare Pricing for all RHCs]]-Table1[[#This Row],[SumOfSFY23 Estimated Payment 6/13/2022]]</f>
        <v>161180.78099582839</v>
      </c>
      <c r="R275" s="35">
        <f>Table1[[#This Row],[SumOfUnits]]*Table1[[#This Row],[Actuarial Factor 6/13/22]]</f>
        <v>1396.7758716831711</v>
      </c>
    </row>
    <row r="276" spans="1:18" x14ac:dyDescent="0.2">
      <c r="A276" s="178" t="s">
        <v>31</v>
      </c>
      <c r="B276" s="33" t="s">
        <v>685</v>
      </c>
      <c r="C276" s="33" t="s">
        <v>249</v>
      </c>
      <c r="D276" s="33" t="s">
        <v>184</v>
      </c>
      <c r="E276" s="33" t="s">
        <v>791</v>
      </c>
      <c r="F276" s="37">
        <v>210286.4200000001</v>
      </c>
      <c r="G276" s="33">
        <v>938</v>
      </c>
      <c r="H276" s="33">
        <v>938</v>
      </c>
      <c r="I276" s="37">
        <f>Table1[[#This Row],[SumOfPaid]]*Table1[[#This Row],[Actuarial Factor 6/13/22]]</f>
        <v>348354.27389992023</v>
      </c>
      <c r="J276" s="33">
        <v>1.6565704713595868</v>
      </c>
      <c r="K276" s="33" t="s">
        <v>328</v>
      </c>
      <c r="L276" s="33" t="s">
        <v>805</v>
      </c>
      <c r="M276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76" s="35" t="str">
        <f>IFERROR(IF(Table1[[#This Row],[Medicare Rate in CR]]&gt;0,"Y","N"),"N")</f>
        <v>Y</v>
      </c>
      <c r="O276" s="40">
        <f>Table1[[#This Row],[Medicare Rate in CR]]*Table1[[#This Row],[SumOfUnits]]*Table1[[#This Row],[Actuarial Factor 6/13/22]]</f>
        <v>528484.37966723426</v>
      </c>
      <c r="P27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528484.37966723426</v>
      </c>
      <c r="Q276" s="37">
        <f>Table1[[#This Row],[Trended Medicare Pricing for all RHCs]]-Table1[[#This Row],[SumOfSFY23 Estimated Payment 6/13/2022]]</f>
        <v>180130.10576731403</v>
      </c>
      <c r="R276" s="35">
        <f>Table1[[#This Row],[SumOfUnits]]*Table1[[#This Row],[Actuarial Factor 6/13/22]]</f>
        <v>1553.8631021352924</v>
      </c>
    </row>
    <row r="277" spans="1:18" x14ac:dyDescent="0.2">
      <c r="A277" s="178" t="s">
        <v>31</v>
      </c>
      <c r="B277" s="33" t="s">
        <v>685</v>
      </c>
      <c r="C277" s="33" t="s">
        <v>249</v>
      </c>
      <c r="D277" s="33" t="s">
        <v>184</v>
      </c>
      <c r="E277" s="33" t="s">
        <v>788</v>
      </c>
      <c r="F277" s="37">
        <v>61516.489999999991</v>
      </c>
      <c r="G277" s="33">
        <v>276</v>
      </c>
      <c r="H277" s="33">
        <v>276</v>
      </c>
      <c r="I277" s="37">
        <f>Table1[[#This Row],[SumOfPaid]]*Table1[[#This Row],[Actuarial Factor 6/13/22]]</f>
        <v>123913.92233434026</v>
      </c>
      <c r="J277" s="33">
        <v>2.0143204258620782</v>
      </c>
      <c r="K277" s="33" t="s">
        <v>328</v>
      </c>
      <c r="L277" s="33" t="s">
        <v>805</v>
      </c>
      <c r="M277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77" s="35" t="str">
        <f>IFERROR(IF(Table1[[#This Row],[Medicare Rate in CR]]&gt;0,"Y","N"),"N")</f>
        <v>Y</v>
      </c>
      <c r="O277" s="40">
        <f>Table1[[#This Row],[Medicare Rate in CR]]*Table1[[#This Row],[SumOfUnits]]*Table1[[#This Row],[Actuarial Factor 6/13/22]]</f>
        <v>189084.98353102658</v>
      </c>
      <c r="P27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189084.98353102658</v>
      </c>
      <c r="Q277" s="37">
        <f>Table1[[#This Row],[Trended Medicare Pricing for all RHCs]]-Table1[[#This Row],[SumOfSFY23 Estimated Payment 6/13/2022]]</f>
        <v>65171.061196686322</v>
      </c>
      <c r="R277" s="35">
        <f>Table1[[#This Row],[SumOfUnits]]*Table1[[#This Row],[Actuarial Factor 6/13/22]]</f>
        <v>555.95243753793352</v>
      </c>
    </row>
    <row r="278" spans="1:18" x14ac:dyDescent="0.2">
      <c r="A278" s="178" t="s">
        <v>31</v>
      </c>
      <c r="B278" s="33" t="s">
        <v>685</v>
      </c>
      <c r="C278" s="33" t="s">
        <v>249</v>
      </c>
      <c r="D278" s="33" t="s">
        <v>184</v>
      </c>
      <c r="E278" s="33" t="s">
        <v>787</v>
      </c>
      <c r="F278" s="37">
        <v>129545.34000000001</v>
      </c>
      <c r="G278" s="33">
        <v>577</v>
      </c>
      <c r="H278" s="33">
        <v>577</v>
      </c>
      <c r="I278" s="37">
        <f>Table1[[#This Row],[SumOfPaid]]*Table1[[#This Row],[Actuarial Factor 6/13/22]]</f>
        <v>161883.22845645007</v>
      </c>
      <c r="J278" s="33">
        <v>1.2496260263506975</v>
      </c>
      <c r="K278" s="33" t="s">
        <v>328</v>
      </c>
      <c r="L278" s="33" t="s">
        <v>805</v>
      </c>
      <c r="M278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78" s="35" t="str">
        <f>IFERROR(IF(Table1[[#This Row],[Medicare Rate in CR]]&gt;0,"Y","N"),"N")</f>
        <v>Y</v>
      </c>
      <c r="O278" s="40">
        <f>Table1[[#This Row],[Medicare Rate in CR]]*Table1[[#This Row],[SumOfUnits]]*Table1[[#This Row],[Actuarial Factor 6/13/22]]</f>
        <v>245230.94761337232</v>
      </c>
      <c r="P27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245230.94761337232</v>
      </c>
      <c r="Q278" s="37">
        <f>Table1[[#This Row],[Trended Medicare Pricing for all RHCs]]-Table1[[#This Row],[SumOfSFY23 Estimated Payment 6/13/2022]]</f>
        <v>83347.719156922249</v>
      </c>
      <c r="R278" s="35">
        <f>Table1[[#This Row],[SumOfUnits]]*Table1[[#This Row],[Actuarial Factor 6/13/22]]</f>
        <v>721.03421720435244</v>
      </c>
    </row>
    <row r="279" spans="1:18" x14ac:dyDescent="0.2">
      <c r="A279" s="178" t="s">
        <v>31</v>
      </c>
      <c r="B279" s="33" t="s">
        <v>685</v>
      </c>
      <c r="C279" s="33" t="s">
        <v>249</v>
      </c>
      <c r="D279" s="33" t="s">
        <v>2</v>
      </c>
      <c r="E279" s="33" t="s">
        <v>802</v>
      </c>
      <c r="F279" s="37">
        <v>902.19</v>
      </c>
      <c r="G279" s="33">
        <v>4</v>
      </c>
      <c r="H279" s="33">
        <v>4</v>
      </c>
      <c r="I279" s="37">
        <f>Table1[[#This Row],[SumOfPaid]]*Table1[[#This Row],[Actuarial Factor 6/13/22]]</f>
        <v>950.68736126248803</v>
      </c>
      <c r="J279" s="33">
        <v>1.0537551527532869</v>
      </c>
      <c r="K279" s="33" t="s">
        <v>328</v>
      </c>
      <c r="L279" s="33" t="s">
        <v>805</v>
      </c>
      <c r="M279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79" s="35" t="str">
        <f>IFERROR(IF(Table1[[#This Row],[Medicare Rate in CR]]&gt;0,"Y","N"),"N")</f>
        <v>Y</v>
      </c>
      <c r="O279" s="40">
        <f>Table1[[#This Row],[Medicare Rate in CR]]*Table1[[#This Row],[SumOfUnits]]*Table1[[#This Row],[Actuarial Factor 6/13/22]]</f>
        <v>1433.5706600116816</v>
      </c>
      <c r="P27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1433.5706600116816</v>
      </c>
      <c r="Q279" s="37">
        <f>Table1[[#This Row],[Trended Medicare Pricing for all RHCs]]-Table1[[#This Row],[SumOfSFY23 Estimated Payment 6/13/2022]]</f>
        <v>482.88329874919361</v>
      </c>
      <c r="R279" s="35">
        <f>Table1[[#This Row],[SumOfUnits]]*Table1[[#This Row],[Actuarial Factor 6/13/22]]</f>
        <v>4.2150206110131476</v>
      </c>
    </row>
    <row r="280" spans="1:18" x14ac:dyDescent="0.2">
      <c r="A280" s="178" t="s">
        <v>31</v>
      </c>
      <c r="B280" s="33" t="s">
        <v>685</v>
      </c>
      <c r="C280" s="33" t="s">
        <v>249</v>
      </c>
      <c r="D280" s="33" t="s">
        <v>2</v>
      </c>
      <c r="E280" s="33" t="s">
        <v>804</v>
      </c>
      <c r="F280" s="37">
        <v>448.96</v>
      </c>
      <c r="G280" s="33">
        <v>2</v>
      </c>
      <c r="H280" s="33">
        <v>2</v>
      </c>
      <c r="I280" s="37">
        <f>Table1[[#This Row],[SumOfPaid]]*Table1[[#This Row],[Actuarial Factor 6/13/22]]</f>
        <v>304.78184335413317</v>
      </c>
      <c r="J280" s="33">
        <v>0.6788619105357564</v>
      </c>
      <c r="K280" s="33" t="s">
        <v>328</v>
      </c>
      <c r="L280" s="33" t="s">
        <v>805</v>
      </c>
      <c r="M280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80" s="35" t="str">
        <f>IFERROR(IF(Table1[[#This Row],[Medicare Rate in CR]]&gt;0,"Y","N"),"N")</f>
        <v>Y</v>
      </c>
      <c r="O280" s="40">
        <f>Table1[[#This Row],[Medicare Rate in CR]]*Table1[[#This Row],[SumOfUnits]]*Table1[[#This Row],[Actuarial Factor 6/13/22]]</f>
        <v>461.77544878463226</v>
      </c>
      <c r="P28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461.77544878463226</v>
      </c>
      <c r="Q280" s="37">
        <f>Table1[[#This Row],[Trended Medicare Pricing for all RHCs]]-Table1[[#This Row],[SumOfSFY23 Estimated Payment 6/13/2022]]</f>
        <v>156.99360543049909</v>
      </c>
      <c r="R280" s="35">
        <f>Table1[[#This Row],[SumOfUnits]]*Table1[[#This Row],[Actuarial Factor 6/13/22]]</f>
        <v>1.3577238210715128</v>
      </c>
    </row>
    <row r="281" spans="1:18" x14ac:dyDescent="0.2">
      <c r="A281" s="178" t="s">
        <v>31</v>
      </c>
      <c r="B281" s="33" t="s">
        <v>685</v>
      </c>
      <c r="C281" s="33" t="s">
        <v>249</v>
      </c>
      <c r="D281" s="33" t="s">
        <v>2</v>
      </c>
      <c r="E281" s="33" t="s">
        <v>800</v>
      </c>
      <c r="F281" s="37">
        <v>7416.1799999999994</v>
      </c>
      <c r="G281" s="33">
        <v>33</v>
      </c>
      <c r="H281" s="33">
        <v>33</v>
      </c>
      <c r="I281" s="37">
        <f>Table1[[#This Row],[SumOfPaid]]*Table1[[#This Row],[Actuarial Factor 6/13/22]]</f>
        <v>9694.8741604202314</v>
      </c>
      <c r="J281" s="33">
        <v>1.307259823847349</v>
      </c>
      <c r="K281" s="33" t="s">
        <v>328</v>
      </c>
      <c r="L281" s="33" t="s">
        <v>805</v>
      </c>
      <c r="M281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81" s="35" t="str">
        <f>IFERROR(IF(Table1[[#This Row],[Medicare Rate in CR]]&gt;0,"Y","N"),"N")</f>
        <v>Y</v>
      </c>
      <c r="O281" s="40">
        <f>Table1[[#This Row],[Medicare Rate in CR]]*Table1[[#This Row],[SumOfUnits]]*Table1[[#This Row],[Actuarial Factor 6/13/22]]</f>
        <v>14672.200576727822</v>
      </c>
      <c r="P28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14672.200576727822</v>
      </c>
      <c r="Q281" s="37">
        <f>Table1[[#This Row],[Trended Medicare Pricing for all RHCs]]-Table1[[#This Row],[SumOfSFY23 Estimated Payment 6/13/2022]]</f>
        <v>4977.326416307591</v>
      </c>
      <c r="R281" s="35">
        <f>Table1[[#This Row],[SumOfUnits]]*Table1[[#This Row],[Actuarial Factor 6/13/22]]</f>
        <v>43.139574186962513</v>
      </c>
    </row>
    <row r="282" spans="1:18" x14ac:dyDescent="0.2">
      <c r="A282" s="178" t="s">
        <v>31</v>
      </c>
      <c r="B282" s="33" t="s">
        <v>685</v>
      </c>
      <c r="C282" s="33" t="s">
        <v>249</v>
      </c>
      <c r="D282" s="33" t="s">
        <v>2</v>
      </c>
      <c r="E282" s="33" t="s">
        <v>798</v>
      </c>
      <c r="F282" s="37">
        <v>1126.67</v>
      </c>
      <c r="G282" s="33">
        <v>5</v>
      </c>
      <c r="H282" s="33">
        <v>5</v>
      </c>
      <c r="I282" s="37">
        <f>Table1[[#This Row],[SumOfPaid]]*Table1[[#This Row],[Actuarial Factor 6/13/22]]</f>
        <v>1634.0047934736829</v>
      </c>
      <c r="J282" s="33">
        <v>1.4502958217345654</v>
      </c>
      <c r="K282" s="33" t="s">
        <v>328</v>
      </c>
      <c r="L282" s="33" t="s">
        <v>805</v>
      </c>
      <c r="M282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82" s="35" t="str">
        <f>IFERROR(IF(Table1[[#This Row],[Medicare Rate in CR]]&gt;0,"Y","N"),"N")</f>
        <v>Y</v>
      </c>
      <c r="O282" s="40">
        <f>Table1[[#This Row],[Medicare Rate in CR]]*Table1[[#This Row],[SumOfUnits]]*Table1[[#This Row],[Actuarial Factor 6/13/22]]</f>
        <v>2466.3005596507155</v>
      </c>
      <c r="P28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2466.3005596507155</v>
      </c>
      <c r="Q282" s="37">
        <f>Table1[[#This Row],[Trended Medicare Pricing for all RHCs]]-Table1[[#This Row],[SumOfSFY23 Estimated Payment 6/13/2022]]</f>
        <v>832.29576617703265</v>
      </c>
      <c r="R282" s="35">
        <f>Table1[[#This Row],[SumOfUnits]]*Table1[[#This Row],[Actuarial Factor 6/13/22]]</f>
        <v>7.251479108672827</v>
      </c>
    </row>
    <row r="283" spans="1:18" x14ac:dyDescent="0.2">
      <c r="A283" s="178" t="s">
        <v>31</v>
      </c>
      <c r="B283" s="33" t="s">
        <v>685</v>
      </c>
      <c r="C283" s="33" t="s">
        <v>249</v>
      </c>
      <c r="D283" s="33" t="s">
        <v>2</v>
      </c>
      <c r="E283" s="33" t="s">
        <v>799</v>
      </c>
      <c r="F283" s="37">
        <v>14405.579999999998</v>
      </c>
      <c r="G283" s="33">
        <v>65</v>
      </c>
      <c r="H283" s="33">
        <v>65</v>
      </c>
      <c r="I283" s="37">
        <f>Table1[[#This Row],[SumOfPaid]]*Table1[[#This Row],[Actuarial Factor 6/13/22]]</f>
        <v>16393.48894057397</v>
      </c>
      <c r="J283" s="33">
        <v>1.1379957586278353</v>
      </c>
      <c r="K283" s="33" t="s">
        <v>328</v>
      </c>
      <c r="L283" s="33" t="s">
        <v>805</v>
      </c>
      <c r="M283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83" s="35" t="str">
        <f>IFERROR(IF(Table1[[#This Row],[Medicare Rate in CR]]&gt;0,"Y","N"),"N")</f>
        <v>Y</v>
      </c>
      <c r="O283" s="40">
        <f>Table1[[#This Row],[Medicare Rate in CR]]*Table1[[#This Row],[SumOfUnits]]*Table1[[#This Row],[Actuarial Factor 6/13/22]]</f>
        <v>25157.842935349352</v>
      </c>
      <c r="P28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25157.842935349352</v>
      </c>
      <c r="Q283" s="37">
        <f>Table1[[#This Row],[Trended Medicare Pricing for all RHCs]]-Table1[[#This Row],[SumOfSFY23 Estimated Payment 6/13/2022]]</f>
        <v>8764.3539947753816</v>
      </c>
      <c r="R283" s="35">
        <f>Table1[[#This Row],[SumOfUnits]]*Table1[[#This Row],[Actuarial Factor 6/13/22]]</f>
        <v>73.969724310809298</v>
      </c>
    </row>
    <row r="284" spans="1:18" x14ac:dyDescent="0.2">
      <c r="A284" s="178" t="s">
        <v>31</v>
      </c>
      <c r="B284" s="33" t="s">
        <v>685</v>
      </c>
      <c r="C284" s="33" t="s">
        <v>249</v>
      </c>
      <c r="D284" s="33" t="s">
        <v>185</v>
      </c>
      <c r="E284" s="33" t="s">
        <v>794</v>
      </c>
      <c r="F284" s="37">
        <v>2698.03</v>
      </c>
      <c r="G284" s="33">
        <v>12</v>
      </c>
      <c r="H284" s="33">
        <v>12</v>
      </c>
      <c r="I284" s="37">
        <f>Table1[[#This Row],[SumOfPaid]]*Table1[[#This Row],[Actuarial Factor 6/13/22]]</f>
        <v>2939.7393709590956</v>
      </c>
      <c r="J284" s="33">
        <v>1.0895873548326354</v>
      </c>
      <c r="K284" s="33" t="s">
        <v>328</v>
      </c>
      <c r="L284" s="33" t="s">
        <v>805</v>
      </c>
      <c r="M284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84" s="35" t="str">
        <f>IFERROR(IF(Table1[[#This Row],[Medicare Rate in CR]]&gt;0,"Y","N"),"N")</f>
        <v>Y</v>
      </c>
      <c r="O284" s="40">
        <f>Table1[[#This Row],[Medicare Rate in CR]]*Table1[[#This Row],[SumOfUnits]]*Table1[[#This Row],[Actuarial Factor 6/13/22]]</f>
        <v>4446.9546630255318</v>
      </c>
      <c r="P28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4446.9546630255318</v>
      </c>
      <c r="Q284" s="37">
        <f>Table1[[#This Row],[Trended Medicare Pricing for all RHCs]]-Table1[[#This Row],[SumOfSFY23 Estimated Payment 6/13/2022]]</f>
        <v>1507.2152920664362</v>
      </c>
      <c r="R284" s="35">
        <f>Table1[[#This Row],[SumOfUnits]]*Table1[[#This Row],[Actuarial Factor 6/13/22]]</f>
        <v>13.075048257991625</v>
      </c>
    </row>
    <row r="285" spans="1:18" x14ac:dyDescent="0.2">
      <c r="A285" s="178" t="s">
        <v>31</v>
      </c>
      <c r="B285" s="33" t="s">
        <v>685</v>
      </c>
      <c r="C285" s="33" t="s">
        <v>249</v>
      </c>
      <c r="D285" s="33" t="s">
        <v>185</v>
      </c>
      <c r="E285" s="33" t="s">
        <v>607</v>
      </c>
      <c r="F285" s="37">
        <v>2253.34</v>
      </c>
      <c r="G285" s="33">
        <v>10</v>
      </c>
      <c r="H285" s="33">
        <v>10</v>
      </c>
      <c r="I285" s="37">
        <f>Table1[[#This Row],[SumOfPaid]]*Table1[[#This Row],[Actuarial Factor 6/13/22]]</f>
        <v>3407.6708638056152</v>
      </c>
      <c r="J285" s="33">
        <v>1.5122754949566488</v>
      </c>
      <c r="K285" s="33" t="s">
        <v>328</v>
      </c>
      <c r="L285" s="33" t="s">
        <v>805</v>
      </c>
      <c r="M285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85" s="35" t="str">
        <f>IFERROR(IF(Table1[[#This Row],[Medicare Rate in CR]]&gt;0,"Y","N"),"N")</f>
        <v>Y</v>
      </c>
      <c r="O285" s="40">
        <f>Table1[[#This Row],[Medicare Rate in CR]]*Table1[[#This Row],[SumOfUnits]]*Table1[[#This Row],[Actuarial Factor 6/13/22]]</f>
        <v>5143.4001858970587</v>
      </c>
      <c r="P28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5143.4001858970587</v>
      </c>
      <c r="Q285" s="37">
        <f>Table1[[#This Row],[Trended Medicare Pricing for all RHCs]]-Table1[[#This Row],[SumOfSFY23 Estimated Payment 6/13/2022]]</f>
        <v>1735.7293220914435</v>
      </c>
      <c r="R285" s="35">
        <f>Table1[[#This Row],[SumOfUnits]]*Table1[[#This Row],[Actuarial Factor 6/13/22]]</f>
        <v>15.122754949566488</v>
      </c>
    </row>
    <row r="286" spans="1:18" x14ac:dyDescent="0.2">
      <c r="A286" s="178" t="s">
        <v>31</v>
      </c>
      <c r="B286" s="33" t="s">
        <v>685</v>
      </c>
      <c r="C286" s="33" t="s">
        <v>249</v>
      </c>
      <c r="D286" s="33" t="s">
        <v>185</v>
      </c>
      <c r="E286" s="33" t="s">
        <v>797</v>
      </c>
      <c r="F286" s="37">
        <v>3833.2400000000002</v>
      </c>
      <c r="G286" s="33">
        <v>17</v>
      </c>
      <c r="H286" s="33">
        <v>17</v>
      </c>
      <c r="I286" s="37">
        <f>Table1[[#This Row],[SumOfPaid]]*Table1[[#This Row],[Actuarial Factor 6/13/22]]</f>
        <v>4179.7159133211799</v>
      </c>
      <c r="J286" s="33">
        <v>1.0903872215987467</v>
      </c>
      <c r="K286" s="33" t="s">
        <v>328</v>
      </c>
      <c r="L286" s="33" t="s">
        <v>805</v>
      </c>
      <c r="M286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86" s="35" t="str">
        <f>IFERROR(IF(Table1[[#This Row],[Medicare Rate in CR]]&gt;0,"Y","N"),"N")</f>
        <v>Y</v>
      </c>
      <c r="O286" s="40">
        <f>Table1[[#This Row],[Medicare Rate in CR]]*Table1[[#This Row],[SumOfUnits]]*Table1[[#This Row],[Actuarial Factor 6/13/22]]</f>
        <v>6304.477164945145</v>
      </c>
      <c r="P28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6304.477164945145</v>
      </c>
      <c r="Q286" s="37">
        <f>Table1[[#This Row],[Trended Medicare Pricing for all RHCs]]-Table1[[#This Row],[SumOfSFY23 Estimated Payment 6/13/2022]]</f>
        <v>2124.7612516239651</v>
      </c>
      <c r="R286" s="35">
        <f>Table1[[#This Row],[SumOfUnits]]*Table1[[#This Row],[Actuarial Factor 6/13/22]]</f>
        <v>18.536582767178693</v>
      </c>
    </row>
    <row r="287" spans="1:18" x14ac:dyDescent="0.2">
      <c r="A287" s="178" t="s">
        <v>31</v>
      </c>
      <c r="B287" s="33" t="s">
        <v>685</v>
      </c>
      <c r="C287" s="33" t="s">
        <v>249</v>
      </c>
      <c r="D287" s="33" t="s">
        <v>185</v>
      </c>
      <c r="E287" s="33" t="s">
        <v>796</v>
      </c>
      <c r="F287" s="37">
        <v>448.96</v>
      </c>
      <c r="G287" s="33">
        <v>2</v>
      </c>
      <c r="H287" s="33">
        <v>2</v>
      </c>
      <c r="I287" s="37">
        <f>Table1[[#This Row],[SumOfPaid]]*Table1[[#This Row],[Actuarial Factor 6/13/22]]</f>
        <v>426.8763957317334</v>
      </c>
      <c r="J287" s="33">
        <v>0.95081164409242114</v>
      </c>
      <c r="K287" s="33" t="s">
        <v>328</v>
      </c>
      <c r="L287" s="33" t="s">
        <v>805</v>
      </c>
      <c r="M287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87" s="35" t="str">
        <f>IFERROR(IF(Table1[[#This Row],[Medicare Rate in CR]]&gt;0,"Y","N"),"N")</f>
        <v>Y</v>
      </c>
      <c r="O287" s="40">
        <f>Table1[[#This Row],[Medicare Rate in CR]]*Table1[[#This Row],[SumOfUnits]]*Table1[[#This Row],[Actuarial Factor 6/13/22]]</f>
        <v>646.76109654454672</v>
      </c>
      <c r="P28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646.76109654454672</v>
      </c>
      <c r="Q287" s="37">
        <f>Table1[[#This Row],[Trended Medicare Pricing for all RHCs]]-Table1[[#This Row],[SumOfSFY23 Estimated Payment 6/13/2022]]</f>
        <v>219.88470081281332</v>
      </c>
      <c r="R287" s="35">
        <f>Table1[[#This Row],[SumOfUnits]]*Table1[[#This Row],[Actuarial Factor 6/13/22]]</f>
        <v>1.9016232881848423</v>
      </c>
    </row>
    <row r="288" spans="1:18" x14ac:dyDescent="0.2">
      <c r="A288" s="178" t="s">
        <v>31</v>
      </c>
      <c r="B288" s="33" t="s">
        <v>685</v>
      </c>
      <c r="C288" s="33" t="s">
        <v>249</v>
      </c>
      <c r="D288" s="33" t="s">
        <v>185</v>
      </c>
      <c r="E288" s="33" t="s">
        <v>795</v>
      </c>
      <c r="F288" s="37">
        <v>49517.97</v>
      </c>
      <c r="G288" s="33">
        <v>220</v>
      </c>
      <c r="H288" s="33">
        <v>220</v>
      </c>
      <c r="I288" s="37">
        <f>Table1[[#This Row],[SumOfPaid]]*Table1[[#This Row],[Actuarial Factor 6/13/22]]</f>
        <v>56464.25721748537</v>
      </c>
      <c r="J288" s="33">
        <v>1.1402781094920766</v>
      </c>
      <c r="K288" s="33" t="s">
        <v>328</v>
      </c>
      <c r="L288" s="33" t="s">
        <v>805</v>
      </c>
      <c r="M288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88" s="35" t="str">
        <f>IFERROR(IF(Table1[[#This Row],[Medicare Rate in CR]]&gt;0,"Y","N"),"N")</f>
        <v>Y</v>
      </c>
      <c r="O288" s="40">
        <f>Table1[[#This Row],[Medicare Rate in CR]]*Table1[[#This Row],[SumOfUnits]]*Table1[[#This Row],[Actuarial Factor 6/13/22]]</f>
        <v>85320.397320257034</v>
      </c>
      <c r="P28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85320.397320257034</v>
      </c>
      <c r="Q288" s="37">
        <f>Table1[[#This Row],[Trended Medicare Pricing for all RHCs]]-Table1[[#This Row],[SumOfSFY23 Estimated Payment 6/13/2022]]</f>
        <v>28856.140102771664</v>
      </c>
      <c r="R288" s="35">
        <f>Table1[[#This Row],[SumOfUnits]]*Table1[[#This Row],[Actuarial Factor 6/13/22]]</f>
        <v>250.86118408825686</v>
      </c>
    </row>
    <row r="289" spans="1:18" x14ac:dyDescent="0.2">
      <c r="A289" s="178" t="s">
        <v>31</v>
      </c>
      <c r="B289" s="33" t="s">
        <v>685</v>
      </c>
      <c r="C289" s="33" t="s">
        <v>220</v>
      </c>
      <c r="D289" s="33" t="s">
        <v>184</v>
      </c>
      <c r="E289" s="33" t="s">
        <v>786</v>
      </c>
      <c r="F289" s="37">
        <v>224.48</v>
      </c>
      <c r="G289" s="33">
        <v>1</v>
      </c>
      <c r="H289" s="33">
        <v>1</v>
      </c>
      <c r="I289" s="37">
        <f>Table1[[#This Row],[SumOfPaid]]*Table1[[#This Row],[Actuarial Factor 6/13/22]]</f>
        <v>309.50811201990541</v>
      </c>
      <c r="J289" s="33">
        <v>1.3787781184065637</v>
      </c>
      <c r="K289" s="33" t="s">
        <v>328</v>
      </c>
      <c r="L289" s="33" t="s">
        <v>805</v>
      </c>
      <c r="M289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89" s="35" t="str">
        <f>IFERROR(IF(Table1[[#This Row],[Medicare Rate in CR]]&gt;0,"Y","N"),"N")</f>
        <v>Y</v>
      </c>
      <c r="O289" s="40">
        <f>Table1[[#This Row],[Medicare Rate in CR]]*Table1[[#This Row],[SumOfUnits]]*Table1[[#This Row],[Actuarial Factor 6/13/22]]</f>
        <v>468.93622585125638</v>
      </c>
      <c r="P28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468.93622585125638</v>
      </c>
      <c r="Q289" s="37">
        <f>Table1[[#This Row],[Trended Medicare Pricing for all RHCs]]-Table1[[#This Row],[SumOfSFY23 Estimated Payment 6/13/2022]]</f>
        <v>159.42811383135097</v>
      </c>
      <c r="R289" s="35">
        <f>Table1[[#This Row],[SumOfUnits]]*Table1[[#This Row],[Actuarial Factor 6/13/22]]</f>
        <v>1.3787781184065637</v>
      </c>
    </row>
    <row r="290" spans="1:18" x14ac:dyDescent="0.2">
      <c r="A290" s="178" t="s">
        <v>31</v>
      </c>
      <c r="B290" s="33" t="s">
        <v>685</v>
      </c>
      <c r="C290" s="33" t="s">
        <v>220</v>
      </c>
      <c r="D290" s="33" t="s">
        <v>184</v>
      </c>
      <c r="E290" s="33" t="s">
        <v>791</v>
      </c>
      <c r="F290" s="37">
        <v>224.48</v>
      </c>
      <c r="G290" s="33">
        <v>1</v>
      </c>
      <c r="H290" s="33">
        <v>1</v>
      </c>
      <c r="I290" s="37">
        <f>Table1[[#This Row],[SumOfPaid]]*Table1[[#This Row],[Actuarial Factor 6/13/22]]</f>
        <v>366.67120913577583</v>
      </c>
      <c r="J290" s="33">
        <v>1.6334248446889514</v>
      </c>
      <c r="K290" s="33" t="s">
        <v>328</v>
      </c>
      <c r="L290" s="33" t="s">
        <v>805</v>
      </c>
      <c r="M290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90" s="35" t="str">
        <f>IFERROR(IF(Table1[[#This Row],[Medicare Rate in CR]]&gt;0,"Y","N"),"N")</f>
        <v>Y</v>
      </c>
      <c r="O290" s="40">
        <f>Table1[[#This Row],[Medicare Rate in CR]]*Table1[[#This Row],[SumOfUnits]]*Table1[[#This Row],[Actuarial Factor 6/13/22]]</f>
        <v>555.54412392715926</v>
      </c>
      <c r="P29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555.54412392715926</v>
      </c>
      <c r="Q290" s="37">
        <f>Table1[[#This Row],[Trended Medicare Pricing for all RHCs]]-Table1[[#This Row],[SumOfSFY23 Estimated Payment 6/13/2022]]</f>
        <v>188.87291479138344</v>
      </c>
      <c r="R290" s="35">
        <f>Table1[[#This Row],[SumOfUnits]]*Table1[[#This Row],[Actuarial Factor 6/13/22]]</f>
        <v>1.6334248446889514</v>
      </c>
    </row>
    <row r="291" spans="1:18" x14ac:dyDescent="0.2">
      <c r="A291" s="178" t="s">
        <v>31</v>
      </c>
      <c r="B291" s="33" t="s">
        <v>685</v>
      </c>
      <c r="C291" s="33" t="s">
        <v>220</v>
      </c>
      <c r="D291" s="33" t="s">
        <v>184</v>
      </c>
      <c r="E291" s="33" t="s">
        <v>787</v>
      </c>
      <c r="F291" s="37">
        <v>224.48</v>
      </c>
      <c r="G291" s="33">
        <v>1</v>
      </c>
      <c r="H291" s="33">
        <v>1</v>
      </c>
      <c r="I291" s="37">
        <f>Table1[[#This Row],[SumOfPaid]]*Table1[[#This Row],[Actuarial Factor 6/13/22]]</f>
        <v>270.29899785047689</v>
      </c>
      <c r="J291" s="33">
        <v>1.2041117152997012</v>
      </c>
      <c r="K291" s="33" t="s">
        <v>328</v>
      </c>
      <c r="L291" s="33" t="s">
        <v>805</v>
      </c>
      <c r="M291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91" s="35" t="str">
        <f>IFERROR(IF(Table1[[#This Row],[Medicare Rate in CR]]&gt;0,"Y","N"),"N")</f>
        <v>Y</v>
      </c>
      <c r="O291" s="40">
        <f>Table1[[#This Row],[Medicare Rate in CR]]*Table1[[#This Row],[SumOfUnits]]*Table1[[#This Row],[Actuarial Factor 6/13/22]]</f>
        <v>409.5304354905814</v>
      </c>
      <c r="P29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409.5304354905814</v>
      </c>
      <c r="Q291" s="37">
        <f>Table1[[#This Row],[Trended Medicare Pricing for all RHCs]]-Table1[[#This Row],[SumOfSFY23 Estimated Payment 6/13/2022]]</f>
        <v>139.2314376401045</v>
      </c>
      <c r="R291" s="35">
        <f>Table1[[#This Row],[SumOfUnits]]*Table1[[#This Row],[Actuarial Factor 6/13/22]]</f>
        <v>1.2041117152997012</v>
      </c>
    </row>
    <row r="292" spans="1:18" x14ac:dyDescent="0.2">
      <c r="A292" s="178" t="s">
        <v>31</v>
      </c>
      <c r="B292" s="33" t="s">
        <v>685</v>
      </c>
      <c r="C292" s="33" t="s">
        <v>422</v>
      </c>
      <c r="D292" s="33" t="s">
        <v>184</v>
      </c>
      <c r="E292" s="33" t="s">
        <v>786</v>
      </c>
      <c r="F292" s="37">
        <v>448.96</v>
      </c>
      <c r="G292" s="33">
        <v>2</v>
      </c>
      <c r="H292" s="33">
        <v>2</v>
      </c>
      <c r="I292" s="37">
        <f>Table1[[#This Row],[SumOfPaid]]*Table1[[#This Row],[Actuarial Factor 6/13/22]]</f>
        <v>701.47873847334824</v>
      </c>
      <c r="J292" s="33">
        <v>1.5624526427150487</v>
      </c>
      <c r="K292" s="33" t="s">
        <v>328</v>
      </c>
      <c r="L292" s="33" t="s">
        <v>805</v>
      </c>
      <c r="M292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92" s="35" t="str">
        <f>IFERROR(IF(Table1[[#This Row],[Medicare Rate in CR]]&gt;0,"Y","N"),"N")</f>
        <v>Y</v>
      </c>
      <c r="O292" s="40">
        <f>Table1[[#This Row],[Medicare Rate in CR]]*Table1[[#This Row],[SumOfUnits]]*Table1[[#This Row],[Actuarial Factor 6/13/22]]</f>
        <v>1062.8115366276304</v>
      </c>
      <c r="P29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1062.8115366276304</v>
      </c>
      <c r="Q292" s="37">
        <f>Table1[[#This Row],[Trended Medicare Pricing for all RHCs]]-Table1[[#This Row],[SumOfSFY23 Estimated Payment 6/13/2022]]</f>
        <v>361.33279815428216</v>
      </c>
      <c r="R292" s="35">
        <f>Table1[[#This Row],[SumOfUnits]]*Table1[[#This Row],[Actuarial Factor 6/13/22]]</f>
        <v>3.1249052854300974</v>
      </c>
    </row>
    <row r="293" spans="1:18" x14ac:dyDescent="0.2">
      <c r="A293" s="178" t="s">
        <v>31</v>
      </c>
      <c r="B293" s="33" t="s">
        <v>685</v>
      </c>
      <c r="C293" s="33" t="s">
        <v>422</v>
      </c>
      <c r="D293" s="33" t="s">
        <v>184</v>
      </c>
      <c r="E293" s="33" t="s">
        <v>790</v>
      </c>
      <c r="F293" s="37">
        <v>224.48</v>
      </c>
      <c r="G293" s="33">
        <v>1</v>
      </c>
      <c r="H293" s="33">
        <v>1</v>
      </c>
      <c r="I293" s="37">
        <f>Table1[[#This Row],[SumOfPaid]]*Table1[[#This Row],[Actuarial Factor 6/13/22]]</f>
        <v>471.96880870097038</v>
      </c>
      <c r="J293" s="33">
        <v>2.1024982568646222</v>
      </c>
      <c r="K293" s="33" t="s">
        <v>328</v>
      </c>
      <c r="L293" s="33" t="s">
        <v>805</v>
      </c>
      <c r="M293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93" s="35" t="str">
        <f>IFERROR(IF(Table1[[#This Row],[Medicare Rate in CR]]&gt;0,"Y","N"),"N")</f>
        <v>Y</v>
      </c>
      <c r="O293" s="40">
        <f>Table1[[#This Row],[Medicare Rate in CR]]*Table1[[#This Row],[SumOfUnits]]*Table1[[#This Row],[Actuarial Factor 6/13/22]]</f>
        <v>715.08068214222669</v>
      </c>
      <c r="P29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715.08068214222669</v>
      </c>
      <c r="Q293" s="37">
        <f>Table1[[#This Row],[Trended Medicare Pricing for all RHCs]]-Table1[[#This Row],[SumOfSFY23 Estimated Payment 6/13/2022]]</f>
        <v>243.11187344125631</v>
      </c>
      <c r="R293" s="35">
        <f>Table1[[#This Row],[SumOfUnits]]*Table1[[#This Row],[Actuarial Factor 6/13/22]]</f>
        <v>2.1024982568646222</v>
      </c>
    </row>
    <row r="294" spans="1:18" x14ac:dyDescent="0.2">
      <c r="A294" s="178" t="s">
        <v>31</v>
      </c>
      <c r="B294" s="33" t="s">
        <v>685</v>
      </c>
      <c r="C294" s="33" t="s">
        <v>422</v>
      </c>
      <c r="D294" s="33" t="s">
        <v>184</v>
      </c>
      <c r="E294" s="33" t="s">
        <v>789</v>
      </c>
      <c r="F294" s="37">
        <v>673.43999999999994</v>
      </c>
      <c r="G294" s="33">
        <v>3</v>
      </c>
      <c r="H294" s="33">
        <v>3</v>
      </c>
      <c r="I294" s="37">
        <f>Table1[[#This Row],[SumOfPaid]]*Table1[[#This Row],[Actuarial Factor 6/13/22]]</f>
        <v>1098.8412006697727</v>
      </c>
      <c r="J294" s="33">
        <v>1.6316838926552815</v>
      </c>
      <c r="K294" s="33" t="s">
        <v>328</v>
      </c>
      <c r="L294" s="33" t="s">
        <v>805</v>
      </c>
      <c r="M294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94" s="35" t="str">
        <f>IFERROR(IF(Table1[[#This Row],[Medicare Rate in CR]]&gt;0,"Y","N"),"N")</f>
        <v>Y</v>
      </c>
      <c r="O294" s="40">
        <f>Table1[[#This Row],[Medicare Rate in CR]]*Table1[[#This Row],[SumOfUnits]]*Table1[[#This Row],[Actuarial Factor 6/13/22]]</f>
        <v>1664.8560261929633</v>
      </c>
      <c r="P29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1664.8560261929633</v>
      </c>
      <c r="Q294" s="37">
        <f>Table1[[#This Row],[Trended Medicare Pricing for all RHCs]]-Table1[[#This Row],[SumOfSFY23 Estimated Payment 6/13/2022]]</f>
        <v>566.01482552319067</v>
      </c>
      <c r="R294" s="35">
        <f>Table1[[#This Row],[SumOfUnits]]*Table1[[#This Row],[Actuarial Factor 6/13/22]]</f>
        <v>4.895051677965844</v>
      </c>
    </row>
    <row r="295" spans="1:18" x14ac:dyDescent="0.2">
      <c r="A295" s="178" t="s">
        <v>31</v>
      </c>
      <c r="B295" s="33" t="s">
        <v>685</v>
      </c>
      <c r="C295" s="33" t="s">
        <v>422</v>
      </c>
      <c r="D295" s="33" t="s">
        <v>184</v>
      </c>
      <c r="E295" s="33" t="s">
        <v>791</v>
      </c>
      <c r="F295" s="37">
        <v>1571.36</v>
      </c>
      <c r="G295" s="33">
        <v>7</v>
      </c>
      <c r="H295" s="33">
        <v>7</v>
      </c>
      <c r="I295" s="37">
        <f>Table1[[#This Row],[SumOfPaid]]*Table1[[#This Row],[Actuarial Factor 6/13/22]]</f>
        <v>2609.3218183097906</v>
      </c>
      <c r="J295" s="33">
        <v>1.6605499811054061</v>
      </c>
      <c r="K295" s="33" t="s">
        <v>328</v>
      </c>
      <c r="L295" s="33" t="s">
        <v>805</v>
      </c>
      <c r="M295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95" s="35" t="str">
        <f>IFERROR(IF(Table1[[#This Row],[Medicare Rate in CR]]&gt;0,"Y","N"),"N")</f>
        <v>Y</v>
      </c>
      <c r="O295" s="40">
        <f>Table1[[#This Row],[Medicare Rate in CR]]*Table1[[#This Row],[SumOfUnits]]*Table1[[#This Row],[Actuarial Factor 6/13/22]]</f>
        <v>3953.3875785163177</v>
      </c>
      <c r="P29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3953.3875785163177</v>
      </c>
      <c r="Q295" s="37">
        <f>Table1[[#This Row],[Trended Medicare Pricing for all RHCs]]-Table1[[#This Row],[SumOfSFY23 Estimated Payment 6/13/2022]]</f>
        <v>1344.0657602065271</v>
      </c>
      <c r="R295" s="35">
        <f>Table1[[#This Row],[SumOfUnits]]*Table1[[#This Row],[Actuarial Factor 6/13/22]]</f>
        <v>11.623849867737842</v>
      </c>
    </row>
    <row r="296" spans="1:18" x14ac:dyDescent="0.2">
      <c r="A296" s="178" t="s">
        <v>31</v>
      </c>
      <c r="B296" s="33" t="s">
        <v>685</v>
      </c>
      <c r="C296" s="33" t="s">
        <v>422</v>
      </c>
      <c r="D296" s="33" t="s">
        <v>184</v>
      </c>
      <c r="E296" s="33" t="s">
        <v>788</v>
      </c>
      <c r="F296" s="37">
        <v>224.48</v>
      </c>
      <c r="G296" s="33">
        <v>1</v>
      </c>
      <c r="H296" s="33">
        <v>1</v>
      </c>
      <c r="I296" s="37">
        <f>Table1[[#This Row],[SumOfPaid]]*Table1[[#This Row],[Actuarial Factor 6/13/22]]</f>
        <v>465.46570732352171</v>
      </c>
      <c r="J296" s="33">
        <v>2.0735286320541775</v>
      </c>
      <c r="K296" s="33" t="s">
        <v>328</v>
      </c>
      <c r="L296" s="33" t="s">
        <v>805</v>
      </c>
      <c r="M296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96" s="35" t="str">
        <f>IFERROR(IF(Table1[[#This Row],[Medicare Rate in CR]]&gt;0,"Y","N"),"N")</f>
        <v>Y</v>
      </c>
      <c r="O296" s="40">
        <f>Table1[[#This Row],[Medicare Rate in CR]]*Table1[[#This Row],[SumOfUnits]]*Table1[[#This Row],[Actuarial Factor 6/13/22]]</f>
        <v>705.22782304794634</v>
      </c>
      <c r="P29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705.22782304794634</v>
      </c>
      <c r="Q296" s="37">
        <f>Table1[[#This Row],[Trended Medicare Pricing for all RHCs]]-Table1[[#This Row],[SumOfSFY23 Estimated Payment 6/13/2022]]</f>
        <v>239.76211572442463</v>
      </c>
      <c r="R296" s="35">
        <f>Table1[[#This Row],[SumOfUnits]]*Table1[[#This Row],[Actuarial Factor 6/13/22]]</f>
        <v>2.0735286320541775</v>
      </c>
    </row>
    <row r="297" spans="1:18" x14ac:dyDescent="0.2">
      <c r="A297" s="178" t="s">
        <v>31</v>
      </c>
      <c r="B297" s="33" t="s">
        <v>685</v>
      </c>
      <c r="C297" s="33" t="s">
        <v>422</v>
      </c>
      <c r="D297" s="33" t="s">
        <v>184</v>
      </c>
      <c r="E297" s="33" t="s">
        <v>787</v>
      </c>
      <c r="F297" s="37">
        <v>448.96</v>
      </c>
      <c r="G297" s="33">
        <v>2</v>
      </c>
      <c r="H297" s="33">
        <v>2</v>
      </c>
      <c r="I297" s="37">
        <f>Table1[[#This Row],[SumOfPaid]]*Table1[[#This Row],[Actuarial Factor 6/13/22]]</f>
        <v>625.27628772989328</v>
      </c>
      <c r="J297" s="33">
        <v>1.3927215959771324</v>
      </c>
      <c r="K297" s="33" t="s">
        <v>328</v>
      </c>
      <c r="L297" s="33" t="s">
        <v>805</v>
      </c>
      <c r="M297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97" s="35" t="str">
        <f>IFERROR(IF(Table1[[#This Row],[Medicare Rate in CR]]&gt;0,"Y","N"),"N")</f>
        <v>Y</v>
      </c>
      <c r="O297" s="40">
        <f>Table1[[#This Row],[Medicare Rate in CR]]*Table1[[#This Row],[SumOfUnits]]*Table1[[#This Row],[Actuarial Factor 6/13/22]]</f>
        <v>947.35708401556508</v>
      </c>
      <c r="P29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947.35708401556508</v>
      </c>
      <c r="Q297" s="37">
        <f>Table1[[#This Row],[Trended Medicare Pricing for all RHCs]]-Table1[[#This Row],[SumOfSFY23 Estimated Payment 6/13/2022]]</f>
        <v>322.08079628567179</v>
      </c>
      <c r="R297" s="35">
        <f>Table1[[#This Row],[SumOfUnits]]*Table1[[#This Row],[Actuarial Factor 6/13/22]]</f>
        <v>2.7854431919542648</v>
      </c>
    </row>
    <row r="298" spans="1:18" x14ac:dyDescent="0.2">
      <c r="A298" s="178" t="s">
        <v>31</v>
      </c>
      <c r="B298" s="33" t="s">
        <v>685</v>
      </c>
      <c r="C298" s="33" t="s">
        <v>192</v>
      </c>
      <c r="D298" s="33" t="s">
        <v>184</v>
      </c>
      <c r="E298" s="33" t="s">
        <v>786</v>
      </c>
      <c r="F298" s="37">
        <v>224.48</v>
      </c>
      <c r="G298" s="33">
        <v>1</v>
      </c>
      <c r="H298" s="33">
        <v>1</v>
      </c>
      <c r="I298" s="37">
        <f>Table1[[#This Row],[SumOfPaid]]*Table1[[#This Row],[Actuarial Factor 6/13/22]]</f>
        <v>294.1598205579125</v>
      </c>
      <c r="J298" s="33">
        <v>1.3104054729058825</v>
      </c>
      <c r="K298" s="33" t="s">
        <v>328</v>
      </c>
      <c r="L298" s="33" t="s">
        <v>805</v>
      </c>
      <c r="M298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98" s="35" t="str">
        <f>IFERROR(IF(Table1[[#This Row],[Medicare Rate in CR]]&gt;0,"Y","N"),"N")</f>
        <v>Y</v>
      </c>
      <c r="O298" s="40">
        <f>Table1[[#This Row],[Medicare Rate in CR]]*Table1[[#This Row],[SumOfUnits]]*Table1[[#This Row],[Actuarial Factor 6/13/22]]</f>
        <v>445.6820053900197</v>
      </c>
      <c r="P29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445.6820053900197</v>
      </c>
      <c r="Q298" s="37">
        <f>Table1[[#This Row],[Trended Medicare Pricing for all RHCs]]-Table1[[#This Row],[SumOfSFY23 Estimated Payment 6/13/2022]]</f>
        <v>151.5221848321072</v>
      </c>
      <c r="R298" s="35">
        <f>Table1[[#This Row],[SumOfUnits]]*Table1[[#This Row],[Actuarial Factor 6/13/22]]</f>
        <v>1.3104054729058825</v>
      </c>
    </row>
    <row r="299" spans="1:18" x14ac:dyDescent="0.2">
      <c r="A299" s="178" t="s">
        <v>31</v>
      </c>
      <c r="B299" s="33" t="s">
        <v>685</v>
      </c>
      <c r="C299" s="33" t="s">
        <v>192</v>
      </c>
      <c r="D299" s="33" t="s">
        <v>184</v>
      </c>
      <c r="E299" s="33" t="s">
        <v>788</v>
      </c>
      <c r="F299" s="37">
        <v>228.75</v>
      </c>
      <c r="G299" s="33">
        <v>1</v>
      </c>
      <c r="H299" s="33">
        <v>1</v>
      </c>
      <c r="I299" s="37">
        <f>Table1[[#This Row],[SumOfPaid]]*Table1[[#This Row],[Actuarial Factor 6/13/22]]</f>
        <v>435.69282099546308</v>
      </c>
      <c r="J299" s="33">
        <v>1.9046680699255216</v>
      </c>
      <c r="K299" s="33" t="s">
        <v>328</v>
      </c>
      <c r="L299" s="33" t="s">
        <v>805</v>
      </c>
      <c r="M299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299" s="35" t="str">
        <f>IFERROR(IF(Table1[[#This Row],[Medicare Rate in CR]]&gt;0,"Y","N"),"N")</f>
        <v>Y</v>
      </c>
      <c r="O299" s="40">
        <f>Table1[[#This Row],[Medicare Rate in CR]]*Table1[[#This Row],[SumOfUnits]]*Table1[[#This Row],[Actuarial Factor 6/13/22]]</f>
        <v>647.79665726236919</v>
      </c>
      <c r="P29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647.79665726236919</v>
      </c>
      <c r="Q299" s="37">
        <f>Table1[[#This Row],[Trended Medicare Pricing for all RHCs]]-Table1[[#This Row],[SumOfSFY23 Estimated Payment 6/13/2022]]</f>
        <v>212.10383626690611</v>
      </c>
      <c r="R299" s="35">
        <f>Table1[[#This Row],[SumOfUnits]]*Table1[[#This Row],[Actuarial Factor 6/13/22]]</f>
        <v>1.9046680699255216</v>
      </c>
    </row>
    <row r="300" spans="1:18" x14ac:dyDescent="0.2">
      <c r="A300" s="178" t="s">
        <v>31</v>
      </c>
      <c r="B300" s="33" t="s">
        <v>685</v>
      </c>
      <c r="C300" s="33" t="s">
        <v>192</v>
      </c>
      <c r="D300" s="33" t="s">
        <v>2</v>
      </c>
      <c r="E300" s="33" t="s">
        <v>800</v>
      </c>
      <c r="F300" s="37">
        <v>224.48</v>
      </c>
      <c r="G300" s="33">
        <v>1</v>
      </c>
      <c r="H300" s="33">
        <v>1</v>
      </c>
      <c r="I300" s="37">
        <f>Table1[[#This Row],[SumOfPaid]]*Table1[[#This Row],[Actuarial Factor 6/13/22]]</f>
        <v>272.0922774856337</v>
      </c>
      <c r="J300" s="33">
        <v>1.212100309540421</v>
      </c>
      <c r="K300" s="33" t="s">
        <v>328</v>
      </c>
      <c r="L300" s="33" t="s">
        <v>805</v>
      </c>
      <c r="M300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300" s="35" t="str">
        <f>IFERROR(IF(Table1[[#This Row],[Medicare Rate in CR]]&gt;0,"Y","N"),"N")</f>
        <v>Y</v>
      </c>
      <c r="O300" s="40">
        <f>Table1[[#This Row],[Medicare Rate in CR]]*Table1[[#This Row],[SumOfUnits]]*Table1[[#This Row],[Actuarial Factor 6/13/22]]</f>
        <v>412.24743627779259</v>
      </c>
      <c r="P30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412.24743627779259</v>
      </c>
      <c r="Q300" s="37">
        <f>Table1[[#This Row],[Trended Medicare Pricing for all RHCs]]-Table1[[#This Row],[SumOfSFY23 Estimated Payment 6/13/2022]]</f>
        <v>140.15515879215889</v>
      </c>
      <c r="R300" s="35">
        <f>Table1[[#This Row],[SumOfUnits]]*Table1[[#This Row],[Actuarial Factor 6/13/22]]</f>
        <v>1.212100309540421</v>
      </c>
    </row>
    <row r="301" spans="1:18" x14ac:dyDescent="0.2">
      <c r="A301" s="178" t="s">
        <v>31</v>
      </c>
      <c r="B301" s="33" t="s">
        <v>685</v>
      </c>
      <c r="C301" s="33" t="s">
        <v>192</v>
      </c>
      <c r="D301" s="33" t="s">
        <v>2</v>
      </c>
      <c r="E301" s="33" t="s">
        <v>799</v>
      </c>
      <c r="F301" s="37">
        <v>224.48</v>
      </c>
      <c r="G301" s="33">
        <v>1</v>
      </c>
      <c r="H301" s="33">
        <v>1</v>
      </c>
      <c r="I301" s="37">
        <f>Table1[[#This Row],[SumOfPaid]]*Table1[[#This Row],[Actuarial Factor 6/13/22]]</f>
        <v>273.7482881012873</v>
      </c>
      <c r="J301" s="33">
        <v>1.2194774060107239</v>
      </c>
      <c r="K301" s="33" t="s">
        <v>328</v>
      </c>
      <c r="L301" s="33" t="s">
        <v>805</v>
      </c>
      <c r="M301" s="35">
        <f>IFERROR(INDEX(FreeStand_MedicareCRs!E:E,MATCH(Table1[[#This Row],[Medicare Number]],FreeStand_MedicareCRs!A:A,0)),INDEX(HospitalBased_Mdcr_Rates!G:G,MATCH(Table1[[#This Row],[Medicare Number]],HospitalBased_Mdcr_Rates!E:E,0)))</f>
        <v>340.11</v>
      </c>
      <c r="N301" s="35" t="str">
        <f>IFERROR(IF(Table1[[#This Row],[Medicare Rate in CR]]&gt;0,"Y","N"),"N")</f>
        <v>Y</v>
      </c>
      <c r="O301" s="40">
        <f>Table1[[#This Row],[Medicare Rate in CR]]*Table1[[#This Row],[SumOfUnits]]*Table1[[#This Row],[Actuarial Factor 6/13/22]]</f>
        <v>414.75646055830731</v>
      </c>
      <c r="P30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414.75646055830731</v>
      </c>
      <c r="Q301" s="37">
        <f>Table1[[#This Row],[Trended Medicare Pricing for all RHCs]]-Table1[[#This Row],[SumOfSFY23 Estimated Payment 6/13/2022]]</f>
        <v>141.00817245702001</v>
      </c>
      <c r="R301" s="35">
        <f>Table1[[#This Row],[SumOfUnits]]*Table1[[#This Row],[Actuarial Factor 6/13/22]]</f>
        <v>1.2194774060107239</v>
      </c>
    </row>
    <row r="302" spans="1:18" x14ac:dyDescent="0.2">
      <c r="A302" s="178" t="s">
        <v>32</v>
      </c>
      <c r="B302" s="33" t="s">
        <v>496</v>
      </c>
      <c r="C302" s="33" t="s">
        <v>421</v>
      </c>
      <c r="D302" s="33" t="s">
        <v>184</v>
      </c>
      <c r="E302" s="33" t="s">
        <v>789</v>
      </c>
      <c r="F302" s="37">
        <v>733.18</v>
      </c>
      <c r="G302" s="33">
        <v>6</v>
      </c>
      <c r="H302" s="33">
        <v>6</v>
      </c>
      <c r="I302" s="37">
        <f>Table1[[#This Row],[SumOfPaid]]*Table1[[#This Row],[Actuarial Factor 6/13/22]]</f>
        <v>1134.3845757208042</v>
      </c>
      <c r="J302" s="33">
        <v>1.5472115656739194</v>
      </c>
      <c r="K302" s="33" t="s">
        <v>326</v>
      </c>
      <c r="L302" s="33" t="s">
        <v>805</v>
      </c>
      <c r="M302" s="35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02" s="35" t="str">
        <f>IFERROR(IF(Table1[[#This Row],[Medicare Rate in CR]]&gt;0,"Y","N"),"N")</f>
        <v>Y</v>
      </c>
      <c r="O302" s="40">
        <f>Table1[[#This Row],[Medicare Rate in CR]]*Table1[[#This Row],[SumOfUnits]]*Table1[[#This Row],[Actuarial Factor 6/13/22]]</f>
        <v>1896.3862718152095</v>
      </c>
      <c r="P30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1896.3862718152095</v>
      </c>
      <c r="Q302" s="37">
        <f>Table1[[#This Row],[Trended Medicare Pricing for all RHCs]]-Table1[[#This Row],[SumOfSFY23 Estimated Payment 6/13/2022]]</f>
        <v>762.00169609440536</v>
      </c>
      <c r="R302" s="35">
        <f>Table1[[#This Row],[SumOfUnits]]*Table1[[#This Row],[Actuarial Factor 6/13/22]]</f>
        <v>9.2832693940435167</v>
      </c>
    </row>
    <row r="303" spans="1:18" x14ac:dyDescent="0.2">
      <c r="A303" s="178" t="s">
        <v>32</v>
      </c>
      <c r="B303" s="33" t="s">
        <v>496</v>
      </c>
      <c r="C303" s="33" t="s">
        <v>426</v>
      </c>
      <c r="D303" s="33" t="s">
        <v>184</v>
      </c>
      <c r="E303" s="33" t="s">
        <v>786</v>
      </c>
      <c r="F303" s="37">
        <v>729.56</v>
      </c>
      <c r="G303" s="33">
        <v>6</v>
      </c>
      <c r="H303" s="33">
        <v>6</v>
      </c>
      <c r="I303" s="37">
        <f>Table1[[#This Row],[SumOfPaid]]*Table1[[#This Row],[Actuarial Factor 6/13/22]]</f>
        <v>1041.7282935698693</v>
      </c>
      <c r="J303" s="33">
        <v>1.4278857031222509</v>
      </c>
      <c r="K303" s="33" t="s">
        <v>326</v>
      </c>
      <c r="L303" s="33" t="s">
        <v>805</v>
      </c>
      <c r="M303" s="35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03" s="35" t="str">
        <f>IFERROR(IF(Table1[[#This Row],[Medicare Rate in CR]]&gt;0,"Y","N"),"N")</f>
        <v>Y</v>
      </c>
      <c r="O303" s="40">
        <f>Table1[[#This Row],[Medicare Rate in CR]]*Table1[[#This Row],[SumOfUnits]]*Table1[[#This Row],[Actuarial Factor 6/13/22]]</f>
        <v>1750.1309486028806</v>
      </c>
      <c r="P30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1750.1309486028806</v>
      </c>
      <c r="Q303" s="37">
        <f>Table1[[#This Row],[Trended Medicare Pricing for all RHCs]]-Table1[[#This Row],[SumOfSFY23 Estimated Payment 6/13/2022]]</f>
        <v>708.40265503301134</v>
      </c>
      <c r="R303" s="35">
        <f>Table1[[#This Row],[SumOfUnits]]*Table1[[#This Row],[Actuarial Factor 6/13/22]]</f>
        <v>8.5673142187335056</v>
      </c>
    </row>
    <row r="304" spans="1:18" x14ac:dyDescent="0.2">
      <c r="A304" s="178" t="s">
        <v>32</v>
      </c>
      <c r="B304" s="33" t="s">
        <v>496</v>
      </c>
      <c r="C304" s="33" t="s">
        <v>425</v>
      </c>
      <c r="D304" s="33" t="s">
        <v>184</v>
      </c>
      <c r="E304" s="33" t="s">
        <v>786</v>
      </c>
      <c r="F304" s="37">
        <v>122.8</v>
      </c>
      <c r="G304" s="33">
        <v>1</v>
      </c>
      <c r="H304" s="33">
        <v>1</v>
      </c>
      <c r="I304" s="37">
        <f>Table1[[#This Row],[SumOfPaid]]*Table1[[#This Row],[Actuarial Factor 6/13/22]]</f>
        <v>171.24176487680444</v>
      </c>
      <c r="J304" s="33">
        <v>1.3944769126775607</v>
      </c>
      <c r="K304" s="33" t="s">
        <v>326</v>
      </c>
      <c r="L304" s="33" t="s">
        <v>805</v>
      </c>
      <c r="M304" s="35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04" s="35" t="str">
        <f>IFERROR(IF(Table1[[#This Row],[Medicare Rate in CR]]&gt;0,"Y","N"),"N")</f>
        <v>Y</v>
      </c>
      <c r="O304" s="40">
        <f>Table1[[#This Row],[Medicare Rate in CR]]*Table1[[#This Row],[SumOfUnits]]*Table1[[#This Row],[Actuarial Factor 6/13/22]]</f>
        <v>284.8637437217721</v>
      </c>
      <c r="P30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284.8637437217721</v>
      </c>
      <c r="Q304" s="37">
        <f>Table1[[#This Row],[Trended Medicare Pricing for all RHCs]]-Table1[[#This Row],[SumOfSFY23 Estimated Payment 6/13/2022]]</f>
        <v>113.62197884496766</v>
      </c>
      <c r="R304" s="35">
        <f>Table1[[#This Row],[SumOfUnits]]*Table1[[#This Row],[Actuarial Factor 6/13/22]]</f>
        <v>1.3944769126775607</v>
      </c>
    </row>
    <row r="305" spans="1:18" x14ac:dyDescent="0.2">
      <c r="A305" s="178" t="s">
        <v>32</v>
      </c>
      <c r="B305" s="33" t="s">
        <v>496</v>
      </c>
      <c r="C305" s="33" t="s">
        <v>408</v>
      </c>
      <c r="D305" s="33" t="s">
        <v>184</v>
      </c>
      <c r="E305" s="33" t="s">
        <v>786</v>
      </c>
      <c r="F305" s="37">
        <v>483.96</v>
      </c>
      <c r="G305" s="33">
        <v>4</v>
      </c>
      <c r="H305" s="33">
        <v>4</v>
      </c>
      <c r="I305" s="37">
        <f>Table1[[#This Row],[SumOfPaid]]*Table1[[#This Row],[Actuarial Factor 6/13/22]]</f>
        <v>652.97455520191306</v>
      </c>
      <c r="J305" s="33">
        <v>1.3492324886393774</v>
      </c>
      <c r="K305" s="33" t="s">
        <v>326</v>
      </c>
      <c r="L305" s="33" t="s">
        <v>805</v>
      </c>
      <c r="M305" s="35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05" s="35" t="str">
        <f>IFERROR(IF(Table1[[#This Row],[Medicare Rate in CR]]&gt;0,"Y","N"),"N")</f>
        <v>Y</v>
      </c>
      <c r="O305" s="40">
        <f>Table1[[#This Row],[Medicare Rate in CR]]*Table1[[#This Row],[SumOfUnits]]*Table1[[#This Row],[Actuarial Factor 6/13/22]]</f>
        <v>1102.484851117008</v>
      </c>
      <c r="P30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1102.484851117008</v>
      </c>
      <c r="Q305" s="37">
        <f>Table1[[#This Row],[Trended Medicare Pricing for all RHCs]]-Table1[[#This Row],[SumOfSFY23 Estimated Payment 6/13/2022]]</f>
        <v>449.51029591509496</v>
      </c>
      <c r="R305" s="35">
        <f>Table1[[#This Row],[SumOfUnits]]*Table1[[#This Row],[Actuarial Factor 6/13/22]]</f>
        <v>5.3969299545575096</v>
      </c>
    </row>
    <row r="306" spans="1:18" x14ac:dyDescent="0.2">
      <c r="A306" s="178" t="s">
        <v>32</v>
      </c>
      <c r="B306" s="33" t="s">
        <v>496</v>
      </c>
      <c r="C306" s="33" t="s">
        <v>423</v>
      </c>
      <c r="D306" s="33" t="s">
        <v>184</v>
      </c>
      <c r="E306" s="33" t="s">
        <v>786</v>
      </c>
      <c r="F306" s="37">
        <v>725.93999999999994</v>
      </c>
      <c r="G306" s="33">
        <v>6</v>
      </c>
      <c r="H306" s="33">
        <v>6</v>
      </c>
      <c r="I306" s="37">
        <f>Table1[[#This Row],[SumOfPaid]]*Table1[[#This Row],[Actuarial Factor 6/13/22]]</f>
        <v>1087.1905719739666</v>
      </c>
      <c r="J306" s="33">
        <v>1.4976314460891627</v>
      </c>
      <c r="K306" s="33" t="s">
        <v>326</v>
      </c>
      <c r="L306" s="33" t="s">
        <v>805</v>
      </c>
      <c r="M306" s="35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06" s="35" t="str">
        <f>IFERROR(IF(Table1[[#This Row],[Medicare Rate in CR]]&gt;0,"Y","N"),"N")</f>
        <v>Y</v>
      </c>
      <c r="O306" s="40">
        <f>Table1[[#This Row],[Medicare Rate in CR]]*Table1[[#This Row],[SumOfUnits]]*Table1[[#This Row],[Actuarial Factor 6/13/22]]</f>
        <v>1835.6169108425649</v>
      </c>
      <c r="P30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1835.6169108425649</v>
      </c>
      <c r="Q306" s="37">
        <f>Table1[[#This Row],[Trended Medicare Pricing for all RHCs]]-Table1[[#This Row],[SumOfSFY23 Estimated Payment 6/13/2022]]</f>
        <v>748.42633886859835</v>
      </c>
      <c r="R306" s="35">
        <f>Table1[[#This Row],[SumOfUnits]]*Table1[[#This Row],[Actuarial Factor 6/13/22]]</f>
        <v>8.9857886765349768</v>
      </c>
    </row>
    <row r="307" spans="1:18" x14ac:dyDescent="0.2">
      <c r="A307" s="178" t="s">
        <v>32</v>
      </c>
      <c r="B307" s="33" t="s">
        <v>496</v>
      </c>
      <c r="C307" s="33" t="s">
        <v>423</v>
      </c>
      <c r="D307" s="33" t="s">
        <v>184</v>
      </c>
      <c r="E307" s="33" t="s">
        <v>787</v>
      </c>
      <c r="F307" s="37">
        <v>120.99</v>
      </c>
      <c r="G307" s="33">
        <v>1</v>
      </c>
      <c r="H307" s="33">
        <v>1</v>
      </c>
      <c r="I307" s="37">
        <f>Table1[[#This Row],[SumOfPaid]]*Table1[[#This Row],[Actuarial Factor 6/13/22]]</f>
        <v>151.43415687921532</v>
      </c>
      <c r="J307" s="33">
        <v>1.2516253977949858</v>
      </c>
      <c r="K307" s="33" t="s">
        <v>326</v>
      </c>
      <c r="L307" s="33" t="s">
        <v>805</v>
      </c>
      <c r="M307" s="35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07" s="35" t="str">
        <f>IFERROR(IF(Table1[[#This Row],[Medicare Rate in CR]]&gt;0,"Y","N"),"N")</f>
        <v>Y</v>
      </c>
      <c r="O307" s="40">
        <f>Table1[[#This Row],[Medicare Rate in CR]]*Table1[[#This Row],[SumOfUnits]]*Table1[[#This Row],[Actuarial Factor 6/13/22]]</f>
        <v>255.68203626155972</v>
      </c>
      <c r="P30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255.68203626155972</v>
      </c>
      <c r="Q307" s="37">
        <f>Table1[[#This Row],[Trended Medicare Pricing for all RHCs]]-Table1[[#This Row],[SumOfSFY23 Estimated Payment 6/13/2022]]</f>
        <v>104.24787938234439</v>
      </c>
      <c r="R307" s="35">
        <f>Table1[[#This Row],[SumOfUnits]]*Table1[[#This Row],[Actuarial Factor 6/13/22]]</f>
        <v>1.2516253977949858</v>
      </c>
    </row>
    <row r="308" spans="1:18" x14ac:dyDescent="0.2">
      <c r="A308" s="178" t="s">
        <v>32</v>
      </c>
      <c r="B308" s="33" t="s">
        <v>496</v>
      </c>
      <c r="C308" s="33" t="s">
        <v>381</v>
      </c>
      <c r="D308" s="33" t="s">
        <v>184</v>
      </c>
      <c r="E308" s="33" t="s">
        <v>786</v>
      </c>
      <c r="F308" s="37">
        <v>243.79</v>
      </c>
      <c r="G308" s="33">
        <v>2</v>
      </c>
      <c r="H308" s="33">
        <v>2</v>
      </c>
      <c r="I308" s="37">
        <f>Table1[[#This Row],[SumOfPaid]]*Table1[[#This Row],[Actuarial Factor 6/13/22]]</f>
        <v>331.07458921334631</v>
      </c>
      <c r="J308" s="33">
        <v>1.3580318684660828</v>
      </c>
      <c r="K308" s="33" t="s">
        <v>326</v>
      </c>
      <c r="L308" s="33" t="s">
        <v>805</v>
      </c>
      <c r="M308" s="35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08" s="35" t="str">
        <f>IFERROR(IF(Table1[[#This Row],[Medicare Rate in CR]]&gt;0,"Y","N"),"N")</f>
        <v>Y</v>
      </c>
      <c r="O308" s="40">
        <f>Table1[[#This Row],[Medicare Rate in CR]]*Table1[[#This Row],[SumOfUnits]]*Table1[[#This Row],[Actuarial Factor 6/13/22]]</f>
        <v>554.83750018050284</v>
      </c>
      <c r="P30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554.83750018050284</v>
      </c>
      <c r="Q308" s="37">
        <f>Table1[[#This Row],[Trended Medicare Pricing for all RHCs]]-Table1[[#This Row],[SumOfSFY23 Estimated Payment 6/13/2022]]</f>
        <v>223.76291096715653</v>
      </c>
      <c r="R308" s="35">
        <f>Table1[[#This Row],[SumOfUnits]]*Table1[[#This Row],[Actuarial Factor 6/13/22]]</f>
        <v>2.7160637369321656</v>
      </c>
    </row>
    <row r="309" spans="1:18" x14ac:dyDescent="0.2">
      <c r="A309" s="178" t="s">
        <v>32</v>
      </c>
      <c r="B309" s="33" t="s">
        <v>496</v>
      </c>
      <c r="C309" s="33" t="s">
        <v>381</v>
      </c>
      <c r="D309" s="33" t="s">
        <v>184</v>
      </c>
      <c r="E309" s="33" t="s">
        <v>791</v>
      </c>
      <c r="F309" s="37">
        <v>41.3</v>
      </c>
      <c r="G309" s="33">
        <v>1</v>
      </c>
      <c r="H309" s="33">
        <v>1</v>
      </c>
      <c r="I309" s="37">
        <f>Table1[[#This Row],[SumOfPaid]]*Table1[[#This Row],[Actuarial Factor 6/13/22]]</f>
        <v>66.820550093354257</v>
      </c>
      <c r="J309" s="33">
        <v>1.6179309949964713</v>
      </c>
      <c r="K309" s="33" t="s">
        <v>326</v>
      </c>
      <c r="L309" s="33" t="s">
        <v>805</v>
      </c>
      <c r="M309" s="35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09" s="35" t="str">
        <f>IFERROR(IF(Table1[[#This Row],[Medicare Rate in CR]]&gt;0,"Y","N"),"N")</f>
        <v>Y</v>
      </c>
      <c r="O309" s="40">
        <f>Table1[[#This Row],[Medicare Rate in CR]]*Table1[[#This Row],[SumOfUnits]]*Table1[[#This Row],[Actuarial Factor 6/13/22]]</f>
        <v>330.51094365787918</v>
      </c>
      <c r="P30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330.51094365787918</v>
      </c>
      <c r="Q309" s="37">
        <f>Table1[[#This Row],[Trended Medicare Pricing for all RHCs]]-Table1[[#This Row],[SumOfSFY23 Estimated Payment 6/13/2022]]</f>
        <v>263.69039356452492</v>
      </c>
      <c r="R309" s="35">
        <f>Table1[[#This Row],[SumOfUnits]]*Table1[[#This Row],[Actuarial Factor 6/13/22]]</f>
        <v>1.6179309949964713</v>
      </c>
    </row>
    <row r="310" spans="1:18" x14ac:dyDescent="0.2">
      <c r="A310" s="178" t="s">
        <v>32</v>
      </c>
      <c r="B310" s="33" t="s">
        <v>496</v>
      </c>
      <c r="C310" s="33" t="s">
        <v>364</v>
      </c>
      <c r="D310" s="33" t="s">
        <v>184</v>
      </c>
      <c r="E310" s="33" t="s">
        <v>786</v>
      </c>
      <c r="F310" s="37">
        <v>241.98</v>
      </c>
      <c r="G310" s="33">
        <v>2</v>
      </c>
      <c r="H310" s="33">
        <v>2</v>
      </c>
      <c r="I310" s="37">
        <f>Table1[[#This Row],[SumOfPaid]]*Table1[[#This Row],[Actuarial Factor 6/13/22]]</f>
        <v>342.08146587156995</v>
      </c>
      <c r="J310" s="33">
        <v>1.4136766091064137</v>
      </c>
      <c r="K310" s="33" t="s">
        <v>326</v>
      </c>
      <c r="L310" s="33" t="s">
        <v>805</v>
      </c>
      <c r="M310" s="35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10" s="35" t="str">
        <f>IFERROR(IF(Table1[[#This Row],[Medicare Rate in CR]]&gt;0,"Y","N"),"N")</f>
        <v>Y</v>
      </c>
      <c r="O310" s="40">
        <f>Table1[[#This Row],[Medicare Rate in CR]]*Table1[[#This Row],[SumOfUnits]]*Table1[[#This Row],[Actuarial Factor 6/13/22]]</f>
        <v>577.57171541651633</v>
      </c>
      <c r="P31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577.57171541651633</v>
      </c>
      <c r="Q310" s="37">
        <f>Table1[[#This Row],[Trended Medicare Pricing for all RHCs]]-Table1[[#This Row],[SumOfSFY23 Estimated Payment 6/13/2022]]</f>
        <v>235.49024954494638</v>
      </c>
      <c r="R310" s="35">
        <f>Table1[[#This Row],[SumOfUnits]]*Table1[[#This Row],[Actuarial Factor 6/13/22]]</f>
        <v>2.8273532182128274</v>
      </c>
    </row>
    <row r="311" spans="1:18" x14ac:dyDescent="0.2">
      <c r="A311" s="178" t="s">
        <v>32</v>
      </c>
      <c r="B311" s="33" t="s">
        <v>496</v>
      </c>
      <c r="C311" s="33" t="s">
        <v>364</v>
      </c>
      <c r="D311" s="33" t="s">
        <v>184</v>
      </c>
      <c r="E311" s="33" t="s">
        <v>791</v>
      </c>
      <c r="F311" s="37">
        <v>241.98</v>
      </c>
      <c r="G311" s="33">
        <v>2</v>
      </c>
      <c r="H311" s="33">
        <v>2</v>
      </c>
      <c r="I311" s="37">
        <f>Table1[[#This Row],[SumOfPaid]]*Table1[[#This Row],[Actuarial Factor 6/13/22]]</f>
        <v>373.63072313588088</v>
      </c>
      <c r="J311" s="33">
        <v>1.5440562159512394</v>
      </c>
      <c r="K311" s="33" t="s">
        <v>326</v>
      </c>
      <c r="L311" s="33" t="s">
        <v>805</v>
      </c>
      <c r="M311" s="35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11" s="35" t="str">
        <f>IFERROR(IF(Table1[[#This Row],[Medicare Rate in CR]]&gt;0,"Y","N"),"N")</f>
        <v>Y</v>
      </c>
      <c r="O311" s="40">
        <f>Table1[[#This Row],[Medicare Rate in CR]]*Table1[[#This Row],[SumOfUnits]]*Table1[[#This Row],[Actuarial Factor 6/13/22]]</f>
        <v>630.83960758903834</v>
      </c>
      <c r="P31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630.83960758903834</v>
      </c>
      <c r="Q311" s="37">
        <f>Table1[[#This Row],[Trended Medicare Pricing for all RHCs]]-Table1[[#This Row],[SumOfSFY23 Estimated Payment 6/13/2022]]</f>
        <v>257.20888445315745</v>
      </c>
      <c r="R311" s="35">
        <f>Table1[[#This Row],[SumOfUnits]]*Table1[[#This Row],[Actuarial Factor 6/13/22]]</f>
        <v>3.0881124319024789</v>
      </c>
    </row>
    <row r="312" spans="1:18" x14ac:dyDescent="0.2">
      <c r="A312" s="178" t="s">
        <v>32</v>
      </c>
      <c r="B312" s="33" t="s">
        <v>496</v>
      </c>
      <c r="C312" s="33" t="s">
        <v>249</v>
      </c>
      <c r="D312" s="33" t="s">
        <v>184</v>
      </c>
      <c r="E312" s="33" t="s">
        <v>792</v>
      </c>
      <c r="F312" s="37">
        <v>852.36</v>
      </c>
      <c r="G312" s="33">
        <v>7</v>
      </c>
      <c r="H312" s="33">
        <v>7</v>
      </c>
      <c r="I312" s="37">
        <f>Table1[[#This Row],[SumOfPaid]]*Table1[[#This Row],[Actuarial Factor 6/13/22]]</f>
        <v>1296.2052544374908</v>
      </c>
      <c r="J312" s="33">
        <v>1.5207251096220973</v>
      </c>
      <c r="K312" s="33" t="s">
        <v>326</v>
      </c>
      <c r="L312" s="33" t="s">
        <v>805</v>
      </c>
      <c r="M312" s="35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12" s="35" t="str">
        <f>IFERROR(IF(Table1[[#This Row],[Medicare Rate in CR]]&gt;0,"Y","N"),"N")</f>
        <v>Y</v>
      </c>
      <c r="O312" s="40">
        <f>Table1[[#This Row],[Medicare Rate in CR]]*Table1[[#This Row],[SumOfUnits]]*Table1[[#This Row],[Actuarial Factor 6/13/22]]</f>
        <v>2174.5760777552141</v>
      </c>
      <c r="P31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2174.5760777552141</v>
      </c>
      <c r="Q312" s="37">
        <f>Table1[[#This Row],[Trended Medicare Pricing for all RHCs]]-Table1[[#This Row],[SumOfSFY23 Estimated Payment 6/13/2022]]</f>
        <v>878.37082331772331</v>
      </c>
      <c r="R312" s="35">
        <f>Table1[[#This Row],[SumOfUnits]]*Table1[[#This Row],[Actuarial Factor 6/13/22]]</f>
        <v>10.645075767354681</v>
      </c>
    </row>
    <row r="313" spans="1:18" x14ac:dyDescent="0.2">
      <c r="A313" s="178" t="s">
        <v>32</v>
      </c>
      <c r="B313" s="33" t="s">
        <v>496</v>
      </c>
      <c r="C313" s="33" t="s">
        <v>249</v>
      </c>
      <c r="D313" s="33" t="s">
        <v>184</v>
      </c>
      <c r="E313" s="33" t="s">
        <v>786</v>
      </c>
      <c r="F313" s="37">
        <v>17823.900000000001</v>
      </c>
      <c r="G313" s="33">
        <v>147</v>
      </c>
      <c r="H313" s="33">
        <v>147</v>
      </c>
      <c r="I313" s="37">
        <f>Table1[[#This Row],[SumOfPaid]]*Table1[[#This Row],[Actuarial Factor 6/13/22]]</f>
        <v>27131.148057967031</v>
      </c>
      <c r="J313" s="33">
        <v>1.5221779777695694</v>
      </c>
      <c r="K313" s="33" t="s">
        <v>326</v>
      </c>
      <c r="L313" s="33" t="s">
        <v>805</v>
      </c>
      <c r="M313" s="35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13" s="35" t="str">
        <f>IFERROR(IF(Table1[[#This Row],[Medicare Rate in CR]]&gt;0,"Y","N"),"N")</f>
        <v>Y</v>
      </c>
      <c r="O313" s="40">
        <f>Table1[[#This Row],[Medicare Rate in CR]]*Table1[[#This Row],[SumOfUnits]]*Table1[[#This Row],[Actuarial Factor 6/13/22]]</f>
        <v>45709.726042918846</v>
      </c>
      <c r="P31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45709.726042918846</v>
      </c>
      <c r="Q313" s="37">
        <f>Table1[[#This Row],[Trended Medicare Pricing for all RHCs]]-Table1[[#This Row],[SumOfSFY23 Estimated Payment 6/13/2022]]</f>
        <v>18578.577984951815</v>
      </c>
      <c r="R313" s="35">
        <f>Table1[[#This Row],[SumOfUnits]]*Table1[[#This Row],[Actuarial Factor 6/13/22]]</f>
        <v>223.7601627321267</v>
      </c>
    </row>
    <row r="314" spans="1:18" x14ac:dyDescent="0.2">
      <c r="A314" s="178" t="s">
        <v>32</v>
      </c>
      <c r="B314" s="33" t="s">
        <v>496</v>
      </c>
      <c r="C314" s="33" t="s">
        <v>249</v>
      </c>
      <c r="D314" s="33" t="s">
        <v>184</v>
      </c>
      <c r="E314" s="33" t="s">
        <v>790</v>
      </c>
      <c r="F314" s="37">
        <v>4331.7400000000007</v>
      </c>
      <c r="G314" s="33">
        <v>38</v>
      </c>
      <c r="H314" s="33">
        <v>38</v>
      </c>
      <c r="I314" s="37">
        <f>Table1[[#This Row],[SumOfPaid]]*Table1[[#This Row],[Actuarial Factor 6/13/22]]</f>
        <v>9690.775639358033</v>
      </c>
      <c r="J314" s="33">
        <v>2.2371554246926251</v>
      </c>
      <c r="K314" s="33" t="s">
        <v>326</v>
      </c>
      <c r="L314" s="33" t="s">
        <v>805</v>
      </c>
      <c r="M314" s="35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14" s="35" t="str">
        <f>IFERROR(IF(Table1[[#This Row],[Medicare Rate in CR]]&gt;0,"Y","N"),"N")</f>
        <v>Y</v>
      </c>
      <c r="O314" s="40">
        <f>Table1[[#This Row],[Medicare Rate in CR]]*Table1[[#This Row],[SumOfUnits]]*Table1[[#This Row],[Actuarial Factor 6/13/22]]</f>
        <v>17366.232185935958</v>
      </c>
      <c r="P31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17366.232185935958</v>
      </c>
      <c r="Q314" s="37">
        <f>Table1[[#This Row],[Trended Medicare Pricing for all RHCs]]-Table1[[#This Row],[SumOfSFY23 Estimated Payment 6/13/2022]]</f>
        <v>7675.4565465779251</v>
      </c>
      <c r="R314" s="35">
        <f>Table1[[#This Row],[SumOfUnits]]*Table1[[#This Row],[Actuarial Factor 6/13/22]]</f>
        <v>85.011906138319759</v>
      </c>
    </row>
    <row r="315" spans="1:18" x14ac:dyDescent="0.2">
      <c r="A315" s="178" t="s">
        <v>32</v>
      </c>
      <c r="B315" s="33" t="s">
        <v>496</v>
      </c>
      <c r="C315" s="33" t="s">
        <v>249</v>
      </c>
      <c r="D315" s="33" t="s">
        <v>184</v>
      </c>
      <c r="E315" s="33" t="s">
        <v>793</v>
      </c>
      <c r="F315" s="37">
        <v>50.87</v>
      </c>
      <c r="G315" s="33">
        <v>1</v>
      </c>
      <c r="H315" s="33">
        <v>1</v>
      </c>
      <c r="I315" s="37">
        <f>Table1[[#This Row],[SumOfPaid]]*Table1[[#This Row],[Actuarial Factor 6/13/22]]</f>
        <v>113.80409645411383</v>
      </c>
      <c r="J315" s="33">
        <v>2.2371554246926251</v>
      </c>
      <c r="K315" s="33" t="s">
        <v>326</v>
      </c>
      <c r="L315" s="33" t="s">
        <v>805</v>
      </c>
      <c r="M315" s="35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15" s="35" t="str">
        <f>IFERROR(IF(Table1[[#This Row],[Medicare Rate in CR]]&gt;0,"Y","N"),"N")</f>
        <v>Y</v>
      </c>
      <c r="O315" s="40">
        <f>Table1[[#This Row],[Medicare Rate in CR]]*Table1[[#This Row],[SumOfUnits]]*Table1[[#This Row],[Actuarial Factor 6/13/22]]</f>
        <v>457.00611015620944</v>
      </c>
      <c r="P31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457.00611015620944</v>
      </c>
      <c r="Q315" s="37">
        <f>Table1[[#This Row],[Trended Medicare Pricing for all RHCs]]-Table1[[#This Row],[SumOfSFY23 Estimated Payment 6/13/2022]]</f>
        <v>343.2020137020956</v>
      </c>
      <c r="R315" s="35">
        <f>Table1[[#This Row],[SumOfUnits]]*Table1[[#This Row],[Actuarial Factor 6/13/22]]</f>
        <v>2.2371554246926251</v>
      </c>
    </row>
    <row r="316" spans="1:18" x14ac:dyDescent="0.2">
      <c r="A316" s="178" t="s">
        <v>32</v>
      </c>
      <c r="B316" s="33" t="s">
        <v>496</v>
      </c>
      <c r="C316" s="33" t="s">
        <v>249</v>
      </c>
      <c r="D316" s="33" t="s">
        <v>184</v>
      </c>
      <c r="E316" s="33" t="s">
        <v>789</v>
      </c>
      <c r="F316" s="37">
        <v>18460.39</v>
      </c>
      <c r="G316" s="33">
        <v>153</v>
      </c>
      <c r="H316" s="33">
        <v>153</v>
      </c>
      <c r="I316" s="37">
        <f>Table1[[#This Row],[SumOfPaid]]*Table1[[#This Row],[Actuarial Factor 6/13/22]]</f>
        <v>28650.030370956993</v>
      </c>
      <c r="J316" s="33">
        <v>1.551973190759079</v>
      </c>
      <c r="K316" s="33" t="s">
        <v>326</v>
      </c>
      <c r="L316" s="33" t="s">
        <v>805</v>
      </c>
      <c r="M316" s="35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16" s="35" t="str">
        <f>IFERROR(IF(Table1[[#This Row],[Medicare Rate in CR]]&gt;0,"Y","N"),"N")</f>
        <v>Y</v>
      </c>
      <c r="O316" s="40">
        <f>Table1[[#This Row],[Medicare Rate in CR]]*Table1[[#This Row],[SumOfUnits]]*Table1[[#This Row],[Actuarial Factor 6/13/22]]</f>
        <v>48506.673761464495</v>
      </c>
      <c r="P31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48506.673761464495</v>
      </c>
      <c r="Q316" s="37">
        <f>Table1[[#This Row],[Trended Medicare Pricing for all RHCs]]-Table1[[#This Row],[SumOfSFY23 Estimated Payment 6/13/2022]]</f>
        <v>19856.643390507503</v>
      </c>
      <c r="R316" s="35">
        <f>Table1[[#This Row],[SumOfUnits]]*Table1[[#This Row],[Actuarial Factor 6/13/22]]</f>
        <v>237.45189818613909</v>
      </c>
    </row>
    <row r="317" spans="1:18" x14ac:dyDescent="0.2">
      <c r="A317" s="178" t="s">
        <v>32</v>
      </c>
      <c r="B317" s="33" t="s">
        <v>496</v>
      </c>
      <c r="C317" s="33" t="s">
        <v>249</v>
      </c>
      <c r="D317" s="33" t="s">
        <v>184</v>
      </c>
      <c r="E317" s="33" t="s">
        <v>791</v>
      </c>
      <c r="F317" s="37">
        <v>245.6</v>
      </c>
      <c r="G317" s="33">
        <v>2</v>
      </c>
      <c r="H317" s="33">
        <v>2</v>
      </c>
      <c r="I317" s="37">
        <f>Table1[[#This Row],[SumOfPaid]]*Table1[[#This Row],[Actuarial Factor 6/13/22]]</f>
        <v>406.85370776591452</v>
      </c>
      <c r="J317" s="33">
        <v>1.6565704713595868</v>
      </c>
      <c r="K317" s="33" t="s">
        <v>326</v>
      </c>
      <c r="L317" s="33" t="s">
        <v>805</v>
      </c>
      <c r="M317" s="35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17" s="35" t="str">
        <f>IFERROR(IF(Table1[[#This Row],[Medicare Rate in CR]]&gt;0,"Y","N"),"N")</f>
        <v>Y</v>
      </c>
      <c r="O317" s="40">
        <f>Table1[[#This Row],[Medicare Rate in CR]]*Table1[[#This Row],[SumOfUnits]]*Table1[[#This Row],[Actuarial Factor 6/13/22]]</f>
        <v>676.8084317786728</v>
      </c>
      <c r="P31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676.8084317786728</v>
      </c>
      <c r="Q317" s="37">
        <f>Table1[[#This Row],[Trended Medicare Pricing for all RHCs]]-Table1[[#This Row],[SumOfSFY23 Estimated Payment 6/13/2022]]</f>
        <v>269.95472401275828</v>
      </c>
      <c r="R317" s="35">
        <f>Table1[[#This Row],[SumOfUnits]]*Table1[[#This Row],[Actuarial Factor 6/13/22]]</f>
        <v>3.3131409427191736</v>
      </c>
    </row>
    <row r="318" spans="1:18" x14ac:dyDescent="0.2">
      <c r="A318" s="178" t="s">
        <v>32</v>
      </c>
      <c r="B318" s="33" t="s">
        <v>496</v>
      </c>
      <c r="C318" s="33" t="s">
        <v>249</v>
      </c>
      <c r="D318" s="33" t="s">
        <v>184</v>
      </c>
      <c r="E318" s="33" t="s">
        <v>788</v>
      </c>
      <c r="F318" s="37">
        <v>854.17</v>
      </c>
      <c r="G318" s="33">
        <v>7</v>
      </c>
      <c r="H318" s="33">
        <v>7</v>
      </c>
      <c r="I318" s="37">
        <f>Table1[[#This Row],[SumOfPaid]]*Table1[[#This Row],[Actuarial Factor 6/13/22]]</f>
        <v>1720.5720781586112</v>
      </c>
      <c r="J318" s="33">
        <v>2.0143204258620782</v>
      </c>
      <c r="K318" s="33" t="s">
        <v>326</v>
      </c>
      <c r="L318" s="33" t="s">
        <v>805</v>
      </c>
      <c r="M318" s="35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18" s="35" t="str">
        <f>IFERROR(IF(Table1[[#This Row],[Medicare Rate in CR]]&gt;0,"Y","N"),"N")</f>
        <v>Y</v>
      </c>
      <c r="O318" s="40">
        <f>Table1[[#This Row],[Medicare Rate in CR]]*Table1[[#This Row],[SumOfUnits]]*Table1[[#This Row],[Actuarial Factor 6/13/22]]</f>
        <v>2880.3976361657374</v>
      </c>
      <c r="P31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2880.3976361657374</v>
      </c>
      <c r="Q318" s="37">
        <f>Table1[[#This Row],[Trended Medicare Pricing for all RHCs]]-Table1[[#This Row],[SumOfSFY23 Estimated Payment 6/13/2022]]</f>
        <v>1159.8255580071261</v>
      </c>
      <c r="R318" s="35">
        <f>Table1[[#This Row],[SumOfUnits]]*Table1[[#This Row],[Actuarial Factor 6/13/22]]</f>
        <v>14.100242981034548</v>
      </c>
    </row>
    <row r="319" spans="1:18" x14ac:dyDescent="0.2">
      <c r="A319" s="178" t="s">
        <v>32</v>
      </c>
      <c r="B319" s="33" t="s">
        <v>496</v>
      </c>
      <c r="C319" s="33" t="s">
        <v>249</v>
      </c>
      <c r="D319" s="33" t="s">
        <v>184</v>
      </c>
      <c r="E319" s="33" t="s">
        <v>787</v>
      </c>
      <c r="F319" s="37">
        <v>3089.13</v>
      </c>
      <c r="G319" s="33">
        <v>26</v>
      </c>
      <c r="H319" s="33">
        <v>26</v>
      </c>
      <c r="I319" s="37">
        <f>Table1[[#This Row],[SumOfPaid]]*Table1[[#This Row],[Actuarial Factor 6/13/22]]</f>
        <v>3860.2572467807304</v>
      </c>
      <c r="J319" s="33">
        <v>1.2496260263506975</v>
      </c>
      <c r="K319" s="33" t="s">
        <v>326</v>
      </c>
      <c r="L319" s="33" t="s">
        <v>805</v>
      </c>
      <c r="M319" s="35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19" s="35" t="str">
        <f>IFERROR(IF(Table1[[#This Row],[Medicare Rate in CR]]&gt;0,"Y","N"),"N")</f>
        <v>Y</v>
      </c>
      <c r="O319" s="40">
        <f>Table1[[#This Row],[Medicare Rate in CR]]*Table1[[#This Row],[SumOfUnits]]*Table1[[#This Row],[Actuarial Factor 6/13/22]]</f>
        <v>6637.1137212359326</v>
      </c>
      <c r="P31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6637.1137212359326</v>
      </c>
      <c r="Q319" s="37">
        <f>Table1[[#This Row],[Trended Medicare Pricing for all RHCs]]-Table1[[#This Row],[SumOfSFY23 Estimated Payment 6/13/2022]]</f>
        <v>2776.8564744552023</v>
      </c>
      <c r="R319" s="35">
        <f>Table1[[#This Row],[SumOfUnits]]*Table1[[#This Row],[Actuarial Factor 6/13/22]]</f>
        <v>32.490276685118133</v>
      </c>
    </row>
    <row r="320" spans="1:18" x14ac:dyDescent="0.2">
      <c r="A320" s="178" t="s">
        <v>32</v>
      </c>
      <c r="B320" s="33" t="s">
        <v>496</v>
      </c>
      <c r="C320" s="33" t="s">
        <v>249</v>
      </c>
      <c r="D320" s="33" t="s">
        <v>2</v>
      </c>
      <c r="E320" s="33" t="s">
        <v>802</v>
      </c>
      <c r="F320" s="37">
        <v>120.99</v>
      </c>
      <c r="G320" s="33">
        <v>1</v>
      </c>
      <c r="H320" s="33">
        <v>1</v>
      </c>
      <c r="I320" s="37">
        <f>Table1[[#This Row],[SumOfPaid]]*Table1[[#This Row],[Actuarial Factor 6/13/22]]</f>
        <v>127.49383593162018</v>
      </c>
      <c r="J320" s="33">
        <v>1.0537551527532869</v>
      </c>
      <c r="K320" s="33" t="s">
        <v>326</v>
      </c>
      <c r="L320" s="33" t="s">
        <v>805</v>
      </c>
      <c r="M320" s="35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20" s="35" t="str">
        <f>IFERROR(IF(Table1[[#This Row],[Medicare Rate in CR]]&gt;0,"Y","N"),"N")</f>
        <v>Y</v>
      </c>
      <c r="O320" s="40">
        <f>Table1[[#This Row],[Medicare Rate in CR]]*Table1[[#This Row],[SumOfUnits]]*Table1[[#This Row],[Actuarial Factor 6/13/22]]</f>
        <v>215.26110260444145</v>
      </c>
      <c r="P32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215.26110260444145</v>
      </c>
      <c r="Q320" s="37">
        <f>Table1[[#This Row],[Trended Medicare Pricing for all RHCs]]-Table1[[#This Row],[SumOfSFY23 Estimated Payment 6/13/2022]]</f>
        <v>87.767266672821265</v>
      </c>
      <c r="R320" s="35">
        <f>Table1[[#This Row],[SumOfUnits]]*Table1[[#This Row],[Actuarial Factor 6/13/22]]</f>
        <v>1.0537551527532869</v>
      </c>
    </row>
    <row r="321" spans="1:18" x14ac:dyDescent="0.2">
      <c r="A321" s="178" t="s">
        <v>32</v>
      </c>
      <c r="B321" s="33" t="s">
        <v>496</v>
      </c>
      <c r="C321" s="33" t="s">
        <v>249</v>
      </c>
      <c r="D321" s="33" t="s">
        <v>2</v>
      </c>
      <c r="E321" s="33" t="s">
        <v>800</v>
      </c>
      <c r="F321" s="37">
        <v>487.58</v>
      </c>
      <c r="G321" s="33">
        <v>4</v>
      </c>
      <c r="H321" s="33">
        <v>4</v>
      </c>
      <c r="I321" s="37">
        <f>Table1[[#This Row],[SumOfPaid]]*Table1[[#This Row],[Actuarial Factor 6/13/22]]</f>
        <v>637.39374491149033</v>
      </c>
      <c r="J321" s="33">
        <v>1.307259823847349</v>
      </c>
      <c r="K321" s="33" t="s">
        <v>326</v>
      </c>
      <c r="L321" s="33" t="s">
        <v>805</v>
      </c>
      <c r="M321" s="35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21" s="35" t="str">
        <f>IFERROR(IF(Table1[[#This Row],[Medicare Rate in CR]]&gt;0,"Y","N"),"N")</f>
        <v>Y</v>
      </c>
      <c r="O321" s="40">
        <f>Table1[[#This Row],[Medicare Rate in CR]]*Table1[[#This Row],[SumOfUnits]]*Table1[[#This Row],[Actuarial Factor 6/13/22]]</f>
        <v>1068.1881472621458</v>
      </c>
      <c r="P32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1068.1881472621458</v>
      </c>
      <c r="Q321" s="37">
        <f>Table1[[#This Row],[Trended Medicare Pricing for all RHCs]]-Table1[[#This Row],[SumOfSFY23 Estimated Payment 6/13/2022]]</f>
        <v>430.79440235065545</v>
      </c>
      <c r="R321" s="35">
        <f>Table1[[#This Row],[SumOfUnits]]*Table1[[#This Row],[Actuarial Factor 6/13/22]]</f>
        <v>5.2290392953893958</v>
      </c>
    </row>
    <row r="322" spans="1:18" x14ac:dyDescent="0.2">
      <c r="A322" s="178" t="s">
        <v>32</v>
      </c>
      <c r="B322" s="33" t="s">
        <v>496</v>
      </c>
      <c r="C322" s="33" t="s">
        <v>249</v>
      </c>
      <c r="D322" s="33" t="s">
        <v>2</v>
      </c>
      <c r="E322" s="33" t="s">
        <v>798</v>
      </c>
      <c r="F322" s="37">
        <v>120.99</v>
      </c>
      <c r="G322" s="33">
        <v>1</v>
      </c>
      <c r="H322" s="33">
        <v>1</v>
      </c>
      <c r="I322" s="37">
        <f>Table1[[#This Row],[SumOfPaid]]*Table1[[#This Row],[Actuarial Factor 6/13/22]]</f>
        <v>175.47129147166507</v>
      </c>
      <c r="J322" s="33">
        <v>1.4502958217345654</v>
      </c>
      <c r="K322" s="33" t="s">
        <v>326</v>
      </c>
      <c r="L322" s="33" t="s">
        <v>805</v>
      </c>
      <c r="M322" s="35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22" s="35" t="str">
        <f>IFERROR(IF(Table1[[#This Row],[Medicare Rate in CR]]&gt;0,"Y","N"),"N")</f>
        <v>Y</v>
      </c>
      <c r="O322" s="40">
        <f>Table1[[#This Row],[Medicare Rate in CR]]*Table1[[#This Row],[SumOfUnits]]*Table1[[#This Row],[Actuarial Factor 6/13/22]]</f>
        <v>296.26643046393701</v>
      </c>
      <c r="P32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296.26643046393701</v>
      </c>
      <c r="Q322" s="37">
        <f>Table1[[#This Row],[Trended Medicare Pricing for all RHCs]]-Table1[[#This Row],[SumOfSFY23 Estimated Payment 6/13/2022]]</f>
        <v>120.79513899227194</v>
      </c>
      <c r="R322" s="35">
        <f>Table1[[#This Row],[SumOfUnits]]*Table1[[#This Row],[Actuarial Factor 6/13/22]]</f>
        <v>1.4502958217345654</v>
      </c>
    </row>
    <row r="323" spans="1:18" x14ac:dyDescent="0.2">
      <c r="A323" s="178" t="s">
        <v>32</v>
      </c>
      <c r="B323" s="33" t="s">
        <v>496</v>
      </c>
      <c r="C323" s="33" t="s">
        <v>249</v>
      </c>
      <c r="D323" s="33" t="s">
        <v>2</v>
      </c>
      <c r="E323" s="33" t="s">
        <v>799</v>
      </c>
      <c r="F323" s="37">
        <v>1580.1100000000001</v>
      </c>
      <c r="G323" s="33">
        <v>13</v>
      </c>
      <c r="H323" s="33">
        <v>13</v>
      </c>
      <c r="I323" s="37">
        <f>Table1[[#This Row],[SumOfPaid]]*Table1[[#This Row],[Actuarial Factor 6/13/22]]</f>
        <v>1798.158478165429</v>
      </c>
      <c r="J323" s="33">
        <v>1.1379957586278353</v>
      </c>
      <c r="K323" s="33" t="s">
        <v>326</v>
      </c>
      <c r="L323" s="33" t="s">
        <v>805</v>
      </c>
      <c r="M323" s="35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23" s="35" t="str">
        <f>IFERROR(IF(Table1[[#This Row],[Medicare Rate in CR]]&gt;0,"Y","N"),"N")</f>
        <v>Y</v>
      </c>
      <c r="O323" s="40">
        <f>Table1[[#This Row],[Medicare Rate in CR]]*Table1[[#This Row],[SumOfUnits]]*Table1[[#This Row],[Actuarial Factor 6/13/22]]</f>
        <v>3022.1070564424244</v>
      </c>
      <c r="P32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3022.1070564424244</v>
      </c>
      <c r="Q323" s="37">
        <f>Table1[[#This Row],[Trended Medicare Pricing for all RHCs]]-Table1[[#This Row],[SumOfSFY23 Estimated Payment 6/13/2022]]</f>
        <v>1223.9485782769955</v>
      </c>
      <c r="R323" s="35">
        <f>Table1[[#This Row],[SumOfUnits]]*Table1[[#This Row],[Actuarial Factor 6/13/22]]</f>
        <v>14.793944862161858</v>
      </c>
    </row>
    <row r="324" spans="1:18" x14ac:dyDescent="0.2">
      <c r="A324" s="178" t="s">
        <v>32</v>
      </c>
      <c r="B324" s="33" t="s">
        <v>496</v>
      </c>
      <c r="C324" s="33" t="s">
        <v>249</v>
      </c>
      <c r="D324" s="33" t="s">
        <v>185</v>
      </c>
      <c r="E324" s="33" t="s">
        <v>795</v>
      </c>
      <c r="F324" s="37">
        <v>5962.9</v>
      </c>
      <c r="G324" s="33">
        <v>49</v>
      </c>
      <c r="H324" s="33">
        <v>49</v>
      </c>
      <c r="I324" s="37">
        <f>Table1[[#This Row],[SumOfPaid]]*Table1[[#This Row],[Actuarial Factor 6/13/22]]</f>
        <v>6799.3643390903035</v>
      </c>
      <c r="J324" s="33">
        <v>1.1402781094920766</v>
      </c>
      <c r="K324" s="33" t="s">
        <v>326</v>
      </c>
      <c r="L324" s="33" t="s">
        <v>805</v>
      </c>
      <c r="M324" s="35">
        <f>IFERROR(INDEX(FreeStand_MedicareCRs!E:E,MATCH(Table1[[#This Row],[Medicare Number]],FreeStand_MedicareCRs!A:A,0)),INDEX(HospitalBased_Mdcr_Rates!G:G,MATCH(Table1[[#This Row],[Medicare Number]],HospitalBased_Mdcr_Rates!E:E,0)))</f>
        <v>204.28</v>
      </c>
      <c r="N324" s="35" t="str">
        <f>IFERROR(IF(Table1[[#This Row],[Medicare Rate in CR]]&gt;0,"Y","N"),"N")</f>
        <v>Y</v>
      </c>
      <c r="O324" s="40">
        <f>Table1[[#This Row],[Medicare Rate in CR]]*Table1[[#This Row],[SumOfUnits]]*Table1[[#This Row],[Actuarial Factor 6/13/22]]</f>
        <v>11413.864598145028</v>
      </c>
      <c r="P32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11413.864598145028</v>
      </c>
      <c r="Q324" s="37">
        <f>Table1[[#This Row],[Trended Medicare Pricing for all RHCs]]-Table1[[#This Row],[SumOfSFY23 Estimated Payment 6/13/2022]]</f>
        <v>4614.5002590547247</v>
      </c>
      <c r="R324" s="35">
        <f>Table1[[#This Row],[SumOfUnits]]*Table1[[#This Row],[Actuarial Factor 6/13/22]]</f>
        <v>55.873627365111759</v>
      </c>
    </row>
    <row r="325" spans="1:18" x14ac:dyDescent="0.2">
      <c r="A325" s="178" t="s">
        <v>33</v>
      </c>
      <c r="B325" s="33" t="s">
        <v>652</v>
      </c>
      <c r="C325" s="33" t="s">
        <v>421</v>
      </c>
      <c r="D325" s="33" t="s">
        <v>185</v>
      </c>
      <c r="E325" s="33" t="s">
        <v>795</v>
      </c>
      <c r="F325" s="37">
        <v>128.28</v>
      </c>
      <c r="G325" s="33">
        <v>1</v>
      </c>
      <c r="H325" s="33">
        <v>1</v>
      </c>
      <c r="I325" s="37">
        <f>Table1[[#This Row],[SumOfPaid]]*Table1[[#This Row],[Actuarial Factor 6/13/22]]</f>
        <v>148.46107048513909</v>
      </c>
      <c r="J325" s="33">
        <v>1.1573204746269028</v>
      </c>
      <c r="K325" s="33" t="s">
        <v>207</v>
      </c>
      <c r="L325" s="33" t="s">
        <v>805</v>
      </c>
      <c r="M325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25" s="35" t="str">
        <f>IFERROR(IF(Table1[[#This Row],[Medicare Rate in CR]]&gt;0,"Y","N"),"N")</f>
        <v>Y</v>
      </c>
      <c r="O325" s="40">
        <f>Table1[[#This Row],[Medicare Rate in CR]]*Table1[[#This Row],[SumOfUnits]]*Table1[[#This Row],[Actuarial Factor 6/13/22]]</f>
        <v>241.31289216445549</v>
      </c>
      <c r="P32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241.31289216445549</v>
      </c>
      <c r="Q325" s="37">
        <f>Table1[[#This Row],[Trended Medicare Pricing for all RHCs]]-Table1[[#This Row],[SumOfSFY23 Estimated Payment 6/13/2022]]</f>
        <v>92.851821679316402</v>
      </c>
      <c r="R325" s="35">
        <f>Table1[[#This Row],[SumOfUnits]]*Table1[[#This Row],[Actuarial Factor 6/13/22]]</f>
        <v>1.1573204746269028</v>
      </c>
    </row>
    <row r="326" spans="1:18" x14ac:dyDescent="0.2">
      <c r="A326" s="178" t="s">
        <v>33</v>
      </c>
      <c r="B326" s="33" t="s">
        <v>652</v>
      </c>
      <c r="C326" s="33" t="s">
        <v>408</v>
      </c>
      <c r="D326" s="33" t="s">
        <v>184</v>
      </c>
      <c r="E326" s="33" t="s">
        <v>786</v>
      </c>
      <c r="F326" s="37">
        <v>128.28</v>
      </c>
      <c r="G326" s="33">
        <v>1</v>
      </c>
      <c r="H326" s="33">
        <v>1</v>
      </c>
      <c r="I326" s="37">
        <f>Table1[[#This Row],[SumOfPaid]]*Table1[[#This Row],[Actuarial Factor 6/13/22]]</f>
        <v>173.07954364265933</v>
      </c>
      <c r="J326" s="33">
        <v>1.3492324886393774</v>
      </c>
      <c r="K326" s="33" t="s">
        <v>207</v>
      </c>
      <c r="L326" s="33" t="s">
        <v>805</v>
      </c>
      <c r="M326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26" s="35" t="str">
        <f>IFERROR(IF(Table1[[#This Row],[Medicare Rate in CR]]&gt;0,"Y","N"),"N")</f>
        <v>Y</v>
      </c>
      <c r="O326" s="40">
        <f>Table1[[#This Row],[Medicare Rate in CR]]*Table1[[#This Row],[SumOfUnits]]*Table1[[#This Row],[Actuarial Factor 6/13/22]]</f>
        <v>281.32846620619659</v>
      </c>
      <c r="P32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281.32846620619659</v>
      </c>
      <c r="Q326" s="37">
        <f>Table1[[#This Row],[Trended Medicare Pricing for all RHCs]]-Table1[[#This Row],[SumOfSFY23 Estimated Payment 6/13/2022]]</f>
        <v>108.24892256353726</v>
      </c>
      <c r="R326" s="35">
        <f>Table1[[#This Row],[SumOfUnits]]*Table1[[#This Row],[Actuarial Factor 6/13/22]]</f>
        <v>1.3492324886393774</v>
      </c>
    </row>
    <row r="327" spans="1:18" x14ac:dyDescent="0.2">
      <c r="A327" s="178" t="s">
        <v>33</v>
      </c>
      <c r="B327" s="33" t="s">
        <v>652</v>
      </c>
      <c r="C327" s="33" t="s">
        <v>408</v>
      </c>
      <c r="D327" s="33" t="s">
        <v>184</v>
      </c>
      <c r="E327" s="33" t="s">
        <v>789</v>
      </c>
      <c r="F327" s="37">
        <v>128.28</v>
      </c>
      <c r="G327" s="33">
        <v>1</v>
      </c>
      <c r="H327" s="33">
        <v>1</v>
      </c>
      <c r="I327" s="37">
        <f>Table1[[#This Row],[SumOfPaid]]*Table1[[#This Row],[Actuarial Factor 6/13/22]]</f>
        <v>193.42447159628142</v>
      </c>
      <c r="J327" s="33">
        <v>1.5078303055525524</v>
      </c>
      <c r="K327" s="33" t="s">
        <v>207</v>
      </c>
      <c r="L327" s="33" t="s">
        <v>805</v>
      </c>
      <c r="M327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27" s="35" t="str">
        <f>IFERROR(IF(Table1[[#This Row],[Medicare Rate in CR]]&gt;0,"Y","N"),"N")</f>
        <v>Y</v>
      </c>
      <c r="O327" s="40">
        <f>Table1[[#This Row],[Medicare Rate in CR]]*Table1[[#This Row],[SumOfUnits]]*Table1[[#This Row],[Actuarial Factor 6/13/22]]</f>
        <v>314.39769701076267</v>
      </c>
      <c r="P32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314.39769701076267</v>
      </c>
      <c r="Q327" s="37">
        <f>Table1[[#This Row],[Trended Medicare Pricing for all RHCs]]-Table1[[#This Row],[SumOfSFY23 Estimated Payment 6/13/2022]]</f>
        <v>120.97322541448125</v>
      </c>
      <c r="R327" s="35">
        <f>Table1[[#This Row],[SumOfUnits]]*Table1[[#This Row],[Actuarial Factor 6/13/22]]</f>
        <v>1.5078303055525524</v>
      </c>
    </row>
    <row r="328" spans="1:18" x14ac:dyDescent="0.2">
      <c r="A328" s="178" t="s">
        <v>33</v>
      </c>
      <c r="B328" s="33" t="s">
        <v>652</v>
      </c>
      <c r="C328" s="33" t="s">
        <v>423</v>
      </c>
      <c r="D328" s="33" t="s">
        <v>184</v>
      </c>
      <c r="E328" s="33" t="s">
        <v>792</v>
      </c>
      <c r="F328" s="37">
        <v>8256.1</v>
      </c>
      <c r="G328" s="33">
        <v>65</v>
      </c>
      <c r="H328" s="33">
        <v>65</v>
      </c>
      <c r="I328" s="37">
        <f>Table1[[#This Row],[SumOfPaid]]*Table1[[#This Row],[Actuarial Factor 6/13/22]]</f>
        <v>11558.360001303985</v>
      </c>
      <c r="J328" s="33">
        <v>1.3999781980964359</v>
      </c>
      <c r="K328" s="33" t="s">
        <v>207</v>
      </c>
      <c r="L328" s="33" t="s">
        <v>805</v>
      </c>
      <c r="M328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28" s="35" t="str">
        <f>IFERROR(IF(Table1[[#This Row],[Medicare Rate in CR]]&gt;0,"Y","N"),"N")</f>
        <v>Y</v>
      </c>
      <c r="O328" s="40">
        <f>Table1[[#This Row],[Medicare Rate in CR]]*Table1[[#This Row],[SumOfUnits]]*Table1[[#This Row],[Actuarial Factor 6/13/22]]</f>
        <v>18974.114515530709</v>
      </c>
      <c r="P32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18974.114515530709</v>
      </c>
      <c r="Q328" s="37">
        <f>Table1[[#This Row],[Trended Medicare Pricing for all RHCs]]-Table1[[#This Row],[SumOfSFY23 Estimated Payment 6/13/2022]]</f>
        <v>7415.7545142267245</v>
      </c>
      <c r="R328" s="35">
        <f>Table1[[#This Row],[SumOfUnits]]*Table1[[#This Row],[Actuarial Factor 6/13/22]]</f>
        <v>90.99858287626833</v>
      </c>
    </row>
    <row r="329" spans="1:18" x14ac:dyDescent="0.2">
      <c r="A329" s="178" t="s">
        <v>33</v>
      </c>
      <c r="B329" s="33" t="s">
        <v>652</v>
      </c>
      <c r="C329" s="33" t="s">
        <v>423</v>
      </c>
      <c r="D329" s="33" t="s">
        <v>184</v>
      </c>
      <c r="E329" s="33" t="s">
        <v>786</v>
      </c>
      <c r="F329" s="37">
        <v>55011.4</v>
      </c>
      <c r="G329" s="33">
        <v>440</v>
      </c>
      <c r="H329" s="33">
        <v>440</v>
      </c>
      <c r="I329" s="37">
        <f>Table1[[#This Row],[SumOfPaid]]*Table1[[#This Row],[Actuarial Factor 6/13/22]]</f>
        <v>82386.80253338936</v>
      </c>
      <c r="J329" s="33">
        <v>1.4976314460891627</v>
      </c>
      <c r="K329" s="33" t="s">
        <v>207</v>
      </c>
      <c r="L329" s="33" t="s">
        <v>805</v>
      </c>
      <c r="M329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29" s="35" t="str">
        <f>IFERROR(IF(Table1[[#This Row],[Medicare Rate in CR]]&gt;0,"Y","N"),"N")</f>
        <v>Y</v>
      </c>
      <c r="O329" s="40">
        <f>Table1[[#This Row],[Medicare Rate in CR]]*Table1[[#This Row],[SumOfUnits]]*Table1[[#This Row],[Actuarial Factor 6/13/22]]</f>
        <v>137399.29844258257</v>
      </c>
      <c r="P32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137399.29844258257</v>
      </c>
      <c r="Q329" s="37">
        <f>Table1[[#This Row],[Trended Medicare Pricing for all RHCs]]-Table1[[#This Row],[SumOfSFY23 Estimated Payment 6/13/2022]]</f>
        <v>55012.495909193211</v>
      </c>
      <c r="R329" s="35">
        <f>Table1[[#This Row],[SumOfUnits]]*Table1[[#This Row],[Actuarial Factor 6/13/22]]</f>
        <v>658.95783627923151</v>
      </c>
    </row>
    <row r="330" spans="1:18" x14ac:dyDescent="0.2">
      <c r="A330" s="178" t="s">
        <v>33</v>
      </c>
      <c r="B330" s="33" t="s">
        <v>652</v>
      </c>
      <c r="C330" s="33" t="s">
        <v>423</v>
      </c>
      <c r="D330" s="33" t="s">
        <v>184</v>
      </c>
      <c r="E330" s="33" t="s">
        <v>790</v>
      </c>
      <c r="F330" s="37">
        <v>36563</v>
      </c>
      <c r="G330" s="33">
        <v>290</v>
      </c>
      <c r="H330" s="33">
        <v>290</v>
      </c>
      <c r="I330" s="37">
        <f>Table1[[#This Row],[SumOfPaid]]*Table1[[#This Row],[Actuarial Factor 6/13/22]]</f>
        <v>76514.034275822734</v>
      </c>
      <c r="J330" s="33">
        <v>2.0926629181364422</v>
      </c>
      <c r="K330" s="33" t="s">
        <v>207</v>
      </c>
      <c r="L330" s="33" t="s">
        <v>805</v>
      </c>
      <c r="M330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30" s="35" t="str">
        <f>IFERROR(IF(Table1[[#This Row],[Medicare Rate in CR]]&gt;0,"Y","N"),"N")</f>
        <v>Y</v>
      </c>
      <c r="O330" s="40">
        <f>Table1[[#This Row],[Medicare Rate in CR]]*Table1[[#This Row],[SumOfUnits]]*Table1[[#This Row],[Actuarial Factor 6/13/22]]</f>
        <v>126538.93206758256</v>
      </c>
      <c r="P33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126538.93206758256</v>
      </c>
      <c r="Q330" s="37">
        <f>Table1[[#This Row],[Trended Medicare Pricing for all RHCs]]-Table1[[#This Row],[SumOfSFY23 Estimated Payment 6/13/2022]]</f>
        <v>50024.897791759824</v>
      </c>
      <c r="R330" s="35">
        <f>Table1[[#This Row],[SumOfUnits]]*Table1[[#This Row],[Actuarial Factor 6/13/22]]</f>
        <v>606.87224625956821</v>
      </c>
    </row>
    <row r="331" spans="1:18" x14ac:dyDescent="0.2">
      <c r="A331" s="178" t="s">
        <v>33</v>
      </c>
      <c r="B331" s="33" t="s">
        <v>652</v>
      </c>
      <c r="C331" s="33" t="s">
        <v>423</v>
      </c>
      <c r="D331" s="33" t="s">
        <v>184</v>
      </c>
      <c r="E331" s="33" t="s">
        <v>793</v>
      </c>
      <c r="F331" s="37">
        <v>256.56</v>
      </c>
      <c r="G331" s="33">
        <v>2</v>
      </c>
      <c r="H331" s="33">
        <v>2</v>
      </c>
      <c r="I331" s="37">
        <f>Table1[[#This Row],[SumOfPaid]]*Table1[[#This Row],[Actuarial Factor 6/13/22]]</f>
        <v>536.89359827708563</v>
      </c>
      <c r="J331" s="33">
        <v>2.0926629181364422</v>
      </c>
      <c r="K331" s="33" t="s">
        <v>207</v>
      </c>
      <c r="L331" s="33" t="s">
        <v>805</v>
      </c>
      <c r="M331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31" s="35" t="str">
        <f>IFERROR(IF(Table1[[#This Row],[Medicare Rate in CR]]&gt;0,"Y","N"),"N")</f>
        <v>Y</v>
      </c>
      <c r="O331" s="40">
        <f>Table1[[#This Row],[Medicare Rate in CR]]*Table1[[#This Row],[SumOfUnits]]*Table1[[#This Row],[Actuarial Factor 6/13/22]]</f>
        <v>872.68229012125914</v>
      </c>
      <c r="P33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872.68229012125914</v>
      </c>
      <c r="Q331" s="37">
        <f>Table1[[#This Row],[Trended Medicare Pricing for all RHCs]]-Table1[[#This Row],[SumOfSFY23 Estimated Payment 6/13/2022]]</f>
        <v>335.78869184417351</v>
      </c>
      <c r="R331" s="35">
        <f>Table1[[#This Row],[SumOfUnits]]*Table1[[#This Row],[Actuarial Factor 6/13/22]]</f>
        <v>4.1853258362728845</v>
      </c>
    </row>
    <row r="332" spans="1:18" x14ac:dyDescent="0.2">
      <c r="A332" s="178" t="s">
        <v>33</v>
      </c>
      <c r="B332" s="33" t="s">
        <v>652</v>
      </c>
      <c r="C332" s="33" t="s">
        <v>423</v>
      </c>
      <c r="D332" s="33" t="s">
        <v>184</v>
      </c>
      <c r="E332" s="33" t="s">
        <v>789</v>
      </c>
      <c r="F332" s="37">
        <v>66564.819999999992</v>
      </c>
      <c r="G332" s="33">
        <v>530</v>
      </c>
      <c r="H332" s="33">
        <v>530</v>
      </c>
      <c r="I332" s="37">
        <f>Table1[[#This Row],[SumOfPaid]]*Table1[[#This Row],[Actuarial Factor 6/13/22]]</f>
        <v>100877.35841721017</v>
      </c>
      <c r="J332" s="33">
        <v>1.5154755682838199</v>
      </c>
      <c r="K332" s="33" t="s">
        <v>207</v>
      </c>
      <c r="L332" s="33" t="s">
        <v>805</v>
      </c>
      <c r="M332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32" s="35" t="str">
        <f>IFERROR(IF(Table1[[#This Row],[Medicare Rate in CR]]&gt;0,"Y","N"),"N")</f>
        <v>Y</v>
      </c>
      <c r="O332" s="40">
        <f>Table1[[#This Row],[Medicare Rate in CR]]*Table1[[#This Row],[SumOfUnits]]*Table1[[#This Row],[Actuarial Factor 6/13/22]]</f>
        <v>167475.6596937154</v>
      </c>
      <c r="P33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167475.6596937154</v>
      </c>
      <c r="Q332" s="37">
        <f>Table1[[#This Row],[Trended Medicare Pricing for all RHCs]]-Table1[[#This Row],[SumOfSFY23 Estimated Payment 6/13/2022]]</f>
        <v>66598.301276505226</v>
      </c>
      <c r="R332" s="35">
        <f>Table1[[#This Row],[SumOfUnits]]*Table1[[#This Row],[Actuarial Factor 6/13/22]]</f>
        <v>803.20205119042453</v>
      </c>
    </row>
    <row r="333" spans="1:18" x14ac:dyDescent="0.2">
      <c r="A333" s="178" t="s">
        <v>33</v>
      </c>
      <c r="B333" s="33" t="s">
        <v>652</v>
      </c>
      <c r="C333" s="33" t="s">
        <v>423</v>
      </c>
      <c r="D333" s="33" t="s">
        <v>184</v>
      </c>
      <c r="E333" s="33" t="s">
        <v>791</v>
      </c>
      <c r="F333" s="37">
        <v>16782.560000000001</v>
      </c>
      <c r="G333" s="33">
        <v>132</v>
      </c>
      <c r="H333" s="33">
        <v>132</v>
      </c>
      <c r="I333" s="37">
        <f>Table1[[#This Row],[SumOfPaid]]*Table1[[#This Row],[Actuarial Factor 6/13/22]]</f>
        <v>27081.818957253334</v>
      </c>
      <c r="J333" s="33">
        <v>1.6136881952010498</v>
      </c>
      <c r="K333" s="33" t="s">
        <v>207</v>
      </c>
      <c r="L333" s="33" t="s">
        <v>805</v>
      </c>
      <c r="M333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33" s="35" t="str">
        <f>IFERROR(IF(Table1[[#This Row],[Medicare Rate in CR]]&gt;0,"Y","N"),"N")</f>
        <v>Y</v>
      </c>
      <c r="O333" s="40">
        <f>Table1[[#This Row],[Medicare Rate in CR]]*Table1[[#This Row],[SumOfUnits]]*Table1[[#This Row],[Actuarial Factor 6/13/22]]</f>
        <v>44414.056576740957</v>
      </c>
      <c r="P33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44414.056576740957</v>
      </c>
      <c r="Q333" s="37">
        <f>Table1[[#This Row],[Trended Medicare Pricing for all RHCs]]-Table1[[#This Row],[SumOfSFY23 Estimated Payment 6/13/2022]]</f>
        <v>17332.237619487623</v>
      </c>
      <c r="R333" s="35">
        <f>Table1[[#This Row],[SumOfUnits]]*Table1[[#This Row],[Actuarial Factor 6/13/22]]</f>
        <v>213.00684176653857</v>
      </c>
    </row>
    <row r="334" spans="1:18" x14ac:dyDescent="0.2">
      <c r="A334" s="178" t="s">
        <v>33</v>
      </c>
      <c r="B334" s="33" t="s">
        <v>652</v>
      </c>
      <c r="C334" s="33" t="s">
        <v>423</v>
      </c>
      <c r="D334" s="33" t="s">
        <v>184</v>
      </c>
      <c r="E334" s="33" t="s">
        <v>788</v>
      </c>
      <c r="F334" s="37">
        <v>10914.480000000001</v>
      </c>
      <c r="G334" s="33">
        <v>86</v>
      </c>
      <c r="H334" s="33">
        <v>86</v>
      </c>
      <c r="I334" s="37">
        <f>Table1[[#This Row],[SumOfPaid]]*Table1[[#This Row],[Actuarial Factor 6/13/22]]</f>
        <v>21444.057598308591</v>
      </c>
      <c r="J334" s="33">
        <v>1.9647347009027081</v>
      </c>
      <c r="K334" s="33" t="s">
        <v>207</v>
      </c>
      <c r="L334" s="33" t="s">
        <v>805</v>
      </c>
      <c r="M334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34" s="35" t="str">
        <f>IFERROR(IF(Table1[[#This Row],[Medicare Rate in CR]]&gt;0,"Y","N"),"N")</f>
        <v>Y</v>
      </c>
      <c r="O334" s="40">
        <f>Table1[[#This Row],[Medicare Rate in CR]]*Table1[[#This Row],[SumOfUnits]]*Table1[[#This Row],[Actuarial Factor 6/13/22]]</f>
        <v>35231.347593729239</v>
      </c>
      <c r="P33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35231.347593729239</v>
      </c>
      <c r="Q334" s="37">
        <f>Table1[[#This Row],[Trended Medicare Pricing for all RHCs]]-Table1[[#This Row],[SumOfSFY23 Estimated Payment 6/13/2022]]</f>
        <v>13787.289995420648</v>
      </c>
      <c r="R334" s="35">
        <f>Table1[[#This Row],[SumOfUnits]]*Table1[[#This Row],[Actuarial Factor 6/13/22]]</f>
        <v>168.9671842776329</v>
      </c>
    </row>
    <row r="335" spans="1:18" x14ac:dyDescent="0.2">
      <c r="A335" s="178" t="s">
        <v>33</v>
      </c>
      <c r="B335" s="33" t="s">
        <v>652</v>
      </c>
      <c r="C335" s="33" t="s">
        <v>423</v>
      </c>
      <c r="D335" s="33" t="s">
        <v>184</v>
      </c>
      <c r="E335" s="33" t="s">
        <v>787</v>
      </c>
      <c r="F335" s="37">
        <v>30779.819999999996</v>
      </c>
      <c r="G335" s="33">
        <v>243</v>
      </c>
      <c r="H335" s="33">
        <v>243</v>
      </c>
      <c r="I335" s="37">
        <f>Table1[[#This Row],[SumOfPaid]]*Table1[[#This Row],[Actuarial Factor 6/13/22]]</f>
        <v>38524.804451558055</v>
      </c>
      <c r="J335" s="33">
        <v>1.2516253977949858</v>
      </c>
      <c r="K335" s="33" t="s">
        <v>207</v>
      </c>
      <c r="L335" s="33" t="s">
        <v>805</v>
      </c>
      <c r="M335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35" s="35" t="str">
        <f>IFERROR(IF(Table1[[#This Row],[Medicare Rate in CR]]&gt;0,"Y","N"),"N")</f>
        <v>Y</v>
      </c>
      <c r="O335" s="40">
        <f>Table1[[#This Row],[Medicare Rate in CR]]*Table1[[#This Row],[SumOfUnits]]*Table1[[#This Row],[Actuarial Factor 6/13/22]]</f>
        <v>63417.268041698495</v>
      </c>
      <c r="P33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63417.268041698495</v>
      </c>
      <c r="Q335" s="37">
        <f>Table1[[#This Row],[Trended Medicare Pricing for all RHCs]]-Table1[[#This Row],[SumOfSFY23 Estimated Payment 6/13/2022]]</f>
        <v>24892.46359014044</v>
      </c>
      <c r="R335" s="35">
        <f>Table1[[#This Row],[SumOfUnits]]*Table1[[#This Row],[Actuarial Factor 6/13/22]]</f>
        <v>304.14497166418158</v>
      </c>
    </row>
    <row r="336" spans="1:18" x14ac:dyDescent="0.2">
      <c r="A336" s="178" t="s">
        <v>33</v>
      </c>
      <c r="B336" s="33" t="s">
        <v>652</v>
      </c>
      <c r="C336" s="33" t="s">
        <v>423</v>
      </c>
      <c r="D336" s="33" t="s">
        <v>2</v>
      </c>
      <c r="E336" s="33" t="s">
        <v>802</v>
      </c>
      <c r="F336" s="37">
        <v>128.28</v>
      </c>
      <c r="G336" s="33">
        <v>1</v>
      </c>
      <c r="H336" s="33">
        <v>1</v>
      </c>
      <c r="I336" s="37">
        <f>Table1[[#This Row],[SumOfPaid]]*Table1[[#This Row],[Actuarial Factor 6/13/22]]</f>
        <v>158.15311448827762</v>
      </c>
      <c r="J336" s="33">
        <v>1.2328742944206239</v>
      </c>
      <c r="K336" s="33" t="s">
        <v>207</v>
      </c>
      <c r="L336" s="33" t="s">
        <v>805</v>
      </c>
      <c r="M336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36" s="35" t="str">
        <f>IFERROR(IF(Table1[[#This Row],[Medicare Rate in CR]]&gt;0,"Y","N"),"N")</f>
        <v>Y</v>
      </c>
      <c r="O336" s="40">
        <f>Table1[[#This Row],[Medicare Rate in CR]]*Table1[[#This Row],[SumOfUnits]]*Table1[[#This Row],[Actuarial Factor 6/13/22]]</f>
        <v>257.06661912964427</v>
      </c>
      <c r="P33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257.06661912964427</v>
      </c>
      <c r="Q336" s="37">
        <f>Table1[[#This Row],[Trended Medicare Pricing for all RHCs]]-Table1[[#This Row],[SumOfSFY23 Estimated Payment 6/13/2022]]</f>
        <v>98.913504641366643</v>
      </c>
      <c r="R336" s="35">
        <f>Table1[[#This Row],[SumOfUnits]]*Table1[[#This Row],[Actuarial Factor 6/13/22]]</f>
        <v>1.2328742944206239</v>
      </c>
    </row>
    <row r="337" spans="1:18" x14ac:dyDescent="0.2">
      <c r="A337" s="178" t="s">
        <v>33</v>
      </c>
      <c r="B337" s="33" t="s">
        <v>652</v>
      </c>
      <c r="C337" s="33" t="s">
        <v>423</v>
      </c>
      <c r="D337" s="33" t="s">
        <v>2</v>
      </c>
      <c r="E337" s="33" t="s">
        <v>804</v>
      </c>
      <c r="F337" s="37">
        <v>128.28</v>
      </c>
      <c r="G337" s="33">
        <v>1</v>
      </c>
      <c r="H337" s="33">
        <v>1</v>
      </c>
      <c r="I337" s="37">
        <f>Table1[[#This Row],[SumOfPaid]]*Table1[[#This Row],[Actuarial Factor 6/13/22]]</f>
        <v>65.368965952740965</v>
      </c>
      <c r="J337" s="33">
        <v>0.50958033951310389</v>
      </c>
      <c r="K337" s="33" t="s">
        <v>207</v>
      </c>
      <c r="L337" s="33" t="s">
        <v>805</v>
      </c>
      <c r="M337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37" s="35" t="str">
        <f>IFERROR(IF(Table1[[#This Row],[Medicare Rate in CR]]&gt;0,"Y","N"),"N")</f>
        <v>Y</v>
      </c>
      <c r="O337" s="40">
        <f>Table1[[#This Row],[Medicare Rate in CR]]*Table1[[#This Row],[SumOfUnits]]*Table1[[#This Row],[Actuarial Factor 6/13/22]]</f>
        <v>106.25259659187729</v>
      </c>
      <c r="P33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106.25259659187729</v>
      </c>
      <c r="Q337" s="37">
        <f>Table1[[#This Row],[Trended Medicare Pricing for all RHCs]]-Table1[[#This Row],[SumOfSFY23 Estimated Payment 6/13/2022]]</f>
        <v>40.883630639136328</v>
      </c>
      <c r="R337" s="35">
        <f>Table1[[#This Row],[SumOfUnits]]*Table1[[#This Row],[Actuarial Factor 6/13/22]]</f>
        <v>0.50958033951310389</v>
      </c>
    </row>
    <row r="338" spans="1:18" x14ac:dyDescent="0.2">
      <c r="A338" s="178" t="s">
        <v>33</v>
      </c>
      <c r="B338" s="33" t="s">
        <v>652</v>
      </c>
      <c r="C338" s="33" t="s">
        <v>423</v>
      </c>
      <c r="D338" s="33" t="s">
        <v>2</v>
      </c>
      <c r="E338" s="33" t="s">
        <v>800</v>
      </c>
      <c r="F338" s="37">
        <v>381.03999999999996</v>
      </c>
      <c r="G338" s="33">
        <v>3</v>
      </c>
      <c r="H338" s="33">
        <v>3</v>
      </c>
      <c r="I338" s="37">
        <f>Table1[[#This Row],[SumOfPaid]]*Table1[[#This Row],[Actuarial Factor 6/13/22]]</f>
        <v>507.44505573534497</v>
      </c>
      <c r="J338" s="33">
        <v>1.3317369718017662</v>
      </c>
      <c r="K338" s="33" t="s">
        <v>207</v>
      </c>
      <c r="L338" s="33" t="s">
        <v>805</v>
      </c>
      <c r="M338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38" s="35" t="str">
        <f>IFERROR(IF(Table1[[#This Row],[Medicare Rate in CR]]&gt;0,"Y","N"),"N")</f>
        <v>Y</v>
      </c>
      <c r="O338" s="40">
        <f>Table1[[#This Row],[Medicare Rate in CR]]*Table1[[#This Row],[SumOfUnits]]*Table1[[#This Row],[Actuarial Factor 6/13/22]]</f>
        <v>833.04142797115878</v>
      </c>
      <c r="P33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833.04142797115878</v>
      </c>
      <c r="Q338" s="37">
        <f>Table1[[#This Row],[Trended Medicare Pricing for all RHCs]]-Table1[[#This Row],[SumOfSFY23 Estimated Payment 6/13/2022]]</f>
        <v>325.59637223581382</v>
      </c>
      <c r="R338" s="35">
        <f>Table1[[#This Row],[SumOfUnits]]*Table1[[#This Row],[Actuarial Factor 6/13/22]]</f>
        <v>3.9952109154052984</v>
      </c>
    </row>
    <row r="339" spans="1:18" x14ac:dyDescent="0.2">
      <c r="A339" s="178" t="s">
        <v>33</v>
      </c>
      <c r="B339" s="33" t="s">
        <v>652</v>
      </c>
      <c r="C339" s="33" t="s">
        <v>423</v>
      </c>
      <c r="D339" s="33" t="s">
        <v>2</v>
      </c>
      <c r="E339" s="33" t="s">
        <v>798</v>
      </c>
      <c r="F339" s="37">
        <v>2048.2599999999998</v>
      </c>
      <c r="G339" s="33">
        <v>17</v>
      </c>
      <c r="H339" s="33">
        <v>17</v>
      </c>
      <c r="I339" s="37">
        <f>Table1[[#This Row],[SumOfPaid]]*Table1[[#This Row],[Actuarial Factor 6/13/22]]</f>
        <v>2947.7271169113073</v>
      </c>
      <c r="J339" s="33">
        <v>1.4391371783422553</v>
      </c>
      <c r="K339" s="33" t="s">
        <v>207</v>
      </c>
      <c r="L339" s="33" t="s">
        <v>805</v>
      </c>
      <c r="M339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39" s="35" t="str">
        <f>IFERROR(IF(Table1[[#This Row],[Medicare Rate in CR]]&gt;0,"Y","N"),"N")</f>
        <v>Y</v>
      </c>
      <c r="O339" s="40">
        <f>Table1[[#This Row],[Medicare Rate in CR]]*Table1[[#This Row],[SumOfUnits]]*Table1[[#This Row],[Actuarial Factor 6/13/22]]</f>
        <v>5101.2663819544423</v>
      </c>
      <c r="P33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5101.2663819544423</v>
      </c>
      <c r="Q339" s="37">
        <f>Table1[[#This Row],[Trended Medicare Pricing for all RHCs]]-Table1[[#This Row],[SumOfSFY23 Estimated Payment 6/13/2022]]</f>
        <v>2153.5392650431349</v>
      </c>
      <c r="R339" s="35">
        <f>Table1[[#This Row],[SumOfUnits]]*Table1[[#This Row],[Actuarial Factor 6/13/22]]</f>
        <v>24.465332031818342</v>
      </c>
    </row>
    <row r="340" spans="1:18" x14ac:dyDescent="0.2">
      <c r="A340" s="178" t="s">
        <v>33</v>
      </c>
      <c r="B340" s="33" t="s">
        <v>652</v>
      </c>
      <c r="C340" s="33" t="s">
        <v>423</v>
      </c>
      <c r="D340" s="33" t="s">
        <v>2</v>
      </c>
      <c r="E340" s="33" t="s">
        <v>799</v>
      </c>
      <c r="F340" s="37">
        <v>1292.6799999999998</v>
      </c>
      <c r="G340" s="33">
        <v>11</v>
      </c>
      <c r="H340" s="33">
        <v>11</v>
      </c>
      <c r="I340" s="37">
        <f>Table1[[#This Row],[SumOfPaid]]*Table1[[#This Row],[Actuarial Factor 6/13/22]]</f>
        <v>1499.0657201694662</v>
      </c>
      <c r="J340" s="33">
        <v>1.1596572393550348</v>
      </c>
      <c r="K340" s="33" t="s">
        <v>207</v>
      </c>
      <c r="L340" s="33" t="s">
        <v>805</v>
      </c>
      <c r="M340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40" s="35" t="str">
        <f>IFERROR(IF(Table1[[#This Row],[Medicare Rate in CR]]&gt;0,"Y","N"),"N")</f>
        <v>Y</v>
      </c>
      <c r="O340" s="40">
        <f>Table1[[#This Row],[Medicare Rate in CR]]*Table1[[#This Row],[SumOfUnits]]*Table1[[#This Row],[Actuarial Factor 6/13/22]]</f>
        <v>2659.8014407571009</v>
      </c>
      <c r="P34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2659.8014407571009</v>
      </c>
      <c r="Q340" s="37">
        <f>Table1[[#This Row],[Trended Medicare Pricing for all RHCs]]-Table1[[#This Row],[SumOfSFY23 Estimated Payment 6/13/2022]]</f>
        <v>1160.7357205876347</v>
      </c>
      <c r="R340" s="35">
        <f>Table1[[#This Row],[SumOfUnits]]*Table1[[#This Row],[Actuarial Factor 6/13/22]]</f>
        <v>12.756229632905383</v>
      </c>
    </row>
    <row r="341" spans="1:18" x14ac:dyDescent="0.2">
      <c r="A341" s="178" t="s">
        <v>33</v>
      </c>
      <c r="B341" s="33" t="s">
        <v>652</v>
      </c>
      <c r="C341" s="33" t="s">
        <v>423</v>
      </c>
      <c r="D341" s="33" t="s">
        <v>185</v>
      </c>
      <c r="E341" s="33" t="s">
        <v>794</v>
      </c>
      <c r="F341" s="37">
        <v>2929.54</v>
      </c>
      <c r="G341" s="33">
        <v>23</v>
      </c>
      <c r="H341" s="33">
        <v>23</v>
      </c>
      <c r="I341" s="37">
        <f>Table1[[#This Row],[SumOfPaid]]*Table1[[#This Row],[Actuarial Factor 6/13/22]]</f>
        <v>3608.564807290988</v>
      </c>
      <c r="J341" s="33">
        <v>1.2317854705144795</v>
      </c>
      <c r="K341" s="33" t="s">
        <v>207</v>
      </c>
      <c r="L341" s="33" t="s">
        <v>805</v>
      </c>
      <c r="M341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41" s="35" t="str">
        <f>IFERROR(IF(Table1[[#This Row],[Medicare Rate in CR]]&gt;0,"Y","N"),"N")</f>
        <v>Y</v>
      </c>
      <c r="O341" s="40">
        <f>Table1[[#This Row],[Medicare Rate in CR]]*Table1[[#This Row],[SumOfUnits]]*Table1[[#This Row],[Actuarial Factor 6/13/22]]</f>
        <v>5907.3105345104041</v>
      </c>
      <c r="P34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5907.3105345104041</v>
      </c>
      <c r="Q341" s="37">
        <f>Table1[[#This Row],[Trended Medicare Pricing for all RHCs]]-Table1[[#This Row],[SumOfSFY23 Estimated Payment 6/13/2022]]</f>
        <v>2298.745727219416</v>
      </c>
      <c r="R341" s="35">
        <f>Table1[[#This Row],[SumOfUnits]]*Table1[[#This Row],[Actuarial Factor 6/13/22]]</f>
        <v>28.331065821833029</v>
      </c>
    </row>
    <row r="342" spans="1:18" x14ac:dyDescent="0.2">
      <c r="A342" s="178" t="s">
        <v>33</v>
      </c>
      <c r="B342" s="33" t="s">
        <v>652</v>
      </c>
      <c r="C342" s="33" t="s">
        <v>423</v>
      </c>
      <c r="D342" s="33" t="s">
        <v>185</v>
      </c>
      <c r="E342" s="33" t="s">
        <v>797</v>
      </c>
      <c r="F342" s="37">
        <v>892.26</v>
      </c>
      <c r="G342" s="33">
        <v>7</v>
      </c>
      <c r="H342" s="33">
        <v>7</v>
      </c>
      <c r="I342" s="37">
        <f>Table1[[#This Row],[SumOfPaid]]*Table1[[#This Row],[Actuarial Factor 6/13/22]]</f>
        <v>1089.2611860332222</v>
      </c>
      <c r="J342" s="33">
        <v>1.2207889920350821</v>
      </c>
      <c r="K342" s="33" t="s">
        <v>207</v>
      </c>
      <c r="L342" s="33" t="s">
        <v>805</v>
      </c>
      <c r="M342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42" s="35" t="str">
        <f>IFERROR(IF(Table1[[#This Row],[Medicare Rate in CR]]&gt;0,"Y","N"),"N")</f>
        <v>Y</v>
      </c>
      <c r="O342" s="40">
        <f>Table1[[#This Row],[Medicare Rate in CR]]*Table1[[#This Row],[SumOfUnits]]*Table1[[#This Row],[Actuarial Factor 6/13/22]]</f>
        <v>1781.8269891046446</v>
      </c>
      <c r="P34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1781.8269891046446</v>
      </c>
      <c r="Q342" s="37">
        <f>Table1[[#This Row],[Trended Medicare Pricing for all RHCs]]-Table1[[#This Row],[SumOfSFY23 Estimated Payment 6/13/2022]]</f>
        <v>692.56580307142235</v>
      </c>
      <c r="R342" s="35">
        <f>Table1[[#This Row],[SumOfUnits]]*Table1[[#This Row],[Actuarial Factor 6/13/22]]</f>
        <v>8.5455229442455742</v>
      </c>
    </row>
    <row r="343" spans="1:18" x14ac:dyDescent="0.2">
      <c r="A343" s="178" t="s">
        <v>33</v>
      </c>
      <c r="B343" s="33" t="s">
        <v>652</v>
      </c>
      <c r="C343" s="33" t="s">
        <v>423</v>
      </c>
      <c r="D343" s="33" t="s">
        <v>185</v>
      </c>
      <c r="E343" s="33" t="s">
        <v>796</v>
      </c>
      <c r="F343" s="37">
        <v>1524.1599999999999</v>
      </c>
      <c r="G343" s="33">
        <v>12</v>
      </c>
      <c r="H343" s="33">
        <v>12</v>
      </c>
      <c r="I343" s="37">
        <f>Table1[[#This Row],[SumOfPaid]]*Table1[[#This Row],[Actuarial Factor 6/13/22]]</f>
        <v>1541.5683925952617</v>
      </c>
      <c r="J343" s="33">
        <v>1.0114216306655874</v>
      </c>
      <c r="K343" s="33" t="s">
        <v>207</v>
      </c>
      <c r="L343" s="33" t="s">
        <v>805</v>
      </c>
      <c r="M343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43" s="35" t="str">
        <f>IFERROR(IF(Table1[[#This Row],[Medicare Rate in CR]]&gt;0,"Y","N"),"N")</f>
        <v>Y</v>
      </c>
      <c r="O343" s="40">
        <f>Table1[[#This Row],[Medicare Rate in CR]]*Table1[[#This Row],[SumOfUnits]]*Table1[[#This Row],[Actuarial Factor 6/13/22]]</f>
        <v>2530.6982905209793</v>
      </c>
      <c r="P34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2530.6982905209793</v>
      </c>
      <c r="Q343" s="37">
        <f>Table1[[#This Row],[Trended Medicare Pricing for all RHCs]]-Table1[[#This Row],[SumOfSFY23 Estimated Payment 6/13/2022]]</f>
        <v>989.12989792571761</v>
      </c>
      <c r="R343" s="35">
        <f>Table1[[#This Row],[SumOfUnits]]*Table1[[#This Row],[Actuarial Factor 6/13/22]]</f>
        <v>12.137059567987048</v>
      </c>
    </row>
    <row r="344" spans="1:18" x14ac:dyDescent="0.2">
      <c r="A344" s="178" t="s">
        <v>33</v>
      </c>
      <c r="B344" s="33" t="s">
        <v>652</v>
      </c>
      <c r="C344" s="33" t="s">
        <v>423</v>
      </c>
      <c r="D344" s="33" t="s">
        <v>185</v>
      </c>
      <c r="E344" s="33" t="s">
        <v>795</v>
      </c>
      <c r="F344" s="37">
        <v>26049.42</v>
      </c>
      <c r="G344" s="33">
        <v>204</v>
      </c>
      <c r="H344" s="33">
        <v>204</v>
      </c>
      <c r="I344" s="37">
        <f>Table1[[#This Row],[SumOfPaid]]*Table1[[#This Row],[Actuarial Factor 6/13/22]]</f>
        <v>30282.801230206514</v>
      </c>
      <c r="J344" s="33">
        <v>1.1625134544341684</v>
      </c>
      <c r="K344" s="33" t="s">
        <v>207</v>
      </c>
      <c r="L344" s="33" t="s">
        <v>805</v>
      </c>
      <c r="M344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44" s="35" t="str">
        <f>IFERROR(IF(Table1[[#This Row],[Medicare Rate in CR]]&gt;0,"Y","N"),"N")</f>
        <v>Y</v>
      </c>
      <c r="O344" s="40">
        <f>Table1[[#This Row],[Medicare Rate in CR]]*Table1[[#This Row],[SumOfUnits]]*Table1[[#This Row],[Actuarial Factor 6/13/22]]</f>
        <v>49448.718798349968</v>
      </c>
      <c r="P34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49448.718798349968</v>
      </c>
      <c r="Q344" s="37">
        <f>Table1[[#This Row],[Trended Medicare Pricing for all RHCs]]-Table1[[#This Row],[SumOfSFY23 Estimated Payment 6/13/2022]]</f>
        <v>19165.917568143454</v>
      </c>
      <c r="R344" s="35">
        <f>Table1[[#This Row],[SumOfUnits]]*Table1[[#This Row],[Actuarial Factor 6/13/22]]</f>
        <v>237.15274470457035</v>
      </c>
    </row>
    <row r="345" spans="1:18" x14ac:dyDescent="0.2">
      <c r="A345" s="178" t="s">
        <v>33</v>
      </c>
      <c r="B345" s="33" t="s">
        <v>652</v>
      </c>
      <c r="C345" s="33" t="s">
        <v>381</v>
      </c>
      <c r="D345" s="33" t="s">
        <v>184</v>
      </c>
      <c r="E345" s="33" t="s">
        <v>791</v>
      </c>
      <c r="F345" s="37">
        <v>126.38</v>
      </c>
      <c r="G345" s="33">
        <v>1</v>
      </c>
      <c r="H345" s="33">
        <v>1</v>
      </c>
      <c r="I345" s="37">
        <f>Table1[[#This Row],[SumOfPaid]]*Table1[[#This Row],[Actuarial Factor 6/13/22]]</f>
        <v>204.47411914765402</v>
      </c>
      <c r="J345" s="33">
        <v>1.6179309949964713</v>
      </c>
      <c r="K345" s="33" t="s">
        <v>207</v>
      </c>
      <c r="L345" s="33" t="s">
        <v>805</v>
      </c>
      <c r="M345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45" s="35" t="str">
        <f>IFERROR(IF(Table1[[#This Row],[Medicare Rate in CR]]&gt;0,"Y","N"),"N")</f>
        <v>Y</v>
      </c>
      <c r="O345" s="40">
        <f>Table1[[#This Row],[Medicare Rate in CR]]*Table1[[#This Row],[SumOfUnits]]*Table1[[#This Row],[Actuarial Factor 6/13/22]]</f>
        <v>337.35479176671424</v>
      </c>
      <c r="P34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337.35479176671424</v>
      </c>
      <c r="Q345" s="37">
        <f>Table1[[#This Row],[Trended Medicare Pricing for all RHCs]]-Table1[[#This Row],[SumOfSFY23 Estimated Payment 6/13/2022]]</f>
        <v>132.88067261906022</v>
      </c>
      <c r="R345" s="35">
        <f>Table1[[#This Row],[SumOfUnits]]*Table1[[#This Row],[Actuarial Factor 6/13/22]]</f>
        <v>1.6179309949964713</v>
      </c>
    </row>
    <row r="346" spans="1:18" x14ac:dyDescent="0.2">
      <c r="A346" s="178" t="s">
        <v>33</v>
      </c>
      <c r="B346" s="33" t="s">
        <v>652</v>
      </c>
      <c r="C346" s="33" t="s">
        <v>381</v>
      </c>
      <c r="D346" s="33" t="s">
        <v>184</v>
      </c>
      <c r="E346" s="33" t="s">
        <v>787</v>
      </c>
      <c r="F346" s="37">
        <v>252.76</v>
      </c>
      <c r="G346" s="33">
        <v>2</v>
      </c>
      <c r="H346" s="33">
        <v>2</v>
      </c>
      <c r="I346" s="37">
        <f>Table1[[#This Row],[SumOfPaid]]*Table1[[#This Row],[Actuarial Factor 6/13/22]]</f>
        <v>305.88749164650545</v>
      </c>
      <c r="J346" s="33">
        <v>1.210189474784402</v>
      </c>
      <c r="K346" s="33" t="s">
        <v>207</v>
      </c>
      <c r="L346" s="33" t="s">
        <v>805</v>
      </c>
      <c r="M346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46" s="35" t="str">
        <f>IFERROR(IF(Table1[[#This Row],[Medicare Rate in CR]]&gt;0,"Y","N"),"N")</f>
        <v>Y</v>
      </c>
      <c r="O346" s="40">
        <f>Table1[[#This Row],[Medicare Rate in CR]]*Table1[[#This Row],[SumOfUnits]]*Table1[[#This Row],[Actuarial Factor 6/13/22]]</f>
        <v>504.67321477459132</v>
      </c>
      <c r="P34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504.67321477459132</v>
      </c>
      <c r="Q346" s="37">
        <f>Table1[[#This Row],[Trended Medicare Pricing for all RHCs]]-Table1[[#This Row],[SumOfSFY23 Estimated Payment 6/13/2022]]</f>
        <v>198.78572312808586</v>
      </c>
      <c r="R346" s="35">
        <f>Table1[[#This Row],[SumOfUnits]]*Table1[[#This Row],[Actuarial Factor 6/13/22]]</f>
        <v>2.420378949568804</v>
      </c>
    </row>
    <row r="347" spans="1:18" x14ac:dyDescent="0.2">
      <c r="A347" s="178" t="s">
        <v>33</v>
      </c>
      <c r="B347" s="33" t="s">
        <v>652</v>
      </c>
      <c r="C347" s="33" t="s">
        <v>364</v>
      </c>
      <c r="D347" s="33" t="s">
        <v>184</v>
      </c>
      <c r="E347" s="33" t="s">
        <v>786</v>
      </c>
      <c r="F347" s="37">
        <v>128.28</v>
      </c>
      <c r="G347" s="33">
        <v>1</v>
      </c>
      <c r="H347" s="33">
        <v>1</v>
      </c>
      <c r="I347" s="37">
        <f>Table1[[#This Row],[SumOfPaid]]*Table1[[#This Row],[Actuarial Factor 6/13/22]]</f>
        <v>181.34643541617075</v>
      </c>
      <c r="J347" s="33">
        <v>1.4136766091064137</v>
      </c>
      <c r="K347" s="33" t="s">
        <v>207</v>
      </c>
      <c r="L347" s="33" t="s">
        <v>805</v>
      </c>
      <c r="M347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47" s="35" t="str">
        <f>IFERROR(IF(Table1[[#This Row],[Medicare Rate in CR]]&gt;0,"Y","N"),"N")</f>
        <v>Y</v>
      </c>
      <c r="O347" s="40">
        <f>Table1[[#This Row],[Medicare Rate in CR]]*Table1[[#This Row],[SumOfUnits]]*Table1[[#This Row],[Actuarial Factor 6/13/22]]</f>
        <v>294.76570976477831</v>
      </c>
      <c r="P34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294.76570976477831</v>
      </c>
      <c r="Q347" s="37">
        <f>Table1[[#This Row],[Trended Medicare Pricing for all RHCs]]-Table1[[#This Row],[SumOfSFY23 Estimated Payment 6/13/2022]]</f>
        <v>113.41927434860756</v>
      </c>
      <c r="R347" s="35">
        <f>Table1[[#This Row],[SumOfUnits]]*Table1[[#This Row],[Actuarial Factor 6/13/22]]</f>
        <v>1.4136766091064137</v>
      </c>
    </row>
    <row r="348" spans="1:18" x14ac:dyDescent="0.2">
      <c r="A348" s="178" t="s">
        <v>33</v>
      </c>
      <c r="B348" s="33" t="s">
        <v>652</v>
      </c>
      <c r="C348" s="33" t="s">
        <v>364</v>
      </c>
      <c r="D348" s="33" t="s">
        <v>184</v>
      </c>
      <c r="E348" s="33" t="s">
        <v>787</v>
      </c>
      <c r="F348" s="37">
        <v>256.56</v>
      </c>
      <c r="G348" s="33">
        <v>2</v>
      </c>
      <c r="H348" s="33">
        <v>2</v>
      </c>
      <c r="I348" s="37">
        <f>Table1[[#This Row],[SumOfPaid]]*Table1[[#This Row],[Actuarial Factor 6/13/22]]</f>
        <v>319.40081200333202</v>
      </c>
      <c r="J348" s="33">
        <v>1.2449361241165109</v>
      </c>
      <c r="K348" s="33" t="s">
        <v>207</v>
      </c>
      <c r="L348" s="33" t="s">
        <v>805</v>
      </c>
      <c r="M348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48" s="35" t="str">
        <f>IFERROR(IF(Table1[[#This Row],[Medicare Rate in CR]]&gt;0,"Y","N"),"N")</f>
        <v>Y</v>
      </c>
      <c r="O348" s="40">
        <f>Table1[[#This Row],[Medicare Rate in CR]]*Table1[[#This Row],[SumOfUnits]]*Table1[[#This Row],[Actuarial Factor 6/13/22]]</f>
        <v>519.16326247906738</v>
      </c>
      <c r="P34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519.16326247906738</v>
      </c>
      <c r="Q348" s="37">
        <f>Table1[[#This Row],[Trended Medicare Pricing for all RHCs]]-Table1[[#This Row],[SumOfSFY23 Estimated Payment 6/13/2022]]</f>
        <v>199.76245047573536</v>
      </c>
      <c r="R348" s="35">
        <f>Table1[[#This Row],[SumOfUnits]]*Table1[[#This Row],[Actuarial Factor 6/13/22]]</f>
        <v>2.4898722482330218</v>
      </c>
    </row>
    <row r="349" spans="1:18" x14ac:dyDescent="0.2">
      <c r="A349" s="178" t="s">
        <v>33</v>
      </c>
      <c r="B349" s="33" t="s">
        <v>652</v>
      </c>
      <c r="C349" s="33" t="s">
        <v>249</v>
      </c>
      <c r="D349" s="33" t="s">
        <v>184</v>
      </c>
      <c r="E349" s="33" t="s">
        <v>792</v>
      </c>
      <c r="F349" s="37">
        <v>382.94</v>
      </c>
      <c r="G349" s="33">
        <v>3</v>
      </c>
      <c r="H349" s="33">
        <v>3</v>
      </c>
      <c r="I349" s="37">
        <f>Table1[[#This Row],[SumOfPaid]]*Table1[[#This Row],[Actuarial Factor 6/13/22]]</f>
        <v>582.34647347868588</v>
      </c>
      <c r="J349" s="33">
        <v>1.5207251096220973</v>
      </c>
      <c r="K349" s="33" t="s">
        <v>207</v>
      </c>
      <c r="L349" s="33" t="s">
        <v>805</v>
      </c>
      <c r="M349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49" s="35" t="str">
        <f>IFERROR(IF(Table1[[#This Row],[Medicare Rate in CR]]&gt;0,"Y","N"),"N")</f>
        <v>Y</v>
      </c>
      <c r="O349" s="40">
        <f>Table1[[#This Row],[Medicare Rate in CR]]*Table1[[#This Row],[SumOfUnits]]*Table1[[#This Row],[Actuarial Factor 6/13/22]]</f>
        <v>951.2591778219105</v>
      </c>
      <c r="P34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951.2591778219105</v>
      </c>
      <c r="Q349" s="37">
        <f>Table1[[#This Row],[Trended Medicare Pricing for all RHCs]]-Table1[[#This Row],[SumOfSFY23 Estimated Payment 6/13/2022]]</f>
        <v>368.91270434322462</v>
      </c>
      <c r="R349" s="35">
        <f>Table1[[#This Row],[SumOfUnits]]*Table1[[#This Row],[Actuarial Factor 6/13/22]]</f>
        <v>4.5621753288662923</v>
      </c>
    </row>
    <row r="350" spans="1:18" x14ac:dyDescent="0.2">
      <c r="A350" s="178" t="s">
        <v>33</v>
      </c>
      <c r="B350" s="33" t="s">
        <v>652</v>
      </c>
      <c r="C350" s="33" t="s">
        <v>249</v>
      </c>
      <c r="D350" s="33" t="s">
        <v>184</v>
      </c>
      <c r="E350" s="33" t="s">
        <v>786</v>
      </c>
      <c r="F350" s="37">
        <v>7417.4400000000014</v>
      </c>
      <c r="G350" s="33">
        <v>58</v>
      </c>
      <c r="H350" s="33">
        <v>58</v>
      </c>
      <c r="I350" s="37">
        <f>Table1[[#This Row],[SumOfPaid]]*Table1[[#This Row],[Actuarial Factor 6/13/22]]</f>
        <v>11290.663819427116</v>
      </c>
      <c r="J350" s="33">
        <v>1.5221779777695694</v>
      </c>
      <c r="K350" s="33" t="s">
        <v>207</v>
      </c>
      <c r="L350" s="33" t="s">
        <v>805</v>
      </c>
      <c r="M350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50" s="35" t="str">
        <f>IFERROR(IF(Table1[[#This Row],[Medicare Rate in CR]]&gt;0,"Y","N"),"N")</f>
        <v>Y</v>
      </c>
      <c r="O350" s="40">
        <f>Table1[[#This Row],[Medicare Rate in CR]]*Table1[[#This Row],[SumOfUnits]]*Table1[[#This Row],[Actuarial Factor 6/13/22]]</f>
        <v>18408.581148394511</v>
      </c>
      <c r="P35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18408.581148394511</v>
      </c>
      <c r="Q350" s="37">
        <f>Table1[[#This Row],[Trended Medicare Pricing for all RHCs]]-Table1[[#This Row],[SumOfSFY23 Estimated Payment 6/13/2022]]</f>
        <v>7117.9173289673945</v>
      </c>
      <c r="R350" s="35">
        <f>Table1[[#This Row],[SumOfUnits]]*Table1[[#This Row],[Actuarial Factor 6/13/22]]</f>
        <v>88.286322710635034</v>
      </c>
    </row>
    <row r="351" spans="1:18" x14ac:dyDescent="0.2">
      <c r="A351" s="178" t="s">
        <v>33</v>
      </c>
      <c r="B351" s="33" t="s">
        <v>652</v>
      </c>
      <c r="C351" s="33" t="s">
        <v>249</v>
      </c>
      <c r="D351" s="33" t="s">
        <v>184</v>
      </c>
      <c r="E351" s="33" t="s">
        <v>790</v>
      </c>
      <c r="F351" s="37">
        <v>6134.6399999999994</v>
      </c>
      <c r="G351" s="33">
        <v>48</v>
      </c>
      <c r="H351" s="33">
        <v>48</v>
      </c>
      <c r="I351" s="37">
        <f>Table1[[#This Row],[SumOfPaid]]*Table1[[#This Row],[Actuarial Factor 6/13/22]]</f>
        <v>13724.143154536365</v>
      </c>
      <c r="J351" s="33">
        <v>2.2371554246926251</v>
      </c>
      <c r="K351" s="33" t="s">
        <v>207</v>
      </c>
      <c r="L351" s="33" t="s">
        <v>805</v>
      </c>
      <c r="M351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51" s="35" t="str">
        <f>IFERROR(IF(Table1[[#This Row],[Medicare Rate in CR]]&gt;0,"Y","N"),"N")</f>
        <v>Y</v>
      </c>
      <c r="O351" s="40">
        <f>Table1[[#This Row],[Medicare Rate in CR]]*Table1[[#This Row],[SumOfUnits]]*Table1[[#This Row],[Actuarial Factor 6/13/22]]</f>
        <v>22390.525324927643</v>
      </c>
      <c r="P35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22390.525324927643</v>
      </c>
      <c r="Q351" s="37">
        <f>Table1[[#This Row],[Trended Medicare Pricing for all RHCs]]-Table1[[#This Row],[SumOfSFY23 Estimated Payment 6/13/2022]]</f>
        <v>8666.3821703912781</v>
      </c>
      <c r="R351" s="35">
        <f>Table1[[#This Row],[SumOfUnits]]*Table1[[#This Row],[Actuarial Factor 6/13/22]]</f>
        <v>107.383460385246</v>
      </c>
    </row>
    <row r="352" spans="1:18" x14ac:dyDescent="0.2">
      <c r="A352" s="178" t="s">
        <v>33</v>
      </c>
      <c r="B352" s="33" t="s">
        <v>652</v>
      </c>
      <c r="C352" s="33" t="s">
        <v>249</v>
      </c>
      <c r="D352" s="33" t="s">
        <v>184</v>
      </c>
      <c r="E352" s="33" t="s">
        <v>789</v>
      </c>
      <c r="F352" s="37">
        <v>15587.659999999998</v>
      </c>
      <c r="G352" s="33">
        <v>123</v>
      </c>
      <c r="H352" s="33">
        <v>123</v>
      </c>
      <c r="I352" s="37">
        <f>Table1[[#This Row],[SumOfPaid]]*Table1[[#This Row],[Actuarial Factor 6/13/22]]</f>
        <v>24191.630426667663</v>
      </c>
      <c r="J352" s="33">
        <v>1.551973190759079</v>
      </c>
      <c r="K352" s="33" t="s">
        <v>207</v>
      </c>
      <c r="L352" s="33" t="s">
        <v>805</v>
      </c>
      <c r="M352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52" s="35" t="str">
        <f>IFERROR(IF(Table1[[#This Row],[Medicare Rate in CR]]&gt;0,"Y","N"),"N")</f>
        <v>Y</v>
      </c>
      <c r="O352" s="40">
        <f>Table1[[#This Row],[Medicare Rate in CR]]*Table1[[#This Row],[SumOfUnits]]*Table1[[#This Row],[Actuarial Factor 6/13/22]]</f>
        <v>39803.037390636593</v>
      </c>
      <c r="P35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39803.037390636593</v>
      </c>
      <c r="Q352" s="37">
        <f>Table1[[#This Row],[Trended Medicare Pricing for all RHCs]]-Table1[[#This Row],[SumOfSFY23 Estimated Payment 6/13/2022]]</f>
        <v>15611.40696396893</v>
      </c>
      <c r="R352" s="35">
        <f>Table1[[#This Row],[SumOfUnits]]*Table1[[#This Row],[Actuarial Factor 6/13/22]]</f>
        <v>190.89270246336673</v>
      </c>
    </row>
    <row r="353" spans="1:18" x14ac:dyDescent="0.2">
      <c r="A353" s="178" t="s">
        <v>33</v>
      </c>
      <c r="B353" s="33" t="s">
        <v>652</v>
      </c>
      <c r="C353" s="33" t="s">
        <v>249</v>
      </c>
      <c r="D353" s="33" t="s">
        <v>184</v>
      </c>
      <c r="E353" s="33" t="s">
        <v>791</v>
      </c>
      <c r="F353" s="37">
        <v>5069.3</v>
      </c>
      <c r="G353" s="33">
        <v>40</v>
      </c>
      <c r="H353" s="33">
        <v>40</v>
      </c>
      <c r="I353" s="37">
        <f>Table1[[#This Row],[SumOfPaid]]*Table1[[#This Row],[Actuarial Factor 6/13/22]]</f>
        <v>8397.6526904631537</v>
      </c>
      <c r="J353" s="33">
        <v>1.6565704713595868</v>
      </c>
      <c r="K353" s="33" t="s">
        <v>207</v>
      </c>
      <c r="L353" s="33" t="s">
        <v>805</v>
      </c>
      <c r="M353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53" s="35" t="str">
        <f>IFERROR(IF(Table1[[#This Row],[Medicare Rate in CR]]&gt;0,"Y","N"),"N")</f>
        <v>Y</v>
      </c>
      <c r="O353" s="40">
        <f>Table1[[#This Row],[Medicare Rate in CR]]*Table1[[#This Row],[SumOfUnits]]*Table1[[#This Row],[Actuarial Factor 6/13/22]]</f>
        <v>13816.460359327497</v>
      </c>
      <c r="P35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13816.460359327497</v>
      </c>
      <c r="Q353" s="37">
        <f>Table1[[#This Row],[Trended Medicare Pricing for all RHCs]]-Table1[[#This Row],[SumOfSFY23 Estimated Payment 6/13/2022]]</f>
        <v>5418.8076688643432</v>
      </c>
      <c r="R353" s="35">
        <f>Table1[[#This Row],[SumOfUnits]]*Table1[[#This Row],[Actuarial Factor 6/13/22]]</f>
        <v>66.262818854383468</v>
      </c>
    </row>
    <row r="354" spans="1:18" x14ac:dyDescent="0.2">
      <c r="A354" s="178" t="s">
        <v>33</v>
      </c>
      <c r="B354" s="33" t="s">
        <v>652</v>
      </c>
      <c r="C354" s="33" t="s">
        <v>249</v>
      </c>
      <c r="D354" s="33" t="s">
        <v>184</v>
      </c>
      <c r="E354" s="33" t="s">
        <v>788</v>
      </c>
      <c r="F354" s="37">
        <v>3197.4999999999995</v>
      </c>
      <c r="G354" s="33">
        <v>25</v>
      </c>
      <c r="H354" s="33">
        <v>25</v>
      </c>
      <c r="I354" s="37">
        <f>Table1[[#This Row],[SumOfPaid]]*Table1[[#This Row],[Actuarial Factor 6/13/22]]</f>
        <v>6440.7895616939941</v>
      </c>
      <c r="J354" s="33">
        <v>2.0143204258620782</v>
      </c>
      <c r="K354" s="33" t="s">
        <v>207</v>
      </c>
      <c r="L354" s="33" t="s">
        <v>805</v>
      </c>
      <c r="M354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54" s="35" t="str">
        <f>IFERROR(IF(Table1[[#This Row],[Medicare Rate in CR]]&gt;0,"Y","N"),"N")</f>
        <v>Y</v>
      </c>
      <c r="O354" s="40">
        <f>Table1[[#This Row],[Medicare Rate in CR]]*Table1[[#This Row],[SumOfUnits]]*Table1[[#This Row],[Actuarial Factor 6/13/22]]</f>
        <v>10500.148799912547</v>
      </c>
      <c r="P35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10500.148799912547</v>
      </c>
      <c r="Q354" s="37">
        <f>Table1[[#This Row],[Trended Medicare Pricing for all RHCs]]-Table1[[#This Row],[SumOfSFY23 Estimated Payment 6/13/2022]]</f>
        <v>4059.3592382185534</v>
      </c>
      <c r="R354" s="35">
        <f>Table1[[#This Row],[SumOfUnits]]*Table1[[#This Row],[Actuarial Factor 6/13/22]]</f>
        <v>50.358010646551953</v>
      </c>
    </row>
    <row r="355" spans="1:18" x14ac:dyDescent="0.2">
      <c r="A355" s="178" t="s">
        <v>33</v>
      </c>
      <c r="B355" s="33" t="s">
        <v>652</v>
      </c>
      <c r="C355" s="33" t="s">
        <v>249</v>
      </c>
      <c r="D355" s="33" t="s">
        <v>184</v>
      </c>
      <c r="E355" s="33" t="s">
        <v>787</v>
      </c>
      <c r="F355" s="37">
        <v>8642</v>
      </c>
      <c r="G355" s="33">
        <v>70</v>
      </c>
      <c r="H355" s="33">
        <v>70</v>
      </c>
      <c r="I355" s="37">
        <f>Table1[[#This Row],[SumOfPaid]]*Table1[[#This Row],[Actuarial Factor 6/13/22]]</f>
        <v>10799.268119722728</v>
      </c>
      <c r="J355" s="33">
        <v>1.2496260263506975</v>
      </c>
      <c r="K355" s="33" t="s">
        <v>207</v>
      </c>
      <c r="L355" s="33" t="s">
        <v>805</v>
      </c>
      <c r="M355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55" s="35" t="str">
        <f>IFERROR(IF(Table1[[#This Row],[Medicare Rate in CR]]&gt;0,"Y","N"),"N")</f>
        <v>Y</v>
      </c>
      <c r="O355" s="40">
        <f>Table1[[#This Row],[Medicare Rate in CR]]*Table1[[#This Row],[SumOfUnits]]*Table1[[#This Row],[Actuarial Factor 6/13/22]]</f>
        <v>18239.166592806876</v>
      </c>
      <c r="P35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18239.166592806876</v>
      </c>
      <c r="Q355" s="37">
        <f>Table1[[#This Row],[Trended Medicare Pricing for all RHCs]]-Table1[[#This Row],[SumOfSFY23 Estimated Payment 6/13/2022]]</f>
        <v>7439.8984730841476</v>
      </c>
      <c r="R355" s="35">
        <f>Table1[[#This Row],[SumOfUnits]]*Table1[[#This Row],[Actuarial Factor 6/13/22]]</f>
        <v>87.473821844548823</v>
      </c>
    </row>
    <row r="356" spans="1:18" x14ac:dyDescent="0.2">
      <c r="A356" s="178" t="s">
        <v>33</v>
      </c>
      <c r="B356" s="33" t="s">
        <v>652</v>
      </c>
      <c r="C356" s="33" t="s">
        <v>249</v>
      </c>
      <c r="D356" s="33" t="s">
        <v>2</v>
      </c>
      <c r="E356" s="33" t="s">
        <v>798</v>
      </c>
      <c r="F356" s="37">
        <v>511.21999999999997</v>
      </c>
      <c r="G356" s="33">
        <v>4</v>
      </c>
      <c r="H356" s="33">
        <v>4</v>
      </c>
      <c r="I356" s="37">
        <f>Table1[[#This Row],[SumOfPaid]]*Table1[[#This Row],[Actuarial Factor 6/13/22]]</f>
        <v>741.42022998714447</v>
      </c>
      <c r="J356" s="33">
        <v>1.4502958217345654</v>
      </c>
      <c r="K356" s="33" t="s">
        <v>207</v>
      </c>
      <c r="L356" s="33" t="s">
        <v>805</v>
      </c>
      <c r="M356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56" s="35" t="str">
        <f>IFERROR(IF(Table1[[#This Row],[Medicare Rate in CR]]&gt;0,"Y","N"),"N")</f>
        <v>Y</v>
      </c>
      <c r="O356" s="40">
        <f>Table1[[#This Row],[Medicare Rate in CR]]*Table1[[#This Row],[SumOfUnits]]*Table1[[#This Row],[Actuarial Factor 6/13/22]]</f>
        <v>1209.6047271594969</v>
      </c>
      <c r="P35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1209.6047271594969</v>
      </c>
      <c r="Q356" s="37">
        <f>Table1[[#This Row],[Trended Medicare Pricing for all RHCs]]-Table1[[#This Row],[SumOfSFY23 Estimated Payment 6/13/2022]]</f>
        <v>468.18449717235239</v>
      </c>
      <c r="R356" s="35">
        <f>Table1[[#This Row],[SumOfUnits]]*Table1[[#This Row],[Actuarial Factor 6/13/22]]</f>
        <v>5.8011832869382616</v>
      </c>
    </row>
    <row r="357" spans="1:18" x14ac:dyDescent="0.2">
      <c r="A357" s="178" t="s">
        <v>33</v>
      </c>
      <c r="B357" s="33" t="s">
        <v>652</v>
      </c>
      <c r="C357" s="33" t="s">
        <v>249</v>
      </c>
      <c r="D357" s="33" t="s">
        <v>2</v>
      </c>
      <c r="E357" s="33" t="s">
        <v>799</v>
      </c>
      <c r="F357" s="37">
        <v>256.56</v>
      </c>
      <c r="G357" s="33">
        <v>2</v>
      </c>
      <c r="H357" s="33">
        <v>2</v>
      </c>
      <c r="I357" s="37">
        <f>Table1[[#This Row],[SumOfPaid]]*Table1[[#This Row],[Actuarial Factor 6/13/22]]</f>
        <v>291.96419183355744</v>
      </c>
      <c r="J357" s="33">
        <v>1.1379957586278353</v>
      </c>
      <c r="K357" s="33" t="s">
        <v>207</v>
      </c>
      <c r="L357" s="33" t="s">
        <v>805</v>
      </c>
      <c r="M357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57" s="35" t="str">
        <f>IFERROR(IF(Table1[[#This Row],[Medicare Rate in CR]]&gt;0,"Y","N"),"N")</f>
        <v>Y</v>
      </c>
      <c r="O357" s="40">
        <f>Table1[[#This Row],[Medicare Rate in CR]]*Table1[[#This Row],[SumOfUnits]]*Table1[[#This Row],[Actuarial Factor 6/13/22]]</f>
        <v>474.56699126297985</v>
      </c>
      <c r="P35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474.56699126297985</v>
      </c>
      <c r="Q357" s="37">
        <f>Table1[[#This Row],[Trended Medicare Pricing for all RHCs]]-Table1[[#This Row],[SumOfSFY23 Estimated Payment 6/13/2022]]</f>
        <v>182.60279942942242</v>
      </c>
      <c r="R357" s="35">
        <f>Table1[[#This Row],[SumOfUnits]]*Table1[[#This Row],[Actuarial Factor 6/13/22]]</f>
        <v>2.2759915172556706</v>
      </c>
    </row>
    <row r="358" spans="1:18" x14ac:dyDescent="0.2">
      <c r="A358" s="178" t="s">
        <v>33</v>
      </c>
      <c r="B358" s="33" t="s">
        <v>652</v>
      </c>
      <c r="C358" s="33" t="s">
        <v>249</v>
      </c>
      <c r="D358" s="33" t="s">
        <v>185</v>
      </c>
      <c r="E358" s="33" t="s">
        <v>797</v>
      </c>
      <c r="F358" s="37">
        <v>252.76</v>
      </c>
      <c r="G358" s="33">
        <v>2</v>
      </c>
      <c r="H358" s="33">
        <v>2</v>
      </c>
      <c r="I358" s="37">
        <f>Table1[[#This Row],[SumOfPaid]]*Table1[[#This Row],[Actuarial Factor 6/13/22]]</f>
        <v>275.60627413129919</v>
      </c>
      <c r="J358" s="33">
        <v>1.0903872215987467</v>
      </c>
      <c r="K358" s="33" t="s">
        <v>207</v>
      </c>
      <c r="L358" s="33" t="s">
        <v>805</v>
      </c>
      <c r="M358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58" s="35" t="str">
        <f>IFERROR(IF(Table1[[#This Row],[Medicare Rate in CR]]&gt;0,"Y","N"),"N")</f>
        <v>Y</v>
      </c>
      <c r="O358" s="40">
        <f>Table1[[#This Row],[Medicare Rate in CR]]*Table1[[#This Row],[SumOfUnits]]*Table1[[#This Row],[Actuarial Factor 6/13/22]]</f>
        <v>454.7132791511093</v>
      </c>
      <c r="P35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454.7132791511093</v>
      </c>
      <c r="Q358" s="37">
        <f>Table1[[#This Row],[Trended Medicare Pricing for all RHCs]]-Table1[[#This Row],[SumOfSFY23 Estimated Payment 6/13/2022]]</f>
        <v>179.10700501981012</v>
      </c>
      <c r="R358" s="35">
        <f>Table1[[#This Row],[SumOfUnits]]*Table1[[#This Row],[Actuarial Factor 6/13/22]]</f>
        <v>2.1807744431974934</v>
      </c>
    </row>
    <row r="359" spans="1:18" x14ac:dyDescent="0.2">
      <c r="A359" s="178" t="s">
        <v>33</v>
      </c>
      <c r="B359" s="33" t="s">
        <v>652</v>
      </c>
      <c r="C359" s="33" t="s">
        <v>249</v>
      </c>
      <c r="D359" s="33" t="s">
        <v>185</v>
      </c>
      <c r="E359" s="33" t="s">
        <v>795</v>
      </c>
      <c r="F359" s="37">
        <v>2678.68</v>
      </c>
      <c r="G359" s="33">
        <v>21</v>
      </c>
      <c r="H359" s="33">
        <v>21</v>
      </c>
      <c r="I359" s="37">
        <f>Table1[[#This Row],[SumOfPaid]]*Table1[[#This Row],[Actuarial Factor 6/13/22]]</f>
        <v>3054.4401663342355</v>
      </c>
      <c r="J359" s="33">
        <v>1.1402781094920766</v>
      </c>
      <c r="K359" s="33" t="s">
        <v>207</v>
      </c>
      <c r="L359" s="33" t="s">
        <v>805</v>
      </c>
      <c r="M359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59" s="35" t="str">
        <f>IFERROR(IF(Table1[[#This Row],[Medicare Rate in CR]]&gt;0,"Y","N"),"N")</f>
        <v>Y</v>
      </c>
      <c r="O359" s="40">
        <f>Table1[[#This Row],[Medicare Rate in CR]]*Table1[[#This Row],[SumOfUnits]]*Table1[[#This Row],[Actuarial Factor 6/13/22]]</f>
        <v>4992.9471608140511</v>
      </c>
      <c r="P35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4992.9471608140511</v>
      </c>
      <c r="Q359" s="37">
        <f>Table1[[#This Row],[Trended Medicare Pricing for all RHCs]]-Table1[[#This Row],[SumOfSFY23 Estimated Payment 6/13/2022]]</f>
        <v>1938.5069944798156</v>
      </c>
      <c r="R359" s="35">
        <f>Table1[[#This Row],[SumOfUnits]]*Table1[[#This Row],[Actuarial Factor 6/13/22]]</f>
        <v>23.945840299333611</v>
      </c>
    </row>
    <row r="360" spans="1:18" x14ac:dyDescent="0.2">
      <c r="A360" s="178" t="s">
        <v>33</v>
      </c>
      <c r="B360" s="33" t="s">
        <v>652</v>
      </c>
      <c r="C360" s="33" t="s">
        <v>422</v>
      </c>
      <c r="D360" s="33" t="s">
        <v>184</v>
      </c>
      <c r="E360" s="33" t="s">
        <v>792</v>
      </c>
      <c r="F360" s="37">
        <v>256.57</v>
      </c>
      <c r="G360" s="33">
        <v>3</v>
      </c>
      <c r="H360" s="33">
        <v>3</v>
      </c>
      <c r="I360" s="37">
        <f>Table1[[#This Row],[SumOfPaid]]*Table1[[#This Row],[Actuarial Factor 6/13/22]]</f>
        <v>371.24516880349898</v>
      </c>
      <c r="J360" s="33">
        <v>1.4469547055520871</v>
      </c>
      <c r="K360" s="33" t="s">
        <v>207</v>
      </c>
      <c r="L360" s="33" t="s">
        <v>805</v>
      </c>
      <c r="M360" s="35">
        <f>IFERROR(INDEX(FreeStand_MedicareCRs!E:E,MATCH(Table1[[#This Row],[Medicare Number]],FreeStand_MedicareCRs!A:A,0)),INDEX(HospitalBased_Mdcr_Rates!G:G,MATCH(Table1[[#This Row],[Medicare Number]],HospitalBased_Mdcr_Rates!E:E,0)))</f>
        <v>208.51</v>
      </c>
      <c r="N360" s="35" t="str">
        <f>IFERROR(IF(Table1[[#This Row],[Medicare Rate in CR]]&gt;0,"Y","N"),"N")</f>
        <v>Y</v>
      </c>
      <c r="O360" s="40">
        <f>Table1[[#This Row],[Medicare Rate in CR]]*Table1[[#This Row],[SumOfUnits]]*Table1[[#This Row],[Actuarial Factor 6/13/22]]</f>
        <v>905.11357696399693</v>
      </c>
      <c r="P36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905.11357696399693</v>
      </c>
      <c r="Q360" s="37">
        <f>Table1[[#This Row],[Trended Medicare Pricing for all RHCs]]-Table1[[#This Row],[SumOfSFY23 Estimated Payment 6/13/2022]]</f>
        <v>533.86840816049789</v>
      </c>
      <c r="R360" s="35">
        <f>Table1[[#This Row],[SumOfUnits]]*Table1[[#This Row],[Actuarial Factor 6/13/22]]</f>
        <v>4.3408641166562614</v>
      </c>
    </row>
    <row r="361" spans="1:18" x14ac:dyDescent="0.2">
      <c r="A361" s="178" t="s">
        <v>34</v>
      </c>
      <c r="B361" s="33" t="s">
        <v>638</v>
      </c>
      <c r="C361" s="33" t="s">
        <v>426</v>
      </c>
      <c r="D361" s="33" t="s">
        <v>184</v>
      </c>
      <c r="E361" s="33" t="s">
        <v>786</v>
      </c>
      <c r="F361" s="37">
        <v>112.77</v>
      </c>
      <c r="G361" s="33">
        <v>1</v>
      </c>
      <c r="H361" s="33">
        <v>1</v>
      </c>
      <c r="I361" s="37">
        <f>Table1[[#This Row],[SumOfPaid]]*Table1[[#This Row],[Actuarial Factor 6/13/22]]</f>
        <v>161.02267074109622</v>
      </c>
      <c r="J361" s="33">
        <v>1.4278857031222509</v>
      </c>
      <c r="K361" s="33" t="s">
        <v>325</v>
      </c>
      <c r="L361" s="33" t="s">
        <v>805</v>
      </c>
      <c r="M361" s="35">
        <f>IFERROR(INDEX(FreeStand_MedicareCRs!E:E,MATCH(Table1[[#This Row],[Medicare Number]],FreeStand_MedicareCRs!A:A,0)),INDEX(HospitalBased_Mdcr_Rates!G:G,MATCH(Table1[[#This Row],[Medicare Number]],HospitalBased_Mdcr_Rates!E:E,0)))</f>
        <v>180.61</v>
      </c>
      <c r="N361" s="35" t="str">
        <f>IFERROR(IF(Table1[[#This Row],[Medicare Rate in CR]]&gt;0,"Y","N"),"N")</f>
        <v>Y</v>
      </c>
      <c r="O361" s="40">
        <f>Table1[[#This Row],[Medicare Rate in CR]]*Table1[[#This Row],[SumOfUnits]]*Table1[[#This Row],[Actuarial Factor 6/13/22]]</f>
        <v>257.89043684090979</v>
      </c>
      <c r="P36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257.89043684090979</v>
      </c>
      <c r="Q361" s="37">
        <f>Table1[[#This Row],[Trended Medicare Pricing for all RHCs]]-Table1[[#This Row],[SumOfSFY23 Estimated Payment 6/13/2022]]</f>
        <v>96.867766099813565</v>
      </c>
      <c r="R361" s="35">
        <f>Table1[[#This Row],[SumOfUnits]]*Table1[[#This Row],[Actuarial Factor 6/13/22]]</f>
        <v>1.4278857031222509</v>
      </c>
    </row>
    <row r="362" spans="1:18" x14ac:dyDescent="0.2">
      <c r="A362" s="178" t="s">
        <v>34</v>
      </c>
      <c r="B362" s="33" t="s">
        <v>638</v>
      </c>
      <c r="C362" s="33" t="s">
        <v>249</v>
      </c>
      <c r="D362" s="33" t="s">
        <v>184</v>
      </c>
      <c r="E362" s="33" t="s">
        <v>792</v>
      </c>
      <c r="F362" s="37">
        <v>338.31</v>
      </c>
      <c r="G362" s="33">
        <v>3</v>
      </c>
      <c r="H362" s="33">
        <v>3</v>
      </c>
      <c r="I362" s="37">
        <f>Table1[[#This Row],[SumOfPaid]]*Table1[[#This Row],[Actuarial Factor 6/13/22]]</f>
        <v>514.47651183625169</v>
      </c>
      <c r="J362" s="33">
        <v>1.5207251096220973</v>
      </c>
      <c r="K362" s="33" t="s">
        <v>325</v>
      </c>
      <c r="L362" s="33" t="s">
        <v>805</v>
      </c>
      <c r="M362" s="35">
        <f>IFERROR(INDEX(FreeStand_MedicareCRs!E:E,MATCH(Table1[[#This Row],[Medicare Number]],FreeStand_MedicareCRs!A:A,0)),INDEX(HospitalBased_Mdcr_Rates!G:G,MATCH(Table1[[#This Row],[Medicare Number]],HospitalBased_Mdcr_Rates!E:E,0)))</f>
        <v>180.61</v>
      </c>
      <c r="N362" s="35" t="str">
        <f>IFERROR(IF(Table1[[#This Row],[Medicare Rate in CR]]&gt;0,"Y","N"),"N")</f>
        <v>Y</v>
      </c>
      <c r="O362" s="40">
        <f>Table1[[#This Row],[Medicare Rate in CR]]*Table1[[#This Row],[SumOfUnits]]*Table1[[#This Row],[Actuarial Factor 6/13/22]]</f>
        <v>823.97448614654104</v>
      </c>
      <c r="P36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823.97448614654104</v>
      </c>
      <c r="Q362" s="37">
        <f>Table1[[#This Row],[Trended Medicare Pricing for all RHCs]]-Table1[[#This Row],[SumOfSFY23 Estimated Payment 6/13/2022]]</f>
        <v>309.49797431028935</v>
      </c>
      <c r="R362" s="35">
        <f>Table1[[#This Row],[SumOfUnits]]*Table1[[#This Row],[Actuarial Factor 6/13/22]]</f>
        <v>4.5621753288662923</v>
      </c>
    </row>
    <row r="363" spans="1:18" x14ac:dyDescent="0.2">
      <c r="A363" s="178" t="s">
        <v>34</v>
      </c>
      <c r="B363" s="33" t="s">
        <v>638</v>
      </c>
      <c r="C363" s="33" t="s">
        <v>249</v>
      </c>
      <c r="D363" s="33" t="s">
        <v>184</v>
      </c>
      <c r="E363" s="33" t="s">
        <v>786</v>
      </c>
      <c r="F363" s="37">
        <v>1477.8600000000001</v>
      </c>
      <c r="G363" s="33">
        <v>14</v>
      </c>
      <c r="H363" s="33">
        <v>14</v>
      </c>
      <c r="I363" s="37">
        <f>Table1[[#This Row],[SumOfPaid]]*Table1[[#This Row],[Actuarial Factor 6/13/22]]</f>
        <v>2249.5659462265362</v>
      </c>
      <c r="J363" s="33">
        <v>1.5221779777695694</v>
      </c>
      <c r="K363" s="33" t="s">
        <v>325</v>
      </c>
      <c r="L363" s="33" t="s">
        <v>805</v>
      </c>
      <c r="M363" s="35">
        <f>IFERROR(INDEX(FreeStand_MedicareCRs!E:E,MATCH(Table1[[#This Row],[Medicare Number]],FreeStand_MedicareCRs!A:A,0)),INDEX(HospitalBased_Mdcr_Rates!G:G,MATCH(Table1[[#This Row],[Medicare Number]],HospitalBased_Mdcr_Rates!E:E,0)))</f>
        <v>180.61</v>
      </c>
      <c r="N363" s="35" t="str">
        <f>IFERROR(IF(Table1[[#This Row],[Medicare Rate in CR]]&gt;0,"Y","N"),"N")</f>
        <v>Y</v>
      </c>
      <c r="O363" s="40">
        <f>Table1[[#This Row],[Medicare Rate in CR]]*Table1[[#This Row],[SumOfUnits]]*Table1[[#This Row],[Actuarial Factor 6/13/22]]</f>
        <v>3848.8879039094672</v>
      </c>
      <c r="P36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3848.8879039094672</v>
      </c>
      <c r="Q363" s="37">
        <f>Table1[[#This Row],[Trended Medicare Pricing for all RHCs]]-Table1[[#This Row],[SumOfSFY23 Estimated Payment 6/13/2022]]</f>
        <v>1599.321957682931</v>
      </c>
      <c r="R363" s="35">
        <f>Table1[[#This Row],[SumOfUnits]]*Table1[[#This Row],[Actuarial Factor 6/13/22]]</f>
        <v>21.310491688773972</v>
      </c>
    </row>
    <row r="364" spans="1:18" x14ac:dyDescent="0.2">
      <c r="A364" s="178" t="s">
        <v>34</v>
      </c>
      <c r="B364" s="33" t="s">
        <v>638</v>
      </c>
      <c r="C364" s="33" t="s">
        <v>249</v>
      </c>
      <c r="D364" s="33" t="s">
        <v>184</v>
      </c>
      <c r="E364" s="33" t="s">
        <v>790</v>
      </c>
      <c r="F364" s="37">
        <v>4189.6099999999997</v>
      </c>
      <c r="G364" s="33">
        <v>37</v>
      </c>
      <c r="H364" s="33">
        <v>37</v>
      </c>
      <c r="I364" s="37">
        <f>Table1[[#This Row],[SumOfPaid]]*Table1[[#This Row],[Actuarial Factor 6/13/22]]</f>
        <v>9372.8087388464683</v>
      </c>
      <c r="J364" s="33">
        <v>2.2371554246926251</v>
      </c>
      <c r="K364" s="33" t="s">
        <v>325</v>
      </c>
      <c r="L364" s="33" t="s">
        <v>805</v>
      </c>
      <c r="M364" s="35">
        <f>IFERROR(INDEX(FreeStand_MedicareCRs!E:E,MATCH(Table1[[#This Row],[Medicare Number]],FreeStand_MedicareCRs!A:A,0)),INDEX(HospitalBased_Mdcr_Rates!G:G,MATCH(Table1[[#This Row],[Medicare Number]],HospitalBased_Mdcr_Rates!E:E,0)))</f>
        <v>180.61</v>
      </c>
      <c r="N364" s="35" t="str">
        <f>IFERROR(IF(Table1[[#This Row],[Medicare Rate in CR]]&gt;0,"Y","N"),"N")</f>
        <v>Y</v>
      </c>
      <c r="O364" s="40">
        <f>Table1[[#This Row],[Medicare Rate in CR]]*Table1[[#This Row],[SumOfUnits]]*Table1[[#This Row],[Actuarial Factor 6/13/22]]</f>
        <v>14949.947726388196</v>
      </c>
      <c r="P36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14949.947726388196</v>
      </c>
      <c r="Q364" s="37">
        <f>Table1[[#This Row],[Trended Medicare Pricing for all RHCs]]-Table1[[#This Row],[SumOfSFY23 Estimated Payment 6/13/2022]]</f>
        <v>5577.1389875417281</v>
      </c>
      <c r="R364" s="35">
        <f>Table1[[#This Row],[SumOfUnits]]*Table1[[#This Row],[Actuarial Factor 6/13/22]]</f>
        <v>82.774750713627128</v>
      </c>
    </row>
    <row r="365" spans="1:18" x14ac:dyDescent="0.2">
      <c r="A365" s="178" t="s">
        <v>34</v>
      </c>
      <c r="B365" s="33" t="s">
        <v>638</v>
      </c>
      <c r="C365" s="33" t="s">
        <v>249</v>
      </c>
      <c r="D365" s="33" t="s">
        <v>184</v>
      </c>
      <c r="E365" s="33" t="s">
        <v>789</v>
      </c>
      <c r="F365" s="37">
        <v>8418.6100000000024</v>
      </c>
      <c r="G365" s="33">
        <v>76</v>
      </c>
      <c r="H365" s="33">
        <v>76</v>
      </c>
      <c r="I365" s="37">
        <f>Table1[[#This Row],[SumOfPaid]]*Table1[[#This Row],[Actuarial Factor 6/13/22]]</f>
        <v>13065.457023456294</v>
      </c>
      <c r="J365" s="33">
        <v>1.551973190759079</v>
      </c>
      <c r="K365" s="33" t="s">
        <v>325</v>
      </c>
      <c r="L365" s="33" t="s">
        <v>805</v>
      </c>
      <c r="M365" s="35">
        <f>IFERROR(INDEX(FreeStand_MedicareCRs!E:E,MATCH(Table1[[#This Row],[Medicare Number]],FreeStand_MedicareCRs!A:A,0)),INDEX(HospitalBased_Mdcr_Rates!G:G,MATCH(Table1[[#This Row],[Medicare Number]],HospitalBased_Mdcr_Rates!E:E,0)))</f>
        <v>180.61</v>
      </c>
      <c r="N365" s="35" t="str">
        <f>IFERROR(IF(Table1[[#This Row],[Medicare Rate in CR]]&gt;0,"Y","N"),"N")</f>
        <v>Y</v>
      </c>
      <c r="O365" s="40">
        <f>Table1[[#This Row],[Medicare Rate in CR]]*Table1[[#This Row],[SumOfUnits]]*Table1[[#This Row],[Actuarial Factor 6/13/22]]</f>
        <v>21302.942726707792</v>
      </c>
      <c r="P36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21302.942726707792</v>
      </c>
      <c r="Q365" s="37">
        <f>Table1[[#This Row],[Trended Medicare Pricing for all RHCs]]-Table1[[#This Row],[SumOfSFY23 Estimated Payment 6/13/2022]]</f>
        <v>8237.4857032514974</v>
      </c>
      <c r="R365" s="35">
        <f>Table1[[#This Row],[SumOfUnits]]*Table1[[#This Row],[Actuarial Factor 6/13/22]]</f>
        <v>117.94996249769001</v>
      </c>
    </row>
    <row r="366" spans="1:18" x14ac:dyDescent="0.2">
      <c r="A366" s="178" t="s">
        <v>34</v>
      </c>
      <c r="B366" s="33" t="s">
        <v>638</v>
      </c>
      <c r="C366" s="33" t="s">
        <v>249</v>
      </c>
      <c r="D366" s="33" t="s">
        <v>184</v>
      </c>
      <c r="E366" s="33" t="s">
        <v>791</v>
      </c>
      <c r="F366" s="37">
        <v>114.91</v>
      </c>
      <c r="G366" s="33">
        <v>1</v>
      </c>
      <c r="H366" s="33">
        <v>1</v>
      </c>
      <c r="I366" s="37">
        <f>Table1[[#This Row],[SumOfPaid]]*Table1[[#This Row],[Actuarial Factor 6/13/22]]</f>
        <v>190.35651286393011</v>
      </c>
      <c r="J366" s="33">
        <v>1.6565704713595868</v>
      </c>
      <c r="K366" s="33" t="s">
        <v>325</v>
      </c>
      <c r="L366" s="33" t="s">
        <v>805</v>
      </c>
      <c r="M366" s="35">
        <f>IFERROR(INDEX(FreeStand_MedicareCRs!E:E,MATCH(Table1[[#This Row],[Medicare Number]],FreeStand_MedicareCRs!A:A,0)),INDEX(HospitalBased_Mdcr_Rates!G:G,MATCH(Table1[[#This Row],[Medicare Number]],HospitalBased_Mdcr_Rates!E:E,0)))</f>
        <v>180.61</v>
      </c>
      <c r="N366" s="35" t="str">
        <f>IFERROR(IF(Table1[[#This Row],[Medicare Rate in CR]]&gt;0,"Y","N"),"N")</f>
        <v>Y</v>
      </c>
      <c r="O366" s="40">
        <f>Table1[[#This Row],[Medicare Rate in CR]]*Table1[[#This Row],[SumOfUnits]]*Table1[[#This Row],[Actuarial Factor 6/13/22]]</f>
        <v>299.19319283225497</v>
      </c>
      <c r="P36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299.19319283225497</v>
      </c>
      <c r="Q366" s="37">
        <f>Table1[[#This Row],[Trended Medicare Pricing for all RHCs]]-Table1[[#This Row],[SumOfSFY23 Estimated Payment 6/13/2022]]</f>
        <v>108.83667996832486</v>
      </c>
      <c r="R366" s="35">
        <f>Table1[[#This Row],[SumOfUnits]]*Table1[[#This Row],[Actuarial Factor 6/13/22]]</f>
        <v>1.6565704713595868</v>
      </c>
    </row>
    <row r="367" spans="1:18" x14ac:dyDescent="0.2">
      <c r="A367" s="178" t="s">
        <v>34</v>
      </c>
      <c r="B367" s="33" t="s">
        <v>638</v>
      </c>
      <c r="C367" s="33" t="s">
        <v>249</v>
      </c>
      <c r="D367" s="33" t="s">
        <v>184</v>
      </c>
      <c r="E367" s="33" t="s">
        <v>788</v>
      </c>
      <c r="F367" s="37">
        <v>1242.6099999999999</v>
      </c>
      <c r="G367" s="33">
        <v>11</v>
      </c>
      <c r="H367" s="33">
        <v>11</v>
      </c>
      <c r="I367" s="37">
        <f>Table1[[#This Row],[SumOfPaid]]*Table1[[#This Row],[Actuarial Factor 6/13/22]]</f>
        <v>2503.0147043804768</v>
      </c>
      <c r="J367" s="33">
        <v>2.0143204258620782</v>
      </c>
      <c r="K367" s="33" t="s">
        <v>325</v>
      </c>
      <c r="L367" s="33" t="s">
        <v>805</v>
      </c>
      <c r="M367" s="35">
        <f>IFERROR(INDEX(FreeStand_MedicareCRs!E:E,MATCH(Table1[[#This Row],[Medicare Number]],FreeStand_MedicareCRs!A:A,0)),INDEX(HospitalBased_Mdcr_Rates!G:G,MATCH(Table1[[#This Row],[Medicare Number]],HospitalBased_Mdcr_Rates!E:E,0)))</f>
        <v>180.61</v>
      </c>
      <c r="N367" s="35" t="str">
        <f>IFERROR(IF(Table1[[#This Row],[Medicare Rate in CR]]&gt;0,"Y","N"),"N")</f>
        <v>Y</v>
      </c>
      <c r="O367" s="40">
        <f>Table1[[#This Row],[Medicare Rate in CR]]*Table1[[#This Row],[SumOfUnits]]*Table1[[#This Row],[Actuarial Factor 6/13/22]]</f>
        <v>4001.8705332644495</v>
      </c>
      <c r="P36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4001.8705332644495</v>
      </c>
      <c r="Q367" s="37">
        <f>Table1[[#This Row],[Trended Medicare Pricing for all RHCs]]-Table1[[#This Row],[SumOfSFY23 Estimated Payment 6/13/2022]]</f>
        <v>1498.8558288839727</v>
      </c>
      <c r="R367" s="35">
        <f>Table1[[#This Row],[SumOfUnits]]*Table1[[#This Row],[Actuarial Factor 6/13/22]]</f>
        <v>22.157524684482858</v>
      </c>
    </row>
    <row r="368" spans="1:18" x14ac:dyDescent="0.2">
      <c r="A368" s="178" t="s">
        <v>34</v>
      </c>
      <c r="B368" s="33" t="s">
        <v>638</v>
      </c>
      <c r="C368" s="33" t="s">
        <v>249</v>
      </c>
      <c r="D368" s="33" t="s">
        <v>184</v>
      </c>
      <c r="E368" s="33" t="s">
        <v>787</v>
      </c>
      <c r="F368" s="37">
        <v>112.77</v>
      </c>
      <c r="G368" s="33">
        <v>1</v>
      </c>
      <c r="H368" s="33">
        <v>1</v>
      </c>
      <c r="I368" s="37">
        <f>Table1[[#This Row],[SumOfPaid]]*Table1[[#This Row],[Actuarial Factor 6/13/22]]</f>
        <v>140.92032699156815</v>
      </c>
      <c r="J368" s="33">
        <v>1.2496260263506975</v>
      </c>
      <c r="K368" s="33" t="s">
        <v>325</v>
      </c>
      <c r="L368" s="33" t="s">
        <v>805</v>
      </c>
      <c r="M368" s="35">
        <f>IFERROR(INDEX(FreeStand_MedicareCRs!E:E,MATCH(Table1[[#This Row],[Medicare Number]],FreeStand_MedicareCRs!A:A,0)),INDEX(HospitalBased_Mdcr_Rates!G:G,MATCH(Table1[[#This Row],[Medicare Number]],HospitalBased_Mdcr_Rates!E:E,0)))</f>
        <v>180.61</v>
      </c>
      <c r="N368" s="35" t="str">
        <f>IFERROR(IF(Table1[[#This Row],[Medicare Rate in CR]]&gt;0,"Y","N"),"N")</f>
        <v>Y</v>
      </c>
      <c r="O368" s="40">
        <f>Table1[[#This Row],[Medicare Rate in CR]]*Table1[[#This Row],[SumOfUnits]]*Table1[[#This Row],[Actuarial Factor 6/13/22]]</f>
        <v>225.6949566191995</v>
      </c>
      <c r="P36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225.6949566191995</v>
      </c>
      <c r="Q368" s="37">
        <f>Table1[[#This Row],[Trended Medicare Pricing for all RHCs]]-Table1[[#This Row],[SumOfSFY23 Estimated Payment 6/13/2022]]</f>
        <v>84.774629627631356</v>
      </c>
      <c r="R368" s="35">
        <f>Table1[[#This Row],[SumOfUnits]]*Table1[[#This Row],[Actuarial Factor 6/13/22]]</f>
        <v>1.2496260263506975</v>
      </c>
    </row>
    <row r="369" spans="1:18" x14ac:dyDescent="0.2">
      <c r="A369" s="178" t="s">
        <v>34</v>
      </c>
      <c r="B369" s="33" t="s">
        <v>638</v>
      </c>
      <c r="C369" s="33" t="s">
        <v>249</v>
      </c>
      <c r="D369" s="33" t="s">
        <v>2</v>
      </c>
      <c r="E369" s="33" t="s">
        <v>798</v>
      </c>
      <c r="F369" s="37">
        <v>565.99</v>
      </c>
      <c r="G369" s="33">
        <v>5</v>
      </c>
      <c r="H369" s="33">
        <v>5</v>
      </c>
      <c r="I369" s="37">
        <f>Table1[[#This Row],[SumOfPaid]]*Table1[[#This Row],[Actuarial Factor 6/13/22]]</f>
        <v>820.8529321435467</v>
      </c>
      <c r="J369" s="33">
        <v>1.4502958217345654</v>
      </c>
      <c r="K369" s="33" t="s">
        <v>325</v>
      </c>
      <c r="L369" s="33" t="s">
        <v>805</v>
      </c>
      <c r="M369" s="35">
        <f>IFERROR(INDEX(FreeStand_MedicareCRs!E:E,MATCH(Table1[[#This Row],[Medicare Number]],FreeStand_MedicareCRs!A:A,0)),INDEX(HospitalBased_Mdcr_Rates!G:G,MATCH(Table1[[#This Row],[Medicare Number]],HospitalBased_Mdcr_Rates!E:E,0)))</f>
        <v>180.61</v>
      </c>
      <c r="N369" s="35" t="str">
        <f>IFERROR(IF(Table1[[#This Row],[Medicare Rate in CR]]&gt;0,"Y","N"),"N")</f>
        <v>Y</v>
      </c>
      <c r="O369" s="40">
        <f>Table1[[#This Row],[Medicare Rate in CR]]*Table1[[#This Row],[SumOfUnits]]*Table1[[#This Row],[Actuarial Factor 6/13/22]]</f>
        <v>1309.6896418173994</v>
      </c>
      <c r="P36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1309.6896418173994</v>
      </c>
      <c r="Q369" s="37">
        <f>Table1[[#This Row],[Trended Medicare Pricing for all RHCs]]-Table1[[#This Row],[SumOfSFY23 Estimated Payment 6/13/2022]]</f>
        <v>488.83670967385274</v>
      </c>
      <c r="R369" s="35">
        <f>Table1[[#This Row],[SumOfUnits]]*Table1[[#This Row],[Actuarial Factor 6/13/22]]</f>
        <v>7.251479108672827</v>
      </c>
    </row>
    <row r="370" spans="1:18" x14ac:dyDescent="0.2">
      <c r="A370" s="178" t="s">
        <v>34</v>
      </c>
      <c r="B370" s="33" t="s">
        <v>638</v>
      </c>
      <c r="C370" s="33" t="s">
        <v>249</v>
      </c>
      <c r="D370" s="33" t="s">
        <v>185</v>
      </c>
      <c r="E370" s="33" t="s">
        <v>795</v>
      </c>
      <c r="F370" s="37">
        <v>4178.91</v>
      </c>
      <c r="G370" s="33">
        <v>37</v>
      </c>
      <c r="H370" s="33">
        <v>37</v>
      </c>
      <c r="I370" s="37">
        <f>Table1[[#This Row],[SumOfPaid]]*Table1[[#This Row],[Actuarial Factor 6/13/22]]</f>
        <v>4765.1195945375339</v>
      </c>
      <c r="J370" s="33">
        <v>1.1402781094920766</v>
      </c>
      <c r="K370" s="33" t="s">
        <v>325</v>
      </c>
      <c r="L370" s="33" t="s">
        <v>805</v>
      </c>
      <c r="M370" s="35">
        <f>IFERROR(INDEX(FreeStand_MedicareCRs!E:E,MATCH(Table1[[#This Row],[Medicare Number]],FreeStand_MedicareCRs!A:A,0)),INDEX(HospitalBased_Mdcr_Rates!G:G,MATCH(Table1[[#This Row],[Medicare Number]],HospitalBased_Mdcr_Rates!E:E,0)))</f>
        <v>180.61</v>
      </c>
      <c r="N370" s="35" t="str">
        <f>IFERROR(IF(Table1[[#This Row],[Medicare Rate in CR]]&gt;0,"Y","N"),"N")</f>
        <v>Y</v>
      </c>
      <c r="O370" s="40">
        <f>Table1[[#This Row],[Medicare Rate in CR]]*Table1[[#This Row],[SumOfUnits]]*Table1[[#This Row],[Actuarial Factor 6/13/22]]</f>
        <v>7619.9882861484675</v>
      </c>
      <c r="P37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7619.9882861484675</v>
      </c>
      <c r="Q370" s="37">
        <f>Table1[[#This Row],[Trended Medicare Pricing for all RHCs]]-Table1[[#This Row],[SumOfSFY23 Estimated Payment 6/13/2022]]</f>
        <v>2854.8686916109336</v>
      </c>
      <c r="R370" s="35">
        <f>Table1[[#This Row],[SumOfUnits]]*Table1[[#This Row],[Actuarial Factor 6/13/22]]</f>
        <v>42.190290051206837</v>
      </c>
    </row>
    <row r="371" spans="1:18" x14ac:dyDescent="0.2">
      <c r="A371" s="178" t="s">
        <v>35</v>
      </c>
      <c r="B371" s="33" t="s">
        <v>641</v>
      </c>
      <c r="C371" s="33" t="s">
        <v>426</v>
      </c>
      <c r="D371" s="33" t="s">
        <v>184</v>
      </c>
      <c r="E371" s="33" t="s">
        <v>792</v>
      </c>
      <c r="F371" s="37">
        <v>112.69</v>
      </c>
      <c r="G371" s="33">
        <v>1</v>
      </c>
      <c r="H371" s="33">
        <v>1</v>
      </c>
      <c r="I371" s="37">
        <f>Table1[[#This Row],[SumOfPaid]]*Table1[[#This Row],[Actuarial Factor 6/13/22]]</f>
        <v>174.53090410021463</v>
      </c>
      <c r="J371" s="33">
        <v>1.5487701135878484</v>
      </c>
      <c r="K371" s="33" t="s">
        <v>391</v>
      </c>
      <c r="L371" s="33" t="s">
        <v>805</v>
      </c>
      <c r="M371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71" s="35" t="str">
        <f>IFERROR(IF(Table1[[#This Row],[Medicare Rate in CR]]&gt;0,"Y","N"),"N")</f>
        <v>Y</v>
      </c>
      <c r="O371" s="40">
        <f>Table1[[#This Row],[Medicare Rate in CR]]*Table1[[#This Row],[SumOfUnits]]*Table1[[#This Row],[Actuarial Factor 6/13/22]]</f>
        <v>358.97393692739149</v>
      </c>
      <c r="P37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358.97393692739149</v>
      </c>
      <c r="Q371" s="37">
        <f>Table1[[#This Row],[Trended Medicare Pricing for all RHCs]]-Table1[[#This Row],[SumOfSFY23 Estimated Payment 6/13/2022]]</f>
        <v>184.44303282717686</v>
      </c>
      <c r="R371" s="35">
        <f>Table1[[#This Row],[SumOfUnits]]*Table1[[#This Row],[Actuarial Factor 6/13/22]]</f>
        <v>1.5487701135878484</v>
      </c>
    </row>
    <row r="372" spans="1:18" x14ac:dyDescent="0.2">
      <c r="A372" s="178" t="s">
        <v>35</v>
      </c>
      <c r="B372" s="33" t="s">
        <v>641</v>
      </c>
      <c r="C372" s="33" t="s">
        <v>426</v>
      </c>
      <c r="D372" s="33" t="s">
        <v>184</v>
      </c>
      <c r="E372" s="33" t="s">
        <v>786</v>
      </c>
      <c r="F372" s="37">
        <v>1024.3499999999999</v>
      </c>
      <c r="G372" s="33">
        <v>9</v>
      </c>
      <c r="H372" s="33">
        <v>9</v>
      </c>
      <c r="I372" s="37">
        <f>Table1[[#This Row],[SumOfPaid]]*Table1[[#This Row],[Actuarial Factor 6/13/22]]</f>
        <v>1462.6547199932777</v>
      </c>
      <c r="J372" s="33">
        <v>1.4278857031222509</v>
      </c>
      <c r="K372" s="33" t="s">
        <v>391</v>
      </c>
      <c r="L372" s="33" t="s">
        <v>805</v>
      </c>
      <c r="M372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72" s="35" t="str">
        <f>IFERROR(IF(Table1[[#This Row],[Medicare Rate in CR]]&gt;0,"Y","N"),"N")</f>
        <v>Y</v>
      </c>
      <c r="O372" s="40">
        <f>Table1[[#This Row],[Medicare Rate in CR]]*Table1[[#This Row],[SumOfUnits]]*Table1[[#This Row],[Actuarial Factor 6/13/22]]</f>
        <v>2978.5981344270781</v>
      </c>
      <c r="P37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2978.5981344270781</v>
      </c>
      <c r="Q372" s="37">
        <f>Table1[[#This Row],[Trended Medicare Pricing for all RHCs]]-Table1[[#This Row],[SumOfSFY23 Estimated Payment 6/13/2022]]</f>
        <v>1515.9434144338004</v>
      </c>
      <c r="R372" s="35">
        <f>Table1[[#This Row],[SumOfUnits]]*Table1[[#This Row],[Actuarial Factor 6/13/22]]</f>
        <v>12.850971328100258</v>
      </c>
    </row>
    <row r="373" spans="1:18" x14ac:dyDescent="0.2">
      <c r="A373" s="178" t="s">
        <v>35</v>
      </c>
      <c r="B373" s="33" t="s">
        <v>641</v>
      </c>
      <c r="C373" s="33" t="s">
        <v>426</v>
      </c>
      <c r="D373" s="33" t="s">
        <v>184</v>
      </c>
      <c r="E373" s="33" t="s">
        <v>790</v>
      </c>
      <c r="F373" s="37">
        <v>1073.97</v>
      </c>
      <c r="G373" s="33">
        <v>11</v>
      </c>
      <c r="H373" s="33">
        <v>11</v>
      </c>
      <c r="I373" s="37">
        <f>Table1[[#This Row],[SumOfPaid]]*Table1[[#This Row],[Actuarial Factor 6/13/22]]</f>
        <v>2202.7625237987645</v>
      </c>
      <c r="J373" s="33">
        <v>2.0510466063286352</v>
      </c>
      <c r="K373" s="33" t="s">
        <v>391</v>
      </c>
      <c r="L373" s="33" t="s">
        <v>805</v>
      </c>
      <c r="M373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73" s="35" t="str">
        <f>IFERROR(IF(Table1[[#This Row],[Medicare Rate in CR]]&gt;0,"Y","N"),"N")</f>
        <v>Y</v>
      </c>
      <c r="O373" s="40">
        <f>Table1[[#This Row],[Medicare Rate in CR]]*Table1[[#This Row],[SumOfUnits]]*Table1[[#This Row],[Actuarial Factor 6/13/22]]</f>
        <v>5229.3074065633618</v>
      </c>
      <c r="P37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5229.3074065633618</v>
      </c>
      <c r="Q373" s="37">
        <f>Table1[[#This Row],[Trended Medicare Pricing for all RHCs]]-Table1[[#This Row],[SumOfSFY23 Estimated Payment 6/13/2022]]</f>
        <v>3026.5448827645973</v>
      </c>
      <c r="R373" s="35">
        <f>Table1[[#This Row],[SumOfUnits]]*Table1[[#This Row],[Actuarial Factor 6/13/22]]</f>
        <v>22.561512669614988</v>
      </c>
    </row>
    <row r="374" spans="1:18" x14ac:dyDescent="0.2">
      <c r="A374" s="178" t="s">
        <v>35</v>
      </c>
      <c r="B374" s="33" t="s">
        <v>641</v>
      </c>
      <c r="C374" s="33" t="s">
        <v>426</v>
      </c>
      <c r="D374" s="33" t="s">
        <v>184</v>
      </c>
      <c r="E374" s="33" t="s">
        <v>789</v>
      </c>
      <c r="F374" s="37">
        <v>5786.0599999999995</v>
      </c>
      <c r="G374" s="33">
        <v>51</v>
      </c>
      <c r="H374" s="33">
        <v>51</v>
      </c>
      <c r="I374" s="37">
        <f>Table1[[#This Row],[SumOfPaid]]*Table1[[#This Row],[Actuarial Factor 6/13/22]]</f>
        <v>8777.6078055938706</v>
      </c>
      <c r="J374" s="33">
        <v>1.5170267514671245</v>
      </c>
      <c r="K374" s="33" t="s">
        <v>391</v>
      </c>
      <c r="L374" s="33" t="s">
        <v>805</v>
      </c>
      <c r="M374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74" s="35" t="str">
        <f>IFERROR(IF(Table1[[#This Row],[Medicare Rate in CR]]&gt;0,"Y","N"),"N")</f>
        <v>Y</v>
      </c>
      <c r="O374" s="40">
        <f>Table1[[#This Row],[Medicare Rate in CR]]*Table1[[#This Row],[SumOfUnits]]*Table1[[#This Row],[Actuarial Factor 6/13/22]]</f>
        <v>17932.439483207556</v>
      </c>
      <c r="P37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17932.439483207556</v>
      </c>
      <c r="Q374" s="37">
        <f>Table1[[#This Row],[Trended Medicare Pricing for all RHCs]]-Table1[[#This Row],[SumOfSFY23 Estimated Payment 6/13/2022]]</f>
        <v>9154.8316776136853</v>
      </c>
      <c r="R374" s="35">
        <f>Table1[[#This Row],[SumOfUnits]]*Table1[[#This Row],[Actuarial Factor 6/13/22]]</f>
        <v>77.368364324823347</v>
      </c>
    </row>
    <row r="375" spans="1:18" x14ac:dyDescent="0.2">
      <c r="A375" s="178" t="s">
        <v>35</v>
      </c>
      <c r="B375" s="33" t="s">
        <v>641</v>
      </c>
      <c r="C375" s="33" t="s">
        <v>426</v>
      </c>
      <c r="D375" s="33" t="s">
        <v>184</v>
      </c>
      <c r="E375" s="33" t="s">
        <v>788</v>
      </c>
      <c r="F375" s="37">
        <v>457.52</v>
      </c>
      <c r="G375" s="33">
        <v>4</v>
      </c>
      <c r="H375" s="33">
        <v>4</v>
      </c>
      <c r="I375" s="37">
        <f>Table1[[#This Row],[SumOfPaid]]*Table1[[#This Row],[Actuarial Factor 6/13/22]]</f>
        <v>997.1434281826962</v>
      </c>
      <c r="J375" s="33">
        <v>2.179453200259434</v>
      </c>
      <c r="K375" s="33" t="s">
        <v>391</v>
      </c>
      <c r="L375" s="33" t="s">
        <v>805</v>
      </c>
      <c r="M375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75" s="35" t="str">
        <f>IFERROR(IF(Table1[[#This Row],[Medicare Rate in CR]]&gt;0,"Y","N"),"N")</f>
        <v>Y</v>
      </c>
      <c r="O375" s="40">
        <f>Table1[[#This Row],[Medicare Rate in CR]]*Table1[[#This Row],[SumOfUnits]]*Table1[[#This Row],[Actuarial Factor 6/13/22]]</f>
        <v>2020.6146510245264</v>
      </c>
      <c r="P37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2020.6146510245264</v>
      </c>
      <c r="Q375" s="37">
        <f>Table1[[#This Row],[Trended Medicare Pricing for all RHCs]]-Table1[[#This Row],[SumOfSFY23 Estimated Payment 6/13/2022]]</f>
        <v>1023.4712228418302</v>
      </c>
      <c r="R375" s="35">
        <f>Table1[[#This Row],[SumOfUnits]]*Table1[[#This Row],[Actuarial Factor 6/13/22]]</f>
        <v>8.717812801037736</v>
      </c>
    </row>
    <row r="376" spans="1:18" x14ac:dyDescent="0.2">
      <c r="A376" s="178" t="s">
        <v>35</v>
      </c>
      <c r="B376" s="33" t="s">
        <v>641</v>
      </c>
      <c r="C376" s="33" t="s">
        <v>426</v>
      </c>
      <c r="D376" s="33" t="s">
        <v>184</v>
      </c>
      <c r="E376" s="33" t="s">
        <v>787</v>
      </c>
      <c r="F376" s="37">
        <v>114.38</v>
      </c>
      <c r="G376" s="33">
        <v>1</v>
      </c>
      <c r="H376" s="33">
        <v>1</v>
      </c>
      <c r="I376" s="37">
        <f>Table1[[#This Row],[SumOfPaid]]*Table1[[#This Row],[Actuarial Factor 6/13/22]]</f>
        <v>148.40095215348813</v>
      </c>
      <c r="J376" s="33">
        <v>1.2974379450383646</v>
      </c>
      <c r="K376" s="33" t="s">
        <v>391</v>
      </c>
      <c r="L376" s="33" t="s">
        <v>805</v>
      </c>
      <c r="M376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76" s="35" t="str">
        <f>IFERROR(IF(Table1[[#This Row],[Medicare Rate in CR]]&gt;0,"Y","N"),"N")</f>
        <v>Y</v>
      </c>
      <c r="O376" s="40">
        <f>Table1[[#This Row],[Medicare Rate in CR]]*Table1[[#This Row],[SumOfUnits]]*Table1[[#This Row],[Actuarial Factor 6/13/22]]</f>
        <v>300.72016690099213</v>
      </c>
      <c r="P37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300.72016690099213</v>
      </c>
      <c r="Q376" s="37">
        <f>Table1[[#This Row],[Trended Medicare Pricing for all RHCs]]-Table1[[#This Row],[SumOfSFY23 Estimated Payment 6/13/2022]]</f>
        <v>152.31921474750399</v>
      </c>
      <c r="R376" s="35">
        <f>Table1[[#This Row],[SumOfUnits]]*Table1[[#This Row],[Actuarial Factor 6/13/22]]</f>
        <v>1.2974379450383646</v>
      </c>
    </row>
    <row r="377" spans="1:18" x14ac:dyDescent="0.2">
      <c r="A377" s="178" t="s">
        <v>35</v>
      </c>
      <c r="B377" s="33" t="s">
        <v>641</v>
      </c>
      <c r="C377" s="33" t="s">
        <v>426</v>
      </c>
      <c r="D377" s="33" t="s">
        <v>185</v>
      </c>
      <c r="E377" s="33" t="s">
        <v>797</v>
      </c>
      <c r="F377" s="37">
        <v>339.76</v>
      </c>
      <c r="G377" s="33">
        <v>3</v>
      </c>
      <c r="H377" s="33">
        <v>3</v>
      </c>
      <c r="I377" s="37">
        <f>Table1[[#This Row],[SumOfPaid]]*Table1[[#This Row],[Actuarial Factor 6/13/22]]</f>
        <v>415.07366471012722</v>
      </c>
      <c r="J377" s="33">
        <v>1.2216672495588863</v>
      </c>
      <c r="K377" s="33" t="s">
        <v>391</v>
      </c>
      <c r="L377" s="33" t="s">
        <v>805</v>
      </c>
      <c r="M377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77" s="35" t="str">
        <f>IFERROR(IF(Table1[[#This Row],[Medicare Rate in CR]]&gt;0,"Y","N"),"N")</f>
        <v>Y</v>
      </c>
      <c r="O377" s="40">
        <f>Table1[[#This Row],[Medicare Rate in CR]]*Table1[[#This Row],[SumOfUnits]]*Table1[[#This Row],[Actuarial Factor 6/13/22]]</f>
        <v>849.47410530827608</v>
      </c>
      <c r="P37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849.47410530827608</v>
      </c>
      <c r="Q377" s="37">
        <f>Table1[[#This Row],[Trended Medicare Pricing for all RHCs]]-Table1[[#This Row],[SumOfSFY23 Estimated Payment 6/13/2022]]</f>
        <v>434.40044059814886</v>
      </c>
      <c r="R377" s="35">
        <f>Table1[[#This Row],[SumOfUnits]]*Table1[[#This Row],[Actuarial Factor 6/13/22]]</f>
        <v>3.6650017486766586</v>
      </c>
    </row>
    <row r="378" spans="1:18" x14ac:dyDescent="0.2">
      <c r="A378" s="178" t="s">
        <v>35</v>
      </c>
      <c r="B378" s="33" t="s">
        <v>641</v>
      </c>
      <c r="C378" s="33" t="s">
        <v>426</v>
      </c>
      <c r="D378" s="33" t="s">
        <v>185</v>
      </c>
      <c r="E378" s="33" t="s">
        <v>795</v>
      </c>
      <c r="F378" s="37">
        <v>454.14</v>
      </c>
      <c r="G378" s="33">
        <v>4</v>
      </c>
      <c r="H378" s="33">
        <v>4</v>
      </c>
      <c r="I378" s="37">
        <f>Table1[[#This Row],[SumOfPaid]]*Table1[[#This Row],[Actuarial Factor 6/13/22]]</f>
        <v>506.33942409839403</v>
      </c>
      <c r="J378" s="33">
        <v>1.1149412606209408</v>
      </c>
      <c r="K378" s="33" t="s">
        <v>391</v>
      </c>
      <c r="L378" s="33" t="s">
        <v>805</v>
      </c>
      <c r="M378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78" s="35" t="str">
        <f>IFERROR(IF(Table1[[#This Row],[Medicare Rate in CR]]&gt;0,"Y","N"),"N")</f>
        <v>Y</v>
      </c>
      <c r="O378" s="40">
        <f>Table1[[#This Row],[Medicare Rate in CR]]*Table1[[#This Row],[SumOfUnits]]*Table1[[#This Row],[Actuarial Factor 6/13/22]]</f>
        <v>1033.6843415468866</v>
      </c>
      <c r="P37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1033.6843415468866</v>
      </c>
      <c r="Q378" s="37">
        <f>Table1[[#This Row],[Trended Medicare Pricing for all RHCs]]-Table1[[#This Row],[SumOfSFY23 Estimated Payment 6/13/2022]]</f>
        <v>527.34491744849254</v>
      </c>
      <c r="R378" s="35">
        <f>Table1[[#This Row],[SumOfUnits]]*Table1[[#This Row],[Actuarial Factor 6/13/22]]</f>
        <v>4.4597650424837632</v>
      </c>
    </row>
    <row r="379" spans="1:18" x14ac:dyDescent="0.2">
      <c r="A379" s="178" t="s">
        <v>35</v>
      </c>
      <c r="B379" s="33" t="s">
        <v>641</v>
      </c>
      <c r="C379" s="33" t="s">
        <v>413</v>
      </c>
      <c r="D379" s="33" t="s">
        <v>2</v>
      </c>
      <c r="E379" s="33" t="s">
        <v>799</v>
      </c>
      <c r="F379" s="37">
        <v>112.69</v>
      </c>
      <c r="G379" s="33">
        <v>1</v>
      </c>
      <c r="H379" s="33">
        <v>1</v>
      </c>
      <c r="I379" s="37">
        <f>Table1[[#This Row],[SumOfPaid]]*Table1[[#This Row],[Actuarial Factor 6/13/22]]</f>
        <v>132.26134524533603</v>
      </c>
      <c r="J379" s="33">
        <v>1.1736741968704945</v>
      </c>
      <c r="K379" s="33" t="s">
        <v>391</v>
      </c>
      <c r="L379" s="33" t="s">
        <v>805</v>
      </c>
      <c r="M379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79" s="35" t="str">
        <f>IFERROR(IF(Table1[[#This Row],[Medicare Rate in CR]]&gt;0,"Y","N"),"N")</f>
        <v>Y</v>
      </c>
      <c r="O379" s="40">
        <f>Table1[[#This Row],[Medicare Rate in CR]]*Table1[[#This Row],[SumOfUnits]]*Table1[[#This Row],[Actuarial Factor 6/13/22]]</f>
        <v>272.03420535064322</v>
      </c>
      <c r="P37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272.03420535064322</v>
      </c>
      <c r="Q379" s="37">
        <f>Table1[[#This Row],[Trended Medicare Pricing for all RHCs]]-Table1[[#This Row],[SumOfSFY23 Estimated Payment 6/13/2022]]</f>
        <v>139.77286010530719</v>
      </c>
      <c r="R379" s="35">
        <f>Table1[[#This Row],[SumOfUnits]]*Table1[[#This Row],[Actuarial Factor 6/13/22]]</f>
        <v>1.1736741968704945</v>
      </c>
    </row>
    <row r="380" spans="1:18" x14ac:dyDescent="0.2">
      <c r="A380" s="178" t="s">
        <v>35</v>
      </c>
      <c r="B380" s="33" t="s">
        <v>641</v>
      </c>
      <c r="C380" s="33" t="s">
        <v>408</v>
      </c>
      <c r="D380" s="33" t="s">
        <v>184</v>
      </c>
      <c r="E380" s="33" t="s">
        <v>786</v>
      </c>
      <c r="F380" s="37">
        <v>60.33</v>
      </c>
      <c r="G380" s="33">
        <v>1</v>
      </c>
      <c r="H380" s="33">
        <v>1</v>
      </c>
      <c r="I380" s="37">
        <f>Table1[[#This Row],[SumOfPaid]]*Table1[[#This Row],[Actuarial Factor 6/13/22]]</f>
        <v>81.399196039613642</v>
      </c>
      <c r="J380" s="33">
        <v>1.3492324886393774</v>
      </c>
      <c r="K380" s="33" t="s">
        <v>391</v>
      </c>
      <c r="L380" s="33" t="s">
        <v>805</v>
      </c>
      <c r="M380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80" s="35" t="str">
        <f>IFERROR(IF(Table1[[#This Row],[Medicare Rate in CR]]&gt;0,"Y","N"),"N")</f>
        <v>Y</v>
      </c>
      <c r="O380" s="40">
        <f>Table1[[#This Row],[Medicare Rate in CR]]*Table1[[#This Row],[SumOfUnits]]*Table1[[#This Row],[Actuarial Factor 6/13/22]]</f>
        <v>312.72510621683489</v>
      </c>
      <c r="P38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312.72510621683489</v>
      </c>
      <c r="Q380" s="37">
        <f>Table1[[#This Row],[Trended Medicare Pricing for all RHCs]]-Table1[[#This Row],[SumOfSFY23 Estimated Payment 6/13/2022]]</f>
        <v>231.32591017722126</v>
      </c>
      <c r="R380" s="35">
        <f>Table1[[#This Row],[SumOfUnits]]*Table1[[#This Row],[Actuarial Factor 6/13/22]]</f>
        <v>1.3492324886393774</v>
      </c>
    </row>
    <row r="381" spans="1:18" x14ac:dyDescent="0.2">
      <c r="A381" s="178" t="s">
        <v>35</v>
      </c>
      <c r="B381" s="33" t="s">
        <v>641</v>
      </c>
      <c r="C381" s="33" t="s">
        <v>408</v>
      </c>
      <c r="D381" s="33" t="s">
        <v>185</v>
      </c>
      <c r="E381" s="33" t="s">
        <v>795</v>
      </c>
      <c r="F381" s="37">
        <v>114.38</v>
      </c>
      <c r="G381" s="33">
        <v>1</v>
      </c>
      <c r="H381" s="33">
        <v>1</v>
      </c>
      <c r="I381" s="37">
        <f>Table1[[#This Row],[SumOfPaid]]*Table1[[#This Row],[Actuarial Factor 6/13/22]]</f>
        <v>135.04871210835563</v>
      </c>
      <c r="J381" s="33">
        <v>1.1807021516729816</v>
      </c>
      <c r="K381" s="33" t="s">
        <v>391</v>
      </c>
      <c r="L381" s="33" t="s">
        <v>805</v>
      </c>
      <c r="M381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81" s="35" t="str">
        <f>IFERROR(IF(Table1[[#This Row],[Medicare Rate in CR]]&gt;0,"Y","N"),"N")</f>
        <v>Y</v>
      </c>
      <c r="O381" s="40">
        <f>Table1[[#This Row],[Medicare Rate in CR]]*Table1[[#This Row],[SumOfUnits]]*Table1[[#This Row],[Actuarial Factor 6/13/22]]</f>
        <v>273.66314471476369</v>
      </c>
      <c r="P38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273.66314471476369</v>
      </c>
      <c r="Q381" s="37">
        <f>Table1[[#This Row],[Trended Medicare Pricing for all RHCs]]-Table1[[#This Row],[SumOfSFY23 Estimated Payment 6/13/2022]]</f>
        <v>138.61443260640806</v>
      </c>
      <c r="R381" s="35">
        <f>Table1[[#This Row],[SumOfUnits]]*Table1[[#This Row],[Actuarial Factor 6/13/22]]</f>
        <v>1.1807021516729816</v>
      </c>
    </row>
    <row r="382" spans="1:18" x14ac:dyDescent="0.2">
      <c r="A382" s="178" t="s">
        <v>35</v>
      </c>
      <c r="B382" s="33" t="s">
        <v>641</v>
      </c>
      <c r="C382" s="33" t="s">
        <v>424</v>
      </c>
      <c r="D382" s="33" t="s">
        <v>184</v>
      </c>
      <c r="E382" s="33" t="s">
        <v>787</v>
      </c>
      <c r="F382" s="37">
        <v>228.76</v>
      </c>
      <c r="G382" s="33">
        <v>2</v>
      </c>
      <c r="H382" s="33">
        <v>2</v>
      </c>
      <c r="I382" s="37">
        <f>Table1[[#This Row],[SumOfPaid]]*Table1[[#This Row],[Actuarial Factor 6/13/22]]</f>
        <v>270.32855898221783</v>
      </c>
      <c r="J382" s="33">
        <v>1.1817125327077191</v>
      </c>
      <c r="K382" s="33" t="s">
        <v>391</v>
      </c>
      <c r="L382" s="33" t="s">
        <v>805</v>
      </c>
      <c r="M382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82" s="35" t="str">
        <f>IFERROR(IF(Table1[[#This Row],[Medicare Rate in CR]]&gt;0,"Y","N"),"N")</f>
        <v>Y</v>
      </c>
      <c r="O382" s="40">
        <f>Table1[[#This Row],[Medicare Rate in CR]]*Table1[[#This Row],[SumOfUnits]]*Table1[[#This Row],[Actuarial Factor 6/13/22]]</f>
        <v>547.79466166199029</v>
      </c>
      <c r="P38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547.79466166199029</v>
      </c>
      <c r="Q382" s="37">
        <f>Table1[[#This Row],[Trended Medicare Pricing for all RHCs]]-Table1[[#This Row],[SumOfSFY23 Estimated Payment 6/13/2022]]</f>
        <v>277.46610267977246</v>
      </c>
      <c r="R382" s="35">
        <f>Table1[[#This Row],[SumOfUnits]]*Table1[[#This Row],[Actuarial Factor 6/13/22]]</f>
        <v>2.3634250654154383</v>
      </c>
    </row>
    <row r="383" spans="1:18" x14ac:dyDescent="0.2">
      <c r="A383" s="178" t="s">
        <v>35</v>
      </c>
      <c r="B383" s="33" t="s">
        <v>641</v>
      </c>
      <c r="C383" s="33" t="s">
        <v>423</v>
      </c>
      <c r="D383" s="33" t="s">
        <v>185</v>
      </c>
      <c r="E383" s="33" t="s">
        <v>795</v>
      </c>
      <c r="F383" s="37">
        <v>112.69</v>
      </c>
      <c r="G383" s="33">
        <v>1</v>
      </c>
      <c r="H383" s="33">
        <v>1</v>
      </c>
      <c r="I383" s="37">
        <f>Table1[[#This Row],[SumOfPaid]]*Table1[[#This Row],[Actuarial Factor 6/13/22]]</f>
        <v>131.00364118018643</v>
      </c>
      <c r="J383" s="33">
        <v>1.1625134544341684</v>
      </c>
      <c r="K383" s="33" t="s">
        <v>391</v>
      </c>
      <c r="L383" s="33" t="s">
        <v>805</v>
      </c>
      <c r="M383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83" s="35" t="str">
        <f>IFERROR(IF(Table1[[#This Row],[Medicare Rate in CR]]&gt;0,"Y","N"),"N")</f>
        <v>Y</v>
      </c>
      <c r="O383" s="40">
        <f>Table1[[#This Row],[Medicare Rate in CR]]*Table1[[#This Row],[SumOfUnits]]*Table1[[#This Row],[Actuarial Factor 6/13/22]]</f>
        <v>269.44736846875156</v>
      </c>
      <c r="P38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269.44736846875156</v>
      </c>
      <c r="Q383" s="37">
        <f>Table1[[#This Row],[Trended Medicare Pricing for all RHCs]]-Table1[[#This Row],[SumOfSFY23 Estimated Payment 6/13/2022]]</f>
        <v>138.44372728856513</v>
      </c>
      <c r="R383" s="35">
        <f>Table1[[#This Row],[SumOfUnits]]*Table1[[#This Row],[Actuarial Factor 6/13/22]]</f>
        <v>1.1625134544341684</v>
      </c>
    </row>
    <row r="384" spans="1:18" x14ac:dyDescent="0.2">
      <c r="A384" s="178" t="s">
        <v>35</v>
      </c>
      <c r="B384" s="33" t="s">
        <v>641</v>
      </c>
      <c r="C384" s="33" t="s">
        <v>381</v>
      </c>
      <c r="D384" s="33" t="s">
        <v>184</v>
      </c>
      <c r="E384" s="33" t="s">
        <v>792</v>
      </c>
      <c r="F384" s="37">
        <v>9364.1899999999987</v>
      </c>
      <c r="G384" s="33">
        <v>91</v>
      </c>
      <c r="H384" s="33">
        <v>91</v>
      </c>
      <c r="I384" s="37">
        <f>Table1[[#This Row],[SumOfPaid]]*Table1[[#This Row],[Actuarial Factor 6/13/22]]</f>
        <v>13287.198590559876</v>
      </c>
      <c r="J384" s="33">
        <v>1.4189373123099678</v>
      </c>
      <c r="K384" s="33" t="s">
        <v>391</v>
      </c>
      <c r="L384" s="33" t="s">
        <v>805</v>
      </c>
      <c r="M384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84" s="35" t="str">
        <f>IFERROR(IF(Table1[[#This Row],[Medicare Rate in CR]]&gt;0,"Y","N"),"N")</f>
        <v>Y</v>
      </c>
      <c r="O384" s="40">
        <f>Table1[[#This Row],[Medicare Rate in CR]]*Table1[[#This Row],[SumOfUnits]]*Table1[[#This Row],[Actuarial Factor 6/13/22]]</f>
        <v>29928.197412495592</v>
      </c>
      <c r="P38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29928.197412495592</v>
      </c>
      <c r="Q384" s="37">
        <f>Table1[[#This Row],[Trended Medicare Pricing for all RHCs]]-Table1[[#This Row],[SumOfSFY23 Estimated Payment 6/13/2022]]</f>
        <v>16640.998821935718</v>
      </c>
      <c r="R384" s="35">
        <f>Table1[[#This Row],[SumOfUnits]]*Table1[[#This Row],[Actuarial Factor 6/13/22]]</f>
        <v>129.12329542020706</v>
      </c>
    </row>
    <row r="385" spans="1:18" x14ac:dyDescent="0.2">
      <c r="A385" s="178" t="s">
        <v>35</v>
      </c>
      <c r="B385" s="33" t="s">
        <v>641</v>
      </c>
      <c r="C385" s="33" t="s">
        <v>381</v>
      </c>
      <c r="D385" s="33" t="s">
        <v>184</v>
      </c>
      <c r="E385" s="33" t="s">
        <v>786</v>
      </c>
      <c r="F385" s="37">
        <v>43414.37</v>
      </c>
      <c r="G385" s="33">
        <v>414</v>
      </c>
      <c r="H385" s="33">
        <v>414</v>
      </c>
      <c r="I385" s="37">
        <f>Table1[[#This Row],[SumOfPaid]]*Table1[[#This Row],[Actuarial Factor 6/13/22]]</f>
        <v>58958.098009377856</v>
      </c>
      <c r="J385" s="33">
        <v>1.3580318684660828</v>
      </c>
      <c r="K385" s="33" t="s">
        <v>391</v>
      </c>
      <c r="L385" s="33" t="s">
        <v>805</v>
      </c>
      <c r="M385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85" s="35" t="str">
        <f>IFERROR(IF(Table1[[#This Row],[Medicare Rate in CR]]&gt;0,"Y","N"),"N")</f>
        <v>Y</v>
      </c>
      <c r="O385" s="40">
        <f>Table1[[#This Row],[Medicare Rate in CR]]*Table1[[#This Row],[SumOfUnits]]*Table1[[#This Row],[Actuarial Factor 6/13/22]]</f>
        <v>130312.55535985043</v>
      </c>
      <c r="P38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130312.55535985043</v>
      </c>
      <c r="Q385" s="37">
        <f>Table1[[#This Row],[Trended Medicare Pricing for all RHCs]]-Table1[[#This Row],[SumOfSFY23 Estimated Payment 6/13/2022]]</f>
        <v>71354.45735047257</v>
      </c>
      <c r="R385" s="35">
        <f>Table1[[#This Row],[SumOfUnits]]*Table1[[#This Row],[Actuarial Factor 6/13/22]]</f>
        <v>562.2251935449583</v>
      </c>
    </row>
    <row r="386" spans="1:18" x14ac:dyDescent="0.2">
      <c r="A386" s="178" t="s">
        <v>35</v>
      </c>
      <c r="B386" s="33" t="s">
        <v>641</v>
      </c>
      <c r="C386" s="33" t="s">
        <v>381</v>
      </c>
      <c r="D386" s="33" t="s">
        <v>184</v>
      </c>
      <c r="E386" s="33" t="s">
        <v>790</v>
      </c>
      <c r="F386" s="37">
        <v>24493.48000000001</v>
      </c>
      <c r="G386" s="33">
        <v>233</v>
      </c>
      <c r="H386" s="33">
        <v>233</v>
      </c>
      <c r="I386" s="37">
        <f>Table1[[#This Row],[SumOfPaid]]*Table1[[#This Row],[Actuarial Factor 6/13/22]]</f>
        <v>50164.405573755263</v>
      </c>
      <c r="J386" s="33">
        <v>2.048071795994495</v>
      </c>
      <c r="K386" s="33" t="s">
        <v>391</v>
      </c>
      <c r="L386" s="33" t="s">
        <v>805</v>
      </c>
      <c r="M386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86" s="35" t="str">
        <f>IFERROR(IF(Table1[[#This Row],[Medicare Rate in CR]]&gt;0,"Y","N"),"N")</f>
        <v>Y</v>
      </c>
      <c r="O386" s="40">
        <f>Table1[[#This Row],[Medicare Rate in CR]]*Table1[[#This Row],[SumOfUnits]]*Table1[[#This Row],[Actuarial Factor 6/13/22]]</f>
        <v>110605.58484401574</v>
      </c>
      <c r="P38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110605.58484401574</v>
      </c>
      <c r="Q386" s="37">
        <f>Table1[[#This Row],[Trended Medicare Pricing for all RHCs]]-Table1[[#This Row],[SumOfSFY23 Estimated Payment 6/13/2022]]</f>
        <v>60441.17927026048</v>
      </c>
      <c r="R386" s="35">
        <f>Table1[[#This Row],[SumOfUnits]]*Table1[[#This Row],[Actuarial Factor 6/13/22]]</f>
        <v>477.20072846671735</v>
      </c>
    </row>
    <row r="387" spans="1:18" x14ac:dyDescent="0.2">
      <c r="A387" s="178" t="s">
        <v>35</v>
      </c>
      <c r="B387" s="33" t="s">
        <v>641</v>
      </c>
      <c r="C387" s="33" t="s">
        <v>381</v>
      </c>
      <c r="D387" s="33" t="s">
        <v>184</v>
      </c>
      <c r="E387" s="33" t="s">
        <v>793</v>
      </c>
      <c r="F387" s="37">
        <v>411.85</v>
      </c>
      <c r="G387" s="33">
        <v>5</v>
      </c>
      <c r="H387" s="33">
        <v>5</v>
      </c>
      <c r="I387" s="37">
        <f>Table1[[#This Row],[SumOfPaid]]*Table1[[#This Row],[Actuarial Factor 6/13/22]]</f>
        <v>843.49836918033282</v>
      </c>
      <c r="J387" s="33">
        <v>2.048071795994495</v>
      </c>
      <c r="K387" s="33" t="s">
        <v>391</v>
      </c>
      <c r="L387" s="33" t="s">
        <v>805</v>
      </c>
      <c r="M387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87" s="35" t="str">
        <f>IFERROR(IF(Table1[[#This Row],[Medicare Rate in CR]]&gt;0,"Y","N"),"N")</f>
        <v>Y</v>
      </c>
      <c r="O387" s="40">
        <f>Table1[[#This Row],[Medicare Rate in CR]]*Table1[[#This Row],[SumOfUnits]]*Table1[[#This Row],[Actuarial Factor 6/13/22]]</f>
        <v>2373.5104043780202</v>
      </c>
      <c r="P38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2373.5104043780202</v>
      </c>
      <c r="Q387" s="37">
        <f>Table1[[#This Row],[Trended Medicare Pricing for all RHCs]]-Table1[[#This Row],[SumOfSFY23 Estimated Payment 6/13/2022]]</f>
        <v>1530.0120351976875</v>
      </c>
      <c r="R387" s="35">
        <f>Table1[[#This Row],[SumOfUnits]]*Table1[[#This Row],[Actuarial Factor 6/13/22]]</f>
        <v>10.240358979972475</v>
      </c>
    </row>
    <row r="388" spans="1:18" x14ac:dyDescent="0.2">
      <c r="A388" s="178" t="s">
        <v>35</v>
      </c>
      <c r="B388" s="33" t="s">
        <v>641</v>
      </c>
      <c r="C388" s="33" t="s">
        <v>381</v>
      </c>
      <c r="D388" s="33" t="s">
        <v>184</v>
      </c>
      <c r="E388" s="33" t="s">
        <v>789</v>
      </c>
      <c r="F388" s="37">
        <v>73785.570000000007</v>
      </c>
      <c r="G388" s="33">
        <v>682</v>
      </c>
      <c r="H388" s="33">
        <v>682</v>
      </c>
      <c r="I388" s="37">
        <f>Table1[[#This Row],[SumOfPaid]]*Table1[[#This Row],[Actuarial Factor 6/13/22]]</f>
        <v>109670.52462792353</v>
      </c>
      <c r="J388" s="33">
        <v>1.4863410911906423</v>
      </c>
      <c r="K388" s="33" t="s">
        <v>391</v>
      </c>
      <c r="L388" s="33" t="s">
        <v>805</v>
      </c>
      <c r="M388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88" s="35" t="str">
        <f>IFERROR(IF(Table1[[#This Row],[Medicare Rate in CR]]&gt;0,"Y","N"),"N")</f>
        <v>Y</v>
      </c>
      <c r="O388" s="40">
        <f>Table1[[#This Row],[Medicare Rate in CR]]*Table1[[#This Row],[SumOfUnits]]*Table1[[#This Row],[Actuarial Factor 6/13/22]]</f>
        <v>234951.82219522592</v>
      </c>
      <c r="P38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234951.82219522592</v>
      </c>
      <c r="Q388" s="37">
        <f>Table1[[#This Row],[Trended Medicare Pricing for all RHCs]]-Table1[[#This Row],[SumOfSFY23 Estimated Payment 6/13/2022]]</f>
        <v>125281.29756730239</v>
      </c>
      <c r="R388" s="35">
        <f>Table1[[#This Row],[SumOfUnits]]*Table1[[#This Row],[Actuarial Factor 6/13/22]]</f>
        <v>1013.6846241920181</v>
      </c>
    </row>
    <row r="389" spans="1:18" x14ac:dyDescent="0.2">
      <c r="A389" s="178" t="s">
        <v>35</v>
      </c>
      <c r="B389" s="33" t="s">
        <v>641</v>
      </c>
      <c r="C389" s="33" t="s">
        <v>381</v>
      </c>
      <c r="D389" s="33" t="s">
        <v>184</v>
      </c>
      <c r="E389" s="33" t="s">
        <v>791</v>
      </c>
      <c r="F389" s="37">
        <v>2524.2799999999997</v>
      </c>
      <c r="G389" s="33">
        <v>23</v>
      </c>
      <c r="H389" s="33">
        <v>23</v>
      </c>
      <c r="I389" s="37">
        <f>Table1[[#This Row],[SumOfPaid]]*Table1[[#This Row],[Actuarial Factor 6/13/22]]</f>
        <v>4084.1108520496923</v>
      </c>
      <c r="J389" s="33">
        <v>1.6179309949964713</v>
      </c>
      <c r="K389" s="33" t="s">
        <v>391</v>
      </c>
      <c r="L389" s="33" t="s">
        <v>805</v>
      </c>
      <c r="M389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89" s="35" t="str">
        <f>IFERROR(IF(Table1[[#This Row],[Medicare Rate in CR]]&gt;0,"Y","N"),"N")</f>
        <v>Y</v>
      </c>
      <c r="O389" s="40">
        <f>Table1[[#This Row],[Medicare Rate in CR]]*Table1[[#This Row],[SumOfUnits]]*Table1[[#This Row],[Actuarial Factor 6/13/22]]</f>
        <v>8625.0930584664875</v>
      </c>
      <c r="P38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8625.0930584664875</v>
      </c>
      <c r="Q389" s="37">
        <f>Table1[[#This Row],[Trended Medicare Pricing for all RHCs]]-Table1[[#This Row],[SumOfSFY23 Estimated Payment 6/13/2022]]</f>
        <v>4540.9822064167947</v>
      </c>
      <c r="R389" s="35">
        <f>Table1[[#This Row],[SumOfUnits]]*Table1[[#This Row],[Actuarial Factor 6/13/22]]</f>
        <v>37.212412884918841</v>
      </c>
    </row>
    <row r="390" spans="1:18" x14ac:dyDescent="0.2">
      <c r="A390" s="178" t="s">
        <v>35</v>
      </c>
      <c r="B390" s="33" t="s">
        <v>641</v>
      </c>
      <c r="C390" s="33" t="s">
        <v>381</v>
      </c>
      <c r="D390" s="33" t="s">
        <v>184</v>
      </c>
      <c r="E390" s="33" t="s">
        <v>788</v>
      </c>
      <c r="F390" s="37">
        <v>10915.94</v>
      </c>
      <c r="G390" s="33">
        <v>103</v>
      </c>
      <c r="H390" s="33">
        <v>103</v>
      </c>
      <c r="I390" s="37">
        <f>Table1[[#This Row],[SumOfPaid]]*Table1[[#This Row],[Actuarial Factor 6/13/22]]</f>
        <v>20027.159518579669</v>
      </c>
      <c r="J390" s="33">
        <v>1.8346710882049249</v>
      </c>
      <c r="K390" s="33" t="s">
        <v>391</v>
      </c>
      <c r="L390" s="33" t="s">
        <v>805</v>
      </c>
      <c r="M390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90" s="35" t="str">
        <f>IFERROR(IF(Table1[[#This Row],[Medicare Rate in CR]]&gt;0,"Y","N"),"N")</f>
        <v>Y</v>
      </c>
      <c r="O390" s="40">
        <f>Table1[[#This Row],[Medicare Rate in CR]]*Table1[[#This Row],[SumOfUnits]]*Table1[[#This Row],[Actuarial Factor 6/13/22]]</f>
        <v>43799.726676886159</v>
      </c>
      <c r="P39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43799.726676886159</v>
      </c>
      <c r="Q390" s="37">
        <f>Table1[[#This Row],[Trended Medicare Pricing for all RHCs]]-Table1[[#This Row],[SumOfSFY23 Estimated Payment 6/13/2022]]</f>
        <v>23772.56715830649</v>
      </c>
      <c r="R390" s="35">
        <f>Table1[[#This Row],[SumOfUnits]]*Table1[[#This Row],[Actuarial Factor 6/13/22]]</f>
        <v>188.97112208510725</v>
      </c>
    </row>
    <row r="391" spans="1:18" x14ac:dyDescent="0.2">
      <c r="A391" s="178" t="s">
        <v>35</v>
      </c>
      <c r="B391" s="33" t="s">
        <v>641</v>
      </c>
      <c r="C391" s="33" t="s">
        <v>381</v>
      </c>
      <c r="D391" s="33" t="s">
        <v>184</v>
      </c>
      <c r="E391" s="33" t="s">
        <v>787</v>
      </c>
      <c r="F391" s="37">
        <v>26400.159999999996</v>
      </c>
      <c r="G391" s="33">
        <v>240</v>
      </c>
      <c r="H391" s="33">
        <v>240</v>
      </c>
      <c r="I391" s="37">
        <f>Table1[[#This Row],[SumOfPaid]]*Table1[[#This Row],[Actuarial Factor 6/13/22]]</f>
        <v>31949.195764624172</v>
      </c>
      <c r="J391" s="33">
        <v>1.210189474784402</v>
      </c>
      <c r="K391" s="33" t="s">
        <v>391</v>
      </c>
      <c r="L391" s="33" t="s">
        <v>805</v>
      </c>
      <c r="M391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91" s="35" t="str">
        <f>IFERROR(IF(Table1[[#This Row],[Medicare Rate in CR]]&gt;0,"Y","N"),"N")</f>
        <v>Y</v>
      </c>
      <c r="O391" s="40">
        <f>Table1[[#This Row],[Medicare Rate in CR]]*Table1[[#This Row],[SumOfUnits]]*Table1[[#This Row],[Actuarial Factor 6/13/22]]</f>
        <v>67319.451951726878</v>
      </c>
      <c r="P39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67319.451951726878</v>
      </c>
      <c r="Q391" s="37">
        <f>Table1[[#This Row],[Trended Medicare Pricing for all RHCs]]-Table1[[#This Row],[SumOfSFY23 Estimated Payment 6/13/2022]]</f>
        <v>35370.256187102706</v>
      </c>
      <c r="R391" s="35">
        <f>Table1[[#This Row],[SumOfUnits]]*Table1[[#This Row],[Actuarial Factor 6/13/22]]</f>
        <v>290.44547394825645</v>
      </c>
    </row>
    <row r="392" spans="1:18" x14ac:dyDescent="0.2">
      <c r="A392" s="178" t="s">
        <v>35</v>
      </c>
      <c r="B392" s="33" t="s">
        <v>641</v>
      </c>
      <c r="C392" s="33" t="s">
        <v>381</v>
      </c>
      <c r="D392" s="33" t="s">
        <v>2</v>
      </c>
      <c r="E392" s="33" t="s">
        <v>804</v>
      </c>
      <c r="F392" s="37">
        <v>184.45</v>
      </c>
      <c r="G392" s="33">
        <v>5</v>
      </c>
      <c r="H392" s="33">
        <v>5</v>
      </c>
      <c r="I392" s="37">
        <f>Table1[[#This Row],[SumOfPaid]]*Table1[[#This Row],[Actuarial Factor 6/13/22]]</f>
        <v>248.92040676621104</v>
      </c>
      <c r="J392" s="33">
        <v>1.3495278219908433</v>
      </c>
      <c r="K392" s="33" t="s">
        <v>391</v>
      </c>
      <c r="L392" s="33" t="s">
        <v>805</v>
      </c>
      <c r="M392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92" s="35" t="str">
        <f>IFERROR(IF(Table1[[#This Row],[Medicare Rate in CR]]&gt;0,"Y","N"),"N")</f>
        <v>Y</v>
      </c>
      <c r="O392" s="40">
        <f>Table1[[#This Row],[Medicare Rate in CR]]*Table1[[#This Row],[SumOfUnits]]*Table1[[#This Row],[Actuarial Factor 6/13/22]]</f>
        <v>1563.9677929051884</v>
      </c>
      <c r="P39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1563.9677929051884</v>
      </c>
      <c r="Q392" s="37">
        <f>Table1[[#This Row],[Trended Medicare Pricing for all RHCs]]-Table1[[#This Row],[SumOfSFY23 Estimated Payment 6/13/2022]]</f>
        <v>1315.0473861389773</v>
      </c>
      <c r="R392" s="35">
        <f>Table1[[#This Row],[SumOfUnits]]*Table1[[#This Row],[Actuarial Factor 6/13/22]]</f>
        <v>6.7476391099542168</v>
      </c>
    </row>
    <row r="393" spans="1:18" x14ac:dyDescent="0.2">
      <c r="A393" s="178" t="s">
        <v>35</v>
      </c>
      <c r="B393" s="33" t="s">
        <v>641</v>
      </c>
      <c r="C393" s="33" t="s">
        <v>381</v>
      </c>
      <c r="D393" s="33" t="s">
        <v>2</v>
      </c>
      <c r="E393" s="33" t="s">
        <v>800</v>
      </c>
      <c r="F393" s="37">
        <v>383.81</v>
      </c>
      <c r="G393" s="33">
        <v>10</v>
      </c>
      <c r="H393" s="33">
        <v>10</v>
      </c>
      <c r="I393" s="37">
        <f>Table1[[#This Row],[SumOfPaid]]*Table1[[#This Row],[Actuarial Factor 6/13/22]]</f>
        <v>504.99340945777345</v>
      </c>
      <c r="J393" s="33">
        <v>1.3157380200040996</v>
      </c>
      <c r="K393" s="33" t="s">
        <v>391</v>
      </c>
      <c r="L393" s="33" t="s">
        <v>805</v>
      </c>
      <c r="M393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93" s="35" t="str">
        <f>IFERROR(IF(Table1[[#This Row],[Medicare Rate in CR]]&gt;0,"Y","N"),"N")</f>
        <v>Y</v>
      </c>
      <c r="O393" s="40">
        <f>Table1[[#This Row],[Medicare Rate in CR]]*Table1[[#This Row],[SumOfUnits]]*Table1[[#This Row],[Actuarial Factor 6/13/22]]</f>
        <v>3049.617582765502</v>
      </c>
      <c r="P39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3049.617582765502</v>
      </c>
      <c r="Q393" s="37">
        <f>Table1[[#This Row],[Trended Medicare Pricing for all RHCs]]-Table1[[#This Row],[SumOfSFY23 Estimated Payment 6/13/2022]]</f>
        <v>2544.6241733077286</v>
      </c>
      <c r="R393" s="35">
        <f>Table1[[#This Row],[SumOfUnits]]*Table1[[#This Row],[Actuarial Factor 6/13/22]]</f>
        <v>13.157380200040995</v>
      </c>
    </row>
    <row r="394" spans="1:18" x14ac:dyDescent="0.2">
      <c r="A394" s="178" t="s">
        <v>35</v>
      </c>
      <c r="B394" s="33" t="s">
        <v>641</v>
      </c>
      <c r="C394" s="33" t="s">
        <v>381</v>
      </c>
      <c r="D394" s="33" t="s">
        <v>2</v>
      </c>
      <c r="E394" s="33" t="s">
        <v>798</v>
      </c>
      <c r="F394" s="37">
        <v>1266.1199999999999</v>
      </c>
      <c r="G394" s="33">
        <v>32</v>
      </c>
      <c r="H394" s="33">
        <v>32</v>
      </c>
      <c r="I394" s="37">
        <f>Table1[[#This Row],[SumOfPaid]]*Table1[[#This Row],[Actuarial Factor 6/13/22]]</f>
        <v>1892.7352179410977</v>
      </c>
      <c r="J394" s="33">
        <v>1.4949098173483539</v>
      </c>
      <c r="K394" s="33" t="s">
        <v>391</v>
      </c>
      <c r="L394" s="33" t="s">
        <v>805</v>
      </c>
      <c r="M394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94" s="35" t="str">
        <f>IFERROR(IF(Table1[[#This Row],[Medicare Rate in CR]]&gt;0,"Y","N"),"N")</f>
        <v>Y</v>
      </c>
      <c r="O394" s="40">
        <f>Table1[[#This Row],[Medicare Rate in CR]]*Table1[[#This Row],[SumOfUnits]]*Table1[[#This Row],[Actuarial Factor 6/13/22]]</f>
        <v>11087.686318880047</v>
      </c>
      <c r="P39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11087.686318880047</v>
      </c>
      <c r="Q394" s="37">
        <f>Table1[[#This Row],[Trended Medicare Pricing for all RHCs]]-Table1[[#This Row],[SumOfSFY23 Estimated Payment 6/13/2022]]</f>
        <v>9194.9511009389498</v>
      </c>
      <c r="R394" s="35">
        <f>Table1[[#This Row],[SumOfUnits]]*Table1[[#This Row],[Actuarial Factor 6/13/22]]</f>
        <v>47.837114155147326</v>
      </c>
    </row>
    <row r="395" spans="1:18" x14ac:dyDescent="0.2">
      <c r="A395" s="178" t="s">
        <v>35</v>
      </c>
      <c r="B395" s="33" t="s">
        <v>641</v>
      </c>
      <c r="C395" s="33" t="s">
        <v>381</v>
      </c>
      <c r="D395" s="33" t="s">
        <v>2</v>
      </c>
      <c r="E395" s="33" t="s">
        <v>799</v>
      </c>
      <c r="F395" s="37">
        <v>3282.74</v>
      </c>
      <c r="G395" s="33">
        <v>78</v>
      </c>
      <c r="H395" s="33">
        <v>78</v>
      </c>
      <c r="I395" s="37">
        <f>Table1[[#This Row],[SumOfPaid]]*Table1[[#This Row],[Actuarial Factor 6/13/22]]</f>
        <v>3905.3452035225191</v>
      </c>
      <c r="J395" s="33">
        <v>1.1896602239356511</v>
      </c>
      <c r="K395" s="33" t="s">
        <v>391</v>
      </c>
      <c r="L395" s="33" t="s">
        <v>805</v>
      </c>
      <c r="M395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95" s="35" t="str">
        <f>IFERROR(IF(Table1[[#This Row],[Medicare Rate in CR]]&gt;0,"Y","N"),"N")</f>
        <v>Y</v>
      </c>
      <c r="O395" s="40">
        <f>Table1[[#This Row],[Medicare Rate in CR]]*Table1[[#This Row],[SumOfUnits]]*Table1[[#This Row],[Actuarial Factor 6/13/22]]</f>
        <v>21507.676842896806</v>
      </c>
      <c r="P39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21507.676842896806</v>
      </c>
      <c r="Q395" s="37">
        <f>Table1[[#This Row],[Trended Medicare Pricing for all RHCs]]-Table1[[#This Row],[SumOfSFY23 Estimated Payment 6/13/2022]]</f>
        <v>17602.331639374286</v>
      </c>
      <c r="R395" s="35">
        <f>Table1[[#This Row],[SumOfUnits]]*Table1[[#This Row],[Actuarial Factor 6/13/22]]</f>
        <v>92.793497466980781</v>
      </c>
    </row>
    <row r="396" spans="1:18" x14ac:dyDescent="0.2">
      <c r="A396" s="178" t="s">
        <v>35</v>
      </c>
      <c r="B396" s="33" t="s">
        <v>641</v>
      </c>
      <c r="C396" s="33" t="s">
        <v>381</v>
      </c>
      <c r="D396" s="33" t="s">
        <v>185</v>
      </c>
      <c r="E396" s="33" t="s">
        <v>794</v>
      </c>
      <c r="F396" s="37">
        <v>315.76</v>
      </c>
      <c r="G396" s="33">
        <v>4</v>
      </c>
      <c r="H396" s="33">
        <v>4</v>
      </c>
      <c r="I396" s="37">
        <f>Table1[[#This Row],[SumOfPaid]]*Table1[[#This Row],[Actuarial Factor 6/13/22]]</f>
        <v>357.50097075137984</v>
      </c>
      <c r="J396" s="33">
        <v>1.1321920786400426</v>
      </c>
      <c r="K396" s="33" t="s">
        <v>391</v>
      </c>
      <c r="L396" s="33" t="s">
        <v>805</v>
      </c>
      <c r="M396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96" s="35" t="str">
        <f>IFERROR(IF(Table1[[#This Row],[Medicare Rate in CR]]&gt;0,"Y","N"),"N")</f>
        <v>Y</v>
      </c>
      <c r="O396" s="40">
        <f>Table1[[#This Row],[Medicare Rate in CR]]*Table1[[#This Row],[SumOfUnits]]*Table1[[#This Row],[Actuarial Factor 6/13/22]]</f>
        <v>1049.6779199487562</v>
      </c>
      <c r="P39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1049.6779199487562</v>
      </c>
      <c r="Q396" s="37">
        <f>Table1[[#This Row],[Trended Medicare Pricing for all RHCs]]-Table1[[#This Row],[SumOfSFY23 Estimated Payment 6/13/2022]]</f>
        <v>692.17694919737642</v>
      </c>
      <c r="R396" s="35">
        <f>Table1[[#This Row],[SumOfUnits]]*Table1[[#This Row],[Actuarial Factor 6/13/22]]</f>
        <v>4.5287683145601703</v>
      </c>
    </row>
    <row r="397" spans="1:18" x14ac:dyDescent="0.2">
      <c r="A397" s="178" t="s">
        <v>35</v>
      </c>
      <c r="B397" s="33" t="s">
        <v>641</v>
      </c>
      <c r="C397" s="33" t="s">
        <v>381</v>
      </c>
      <c r="D397" s="33" t="s">
        <v>185</v>
      </c>
      <c r="E397" s="33" t="s">
        <v>607</v>
      </c>
      <c r="F397" s="37">
        <v>291.76</v>
      </c>
      <c r="G397" s="33">
        <v>5</v>
      </c>
      <c r="H397" s="33">
        <v>5</v>
      </c>
      <c r="I397" s="37">
        <f>Table1[[#This Row],[SumOfPaid]]*Table1[[#This Row],[Actuarial Factor 6/13/22]]</f>
        <v>496.57406941966559</v>
      </c>
      <c r="J397" s="33">
        <v>1.7019950281726954</v>
      </c>
      <c r="K397" s="33" t="s">
        <v>391</v>
      </c>
      <c r="L397" s="33" t="s">
        <v>805</v>
      </c>
      <c r="M397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97" s="35" t="str">
        <f>IFERROR(IF(Table1[[#This Row],[Medicare Rate in CR]]&gt;0,"Y","N"),"N")</f>
        <v>Y</v>
      </c>
      <c r="O397" s="40">
        <f>Table1[[#This Row],[Medicare Rate in CR]]*Table1[[#This Row],[SumOfUnits]]*Table1[[#This Row],[Actuarial Factor 6/13/22]]</f>
        <v>1972.4420381493369</v>
      </c>
      <c r="P39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1972.4420381493369</v>
      </c>
      <c r="Q397" s="37">
        <f>Table1[[#This Row],[Trended Medicare Pricing for all RHCs]]-Table1[[#This Row],[SumOfSFY23 Estimated Payment 6/13/2022]]</f>
        <v>1475.8679687296712</v>
      </c>
      <c r="R397" s="35">
        <f>Table1[[#This Row],[SumOfUnits]]*Table1[[#This Row],[Actuarial Factor 6/13/22]]</f>
        <v>8.5099751408634781</v>
      </c>
    </row>
    <row r="398" spans="1:18" x14ac:dyDescent="0.2">
      <c r="A398" s="178" t="s">
        <v>35</v>
      </c>
      <c r="B398" s="33" t="s">
        <v>641</v>
      </c>
      <c r="C398" s="33" t="s">
        <v>381</v>
      </c>
      <c r="D398" s="33" t="s">
        <v>185</v>
      </c>
      <c r="E398" s="33" t="s">
        <v>797</v>
      </c>
      <c r="F398" s="37">
        <v>666.71999999999991</v>
      </c>
      <c r="G398" s="33">
        <v>9</v>
      </c>
      <c r="H398" s="33">
        <v>9</v>
      </c>
      <c r="I398" s="37">
        <f>Table1[[#This Row],[SumOfPaid]]*Table1[[#This Row],[Actuarial Factor 6/13/22]]</f>
        <v>662.05324004849729</v>
      </c>
      <c r="J398" s="33">
        <v>0.99300042003914291</v>
      </c>
      <c r="K398" s="33" t="s">
        <v>391</v>
      </c>
      <c r="L398" s="33" t="s">
        <v>805</v>
      </c>
      <c r="M398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98" s="35" t="str">
        <f>IFERROR(IF(Table1[[#This Row],[Medicare Rate in CR]]&gt;0,"Y","N"),"N")</f>
        <v>Y</v>
      </c>
      <c r="O398" s="40">
        <f>Table1[[#This Row],[Medicare Rate in CR]]*Table1[[#This Row],[SumOfUnits]]*Table1[[#This Row],[Actuarial Factor 6/13/22]]</f>
        <v>2071.4187362100529</v>
      </c>
      <c r="P39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2071.4187362100529</v>
      </c>
      <c r="Q398" s="37">
        <f>Table1[[#This Row],[Trended Medicare Pricing for all RHCs]]-Table1[[#This Row],[SumOfSFY23 Estimated Payment 6/13/2022]]</f>
        <v>1409.3654961615557</v>
      </c>
      <c r="R398" s="35">
        <f>Table1[[#This Row],[SumOfUnits]]*Table1[[#This Row],[Actuarial Factor 6/13/22]]</f>
        <v>8.9370037803522866</v>
      </c>
    </row>
    <row r="399" spans="1:18" x14ac:dyDescent="0.2">
      <c r="A399" s="178" t="s">
        <v>35</v>
      </c>
      <c r="B399" s="33" t="s">
        <v>641</v>
      </c>
      <c r="C399" s="33" t="s">
        <v>381</v>
      </c>
      <c r="D399" s="33" t="s">
        <v>185</v>
      </c>
      <c r="E399" s="33" t="s">
        <v>795</v>
      </c>
      <c r="F399" s="37">
        <v>25614.299999999992</v>
      </c>
      <c r="G399" s="33">
        <v>298</v>
      </c>
      <c r="H399" s="33">
        <v>298</v>
      </c>
      <c r="I399" s="37">
        <f>Table1[[#This Row],[SumOfPaid]]*Table1[[#This Row],[Actuarial Factor 6/13/22]]</f>
        <v>30810.735216662724</v>
      </c>
      <c r="J399" s="33">
        <v>1.2028724273809057</v>
      </c>
      <c r="K399" s="33" t="s">
        <v>391</v>
      </c>
      <c r="L399" s="33" t="s">
        <v>805</v>
      </c>
      <c r="M399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399" s="35" t="str">
        <f>IFERROR(IF(Table1[[#This Row],[Medicare Rate in CR]]&gt;0,"Y","N"),"N")</f>
        <v>Y</v>
      </c>
      <c r="O399" s="40">
        <f>Table1[[#This Row],[Medicare Rate in CR]]*Table1[[#This Row],[SumOfUnits]]*Table1[[#This Row],[Actuarial Factor 6/13/22]]</f>
        <v>83082.927823067206</v>
      </c>
      <c r="P39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83082.927823067206</v>
      </c>
      <c r="Q399" s="37">
        <f>Table1[[#This Row],[Trended Medicare Pricing for all RHCs]]-Table1[[#This Row],[SumOfSFY23 Estimated Payment 6/13/2022]]</f>
        <v>52272.192606404482</v>
      </c>
      <c r="R399" s="35">
        <f>Table1[[#This Row],[SumOfUnits]]*Table1[[#This Row],[Actuarial Factor 6/13/22]]</f>
        <v>358.4559833595099</v>
      </c>
    </row>
    <row r="400" spans="1:18" x14ac:dyDescent="0.2">
      <c r="A400" s="178" t="s">
        <v>35</v>
      </c>
      <c r="B400" s="33" t="s">
        <v>641</v>
      </c>
      <c r="C400" s="33" t="s">
        <v>364</v>
      </c>
      <c r="D400" s="33" t="s">
        <v>184</v>
      </c>
      <c r="E400" s="33" t="s">
        <v>786</v>
      </c>
      <c r="F400" s="37">
        <v>1138.73</v>
      </c>
      <c r="G400" s="33">
        <v>10</v>
      </c>
      <c r="H400" s="33">
        <v>10</v>
      </c>
      <c r="I400" s="37">
        <f>Table1[[#This Row],[SumOfPaid]]*Table1[[#This Row],[Actuarial Factor 6/13/22]]</f>
        <v>1609.7959650877465</v>
      </c>
      <c r="J400" s="33">
        <v>1.4136766091064137</v>
      </c>
      <c r="K400" s="33" t="s">
        <v>391</v>
      </c>
      <c r="L400" s="33" t="s">
        <v>805</v>
      </c>
      <c r="M400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400" s="35" t="str">
        <f>IFERROR(IF(Table1[[#This Row],[Medicare Rate in CR]]&gt;0,"Y","N"),"N")</f>
        <v>Y</v>
      </c>
      <c r="O400" s="40">
        <f>Table1[[#This Row],[Medicare Rate in CR]]*Table1[[#This Row],[SumOfUnits]]*Table1[[#This Row],[Actuarial Factor 6/13/22]]</f>
        <v>3276.6196445868459</v>
      </c>
      <c r="P40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3276.6196445868459</v>
      </c>
      <c r="Q400" s="37">
        <f>Table1[[#This Row],[Trended Medicare Pricing for all RHCs]]-Table1[[#This Row],[SumOfSFY23 Estimated Payment 6/13/2022]]</f>
        <v>1666.8236794990994</v>
      </c>
      <c r="R400" s="35">
        <f>Table1[[#This Row],[SumOfUnits]]*Table1[[#This Row],[Actuarial Factor 6/13/22]]</f>
        <v>14.136766091064137</v>
      </c>
    </row>
    <row r="401" spans="1:18" x14ac:dyDescent="0.2">
      <c r="A401" s="178" t="s">
        <v>35</v>
      </c>
      <c r="B401" s="33" t="s">
        <v>641</v>
      </c>
      <c r="C401" s="33" t="s">
        <v>364</v>
      </c>
      <c r="D401" s="33" t="s">
        <v>184</v>
      </c>
      <c r="E401" s="33" t="s">
        <v>790</v>
      </c>
      <c r="F401" s="37">
        <v>1138.73</v>
      </c>
      <c r="G401" s="33">
        <v>10</v>
      </c>
      <c r="H401" s="33">
        <v>10</v>
      </c>
      <c r="I401" s="37">
        <f>Table1[[#This Row],[SumOfPaid]]*Table1[[#This Row],[Actuarial Factor 6/13/22]]</f>
        <v>2378.121376322928</v>
      </c>
      <c r="J401" s="33">
        <v>2.0883979313120125</v>
      </c>
      <c r="K401" s="33" t="s">
        <v>391</v>
      </c>
      <c r="L401" s="33" t="s">
        <v>805</v>
      </c>
      <c r="M401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401" s="35" t="str">
        <f>IFERROR(IF(Table1[[#This Row],[Medicare Rate in CR]]&gt;0,"Y","N"),"N")</f>
        <v>Y</v>
      </c>
      <c r="O401" s="40">
        <f>Table1[[#This Row],[Medicare Rate in CR]]*Table1[[#This Row],[SumOfUnits]]*Table1[[#This Row],[Actuarial Factor 6/13/22]]</f>
        <v>4840.4887251949831</v>
      </c>
      <c r="P40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4840.4887251949831</v>
      </c>
      <c r="Q401" s="37">
        <f>Table1[[#This Row],[Trended Medicare Pricing for all RHCs]]-Table1[[#This Row],[SumOfSFY23 Estimated Payment 6/13/2022]]</f>
        <v>2462.3673488720551</v>
      </c>
      <c r="R401" s="35">
        <f>Table1[[#This Row],[SumOfUnits]]*Table1[[#This Row],[Actuarial Factor 6/13/22]]</f>
        <v>20.883979313120125</v>
      </c>
    </row>
    <row r="402" spans="1:18" x14ac:dyDescent="0.2">
      <c r="A402" s="178" t="s">
        <v>35</v>
      </c>
      <c r="B402" s="33" t="s">
        <v>641</v>
      </c>
      <c r="C402" s="33" t="s">
        <v>364</v>
      </c>
      <c r="D402" s="33" t="s">
        <v>184</v>
      </c>
      <c r="E402" s="33" t="s">
        <v>789</v>
      </c>
      <c r="F402" s="37">
        <v>1020.9699999999999</v>
      </c>
      <c r="G402" s="33">
        <v>9</v>
      </c>
      <c r="H402" s="33">
        <v>9</v>
      </c>
      <c r="I402" s="37">
        <f>Table1[[#This Row],[SumOfPaid]]*Table1[[#This Row],[Actuarial Factor 6/13/22]]</f>
        <v>1497.5712748747769</v>
      </c>
      <c r="J402" s="33">
        <v>1.4668122225675357</v>
      </c>
      <c r="K402" s="33" t="s">
        <v>391</v>
      </c>
      <c r="L402" s="33" t="s">
        <v>805</v>
      </c>
      <c r="M402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402" s="35" t="str">
        <f>IFERROR(IF(Table1[[#This Row],[Medicare Rate in CR]]&gt;0,"Y","N"),"N")</f>
        <v>Y</v>
      </c>
      <c r="O402" s="40">
        <f>Table1[[#This Row],[Medicare Rate in CR]]*Table1[[#This Row],[SumOfUnits]]*Table1[[#This Row],[Actuarial Factor 6/13/22]]</f>
        <v>3059.7996325203308</v>
      </c>
      <c r="P40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3059.7996325203308</v>
      </c>
      <c r="Q402" s="37">
        <f>Table1[[#This Row],[Trended Medicare Pricing for all RHCs]]-Table1[[#This Row],[SumOfSFY23 Estimated Payment 6/13/2022]]</f>
        <v>1562.2283576455538</v>
      </c>
      <c r="R402" s="35">
        <f>Table1[[#This Row],[SumOfUnits]]*Table1[[#This Row],[Actuarial Factor 6/13/22]]</f>
        <v>13.201310003107821</v>
      </c>
    </row>
    <row r="403" spans="1:18" x14ac:dyDescent="0.2">
      <c r="A403" s="178" t="s">
        <v>35</v>
      </c>
      <c r="B403" s="33" t="s">
        <v>641</v>
      </c>
      <c r="C403" s="33" t="s">
        <v>364</v>
      </c>
      <c r="D403" s="33" t="s">
        <v>184</v>
      </c>
      <c r="E403" s="33" t="s">
        <v>788</v>
      </c>
      <c r="F403" s="37">
        <v>3402.67</v>
      </c>
      <c r="G403" s="33">
        <v>30</v>
      </c>
      <c r="H403" s="33">
        <v>30</v>
      </c>
      <c r="I403" s="37">
        <f>Table1[[#This Row],[SumOfPaid]]*Table1[[#This Row],[Actuarial Factor 6/13/22]]</f>
        <v>6721.1752243890624</v>
      </c>
      <c r="J403" s="33">
        <v>1.9752650784204939</v>
      </c>
      <c r="K403" s="33" t="s">
        <v>391</v>
      </c>
      <c r="L403" s="33" t="s">
        <v>805</v>
      </c>
      <c r="M403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403" s="35" t="str">
        <f>IFERROR(IF(Table1[[#This Row],[Medicare Rate in CR]]&gt;0,"Y","N"),"N")</f>
        <v>Y</v>
      </c>
      <c r="O403" s="40">
        <f>Table1[[#This Row],[Medicare Rate in CR]]*Table1[[#This Row],[SumOfUnits]]*Table1[[#This Row],[Actuarial Factor 6/13/22]]</f>
        <v>13734.808196289061</v>
      </c>
      <c r="P40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13734.808196289061</v>
      </c>
      <c r="Q403" s="37">
        <f>Table1[[#This Row],[Trended Medicare Pricing for all RHCs]]-Table1[[#This Row],[SumOfSFY23 Estimated Payment 6/13/2022]]</f>
        <v>7013.6329718999987</v>
      </c>
      <c r="R403" s="35">
        <f>Table1[[#This Row],[SumOfUnits]]*Table1[[#This Row],[Actuarial Factor 6/13/22]]</f>
        <v>59.257952352614815</v>
      </c>
    </row>
    <row r="404" spans="1:18" x14ac:dyDescent="0.2">
      <c r="A404" s="178" t="s">
        <v>35</v>
      </c>
      <c r="B404" s="33" t="s">
        <v>641</v>
      </c>
      <c r="C404" s="33" t="s">
        <v>364</v>
      </c>
      <c r="D404" s="33" t="s">
        <v>184</v>
      </c>
      <c r="E404" s="33" t="s">
        <v>787</v>
      </c>
      <c r="F404" s="37">
        <v>568.52</v>
      </c>
      <c r="G404" s="33">
        <v>5</v>
      </c>
      <c r="H404" s="33">
        <v>5</v>
      </c>
      <c r="I404" s="37">
        <f>Table1[[#This Row],[SumOfPaid]]*Table1[[#This Row],[Actuarial Factor 6/13/22]]</f>
        <v>707.77108528271879</v>
      </c>
      <c r="J404" s="33">
        <v>1.2449361241165109</v>
      </c>
      <c r="K404" s="33" t="s">
        <v>391</v>
      </c>
      <c r="L404" s="33" t="s">
        <v>805</v>
      </c>
      <c r="M404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404" s="35" t="str">
        <f>IFERROR(IF(Table1[[#This Row],[Medicare Rate in CR]]&gt;0,"Y","N"),"N")</f>
        <v>Y</v>
      </c>
      <c r="O404" s="40">
        <f>Table1[[#This Row],[Medicare Rate in CR]]*Table1[[#This Row],[SumOfUnits]]*Table1[[#This Row],[Actuarial Factor 6/13/22]]</f>
        <v>1442.7564742386246</v>
      </c>
      <c r="P40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1442.7564742386246</v>
      </c>
      <c r="Q404" s="37">
        <f>Table1[[#This Row],[Trended Medicare Pricing for all RHCs]]-Table1[[#This Row],[SumOfSFY23 Estimated Payment 6/13/2022]]</f>
        <v>734.98538895590582</v>
      </c>
      <c r="R404" s="35">
        <f>Table1[[#This Row],[SumOfUnits]]*Table1[[#This Row],[Actuarial Factor 6/13/22]]</f>
        <v>6.2246806205825544</v>
      </c>
    </row>
    <row r="405" spans="1:18" x14ac:dyDescent="0.2">
      <c r="A405" s="178" t="s">
        <v>35</v>
      </c>
      <c r="B405" s="33" t="s">
        <v>641</v>
      </c>
      <c r="C405" s="33" t="s">
        <v>364</v>
      </c>
      <c r="D405" s="33" t="s">
        <v>2</v>
      </c>
      <c r="E405" s="33" t="s">
        <v>799</v>
      </c>
      <c r="F405" s="37">
        <v>36.89</v>
      </c>
      <c r="G405" s="33">
        <v>1</v>
      </c>
      <c r="H405" s="33">
        <v>1</v>
      </c>
      <c r="I405" s="37">
        <f>Table1[[#This Row],[SumOfPaid]]*Table1[[#This Row],[Actuarial Factor 6/13/22]]</f>
        <v>45.677258657686117</v>
      </c>
      <c r="J405" s="33">
        <v>1.2382016442853379</v>
      </c>
      <c r="K405" s="33" t="s">
        <v>391</v>
      </c>
      <c r="L405" s="33" t="s">
        <v>805</v>
      </c>
      <c r="M405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405" s="35" t="str">
        <f>IFERROR(IF(Table1[[#This Row],[Medicare Rate in CR]]&gt;0,"Y","N"),"N")</f>
        <v>Y</v>
      </c>
      <c r="O405" s="40">
        <f>Table1[[#This Row],[Medicare Rate in CR]]*Table1[[#This Row],[SumOfUnits]]*Table1[[#This Row],[Actuarial Factor 6/13/22]]</f>
        <v>286.99037711245563</v>
      </c>
      <c r="P40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286.99037711245563</v>
      </c>
      <c r="Q405" s="37">
        <f>Table1[[#This Row],[Trended Medicare Pricing for all RHCs]]-Table1[[#This Row],[SumOfSFY23 Estimated Payment 6/13/2022]]</f>
        <v>241.31311845476952</v>
      </c>
      <c r="R405" s="35">
        <f>Table1[[#This Row],[SumOfUnits]]*Table1[[#This Row],[Actuarial Factor 6/13/22]]</f>
        <v>1.2382016442853379</v>
      </c>
    </row>
    <row r="406" spans="1:18" x14ac:dyDescent="0.2">
      <c r="A406" s="178" t="s">
        <v>35</v>
      </c>
      <c r="B406" s="33" t="s">
        <v>641</v>
      </c>
      <c r="C406" s="33" t="s">
        <v>364</v>
      </c>
      <c r="D406" s="33" t="s">
        <v>2</v>
      </c>
      <c r="E406" s="33" t="s">
        <v>803</v>
      </c>
      <c r="F406" s="37">
        <v>135.21</v>
      </c>
      <c r="G406" s="33">
        <v>4</v>
      </c>
      <c r="H406" s="33">
        <v>4</v>
      </c>
      <c r="I406" s="37">
        <f>Table1[[#This Row],[SumOfPaid]]*Table1[[#This Row],[Actuarial Factor 6/13/22]]</f>
        <v>252.25736719173892</v>
      </c>
      <c r="J406" s="33">
        <v>1.8656709355205896</v>
      </c>
      <c r="K406" s="33" t="s">
        <v>391</v>
      </c>
      <c r="L406" s="33" t="s">
        <v>805</v>
      </c>
      <c r="M406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406" s="35" t="str">
        <f>IFERROR(IF(Table1[[#This Row],[Medicare Rate in CR]]&gt;0,"Y","N"),"N")</f>
        <v>Y</v>
      </c>
      <c r="O406" s="40">
        <f>Table1[[#This Row],[Medicare Rate in CR]]*Table1[[#This Row],[SumOfUnits]]*Table1[[#This Row],[Actuarial Factor 6/13/22]]</f>
        <v>1729.700837739849</v>
      </c>
      <c r="P40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1729.700837739849</v>
      </c>
      <c r="Q406" s="37">
        <f>Table1[[#This Row],[Trended Medicare Pricing for all RHCs]]-Table1[[#This Row],[SumOfSFY23 Estimated Payment 6/13/2022]]</f>
        <v>1477.4434705481101</v>
      </c>
      <c r="R406" s="35">
        <f>Table1[[#This Row],[SumOfUnits]]*Table1[[#This Row],[Actuarial Factor 6/13/22]]</f>
        <v>7.4626837420823584</v>
      </c>
    </row>
    <row r="407" spans="1:18" x14ac:dyDescent="0.2">
      <c r="A407" s="178" t="s">
        <v>35</v>
      </c>
      <c r="B407" s="33" t="s">
        <v>641</v>
      </c>
      <c r="C407" s="33" t="s">
        <v>364</v>
      </c>
      <c r="D407" s="33" t="s">
        <v>185</v>
      </c>
      <c r="E407" s="33" t="s">
        <v>795</v>
      </c>
      <c r="F407" s="37">
        <v>480.34000000000003</v>
      </c>
      <c r="G407" s="33">
        <v>11</v>
      </c>
      <c r="H407" s="33">
        <v>11</v>
      </c>
      <c r="I407" s="37">
        <f>Table1[[#This Row],[SumOfPaid]]*Table1[[#This Row],[Actuarial Factor 6/13/22]]</f>
        <v>558.76250721245617</v>
      </c>
      <c r="J407" s="33">
        <v>1.1632645776168051</v>
      </c>
      <c r="K407" s="33" t="s">
        <v>391</v>
      </c>
      <c r="L407" s="33" t="s">
        <v>805</v>
      </c>
      <c r="M407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407" s="35" t="str">
        <f>IFERROR(IF(Table1[[#This Row],[Medicare Rate in CR]]&gt;0,"Y","N"),"N")</f>
        <v>Y</v>
      </c>
      <c r="O407" s="40">
        <f>Table1[[#This Row],[Medicare Rate in CR]]*Table1[[#This Row],[SumOfUnits]]*Table1[[#This Row],[Actuarial Factor 6/13/22]]</f>
        <v>2965.8361018002538</v>
      </c>
      <c r="P40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2965.8361018002538</v>
      </c>
      <c r="Q407" s="37">
        <f>Table1[[#This Row],[Trended Medicare Pricing for all RHCs]]-Table1[[#This Row],[SumOfSFY23 Estimated Payment 6/13/2022]]</f>
        <v>2407.0735945877977</v>
      </c>
      <c r="R407" s="35">
        <f>Table1[[#This Row],[SumOfUnits]]*Table1[[#This Row],[Actuarial Factor 6/13/22]]</f>
        <v>12.795910353784857</v>
      </c>
    </row>
    <row r="408" spans="1:18" x14ac:dyDescent="0.2">
      <c r="A408" s="178" t="s">
        <v>35</v>
      </c>
      <c r="B408" s="33" t="s">
        <v>641</v>
      </c>
      <c r="C408" s="33" t="s">
        <v>249</v>
      </c>
      <c r="D408" s="33" t="s">
        <v>184</v>
      </c>
      <c r="E408" s="33" t="s">
        <v>789</v>
      </c>
      <c r="F408" s="37">
        <v>114.38</v>
      </c>
      <c r="G408" s="33">
        <v>1</v>
      </c>
      <c r="H408" s="33">
        <v>1</v>
      </c>
      <c r="I408" s="37">
        <f>Table1[[#This Row],[SumOfPaid]]*Table1[[#This Row],[Actuarial Factor 6/13/22]]</f>
        <v>177.51469355902344</v>
      </c>
      <c r="J408" s="33">
        <v>1.551973190759079</v>
      </c>
      <c r="K408" s="33" t="s">
        <v>391</v>
      </c>
      <c r="L408" s="33" t="s">
        <v>805</v>
      </c>
      <c r="M408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408" s="35" t="str">
        <f>IFERROR(IF(Table1[[#This Row],[Medicare Rate in CR]]&gt;0,"Y","N"),"N")</f>
        <v>Y</v>
      </c>
      <c r="O408" s="40">
        <f>Table1[[#This Row],[Medicare Rate in CR]]*Table1[[#This Row],[SumOfUnits]]*Table1[[#This Row],[Actuarial Factor 6/13/22]]</f>
        <v>359.71634615413933</v>
      </c>
      <c r="P40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359.71634615413933</v>
      </c>
      <c r="Q408" s="37">
        <f>Table1[[#This Row],[Trended Medicare Pricing for all RHCs]]-Table1[[#This Row],[SumOfSFY23 Estimated Payment 6/13/2022]]</f>
        <v>182.20165259511589</v>
      </c>
      <c r="R408" s="35">
        <f>Table1[[#This Row],[SumOfUnits]]*Table1[[#This Row],[Actuarial Factor 6/13/22]]</f>
        <v>1.551973190759079</v>
      </c>
    </row>
    <row r="409" spans="1:18" x14ac:dyDescent="0.2">
      <c r="A409" s="178" t="s">
        <v>35</v>
      </c>
      <c r="B409" s="33" t="s">
        <v>641</v>
      </c>
      <c r="C409" s="33" t="s">
        <v>422</v>
      </c>
      <c r="D409" s="33" t="s">
        <v>184</v>
      </c>
      <c r="E409" s="33" t="s">
        <v>789</v>
      </c>
      <c r="F409" s="37">
        <v>112.69</v>
      </c>
      <c r="G409" s="33">
        <v>1</v>
      </c>
      <c r="H409" s="33">
        <v>1</v>
      </c>
      <c r="I409" s="37">
        <f>Table1[[#This Row],[SumOfPaid]]*Table1[[#This Row],[Actuarial Factor 6/13/22]]</f>
        <v>183.87445786332367</v>
      </c>
      <c r="J409" s="33">
        <v>1.6316838926552815</v>
      </c>
      <c r="K409" s="33" t="s">
        <v>391</v>
      </c>
      <c r="L409" s="33" t="s">
        <v>805</v>
      </c>
      <c r="M409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409" s="35" t="str">
        <f>IFERROR(IF(Table1[[#This Row],[Medicare Rate in CR]]&gt;0,"Y","N"),"N")</f>
        <v>Y</v>
      </c>
      <c r="O409" s="40">
        <f>Table1[[#This Row],[Medicare Rate in CR]]*Table1[[#This Row],[SumOfUnits]]*Table1[[#This Row],[Actuarial Factor 6/13/22]]</f>
        <v>378.19169263964113</v>
      </c>
      <c r="P40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378.19169263964113</v>
      </c>
      <c r="Q409" s="37">
        <f>Table1[[#This Row],[Trended Medicare Pricing for all RHCs]]-Table1[[#This Row],[SumOfSFY23 Estimated Payment 6/13/2022]]</f>
        <v>194.31723477631746</v>
      </c>
      <c r="R409" s="35">
        <f>Table1[[#This Row],[SumOfUnits]]*Table1[[#This Row],[Actuarial Factor 6/13/22]]</f>
        <v>1.6316838926552815</v>
      </c>
    </row>
    <row r="410" spans="1:18" x14ac:dyDescent="0.2">
      <c r="A410" s="178" t="s">
        <v>35</v>
      </c>
      <c r="B410" s="33" t="s">
        <v>641</v>
      </c>
      <c r="C410" s="33" t="s">
        <v>422</v>
      </c>
      <c r="D410" s="33" t="s">
        <v>184</v>
      </c>
      <c r="E410" s="33" t="s">
        <v>787</v>
      </c>
      <c r="F410" s="37">
        <v>225.38</v>
      </c>
      <c r="G410" s="33">
        <v>2</v>
      </c>
      <c r="H410" s="33">
        <v>2</v>
      </c>
      <c r="I410" s="37">
        <f>Table1[[#This Row],[SumOfPaid]]*Table1[[#This Row],[Actuarial Factor 6/13/22]]</f>
        <v>313.89159330132611</v>
      </c>
      <c r="J410" s="33">
        <v>1.3927215959771324</v>
      </c>
      <c r="K410" s="33" t="s">
        <v>391</v>
      </c>
      <c r="L410" s="33" t="s">
        <v>805</v>
      </c>
      <c r="M410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410" s="35" t="str">
        <f>IFERROR(IF(Table1[[#This Row],[Medicare Rate in CR]]&gt;0,"Y","N"),"N")</f>
        <v>Y</v>
      </c>
      <c r="O410" s="40">
        <f>Table1[[#This Row],[Medicare Rate in CR]]*Table1[[#This Row],[SumOfUnits]]*Table1[[#This Row],[Actuarial Factor 6/13/22]]</f>
        <v>645.61002303115947</v>
      </c>
      <c r="P41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645.61002303115947</v>
      </c>
      <c r="Q410" s="37">
        <f>Table1[[#This Row],[Trended Medicare Pricing for all RHCs]]-Table1[[#This Row],[SumOfSFY23 Estimated Payment 6/13/2022]]</f>
        <v>331.71842972983336</v>
      </c>
      <c r="R410" s="35">
        <f>Table1[[#This Row],[SumOfUnits]]*Table1[[#This Row],[Actuarial Factor 6/13/22]]</f>
        <v>2.7854431919542648</v>
      </c>
    </row>
    <row r="411" spans="1:18" x14ac:dyDescent="0.2">
      <c r="A411" s="178" t="s">
        <v>35</v>
      </c>
      <c r="B411" s="33" t="s">
        <v>641</v>
      </c>
      <c r="C411" s="33" t="s">
        <v>192</v>
      </c>
      <c r="D411" s="33" t="s">
        <v>184</v>
      </c>
      <c r="E411" s="33" t="s">
        <v>787</v>
      </c>
      <c r="F411" s="37">
        <v>228.76</v>
      </c>
      <c r="G411" s="33">
        <v>2</v>
      </c>
      <c r="H411" s="33">
        <v>2</v>
      </c>
      <c r="I411" s="37">
        <f>Table1[[#This Row],[SumOfPaid]]*Table1[[#This Row],[Actuarial Factor 6/13/22]]</f>
        <v>262.54651473189864</v>
      </c>
      <c r="J411" s="33">
        <v>1.1476941542747798</v>
      </c>
      <c r="K411" s="33" t="s">
        <v>391</v>
      </c>
      <c r="L411" s="33" t="s">
        <v>805</v>
      </c>
      <c r="M411" s="35">
        <f>IFERROR(INDEX(FreeStand_MedicareCRs!E:E,MATCH(Table1[[#This Row],[Medicare Number]],FreeStand_MedicareCRs!A:A,0)),INDEX(HospitalBased_Mdcr_Rates!G:G,MATCH(Table1[[#This Row],[Medicare Number]],HospitalBased_Mdcr_Rates!E:E,0)))</f>
        <v>231.78</v>
      </c>
      <c r="N411" s="35" t="str">
        <f>IFERROR(IF(Table1[[#This Row],[Medicare Rate in CR]]&gt;0,"Y","N"),"N")</f>
        <v>Y</v>
      </c>
      <c r="O411" s="40">
        <f>Table1[[#This Row],[Medicare Rate in CR]]*Table1[[#This Row],[SumOfUnits]]*Table1[[#This Row],[Actuarial Factor 6/13/22]]</f>
        <v>532.02510215561699</v>
      </c>
      <c r="P41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532.02510215561699</v>
      </c>
      <c r="Q411" s="37">
        <f>Table1[[#This Row],[Trended Medicare Pricing for all RHCs]]-Table1[[#This Row],[SumOfSFY23 Estimated Payment 6/13/2022]]</f>
        <v>269.47858742371835</v>
      </c>
      <c r="R411" s="35">
        <f>Table1[[#This Row],[SumOfUnits]]*Table1[[#This Row],[Actuarial Factor 6/13/22]]</f>
        <v>2.2953883085495597</v>
      </c>
    </row>
    <row r="412" spans="1:18" x14ac:dyDescent="0.2">
      <c r="A412" s="178" t="s">
        <v>36</v>
      </c>
      <c r="B412" s="33" t="s">
        <v>660</v>
      </c>
      <c r="C412" s="33" t="s">
        <v>421</v>
      </c>
      <c r="D412" s="33" t="s">
        <v>184</v>
      </c>
      <c r="E412" s="33" t="s">
        <v>786</v>
      </c>
      <c r="F412" s="37">
        <v>224.27</v>
      </c>
      <c r="G412" s="33">
        <v>1</v>
      </c>
      <c r="H412" s="33">
        <v>1</v>
      </c>
      <c r="I412" s="37">
        <f>Table1[[#This Row],[SumOfPaid]]*Table1[[#This Row],[Actuarial Factor 6/13/22]]</f>
        <v>316.8208229559641</v>
      </c>
      <c r="J412" s="33">
        <v>1.412675894930058</v>
      </c>
      <c r="K412" s="33" t="s">
        <v>741</v>
      </c>
      <c r="L412" s="33" t="s">
        <v>806</v>
      </c>
      <c r="M412" s="35">
        <f>IFERROR(INDEX(FreeStand_MedicareCRs!E:E,MATCH(Table1[[#This Row],[Medicare Number]],FreeStand_MedicareCRs!A:A,0)),INDEX(HospitalBased_Mdcr_Rates!G:G,MATCH(Table1[[#This Row],[Medicare Number]],HospitalBased_Mdcr_Rates!E:E,0)))</f>
        <v>216.13</v>
      </c>
      <c r="N412" s="35" t="str">
        <f>IFERROR(IF(Table1[[#This Row],[Medicare Rate in CR]]&gt;0,"Y","N"),"N")</f>
        <v>Y</v>
      </c>
      <c r="O412" s="40">
        <f>Table1[[#This Row],[Medicare Rate in CR]]*Table1[[#This Row],[SumOfUnits]]*Table1[[#This Row],[Actuarial Factor 6/13/22]]</f>
        <v>305.32164117123341</v>
      </c>
      <c r="P41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305.32164117123341</v>
      </c>
      <c r="Q412" s="37">
        <f>Table1[[#This Row],[Trended Medicare Pricing for all RHCs]]-Table1[[#This Row],[SumOfSFY23 Estimated Payment 6/13/2022]]</f>
        <v>-11.499181784730695</v>
      </c>
      <c r="R412" s="35">
        <f>Table1[[#This Row],[SumOfUnits]]*Table1[[#This Row],[Actuarial Factor 6/13/22]]</f>
        <v>1.412675894930058</v>
      </c>
    </row>
    <row r="413" spans="1:18" x14ac:dyDescent="0.2">
      <c r="A413" s="178" t="s">
        <v>36</v>
      </c>
      <c r="B413" s="33" t="s">
        <v>660</v>
      </c>
      <c r="C413" s="33" t="s">
        <v>249</v>
      </c>
      <c r="D413" s="33" t="s">
        <v>184</v>
      </c>
      <c r="E413" s="33" t="s">
        <v>792</v>
      </c>
      <c r="F413" s="37">
        <v>2443.8000000000002</v>
      </c>
      <c r="G413" s="33">
        <v>11</v>
      </c>
      <c r="H413" s="33">
        <v>11</v>
      </c>
      <c r="I413" s="37">
        <f>Table1[[#This Row],[SumOfPaid]]*Table1[[#This Row],[Actuarial Factor 6/13/22]]</f>
        <v>3716.3480228944818</v>
      </c>
      <c r="J413" s="33">
        <v>1.5207251096220973</v>
      </c>
      <c r="K413" s="33" t="s">
        <v>741</v>
      </c>
      <c r="L413" s="33" t="s">
        <v>806</v>
      </c>
      <c r="M413" s="35">
        <f>IFERROR(INDEX(FreeStand_MedicareCRs!E:E,MATCH(Table1[[#This Row],[Medicare Number]],FreeStand_MedicareCRs!A:A,0)),INDEX(HospitalBased_Mdcr_Rates!G:G,MATCH(Table1[[#This Row],[Medicare Number]],HospitalBased_Mdcr_Rates!E:E,0)))</f>
        <v>216.13</v>
      </c>
      <c r="N413" s="35" t="str">
        <f>IFERROR(IF(Table1[[#This Row],[Medicare Rate in CR]]&gt;0,"Y","N"),"N")</f>
        <v>Y</v>
      </c>
      <c r="O413" s="40">
        <f>Table1[[#This Row],[Medicare Rate in CR]]*Table1[[#This Row],[SumOfUnits]]*Table1[[#This Row],[Actuarial Factor 6/13/22]]</f>
        <v>3615.4174973688623</v>
      </c>
      <c r="P41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3615.4174973688623</v>
      </c>
      <c r="Q413" s="37">
        <f>Table1[[#This Row],[Trended Medicare Pricing for all RHCs]]-Table1[[#This Row],[SumOfSFY23 Estimated Payment 6/13/2022]]</f>
        <v>-100.93052552561949</v>
      </c>
      <c r="R413" s="35">
        <f>Table1[[#This Row],[SumOfUnits]]*Table1[[#This Row],[Actuarial Factor 6/13/22]]</f>
        <v>16.727976205843071</v>
      </c>
    </row>
    <row r="414" spans="1:18" x14ac:dyDescent="0.2">
      <c r="A414" s="178" t="s">
        <v>36</v>
      </c>
      <c r="B414" s="33" t="s">
        <v>660</v>
      </c>
      <c r="C414" s="33" t="s">
        <v>249</v>
      </c>
      <c r="D414" s="33" t="s">
        <v>184</v>
      </c>
      <c r="E414" s="33" t="s">
        <v>786</v>
      </c>
      <c r="F414" s="37">
        <v>16775.37</v>
      </c>
      <c r="G414" s="33">
        <v>76</v>
      </c>
      <c r="H414" s="33">
        <v>76</v>
      </c>
      <c r="I414" s="37">
        <f>Table1[[#This Row],[SumOfPaid]]*Table1[[#This Row],[Actuarial Factor 6/13/22]]</f>
        <v>25535.0987829363</v>
      </c>
      <c r="J414" s="33">
        <v>1.5221779777695694</v>
      </c>
      <c r="K414" s="33" t="s">
        <v>741</v>
      </c>
      <c r="L414" s="33" t="s">
        <v>806</v>
      </c>
      <c r="M414" s="35">
        <f>IFERROR(INDEX(FreeStand_MedicareCRs!E:E,MATCH(Table1[[#This Row],[Medicare Number]],FreeStand_MedicareCRs!A:A,0)),INDEX(HospitalBased_Mdcr_Rates!G:G,MATCH(Table1[[#This Row],[Medicare Number]],HospitalBased_Mdcr_Rates!E:E,0)))</f>
        <v>216.13</v>
      </c>
      <c r="N414" s="35" t="str">
        <f>IFERROR(IF(Table1[[#This Row],[Medicare Rate in CR]]&gt;0,"Y","N"),"N")</f>
        <v>Y</v>
      </c>
      <c r="O414" s="40">
        <f>Table1[[#This Row],[Medicare Rate in CR]]*Table1[[#This Row],[SumOfUnits]]*Table1[[#This Row],[Actuarial Factor 6/13/22]]</f>
        <v>25003.112801485615</v>
      </c>
      <c r="P41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25003.112801485615</v>
      </c>
      <c r="Q414" s="37">
        <f>Table1[[#This Row],[Trended Medicare Pricing for all RHCs]]-Table1[[#This Row],[SumOfSFY23 Estimated Payment 6/13/2022]]</f>
        <v>-531.98598145068536</v>
      </c>
      <c r="R414" s="35">
        <f>Table1[[#This Row],[SumOfUnits]]*Table1[[#This Row],[Actuarial Factor 6/13/22]]</f>
        <v>115.68552631048728</v>
      </c>
    </row>
    <row r="415" spans="1:18" x14ac:dyDescent="0.2">
      <c r="A415" s="178" t="s">
        <v>36</v>
      </c>
      <c r="B415" s="33" t="s">
        <v>660</v>
      </c>
      <c r="C415" s="33" t="s">
        <v>249</v>
      </c>
      <c r="D415" s="33" t="s">
        <v>184</v>
      </c>
      <c r="E415" s="33" t="s">
        <v>790</v>
      </c>
      <c r="F415" s="37">
        <v>16473.509999999998</v>
      </c>
      <c r="G415" s="33">
        <v>74</v>
      </c>
      <c r="H415" s="33">
        <v>74</v>
      </c>
      <c r="I415" s="37">
        <f>Table1[[#This Row],[SumOfPaid]]*Table1[[#This Row],[Actuarial Factor 6/13/22]]</f>
        <v>36853.8022602282</v>
      </c>
      <c r="J415" s="33">
        <v>2.2371554246926251</v>
      </c>
      <c r="K415" s="33" t="s">
        <v>741</v>
      </c>
      <c r="L415" s="33" t="s">
        <v>806</v>
      </c>
      <c r="M415" s="35">
        <f>IFERROR(INDEX(FreeStand_MedicareCRs!E:E,MATCH(Table1[[#This Row],[Medicare Number]],FreeStand_MedicareCRs!A:A,0)),INDEX(HospitalBased_Mdcr_Rates!G:G,MATCH(Table1[[#This Row],[Medicare Number]],HospitalBased_Mdcr_Rates!E:E,0)))</f>
        <v>216.13</v>
      </c>
      <c r="N415" s="35" t="str">
        <f>IFERROR(IF(Table1[[#This Row],[Medicare Rate in CR]]&gt;0,"Y","N"),"N")</f>
        <v>Y</v>
      </c>
      <c r="O415" s="40">
        <f>Table1[[#This Row],[Medicare Rate in CR]]*Table1[[#This Row],[SumOfUnits]]*Table1[[#This Row],[Actuarial Factor 6/13/22]]</f>
        <v>35780.213743472457</v>
      </c>
      <c r="P41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35780.213743472457</v>
      </c>
      <c r="Q415" s="37">
        <f>Table1[[#This Row],[Trended Medicare Pricing for all RHCs]]-Table1[[#This Row],[SumOfSFY23 Estimated Payment 6/13/2022]]</f>
        <v>-1073.5885167557426</v>
      </c>
      <c r="R415" s="35">
        <f>Table1[[#This Row],[SumOfUnits]]*Table1[[#This Row],[Actuarial Factor 6/13/22]]</f>
        <v>165.54950142725426</v>
      </c>
    </row>
    <row r="416" spans="1:18" x14ac:dyDescent="0.2">
      <c r="A416" s="178" t="s">
        <v>36</v>
      </c>
      <c r="B416" s="33" t="s">
        <v>660</v>
      </c>
      <c r="C416" s="33" t="s">
        <v>249</v>
      </c>
      <c r="D416" s="33" t="s">
        <v>184</v>
      </c>
      <c r="E416" s="33" t="s">
        <v>793</v>
      </c>
      <c r="F416" s="37">
        <v>220.96</v>
      </c>
      <c r="G416" s="33">
        <v>1</v>
      </c>
      <c r="H416" s="33">
        <v>1</v>
      </c>
      <c r="I416" s="37">
        <f>Table1[[#This Row],[SumOfPaid]]*Table1[[#This Row],[Actuarial Factor 6/13/22]]</f>
        <v>494.32186264008243</v>
      </c>
      <c r="J416" s="33">
        <v>2.2371554246926251</v>
      </c>
      <c r="K416" s="33" t="s">
        <v>741</v>
      </c>
      <c r="L416" s="33" t="s">
        <v>806</v>
      </c>
      <c r="M416" s="35">
        <f>IFERROR(INDEX(FreeStand_MedicareCRs!E:E,MATCH(Table1[[#This Row],[Medicare Number]],FreeStand_MedicareCRs!A:A,0)),INDEX(HospitalBased_Mdcr_Rates!G:G,MATCH(Table1[[#This Row],[Medicare Number]],HospitalBased_Mdcr_Rates!E:E,0)))</f>
        <v>216.13</v>
      </c>
      <c r="N416" s="35" t="str">
        <f>IFERROR(IF(Table1[[#This Row],[Medicare Rate in CR]]&gt;0,"Y","N"),"N")</f>
        <v>Y</v>
      </c>
      <c r="O416" s="40">
        <f>Table1[[#This Row],[Medicare Rate in CR]]*Table1[[#This Row],[SumOfUnits]]*Table1[[#This Row],[Actuarial Factor 6/13/22]]</f>
        <v>483.51640193881707</v>
      </c>
      <c r="P41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483.51640193881707</v>
      </c>
      <c r="Q416" s="37">
        <f>Table1[[#This Row],[Trended Medicare Pricing for all RHCs]]-Table1[[#This Row],[SumOfSFY23 Estimated Payment 6/13/2022]]</f>
        <v>-10.805460701265361</v>
      </c>
      <c r="R416" s="35">
        <f>Table1[[#This Row],[SumOfUnits]]*Table1[[#This Row],[Actuarial Factor 6/13/22]]</f>
        <v>2.2371554246926251</v>
      </c>
    </row>
    <row r="417" spans="1:18" x14ac:dyDescent="0.2">
      <c r="A417" s="178" t="s">
        <v>36</v>
      </c>
      <c r="B417" s="33" t="s">
        <v>660</v>
      </c>
      <c r="C417" s="33" t="s">
        <v>249</v>
      </c>
      <c r="D417" s="33" t="s">
        <v>184</v>
      </c>
      <c r="E417" s="33" t="s">
        <v>789</v>
      </c>
      <c r="F417" s="37">
        <v>39442.539999999994</v>
      </c>
      <c r="G417" s="33">
        <v>178</v>
      </c>
      <c r="H417" s="33">
        <v>178</v>
      </c>
      <c r="I417" s="37">
        <f>Table1[[#This Row],[SumOfPaid]]*Table1[[#This Row],[Actuarial Factor 6/13/22]]</f>
        <v>61213.764655442596</v>
      </c>
      <c r="J417" s="33">
        <v>1.551973190759079</v>
      </c>
      <c r="K417" s="33" t="s">
        <v>741</v>
      </c>
      <c r="L417" s="33" t="s">
        <v>806</v>
      </c>
      <c r="M417" s="35">
        <f>IFERROR(INDEX(FreeStand_MedicareCRs!E:E,MATCH(Table1[[#This Row],[Medicare Number]],FreeStand_MedicareCRs!A:A,0)),INDEX(HospitalBased_Mdcr_Rates!G:G,MATCH(Table1[[#This Row],[Medicare Number]],HospitalBased_Mdcr_Rates!E:E,0)))</f>
        <v>216.13</v>
      </c>
      <c r="N417" s="35" t="str">
        <f>IFERROR(IF(Table1[[#This Row],[Medicare Rate in CR]]&gt;0,"Y","N"),"N")</f>
        <v>Y</v>
      </c>
      <c r="O417" s="40">
        <f>Table1[[#This Row],[Medicare Rate in CR]]*Table1[[#This Row],[SumOfUnits]]*Table1[[#This Row],[Actuarial Factor 6/13/22]]</f>
        <v>59706.177897939233</v>
      </c>
      <c r="P41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59706.177897939233</v>
      </c>
      <c r="Q417" s="37">
        <f>Table1[[#This Row],[Trended Medicare Pricing for all RHCs]]-Table1[[#This Row],[SumOfSFY23 Estimated Payment 6/13/2022]]</f>
        <v>-1507.5867575033626</v>
      </c>
      <c r="R417" s="35">
        <f>Table1[[#This Row],[SumOfUnits]]*Table1[[#This Row],[Actuarial Factor 6/13/22]]</f>
        <v>276.25122795511606</v>
      </c>
    </row>
    <row r="418" spans="1:18" x14ac:dyDescent="0.2">
      <c r="A418" s="178" t="s">
        <v>36</v>
      </c>
      <c r="B418" s="33" t="s">
        <v>660</v>
      </c>
      <c r="C418" s="33" t="s">
        <v>249</v>
      </c>
      <c r="D418" s="33" t="s">
        <v>184</v>
      </c>
      <c r="E418" s="33" t="s">
        <v>791</v>
      </c>
      <c r="F418" s="37">
        <v>1339</v>
      </c>
      <c r="G418" s="33">
        <v>6</v>
      </c>
      <c r="H418" s="33">
        <v>6</v>
      </c>
      <c r="I418" s="37">
        <f>Table1[[#This Row],[SumOfPaid]]*Table1[[#This Row],[Actuarial Factor 6/13/22]]</f>
        <v>2218.1478611504867</v>
      </c>
      <c r="J418" s="33">
        <v>1.6565704713595868</v>
      </c>
      <c r="K418" s="33" t="s">
        <v>741</v>
      </c>
      <c r="L418" s="33" t="s">
        <v>806</v>
      </c>
      <c r="M418" s="35">
        <f>IFERROR(INDEX(FreeStand_MedicareCRs!E:E,MATCH(Table1[[#This Row],[Medicare Number]],FreeStand_MedicareCRs!A:A,0)),INDEX(HospitalBased_Mdcr_Rates!G:G,MATCH(Table1[[#This Row],[Medicare Number]],HospitalBased_Mdcr_Rates!E:E,0)))</f>
        <v>216.13</v>
      </c>
      <c r="N418" s="35" t="str">
        <f>IFERROR(IF(Table1[[#This Row],[Medicare Rate in CR]]&gt;0,"Y","N"),"N")</f>
        <v>Y</v>
      </c>
      <c r="O418" s="40">
        <f>Table1[[#This Row],[Medicare Rate in CR]]*Table1[[#This Row],[SumOfUnits]]*Table1[[#This Row],[Actuarial Factor 6/13/22]]</f>
        <v>2148.2074558496847</v>
      </c>
      <c r="P41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2148.2074558496847</v>
      </c>
      <c r="Q418" s="37">
        <f>Table1[[#This Row],[Trended Medicare Pricing for all RHCs]]-Table1[[#This Row],[SumOfSFY23 Estimated Payment 6/13/2022]]</f>
        <v>-69.940405300802013</v>
      </c>
      <c r="R418" s="35">
        <f>Table1[[#This Row],[SumOfUnits]]*Table1[[#This Row],[Actuarial Factor 6/13/22]]</f>
        <v>9.9394228281575216</v>
      </c>
    </row>
    <row r="419" spans="1:18" x14ac:dyDescent="0.2">
      <c r="A419" s="178" t="s">
        <v>36</v>
      </c>
      <c r="B419" s="33" t="s">
        <v>660</v>
      </c>
      <c r="C419" s="33" t="s">
        <v>249</v>
      </c>
      <c r="D419" s="33" t="s">
        <v>184</v>
      </c>
      <c r="E419" s="33" t="s">
        <v>788</v>
      </c>
      <c r="F419" s="37">
        <v>5336.14</v>
      </c>
      <c r="G419" s="33">
        <v>24</v>
      </c>
      <c r="H419" s="33">
        <v>24</v>
      </c>
      <c r="I419" s="37">
        <f>Table1[[#This Row],[SumOfPaid]]*Table1[[#This Row],[Actuarial Factor 6/13/22]]</f>
        <v>10748.69579725967</v>
      </c>
      <c r="J419" s="33">
        <v>2.0143204258620782</v>
      </c>
      <c r="K419" s="33" t="s">
        <v>741</v>
      </c>
      <c r="L419" s="33" t="s">
        <v>806</v>
      </c>
      <c r="M419" s="35">
        <f>IFERROR(INDEX(FreeStand_MedicareCRs!E:E,MATCH(Table1[[#This Row],[Medicare Number]],FreeStand_MedicareCRs!A:A,0)),INDEX(HospitalBased_Mdcr_Rates!G:G,MATCH(Table1[[#This Row],[Medicare Number]],HospitalBased_Mdcr_Rates!E:E,0)))</f>
        <v>216.13</v>
      </c>
      <c r="N419" s="35" t="str">
        <f>IFERROR(IF(Table1[[#This Row],[Medicare Rate in CR]]&gt;0,"Y","N"),"N")</f>
        <v>Y</v>
      </c>
      <c r="O419" s="40">
        <f>Table1[[#This Row],[Medicare Rate in CR]]*Table1[[#This Row],[SumOfUnits]]*Table1[[#This Row],[Actuarial Factor 6/13/22]]</f>
        <v>10448.521767397702</v>
      </c>
      <c r="P41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10448.521767397702</v>
      </c>
      <c r="Q419" s="37">
        <f>Table1[[#This Row],[Trended Medicare Pricing for all RHCs]]-Table1[[#This Row],[SumOfSFY23 Estimated Payment 6/13/2022]]</f>
        <v>-300.17402986196794</v>
      </c>
      <c r="R419" s="35">
        <f>Table1[[#This Row],[SumOfUnits]]*Table1[[#This Row],[Actuarial Factor 6/13/22]]</f>
        <v>48.343690220689879</v>
      </c>
    </row>
    <row r="420" spans="1:18" x14ac:dyDescent="0.2">
      <c r="A420" s="178" t="s">
        <v>36</v>
      </c>
      <c r="B420" s="33" t="s">
        <v>660</v>
      </c>
      <c r="C420" s="33" t="s">
        <v>249</v>
      </c>
      <c r="D420" s="33" t="s">
        <v>2</v>
      </c>
      <c r="E420" s="33" t="s">
        <v>798</v>
      </c>
      <c r="F420" s="37">
        <v>2001.88</v>
      </c>
      <c r="G420" s="33">
        <v>9</v>
      </c>
      <c r="H420" s="33">
        <v>9</v>
      </c>
      <c r="I420" s="37">
        <f>Table1[[#This Row],[SumOfPaid]]*Table1[[#This Row],[Actuarial Factor 6/13/22]]</f>
        <v>2903.318199613992</v>
      </c>
      <c r="J420" s="33">
        <v>1.4502958217345654</v>
      </c>
      <c r="K420" s="33" t="s">
        <v>741</v>
      </c>
      <c r="L420" s="33" t="s">
        <v>806</v>
      </c>
      <c r="M420" s="35">
        <f>IFERROR(INDEX(FreeStand_MedicareCRs!E:E,MATCH(Table1[[#This Row],[Medicare Number]],FreeStand_MedicareCRs!A:A,0)),INDEX(HospitalBased_Mdcr_Rates!G:G,MATCH(Table1[[#This Row],[Medicare Number]],HospitalBased_Mdcr_Rates!E:E,0)))</f>
        <v>216.13</v>
      </c>
      <c r="N420" s="35" t="str">
        <f>IFERROR(IF(Table1[[#This Row],[Medicare Rate in CR]]&gt;0,"Y","N"),"N")</f>
        <v>Y</v>
      </c>
      <c r="O420" s="40">
        <f>Table1[[#This Row],[Medicare Rate in CR]]*Table1[[#This Row],[SumOfUnits]]*Table1[[#This Row],[Actuarial Factor 6/13/22]]</f>
        <v>2821.0719235634247</v>
      </c>
      <c r="P42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2821.0719235634247</v>
      </c>
      <c r="Q420" s="37">
        <f>Table1[[#This Row],[Trended Medicare Pricing for all RHCs]]-Table1[[#This Row],[SumOfSFY23 Estimated Payment 6/13/2022]]</f>
        <v>-82.246276050567303</v>
      </c>
      <c r="R420" s="35">
        <f>Table1[[#This Row],[SumOfUnits]]*Table1[[#This Row],[Actuarial Factor 6/13/22]]</f>
        <v>13.052662395611089</v>
      </c>
    </row>
    <row r="421" spans="1:18" x14ac:dyDescent="0.2">
      <c r="A421" s="178" t="s">
        <v>36</v>
      </c>
      <c r="B421" s="33" t="s">
        <v>660</v>
      </c>
      <c r="C421" s="33" t="s">
        <v>249</v>
      </c>
      <c r="D421" s="33" t="s">
        <v>2</v>
      </c>
      <c r="E421" s="33" t="s">
        <v>799</v>
      </c>
      <c r="F421" s="37">
        <v>220.96</v>
      </c>
      <c r="G421" s="33">
        <v>1</v>
      </c>
      <c r="H421" s="33">
        <v>1</v>
      </c>
      <c r="I421" s="37">
        <f>Table1[[#This Row],[SumOfPaid]]*Table1[[#This Row],[Actuarial Factor 6/13/22]]</f>
        <v>251.4515428264065</v>
      </c>
      <c r="J421" s="33">
        <v>1.1379957586278353</v>
      </c>
      <c r="K421" s="33" t="s">
        <v>741</v>
      </c>
      <c r="L421" s="33" t="s">
        <v>806</v>
      </c>
      <c r="M421" s="35">
        <f>IFERROR(INDEX(FreeStand_MedicareCRs!E:E,MATCH(Table1[[#This Row],[Medicare Number]],FreeStand_MedicareCRs!A:A,0)),INDEX(HospitalBased_Mdcr_Rates!G:G,MATCH(Table1[[#This Row],[Medicare Number]],HospitalBased_Mdcr_Rates!E:E,0)))</f>
        <v>216.13</v>
      </c>
      <c r="N421" s="35" t="str">
        <f>IFERROR(IF(Table1[[#This Row],[Medicare Rate in CR]]&gt;0,"Y","N"),"N")</f>
        <v>Y</v>
      </c>
      <c r="O421" s="40">
        <f>Table1[[#This Row],[Medicare Rate in CR]]*Table1[[#This Row],[SumOfUnits]]*Table1[[#This Row],[Actuarial Factor 6/13/22]]</f>
        <v>245.95502331223403</v>
      </c>
      <c r="P42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245.95502331223403</v>
      </c>
      <c r="Q421" s="37">
        <f>Table1[[#This Row],[Trended Medicare Pricing for all RHCs]]-Table1[[#This Row],[SumOfSFY23 Estimated Payment 6/13/2022]]</f>
        <v>-5.4965195141724621</v>
      </c>
      <c r="R421" s="35">
        <f>Table1[[#This Row],[SumOfUnits]]*Table1[[#This Row],[Actuarial Factor 6/13/22]]</f>
        <v>1.1379957586278353</v>
      </c>
    </row>
    <row r="422" spans="1:18" x14ac:dyDescent="0.2">
      <c r="A422" s="178" t="s">
        <v>36</v>
      </c>
      <c r="B422" s="33" t="s">
        <v>660</v>
      </c>
      <c r="C422" s="33" t="s">
        <v>249</v>
      </c>
      <c r="D422" s="33" t="s">
        <v>185</v>
      </c>
      <c r="E422" s="33" t="s">
        <v>794</v>
      </c>
      <c r="F422" s="37">
        <v>5346.07</v>
      </c>
      <c r="G422" s="33">
        <v>24</v>
      </c>
      <c r="H422" s="33">
        <v>24</v>
      </c>
      <c r="I422" s="37">
        <f>Table1[[#This Row],[SumOfPaid]]*Table1[[#This Row],[Actuarial Factor 6/13/22]]</f>
        <v>5825.0102700501066</v>
      </c>
      <c r="J422" s="33">
        <v>1.0895873548326354</v>
      </c>
      <c r="K422" s="33" t="s">
        <v>741</v>
      </c>
      <c r="L422" s="33" t="s">
        <v>806</v>
      </c>
      <c r="M422" s="35">
        <f>IFERROR(INDEX(FreeStand_MedicareCRs!E:E,MATCH(Table1[[#This Row],[Medicare Number]],FreeStand_MedicareCRs!A:A,0)),INDEX(HospitalBased_Mdcr_Rates!G:G,MATCH(Table1[[#This Row],[Medicare Number]],HospitalBased_Mdcr_Rates!E:E,0)))</f>
        <v>216.13</v>
      </c>
      <c r="N422" s="35" t="str">
        <f>IFERROR(IF(Table1[[#This Row],[Medicare Rate in CR]]&gt;0,"Y","N"),"N")</f>
        <v>Y</v>
      </c>
      <c r="O422" s="40">
        <f>Table1[[#This Row],[Medicare Rate in CR]]*Table1[[#This Row],[SumOfUnits]]*Table1[[#This Row],[Actuarial Factor 6/13/22]]</f>
        <v>5651.8203599994595</v>
      </c>
      <c r="P42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5651.8203599994595</v>
      </c>
      <c r="Q422" s="37">
        <f>Table1[[#This Row],[Trended Medicare Pricing for all RHCs]]-Table1[[#This Row],[SumOfSFY23 Estimated Payment 6/13/2022]]</f>
        <v>-173.18991005064709</v>
      </c>
      <c r="R422" s="35">
        <f>Table1[[#This Row],[SumOfUnits]]*Table1[[#This Row],[Actuarial Factor 6/13/22]]</f>
        <v>26.15009651598325</v>
      </c>
    </row>
    <row r="423" spans="1:18" x14ac:dyDescent="0.2">
      <c r="A423" s="178" t="s">
        <v>36</v>
      </c>
      <c r="B423" s="33" t="s">
        <v>660</v>
      </c>
      <c r="C423" s="33" t="s">
        <v>249</v>
      </c>
      <c r="D423" s="33" t="s">
        <v>185</v>
      </c>
      <c r="E423" s="33" t="s">
        <v>797</v>
      </c>
      <c r="F423" s="37">
        <v>2889.0299999999997</v>
      </c>
      <c r="G423" s="33">
        <v>13</v>
      </c>
      <c r="H423" s="33">
        <v>13</v>
      </c>
      <c r="I423" s="37">
        <f>Table1[[#This Row],[SumOfPaid]]*Table1[[#This Row],[Actuarial Factor 6/13/22]]</f>
        <v>3150.1613948154268</v>
      </c>
      <c r="J423" s="33">
        <v>1.0903872215987467</v>
      </c>
      <c r="K423" s="33" t="s">
        <v>741</v>
      </c>
      <c r="L423" s="33" t="s">
        <v>806</v>
      </c>
      <c r="M423" s="35">
        <f>IFERROR(INDEX(FreeStand_MedicareCRs!E:E,MATCH(Table1[[#This Row],[Medicare Number]],FreeStand_MedicareCRs!A:A,0)),INDEX(HospitalBased_Mdcr_Rates!G:G,MATCH(Table1[[#This Row],[Medicare Number]],HospitalBased_Mdcr_Rates!E:E,0)))</f>
        <v>216.13</v>
      </c>
      <c r="N423" s="35" t="str">
        <f>IFERROR(IF(Table1[[#This Row],[Medicare Rate in CR]]&gt;0,"Y","N"),"N")</f>
        <v>Y</v>
      </c>
      <c r="O423" s="40">
        <f>Table1[[#This Row],[Medicare Rate in CR]]*Table1[[#This Row],[SumOfUnits]]*Table1[[#This Row],[Actuarial Factor 6/13/22]]</f>
        <v>3063.6500726537824</v>
      </c>
      <c r="P42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3063.6500726537824</v>
      </c>
      <c r="Q423" s="37">
        <f>Table1[[#This Row],[Trended Medicare Pricing for all RHCs]]-Table1[[#This Row],[SumOfSFY23 Estimated Payment 6/13/2022]]</f>
        <v>-86.51132216164433</v>
      </c>
      <c r="R423" s="35">
        <f>Table1[[#This Row],[SumOfUnits]]*Table1[[#This Row],[Actuarial Factor 6/13/22]]</f>
        <v>14.175033880783706</v>
      </c>
    </row>
    <row r="424" spans="1:18" x14ac:dyDescent="0.2">
      <c r="A424" s="178" t="s">
        <v>36</v>
      </c>
      <c r="B424" s="33" t="s">
        <v>660</v>
      </c>
      <c r="C424" s="33" t="s">
        <v>249</v>
      </c>
      <c r="D424" s="33" t="s">
        <v>185</v>
      </c>
      <c r="E424" s="33" t="s">
        <v>796</v>
      </c>
      <c r="F424" s="37">
        <v>890.46</v>
      </c>
      <c r="G424" s="33">
        <v>4</v>
      </c>
      <c r="H424" s="33">
        <v>4</v>
      </c>
      <c r="I424" s="37">
        <f>Table1[[#This Row],[SumOfPaid]]*Table1[[#This Row],[Actuarial Factor 6/13/22]]</f>
        <v>846.65973659853739</v>
      </c>
      <c r="J424" s="33">
        <v>0.95081164409242114</v>
      </c>
      <c r="K424" s="33" t="s">
        <v>741</v>
      </c>
      <c r="L424" s="33" t="s">
        <v>806</v>
      </c>
      <c r="M424" s="35">
        <f>IFERROR(INDEX(FreeStand_MedicareCRs!E:E,MATCH(Table1[[#This Row],[Medicare Number]],FreeStand_MedicareCRs!A:A,0)),INDEX(HospitalBased_Mdcr_Rates!G:G,MATCH(Table1[[#This Row],[Medicare Number]],HospitalBased_Mdcr_Rates!E:E,0)))</f>
        <v>216.13</v>
      </c>
      <c r="N424" s="35" t="str">
        <f>IFERROR(IF(Table1[[#This Row],[Medicare Rate in CR]]&gt;0,"Y","N"),"N")</f>
        <v>Y</v>
      </c>
      <c r="O424" s="40">
        <f>Table1[[#This Row],[Medicare Rate in CR]]*Table1[[#This Row],[SumOfUnits]]*Table1[[#This Row],[Actuarial Factor 6/13/22]]</f>
        <v>821.99568255077986</v>
      </c>
      <c r="P42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821.99568255077986</v>
      </c>
      <c r="Q424" s="37">
        <f>Table1[[#This Row],[Trended Medicare Pricing for all RHCs]]-Table1[[#This Row],[SumOfSFY23 Estimated Payment 6/13/2022]]</f>
        <v>-24.664054047757531</v>
      </c>
      <c r="R424" s="35">
        <f>Table1[[#This Row],[SumOfUnits]]*Table1[[#This Row],[Actuarial Factor 6/13/22]]</f>
        <v>3.8032465763696846</v>
      </c>
    </row>
    <row r="425" spans="1:18" x14ac:dyDescent="0.2">
      <c r="A425" s="178" t="s">
        <v>36</v>
      </c>
      <c r="B425" s="33" t="s">
        <v>660</v>
      </c>
      <c r="C425" s="33" t="s">
        <v>249</v>
      </c>
      <c r="D425" s="33" t="s">
        <v>185</v>
      </c>
      <c r="E425" s="33" t="s">
        <v>795</v>
      </c>
      <c r="F425" s="37">
        <v>12228.929999999998</v>
      </c>
      <c r="G425" s="33">
        <v>55</v>
      </c>
      <c r="H425" s="33">
        <v>55</v>
      </c>
      <c r="I425" s="37">
        <f>Table1[[#This Row],[SumOfPaid]]*Table1[[#This Row],[Actuarial Factor 6/13/22]]</f>
        <v>13944.381181510938</v>
      </c>
      <c r="J425" s="33">
        <v>1.1402781094920766</v>
      </c>
      <c r="K425" s="33" t="s">
        <v>741</v>
      </c>
      <c r="L425" s="33" t="s">
        <v>806</v>
      </c>
      <c r="M425" s="35">
        <f>IFERROR(INDEX(FreeStand_MedicareCRs!E:E,MATCH(Table1[[#This Row],[Medicare Number]],FreeStand_MedicareCRs!A:A,0)),INDEX(HospitalBased_Mdcr_Rates!G:G,MATCH(Table1[[#This Row],[Medicare Number]],HospitalBased_Mdcr_Rates!E:E,0)))</f>
        <v>216.13</v>
      </c>
      <c r="N425" s="35" t="str">
        <f>IFERROR(IF(Table1[[#This Row],[Medicare Rate in CR]]&gt;0,"Y","N"),"N")</f>
        <v>Y</v>
      </c>
      <c r="O425" s="40">
        <f>Table1[[#This Row],[Medicare Rate in CR]]*Table1[[#This Row],[SumOfUnits]]*Table1[[#This Row],[Actuarial Factor 6/13/22]]</f>
        <v>13554.656929248738</v>
      </c>
      <c r="P42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13554.656929248738</v>
      </c>
      <c r="Q425" s="37">
        <f>Table1[[#This Row],[Trended Medicare Pricing for all RHCs]]-Table1[[#This Row],[SumOfSFY23 Estimated Payment 6/13/2022]]</f>
        <v>-389.72425226220003</v>
      </c>
      <c r="R425" s="35">
        <f>Table1[[#This Row],[SumOfUnits]]*Table1[[#This Row],[Actuarial Factor 6/13/22]]</f>
        <v>62.715296022064216</v>
      </c>
    </row>
    <row r="426" spans="1:18" x14ac:dyDescent="0.2">
      <c r="A426" s="178" t="s">
        <v>37</v>
      </c>
      <c r="B426" s="33" t="s">
        <v>639</v>
      </c>
      <c r="C426" s="33" t="s">
        <v>426</v>
      </c>
      <c r="D426" s="33" t="s">
        <v>184</v>
      </c>
      <c r="E426" s="33" t="s">
        <v>788</v>
      </c>
      <c r="F426" s="37">
        <v>186.1</v>
      </c>
      <c r="G426" s="33">
        <v>1</v>
      </c>
      <c r="H426" s="33">
        <v>1</v>
      </c>
      <c r="I426" s="37">
        <f>Table1[[#This Row],[SumOfPaid]]*Table1[[#This Row],[Actuarial Factor 6/13/22]]</f>
        <v>405.59624056828068</v>
      </c>
      <c r="J426" s="33">
        <v>2.179453200259434</v>
      </c>
      <c r="K426" s="33" t="s">
        <v>217</v>
      </c>
      <c r="L426" s="33" t="s">
        <v>805</v>
      </c>
      <c r="M426" s="35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26" s="35" t="str">
        <f>IFERROR(IF(Table1[[#This Row],[Medicare Rate in CR]]&gt;0,"Y","N"),"N")</f>
        <v>Y</v>
      </c>
      <c r="O426" s="40">
        <f>Table1[[#This Row],[Medicare Rate in CR]]*Table1[[#This Row],[SumOfUnits]]*Table1[[#This Row],[Actuarial Factor 6/13/22]]</f>
        <v>587.79852810996931</v>
      </c>
      <c r="P42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587.79852810996931</v>
      </c>
      <c r="Q426" s="37">
        <f>Table1[[#This Row],[Trended Medicare Pricing for all RHCs]]-Table1[[#This Row],[SumOfSFY23 Estimated Payment 6/13/2022]]</f>
        <v>182.20228754168863</v>
      </c>
      <c r="R426" s="35">
        <f>Table1[[#This Row],[SumOfUnits]]*Table1[[#This Row],[Actuarial Factor 6/13/22]]</f>
        <v>2.179453200259434</v>
      </c>
    </row>
    <row r="427" spans="1:18" x14ac:dyDescent="0.2">
      <c r="A427" s="178" t="s">
        <v>37</v>
      </c>
      <c r="B427" s="33" t="s">
        <v>639</v>
      </c>
      <c r="C427" s="33" t="s">
        <v>413</v>
      </c>
      <c r="D427" s="33" t="s">
        <v>185</v>
      </c>
      <c r="E427" s="33" t="s">
        <v>795</v>
      </c>
      <c r="F427" s="37">
        <v>186.1</v>
      </c>
      <c r="G427" s="33">
        <v>1</v>
      </c>
      <c r="H427" s="33">
        <v>1</v>
      </c>
      <c r="I427" s="37">
        <f>Table1[[#This Row],[SumOfPaid]]*Table1[[#This Row],[Actuarial Factor 6/13/22]]</f>
        <v>224.95881337196235</v>
      </c>
      <c r="J427" s="33">
        <v>1.2088060901233872</v>
      </c>
      <c r="K427" s="33" t="s">
        <v>217</v>
      </c>
      <c r="L427" s="33" t="s">
        <v>805</v>
      </c>
      <c r="M427" s="35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27" s="35" t="str">
        <f>IFERROR(IF(Table1[[#This Row],[Medicare Rate in CR]]&gt;0,"Y","N"),"N")</f>
        <v>Y</v>
      </c>
      <c r="O427" s="40">
        <f>Table1[[#This Row],[Medicare Rate in CR]]*Table1[[#This Row],[SumOfUnits]]*Table1[[#This Row],[Actuarial Factor 6/13/22]]</f>
        <v>326.01500250627754</v>
      </c>
      <c r="P42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326.01500250627754</v>
      </c>
      <c r="Q427" s="37">
        <f>Table1[[#This Row],[Trended Medicare Pricing for all RHCs]]-Table1[[#This Row],[SumOfSFY23 Estimated Payment 6/13/2022]]</f>
        <v>101.05618913431519</v>
      </c>
      <c r="R427" s="35">
        <f>Table1[[#This Row],[SumOfUnits]]*Table1[[#This Row],[Actuarial Factor 6/13/22]]</f>
        <v>1.2088060901233872</v>
      </c>
    </row>
    <row r="428" spans="1:18" x14ac:dyDescent="0.2">
      <c r="A428" s="178" t="s">
        <v>37</v>
      </c>
      <c r="B428" s="33" t="s">
        <v>639</v>
      </c>
      <c r="C428" s="33" t="s">
        <v>423</v>
      </c>
      <c r="D428" s="33" t="s">
        <v>185</v>
      </c>
      <c r="E428" s="33" t="s">
        <v>795</v>
      </c>
      <c r="F428" s="37">
        <v>186.1</v>
      </c>
      <c r="G428" s="33">
        <v>1</v>
      </c>
      <c r="H428" s="33">
        <v>1</v>
      </c>
      <c r="I428" s="37">
        <f>Table1[[#This Row],[SumOfPaid]]*Table1[[#This Row],[Actuarial Factor 6/13/22]]</f>
        <v>216.34375387019873</v>
      </c>
      <c r="J428" s="33">
        <v>1.1625134544341684</v>
      </c>
      <c r="K428" s="33" t="s">
        <v>217</v>
      </c>
      <c r="L428" s="33" t="s">
        <v>805</v>
      </c>
      <c r="M428" s="35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28" s="35" t="str">
        <f>IFERROR(IF(Table1[[#This Row],[Medicare Rate in CR]]&gt;0,"Y","N"),"N")</f>
        <v>Y</v>
      </c>
      <c r="O428" s="40">
        <f>Table1[[#This Row],[Medicare Rate in CR]]*Table1[[#This Row],[SumOfUnits]]*Table1[[#This Row],[Actuarial Factor 6/13/22]]</f>
        <v>313.52987866089524</v>
      </c>
      <c r="P42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313.52987866089524</v>
      </c>
      <c r="Q428" s="37">
        <f>Table1[[#This Row],[Trended Medicare Pricing for all RHCs]]-Table1[[#This Row],[SumOfSFY23 Estimated Payment 6/13/2022]]</f>
        <v>97.18612479069651</v>
      </c>
      <c r="R428" s="35">
        <f>Table1[[#This Row],[SumOfUnits]]*Table1[[#This Row],[Actuarial Factor 6/13/22]]</f>
        <v>1.1625134544341684</v>
      </c>
    </row>
    <row r="429" spans="1:18" x14ac:dyDescent="0.2">
      <c r="A429" s="178" t="s">
        <v>37</v>
      </c>
      <c r="B429" s="33" t="s">
        <v>639</v>
      </c>
      <c r="C429" s="33" t="s">
        <v>381</v>
      </c>
      <c r="D429" s="33" t="s">
        <v>184</v>
      </c>
      <c r="E429" s="33" t="s">
        <v>789</v>
      </c>
      <c r="F429" s="37">
        <v>186.1</v>
      </c>
      <c r="G429" s="33">
        <v>1</v>
      </c>
      <c r="H429" s="33">
        <v>1</v>
      </c>
      <c r="I429" s="37">
        <f>Table1[[#This Row],[SumOfPaid]]*Table1[[#This Row],[Actuarial Factor 6/13/22]]</f>
        <v>276.60807707057853</v>
      </c>
      <c r="J429" s="33">
        <v>1.4863410911906423</v>
      </c>
      <c r="K429" s="33" t="s">
        <v>217</v>
      </c>
      <c r="L429" s="33" t="s">
        <v>805</v>
      </c>
      <c r="M429" s="35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29" s="35" t="str">
        <f>IFERROR(IF(Table1[[#This Row],[Medicare Rate in CR]]&gt;0,"Y","N"),"N")</f>
        <v>Y</v>
      </c>
      <c r="O429" s="40">
        <f>Table1[[#This Row],[Medicare Rate in CR]]*Table1[[#This Row],[SumOfUnits]]*Table1[[#This Row],[Actuarial Factor 6/13/22]]</f>
        <v>400.86619229411622</v>
      </c>
      <c r="P42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400.86619229411622</v>
      </c>
      <c r="Q429" s="37">
        <f>Table1[[#This Row],[Trended Medicare Pricing for all RHCs]]-Table1[[#This Row],[SumOfSFY23 Estimated Payment 6/13/2022]]</f>
        <v>124.25811522353769</v>
      </c>
      <c r="R429" s="35">
        <f>Table1[[#This Row],[SumOfUnits]]*Table1[[#This Row],[Actuarial Factor 6/13/22]]</f>
        <v>1.4863410911906423</v>
      </c>
    </row>
    <row r="430" spans="1:18" x14ac:dyDescent="0.2">
      <c r="A430" s="178" t="s">
        <v>37</v>
      </c>
      <c r="B430" s="33" t="s">
        <v>639</v>
      </c>
      <c r="C430" s="33" t="s">
        <v>249</v>
      </c>
      <c r="D430" s="33" t="s">
        <v>184</v>
      </c>
      <c r="E430" s="33" t="s">
        <v>792</v>
      </c>
      <c r="F430" s="37">
        <v>2623.0999999999995</v>
      </c>
      <c r="G430" s="33">
        <v>14</v>
      </c>
      <c r="H430" s="33">
        <v>14</v>
      </c>
      <c r="I430" s="37">
        <f>Table1[[#This Row],[SumOfPaid]]*Table1[[#This Row],[Actuarial Factor 6/13/22]]</f>
        <v>3989.0140350497227</v>
      </c>
      <c r="J430" s="33">
        <v>1.5207251096220973</v>
      </c>
      <c r="K430" s="33" t="s">
        <v>217</v>
      </c>
      <c r="L430" s="33" t="s">
        <v>805</v>
      </c>
      <c r="M430" s="35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30" s="35" t="str">
        <f>IFERROR(IF(Table1[[#This Row],[Medicare Rate in CR]]&gt;0,"Y","N"),"N")</f>
        <v>Y</v>
      </c>
      <c r="O430" s="40">
        <f>Table1[[#This Row],[Medicare Rate in CR]]*Table1[[#This Row],[SumOfUnits]]*Table1[[#This Row],[Actuarial Factor 6/13/22]]</f>
        <v>5741.9538689111141</v>
      </c>
      <c r="P43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5741.9538689111141</v>
      </c>
      <c r="Q430" s="37">
        <f>Table1[[#This Row],[Trended Medicare Pricing for all RHCs]]-Table1[[#This Row],[SumOfSFY23 Estimated Payment 6/13/2022]]</f>
        <v>1752.9398338613914</v>
      </c>
      <c r="R430" s="35">
        <f>Table1[[#This Row],[SumOfUnits]]*Table1[[#This Row],[Actuarial Factor 6/13/22]]</f>
        <v>21.290151534709363</v>
      </c>
    </row>
    <row r="431" spans="1:18" x14ac:dyDescent="0.2">
      <c r="A431" s="178" t="s">
        <v>37</v>
      </c>
      <c r="B431" s="33" t="s">
        <v>639</v>
      </c>
      <c r="C431" s="33" t="s">
        <v>249</v>
      </c>
      <c r="D431" s="33" t="s">
        <v>184</v>
      </c>
      <c r="E431" s="33" t="s">
        <v>786</v>
      </c>
      <c r="F431" s="37">
        <v>16619.54</v>
      </c>
      <c r="G431" s="33">
        <v>89</v>
      </c>
      <c r="H431" s="33">
        <v>89</v>
      </c>
      <c r="I431" s="37">
        <f>Table1[[#This Row],[SumOfPaid]]*Table1[[#This Row],[Actuarial Factor 6/13/22]]</f>
        <v>25297.89778866047</v>
      </c>
      <c r="J431" s="33">
        <v>1.5221779777695694</v>
      </c>
      <c r="K431" s="33" t="s">
        <v>217</v>
      </c>
      <c r="L431" s="33" t="s">
        <v>805</v>
      </c>
      <c r="M431" s="35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31" s="35" t="str">
        <f>IFERROR(IF(Table1[[#This Row],[Medicare Rate in CR]]&gt;0,"Y","N"),"N")</f>
        <v>Y</v>
      </c>
      <c r="O431" s="40">
        <f>Table1[[#This Row],[Medicare Rate in CR]]*Table1[[#This Row],[SumOfUnits]]*Table1[[#This Row],[Actuarial Factor 6/13/22]]</f>
        <v>36537.294653796307</v>
      </c>
      <c r="P43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36537.294653796307</v>
      </c>
      <c r="Q431" s="37">
        <f>Table1[[#This Row],[Trended Medicare Pricing for all RHCs]]-Table1[[#This Row],[SumOfSFY23 Estimated Payment 6/13/2022]]</f>
        <v>11239.396865135837</v>
      </c>
      <c r="R431" s="35">
        <f>Table1[[#This Row],[SumOfUnits]]*Table1[[#This Row],[Actuarial Factor 6/13/22]]</f>
        <v>135.47384002149167</v>
      </c>
    </row>
    <row r="432" spans="1:18" x14ac:dyDescent="0.2">
      <c r="A432" s="178" t="s">
        <v>37</v>
      </c>
      <c r="B432" s="33" t="s">
        <v>639</v>
      </c>
      <c r="C432" s="33" t="s">
        <v>249</v>
      </c>
      <c r="D432" s="33" t="s">
        <v>184</v>
      </c>
      <c r="E432" s="33" t="s">
        <v>790</v>
      </c>
      <c r="F432" s="37">
        <v>9888.0799999999981</v>
      </c>
      <c r="G432" s="33">
        <v>53</v>
      </c>
      <c r="H432" s="33">
        <v>53</v>
      </c>
      <c r="I432" s="37">
        <f>Table1[[#This Row],[SumOfPaid]]*Table1[[#This Row],[Actuarial Factor 6/13/22]]</f>
        <v>22121.171811794648</v>
      </c>
      <c r="J432" s="33">
        <v>2.2371554246926251</v>
      </c>
      <c r="K432" s="33" t="s">
        <v>217</v>
      </c>
      <c r="L432" s="33" t="s">
        <v>805</v>
      </c>
      <c r="M432" s="35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32" s="35" t="str">
        <f>IFERROR(IF(Table1[[#This Row],[Medicare Rate in CR]]&gt;0,"Y","N"),"N")</f>
        <v>Y</v>
      </c>
      <c r="O432" s="40">
        <f>Table1[[#This Row],[Medicare Rate in CR]]*Table1[[#This Row],[SumOfUnits]]*Table1[[#This Row],[Actuarial Factor 6/13/22]]</f>
        <v>31978.123356098848</v>
      </c>
      <c r="P43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31978.123356098848</v>
      </c>
      <c r="Q432" s="37">
        <f>Table1[[#This Row],[Trended Medicare Pricing for all RHCs]]-Table1[[#This Row],[SumOfSFY23 Estimated Payment 6/13/2022]]</f>
        <v>9856.9515443042001</v>
      </c>
      <c r="R432" s="35">
        <f>Table1[[#This Row],[SumOfUnits]]*Table1[[#This Row],[Actuarial Factor 6/13/22]]</f>
        <v>118.56923750870912</v>
      </c>
    </row>
    <row r="433" spans="1:18" x14ac:dyDescent="0.2">
      <c r="A433" s="178" t="s">
        <v>37</v>
      </c>
      <c r="B433" s="33" t="s">
        <v>639</v>
      </c>
      <c r="C433" s="33" t="s">
        <v>249</v>
      </c>
      <c r="D433" s="33" t="s">
        <v>184</v>
      </c>
      <c r="E433" s="33" t="s">
        <v>789</v>
      </c>
      <c r="F433" s="37">
        <v>26532.18</v>
      </c>
      <c r="G433" s="33">
        <v>144</v>
      </c>
      <c r="H433" s="33">
        <v>144</v>
      </c>
      <c r="I433" s="37">
        <f>Table1[[#This Row],[SumOfPaid]]*Table1[[#This Row],[Actuarial Factor 6/13/22]]</f>
        <v>41177.232052394225</v>
      </c>
      <c r="J433" s="33">
        <v>1.551973190759079</v>
      </c>
      <c r="K433" s="33" t="s">
        <v>217</v>
      </c>
      <c r="L433" s="33" t="s">
        <v>805</v>
      </c>
      <c r="M433" s="35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33" s="35" t="str">
        <f>IFERROR(IF(Table1[[#This Row],[Medicare Rate in CR]]&gt;0,"Y","N"),"N")</f>
        <v>Y</v>
      </c>
      <c r="O433" s="40">
        <f>Table1[[#This Row],[Medicare Rate in CR]]*Table1[[#This Row],[SumOfUnits]]*Table1[[#This Row],[Actuarial Factor 6/13/22]]</f>
        <v>60273.672414872191</v>
      </c>
      <c r="P43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60273.672414872191</v>
      </c>
      <c r="Q433" s="37">
        <f>Table1[[#This Row],[Trended Medicare Pricing for all RHCs]]-Table1[[#This Row],[SumOfSFY23 Estimated Payment 6/13/2022]]</f>
        <v>19096.440362477966</v>
      </c>
      <c r="R433" s="35">
        <f>Table1[[#This Row],[SumOfUnits]]*Table1[[#This Row],[Actuarial Factor 6/13/22]]</f>
        <v>223.48413946930737</v>
      </c>
    </row>
    <row r="434" spans="1:18" x14ac:dyDescent="0.2">
      <c r="A434" s="178" t="s">
        <v>37</v>
      </c>
      <c r="B434" s="33" t="s">
        <v>639</v>
      </c>
      <c r="C434" s="33" t="s">
        <v>249</v>
      </c>
      <c r="D434" s="33" t="s">
        <v>184</v>
      </c>
      <c r="E434" s="33" t="s">
        <v>791</v>
      </c>
      <c r="F434" s="37">
        <v>1116.5999999999999</v>
      </c>
      <c r="G434" s="33">
        <v>6</v>
      </c>
      <c r="H434" s="33">
        <v>6</v>
      </c>
      <c r="I434" s="37">
        <f>Table1[[#This Row],[SumOfPaid]]*Table1[[#This Row],[Actuarial Factor 6/13/22]]</f>
        <v>1849.7265883201144</v>
      </c>
      <c r="J434" s="33">
        <v>1.6565704713595868</v>
      </c>
      <c r="K434" s="33" t="s">
        <v>217</v>
      </c>
      <c r="L434" s="33" t="s">
        <v>805</v>
      </c>
      <c r="M434" s="35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34" s="35" t="str">
        <f>IFERROR(IF(Table1[[#This Row],[Medicare Rate in CR]]&gt;0,"Y","N"),"N")</f>
        <v>Y</v>
      </c>
      <c r="O434" s="40">
        <f>Table1[[#This Row],[Medicare Rate in CR]]*Table1[[#This Row],[SumOfUnits]]*Table1[[#This Row],[Actuarial Factor 6/13/22]]</f>
        <v>2680.6623367540828</v>
      </c>
      <c r="P43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2680.6623367540828</v>
      </c>
      <c r="Q434" s="37">
        <f>Table1[[#This Row],[Trended Medicare Pricing for all RHCs]]-Table1[[#This Row],[SumOfSFY23 Estimated Payment 6/13/2022]]</f>
        <v>830.93574843396846</v>
      </c>
      <c r="R434" s="35">
        <f>Table1[[#This Row],[SumOfUnits]]*Table1[[#This Row],[Actuarial Factor 6/13/22]]</f>
        <v>9.9394228281575216</v>
      </c>
    </row>
    <row r="435" spans="1:18" x14ac:dyDescent="0.2">
      <c r="A435" s="178" t="s">
        <v>37</v>
      </c>
      <c r="B435" s="33" t="s">
        <v>639</v>
      </c>
      <c r="C435" s="33" t="s">
        <v>249</v>
      </c>
      <c r="D435" s="33" t="s">
        <v>184</v>
      </c>
      <c r="E435" s="33" t="s">
        <v>788</v>
      </c>
      <c r="F435" s="37">
        <v>8588.9199999999983</v>
      </c>
      <c r="G435" s="33">
        <v>46</v>
      </c>
      <c r="H435" s="33">
        <v>46</v>
      </c>
      <c r="I435" s="37">
        <f>Table1[[#This Row],[SumOfPaid]]*Table1[[#This Row],[Actuarial Factor 6/13/22]]</f>
        <v>17300.836992095316</v>
      </c>
      <c r="J435" s="33">
        <v>2.0143204258620782</v>
      </c>
      <c r="K435" s="33" t="s">
        <v>217</v>
      </c>
      <c r="L435" s="33" t="s">
        <v>805</v>
      </c>
      <c r="M435" s="35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35" s="35" t="str">
        <f>IFERROR(IF(Table1[[#This Row],[Medicare Rate in CR]]&gt;0,"Y","N"),"N")</f>
        <v>Y</v>
      </c>
      <c r="O435" s="40">
        <f>Table1[[#This Row],[Medicare Rate in CR]]*Table1[[#This Row],[SumOfUnits]]*Table1[[#This Row],[Actuarial Factor 6/13/22]]</f>
        <v>24990.062067330113</v>
      </c>
      <c r="P43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24990.062067330113</v>
      </c>
      <c r="Q435" s="37">
        <f>Table1[[#This Row],[Trended Medicare Pricing for all RHCs]]-Table1[[#This Row],[SumOfSFY23 Estimated Payment 6/13/2022]]</f>
        <v>7689.2250752347973</v>
      </c>
      <c r="R435" s="35">
        <f>Table1[[#This Row],[SumOfUnits]]*Table1[[#This Row],[Actuarial Factor 6/13/22]]</f>
        <v>92.658739589655596</v>
      </c>
    </row>
    <row r="436" spans="1:18" x14ac:dyDescent="0.2">
      <c r="A436" s="178" t="s">
        <v>37</v>
      </c>
      <c r="B436" s="33" t="s">
        <v>639</v>
      </c>
      <c r="C436" s="33" t="s">
        <v>249</v>
      </c>
      <c r="D436" s="33" t="s">
        <v>184</v>
      </c>
      <c r="E436" s="33" t="s">
        <v>787</v>
      </c>
      <c r="F436" s="37">
        <v>5776.18</v>
      </c>
      <c r="G436" s="33">
        <v>31</v>
      </c>
      <c r="H436" s="33">
        <v>31</v>
      </c>
      <c r="I436" s="37">
        <f>Table1[[#This Row],[SumOfPaid]]*Table1[[#This Row],[Actuarial Factor 6/13/22]]</f>
        <v>7218.0648608863721</v>
      </c>
      <c r="J436" s="33">
        <v>1.2496260263506975</v>
      </c>
      <c r="K436" s="33" t="s">
        <v>217</v>
      </c>
      <c r="L436" s="33" t="s">
        <v>805</v>
      </c>
      <c r="M436" s="35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36" s="35" t="str">
        <f>IFERROR(IF(Table1[[#This Row],[Medicare Rate in CR]]&gt;0,"Y","N"),"N")</f>
        <v>Y</v>
      </c>
      <c r="O436" s="40">
        <f>Table1[[#This Row],[Medicare Rate in CR]]*Table1[[#This Row],[SumOfUnits]]*Table1[[#This Row],[Actuarial Factor 6/13/22]]</f>
        <v>10447.748318510276</v>
      </c>
      <c r="P43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10447.748318510276</v>
      </c>
      <c r="Q436" s="37">
        <f>Table1[[#This Row],[Trended Medicare Pricing for all RHCs]]-Table1[[#This Row],[SumOfSFY23 Estimated Payment 6/13/2022]]</f>
        <v>3229.6834576239035</v>
      </c>
      <c r="R436" s="35">
        <f>Table1[[#This Row],[SumOfUnits]]*Table1[[#This Row],[Actuarial Factor 6/13/22]]</f>
        <v>38.738406816871624</v>
      </c>
    </row>
    <row r="437" spans="1:18" x14ac:dyDescent="0.2">
      <c r="A437" s="178" t="s">
        <v>37</v>
      </c>
      <c r="B437" s="33" t="s">
        <v>639</v>
      </c>
      <c r="C437" s="33" t="s">
        <v>249</v>
      </c>
      <c r="D437" s="33" t="s">
        <v>2</v>
      </c>
      <c r="E437" s="33" t="s">
        <v>800</v>
      </c>
      <c r="F437" s="37">
        <v>186.1</v>
      </c>
      <c r="G437" s="33">
        <v>1</v>
      </c>
      <c r="H437" s="33">
        <v>1</v>
      </c>
      <c r="I437" s="37">
        <f>Table1[[#This Row],[SumOfPaid]]*Table1[[#This Row],[Actuarial Factor 6/13/22]]</f>
        <v>243.28105321799163</v>
      </c>
      <c r="J437" s="33">
        <v>1.307259823847349</v>
      </c>
      <c r="K437" s="33" t="s">
        <v>217</v>
      </c>
      <c r="L437" s="33" t="s">
        <v>805</v>
      </c>
      <c r="M437" s="35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37" s="35" t="str">
        <f>IFERROR(IF(Table1[[#This Row],[Medicare Rate in CR]]&gt;0,"Y","N"),"N")</f>
        <v>Y</v>
      </c>
      <c r="O437" s="40">
        <f>Table1[[#This Row],[Medicare Rate in CR]]*Table1[[#This Row],[SumOfUnits]]*Table1[[#This Row],[Actuarial Factor 6/13/22]]</f>
        <v>352.56797449163003</v>
      </c>
      <c r="P43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352.56797449163003</v>
      </c>
      <c r="Q437" s="37">
        <f>Table1[[#This Row],[Trended Medicare Pricing for all RHCs]]-Table1[[#This Row],[SumOfSFY23 Estimated Payment 6/13/2022]]</f>
        <v>109.2869212736384</v>
      </c>
      <c r="R437" s="35">
        <f>Table1[[#This Row],[SumOfUnits]]*Table1[[#This Row],[Actuarial Factor 6/13/22]]</f>
        <v>1.307259823847349</v>
      </c>
    </row>
    <row r="438" spans="1:18" x14ac:dyDescent="0.2">
      <c r="A438" s="178" t="s">
        <v>37</v>
      </c>
      <c r="B438" s="33" t="s">
        <v>639</v>
      </c>
      <c r="C438" s="33" t="s">
        <v>249</v>
      </c>
      <c r="D438" s="33" t="s">
        <v>2</v>
      </c>
      <c r="E438" s="33" t="s">
        <v>798</v>
      </c>
      <c r="F438" s="37">
        <v>561.84</v>
      </c>
      <c r="G438" s="33">
        <v>3</v>
      </c>
      <c r="H438" s="33">
        <v>3</v>
      </c>
      <c r="I438" s="37">
        <f>Table1[[#This Row],[SumOfPaid]]*Table1[[#This Row],[Actuarial Factor 6/13/22]]</f>
        <v>814.83420448334823</v>
      </c>
      <c r="J438" s="33">
        <v>1.4502958217345654</v>
      </c>
      <c r="K438" s="33" t="s">
        <v>217</v>
      </c>
      <c r="L438" s="33" t="s">
        <v>805</v>
      </c>
      <c r="M438" s="35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38" s="35" t="str">
        <f>IFERROR(IF(Table1[[#This Row],[Medicare Rate in CR]]&gt;0,"Y","N"),"N")</f>
        <v>Y</v>
      </c>
      <c r="O438" s="40">
        <f>Table1[[#This Row],[Medicare Rate in CR]]*Table1[[#This Row],[SumOfUnits]]*Table1[[#This Row],[Actuarial Factor 6/13/22]]</f>
        <v>1173.4343493654367</v>
      </c>
      <c r="P43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1173.4343493654367</v>
      </c>
      <c r="Q438" s="37">
        <f>Table1[[#This Row],[Trended Medicare Pricing for all RHCs]]-Table1[[#This Row],[SumOfSFY23 Estimated Payment 6/13/2022]]</f>
        <v>358.60014488208844</v>
      </c>
      <c r="R438" s="35">
        <f>Table1[[#This Row],[SumOfUnits]]*Table1[[#This Row],[Actuarial Factor 6/13/22]]</f>
        <v>4.3508874652036962</v>
      </c>
    </row>
    <row r="439" spans="1:18" x14ac:dyDescent="0.2">
      <c r="A439" s="178" t="s">
        <v>37</v>
      </c>
      <c r="B439" s="33" t="s">
        <v>639</v>
      </c>
      <c r="C439" s="33" t="s">
        <v>249</v>
      </c>
      <c r="D439" s="33" t="s">
        <v>2</v>
      </c>
      <c r="E439" s="33" t="s">
        <v>799</v>
      </c>
      <c r="F439" s="37">
        <v>1681.98</v>
      </c>
      <c r="G439" s="33">
        <v>9</v>
      </c>
      <c r="H439" s="33">
        <v>9</v>
      </c>
      <c r="I439" s="37">
        <f>Table1[[#This Row],[SumOfPaid]]*Table1[[#This Row],[Actuarial Factor 6/13/22]]</f>
        <v>1914.0861060968464</v>
      </c>
      <c r="J439" s="33">
        <v>1.1379957586278353</v>
      </c>
      <c r="K439" s="33" t="s">
        <v>217</v>
      </c>
      <c r="L439" s="33" t="s">
        <v>805</v>
      </c>
      <c r="M439" s="35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39" s="35" t="str">
        <f>IFERROR(IF(Table1[[#This Row],[Medicare Rate in CR]]&gt;0,"Y","N"),"N")</f>
        <v>Y</v>
      </c>
      <c r="O439" s="40">
        <f>Table1[[#This Row],[Medicare Rate in CR]]*Table1[[#This Row],[SumOfUnits]]*Table1[[#This Row],[Actuarial Factor 6/13/22]]</f>
        <v>2762.2571049173443</v>
      </c>
      <c r="P43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2762.2571049173443</v>
      </c>
      <c r="Q439" s="37">
        <f>Table1[[#This Row],[Trended Medicare Pricing for all RHCs]]-Table1[[#This Row],[SumOfSFY23 Estimated Payment 6/13/2022]]</f>
        <v>848.17099882049797</v>
      </c>
      <c r="R439" s="35">
        <f>Table1[[#This Row],[SumOfUnits]]*Table1[[#This Row],[Actuarial Factor 6/13/22]]</f>
        <v>10.241961827650517</v>
      </c>
    </row>
    <row r="440" spans="1:18" x14ac:dyDescent="0.2">
      <c r="A440" s="178" t="s">
        <v>37</v>
      </c>
      <c r="B440" s="33" t="s">
        <v>639</v>
      </c>
      <c r="C440" s="33" t="s">
        <v>249</v>
      </c>
      <c r="D440" s="33" t="s">
        <v>185</v>
      </c>
      <c r="E440" s="33" t="s">
        <v>794</v>
      </c>
      <c r="F440" s="37">
        <v>1678.44</v>
      </c>
      <c r="G440" s="33">
        <v>9</v>
      </c>
      <c r="H440" s="33">
        <v>9</v>
      </c>
      <c r="I440" s="37">
        <f>Table1[[#This Row],[SumOfPaid]]*Table1[[#This Row],[Actuarial Factor 6/13/22]]</f>
        <v>1828.8069998452886</v>
      </c>
      <c r="J440" s="33">
        <v>1.0895873548326354</v>
      </c>
      <c r="K440" s="33" t="s">
        <v>217</v>
      </c>
      <c r="L440" s="33" t="s">
        <v>805</v>
      </c>
      <c r="M440" s="35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40" s="35" t="str">
        <f>IFERROR(IF(Table1[[#This Row],[Medicare Rate in CR]]&gt;0,"Y","N"),"N")</f>
        <v>Y</v>
      </c>
      <c r="O440" s="40">
        <f>Table1[[#This Row],[Medicare Rate in CR]]*Table1[[#This Row],[SumOfUnits]]*Table1[[#This Row],[Actuarial Factor 6/13/22]]</f>
        <v>2644.7553863852554</v>
      </c>
      <c r="P44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2644.7553863852554</v>
      </c>
      <c r="Q440" s="37">
        <f>Table1[[#This Row],[Trended Medicare Pricing for all RHCs]]-Table1[[#This Row],[SumOfSFY23 Estimated Payment 6/13/2022]]</f>
        <v>815.9483865399668</v>
      </c>
      <c r="R440" s="35">
        <f>Table1[[#This Row],[SumOfUnits]]*Table1[[#This Row],[Actuarial Factor 6/13/22]]</f>
        <v>9.8062861934937189</v>
      </c>
    </row>
    <row r="441" spans="1:18" x14ac:dyDescent="0.2">
      <c r="A441" s="178" t="s">
        <v>37</v>
      </c>
      <c r="B441" s="33" t="s">
        <v>639</v>
      </c>
      <c r="C441" s="33" t="s">
        <v>249</v>
      </c>
      <c r="D441" s="33" t="s">
        <v>185</v>
      </c>
      <c r="E441" s="33" t="s">
        <v>797</v>
      </c>
      <c r="F441" s="37">
        <v>2426.38</v>
      </c>
      <c r="G441" s="33">
        <v>13</v>
      </c>
      <c r="H441" s="33">
        <v>13</v>
      </c>
      <c r="I441" s="37">
        <f>Table1[[#This Row],[SumOfPaid]]*Table1[[#This Row],[Actuarial Factor 6/13/22]]</f>
        <v>2645.693746742767</v>
      </c>
      <c r="J441" s="33">
        <v>1.0903872215987467</v>
      </c>
      <c r="K441" s="33" t="s">
        <v>217</v>
      </c>
      <c r="L441" s="33" t="s">
        <v>805</v>
      </c>
      <c r="M441" s="35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41" s="35" t="str">
        <f>IFERROR(IF(Table1[[#This Row],[Medicare Rate in CR]]&gt;0,"Y","N"),"N")</f>
        <v>Y</v>
      </c>
      <c r="O441" s="40">
        <f>Table1[[#This Row],[Medicare Rate in CR]]*Table1[[#This Row],[SumOfUnits]]*Table1[[#This Row],[Actuarial Factor 6/13/22]]</f>
        <v>3823.0066376473656</v>
      </c>
      <c r="P44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3823.0066376473656</v>
      </c>
      <c r="Q441" s="37">
        <f>Table1[[#This Row],[Trended Medicare Pricing for all RHCs]]-Table1[[#This Row],[SumOfSFY23 Estimated Payment 6/13/2022]]</f>
        <v>1177.3128909045986</v>
      </c>
      <c r="R441" s="35">
        <f>Table1[[#This Row],[SumOfUnits]]*Table1[[#This Row],[Actuarial Factor 6/13/22]]</f>
        <v>14.175033880783706</v>
      </c>
    </row>
    <row r="442" spans="1:18" x14ac:dyDescent="0.2">
      <c r="A442" s="178" t="s">
        <v>37</v>
      </c>
      <c r="B442" s="33" t="s">
        <v>639</v>
      </c>
      <c r="C442" s="33" t="s">
        <v>249</v>
      </c>
      <c r="D442" s="33" t="s">
        <v>185</v>
      </c>
      <c r="E442" s="33" t="s">
        <v>796</v>
      </c>
      <c r="F442" s="37">
        <v>1306.24</v>
      </c>
      <c r="G442" s="33">
        <v>7</v>
      </c>
      <c r="H442" s="33">
        <v>7</v>
      </c>
      <c r="I442" s="37">
        <f>Table1[[#This Row],[SumOfPaid]]*Table1[[#This Row],[Actuarial Factor 6/13/22]]</f>
        <v>1241.9882019792842</v>
      </c>
      <c r="J442" s="33">
        <v>0.95081164409242114</v>
      </c>
      <c r="K442" s="33" t="s">
        <v>217</v>
      </c>
      <c r="L442" s="33" t="s">
        <v>805</v>
      </c>
      <c r="M442" s="35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42" s="35" t="str">
        <f>IFERROR(IF(Table1[[#This Row],[Medicare Rate in CR]]&gt;0,"Y","N"),"N")</f>
        <v>Y</v>
      </c>
      <c r="O442" s="40">
        <f>Table1[[#This Row],[Medicare Rate in CR]]*Table1[[#This Row],[SumOfUnits]]*Table1[[#This Row],[Actuarial Factor 6/13/22]]</f>
        <v>1795.0373028820818</v>
      </c>
      <c r="P44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1795.0373028820818</v>
      </c>
      <c r="Q442" s="37">
        <f>Table1[[#This Row],[Trended Medicare Pricing for all RHCs]]-Table1[[#This Row],[SumOfSFY23 Estimated Payment 6/13/2022]]</f>
        <v>553.04910090279759</v>
      </c>
      <c r="R442" s="35">
        <f>Table1[[#This Row],[SumOfUnits]]*Table1[[#This Row],[Actuarial Factor 6/13/22]]</f>
        <v>6.6556815086469481</v>
      </c>
    </row>
    <row r="443" spans="1:18" x14ac:dyDescent="0.2">
      <c r="A443" s="178" t="s">
        <v>37</v>
      </c>
      <c r="B443" s="33" t="s">
        <v>639</v>
      </c>
      <c r="C443" s="33" t="s">
        <v>249</v>
      </c>
      <c r="D443" s="33" t="s">
        <v>185</v>
      </c>
      <c r="E443" s="33" t="s">
        <v>795</v>
      </c>
      <c r="F443" s="37">
        <v>19786.78000000001</v>
      </c>
      <c r="G443" s="33">
        <v>106</v>
      </c>
      <c r="H443" s="33">
        <v>106</v>
      </c>
      <c r="I443" s="37">
        <f>Table1[[#This Row],[SumOfPaid]]*Table1[[#This Row],[Actuarial Factor 6/13/22]]</f>
        <v>22562.432091335642</v>
      </c>
      <c r="J443" s="33">
        <v>1.1402781094920766</v>
      </c>
      <c r="K443" s="33" t="s">
        <v>217</v>
      </c>
      <c r="L443" s="33" t="s">
        <v>805</v>
      </c>
      <c r="M443" s="35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43" s="35" t="str">
        <f>IFERROR(IF(Table1[[#This Row],[Medicare Rate in CR]]&gt;0,"Y","N"),"N")</f>
        <v>Y</v>
      </c>
      <c r="O443" s="40">
        <f>Table1[[#This Row],[Medicare Rate in CR]]*Table1[[#This Row],[SumOfUnits]]*Table1[[#This Row],[Actuarial Factor 6/13/22]]</f>
        <v>32598.498649781381</v>
      </c>
      <c r="P44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32598.498649781381</v>
      </c>
      <c r="Q443" s="37">
        <f>Table1[[#This Row],[Trended Medicare Pricing for all RHCs]]-Table1[[#This Row],[SumOfSFY23 Estimated Payment 6/13/2022]]</f>
        <v>10036.066558445738</v>
      </c>
      <c r="R443" s="35">
        <f>Table1[[#This Row],[SumOfUnits]]*Table1[[#This Row],[Actuarial Factor 6/13/22]]</f>
        <v>120.86947960616013</v>
      </c>
    </row>
    <row r="444" spans="1:18" x14ac:dyDescent="0.2">
      <c r="A444" s="178" t="s">
        <v>37</v>
      </c>
      <c r="B444" s="33" t="s">
        <v>639</v>
      </c>
      <c r="C444" s="33" t="s">
        <v>422</v>
      </c>
      <c r="D444" s="33" t="s">
        <v>184</v>
      </c>
      <c r="E444" s="33" t="s">
        <v>788</v>
      </c>
      <c r="F444" s="37">
        <v>186.1</v>
      </c>
      <c r="G444" s="33">
        <v>1</v>
      </c>
      <c r="H444" s="33">
        <v>1</v>
      </c>
      <c r="I444" s="37">
        <f>Table1[[#This Row],[SumOfPaid]]*Table1[[#This Row],[Actuarial Factor 6/13/22]]</f>
        <v>385.88367842528243</v>
      </c>
      <c r="J444" s="33">
        <v>2.0735286320541775</v>
      </c>
      <c r="K444" s="33" t="s">
        <v>217</v>
      </c>
      <c r="L444" s="33" t="s">
        <v>805</v>
      </c>
      <c r="M444" s="35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44" s="35" t="str">
        <f>IFERROR(IF(Table1[[#This Row],[Medicare Rate in CR]]&gt;0,"Y","N"),"N")</f>
        <v>Y</v>
      </c>
      <c r="O444" s="40">
        <f>Table1[[#This Row],[Medicare Rate in CR]]*Table1[[#This Row],[SumOfUnits]]*Table1[[#This Row],[Actuarial Factor 6/13/22]]</f>
        <v>559.23067206501162</v>
      </c>
      <c r="P44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559.23067206501162</v>
      </c>
      <c r="Q444" s="37">
        <f>Table1[[#This Row],[Trended Medicare Pricing for all RHCs]]-Table1[[#This Row],[SumOfSFY23 Estimated Payment 6/13/2022]]</f>
        <v>173.34699363972919</v>
      </c>
      <c r="R444" s="35">
        <f>Table1[[#This Row],[SumOfUnits]]*Table1[[#This Row],[Actuarial Factor 6/13/22]]</f>
        <v>2.0735286320541775</v>
      </c>
    </row>
    <row r="445" spans="1:18" x14ac:dyDescent="0.2">
      <c r="A445" s="178" t="s">
        <v>37</v>
      </c>
      <c r="B445" s="33" t="s">
        <v>639</v>
      </c>
      <c r="C445" s="33" t="s">
        <v>192</v>
      </c>
      <c r="D445" s="33" t="s">
        <v>184</v>
      </c>
      <c r="E445" s="33" t="s">
        <v>786</v>
      </c>
      <c r="F445" s="37">
        <v>186.1</v>
      </c>
      <c r="G445" s="33">
        <v>1</v>
      </c>
      <c r="H445" s="33">
        <v>1</v>
      </c>
      <c r="I445" s="37">
        <f>Table1[[#This Row],[SumOfPaid]]*Table1[[#This Row],[Actuarial Factor 6/13/22]]</f>
        <v>243.86645850778473</v>
      </c>
      <c r="J445" s="33">
        <v>1.3104054729058825</v>
      </c>
      <c r="K445" s="33" t="s">
        <v>217</v>
      </c>
      <c r="L445" s="33" t="s">
        <v>805</v>
      </c>
      <c r="M445" s="35">
        <f>IFERROR(INDEX(FreeStand_MedicareCRs!E:E,MATCH(Table1[[#This Row],[Medicare Number]],FreeStand_MedicareCRs!A:A,0)),INDEX(HospitalBased_Mdcr_Rates!G:G,MATCH(Table1[[#This Row],[Medicare Number]],HospitalBased_Mdcr_Rates!E:E,0)))</f>
        <v>269.7</v>
      </c>
      <c r="N445" s="35" t="str">
        <f>IFERROR(IF(Table1[[#This Row],[Medicare Rate in CR]]&gt;0,"Y","N"),"N")</f>
        <v>Y</v>
      </c>
      <c r="O445" s="40">
        <f>Table1[[#This Row],[Medicare Rate in CR]]*Table1[[#This Row],[SumOfUnits]]*Table1[[#This Row],[Actuarial Factor 6/13/22]]</f>
        <v>353.41635604271647</v>
      </c>
      <c r="P44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353.41635604271647</v>
      </c>
      <c r="Q445" s="37">
        <f>Table1[[#This Row],[Trended Medicare Pricing for all RHCs]]-Table1[[#This Row],[SumOfSFY23 Estimated Payment 6/13/2022]]</f>
        <v>109.54989753493174</v>
      </c>
      <c r="R445" s="35">
        <f>Table1[[#This Row],[SumOfUnits]]*Table1[[#This Row],[Actuarial Factor 6/13/22]]</f>
        <v>1.3104054729058825</v>
      </c>
    </row>
    <row r="446" spans="1:18" x14ac:dyDescent="0.2">
      <c r="A446" s="178" t="s">
        <v>38</v>
      </c>
      <c r="B446" s="33" t="s">
        <v>700</v>
      </c>
      <c r="C446" s="33" t="s">
        <v>421</v>
      </c>
      <c r="D446" s="33" t="s">
        <v>184</v>
      </c>
      <c r="E446" s="33" t="s">
        <v>788</v>
      </c>
      <c r="F446" s="37">
        <v>1032.8499999999999</v>
      </c>
      <c r="G446" s="33">
        <v>5</v>
      </c>
      <c r="H446" s="33">
        <v>5</v>
      </c>
      <c r="I446" s="37">
        <f>Table1[[#This Row],[SumOfPaid]]*Table1[[#This Row],[Actuarial Factor 6/13/22]]</f>
        <v>2021.187208051681</v>
      </c>
      <c r="J446" s="33">
        <v>1.9569029462668162</v>
      </c>
      <c r="K446" s="33" t="s">
        <v>320</v>
      </c>
      <c r="L446" s="33" t="s">
        <v>805</v>
      </c>
      <c r="M446" s="35">
        <f>IFERROR(INDEX(FreeStand_MedicareCRs!E:E,MATCH(Table1[[#This Row],[Medicare Number]],FreeStand_MedicareCRs!A:A,0)),INDEX(HospitalBased_Mdcr_Rates!G:G,MATCH(Table1[[#This Row],[Medicare Number]],HospitalBased_Mdcr_Rates!E:E,0)))</f>
        <v>280.87</v>
      </c>
      <c r="N446" s="35" t="str">
        <f>IFERROR(IF(Table1[[#This Row],[Medicare Rate in CR]]&gt;0,"Y","N"),"N")</f>
        <v>Y</v>
      </c>
      <c r="O446" s="40">
        <f>Table1[[#This Row],[Medicare Rate in CR]]*Table1[[#This Row],[SumOfUnits]]*Table1[[#This Row],[Actuarial Factor 6/13/22]]</f>
        <v>2748.1766525898029</v>
      </c>
      <c r="P44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2748.1766525898029</v>
      </c>
      <c r="Q446" s="37">
        <f>Table1[[#This Row],[Trended Medicare Pricing for all RHCs]]-Table1[[#This Row],[SumOfSFY23 Estimated Payment 6/13/2022]]</f>
        <v>726.98944453812192</v>
      </c>
      <c r="R446" s="35">
        <f>Table1[[#This Row],[SumOfUnits]]*Table1[[#This Row],[Actuarial Factor 6/13/22]]</f>
        <v>9.784514731334081</v>
      </c>
    </row>
    <row r="447" spans="1:18" x14ac:dyDescent="0.2">
      <c r="A447" s="178" t="s">
        <v>38</v>
      </c>
      <c r="B447" s="33" t="s">
        <v>700</v>
      </c>
      <c r="C447" s="33" t="s">
        <v>364</v>
      </c>
      <c r="D447" s="33" t="s">
        <v>184</v>
      </c>
      <c r="E447" s="33" t="s">
        <v>791</v>
      </c>
      <c r="F447" s="37">
        <v>206.57</v>
      </c>
      <c r="G447" s="33">
        <v>1</v>
      </c>
      <c r="H447" s="33">
        <v>1</v>
      </c>
      <c r="I447" s="37">
        <f>Table1[[#This Row],[SumOfPaid]]*Table1[[#This Row],[Actuarial Factor 6/13/22]]</f>
        <v>318.9556925290475</v>
      </c>
      <c r="J447" s="33">
        <v>1.5440562159512394</v>
      </c>
      <c r="K447" s="33" t="s">
        <v>320</v>
      </c>
      <c r="L447" s="33" t="s">
        <v>805</v>
      </c>
      <c r="M447" s="35">
        <f>IFERROR(INDEX(FreeStand_MedicareCRs!E:E,MATCH(Table1[[#This Row],[Medicare Number]],FreeStand_MedicareCRs!A:A,0)),INDEX(HospitalBased_Mdcr_Rates!G:G,MATCH(Table1[[#This Row],[Medicare Number]],HospitalBased_Mdcr_Rates!E:E,0)))</f>
        <v>280.87</v>
      </c>
      <c r="N447" s="35" t="str">
        <f>IFERROR(IF(Table1[[#This Row],[Medicare Rate in CR]]&gt;0,"Y","N"),"N")</f>
        <v>Y</v>
      </c>
      <c r="O447" s="40">
        <f>Table1[[#This Row],[Medicare Rate in CR]]*Table1[[#This Row],[SumOfUnits]]*Table1[[#This Row],[Actuarial Factor 6/13/22]]</f>
        <v>433.67906937422464</v>
      </c>
      <c r="P44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433.67906937422464</v>
      </c>
      <c r="Q447" s="37">
        <f>Table1[[#This Row],[Trended Medicare Pricing for all RHCs]]-Table1[[#This Row],[SumOfSFY23 Estimated Payment 6/13/2022]]</f>
        <v>114.72337684517714</v>
      </c>
      <c r="R447" s="35">
        <f>Table1[[#This Row],[SumOfUnits]]*Table1[[#This Row],[Actuarial Factor 6/13/22]]</f>
        <v>1.5440562159512394</v>
      </c>
    </row>
    <row r="448" spans="1:18" x14ac:dyDescent="0.2">
      <c r="A448" s="178" t="s">
        <v>38</v>
      </c>
      <c r="B448" s="33" t="s">
        <v>700</v>
      </c>
      <c r="C448" s="33" t="s">
        <v>249</v>
      </c>
      <c r="D448" s="33" t="s">
        <v>184</v>
      </c>
      <c r="E448" s="33" t="s">
        <v>792</v>
      </c>
      <c r="F448" s="37">
        <v>209.67</v>
      </c>
      <c r="G448" s="33">
        <v>1</v>
      </c>
      <c r="H448" s="33">
        <v>1</v>
      </c>
      <c r="I448" s="37">
        <f>Table1[[#This Row],[SumOfPaid]]*Table1[[#This Row],[Actuarial Factor 6/13/22]]</f>
        <v>318.85043373446513</v>
      </c>
      <c r="J448" s="33">
        <v>1.5207251096220973</v>
      </c>
      <c r="K448" s="33" t="s">
        <v>320</v>
      </c>
      <c r="L448" s="33" t="s">
        <v>805</v>
      </c>
      <c r="M448" s="35">
        <f>IFERROR(INDEX(FreeStand_MedicareCRs!E:E,MATCH(Table1[[#This Row],[Medicare Number]],FreeStand_MedicareCRs!A:A,0)),INDEX(HospitalBased_Mdcr_Rates!G:G,MATCH(Table1[[#This Row],[Medicare Number]],HospitalBased_Mdcr_Rates!E:E,0)))</f>
        <v>280.87</v>
      </c>
      <c r="N448" s="35" t="str">
        <f>IFERROR(IF(Table1[[#This Row],[Medicare Rate in CR]]&gt;0,"Y","N"),"N")</f>
        <v>Y</v>
      </c>
      <c r="O448" s="40">
        <f>Table1[[#This Row],[Medicare Rate in CR]]*Table1[[#This Row],[SumOfUnits]]*Table1[[#This Row],[Actuarial Factor 6/13/22]]</f>
        <v>427.12606153955846</v>
      </c>
      <c r="P44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427.12606153955846</v>
      </c>
      <c r="Q448" s="37">
        <f>Table1[[#This Row],[Trended Medicare Pricing for all RHCs]]-Table1[[#This Row],[SumOfSFY23 Estimated Payment 6/13/2022]]</f>
        <v>108.27562780509334</v>
      </c>
      <c r="R448" s="35">
        <f>Table1[[#This Row],[SumOfUnits]]*Table1[[#This Row],[Actuarial Factor 6/13/22]]</f>
        <v>1.5207251096220973</v>
      </c>
    </row>
    <row r="449" spans="1:18" x14ac:dyDescent="0.2">
      <c r="A449" s="178" t="s">
        <v>38</v>
      </c>
      <c r="B449" s="33" t="s">
        <v>700</v>
      </c>
      <c r="C449" s="33" t="s">
        <v>249</v>
      </c>
      <c r="D449" s="33" t="s">
        <v>184</v>
      </c>
      <c r="E449" s="33" t="s">
        <v>786</v>
      </c>
      <c r="F449" s="37">
        <v>6951.83</v>
      </c>
      <c r="G449" s="33">
        <v>33</v>
      </c>
      <c r="H449" s="33">
        <v>33</v>
      </c>
      <c r="I449" s="37">
        <f>Table1[[#This Row],[SumOfPaid]]*Table1[[#This Row],[Actuarial Factor 6/13/22]]</f>
        <v>10581.922531197826</v>
      </c>
      <c r="J449" s="33">
        <v>1.5221779777695694</v>
      </c>
      <c r="K449" s="33" t="s">
        <v>320</v>
      </c>
      <c r="L449" s="33" t="s">
        <v>805</v>
      </c>
      <c r="M449" s="35">
        <f>IFERROR(INDEX(FreeStand_MedicareCRs!E:E,MATCH(Table1[[#This Row],[Medicare Number]],FreeStand_MedicareCRs!A:A,0)),INDEX(HospitalBased_Mdcr_Rates!G:G,MATCH(Table1[[#This Row],[Medicare Number]],HospitalBased_Mdcr_Rates!E:E,0)))</f>
        <v>280.87</v>
      </c>
      <c r="N449" s="35" t="str">
        <f>IFERROR(IF(Table1[[#This Row],[Medicare Rate in CR]]&gt;0,"Y","N"),"N")</f>
        <v>Y</v>
      </c>
      <c r="O449" s="40">
        <f>Table1[[#This Row],[Medicare Rate in CR]]*Table1[[#This Row],[SumOfUnits]]*Table1[[#This Row],[Actuarial Factor 6/13/22]]</f>
        <v>14108.626244332587</v>
      </c>
      <c r="P44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14108.626244332587</v>
      </c>
      <c r="Q449" s="37">
        <f>Table1[[#This Row],[Trended Medicare Pricing for all RHCs]]-Table1[[#This Row],[SumOfSFY23 Estimated Payment 6/13/2022]]</f>
        <v>3526.7037131347606</v>
      </c>
      <c r="R449" s="35">
        <f>Table1[[#This Row],[SumOfUnits]]*Table1[[#This Row],[Actuarial Factor 6/13/22]]</f>
        <v>50.231873266395795</v>
      </c>
    </row>
    <row r="450" spans="1:18" x14ac:dyDescent="0.2">
      <c r="A450" s="178" t="s">
        <v>38</v>
      </c>
      <c r="B450" s="33" t="s">
        <v>700</v>
      </c>
      <c r="C450" s="33" t="s">
        <v>249</v>
      </c>
      <c r="D450" s="33" t="s">
        <v>184</v>
      </c>
      <c r="E450" s="33" t="s">
        <v>790</v>
      </c>
      <c r="F450" s="37">
        <v>7118.7699999999995</v>
      </c>
      <c r="G450" s="33">
        <v>34</v>
      </c>
      <c r="H450" s="33">
        <v>34</v>
      </c>
      <c r="I450" s="37">
        <f>Table1[[#This Row],[SumOfPaid]]*Table1[[#This Row],[Actuarial Factor 6/13/22]]</f>
        <v>15925.794922639117</v>
      </c>
      <c r="J450" s="33">
        <v>2.2371554246926251</v>
      </c>
      <c r="K450" s="33" t="s">
        <v>320</v>
      </c>
      <c r="L450" s="33" t="s">
        <v>805</v>
      </c>
      <c r="M450" s="35">
        <f>IFERROR(INDEX(FreeStand_MedicareCRs!E:E,MATCH(Table1[[#This Row],[Medicare Number]],FreeStand_MedicareCRs!A:A,0)),INDEX(HospitalBased_Mdcr_Rates!G:G,MATCH(Table1[[#This Row],[Medicare Number]],HospitalBased_Mdcr_Rates!E:E,0)))</f>
        <v>280.87</v>
      </c>
      <c r="N450" s="35" t="str">
        <f>IFERROR(IF(Table1[[#This Row],[Medicare Rate in CR]]&gt;0,"Y","N"),"N")</f>
        <v>Y</v>
      </c>
      <c r="O450" s="40">
        <f>Table1[[#This Row],[Medicare Rate in CR]]*Table1[[#This Row],[SumOfUnits]]*Table1[[#This Row],[Actuarial Factor 6/13/22]]</f>
        <v>21363.894700536199</v>
      </c>
      <c r="P45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21363.894700536199</v>
      </c>
      <c r="Q450" s="37">
        <f>Table1[[#This Row],[Trended Medicare Pricing for all RHCs]]-Table1[[#This Row],[SumOfSFY23 Estimated Payment 6/13/2022]]</f>
        <v>5438.0997778970814</v>
      </c>
      <c r="R450" s="35">
        <f>Table1[[#This Row],[SumOfUnits]]*Table1[[#This Row],[Actuarial Factor 6/13/22]]</f>
        <v>76.06328443954925</v>
      </c>
    </row>
    <row r="451" spans="1:18" x14ac:dyDescent="0.2">
      <c r="A451" s="178" t="s">
        <v>38</v>
      </c>
      <c r="B451" s="33" t="s">
        <v>700</v>
      </c>
      <c r="C451" s="33" t="s">
        <v>249</v>
      </c>
      <c r="D451" s="33" t="s">
        <v>184</v>
      </c>
      <c r="E451" s="33" t="s">
        <v>789</v>
      </c>
      <c r="F451" s="37">
        <v>16306.800000000001</v>
      </c>
      <c r="G451" s="33">
        <v>78</v>
      </c>
      <c r="H451" s="33">
        <v>78</v>
      </c>
      <c r="I451" s="37">
        <f>Table1[[#This Row],[SumOfPaid]]*Table1[[#This Row],[Actuarial Factor 6/13/22]]</f>
        <v>25307.716427070151</v>
      </c>
      <c r="J451" s="33">
        <v>1.551973190759079</v>
      </c>
      <c r="K451" s="33" t="s">
        <v>320</v>
      </c>
      <c r="L451" s="33" t="s">
        <v>805</v>
      </c>
      <c r="M451" s="35">
        <f>IFERROR(INDEX(FreeStand_MedicareCRs!E:E,MATCH(Table1[[#This Row],[Medicare Number]],FreeStand_MedicareCRs!A:A,0)),INDEX(HospitalBased_Mdcr_Rates!G:G,MATCH(Table1[[#This Row],[Medicare Number]],HospitalBased_Mdcr_Rates!E:E,0)))</f>
        <v>280.87</v>
      </c>
      <c r="N451" s="35" t="str">
        <f>IFERROR(IF(Table1[[#This Row],[Medicare Rate in CR]]&gt;0,"Y","N"),"N")</f>
        <v>Y</v>
      </c>
      <c r="O451" s="40">
        <f>Table1[[#This Row],[Medicare Rate in CR]]*Table1[[#This Row],[SumOfUnits]]*Table1[[#This Row],[Actuarial Factor 6/13/22]]</f>
        <v>34000.411386903201</v>
      </c>
      <c r="P45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34000.411386903201</v>
      </c>
      <c r="Q451" s="37">
        <f>Table1[[#This Row],[Trended Medicare Pricing for all RHCs]]-Table1[[#This Row],[SumOfSFY23 Estimated Payment 6/13/2022]]</f>
        <v>8692.6949598330502</v>
      </c>
      <c r="R451" s="35">
        <f>Table1[[#This Row],[SumOfUnits]]*Table1[[#This Row],[Actuarial Factor 6/13/22]]</f>
        <v>121.05390887920817</v>
      </c>
    </row>
    <row r="452" spans="1:18" x14ac:dyDescent="0.2">
      <c r="A452" s="178" t="s">
        <v>38</v>
      </c>
      <c r="B452" s="33" t="s">
        <v>700</v>
      </c>
      <c r="C452" s="33" t="s">
        <v>249</v>
      </c>
      <c r="D452" s="33" t="s">
        <v>184</v>
      </c>
      <c r="E452" s="33" t="s">
        <v>791</v>
      </c>
      <c r="F452" s="37">
        <v>701.41</v>
      </c>
      <c r="G452" s="33">
        <v>4</v>
      </c>
      <c r="H452" s="33">
        <v>4</v>
      </c>
      <c r="I452" s="37">
        <f>Table1[[#This Row],[SumOfPaid]]*Table1[[#This Row],[Actuarial Factor 6/13/22]]</f>
        <v>1161.9350943163276</v>
      </c>
      <c r="J452" s="33">
        <v>1.6565704713595868</v>
      </c>
      <c r="K452" s="33" t="s">
        <v>320</v>
      </c>
      <c r="L452" s="33" t="s">
        <v>805</v>
      </c>
      <c r="M452" s="35">
        <f>IFERROR(INDEX(FreeStand_MedicareCRs!E:E,MATCH(Table1[[#This Row],[Medicare Number]],FreeStand_MedicareCRs!A:A,0)),INDEX(HospitalBased_Mdcr_Rates!G:G,MATCH(Table1[[#This Row],[Medicare Number]],HospitalBased_Mdcr_Rates!E:E,0)))</f>
        <v>280.87</v>
      </c>
      <c r="N452" s="35" t="str">
        <f>IFERROR(IF(Table1[[#This Row],[Medicare Rate in CR]]&gt;0,"Y","N"),"N")</f>
        <v>Y</v>
      </c>
      <c r="O452" s="40">
        <f>Table1[[#This Row],[Medicare Rate in CR]]*Table1[[#This Row],[SumOfUnits]]*Table1[[#This Row],[Actuarial Factor 6/13/22]]</f>
        <v>1861.1237931630685</v>
      </c>
      <c r="P45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1861.1237931630685</v>
      </c>
      <c r="Q452" s="37">
        <f>Table1[[#This Row],[Trended Medicare Pricing for all RHCs]]-Table1[[#This Row],[SumOfSFY23 Estimated Payment 6/13/2022]]</f>
        <v>699.18869884674086</v>
      </c>
      <c r="R452" s="35">
        <f>Table1[[#This Row],[SumOfUnits]]*Table1[[#This Row],[Actuarial Factor 6/13/22]]</f>
        <v>6.6262818854383472</v>
      </c>
    </row>
    <row r="453" spans="1:18" x14ac:dyDescent="0.2">
      <c r="A453" s="178" t="s">
        <v>38</v>
      </c>
      <c r="B453" s="33" t="s">
        <v>700</v>
      </c>
      <c r="C453" s="33" t="s">
        <v>249</v>
      </c>
      <c r="D453" s="33" t="s">
        <v>184</v>
      </c>
      <c r="E453" s="33" t="s">
        <v>788</v>
      </c>
      <c r="F453" s="37">
        <v>3144.5899999999997</v>
      </c>
      <c r="G453" s="33">
        <v>15</v>
      </c>
      <c r="H453" s="33">
        <v>15</v>
      </c>
      <c r="I453" s="37">
        <f>Table1[[#This Row],[SumOfPaid]]*Table1[[#This Row],[Actuarial Factor 6/13/22]]</f>
        <v>6334.2118679616315</v>
      </c>
      <c r="J453" s="33">
        <v>2.0143204258620782</v>
      </c>
      <c r="K453" s="33" t="s">
        <v>320</v>
      </c>
      <c r="L453" s="33" t="s">
        <v>805</v>
      </c>
      <c r="M453" s="35">
        <f>IFERROR(INDEX(FreeStand_MedicareCRs!E:E,MATCH(Table1[[#This Row],[Medicare Number]],FreeStand_MedicareCRs!A:A,0)),INDEX(HospitalBased_Mdcr_Rates!G:G,MATCH(Table1[[#This Row],[Medicare Number]],HospitalBased_Mdcr_Rates!E:E,0)))</f>
        <v>280.87</v>
      </c>
      <c r="N453" s="35" t="str">
        <f>IFERROR(IF(Table1[[#This Row],[Medicare Rate in CR]]&gt;0,"Y","N"),"N")</f>
        <v>Y</v>
      </c>
      <c r="O453" s="40">
        <f>Table1[[#This Row],[Medicare Rate in CR]]*Table1[[#This Row],[SumOfUnits]]*Table1[[#This Row],[Actuarial Factor 6/13/22]]</f>
        <v>8486.4326701782284</v>
      </c>
      <c r="P45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8486.4326701782284</v>
      </c>
      <c r="Q453" s="37">
        <f>Table1[[#This Row],[Trended Medicare Pricing for all RHCs]]-Table1[[#This Row],[SumOfSFY23 Estimated Payment 6/13/2022]]</f>
        <v>2152.2208022165969</v>
      </c>
      <c r="R453" s="35">
        <f>Table1[[#This Row],[SumOfUnits]]*Table1[[#This Row],[Actuarial Factor 6/13/22]]</f>
        <v>30.214806387931173</v>
      </c>
    </row>
    <row r="454" spans="1:18" x14ac:dyDescent="0.2">
      <c r="A454" s="178" t="s">
        <v>38</v>
      </c>
      <c r="B454" s="33" t="s">
        <v>700</v>
      </c>
      <c r="C454" s="33" t="s">
        <v>249</v>
      </c>
      <c r="D454" s="33" t="s">
        <v>184</v>
      </c>
      <c r="E454" s="33" t="s">
        <v>787</v>
      </c>
      <c r="F454" s="37">
        <v>206.57</v>
      </c>
      <c r="G454" s="33">
        <v>1</v>
      </c>
      <c r="H454" s="33">
        <v>1</v>
      </c>
      <c r="I454" s="37">
        <f>Table1[[#This Row],[SumOfPaid]]*Table1[[#This Row],[Actuarial Factor 6/13/22]]</f>
        <v>258.13524826326358</v>
      </c>
      <c r="J454" s="33">
        <v>1.2496260263506975</v>
      </c>
      <c r="K454" s="33" t="s">
        <v>320</v>
      </c>
      <c r="L454" s="33" t="s">
        <v>805</v>
      </c>
      <c r="M454" s="35">
        <f>IFERROR(INDEX(FreeStand_MedicareCRs!E:E,MATCH(Table1[[#This Row],[Medicare Number]],FreeStand_MedicareCRs!A:A,0)),INDEX(HospitalBased_Mdcr_Rates!G:G,MATCH(Table1[[#This Row],[Medicare Number]],HospitalBased_Mdcr_Rates!E:E,0)))</f>
        <v>280.87</v>
      </c>
      <c r="N454" s="35" t="str">
        <f>IFERROR(IF(Table1[[#This Row],[Medicare Rate in CR]]&gt;0,"Y","N"),"N")</f>
        <v>Y</v>
      </c>
      <c r="O454" s="40">
        <f>Table1[[#This Row],[Medicare Rate in CR]]*Table1[[#This Row],[SumOfUnits]]*Table1[[#This Row],[Actuarial Factor 6/13/22]]</f>
        <v>350.9824620211204</v>
      </c>
      <c r="P45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350.9824620211204</v>
      </c>
      <c r="Q454" s="37">
        <f>Table1[[#This Row],[Trended Medicare Pricing for all RHCs]]-Table1[[#This Row],[SumOfSFY23 Estimated Payment 6/13/2022]]</f>
        <v>92.847213757856821</v>
      </c>
      <c r="R454" s="35">
        <f>Table1[[#This Row],[SumOfUnits]]*Table1[[#This Row],[Actuarial Factor 6/13/22]]</f>
        <v>1.2496260263506975</v>
      </c>
    </row>
    <row r="455" spans="1:18" x14ac:dyDescent="0.2">
      <c r="A455" s="178" t="s">
        <v>38</v>
      </c>
      <c r="B455" s="33" t="s">
        <v>700</v>
      </c>
      <c r="C455" s="33" t="s">
        <v>249</v>
      </c>
      <c r="D455" s="33" t="s">
        <v>2</v>
      </c>
      <c r="E455" s="33" t="s">
        <v>798</v>
      </c>
      <c r="F455" s="37">
        <v>1792.4299999999998</v>
      </c>
      <c r="G455" s="33">
        <v>9</v>
      </c>
      <c r="H455" s="33">
        <v>9</v>
      </c>
      <c r="I455" s="37">
        <f>Table1[[#This Row],[SumOfPaid]]*Table1[[#This Row],[Actuarial Factor 6/13/22]]</f>
        <v>2599.5537397516869</v>
      </c>
      <c r="J455" s="33">
        <v>1.4502958217345654</v>
      </c>
      <c r="K455" s="33" t="s">
        <v>320</v>
      </c>
      <c r="L455" s="33" t="s">
        <v>805</v>
      </c>
      <c r="M455" s="35">
        <f>IFERROR(INDEX(FreeStand_MedicareCRs!E:E,MATCH(Table1[[#This Row],[Medicare Number]],FreeStand_MedicareCRs!A:A,0)),INDEX(HospitalBased_Mdcr_Rates!G:G,MATCH(Table1[[#This Row],[Medicare Number]],HospitalBased_Mdcr_Rates!E:E,0)))</f>
        <v>280.87</v>
      </c>
      <c r="N455" s="35" t="str">
        <f>IFERROR(IF(Table1[[#This Row],[Medicare Rate in CR]]&gt;0,"Y","N"),"N")</f>
        <v>Y</v>
      </c>
      <c r="O455" s="40">
        <f>Table1[[#This Row],[Medicare Rate in CR]]*Table1[[#This Row],[SumOfUnits]]*Table1[[#This Row],[Actuarial Factor 6/13/22]]</f>
        <v>3666.1012870552863</v>
      </c>
      <c r="P45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3666.1012870552863</v>
      </c>
      <c r="Q455" s="37">
        <f>Table1[[#This Row],[Trended Medicare Pricing for all RHCs]]-Table1[[#This Row],[SumOfSFY23 Estimated Payment 6/13/2022]]</f>
        <v>1066.5475473035995</v>
      </c>
      <c r="R455" s="35">
        <f>Table1[[#This Row],[SumOfUnits]]*Table1[[#This Row],[Actuarial Factor 6/13/22]]</f>
        <v>13.052662395611089</v>
      </c>
    </row>
    <row r="456" spans="1:18" x14ac:dyDescent="0.2">
      <c r="A456" s="178" t="s">
        <v>38</v>
      </c>
      <c r="B456" s="33" t="s">
        <v>700</v>
      </c>
      <c r="C456" s="33" t="s">
        <v>249</v>
      </c>
      <c r="D456" s="33" t="s">
        <v>2</v>
      </c>
      <c r="E456" s="33" t="s">
        <v>799</v>
      </c>
      <c r="F456" s="37">
        <v>4765.2700000000004</v>
      </c>
      <c r="G456" s="33">
        <v>23</v>
      </c>
      <c r="H456" s="33">
        <v>23</v>
      </c>
      <c r="I456" s="37">
        <f>Table1[[#This Row],[SumOfPaid]]*Table1[[#This Row],[Actuarial Factor 6/13/22]]</f>
        <v>5422.8570487164652</v>
      </c>
      <c r="J456" s="33">
        <v>1.1379957586278353</v>
      </c>
      <c r="K456" s="33" t="s">
        <v>320</v>
      </c>
      <c r="L456" s="33" t="s">
        <v>805</v>
      </c>
      <c r="M456" s="35">
        <f>IFERROR(INDEX(FreeStand_MedicareCRs!E:E,MATCH(Table1[[#This Row],[Medicare Number]],FreeStand_MedicareCRs!A:A,0)),INDEX(HospitalBased_Mdcr_Rates!G:G,MATCH(Table1[[#This Row],[Medicare Number]],HospitalBased_Mdcr_Rates!E:E,0)))</f>
        <v>280.87</v>
      </c>
      <c r="N456" s="35" t="str">
        <f>IFERROR(IF(Table1[[#This Row],[Medicare Rate in CR]]&gt;0,"Y","N"),"N")</f>
        <v>Y</v>
      </c>
      <c r="O456" s="40">
        <f>Table1[[#This Row],[Medicare Rate in CR]]*Table1[[#This Row],[SumOfUnits]]*Table1[[#This Row],[Actuarial Factor 6/13/22]]</f>
        <v>7351.4639806934028</v>
      </c>
      <c r="P45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7351.4639806934028</v>
      </c>
      <c r="Q456" s="37">
        <f>Table1[[#This Row],[Trended Medicare Pricing for all RHCs]]-Table1[[#This Row],[SumOfSFY23 Estimated Payment 6/13/2022]]</f>
        <v>1928.6069319769376</v>
      </c>
      <c r="R456" s="35">
        <f>Table1[[#This Row],[SumOfUnits]]*Table1[[#This Row],[Actuarial Factor 6/13/22]]</f>
        <v>26.173902448440213</v>
      </c>
    </row>
    <row r="457" spans="1:18" x14ac:dyDescent="0.2">
      <c r="A457" s="178" t="s">
        <v>38</v>
      </c>
      <c r="B457" s="33" t="s">
        <v>700</v>
      </c>
      <c r="C457" s="33" t="s">
        <v>249</v>
      </c>
      <c r="D457" s="33" t="s">
        <v>185</v>
      </c>
      <c r="E457" s="33" t="s">
        <v>797</v>
      </c>
      <c r="F457" s="37">
        <v>206.57</v>
      </c>
      <c r="G457" s="33">
        <v>1</v>
      </c>
      <c r="H457" s="33">
        <v>1</v>
      </c>
      <c r="I457" s="37">
        <f>Table1[[#This Row],[SumOfPaid]]*Table1[[#This Row],[Actuarial Factor 6/13/22]]</f>
        <v>225.24128836565311</v>
      </c>
      <c r="J457" s="33">
        <v>1.0903872215987467</v>
      </c>
      <c r="K457" s="33" t="s">
        <v>320</v>
      </c>
      <c r="L457" s="33" t="s">
        <v>805</v>
      </c>
      <c r="M457" s="35">
        <f>IFERROR(INDEX(FreeStand_MedicareCRs!E:E,MATCH(Table1[[#This Row],[Medicare Number]],FreeStand_MedicareCRs!A:A,0)),INDEX(HospitalBased_Mdcr_Rates!G:G,MATCH(Table1[[#This Row],[Medicare Number]],HospitalBased_Mdcr_Rates!E:E,0)))</f>
        <v>280.87</v>
      </c>
      <c r="N457" s="35" t="str">
        <f>IFERROR(IF(Table1[[#This Row],[Medicare Rate in CR]]&gt;0,"Y","N"),"N")</f>
        <v>Y</v>
      </c>
      <c r="O457" s="40">
        <f>Table1[[#This Row],[Medicare Rate in CR]]*Table1[[#This Row],[SumOfUnits]]*Table1[[#This Row],[Actuarial Factor 6/13/22]]</f>
        <v>306.25705893044</v>
      </c>
      <c r="P45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306.25705893044</v>
      </c>
      <c r="Q457" s="37">
        <f>Table1[[#This Row],[Trended Medicare Pricing for all RHCs]]-Table1[[#This Row],[SumOfSFY23 Estimated Payment 6/13/2022]]</f>
        <v>81.015770564786891</v>
      </c>
      <c r="R457" s="35">
        <f>Table1[[#This Row],[SumOfUnits]]*Table1[[#This Row],[Actuarial Factor 6/13/22]]</f>
        <v>1.0903872215987467</v>
      </c>
    </row>
    <row r="458" spans="1:18" x14ac:dyDescent="0.2">
      <c r="A458" s="178" t="s">
        <v>38</v>
      </c>
      <c r="B458" s="33" t="s">
        <v>700</v>
      </c>
      <c r="C458" s="33" t="s">
        <v>249</v>
      </c>
      <c r="D458" s="33" t="s">
        <v>185</v>
      </c>
      <c r="E458" s="33" t="s">
        <v>795</v>
      </c>
      <c r="F458" s="37">
        <v>8177.09</v>
      </c>
      <c r="G458" s="33">
        <v>39</v>
      </c>
      <c r="H458" s="33">
        <v>39</v>
      </c>
      <c r="I458" s="37">
        <f>Table1[[#This Row],[SumOfPaid]]*Table1[[#This Row],[Actuarial Factor 6/13/22]]</f>
        <v>9324.1567263465658</v>
      </c>
      <c r="J458" s="33">
        <v>1.1402781094920766</v>
      </c>
      <c r="K458" s="33" t="s">
        <v>320</v>
      </c>
      <c r="L458" s="33" t="s">
        <v>805</v>
      </c>
      <c r="M458" s="35">
        <f>IFERROR(INDEX(FreeStand_MedicareCRs!E:E,MATCH(Table1[[#This Row],[Medicare Number]],FreeStand_MedicareCRs!A:A,0)),INDEX(HospitalBased_Mdcr_Rates!G:G,MATCH(Table1[[#This Row],[Medicare Number]],HospitalBased_Mdcr_Rates!E:E,0)))</f>
        <v>280.87</v>
      </c>
      <c r="N458" s="35" t="str">
        <f>IFERROR(IF(Table1[[#This Row],[Medicare Rate in CR]]&gt;0,"Y","N"),"N")</f>
        <v>Y</v>
      </c>
      <c r="O458" s="40">
        <f>Table1[[#This Row],[Medicare Rate in CR]]*Table1[[#This Row],[SumOfUnits]]*Table1[[#This Row],[Actuarial Factor 6/13/22]]</f>
        <v>12490.526591908543</v>
      </c>
      <c r="P45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12490.526591908543</v>
      </c>
      <c r="Q458" s="37">
        <f>Table1[[#This Row],[Trended Medicare Pricing for all RHCs]]-Table1[[#This Row],[SumOfSFY23 Estimated Payment 6/13/2022]]</f>
        <v>3166.3698655619773</v>
      </c>
      <c r="R458" s="35">
        <f>Table1[[#This Row],[SumOfUnits]]*Table1[[#This Row],[Actuarial Factor 6/13/22]]</f>
        <v>44.470846270190989</v>
      </c>
    </row>
    <row r="459" spans="1:18" x14ac:dyDescent="0.2">
      <c r="A459" s="178" t="s">
        <v>38</v>
      </c>
      <c r="B459" s="33" t="s">
        <v>700</v>
      </c>
      <c r="C459" s="33" t="s">
        <v>192</v>
      </c>
      <c r="D459" s="33" t="s">
        <v>184</v>
      </c>
      <c r="E459" s="33" t="s">
        <v>786</v>
      </c>
      <c r="F459" s="37">
        <v>629.01</v>
      </c>
      <c r="G459" s="33">
        <v>3</v>
      </c>
      <c r="H459" s="33">
        <v>3</v>
      </c>
      <c r="I459" s="37">
        <f>Table1[[#This Row],[SumOfPaid]]*Table1[[#This Row],[Actuarial Factor 6/13/22]]</f>
        <v>824.25814651252915</v>
      </c>
      <c r="J459" s="33">
        <v>1.3104054729058825</v>
      </c>
      <c r="K459" s="33" t="s">
        <v>320</v>
      </c>
      <c r="L459" s="33" t="s">
        <v>805</v>
      </c>
      <c r="M459" s="35">
        <f>IFERROR(INDEX(FreeStand_MedicareCRs!E:E,MATCH(Table1[[#This Row],[Medicare Number]],FreeStand_MedicareCRs!A:A,0)),INDEX(HospitalBased_Mdcr_Rates!G:G,MATCH(Table1[[#This Row],[Medicare Number]],HospitalBased_Mdcr_Rates!E:E,0)))</f>
        <v>280.87</v>
      </c>
      <c r="N459" s="35" t="str">
        <f>IFERROR(IF(Table1[[#This Row],[Medicare Rate in CR]]&gt;0,"Y","N"),"N")</f>
        <v>Y</v>
      </c>
      <c r="O459" s="40">
        <f>Table1[[#This Row],[Medicare Rate in CR]]*Table1[[#This Row],[SumOfUnits]]*Table1[[#This Row],[Actuarial Factor 6/13/22]]</f>
        <v>1104.1607555252256</v>
      </c>
      <c r="P45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1104.1607555252256</v>
      </c>
      <c r="Q459" s="37">
        <f>Table1[[#This Row],[Trended Medicare Pricing for all RHCs]]-Table1[[#This Row],[SumOfSFY23 Estimated Payment 6/13/2022]]</f>
        <v>279.90260901269642</v>
      </c>
      <c r="R459" s="35">
        <f>Table1[[#This Row],[SumOfUnits]]*Table1[[#This Row],[Actuarial Factor 6/13/22]]</f>
        <v>3.9312164187176473</v>
      </c>
    </row>
    <row r="460" spans="1:18" x14ac:dyDescent="0.2">
      <c r="A460" s="178" t="s">
        <v>39</v>
      </c>
      <c r="B460" s="33" t="s">
        <v>629</v>
      </c>
      <c r="C460" s="33" t="s">
        <v>426</v>
      </c>
      <c r="D460" s="33" t="s">
        <v>184</v>
      </c>
      <c r="E460" s="33" t="s">
        <v>791</v>
      </c>
      <c r="F460" s="37">
        <v>255.1</v>
      </c>
      <c r="G460" s="33">
        <v>2</v>
      </c>
      <c r="H460" s="33">
        <v>2</v>
      </c>
      <c r="I460" s="37">
        <f>Table1[[#This Row],[SumOfPaid]]*Table1[[#This Row],[Actuarial Factor 6/13/22]]</f>
        <v>411.71553091422123</v>
      </c>
      <c r="J460" s="33">
        <v>1.6139377926860887</v>
      </c>
      <c r="K460" s="33" t="s">
        <v>216</v>
      </c>
      <c r="L460" s="33" t="s">
        <v>805</v>
      </c>
      <c r="M460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60" s="35" t="str">
        <f>IFERROR(IF(Table1[[#This Row],[Medicare Rate in CR]]&gt;0,"Y","N"),"N")</f>
        <v>Y</v>
      </c>
      <c r="O460" s="40">
        <f>Table1[[#This Row],[Medicare Rate in CR]]*Table1[[#This Row],[SumOfUnits]]*Table1[[#This Row],[Actuarial Factor 6/13/22]]</f>
        <v>807.64675021597259</v>
      </c>
      <c r="P46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807.64675021597259</v>
      </c>
      <c r="Q460" s="37">
        <f>Table1[[#This Row],[Trended Medicare Pricing for all RHCs]]-Table1[[#This Row],[SumOfSFY23 Estimated Payment 6/13/2022]]</f>
        <v>395.93121930175136</v>
      </c>
      <c r="R460" s="35">
        <f>Table1[[#This Row],[SumOfUnits]]*Table1[[#This Row],[Actuarial Factor 6/13/22]]</f>
        <v>3.2278755853721774</v>
      </c>
    </row>
    <row r="461" spans="1:18" x14ac:dyDescent="0.2">
      <c r="A461" s="178" t="s">
        <v>39</v>
      </c>
      <c r="B461" s="33" t="s">
        <v>629</v>
      </c>
      <c r="C461" s="33" t="s">
        <v>408</v>
      </c>
      <c r="D461" s="33" t="s">
        <v>184</v>
      </c>
      <c r="E461" s="33" t="s">
        <v>789</v>
      </c>
      <c r="F461" s="37">
        <v>127.55</v>
      </c>
      <c r="G461" s="33">
        <v>1</v>
      </c>
      <c r="H461" s="33">
        <v>1</v>
      </c>
      <c r="I461" s="37">
        <f>Table1[[#This Row],[SumOfPaid]]*Table1[[#This Row],[Actuarial Factor 6/13/22]]</f>
        <v>192.32375547322806</v>
      </c>
      <c r="J461" s="33">
        <v>1.5078303055525524</v>
      </c>
      <c r="K461" s="33" t="s">
        <v>216</v>
      </c>
      <c r="L461" s="33" t="s">
        <v>805</v>
      </c>
      <c r="M461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61" s="35" t="str">
        <f>IFERROR(IF(Table1[[#This Row],[Medicare Rate in CR]]&gt;0,"Y","N"),"N")</f>
        <v>Y</v>
      </c>
      <c r="O461" s="40">
        <f>Table1[[#This Row],[Medicare Rate in CR]]*Table1[[#This Row],[SumOfUnits]]*Table1[[#This Row],[Actuarial Factor 6/13/22]]</f>
        <v>377.27422075230413</v>
      </c>
      <c r="P46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377.27422075230413</v>
      </c>
      <c r="Q461" s="37">
        <f>Table1[[#This Row],[Trended Medicare Pricing for all RHCs]]-Table1[[#This Row],[SumOfSFY23 Estimated Payment 6/13/2022]]</f>
        <v>184.95046527907607</v>
      </c>
      <c r="R461" s="35">
        <f>Table1[[#This Row],[SumOfUnits]]*Table1[[#This Row],[Actuarial Factor 6/13/22]]</f>
        <v>1.5078303055525524</v>
      </c>
    </row>
    <row r="462" spans="1:18" x14ac:dyDescent="0.2">
      <c r="A462" s="178" t="s">
        <v>39</v>
      </c>
      <c r="B462" s="33" t="s">
        <v>629</v>
      </c>
      <c r="C462" s="33" t="s">
        <v>408</v>
      </c>
      <c r="D462" s="33" t="s">
        <v>184</v>
      </c>
      <c r="E462" s="33" t="s">
        <v>788</v>
      </c>
      <c r="F462" s="37">
        <v>255.1</v>
      </c>
      <c r="G462" s="33">
        <v>2</v>
      </c>
      <c r="H462" s="33">
        <v>2</v>
      </c>
      <c r="I462" s="37">
        <f>Table1[[#This Row],[SumOfPaid]]*Table1[[#This Row],[Actuarial Factor 6/13/22]]</f>
        <v>522.58180957820321</v>
      </c>
      <c r="J462" s="33">
        <v>2.0485370818432114</v>
      </c>
      <c r="K462" s="33" t="s">
        <v>216</v>
      </c>
      <c r="L462" s="33" t="s">
        <v>805</v>
      </c>
      <c r="M462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62" s="35" t="str">
        <f>IFERROR(IF(Table1[[#This Row],[Medicare Rate in CR]]&gt;0,"Y","N"),"N")</f>
        <v>Y</v>
      </c>
      <c r="O462" s="40">
        <f>Table1[[#This Row],[Medicare Rate in CR]]*Table1[[#This Row],[SumOfUnits]]*Table1[[#This Row],[Actuarial Factor 6/13/22]]</f>
        <v>1025.1289264959798</v>
      </c>
      <c r="P46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1025.1289264959798</v>
      </c>
      <c r="Q462" s="37">
        <f>Table1[[#This Row],[Trended Medicare Pricing for all RHCs]]-Table1[[#This Row],[SumOfSFY23 Estimated Payment 6/13/2022]]</f>
        <v>502.54711691777663</v>
      </c>
      <c r="R462" s="35">
        <f>Table1[[#This Row],[SumOfUnits]]*Table1[[#This Row],[Actuarial Factor 6/13/22]]</f>
        <v>4.0970741636864227</v>
      </c>
    </row>
    <row r="463" spans="1:18" x14ac:dyDescent="0.2">
      <c r="A463" s="178" t="s">
        <v>39</v>
      </c>
      <c r="B463" s="33" t="s">
        <v>629</v>
      </c>
      <c r="C463" s="33" t="s">
        <v>423</v>
      </c>
      <c r="D463" s="33" t="s">
        <v>184</v>
      </c>
      <c r="E463" s="33" t="s">
        <v>789</v>
      </c>
      <c r="F463" s="37">
        <v>127.55</v>
      </c>
      <c r="G463" s="33">
        <v>1</v>
      </c>
      <c r="H463" s="33">
        <v>1</v>
      </c>
      <c r="I463" s="37">
        <f>Table1[[#This Row],[SumOfPaid]]*Table1[[#This Row],[Actuarial Factor 6/13/22]]</f>
        <v>193.29890873460121</v>
      </c>
      <c r="J463" s="33">
        <v>1.5154755682838199</v>
      </c>
      <c r="K463" s="33" t="s">
        <v>216</v>
      </c>
      <c r="L463" s="33" t="s">
        <v>805</v>
      </c>
      <c r="M463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63" s="35" t="str">
        <f>IFERROR(IF(Table1[[#This Row],[Medicare Rate in CR]]&gt;0,"Y","N"),"N")</f>
        <v>Y</v>
      </c>
      <c r="O463" s="40">
        <f>Table1[[#This Row],[Medicare Rate in CR]]*Table1[[#This Row],[SumOfUnits]]*Table1[[#This Row],[Actuarial Factor 6/13/22]]</f>
        <v>379.18714194029457</v>
      </c>
      <c r="P46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379.18714194029457</v>
      </c>
      <c r="Q463" s="37">
        <f>Table1[[#This Row],[Trended Medicare Pricing for all RHCs]]-Table1[[#This Row],[SumOfSFY23 Estimated Payment 6/13/2022]]</f>
        <v>185.88823320569335</v>
      </c>
      <c r="R463" s="35">
        <f>Table1[[#This Row],[SumOfUnits]]*Table1[[#This Row],[Actuarial Factor 6/13/22]]</f>
        <v>1.5154755682838199</v>
      </c>
    </row>
    <row r="464" spans="1:18" x14ac:dyDescent="0.2">
      <c r="A464" s="178" t="s">
        <v>39</v>
      </c>
      <c r="B464" s="33" t="s">
        <v>629</v>
      </c>
      <c r="C464" s="33" t="s">
        <v>423</v>
      </c>
      <c r="D464" s="33" t="s">
        <v>184</v>
      </c>
      <c r="E464" s="33" t="s">
        <v>788</v>
      </c>
      <c r="F464" s="37">
        <v>3352.5900000000006</v>
      </c>
      <c r="G464" s="33">
        <v>26</v>
      </c>
      <c r="H464" s="33">
        <v>26</v>
      </c>
      <c r="I464" s="37">
        <f>Table1[[#This Row],[SumOfPaid]]*Table1[[#This Row],[Actuarial Factor 6/13/22]]</f>
        <v>6586.9499108994114</v>
      </c>
      <c r="J464" s="33">
        <v>1.9647347009027081</v>
      </c>
      <c r="K464" s="33" t="s">
        <v>216</v>
      </c>
      <c r="L464" s="33" t="s">
        <v>805</v>
      </c>
      <c r="M464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64" s="35" t="str">
        <f>IFERROR(IF(Table1[[#This Row],[Medicare Rate in CR]]&gt;0,"Y","N"),"N")</f>
        <v>Y</v>
      </c>
      <c r="O464" s="40">
        <f>Table1[[#This Row],[Medicare Rate in CR]]*Table1[[#This Row],[SumOfUnits]]*Table1[[#This Row],[Actuarial Factor 6/13/22]]</f>
        <v>12781.503007334532</v>
      </c>
      <c r="P46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12781.503007334532</v>
      </c>
      <c r="Q464" s="37">
        <f>Table1[[#This Row],[Trended Medicare Pricing for all RHCs]]-Table1[[#This Row],[SumOfSFY23 Estimated Payment 6/13/2022]]</f>
        <v>6194.5530964351201</v>
      </c>
      <c r="R464" s="35">
        <f>Table1[[#This Row],[SumOfUnits]]*Table1[[#This Row],[Actuarial Factor 6/13/22]]</f>
        <v>51.083102223470412</v>
      </c>
    </row>
    <row r="465" spans="1:18" x14ac:dyDescent="0.2">
      <c r="A465" s="178" t="s">
        <v>39</v>
      </c>
      <c r="B465" s="33" t="s">
        <v>629</v>
      </c>
      <c r="C465" s="33" t="s">
        <v>381</v>
      </c>
      <c r="D465" s="33" t="s">
        <v>184</v>
      </c>
      <c r="E465" s="33" t="s">
        <v>792</v>
      </c>
      <c r="F465" s="37">
        <v>5640.8500000000013</v>
      </c>
      <c r="G465" s="33">
        <v>44</v>
      </c>
      <c r="H465" s="33">
        <v>44</v>
      </c>
      <c r="I465" s="37">
        <f>Table1[[#This Row],[SumOfPaid]]*Table1[[#This Row],[Actuarial Factor 6/13/22]]</f>
        <v>8004.0125381436837</v>
      </c>
      <c r="J465" s="33">
        <v>1.4189373123099678</v>
      </c>
      <c r="K465" s="33" t="s">
        <v>216</v>
      </c>
      <c r="L465" s="33" t="s">
        <v>805</v>
      </c>
      <c r="M465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65" s="35" t="str">
        <f>IFERROR(IF(Table1[[#This Row],[Medicare Rate in CR]]&gt;0,"Y","N"),"N")</f>
        <v>Y</v>
      </c>
      <c r="O465" s="40">
        <f>Table1[[#This Row],[Medicare Rate in CR]]*Table1[[#This Row],[SumOfUnits]]*Table1[[#This Row],[Actuarial Factor 6/13/22]]</f>
        <v>15621.42141617539</v>
      </c>
      <c r="P46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15621.42141617539</v>
      </c>
      <c r="Q465" s="37">
        <f>Table1[[#This Row],[Trended Medicare Pricing for all RHCs]]-Table1[[#This Row],[SumOfSFY23 Estimated Payment 6/13/2022]]</f>
        <v>7617.4088780317061</v>
      </c>
      <c r="R465" s="35">
        <f>Table1[[#This Row],[SumOfUnits]]*Table1[[#This Row],[Actuarial Factor 6/13/22]]</f>
        <v>62.433241741638582</v>
      </c>
    </row>
    <row r="466" spans="1:18" x14ac:dyDescent="0.2">
      <c r="A466" s="178" t="s">
        <v>39</v>
      </c>
      <c r="B466" s="33" t="s">
        <v>629</v>
      </c>
      <c r="C466" s="33" t="s">
        <v>381</v>
      </c>
      <c r="D466" s="33" t="s">
        <v>184</v>
      </c>
      <c r="E466" s="33" t="s">
        <v>786</v>
      </c>
      <c r="F466" s="37">
        <v>25270.6</v>
      </c>
      <c r="G466" s="33">
        <v>199</v>
      </c>
      <c r="H466" s="33">
        <v>197</v>
      </c>
      <c r="I466" s="37">
        <f>Table1[[#This Row],[SumOfPaid]]*Table1[[#This Row],[Actuarial Factor 6/13/22]]</f>
        <v>34318.280135258989</v>
      </c>
      <c r="J466" s="33">
        <v>1.3580318684660828</v>
      </c>
      <c r="K466" s="33" t="s">
        <v>216</v>
      </c>
      <c r="L466" s="33" t="s">
        <v>805</v>
      </c>
      <c r="M466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66" s="35" t="str">
        <f>IFERROR(IF(Table1[[#This Row],[Medicare Rate in CR]]&gt;0,"Y","N"),"N")</f>
        <v>Y</v>
      </c>
      <c r="O466" s="40">
        <f>Table1[[#This Row],[Medicare Rate in CR]]*Table1[[#This Row],[SumOfUnits]]*Table1[[#This Row],[Actuarial Factor 6/13/22]]</f>
        <v>67618.837607970825</v>
      </c>
      <c r="P46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67618.837607970825</v>
      </c>
      <c r="Q466" s="37">
        <f>Table1[[#This Row],[Trended Medicare Pricing for all RHCs]]-Table1[[#This Row],[SumOfSFY23 Estimated Payment 6/13/2022]]</f>
        <v>33300.557472711836</v>
      </c>
      <c r="R466" s="35">
        <f>Table1[[#This Row],[SumOfUnits]]*Table1[[#This Row],[Actuarial Factor 6/13/22]]</f>
        <v>270.24834182475047</v>
      </c>
    </row>
    <row r="467" spans="1:18" x14ac:dyDescent="0.2">
      <c r="A467" s="178" t="s">
        <v>39</v>
      </c>
      <c r="B467" s="33" t="s">
        <v>629</v>
      </c>
      <c r="C467" s="33" t="s">
        <v>381</v>
      </c>
      <c r="D467" s="33" t="s">
        <v>184</v>
      </c>
      <c r="E467" s="33" t="s">
        <v>790</v>
      </c>
      <c r="F467" s="37">
        <v>26770.219999999987</v>
      </c>
      <c r="G467" s="33">
        <v>212</v>
      </c>
      <c r="H467" s="33">
        <v>211</v>
      </c>
      <c r="I467" s="37">
        <f>Table1[[#This Row],[SumOfPaid]]*Table1[[#This Row],[Actuarial Factor 6/13/22]]</f>
        <v>54827.332554567722</v>
      </c>
      <c r="J467" s="33">
        <v>2.048071795994495</v>
      </c>
      <c r="K467" s="33" t="s">
        <v>216</v>
      </c>
      <c r="L467" s="33" t="s">
        <v>805</v>
      </c>
      <c r="M467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67" s="35" t="str">
        <f>IFERROR(IF(Table1[[#This Row],[Medicare Rate in CR]]&gt;0,"Y","N"),"N")</f>
        <v>Y</v>
      </c>
      <c r="O467" s="40">
        <f>Table1[[#This Row],[Medicare Rate in CR]]*Table1[[#This Row],[SumOfUnits]]*Table1[[#This Row],[Actuarial Factor 6/13/22]]</f>
        <v>108638.98534406592</v>
      </c>
      <c r="P46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108638.98534406592</v>
      </c>
      <c r="Q467" s="37">
        <f>Table1[[#This Row],[Trended Medicare Pricing for all RHCs]]-Table1[[#This Row],[SumOfSFY23 Estimated Payment 6/13/2022]]</f>
        <v>53811.652789498199</v>
      </c>
      <c r="R467" s="35">
        <f>Table1[[#This Row],[SumOfUnits]]*Table1[[#This Row],[Actuarial Factor 6/13/22]]</f>
        <v>434.19122075083294</v>
      </c>
    </row>
    <row r="468" spans="1:18" x14ac:dyDescent="0.2">
      <c r="A468" s="178" t="s">
        <v>39</v>
      </c>
      <c r="B468" s="33" t="s">
        <v>629</v>
      </c>
      <c r="C468" s="33" t="s">
        <v>381</v>
      </c>
      <c r="D468" s="33" t="s">
        <v>184</v>
      </c>
      <c r="E468" s="33" t="s">
        <v>789</v>
      </c>
      <c r="F468" s="37">
        <v>49934.569999999891</v>
      </c>
      <c r="G468" s="33">
        <v>391</v>
      </c>
      <c r="H468" s="33">
        <v>391</v>
      </c>
      <c r="I468" s="37">
        <f>Table1[[#This Row],[SumOfPaid]]*Table1[[#This Row],[Actuarial Factor 6/13/22]]</f>
        <v>74219.803261935347</v>
      </c>
      <c r="J468" s="33">
        <v>1.4863410911906423</v>
      </c>
      <c r="K468" s="33" t="s">
        <v>216</v>
      </c>
      <c r="L468" s="33" t="s">
        <v>805</v>
      </c>
      <c r="M468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68" s="35" t="str">
        <f>IFERROR(IF(Table1[[#This Row],[Medicare Rate in CR]]&gt;0,"Y","N"),"N")</f>
        <v>Y</v>
      </c>
      <c r="O468" s="40">
        <f>Table1[[#This Row],[Medicare Rate in CR]]*Table1[[#This Row],[SumOfUnits]]*Table1[[#This Row],[Actuarial Factor 6/13/22]]</f>
        <v>145411.88513088296</v>
      </c>
      <c r="P46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145411.88513088296</v>
      </c>
      <c r="Q468" s="37">
        <f>Table1[[#This Row],[Trended Medicare Pricing for all RHCs]]-Table1[[#This Row],[SumOfSFY23 Estimated Payment 6/13/2022]]</f>
        <v>71192.081868947615</v>
      </c>
      <c r="R468" s="35">
        <f>Table1[[#This Row],[SumOfUnits]]*Table1[[#This Row],[Actuarial Factor 6/13/22]]</f>
        <v>581.15936665554113</v>
      </c>
    </row>
    <row r="469" spans="1:18" x14ac:dyDescent="0.2">
      <c r="A469" s="178" t="s">
        <v>39</v>
      </c>
      <c r="B469" s="33" t="s">
        <v>629</v>
      </c>
      <c r="C469" s="33" t="s">
        <v>381</v>
      </c>
      <c r="D469" s="33" t="s">
        <v>184</v>
      </c>
      <c r="E469" s="33" t="s">
        <v>791</v>
      </c>
      <c r="F469" s="37">
        <v>4808.9900000000007</v>
      </c>
      <c r="G469" s="33">
        <v>38</v>
      </c>
      <c r="H469" s="33">
        <v>38</v>
      </c>
      <c r="I469" s="37">
        <f>Table1[[#This Row],[SumOfPaid]]*Table1[[#This Row],[Actuarial Factor 6/13/22]]</f>
        <v>7780.6139756280818</v>
      </c>
      <c r="J469" s="33">
        <v>1.6179309949964713</v>
      </c>
      <c r="K469" s="33" t="s">
        <v>216</v>
      </c>
      <c r="L469" s="33" t="s">
        <v>805</v>
      </c>
      <c r="M469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69" s="35" t="str">
        <f>IFERROR(IF(Table1[[#This Row],[Medicare Rate in CR]]&gt;0,"Y","N"),"N")</f>
        <v>Y</v>
      </c>
      <c r="O469" s="40">
        <f>Table1[[#This Row],[Medicare Rate in CR]]*Table1[[#This Row],[SumOfUnits]]*Table1[[#This Row],[Actuarial Factor 6/13/22]]</f>
        <v>15383.255541806549</v>
      </c>
      <c r="P46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15383.255541806549</v>
      </c>
      <c r="Q469" s="37">
        <f>Table1[[#This Row],[Trended Medicare Pricing for all RHCs]]-Table1[[#This Row],[SumOfSFY23 Estimated Payment 6/13/2022]]</f>
        <v>7602.6415661784677</v>
      </c>
      <c r="R469" s="35">
        <f>Table1[[#This Row],[SumOfUnits]]*Table1[[#This Row],[Actuarial Factor 6/13/22]]</f>
        <v>61.481377809865911</v>
      </c>
    </row>
    <row r="470" spans="1:18" x14ac:dyDescent="0.2">
      <c r="A470" s="178" t="s">
        <v>39</v>
      </c>
      <c r="B470" s="33" t="s">
        <v>629</v>
      </c>
      <c r="C470" s="33" t="s">
        <v>381</v>
      </c>
      <c r="D470" s="33" t="s">
        <v>184</v>
      </c>
      <c r="E470" s="33" t="s">
        <v>788</v>
      </c>
      <c r="F470" s="37">
        <v>16995.160000000007</v>
      </c>
      <c r="G470" s="33">
        <v>133</v>
      </c>
      <c r="H470" s="33">
        <v>133</v>
      </c>
      <c r="I470" s="37">
        <f>Table1[[#This Row],[SumOfPaid]]*Table1[[#This Row],[Actuarial Factor 6/13/22]]</f>
        <v>31180.528691416825</v>
      </c>
      <c r="J470" s="33">
        <v>1.8346710882049249</v>
      </c>
      <c r="K470" s="33" t="s">
        <v>216</v>
      </c>
      <c r="L470" s="33" t="s">
        <v>805</v>
      </c>
      <c r="M470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70" s="35" t="str">
        <f>IFERROR(IF(Table1[[#This Row],[Medicare Rate in CR]]&gt;0,"Y","N"),"N")</f>
        <v>Y</v>
      </c>
      <c r="O470" s="40">
        <f>Table1[[#This Row],[Medicare Rate in CR]]*Table1[[#This Row],[SumOfUnits]]*Table1[[#This Row],[Actuarial Factor 6/13/22]]</f>
        <v>61054.056046307312</v>
      </c>
      <c r="P47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61054.056046307312</v>
      </c>
      <c r="Q470" s="37">
        <f>Table1[[#This Row],[Trended Medicare Pricing for all RHCs]]-Table1[[#This Row],[SumOfSFY23 Estimated Payment 6/13/2022]]</f>
        <v>29873.527354890488</v>
      </c>
      <c r="R470" s="35">
        <f>Table1[[#This Row],[SumOfUnits]]*Table1[[#This Row],[Actuarial Factor 6/13/22]]</f>
        <v>244.01125473125501</v>
      </c>
    </row>
    <row r="471" spans="1:18" x14ac:dyDescent="0.2">
      <c r="A471" s="178" t="s">
        <v>39</v>
      </c>
      <c r="B471" s="33" t="s">
        <v>629</v>
      </c>
      <c r="C471" s="33" t="s">
        <v>381</v>
      </c>
      <c r="D471" s="33" t="s">
        <v>184</v>
      </c>
      <c r="E471" s="33" t="s">
        <v>787</v>
      </c>
      <c r="F471" s="37">
        <v>8837.24</v>
      </c>
      <c r="G471" s="33">
        <v>69</v>
      </c>
      <c r="H471" s="33">
        <v>69</v>
      </c>
      <c r="I471" s="37">
        <f>Table1[[#This Row],[SumOfPaid]]*Table1[[#This Row],[Actuarial Factor 6/13/22]]</f>
        <v>10694.734834143708</v>
      </c>
      <c r="J471" s="33">
        <v>1.210189474784402</v>
      </c>
      <c r="K471" s="33" t="s">
        <v>216</v>
      </c>
      <c r="L471" s="33" t="s">
        <v>805</v>
      </c>
      <c r="M471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71" s="35" t="str">
        <f>IFERROR(IF(Table1[[#This Row],[Medicare Rate in CR]]&gt;0,"Y","N"),"N")</f>
        <v>Y</v>
      </c>
      <c r="O471" s="40">
        <f>Table1[[#This Row],[Medicare Rate in CR]]*Table1[[#This Row],[SumOfUnits]]*Table1[[#This Row],[Actuarial Factor 6/13/22]]</f>
        <v>20893.304085520562</v>
      </c>
      <c r="P47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20893.304085520562</v>
      </c>
      <c r="Q471" s="37">
        <f>Table1[[#This Row],[Trended Medicare Pricing for all RHCs]]-Table1[[#This Row],[SumOfSFY23 Estimated Payment 6/13/2022]]</f>
        <v>10198.569251376854</v>
      </c>
      <c r="R471" s="35">
        <f>Table1[[#This Row],[SumOfUnits]]*Table1[[#This Row],[Actuarial Factor 6/13/22]]</f>
        <v>83.50307376012374</v>
      </c>
    </row>
    <row r="472" spans="1:18" x14ac:dyDescent="0.2">
      <c r="A472" s="178" t="s">
        <v>39</v>
      </c>
      <c r="B472" s="33" t="s">
        <v>629</v>
      </c>
      <c r="C472" s="33" t="s">
        <v>381</v>
      </c>
      <c r="D472" s="33" t="s">
        <v>2</v>
      </c>
      <c r="E472" s="33" t="s">
        <v>802</v>
      </c>
      <c r="F472" s="37">
        <v>641.57000000000005</v>
      </c>
      <c r="G472" s="33">
        <v>5</v>
      </c>
      <c r="H472" s="33">
        <v>5</v>
      </c>
      <c r="I472" s="37">
        <f>Table1[[#This Row],[SumOfPaid]]*Table1[[#This Row],[Actuarial Factor 6/13/22]]</f>
        <v>842.76335458693882</v>
      </c>
      <c r="J472" s="33">
        <v>1.3135953280030843</v>
      </c>
      <c r="K472" s="33" t="s">
        <v>216</v>
      </c>
      <c r="L472" s="33" t="s">
        <v>805</v>
      </c>
      <c r="M472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72" s="35" t="str">
        <f>IFERROR(IF(Table1[[#This Row],[Medicare Rate in CR]]&gt;0,"Y","N"),"N")</f>
        <v>Y</v>
      </c>
      <c r="O472" s="40">
        <f>Table1[[#This Row],[Medicare Rate in CR]]*Table1[[#This Row],[SumOfUnits]]*Table1[[#This Row],[Actuarial Factor 6/13/22]]</f>
        <v>1643.3734350982586</v>
      </c>
      <c r="P47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1643.3734350982586</v>
      </c>
      <c r="Q472" s="37">
        <f>Table1[[#This Row],[Trended Medicare Pricing for all RHCs]]-Table1[[#This Row],[SumOfSFY23 Estimated Payment 6/13/2022]]</f>
        <v>800.61008051131978</v>
      </c>
      <c r="R472" s="35">
        <f>Table1[[#This Row],[SumOfUnits]]*Table1[[#This Row],[Actuarial Factor 6/13/22]]</f>
        <v>6.5679766400154218</v>
      </c>
    </row>
    <row r="473" spans="1:18" x14ac:dyDescent="0.2">
      <c r="A473" s="178" t="s">
        <v>39</v>
      </c>
      <c r="B473" s="33" t="s">
        <v>629</v>
      </c>
      <c r="C473" s="33" t="s">
        <v>381</v>
      </c>
      <c r="D473" s="33" t="s">
        <v>2</v>
      </c>
      <c r="E473" s="33" t="s">
        <v>800</v>
      </c>
      <c r="F473" s="37">
        <v>2701.4700000000003</v>
      </c>
      <c r="G473" s="33">
        <v>21</v>
      </c>
      <c r="H473" s="33">
        <v>21</v>
      </c>
      <c r="I473" s="37">
        <f>Table1[[#This Row],[SumOfPaid]]*Table1[[#This Row],[Actuarial Factor 6/13/22]]</f>
        <v>3554.426788900475</v>
      </c>
      <c r="J473" s="33">
        <v>1.3157380200040996</v>
      </c>
      <c r="K473" s="33" t="s">
        <v>216</v>
      </c>
      <c r="L473" s="33" t="s">
        <v>805</v>
      </c>
      <c r="M473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73" s="35" t="str">
        <f>IFERROR(IF(Table1[[#This Row],[Medicare Rate in CR]]&gt;0,"Y","N"),"N")</f>
        <v>Y</v>
      </c>
      <c r="O473" s="40">
        <f>Table1[[#This Row],[Medicare Rate in CR]]*Table1[[#This Row],[SumOfUnits]]*Table1[[#This Row],[Actuarial Factor 6/13/22]]</f>
        <v>6913.4270096897408</v>
      </c>
      <c r="P47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6913.4270096897408</v>
      </c>
      <c r="Q473" s="37">
        <f>Table1[[#This Row],[Trended Medicare Pricing for all RHCs]]-Table1[[#This Row],[SumOfSFY23 Estimated Payment 6/13/2022]]</f>
        <v>3359.0002207892658</v>
      </c>
      <c r="R473" s="35">
        <f>Table1[[#This Row],[SumOfUnits]]*Table1[[#This Row],[Actuarial Factor 6/13/22]]</f>
        <v>27.630498420086091</v>
      </c>
    </row>
    <row r="474" spans="1:18" x14ac:dyDescent="0.2">
      <c r="A474" s="178" t="s">
        <v>39</v>
      </c>
      <c r="B474" s="33" t="s">
        <v>629</v>
      </c>
      <c r="C474" s="33" t="s">
        <v>381</v>
      </c>
      <c r="D474" s="33" t="s">
        <v>2</v>
      </c>
      <c r="E474" s="33" t="s">
        <v>798</v>
      </c>
      <c r="F474" s="37">
        <v>4487.17</v>
      </c>
      <c r="G474" s="33">
        <v>35</v>
      </c>
      <c r="H474" s="33">
        <v>35</v>
      </c>
      <c r="I474" s="37">
        <f>Table1[[#This Row],[SumOfPaid]]*Table1[[#This Row],[Actuarial Factor 6/13/22]]</f>
        <v>6707.9144851110132</v>
      </c>
      <c r="J474" s="33">
        <v>1.4949098173483539</v>
      </c>
      <c r="K474" s="33" t="s">
        <v>216</v>
      </c>
      <c r="L474" s="33" t="s">
        <v>805</v>
      </c>
      <c r="M474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74" s="35" t="str">
        <f>IFERROR(IF(Table1[[#This Row],[Medicare Rate in CR]]&gt;0,"Y","N"),"N")</f>
        <v>Y</v>
      </c>
      <c r="O474" s="40">
        <f>Table1[[#This Row],[Medicare Rate in CR]]*Table1[[#This Row],[SumOfUnits]]*Table1[[#This Row],[Actuarial Factor 6/13/22]]</f>
        <v>13091.448488955608</v>
      </c>
      <c r="P47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13091.448488955608</v>
      </c>
      <c r="Q474" s="37">
        <f>Table1[[#This Row],[Trended Medicare Pricing for all RHCs]]-Table1[[#This Row],[SumOfSFY23 Estimated Payment 6/13/2022]]</f>
        <v>6383.5340038445947</v>
      </c>
      <c r="R474" s="35">
        <f>Table1[[#This Row],[SumOfUnits]]*Table1[[#This Row],[Actuarial Factor 6/13/22]]</f>
        <v>52.321843607192385</v>
      </c>
    </row>
    <row r="475" spans="1:18" x14ac:dyDescent="0.2">
      <c r="A475" s="178" t="s">
        <v>39</v>
      </c>
      <c r="B475" s="33" t="s">
        <v>629</v>
      </c>
      <c r="C475" s="33" t="s">
        <v>381</v>
      </c>
      <c r="D475" s="33" t="s">
        <v>2</v>
      </c>
      <c r="E475" s="33" t="s">
        <v>799</v>
      </c>
      <c r="F475" s="37">
        <v>4618.5400000000009</v>
      </c>
      <c r="G475" s="33">
        <v>36</v>
      </c>
      <c r="H475" s="33">
        <v>36</v>
      </c>
      <c r="I475" s="37">
        <f>Table1[[#This Row],[SumOfPaid]]*Table1[[#This Row],[Actuarial Factor 6/13/22]]</f>
        <v>5494.4933306557632</v>
      </c>
      <c r="J475" s="33">
        <v>1.1896602239356511</v>
      </c>
      <c r="K475" s="33" t="s">
        <v>216</v>
      </c>
      <c r="L475" s="33" t="s">
        <v>805</v>
      </c>
      <c r="M475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75" s="35" t="str">
        <f>IFERROR(IF(Table1[[#This Row],[Medicare Rate in CR]]&gt;0,"Y","N"),"N")</f>
        <v>Y</v>
      </c>
      <c r="O475" s="40">
        <f>Table1[[#This Row],[Medicare Rate in CR]]*Table1[[#This Row],[SumOfUnits]]*Table1[[#This Row],[Actuarial Factor 6/13/22]]</f>
        <v>10715.935846713812</v>
      </c>
      <c r="P47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10715.935846713812</v>
      </c>
      <c r="Q475" s="37">
        <f>Table1[[#This Row],[Trended Medicare Pricing for all RHCs]]-Table1[[#This Row],[SumOfSFY23 Estimated Payment 6/13/2022]]</f>
        <v>5221.4425160580486</v>
      </c>
      <c r="R475" s="35">
        <f>Table1[[#This Row],[SumOfUnits]]*Table1[[#This Row],[Actuarial Factor 6/13/22]]</f>
        <v>42.827768061683436</v>
      </c>
    </row>
    <row r="476" spans="1:18" x14ac:dyDescent="0.2">
      <c r="A476" s="178" t="s">
        <v>39</v>
      </c>
      <c r="B476" s="33" t="s">
        <v>629</v>
      </c>
      <c r="C476" s="33" t="s">
        <v>381</v>
      </c>
      <c r="D476" s="33" t="s">
        <v>2</v>
      </c>
      <c r="E476" s="33" t="s">
        <v>803</v>
      </c>
      <c r="F476" s="37">
        <v>127.55</v>
      </c>
      <c r="G476" s="33">
        <v>1</v>
      </c>
      <c r="H476" s="33">
        <v>1</v>
      </c>
      <c r="I476" s="37">
        <f>Table1[[#This Row],[SumOfPaid]]*Table1[[#This Row],[Actuarial Factor 6/13/22]]</f>
        <v>276.6719746033217</v>
      </c>
      <c r="J476" s="33">
        <v>2.1691256338951135</v>
      </c>
      <c r="K476" s="33" t="s">
        <v>216</v>
      </c>
      <c r="L476" s="33" t="s">
        <v>805</v>
      </c>
      <c r="M476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76" s="35" t="str">
        <f>IFERROR(IF(Table1[[#This Row],[Medicare Rate in CR]]&gt;0,"Y","N"),"N")</f>
        <v>Y</v>
      </c>
      <c r="O476" s="40">
        <f>Table1[[#This Row],[Medicare Rate in CR]]*Table1[[#This Row],[SumOfUnits]]*Table1[[#This Row],[Actuarial Factor 6/13/22]]</f>
        <v>542.73692485689639</v>
      </c>
      <c r="P47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542.73692485689639</v>
      </c>
      <c r="Q476" s="37">
        <f>Table1[[#This Row],[Trended Medicare Pricing for all RHCs]]-Table1[[#This Row],[SumOfSFY23 Estimated Payment 6/13/2022]]</f>
        <v>266.06495025357469</v>
      </c>
      <c r="R476" s="35">
        <f>Table1[[#This Row],[SumOfUnits]]*Table1[[#This Row],[Actuarial Factor 6/13/22]]</f>
        <v>2.1691256338951135</v>
      </c>
    </row>
    <row r="477" spans="1:18" x14ac:dyDescent="0.2">
      <c r="A477" s="178" t="s">
        <v>39</v>
      </c>
      <c r="B477" s="33" t="s">
        <v>629</v>
      </c>
      <c r="C477" s="33" t="s">
        <v>381</v>
      </c>
      <c r="D477" s="33" t="s">
        <v>185</v>
      </c>
      <c r="E477" s="33" t="s">
        <v>794</v>
      </c>
      <c r="F477" s="37">
        <v>127.55</v>
      </c>
      <c r="G477" s="33">
        <v>1</v>
      </c>
      <c r="H477" s="33">
        <v>1</v>
      </c>
      <c r="I477" s="37">
        <f>Table1[[#This Row],[SumOfPaid]]*Table1[[#This Row],[Actuarial Factor 6/13/22]]</f>
        <v>144.41109963053742</v>
      </c>
      <c r="J477" s="33">
        <v>1.1321920786400426</v>
      </c>
      <c r="K477" s="33" t="s">
        <v>216</v>
      </c>
      <c r="L477" s="33" t="s">
        <v>805</v>
      </c>
      <c r="M477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77" s="35" t="str">
        <f>IFERROR(IF(Table1[[#This Row],[Medicare Rate in CR]]&gt;0,"Y","N"),"N")</f>
        <v>Y</v>
      </c>
      <c r="O477" s="40">
        <f>Table1[[#This Row],[Medicare Rate in CR]]*Table1[[#This Row],[SumOfUnits]]*Table1[[#This Row],[Actuarial Factor 6/13/22]]</f>
        <v>283.28577999652504</v>
      </c>
      <c r="P47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283.28577999652504</v>
      </c>
      <c r="Q477" s="37">
        <f>Table1[[#This Row],[Trended Medicare Pricing for all RHCs]]-Table1[[#This Row],[SumOfSFY23 Estimated Payment 6/13/2022]]</f>
        <v>138.87468036598762</v>
      </c>
      <c r="R477" s="35">
        <f>Table1[[#This Row],[SumOfUnits]]*Table1[[#This Row],[Actuarial Factor 6/13/22]]</f>
        <v>1.1321920786400426</v>
      </c>
    </row>
    <row r="478" spans="1:18" x14ac:dyDescent="0.2">
      <c r="A478" s="178" t="s">
        <v>39</v>
      </c>
      <c r="B478" s="33" t="s">
        <v>629</v>
      </c>
      <c r="C478" s="33" t="s">
        <v>381</v>
      </c>
      <c r="D478" s="33" t="s">
        <v>185</v>
      </c>
      <c r="E478" s="33" t="s">
        <v>797</v>
      </c>
      <c r="F478" s="37">
        <v>7803.47</v>
      </c>
      <c r="G478" s="33">
        <v>61</v>
      </c>
      <c r="H478" s="33">
        <v>61</v>
      </c>
      <c r="I478" s="37">
        <f>Table1[[#This Row],[SumOfPaid]]*Table1[[#This Row],[Actuarial Factor 6/13/22]]</f>
        <v>7748.8489877628508</v>
      </c>
      <c r="J478" s="33">
        <v>0.99300042003914291</v>
      </c>
      <c r="K478" s="33" t="s">
        <v>216</v>
      </c>
      <c r="L478" s="33" t="s">
        <v>805</v>
      </c>
      <c r="M478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78" s="35" t="str">
        <f>IFERROR(IF(Table1[[#This Row],[Medicare Rate in CR]]&gt;0,"Y","N"),"N")</f>
        <v>Y</v>
      </c>
      <c r="O478" s="40">
        <f>Table1[[#This Row],[Medicare Rate in CR]]*Table1[[#This Row],[SumOfUnits]]*Table1[[#This Row],[Actuarial Factor 6/13/22]]</f>
        <v>15155.976740977632</v>
      </c>
      <c r="P47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15155.976740977632</v>
      </c>
      <c r="Q478" s="37">
        <f>Table1[[#This Row],[Trended Medicare Pricing for all RHCs]]-Table1[[#This Row],[SumOfSFY23 Estimated Payment 6/13/2022]]</f>
        <v>7407.1277532147815</v>
      </c>
      <c r="R478" s="35">
        <f>Table1[[#This Row],[SumOfUnits]]*Table1[[#This Row],[Actuarial Factor 6/13/22]]</f>
        <v>60.573025622387718</v>
      </c>
    </row>
    <row r="479" spans="1:18" x14ac:dyDescent="0.2">
      <c r="A479" s="178" t="s">
        <v>39</v>
      </c>
      <c r="B479" s="33" t="s">
        <v>629</v>
      </c>
      <c r="C479" s="33" t="s">
        <v>381</v>
      </c>
      <c r="D479" s="33" t="s">
        <v>185</v>
      </c>
      <c r="E479" s="33" t="s">
        <v>796</v>
      </c>
      <c r="F479" s="37">
        <v>6031.14</v>
      </c>
      <c r="G479" s="33">
        <v>47</v>
      </c>
      <c r="H479" s="33">
        <v>47</v>
      </c>
      <c r="I479" s="37">
        <f>Table1[[#This Row],[SumOfPaid]]*Table1[[#This Row],[Actuarial Factor 6/13/22]]</f>
        <v>4915.0949319052233</v>
      </c>
      <c r="J479" s="33">
        <v>0.81495288318712933</v>
      </c>
      <c r="K479" s="33" t="s">
        <v>216</v>
      </c>
      <c r="L479" s="33" t="s">
        <v>805</v>
      </c>
      <c r="M479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79" s="35" t="str">
        <f>IFERROR(IF(Table1[[#This Row],[Medicare Rate in CR]]&gt;0,"Y","N"),"N")</f>
        <v>Y</v>
      </c>
      <c r="O479" s="40">
        <f>Table1[[#This Row],[Medicare Rate in CR]]*Table1[[#This Row],[SumOfUnits]]*Table1[[#This Row],[Actuarial Factor 6/13/22]]</f>
        <v>9583.7399624058271</v>
      </c>
      <c r="P47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9583.7399624058271</v>
      </c>
      <c r="Q479" s="37">
        <f>Table1[[#This Row],[Trended Medicare Pricing for all RHCs]]-Table1[[#This Row],[SumOfSFY23 Estimated Payment 6/13/2022]]</f>
        <v>4668.6450305006038</v>
      </c>
      <c r="R479" s="35">
        <f>Table1[[#This Row],[SumOfUnits]]*Table1[[#This Row],[Actuarial Factor 6/13/22]]</f>
        <v>38.302785509795079</v>
      </c>
    </row>
    <row r="480" spans="1:18" x14ac:dyDescent="0.2">
      <c r="A480" s="178" t="s">
        <v>39</v>
      </c>
      <c r="B480" s="33" t="s">
        <v>629</v>
      </c>
      <c r="C480" s="33" t="s">
        <v>381</v>
      </c>
      <c r="D480" s="33" t="s">
        <v>185</v>
      </c>
      <c r="E480" s="33" t="s">
        <v>795</v>
      </c>
      <c r="F480" s="37">
        <v>54297.099999999904</v>
      </c>
      <c r="G480" s="33">
        <v>424</v>
      </c>
      <c r="H480" s="33">
        <v>424</v>
      </c>
      <c r="I480" s="37">
        <f>Table1[[#This Row],[SumOfPaid]]*Table1[[#This Row],[Actuarial Factor 6/13/22]]</f>
        <v>65312.484476743659</v>
      </c>
      <c r="J480" s="33">
        <v>1.2028724273809057</v>
      </c>
      <c r="K480" s="33" t="s">
        <v>216</v>
      </c>
      <c r="L480" s="33" t="s">
        <v>805</v>
      </c>
      <c r="M480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80" s="35" t="str">
        <f>IFERROR(IF(Table1[[#This Row],[Medicare Rate in CR]]&gt;0,"Y","N"),"N")</f>
        <v>Y</v>
      </c>
      <c r="O480" s="40">
        <f>Table1[[#This Row],[Medicare Rate in CR]]*Table1[[#This Row],[SumOfUnits]]*Table1[[#This Row],[Actuarial Factor 6/13/22]]</f>
        <v>127611.58106331</v>
      </c>
      <c r="P48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127611.58106331</v>
      </c>
      <c r="Q480" s="37">
        <f>Table1[[#This Row],[Trended Medicare Pricing for all RHCs]]-Table1[[#This Row],[SumOfSFY23 Estimated Payment 6/13/2022]]</f>
        <v>62299.096586566346</v>
      </c>
      <c r="R480" s="35">
        <f>Table1[[#This Row],[SumOfUnits]]*Table1[[#This Row],[Actuarial Factor 6/13/22]]</f>
        <v>510.01790920950401</v>
      </c>
    </row>
    <row r="481" spans="1:18" x14ac:dyDescent="0.2">
      <c r="A481" s="178" t="s">
        <v>39</v>
      </c>
      <c r="B481" s="33" t="s">
        <v>629</v>
      </c>
      <c r="C481" s="33" t="s">
        <v>364</v>
      </c>
      <c r="D481" s="33" t="s">
        <v>184</v>
      </c>
      <c r="E481" s="33" t="s">
        <v>786</v>
      </c>
      <c r="F481" s="37">
        <v>386.47</v>
      </c>
      <c r="G481" s="33">
        <v>3</v>
      </c>
      <c r="H481" s="33">
        <v>3</v>
      </c>
      <c r="I481" s="37">
        <f>Table1[[#This Row],[SumOfPaid]]*Table1[[#This Row],[Actuarial Factor 6/13/22]]</f>
        <v>546.34359912135574</v>
      </c>
      <c r="J481" s="33">
        <v>1.4136766091064137</v>
      </c>
      <c r="K481" s="33" t="s">
        <v>216</v>
      </c>
      <c r="L481" s="33" t="s">
        <v>805</v>
      </c>
      <c r="M481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81" s="35" t="str">
        <f>IFERROR(IF(Table1[[#This Row],[Medicare Rate in CR]]&gt;0,"Y","N"),"N")</f>
        <v>Y</v>
      </c>
      <c r="O481" s="40">
        <f>Table1[[#This Row],[Medicare Rate in CR]]*Table1[[#This Row],[SumOfUnits]]*Table1[[#This Row],[Actuarial Factor 6/13/22]]</f>
        <v>1061.1480730935473</v>
      </c>
      <c r="P48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1061.1480730935473</v>
      </c>
      <c r="Q481" s="37">
        <f>Table1[[#This Row],[Trended Medicare Pricing for all RHCs]]-Table1[[#This Row],[SumOfSFY23 Estimated Payment 6/13/2022]]</f>
        <v>514.80447397219154</v>
      </c>
      <c r="R481" s="35">
        <f>Table1[[#This Row],[SumOfUnits]]*Table1[[#This Row],[Actuarial Factor 6/13/22]]</f>
        <v>4.2410298273192408</v>
      </c>
    </row>
    <row r="482" spans="1:18" x14ac:dyDescent="0.2">
      <c r="A482" s="178" t="s">
        <v>39</v>
      </c>
      <c r="B482" s="33" t="s">
        <v>629</v>
      </c>
      <c r="C482" s="33" t="s">
        <v>249</v>
      </c>
      <c r="D482" s="33" t="s">
        <v>184</v>
      </c>
      <c r="E482" s="33" t="s">
        <v>792</v>
      </c>
      <c r="F482" s="37">
        <v>1410.69</v>
      </c>
      <c r="G482" s="33">
        <v>11</v>
      </c>
      <c r="H482" s="33">
        <v>11</v>
      </c>
      <c r="I482" s="37">
        <f>Table1[[#This Row],[SumOfPaid]]*Table1[[#This Row],[Actuarial Factor 6/13/22]]</f>
        <v>2145.2717048927966</v>
      </c>
      <c r="J482" s="33">
        <v>1.5207251096220973</v>
      </c>
      <c r="K482" s="33" t="s">
        <v>216</v>
      </c>
      <c r="L482" s="33" t="s">
        <v>805</v>
      </c>
      <c r="M482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82" s="35" t="str">
        <f>IFERROR(IF(Table1[[#This Row],[Medicare Rate in CR]]&gt;0,"Y","N"),"N")</f>
        <v>Y</v>
      </c>
      <c r="O482" s="40">
        <f>Table1[[#This Row],[Medicare Rate in CR]]*Table1[[#This Row],[SumOfUnits]]*Table1[[#This Row],[Actuarial Factor 6/13/22]]</f>
        <v>4185.5069264639942</v>
      </c>
      <c r="P48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4185.5069264639942</v>
      </c>
      <c r="Q482" s="37">
        <f>Table1[[#This Row],[Trended Medicare Pricing for all RHCs]]-Table1[[#This Row],[SumOfSFY23 Estimated Payment 6/13/2022]]</f>
        <v>2040.2352215711976</v>
      </c>
      <c r="R482" s="35">
        <f>Table1[[#This Row],[SumOfUnits]]*Table1[[#This Row],[Actuarial Factor 6/13/22]]</f>
        <v>16.727976205843071</v>
      </c>
    </row>
    <row r="483" spans="1:18" x14ac:dyDescent="0.2">
      <c r="A483" s="178" t="s">
        <v>39</v>
      </c>
      <c r="B483" s="33" t="s">
        <v>629</v>
      </c>
      <c r="C483" s="33" t="s">
        <v>249</v>
      </c>
      <c r="D483" s="33" t="s">
        <v>184</v>
      </c>
      <c r="E483" s="33" t="s">
        <v>786</v>
      </c>
      <c r="F483" s="37">
        <v>2819.4700000000003</v>
      </c>
      <c r="G483" s="33">
        <v>22</v>
      </c>
      <c r="H483" s="33">
        <v>22</v>
      </c>
      <c r="I483" s="37">
        <f>Table1[[#This Row],[SumOfPaid]]*Table1[[#This Row],[Actuarial Factor 6/13/22]]</f>
        <v>4291.7351429819682</v>
      </c>
      <c r="J483" s="33">
        <v>1.5221779777695694</v>
      </c>
      <c r="K483" s="33" t="s">
        <v>216</v>
      </c>
      <c r="L483" s="33" t="s">
        <v>805</v>
      </c>
      <c r="M483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83" s="35" t="str">
        <f>IFERROR(IF(Table1[[#This Row],[Medicare Rate in CR]]&gt;0,"Y","N"),"N")</f>
        <v>Y</v>
      </c>
      <c r="O483" s="40">
        <f>Table1[[#This Row],[Medicare Rate in CR]]*Table1[[#This Row],[SumOfUnits]]*Table1[[#This Row],[Actuarial Factor 6/13/22]]</f>
        <v>8379.0113399899274</v>
      </c>
      <c r="P48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8379.0113399899274</v>
      </c>
      <c r="Q483" s="37">
        <f>Table1[[#This Row],[Trended Medicare Pricing for all RHCs]]-Table1[[#This Row],[SumOfSFY23 Estimated Payment 6/13/2022]]</f>
        <v>4087.2761970079591</v>
      </c>
      <c r="R483" s="35">
        <f>Table1[[#This Row],[SumOfUnits]]*Table1[[#This Row],[Actuarial Factor 6/13/22]]</f>
        <v>33.487915510930527</v>
      </c>
    </row>
    <row r="484" spans="1:18" x14ac:dyDescent="0.2">
      <c r="A484" s="178" t="s">
        <v>39</v>
      </c>
      <c r="B484" s="33" t="s">
        <v>629</v>
      </c>
      <c r="C484" s="33" t="s">
        <v>249</v>
      </c>
      <c r="D484" s="33" t="s">
        <v>184</v>
      </c>
      <c r="E484" s="33" t="s">
        <v>790</v>
      </c>
      <c r="F484" s="37">
        <v>5140.2000000000007</v>
      </c>
      <c r="G484" s="33">
        <v>40</v>
      </c>
      <c r="H484" s="33">
        <v>40</v>
      </c>
      <c r="I484" s="37">
        <f>Table1[[#This Row],[SumOfPaid]]*Table1[[#This Row],[Actuarial Factor 6/13/22]]</f>
        <v>11499.426314005033</v>
      </c>
      <c r="J484" s="33">
        <v>2.2371554246926251</v>
      </c>
      <c r="K484" s="33" t="s">
        <v>216</v>
      </c>
      <c r="L484" s="33" t="s">
        <v>805</v>
      </c>
      <c r="M484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84" s="35" t="str">
        <f>IFERROR(IF(Table1[[#This Row],[Medicare Rate in CR]]&gt;0,"Y","N"),"N")</f>
        <v>Y</v>
      </c>
      <c r="O484" s="40">
        <f>Table1[[#This Row],[Medicare Rate in CR]]*Table1[[#This Row],[SumOfUnits]]*Table1[[#This Row],[Actuarial Factor 6/13/22]]</f>
        <v>22390.346352493667</v>
      </c>
      <c r="P48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22390.346352493667</v>
      </c>
      <c r="Q484" s="37">
        <f>Table1[[#This Row],[Trended Medicare Pricing for all RHCs]]-Table1[[#This Row],[SumOfSFY23 Estimated Payment 6/13/2022]]</f>
        <v>10890.920038488634</v>
      </c>
      <c r="R484" s="35">
        <f>Table1[[#This Row],[SumOfUnits]]*Table1[[#This Row],[Actuarial Factor 6/13/22]]</f>
        <v>89.486216987705006</v>
      </c>
    </row>
    <row r="485" spans="1:18" x14ac:dyDescent="0.2">
      <c r="A485" s="178" t="s">
        <v>39</v>
      </c>
      <c r="B485" s="33" t="s">
        <v>629</v>
      </c>
      <c r="C485" s="33" t="s">
        <v>249</v>
      </c>
      <c r="D485" s="33" t="s">
        <v>184</v>
      </c>
      <c r="E485" s="33" t="s">
        <v>789</v>
      </c>
      <c r="F485" s="37">
        <v>3980.79</v>
      </c>
      <c r="G485" s="33">
        <v>31</v>
      </c>
      <c r="H485" s="33">
        <v>31</v>
      </c>
      <c r="I485" s="37">
        <f>Table1[[#This Row],[SumOfPaid]]*Table1[[#This Row],[Actuarial Factor 6/13/22]]</f>
        <v>6178.079358041834</v>
      </c>
      <c r="J485" s="33">
        <v>1.551973190759079</v>
      </c>
      <c r="K485" s="33" t="s">
        <v>216</v>
      </c>
      <c r="L485" s="33" t="s">
        <v>805</v>
      </c>
      <c r="M485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85" s="35" t="str">
        <f>IFERROR(IF(Table1[[#This Row],[Medicare Rate in CR]]&gt;0,"Y","N"),"N")</f>
        <v>Y</v>
      </c>
      <c r="O485" s="40">
        <f>Table1[[#This Row],[Medicare Rate in CR]]*Table1[[#This Row],[SumOfUnits]]*Table1[[#This Row],[Actuarial Factor 6/13/22]]</f>
        <v>12037.895573854705</v>
      </c>
      <c r="P48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12037.895573854705</v>
      </c>
      <c r="Q485" s="37">
        <f>Table1[[#This Row],[Trended Medicare Pricing for all RHCs]]-Table1[[#This Row],[SumOfSFY23 Estimated Payment 6/13/2022]]</f>
        <v>5859.8162158128707</v>
      </c>
      <c r="R485" s="35">
        <f>Table1[[#This Row],[SumOfUnits]]*Table1[[#This Row],[Actuarial Factor 6/13/22]]</f>
        <v>48.111168913531451</v>
      </c>
    </row>
    <row r="486" spans="1:18" x14ac:dyDescent="0.2">
      <c r="A486" s="178" t="s">
        <v>39</v>
      </c>
      <c r="B486" s="33" t="s">
        <v>629</v>
      </c>
      <c r="C486" s="33" t="s">
        <v>249</v>
      </c>
      <c r="D486" s="33" t="s">
        <v>184</v>
      </c>
      <c r="E486" s="33" t="s">
        <v>791</v>
      </c>
      <c r="F486" s="37">
        <v>712.27</v>
      </c>
      <c r="G486" s="33">
        <v>6</v>
      </c>
      <c r="H486" s="33">
        <v>6</v>
      </c>
      <c r="I486" s="37">
        <f>Table1[[#This Row],[SumOfPaid]]*Table1[[#This Row],[Actuarial Factor 6/13/22]]</f>
        <v>1179.9254496352928</v>
      </c>
      <c r="J486" s="33">
        <v>1.6565704713595868</v>
      </c>
      <c r="K486" s="33" t="s">
        <v>216</v>
      </c>
      <c r="L486" s="33" t="s">
        <v>805</v>
      </c>
      <c r="M486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86" s="35" t="str">
        <f>IFERROR(IF(Table1[[#This Row],[Medicare Rate in CR]]&gt;0,"Y","N"),"N")</f>
        <v>Y</v>
      </c>
      <c r="O486" s="40">
        <f>Table1[[#This Row],[Medicare Rate in CR]]*Table1[[#This Row],[SumOfUnits]]*Table1[[#This Row],[Actuarial Factor 6/13/22]]</f>
        <v>2486.9429858332933</v>
      </c>
      <c r="P48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2486.9429858332933</v>
      </c>
      <c r="Q486" s="37">
        <f>Table1[[#This Row],[Trended Medicare Pricing for all RHCs]]-Table1[[#This Row],[SumOfSFY23 Estimated Payment 6/13/2022]]</f>
        <v>1307.0175361980005</v>
      </c>
      <c r="R486" s="35">
        <f>Table1[[#This Row],[SumOfUnits]]*Table1[[#This Row],[Actuarial Factor 6/13/22]]</f>
        <v>9.9394228281575216</v>
      </c>
    </row>
    <row r="487" spans="1:18" x14ac:dyDescent="0.2">
      <c r="A487" s="178" t="s">
        <v>39</v>
      </c>
      <c r="B487" s="33" t="s">
        <v>629</v>
      </c>
      <c r="C487" s="33" t="s">
        <v>249</v>
      </c>
      <c r="D487" s="33" t="s">
        <v>184</v>
      </c>
      <c r="E487" s="33" t="s">
        <v>788</v>
      </c>
      <c r="F487" s="37">
        <v>6029.23</v>
      </c>
      <c r="G487" s="33">
        <v>47</v>
      </c>
      <c r="H487" s="33">
        <v>47</v>
      </c>
      <c r="I487" s="37">
        <f>Table1[[#This Row],[SumOfPaid]]*Table1[[#This Row],[Actuarial Factor 6/13/22]]</f>
        <v>12144.801141220416</v>
      </c>
      <c r="J487" s="33">
        <v>2.0143204258620782</v>
      </c>
      <c r="K487" s="33" t="s">
        <v>216</v>
      </c>
      <c r="L487" s="33" t="s">
        <v>805</v>
      </c>
      <c r="M487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87" s="35" t="str">
        <f>IFERROR(IF(Table1[[#This Row],[Medicare Rate in CR]]&gt;0,"Y","N"),"N")</f>
        <v>Y</v>
      </c>
      <c r="O487" s="40">
        <f>Table1[[#This Row],[Medicare Rate in CR]]*Table1[[#This Row],[SumOfUnits]]*Table1[[#This Row],[Actuarial Factor 6/13/22]]</f>
        <v>23688.146346482677</v>
      </c>
      <c r="P48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23688.146346482677</v>
      </c>
      <c r="Q487" s="37">
        <f>Table1[[#This Row],[Trended Medicare Pricing for all RHCs]]-Table1[[#This Row],[SumOfSFY23 Estimated Payment 6/13/2022]]</f>
        <v>11543.345205262262</v>
      </c>
      <c r="R487" s="35">
        <f>Table1[[#This Row],[SumOfUnits]]*Table1[[#This Row],[Actuarial Factor 6/13/22]]</f>
        <v>94.673060015517677</v>
      </c>
    </row>
    <row r="488" spans="1:18" x14ac:dyDescent="0.2">
      <c r="A488" s="178" t="s">
        <v>39</v>
      </c>
      <c r="B488" s="33" t="s">
        <v>629</v>
      </c>
      <c r="C488" s="33" t="s">
        <v>249</v>
      </c>
      <c r="D488" s="33" t="s">
        <v>184</v>
      </c>
      <c r="E488" s="33" t="s">
        <v>787</v>
      </c>
      <c r="F488" s="37">
        <v>2446.3700000000003</v>
      </c>
      <c r="G488" s="33">
        <v>19</v>
      </c>
      <c r="H488" s="33">
        <v>19</v>
      </c>
      <c r="I488" s="37">
        <f>Table1[[#This Row],[SumOfPaid]]*Table1[[#This Row],[Actuarial Factor 6/13/22]]</f>
        <v>3057.0476220835562</v>
      </c>
      <c r="J488" s="33">
        <v>1.2496260263506975</v>
      </c>
      <c r="K488" s="33" t="s">
        <v>216</v>
      </c>
      <c r="L488" s="33" t="s">
        <v>805</v>
      </c>
      <c r="M488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88" s="35" t="str">
        <f>IFERROR(IF(Table1[[#This Row],[Medicare Rate in CR]]&gt;0,"Y","N"),"N")</f>
        <v>Y</v>
      </c>
      <c r="O488" s="40">
        <f>Table1[[#This Row],[Medicare Rate in CR]]*Table1[[#This Row],[SumOfUnits]]*Table1[[#This Row],[Actuarial Factor 6/13/22]]</f>
        <v>5940.7096330109525</v>
      </c>
      <c r="P48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5940.7096330109525</v>
      </c>
      <c r="Q488" s="37">
        <f>Table1[[#This Row],[Trended Medicare Pricing for all RHCs]]-Table1[[#This Row],[SumOfSFY23 Estimated Payment 6/13/2022]]</f>
        <v>2883.6620109273963</v>
      </c>
      <c r="R488" s="35">
        <f>Table1[[#This Row],[SumOfUnits]]*Table1[[#This Row],[Actuarial Factor 6/13/22]]</f>
        <v>23.742894500663255</v>
      </c>
    </row>
    <row r="489" spans="1:18" x14ac:dyDescent="0.2">
      <c r="A489" s="178" t="s">
        <v>39</v>
      </c>
      <c r="B489" s="33" t="s">
        <v>629</v>
      </c>
      <c r="C489" s="33" t="s">
        <v>249</v>
      </c>
      <c r="D489" s="33" t="s">
        <v>2</v>
      </c>
      <c r="E489" s="33" t="s">
        <v>799</v>
      </c>
      <c r="F489" s="37">
        <v>382.65</v>
      </c>
      <c r="G489" s="33">
        <v>4</v>
      </c>
      <c r="H489" s="33">
        <v>3</v>
      </c>
      <c r="I489" s="37">
        <f>Table1[[#This Row],[SumOfPaid]]*Table1[[#This Row],[Actuarial Factor 6/13/22]]</f>
        <v>435.45407703894114</v>
      </c>
      <c r="J489" s="33">
        <v>1.1379957586278353</v>
      </c>
      <c r="K489" s="33" t="s">
        <v>216</v>
      </c>
      <c r="L489" s="33" t="s">
        <v>805</v>
      </c>
      <c r="M489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89" s="35" t="str">
        <f>IFERROR(IF(Table1[[#This Row],[Medicare Rate in CR]]&gt;0,"Y","N"),"N")</f>
        <v>Y</v>
      </c>
      <c r="O489" s="40">
        <f>Table1[[#This Row],[Medicare Rate in CR]]*Table1[[#This Row],[SumOfUnits]]*Table1[[#This Row],[Actuarial Factor 6/13/22]]</f>
        <v>1138.9516750650828</v>
      </c>
      <c r="P48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1138.9516750650828</v>
      </c>
      <c r="Q489" s="37">
        <f>Table1[[#This Row],[Trended Medicare Pricing for all RHCs]]-Table1[[#This Row],[SumOfSFY23 Estimated Payment 6/13/2022]]</f>
        <v>703.49759802614165</v>
      </c>
      <c r="R489" s="35">
        <f>Table1[[#This Row],[SumOfUnits]]*Table1[[#This Row],[Actuarial Factor 6/13/22]]</f>
        <v>4.5519830345113412</v>
      </c>
    </row>
    <row r="490" spans="1:18" x14ac:dyDescent="0.2">
      <c r="A490" s="178" t="s">
        <v>39</v>
      </c>
      <c r="B490" s="33" t="s">
        <v>629</v>
      </c>
      <c r="C490" s="33" t="s">
        <v>249</v>
      </c>
      <c r="D490" s="33" t="s">
        <v>185</v>
      </c>
      <c r="E490" s="33" t="s">
        <v>794</v>
      </c>
      <c r="F490" s="37">
        <v>2301.63</v>
      </c>
      <c r="G490" s="33">
        <v>18</v>
      </c>
      <c r="H490" s="33">
        <v>18</v>
      </c>
      <c r="I490" s="37">
        <f>Table1[[#This Row],[SumOfPaid]]*Table1[[#This Row],[Actuarial Factor 6/13/22]]</f>
        <v>2507.8269435034385</v>
      </c>
      <c r="J490" s="33">
        <v>1.0895873548326354</v>
      </c>
      <c r="K490" s="33" t="s">
        <v>216</v>
      </c>
      <c r="L490" s="33" t="s">
        <v>805</v>
      </c>
      <c r="M490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90" s="35" t="str">
        <f>IFERROR(IF(Table1[[#This Row],[Medicare Rate in CR]]&gt;0,"Y","N"),"N")</f>
        <v>Y</v>
      </c>
      <c r="O490" s="40">
        <f>Table1[[#This Row],[Medicare Rate in CR]]*Table1[[#This Row],[SumOfUnits]]*Table1[[#This Row],[Actuarial Factor 6/13/22]]</f>
        <v>4907.2617369481259</v>
      </c>
      <c r="P49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4907.2617369481259</v>
      </c>
      <c r="Q490" s="37">
        <f>Table1[[#This Row],[Trended Medicare Pricing for all RHCs]]-Table1[[#This Row],[SumOfSFY23 Estimated Payment 6/13/2022]]</f>
        <v>2399.4347934446873</v>
      </c>
      <c r="R490" s="35">
        <f>Table1[[#This Row],[SumOfUnits]]*Table1[[#This Row],[Actuarial Factor 6/13/22]]</f>
        <v>19.612572386987438</v>
      </c>
    </row>
    <row r="491" spans="1:18" x14ac:dyDescent="0.2">
      <c r="A491" s="178" t="s">
        <v>39</v>
      </c>
      <c r="B491" s="33" t="s">
        <v>629</v>
      </c>
      <c r="C491" s="33" t="s">
        <v>249</v>
      </c>
      <c r="D491" s="33" t="s">
        <v>185</v>
      </c>
      <c r="E491" s="33" t="s">
        <v>797</v>
      </c>
      <c r="F491" s="37">
        <v>772.94</v>
      </c>
      <c r="G491" s="33">
        <v>6</v>
      </c>
      <c r="H491" s="33">
        <v>6</v>
      </c>
      <c r="I491" s="37">
        <f>Table1[[#This Row],[SumOfPaid]]*Table1[[#This Row],[Actuarial Factor 6/13/22]]</f>
        <v>842.80389906253527</v>
      </c>
      <c r="J491" s="33">
        <v>1.0903872215987467</v>
      </c>
      <c r="K491" s="33" t="s">
        <v>216</v>
      </c>
      <c r="L491" s="33" t="s">
        <v>805</v>
      </c>
      <c r="M491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91" s="35" t="str">
        <f>IFERROR(IF(Table1[[#This Row],[Medicare Rate in CR]]&gt;0,"Y","N"),"N")</f>
        <v>Y</v>
      </c>
      <c r="O491" s="40">
        <f>Table1[[#This Row],[Medicare Rate in CR]]*Table1[[#This Row],[SumOfUnits]]*Table1[[#This Row],[Actuarial Factor 6/13/22]]</f>
        <v>1636.9547202973345</v>
      </c>
      <c r="P49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1636.9547202973345</v>
      </c>
      <c r="Q491" s="37">
        <f>Table1[[#This Row],[Trended Medicare Pricing for all RHCs]]-Table1[[#This Row],[SumOfSFY23 Estimated Payment 6/13/2022]]</f>
        <v>794.1508212347992</v>
      </c>
      <c r="R491" s="35">
        <f>Table1[[#This Row],[SumOfUnits]]*Table1[[#This Row],[Actuarial Factor 6/13/22]]</f>
        <v>6.5423233295924801</v>
      </c>
    </row>
    <row r="492" spans="1:18" x14ac:dyDescent="0.2">
      <c r="A492" s="178" t="s">
        <v>39</v>
      </c>
      <c r="B492" s="33" t="s">
        <v>629</v>
      </c>
      <c r="C492" s="33" t="s">
        <v>249</v>
      </c>
      <c r="D492" s="33" t="s">
        <v>185</v>
      </c>
      <c r="E492" s="33" t="s">
        <v>796</v>
      </c>
      <c r="F492" s="37">
        <v>4102.6099999999997</v>
      </c>
      <c r="G492" s="33">
        <v>32</v>
      </c>
      <c r="H492" s="33">
        <v>32</v>
      </c>
      <c r="I492" s="37">
        <f>Table1[[#This Row],[SumOfPaid]]*Table1[[#This Row],[Actuarial Factor 6/13/22]]</f>
        <v>3900.8093591700076</v>
      </c>
      <c r="J492" s="33">
        <v>0.95081164409242114</v>
      </c>
      <c r="K492" s="33" t="s">
        <v>216</v>
      </c>
      <c r="L492" s="33" t="s">
        <v>805</v>
      </c>
      <c r="M492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92" s="35" t="str">
        <f>IFERROR(IF(Table1[[#This Row],[Medicare Rate in CR]]&gt;0,"Y","N"),"N")</f>
        <v>Y</v>
      </c>
      <c r="O492" s="40">
        <f>Table1[[#This Row],[Medicare Rate in CR]]*Table1[[#This Row],[SumOfUnits]]*Table1[[#This Row],[Actuarial Factor 6/13/22]]</f>
        <v>7612.8826069876704</v>
      </c>
      <c r="P49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7612.8826069876704</v>
      </c>
      <c r="Q492" s="37">
        <f>Table1[[#This Row],[Trended Medicare Pricing for all RHCs]]-Table1[[#This Row],[SumOfSFY23 Estimated Payment 6/13/2022]]</f>
        <v>3712.0732478176628</v>
      </c>
      <c r="R492" s="35">
        <f>Table1[[#This Row],[SumOfUnits]]*Table1[[#This Row],[Actuarial Factor 6/13/22]]</f>
        <v>30.425972610957476</v>
      </c>
    </row>
    <row r="493" spans="1:18" x14ac:dyDescent="0.2">
      <c r="A493" s="178" t="s">
        <v>39</v>
      </c>
      <c r="B493" s="33" t="s">
        <v>629</v>
      </c>
      <c r="C493" s="33" t="s">
        <v>249</v>
      </c>
      <c r="D493" s="33" t="s">
        <v>185</v>
      </c>
      <c r="E493" s="33" t="s">
        <v>795</v>
      </c>
      <c r="F493" s="37">
        <v>15331.28</v>
      </c>
      <c r="G493" s="33">
        <v>120</v>
      </c>
      <c r="H493" s="33">
        <v>120</v>
      </c>
      <c r="I493" s="37">
        <f>Table1[[#This Row],[SumOfPaid]]*Table1[[#This Row],[Actuarial Factor 6/13/22]]</f>
        <v>17481.922974493686</v>
      </c>
      <c r="J493" s="33">
        <v>1.1402781094920766</v>
      </c>
      <c r="K493" s="33" t="s">
        <v>216</v>
      </c>
      <c r="L493" s="33" t="s">
        <v>805</v>
      </c>
      <c r="M493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93" s="35" t="str">
        <f>IFERROR(IF(Table1[[#This Row],[Medicare Rate in CR]]&gt;0,"Y","N"),"N")</f>
        <v>Y</v>
      </c>
      <c r="O493" s="40">
        <f>Table1[[#This Row],[Medicare Rate in CR]]*Table1[[#This Row],[SumOfUnits]]*Table1[[#This Row],[Actuarial Factor 6/13/22]]</f>
        <v>34237.0782931215</v>
      </c>
      <c r="P49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34237.0782931215</v>
      </c>
      <c r="Q493" s="37">
        <f>Table1[[#This Row],[Trended Medicare Pricing for all RHCs]]-Table1[[#This Row],[SumOfSFY23 Estimated Payment 6/13/2022]]</f>
        <v>16755.155318627814</v>
      </c>
      <c r="R493" s="35">
        <f>Table1[[#This Row],[SumOfUnits]]*Table1[[#This Row],[Actuarial Factor 6/13/22]]</f>
        <v>136.8333731390492</v>
      </c>
    </row>
    <row r="494" spans="1:18" x14ac:dyDescent="0.2">
      <c r="A494" s="178" t="s">
        <v>39</v>
      </c>
      <c r="B494" s="33" t="s">
        <v>629</v>
      </c>
      <c r="C494" s="33" t="s">
        <v>422</v>
      </c>
      <c r="D494" s="33" t="s">
        <v>184</v>
      </c>
      <c r="E494" s="33" t="s">
        <v>792</v>
      </c>
      <c r="F494" s="37">
        <v>512.11</v>
      </c>
      <c r="G494" s="33">
        <v>4</v>
      </c>
      <c r="H494" s="33">
        <v>4</v>
      </c>
      <c r="I494" s="37">
        <f>Table1[[#This Row],[SumOfPaid]]*Table1[[#This Row],[Actuarial Factor 6/13/22]]</f>
        <v>740.99997426027937</v>
      </c>
      <c r="J494" s="33">
        <v>1.4469547055520871</v>
      </c>
      <c r="K494" s="33" t="s">
        <v>216</v>
      </c>
      <c r="L494" s="33" t="s">
        <v>805</v>
      </c>
      <c r="M494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94" s="35" t="str">
        <f>IFERROR(IF(Table1[[#This Row],[Medicare Rate in CR]]&gt;0,"Y","N"),"N")</f>
        <v>Y</v>
      </c>
      <c r="O494" s="40">
        <f>Table1[[#This Row],[Medicare Rate in CR]]*Table1[[#This Row],[SumOfUnits]]*Table1[[#This Row],[Actuarial Factor 6/13/22]]</f>
        <v>1448.170147504751</v>
      </c>
      <c r="P49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1448.170147504751</v>
      </c>
      <c r="Q494" s="37">
        <f>Table1[[#This Row],[Trended Medicare Pricing for all RHCs]]-Table1[[#This Row],[SumOfSFY23 Estimated Payment 6/13/2022]]</f>
        <v>707.17017324447158</v>
      </c>
      <c r="R494" s="35">
        <f>Table1[[#This Row],[SumOfUnits]]*Table1[[#This Row],[Actuarial Factor 6/13/22]]</f>
        <v>5.7878188222083482</v>
      </c>
    </row>
    <row r="495" spans="1:18" x14ac:dyDescent="0.2">
      <c r="A495" s="178" t="s">
        <v>39</v>
      </c>
      <c r="B495" s="33" t="s">
        <v>629</v>
      </c>
      <c r="C495" s="33" t="s">
        <v>422</v>
      </c>
      <c r="D495" s="33" t="s">
        <v>184</v>
      </c>
      <c r="E495" s="33" t="s">
        <v>786</v>
      </c>
      <c r="F495" s="37">
        <v>127.55</v>
      </c>
      <c r="G495" s="33">
        <v>1</v>
      </c>
      <c r="H495" s="33">
        <v>1</v>
      </c>
      <c r="I495" s="37">
        <f>Table1[[#This Row],[SumOfPaid]]*Table1[[#This Row],[Actuarial Factor 6/13/22]]</f>
        <v>199.29083457830447</v>
      </c>
      <c r="J495" s="33">
        <v>1.5624526427150487</v>
      </c>
      <c r="K495" s="33" t="s">
        <v>216</v>
      </c>
      <c r="L495" s="33" t="s">
        <v>805</v>
      </c>
      <c r="M495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95" s="35" t="str">
        <f>IFERROR(IF(Table1[[#This Row],[Medicare Rate in CR]]&gt;0,"Y","N"),"N")</f>
        <v>Y</v>
      </c>
      <c r="O495" s="40">
        <f>Table1[[#This Row],[Medicare Rate in CR]]*Table1[[#This Row],[SumOfUnits]]*Table1[[#This Row],[Actuarial Factor 6/13/22]]</f>
        <v>390.94127573373237</v>
      </c>
      <c r="P49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390.94127573373237</v>
      </c>
      <c r="Q495" s="37">
        <f>Table1[[#This Row],[Trended Medicare Pricing for all RHCs]]-Table1[[#This Row],[SumOfSFY23 Estimated Payment 6/13/2022]]</f>
        <v>191.6504411554279</v>
      </c>
      <c r="R495" s="35">
        <f>Table1[[#This Row],[SumOfUnits]]*Table1[[#This Row],[Actuarial Factor 6/13/22]]</f>
        <v>1.5624526427150487</v>
      </c>
    </row>
    <row r="496" spans="1:18" x14ac:dyDescent="0.2">
      <c r="A496" s="178" t="s">
        <v>39</v>
      </c>
      <c r="B496" s="33" t="s">
        <v>629</v>
      </c>
      <c r="C496" s="33" t="s">
        <v>422</v>
      </c>
      <c r="D496" s="33" t="s">
        <v>184</v>
      </c>
      <c r="E496" s="33" t="s">
        <v>789</v>
      </c>
      <c r="F496" s="37">
        <v>222.14</v>
      </c>
      <c r="G496" s="33">
        <v>2</v>
      </c>
      <c r="H496" s="33">
        <v>2</v>
      </c>
      <c r="I496" s="37">
        <f>Table1[[#This Row],[SumOfPaid]]*Table1[[#This Row],[Actuarial Factor 6/13/22]]</f>
        <v>362.46225991444419</v>
      </c>
      <c r="J496" s="33">
        <v>1.6316838926552815</v>
      </c>
      <c r="K496" s="33" t="s">
        <v>216</v>
      </c>
      <c r="L496" s="33" t="s">
        <v>805</v>
      </c>
      <c r="M496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96" s="35" t="str">
        <f>IFERROR(IF(Table1[[#This Row],[Medicare Rate in CR]]&gt;0,"Y","N"),"N")</f>
        <v>Y</v>
      </c>
      <c r="O496" s="40">
        <f>Table1[[#This Row],[Medicare Rate in CR]]*Table1[[#This Row],[SumOfUnits]]*Table1[[#This Row],[Actuarial Factor 6/13/22]]</f>
        <v>816.52725356255598</v>
      </c>
      <c r="P49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816.52725356255598</v>
      </c>
      <c r="Q496" s="37">
        <f>Table1[[#This Row],[Trended Medicare Pricing for all RHCs]]-Table1[[#This Row],[SumOfSFY23 Estimated Payment 6/13/2022]]</f>
        <v>454.06499364811179</v>
      </c>
      <c r="R496" s="35">
        <f>Table1[[#This Row],[SumOfUnits]]*Table1[[#This Row],[Actuarial Factor 6/13/22]]</f>
        <v>3.2633677853105629</v>
      </c>
    </row>
    <row r="497" spans="1:18" x14ac:dyDescent="0.2">
      <c r="A497" s="178" t="s">
        <v>39</v>
      </c>
      <c r="B497" s="33" t="s">
        <v>629</v>
      </c>
      <c r="C497" s="33" t="s">
        <v>422</v>
      </c>
      <c r="D497" s="33" t="s">
        <v>185</v>
      </c>
      <c r="E497" s="33" t="s">
        <v>795</v>
      </c>
      <c r="F497" s="37">
        <v>382.65</v>
      </c>
      <c r="G497" s="33">
        <v>3</v>
      </c>
      <c r="H497" s="33">
        <v>3</v>
      </c>
      <c r="I497" s="37">
        <f>Table1[[#This Row],[SumOfPaid]]*Table1[[#This Row],[Actuarial Factor 6/13/22]]</f>
        <v>433.90091757657393</v>
      </c>
      <c r="J497" s="33">
        <v>1.133936802761202</v>
      </c>
      <c r="K497" s="33" t="s">
        <v>216</v>
      </c>
      <c r="L497" s="33" t="s">
        <v>805</v>
      </c>
      <c r="M497" s="35">
        <f>IFERROR(INDEX(FreeStand_MedicareCRs!E:E,MATCH(Table1[[#This Row],[Medicare Number]],FreeStand_MedicareCRs!A:A,0)),INDEX(HospitalBased_Mdcr_Rates!G:G,MATCH(Table1[[#This Row],[Medicare Number]],HospitalBased_Mdcr_Rates!E:E,0)))</f>
        <v>250.21</v>
      </c>
      <c r="N497" s="35" t="str">
        <f>IFERROR(IF(Table1[[#This Row],[Medicare Rate in CR]]&gt;0,"Y","N"),"N")</f>
        <v>Y</v>
      </c>
      <c r="O497" s="40">
        <f>Table1[[#This Row],[Medicare Rate in CR]]*Table1[[#This Row],[SumOfUnits]]*Table1[[#This Row],[Actuarial Factor 6/13/22]]</f>
        <v>851.16698225664106</v>
      </c>
      <c r="P49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851.16698225664106</v>
      </c>
      <c r="Q497" s="37">
        <f>Table1[[#This Row],[Trended Medicare Pricing for all RHCs]]-Table1[[#This Row],[SumOfSFY23 Estimated Payment 6/13/2022]]</f>
        <v>417.26606468006713</v>
      </c>
      <c r="R497" s="35">
        <f>Table1[[#This Row],[SumOfUnits]]*Table1[[#This Row],[Actuarial Factor 6/13/22]]</f>
        <v>3.4018104082836063</v>
      </c>
    </row>
    <row r="498" spans="1:18" x14ac:dyDescent="0.2">
      <c r="A498" s="178" t="s">
        <v>40</v>
      </c>
      <c r="B498" s="33" t="s">
        <v>626</v>
      </c>
      <c r="C498" s="33" t="s">
        <v>421</v>
      </c>
      <c r="D498" s="33" t="s">
        <v>184</v>
      </c>
      <c r="E498" s="33" t="s">
        <v>790</v>
      </c>
      <c r="F498" s="37">
        <v>192.95</v>
      </c>
      <c r="G498" s="33">
        <v>3</v>
      </c>
      <c r="H498" s="33">
        <v>3</v>
      </c>
      <c r="I498" s="37">
        <f>Table1[[#This Row],[SumOfPaid]]*Table1[[#This Row],[Actuarial Factor 6/13/22]]</f>
        <v>387.65910067291037</v>
      </c>
      <c r="J498" s="33">
        <v>2.0091168731428368</v>
      </c>
      <c r="K498" s="33" t="s">
        <v>396</v>
      </c>
      <c r="L498" s="33" t="s">
        <v>805</v>
      </c>
      <c r="M498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498" s="35" t="str">
        <f>IFERROR(IF(Table1[[#This Row],[Medicare Rate in CR]]&gt;0,"Y","N"),"N")</f>
        <v>Y</v>
      </c>
      <c r="O498" s="40">
        <f>Table1[[#This Row],[Medicare Rate in CR]]*Table1[[#This Row],[SumOfUnits]]*Table1[[#This Row],[Actuarial Factor 6/13/22]]</f>
        <v>1845.2131186318441</v>
      </c>
      <c r="P49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1845.2131186318441</v>
      </c>
      <c r="Q498" s="37">
        <f>Table1[[#This Row],[Trended Medicare Pricing for all RHCs]]-Table1[[#This Row],[SumOfSFY23 Estimated Payment 6/13/2022]]</f>
        <v>1457.5540179589336</v>
      </c>
      <c r="R498" s="35">
        <f>Table1[[#This Row],[SumOfUnits]]*Table1[[#This Row],[Actuarial Factor 6/13/22]]</f>
        <v>6.0273506194285105</v>
      </c>
    </row>
    <row r="499" spans="1:18" x14ac:dyDescent="0.2">
      <c r="A499" s="178" t="s">
        <v>40</v>
      </c>
      <c r="B499" s="33" t="s">
        <v>626</v>
      </c>
      <c r="C499" s="33" t="s">
        <v>426</v>
      </c>
      <c r="D499" s="33" t="s">
        <v>184</v>
      </c>
      <c r="E499" s="33" t="s">
        <v>790</v>
      </c>
      <c r="F499" s="37">
        <v>274.36</v>
      </c>
      <c r="G499" s="33">
        <v>5</v>
      </c>
      <c r="H499" s="33">
        <v>5</v>
      </c>
      <c r="I499" s="37">
        <f>Table1[[#This Row],[SumOfPaid]]*Table1[[#This Row],[Actuarial Factor 6/13/22]]</f>
        <v>562.72514691232436</v>
      </c>
      <c r="J499" s="33">
        <v>2.0510466063286352</v>
      </c>
      <c r="K499" s="33" t="s">
        <v>396</v>
      </c>
      <c r="L499" s="33" t="s">
        <v>805</v>
      </c>
      <c r="M499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499" s="35" t="str">
        <f>IFERROR(IF(Table1[[#This Row],[Medicare Rate in CR]]&gt;0,"Y","N"),"N")</f>
        <v>Y</v>
      </c>
      <c r="O499" s="40">
        <f>Table1[[#This Row],[Medicare Rate in CR]]*Table1[[#This Row],[SumOfUnits]]*Table1[[#This Row],[Actuarial Factor 6/13/22]]</f>
        <v>3139.5370403072416</v>
      </c>
      <c r="P49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3139.5370403072416</v>
      </c>
      <c r="Q499" s="37">
        <f>Table1[[#This Row],[Trended Medicare Pricing for all RHCs]]-Table1[[#This Row],[SumOfSFY23 Estimated Payment 6/13/2022]]</f>
        <v>2576.8118933949172</v>
      </c>
      <c r="R499" s="35">
        <f>Table1[[#This Row],[SumOfUnits]]*Table1[[#This Row],[Actuarial Factor 6/13/22]]</f>
        <v>10.255233031643176</v>
      </c>
    </row>
    <row r="500" spans="1:18" x14ac:dyDescent="0.2">
      <c r="A500" s="178" t="s">
        <v>40</v>
      </c>
      <c r="B500" s="33" t="s">
        <v>626</v>
      </c>
      <c r="C500" s="33" t="s">
        <v>413</v>
      </c>
      <c r="D500" s="33" t="s">
        <v>184</v>
      </c>
      <c r="E500" s="33" t="s">
        <v>792</v>
      </c>
      <c r="F500" s="37">
        <v>318.77999999999997</v>
      </c>
      <c r="G500" s="33">
        <v>5</v>
      </c>
      <c r="H500" s="33">
        <v>5</v>
      </c>
      <c r="I500" s="37">
        <f>Table1[[#This Row],[SumOfPaid]]*Table1[[#This Row],[Actuarial Factor 6/13/22]]</f>
        <v>478.28145843866412</v>
      </c>
      <c r="J500" s="33">
        <v>1.5003496406257111</v>
      </c>
      <c r="K500" s="33" t="s">
        <v>396</v>
      </c>
      <c r="L500" s="33" t="s">
        <v>805</v>
      </c>
      <c r="M500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00" s="35" t="str">
        <f>IFERROR(IF(Table1[[#This Row],[Medicare Rate in CR]]&gt;0,"Y","N"),"N")</f>
        <v>Y</v>
      </c>
      <c r="O500" s="40">
        <f>Table1[[#This Row],[Medicare Rate in CR]]*Table1[[#This Row],[SumOfUnits]]*Table1[[#This Row],[Actuarial Factor 6/13/22]]</f>
        <v>2296.5851949057756</v>
      </c>
      <c r="P50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2296.5851949057756</v>
      </c>
      <c r="Q500" s="37">
        <f>Table1[[#This Row],[Trended Medicare Pricing for all RHCs]]-Table1[[#This Row],[SumOfSFY23 Estimated Payment 6/13/2022]]</f>
        <v>1818.3037364671113</v>
      </c>
      <c r="R500" s="35">
        <f>Table1[[#This Row],[SumOfUnits]]*Table1[[#This Row],[Actuarial Factor 6/13/22]]</f>
        <v>7.5017482031285549</v>
      </c>
    </row>
    <row r="501" spans="1:18" x14ac:dyDescent="0.2">
      <c r="A501" s="178" t="s">
        <v>40</v>
      </c>
      <c r="B501" s="33" t="s">
        <v>626</v>
      </c>
      <c r="C501" s="33" t="s">
        <v>413</v>
      </c>
      <c r="D501" s="33" t="s">
        <v>184</v>
      </c>
      <c r="E501" s="33" t="s">
        <v>786</v>
      </c>
      <c r="F501" s="37">
        <v>3749.7299999999996</v>
      </c>
      <c r="G501" s="33">
        <v>59</v>
      </c>
      <c r="H501" s="33">
        <v>59</v>
      </c>
      <c r="I501" s="37">
        <f>Table1[[#This Row],[SumOfPaid]]*Table1[[#This Row],[Actuarial Factor 6/13/22]]</f>
        <v>5329.8583788094629</v>
      </c>
      <c r="J501" s="33">
        <v>1.4213979083319235</v>
      </c>
      <c r="K501" s="33" t="s">
        <v>396</v>
      </c>
      <c r="L501" s="33" t="s">
        <v>805</v>
      </c>
      <c r="M501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01" s="35" t="str">
        <f>IFERROR(IF(Table1[[#This Row],[Medicare Rate in CR]]&gt;0,"Y","N"),"N")</f>
        <v>Y</v>
      </c>
      <c r="O501" s="40">
        <f>Table1[[#This Row],[Medicare Rate in CR]]*Table1[[#This Row],[SumOfUnits]]*Table1[[#This Row],[Actuarial Factor 6/13/22]]</f>
        <v>25673.658583747365</v>
      </c>
      <c r="P50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25673.658583747365</v>
      </c>
      <c r="Q501" s="37">
        <f>Table1[[#This Row],[Trended Medicare Pricing for all RHCs]]-Table1[[#This Row],[SumOfSFY23 Estimated Payment 6/13/2022]]</f>
        <v>20343.800204937903</v>
      </c>
      <c r="R501" s="35">
        <f>Table1[[#This Row],[SumOfUnits]]*Table1[[#This Row],[Actuarial Factor 6/13/22]]</f>
        <v>83.862476591583487</v>
      </c>
    </row>
    <row r="502" spans="1:18" x14ac:dyDescent="0.2">
      <c r="A502" s="178" t="s">
        <v>40</v>
      </c>
      <c r="B502" s="33" t="s">
        <v>626</v>
      </c>
      <c r="C502" s="33" t="s">
        <v>413</v>
      </c>
      <c r="D502" s="33" t="s">
        <v>184</v>
      </c>
      <c r="E502" s="33" t="s">
        <v>790</v>
      </c>
      <c r="F502" s="37">
        <v>1023.4399999999999</v>
      </c>
      <c r="G502" s="33">
        <v>16</v>
      </c>
      <c r="H502" s="33">
        <v>16</v>
      </c>
      <c r="I502" s="37">
        <f>Table1[[#This Row],[SumOfPaid]]*Table1[[#This Row],[Actuarial Factor 6/13/22]]</f>
        <v>2202.4206021605346</v>
      </c>
      <c r="J502" s="33">
        <v>2.1519782323932373</v>
      </c>
      <c r="K502" s="33" t="s">
        <v>396</v>
      </c>
      <c r="L502" s="33" t="s">
        <v>805</v>
      </c>
      <c r="M502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02" s="35" t="str">
        <f>IFERROR(IF(Table1[[#This Row],[Medicare Rate in CR]]&gt;0,"Y","N"),"N")</f>
        <v>Y</v>
      </c>
      <c r="O502" s="40">
        <f>Table1[[#This Row],[Medicare Rate in CR]]*Table1[[#This Row],[SumOfUnits]]*Table1[[#This Row],[Actuarial Factor 6/13/22]]</f>
        <v>10540.905857037849</v>
      </c>
      <c r="P50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10540.905857037849</v>
      </c>
      <c r="Q502" s="37">
        <f>Table1[[#This Row],[Trended Medicare Pricing for all RHCs]]-Table1[[#This Row],[SumOfSFY23 Estimated Payment 6/13/2022]]</f>
        <v>8338.4852548773142</v>
      </c>
      <c r="R502" s="35">
        <f>Table1[[#This Row],[SumOfUnits]]*Table1[[#This Row],[Actuarial Factor 6/13/22]]</f>
        <v>34.431651718291796</v>
      </c>
    </row>
    <row r="503" spans="1:18" x14ac:dyDescent="0.2">
      <c r="A503" s="178" t="s">
        <v>40</v>
      </c>
      <c r="B503" s="33" t="s">
        <v>626</v>
      </c>
      <c r="C503" s="33" t="s">
        <v>413</v>
      </c>
      <c r="D503" s="33" t="s">
        <v>184</v>
      </c>
      <c r="E503" s="33" t="s">
        <v>789</v>
      </c>
      <c r="F503" s="37">
        <v>2098.33</v>
      </c>
      <c r="G503" s="33">
        <v>33</v>
      </c>
      <c r="H503" s="33">
        <v>33</v>
      </c>
      <c r="I503" s="37">
        <f>Table1[[#This Row],[SumOfPaid]]*Table1[[#This Row],[Actuarial Factor 6/13/22]]</f>
        <v>3171.3830300317632</v>
      </c>
      <c r="J503" s="33">
        <v>1.5113843056296021</v>
      </c>
      <c r="K503" s="33" t="s">
        <v>396</v>
      </c>
      <c r="L503" s="33" t="s">
        <v>805</v>
      </c>
      <c r="M503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03" s="35" t="str">
        <f>IFERROR(IF(Table1[[#This Row],[Medicare Rate in CR]]&gt;0,"Y","N"),"N")</f>
        <v>Y</v>
      </c>
      <c r="O503" s="40">
        <f>Table1[[#This Row],[Medicare Rate in CR]]*Table1[[#This Row],[SumOfUnits]]*Table1[[#This Row],[Actuarial Factor 6/13/22]]</f>
        <v>15268.94131373973</v>
      </c>
      <c r="P50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15268.94131373973</v>
      </c>
      <c r="Q503" s="37">
        <f>Table1[[#This Row],[Trended Medicare Pricing for all RHCs]]-Table1[[#This Row],[SumOfSFY23 Estimated Payment 6/13/2022]]</f>
        <v>12097.558283707967</v>
      </c>
      <c r="R503" s="35">
        <f>Table1[[#This Row],[SumOfUnits]]*Table1[[#This Row],[Actuarial Factor 6/13/22]]</f>
        <v>49.875682085776873</v>
      </c>
    </row>
    <row r="504" spans="1:18" x14ac:dyDescent="0.2">
      <c r="A504" s="178" t="s">
        <v>40</v>
      </c>
      <c r="B504" s="33" t="s">
        <v>626</v>
      </c>
      <c r="C504" s="33" t="s">
        <v>413</v>
      </c>
      <c r="D504" s="33" t="s">
        <v>184</v>
      </c>
      <c r="E504" s="33" t="s">
        <v>791</v>
      </c>
      <c r="F504" s="37">
        <v>2032.48</v>
      </c>
      <c r="G504" s="33">
        <v>32</v>
      </c>
      <c r="H504" s="33">
        <v>32</v>
      </c>
      <c r="I504" s="37">
        <f>Table1[[#This Row],[SumOfPaid]]*Table1[[#This Row],[Actuarial Factor 6/13/22]]</f>
        <v>3463.9952494890204</v>
      </c>
      <c r="J504" s="33">
        <v>1.7043194764470107</v>
      </c>
      <c r="K504" s="33" t="s">
        <v>396</v>
      </c>
      <c r="L504" s="33" t="s">
        <v>805</v>
      </c>
      <c r="M504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04" s="35" t="str">
        <f>IFERROR(IF(Table1[[#This Row],[Medicare Rate in CR]]&gt;0,"Y","N"),"N")</f>
        <v>Y</v>
      </c>
      <c r="O504" s="40">
        <f>Table1[[#This Row],[Medicare Rate in CR]]*Table1[[#This Row],[SumOfUnits]]*Table1[[#This Row],[Actuarial Factor 6/13/22]]</f>
        <v>16696.331664623609</v>
      </c>
      <c r="P50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16696.331664623609</v>
      </c>
      <c r="Q504" s="37">
        <f>Table1[[#This Row],[Trended Medicare Pricing for all RHCs]]-Table1[[#This Row],[SumOfSFY23 Estimated Payment 6/13/2022]]</f>
        <v>13232.336415134589</v>
      </c>
      <c r="R504" s="35">
        <f>Table1[[#This Row],[SumOfUnits]]*Table1[[#This Row],[Actuarial Factor 6/13/22]]</f>
        <v>54.538223246304341</v>
      </c>
    </row>
    <row r="505" spans="1:18" x14ac:dyDescent="0.2">
      <c r="A505" s="178" t="s">
        <v>40</v>
      </c>
      <c r="B505" s="33" t="s">
        <v>626</v>
      </c>
      <c r="C505" s="33" t="s">
        <v>413</v>
      </c>
      <c r="D505" s="33" t="s">
        <v>184</v>
      </c>
      <c r="E505" s="33" t="s">
        <v>788</v>
      </c>
      <c r="F505" s="37">
        <v>190.53</v>
      </c>
      <c r="G505" s="33">
        <v>3</v>
      </c>
      <c r="H505" s="33">
        <v>3</v>
      </c>
      <c r="I505" s="37">
        <f>Table1[[#This Row],[SumOfPaid]]*Table1[[#This Row],[Actuarial Factor 6/13/22]]</f>
        <v>415.95955583129017</v>
      </c>
      <c r="J505" s="33">
        <v>2.1831709223287157</v>
      </c>
      <c r="K505" s="33" t="s">
        <v>396</v>
      </c>
      <c r="L505" s="33" t="s">
        <v>805</v>
      </c>
      <c r="M505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05" s="35" t="str">
        <f>IFERROR(IF(Table1[[#This Row],[Medicare Rate in CR]]&gt;0,"Y","N"),"N")</f>
        <v>Y</v>
      </c>
      <c r="O505" s="40">
        <f>Table1[[#This Row],[Medicare Rate in CR]]*Table1[[#This Row],[SumOfUnits]]*Table1[[#This Row],[Actuarial Factor 6/13/22]]</f>
        <v>2005.067838485139</v>
      </c>
      <c r="P50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2005.067838485139</v>
      </c>
      <c r="Q505" s="37">
        <f>Table1[[#This Row],[Trended Medicare Pricing for all RHCs]]-Table1[[#This Row],[SumOfSFY23 Estimated Payment 6/13/2022]]</f>
        <v>1589.1082826538488</v>
      </c>
      <c r="R505" s="35">
        <f>Table1[[#This Row],[SumOfUnits]]*Table1[[#This Row],[Actuarial Factor 6/13/22]]</f>
        <v>6.5495127669861475</v>
      </c>
    </row>
    <row r="506" spans="1:18" x14ac:dyDescent="0.2">
      <c r="A506" s="178" t="s">
        <v>40</v>
      </c>
      <c r="B506" s="33" t="s">
        <v>626</v>
      </c>
      <c r="C506" s="33" t="s">
        <v>413</v>
      </c>
      <c r="D506" s="33" t="s">
        <v>184</v>
      </c>
      <c r="E506" s="33" t="s">
        <v>787</v>
      </c>
      <c r="F506" s="37">
        <v>1972.6599999999999</v>
      </c>
      <c r="G506" s="33">
        <v>31</v>
      </c>
      <c r="H506" s="33">
        <v>31</v>
      </c>
      <c r="I506" s="37">
        <f>Table1[[#This Row],[SumOfPaid]]*Table1[[#This Row],[Actuarial Factor 6/13/22]]</f>
        <v>2500.5827100496585</v>
      </c>
      <c r="J506" s="33">
        <v>1.2676197165500689</v>
      </c>
      <c r="K506" s="33" t="s">
        <v>396</v>
      </c>
      <c r="L506" s="33" t="s">
        <v>805</v>
      </c>
      <c r="M506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06" s="35" t="str">
        <f>IFERROR(IF(Table1[[#This Row],[Medicare Rate in CR]]&gt;0,"Y","N"),"N")</f>
        <v>Y</v>
      </c>
      <c r="O506" s="40">
        <f>Table1[[#This Row],[Medicare Rate in CR]]*Table1[[#This Row],[SumOfUnits]]*Table1[[#This Row],[Actuarial Factor 6/13/22]]</f>
        <v>12030.14210076378</v>
      </c>
      <c r="P50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12030.14210076378</v>
      </c>
      <c r="Q506" s="37">
        <f>Table1[[#This Row],[Trended Medicare Pricing for all RHCs]]-Table1[[#This Row],[SumOfSFY23 Estimated Payment 6/13/2022]]</f>
        <v>9529.559390714121</v>
      </c>
      <c r="R506" s="35">
        <f>Table1[[#This Row],[SumOfUnits]]*Table1[[#This Row],[Actuarial Factor 6/13/22]]</f>
        <v>39.296211213052132</v>
      </c>
    </row>
    <row r="507" spans="1:18" x14ac:dyDescent="0.2">
      <c r="A507" s="178" t="s">
        <v>40</v>
      </c>
      <c r="B507" s="33" t="s">
        <v>626</v>
      </c>
      <c r="C507" s="33" t="s">
        <v>413</v>
      </c>
      <c r="D507" s="33" t="s">
        <v>2</v>
      </c>
      <c r="E507" s="33" t="s">
        <v>801</v>
      </c>
      <c r="F507" s="37">
        <v>16.78</v>
      </c>
      <c r="G507" s="33">
        <v>1</v>
      </c>
      <c r="H507" s="33">
        <v>1</v>
      </c>
      <c r="I507" s="37">
        <f>Table1[[#This Row],[SumOfPaid]]*Table1[[#This Row],[Actuarial Factor 6/13/22]]</f>
        <v>23.361663998080672</v>
      </c>
      <c r="J507" s="33">
        <v>1.3922326578117206</v>
      </c>
      <c r="K507" s="33" t="s">
        <v>396</v>
      </c>
      <c r="L507" s="33" t="s">
        <v>805</v>
      </c>
      <c r="M507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07" s="35" t="str">
        <f>IFERROR(IF(Table1[[#This Row],[Medicare Rate in CR]]&gt;0,"Y","N"),"N")</f>
        <v>Y</v>
      </c>
      <c r="O507" s="40">
        <f>Table1[[#This Row],[Medicare Rate in CR]]*Table1[[#This Row],[SumOfUnits]]*Table1[[#This Row],[Actuarial Factor 6/13/22]]</f>
        <v>426.21810586248012</v>
      </c>
      <c r="P50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426.21810586248012</v>
      </c>
      <c r="Q507" s="37">
        <f>Table1[[#This Row],[Trended Medicare Pricing for all RHCs]]-Table1[[#This Row],[SumOfSFY23 Estimated Payment 6/13/2022]]</f>
        <v>402.85644186439947</v>
      </c>
      <c r="R507" s="35">
        <f>Table1[[#This Row],[SumOfUnits]]*Table1[[#This Row],[Actuarial Factor 6/13/22]]</f>
        <v>1.3922326578117206</v>
      </c>
    </row>
    <row r="508" spans="1:18" x14ac:dyDescent="0.2">
      <c r="A508" s="178" t="s">
        <v>40</v>
      </c>
      <c r="B508" s="33" t="s">
        <v>626</v>
      </c>
      <c r="C508" s="33" t="s">
        <v>413</v>
      </c>
      <c r="D508" s="33" t="s">
        <v>2</v>
      </c>
      <c r="E508" s="33" t="s">
        <v>798</v>
      </c>
      <c r="F508" s="37">
        <v>128.25</v>
      </c>
      <c r="G508" s="33">
        <v>2</v>
      </c>
      <c r="H508" s="33">
        <v>2</v>
      </c>
      <c r="I508" s="37">
        <f>Table1[[#This Row],[SumOfPaid]]*Table1[[#This Row],[Actuarial Factor 6/13/22]]</f>
        <v>191.14334606958752</v>
      </c>
      <c r="J508" s="33">
        <v>1.4903964605815792</v>
      </c>
      <c r="K508" s="33" t="s">
        <v>396</v>
      </c>
      <c r="L508" s="33" t="s">
        <v>805</v>
      </c>
      <c r="M508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08" s="35" t="str">
        <f>IFERROR(IF(Table1[[#This Row],[Medicare Rate in CR]]&gt;0,"Y","N"),"N")</f>
        <v>Y</v>
      </c>
      <c r="O508" s="40">
        <f>Table1[[#This Row],[Medicare Rate in CR]]*Table1[[#This Row],[SumOfUnits]]*Table1[[#This Row],[Actuarial Factor 6/13/22]]</f>
        <v>912.53994488488922</v>
      </c>
      <c r="P50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912.53994488488922</v>
      </c>
      <c r="Q508" s="37">
        <f>Table1[[#This Row],[Trended Medicare Pricing for all RHCs]]-Table1[[#This Row],[SumOfSFY23 Estimated Payment 6/13/2022]]</f>
        <v>721.39659881530167</v>
      </c>
      <c r="R508" s="35">
        <f>Table1[[#This Row],[SumOfUnits]]*Table1[[#This Row],[Actuarial Factor 6/13/22]]</f>
        <v>2.9807929211631583</v>
      </c>
    </row>
    <row r="509" spans="1:18" x14ac:dyDescent="0.2">
      <c r="A509" s="178" t="s">
        <v>40</v>
      </c>
      <c r="B509" s="33" t="s">
        <v>626</v>
      </c>
      <c r="C509" s="33" t="s">
        <v>413</v>
      </c>
      <c r="D509" s="33" t="s">
        <v>2</v>
      </c>
      <c r="E509" s="33" t="s">
        <v>799</v>
      </c>
      <c r="F509" s="37">
        <v>127.02</v>
      </c>
      <c r="G509" s="33">
        <v>2</v>
      </c>
      <c r="H509" s="33">
        <v>2</v>
      </c>
      <c r="I509" s="37">
        <f>Table1[[#This Row],[SumOfPaid]]*Table1[[#This Row],[Actuarial Factor 6/13/22]]</f>
        <v>149.08009648649019</v>
      </c>
      <c r="J509" s="33">
        <v>1.1736741968704945</v>
      </c>
      <c r="K509" s="33" t="s">
        <v>396</v>
      </c>
      <c r="L509" s="33" t="s">
        <v>805</v>
      </c>
      <c r="M509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09" s="35" t="str">
        <f>IFERROR(IF(Table1[[#This Row],[Medicare Rate in CR]]&gt;0,"Y","N"),"N")</f>
        <v>Y</v>
      </c>
      <c r="O509" s="40">
        <f>Table1[[#This Row],[Medicare Rate in CR]]*Table1[[#This Row],[SumOfUnits]]*Table1[[#This Row],[Actuarial Factor 6/13/22]]</f>
        <v>718.61723725986633</v>
      </c>
      <c r="P50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718.61723725986633</v>
      </c>
      <c r="Q509" s="37">
        <f>Table1[[#This Row],[Trended Medicare Pricing for all RHCs]]-Table1[[#This Row],[SumOfSFY23 Estimated Payment 6/13/2022]]</f>
        <v>569.53714077337611</v>
      </c>
      <c r="R509" s="35">
        <f>Table1[[#This Row],[SumOfUnits]]*Table1[[#This Row],[Actuarial Factor 6/13/22]]</f>
        <v>2.3473483937409889</v>
      </c>
    </row>
    <row r="510" spans="1:18" x14ac:dyDescent="0.2">
      <c r="A510" s="178" t="s">
        <v>40</v>
      </c>
      <c r="B510" s="33" t="s">
        <v>626</v>
      </c>
      <c r="C510" s="33" t="s">
        <v>413</v>
      </c>
      <c r="D510" s="33" t="s">
        <v>185</v>
      </c>
      <c r="E510" s="33" t="s">
        <v>794</v>
      </c>
      <c r="F510" s="37">
        <v>127.02</v>
      </c>
      <c r="G510" s="33">
        <v>2</v>
      </c>
      <c r="H510" s="33">
        <v>2</v>
      </c>
      <c r="I510" s="37">
        <f>Table1[[#This Row],[SumOfPaid]]*Table1[[#This Row],[Actuarial Factor 6/13/22]]</f>
        <v>160.36742295560518</v>
      </c>
      <c r="J510" s="33">
        <v>1.2625367891324608</v>
      </c>
      <c r="K510" s="33" t="s">
        <v>396</v>
      </c>
      <c r="L510" s="33" t="s">
        <v>805</v>
      </c>
      <c r="M510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10" s="35" t="str">
        <f>IFERROR(IF(Table1[[#This Row],[Medicare Rate in CR]]&gt;0,"Y","N"),"N")</f>
        <v>Y</v>
      </c>
      <c r="O510" s="40">
        <f>Table1[[#This Row],[Medicare Rate in CR]]*Table1[[#This Row],[SumOfUnits]]*Table1[[#This Row],[Actuarial Factor 6/13/22]]</f>
        <v>773.02602525002305</v>
      </c>
      <c r="P51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773.02602525002305</v>
      </c>
      <c r="Q510" s="37">
        <f>Table1[[#This Row],[Trended Medicare Pricing for all RHCs]]-Table1[[#This Row],[SumOfSFY23 Estimated Payment 6/13/2022]]</f>
        <v>612.65860229441785</v>
      </c>
      <c r="R510" s="35">
        <f>Table1[[#This Row],[SumOfUnits]]*Table1[[#This Row],[Actuarial Factor 6/13/22]]</f>
        <v>2.5250735782649216</v>
      </c>
    </row>
    <row r="511" spans="1:18" x14ac:dyDescent="0.2">
      <c r="A511" s="178" t="s">
        <v>40</v>
      </c>
      <c r="B511" s="33" t="s">
        <v>626</v>
      </c>
      <c r="C511" s="33" t="s">
        <v>413</v>
      </c>
      <c r="D511" s="33" t="s">
        <v>185</v>
      </c>
      <c r="E511" s="33" t="s">
        <v>797</v>
      </c>
      <c r="F511" s="37">
        <v>508.08</v>
      </c>
      <c r="G511" s="33">
        <v>8</v>
      </c>
      <c r="H511" s="33">
        <v>8</v>
      </c>
      <c r="I511" s="37">
        <f>Table1[[#This Row],[SumOfPaid]]*Table1[[#This Row],[Actuarial Factor 6/13/22]]</f>
        <v>476.56515310658222</v>
      </c>
      <c r="J511" s="33">
        <v>0.93797266789990208</v>
      </c>
      <c r="K511" s="33" t="s">
        <v>396</v>
      </c>
      <c r="L511" s="33" t="s">
        <v>805</v>
      </c>
      <c r="M511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11" s="35" t="str">
        <f>IFERROR(IF(Table1[[#This Row],[Medicare Rate in CR]]&gt;0,"Y","N"),"N")</f>
        <v>Y</v>
      </c>
      <c r="O511" s="40">
        <f>Table1[[#This Row],[Medicare Rate in CR]]*Table1[[#This Row],[SumOfUnits]]*Table1[[#This Row],[Actuarial Factor 6/13/22]]</f>
        <v>2297.2076204070081</v>
      </c>
      <c r="P51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2297.2076204070081</v>
      </c>
      <c r="Q511" s="37">
        <f>Table1[[#This Row],[Trended Medicare Pricing for all RHCs]]-Table1[[#This Row],[SumOfSFY23 Estimated Payment 6/13/2022]]</f>
        <v>1820.6424673004258</v>
      </c>
      <c r="R511" s="35">
        <f>Table1[[#This Row],[SumOfUnits]]*Table1[[#This Row],[Actuarial Factor 6/13/22]]</f>
        <v>7.5037813431992166</v>
      </c>
    </row>
    <row r="512" spans="1:18" x14ac:dyDescent="0.2">
      <c r="A512" s="178" t="s">
        <v>40</v>
      </c>
      <c r="B512" s="33" t="s">
        <v>626</v>
      </c>
      <c r="C512" s="33" t="s">
        <v>413</v>
      </c>
      <c r="D512" s="33" t="s">
        <v>185</v>
      </c>
      <c r="E512" s="33" t="s">
        <v>795</v>
      </c>
      <c r="F512" s="37">
        <v>1207.9000000000001</v>
      </c>
      <c r="G512" s="33">
        <v>19</v>
      </c>
      <c r="H512" s="33">
        <v>19</v>
      </c>
      <c r="I512" s="37">
        <f>Table1[[#This Row],[SumOfPaid]]*Table1[[#This Row],[Actuarial Factor 6/13/22]]</f>
        <v>1460.1168762600396</v>
      </c>
      <c r="J512" s="33">
        <v>1.2088060901233872</v>
      </c>
      <c r="K512" s="33" t="s">
        <v>396</v>
      </c>
      <c r="L512" s="33" t="s">
        <v>805</v>
      </c>
      <c r="M512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12" s="35" t="str">
        <f>IFERROR(IF(Table1[[#This Row],[Medicare Rate in CR]]&gt;0,"Y","N"),"N")</f>
        <v>Y</v>
      </c>
      <c r="O512" s="40">
        <f>Table1[[#This Row],[Medicare Rate in CR]]*Table1[[#This Row],[SumOfUnits]]*Table1[[#This Row],[Actuarial Factor 6/13/22]]</f>
        <v>7031.2140321771012</v>
      </c>
      <c r="P51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7031.2140321771012</v>
      </c>
      <c r="Q512" s="37">
        <f>Table1[[#This Row],[Trended Medicare Pricing for all RHCs]]-Table1[[#This Row],[SumOfSFY23 Estimated Payment 6/13/2022]]</f>
        <v>5571.0971559170612</v>
      </c>
      <c r="R512" s="35">
        <f>Table1[[#This Row],[SumOfUnits]]*Table1[[#This Row],[Actuarial Factor 6/13/22]]</f>
        <v>22.967315712344359</v>
      </c>
    </row>
    <row r="513" spans="1:18" x14ac:dyDescent="0.2">
      <c r="A513" s="178" t="s">
        <v>40</v>
      </c>
      <c r="B513" s="33" t="s">
        <v>626</v>
      </c>
      <c r="C513" s="33" t="s">
        <v>424</v>
      </c>
      <c r="D513" s="33" t="s">
        <v>184</v>
      </c>
      <c r="E513" s="33" t="s">
        <v>790</v>
      </c>
      <c r="F513" s="37">
        <v>129.44</v>
      </c>
      <c r="G513" s="33">
        <v>2</v>
      </c>
      <c r="H513" s="33">
        <v>2</v>
      </c>
      <c r="I513" s="37">
        <f>Table1[[#This Row],[SumOfPaid]]*Table1[[#This Row],[Actuarial Factor 6/13/22]]</f>
        <v>292.50562539088884</v>
      </c>
      <c r="J513" s="33">
        <v>2.2597776992497591</v>
      </c>
      <c r="K513" s="33" t="s">
        <v>396</v>
      </c>
      <c r="L513" s="33" t="s">
        <v>805</v>
      </c>
      <c r="M513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13" s="35" t="str">
        <f>IFERROR(IF(Table1[[#This Row],[Medicare Rate in CR]]&gt;0,"Y","N"),"N")</f>
        <v>Y</v>
      </c>
      <c r="O513" s="40">
        <f>Table1[[#This Row],[Medicare Rate in CR]]*Table1[[#This Row],[SumOfUnits]]*Table1[[#This Row],[Actuarial Factor 6/13/22]]</f>
        <v>1383.6166896966424</v>
      </c>
      <c r="P51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1383.6166896966424</v>
      </c>
      <c r="Q513" s="37">
        <f>Table1[[#This Row],[Trended Medicare Pricing for all RHCs]]-Table1[[#This Row],[SumOfSFY23 Estimated Payment 6/13/2022]]</f>
        <v>1091.1110643057536</v>
      </c>
      <c r="R513" s="35">
        <f>Table1[[#This Row],[SumOfUnits]]*Table1[[#This Row],[Actuarial Factor 6/13/22]]</f>
        <v>4.5195553984995183</v>
      </c>
    </row>
    <row r="514" spans="1:18" x14ac:dyDescent="0.2">
      <c r="A514" s="178" t="s">
        <v>40</v>
      </c>
      <c r="B514" s="33" t="s">
        <v>626</v>
      </c>
      <c r="C514" s="33" t="s">
        <v>381</v>
      </c>
      <c r="D514" s="33" t="s">
        <v>184</v>
      </c>
      <c r="E514" s="33" t="s">
        <v>792</v>
      </c>
      <c r="F514" s="37">
        <v>572.79999999999995</v>
      </c>
      <c r="G514" s="33">
        <v>9</v>
      </c>
      <c r="H514" s="33">
        <v>9</v>
      </c>
      <c r="I514" s="37">
        <f>Table1[[#This Row],[SumOfPaid]]*Table1[[#This Row],[Actuarial Factor 6/13/22]]</f>
        <v>812.76729249114953</v>
      </c>
      <c r="J514" s="33">
        <v>1.4189373123099678</v>
      </c>
      <c r="K514" s="33" t="s">
        <v>396</v>
      </c>
      <c r="L514" s="33" t="s">
        <v>805</v>
      </c>
      <c r="M514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14" s="35" t="str">
        <f>IFERROR(IF(Table1[[#This Row],[Medicare Rate in CR]]&gt;0,"Y","N"),"N")</f>
        <v>Y</v>
      </c>
      <c r="O514" s="40">
        <f>Table1[[#This Row],[Medicare Rate in CR]]*Table1[[#This Row],[SumOfUnits]]*Table1[[#This Row],[Actuarial Factor 6/13/22]]</f>
        <v>3909.5412191151613</v>
      </c>
      <c r="P51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3909.5412191151613</v>
      </c>
      <c r="Q514" s="37">
        <f>Table1[[#This Row],[Trended Medicare Pricing for all RHCs]]-Table1[[#This Row],[SumOfSFY23 Estimated Payment 6/13/2022]]</f>
        <v>3096.7739266240119</v>
      </c>
      <c r="R514" s="35">
        <f>Table1[[#This Row],[SumOfUnits]]*Table1[[#This Row],[Actuarial Factor 6/13/22]]</f>
        <v>12.77043581078971</v>
      </c>
    </row>
    <row r="515" spans="1:18" x14ac:dyDescent="0.2">
      <c r="A515" s="178" t="s">
        <v>40</v>
      </c>
      <c r="B515" s="33" t="s">
        <v>626</v>
      </c>
      <c r="C515" s="33" t="s">
        <v>381</v>
      </c>
      <c r="D515" s="33" t="s">
        <v>184</v>
      </c>
      <c r="E515" s="33" t="s">
        <v>786</v>
      </c>
      <c r="F515" s="37">
        <v>12157.150000000009</v>
      </c>
      <c r="G515" s="33">
        <v>192</v>
      </c>
      <c r="H515" s="33">
        <v>192</v>
      </c>
      <c r="I515" s="37">
        <f>Table1[[#This Row],[SumOfPaid]]*Table1[[#This Row],[Actuarial Factor 6/13/22]]</f>
        <v>16509.79712972245</v>
      </c>
      <c r="J515" s="33">
        <v>1.3580318684660828</v>
      </c>
      <c r="K515" s="33" t="s">
        <v>396</v>
      </c>
      <c r="L515" s="33" t="s">
        <v>805</v>
      </c>
      <c r="M515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15" s="35" t="str">
        <f>IFERROR(IF(Table1[[#This Row],[Medicare Rate in CR]]&gt;0,"Y","N"),"N")</f>
        <v>Y</v>
      </c>
      <c r="O515" s="40">
        <f>Table1[[#This Row],[Medicare Rate in CR]]*Table1[[#This Row],[SumOfUnits]]*Table1[[#This Row],[Actuarial Factor 6/13/22]]</f>
        <v>79823.592232743656</v>
      </c>
      <c r="P51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79823.592232743656</v>
      </c>
      <c r="Q515" s="37">
        <f>Table1[[#This Row],[Trended Medicare Pricing for all RHCs]]-Table1[[#This Row],[SumOfSFY23 Estimated Payment 6/13/2022]]</f>
        <v>63313.795103021206</v>
      </c>
      <c r="R515" s="35">
        <f>Table1[[#This Row],[SumOfUnits]]*Table1[[#This Row],[Actuarial Factor 6/13/22]]</f>
        <v>260.74211874548791</v>
      </c>
    </row>
    <row r="516" spans="1:18" x14ac:dyDescent="0.2">
      <c r="A516" s="178" t="s">
        <v>40</v>
      </c>
      <c r="B516" s="33" t="s">
        <v>626</v>
      </c>
      <c r="C516" s="33" t="s">
        <v>381</v>
      </c>
      <c r="D516" s="33" t="s">
        <v>184</v>
      </c>
      <c r="E516" s="33" t="s">
        <v>790</v>
      </c>
      <c r="F516" s="37">
        <v>5536.2600000000011</v>
      </c>
      <c r="G516" s="33">
        <v>87</v>
      </c>
      <c r="H516" s="33">
        <v>87</v>
      </c>
      <c r="I516" s="37">
        <f>Table1[[#This Row],[SumOfPaid]]*Table1[[#This Row],[Actuarial Factor 6/13/22]]</f>
        <v>11338.657961292485</v>
      </c>
      <c r="J516" s="33">
        <v>2.048071795994495</v>
      </c>
      <c r="K516" s="33" t="s">
        <v>396</v>
      </c>
      <c r="L516" s="33" t="s">
        <v>805</v>
      </c>
      <c r="M516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16" s="35" t="str">
        <f>IFERROR(IF(Table1[[#This Row],[Medicare Rate in CR]]&gt;0,"Y","N"),"N")</f>
        <v>Y</v>
      </c>
      <c r="O516" s="40">
        <f>Table1[[#This Row],[Medicare Rate in CR]]*Table1[[#This Row],[SumOfUnits]]*Table1[[#This Row],[Actuarial Factor 6/13/22]]</f>
        <v>54548.712867440656</v>
      </c>
      <c r="P51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54548.712867440656</v>
      </c>
      <c r="Q516" s="37">
        <f>Table1[[#This Row],[Trended Medicare Pricing for all RHCs]]-Table1[[#This Row],[SumOfSFY23 Estimated Payment 6/13/2022]]</f>
        <v>43210.054906148172</v>
      </c>
      <c r="R516" s="35">
        <f>Table1[[#This Row],[SumOfUnits]]*Table1[[#This Row],[Actuarial Factor 6/13/22]]</f>
        <v>178.18224625152106</v>
      </c>
    </row>
    <row r="517" spans="1:18" x14ac:dyDescent="0.2">
      <c r="A517" s="178" t="s">
        <v>40</v>
      </c>
      <c r="B517" s="33" t="s">
        <v>626</v>
      </c>
      <c r="C517" s="33" t="s">
        <v>381</v>
      </c>
      <c r="D517" s="33" t="s">
        <v>184</v>
      </c>
      <c r="E517" s="33" t="s">
        <v>789</v>
      </c>
      <c r="F517" s="37">
        <v>19484.640000000003</v>
      </c>
      <c r="G517" s="33">
        <v>308</v>
      </c>
      <c r="H517" s="33">
        <v>308</v>
      </c>
      <c r="I517" s="37">
        <f>Table1[[#This Row],[SumOfPaid]]*Table1[[#This Row],[Actuarial Factor 6/13/22]]</f>
        <v>28960.821079056841</v>
      </c>
      <c r="J517" s="33">
        <v>1.4863410911906423</v>
      </c>
      <c r="K517" s="33" t="s">
        <v>396</v>
      </c>
      <c r="L517" s="33" t="s">
        <v>805</v>
      </c>
      <c r="M517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17" s="35" t="str">
        <f>IFERROR(IF(Table1[[#This Row],[Medicare Rate in CR]]&gt;0,"Y","N"),"N")</f>
        <v>Y</v>
      </c>
      <c r="O517" s="40">
        <f>Table1[[#This Row],[Medicare Rate in CR]]*Table1[[#This Row],[SumOfUnits]]*Table1[[#This Row],[Actuarial Factor 6/13/22]]</f>
        <v>140148.76619038777</v>
      </c>
      <c r="P51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140148.76619038777</v>
      </c>
      <c r="Q517" s="37">
        <f>Table1[[#This Row],[Trended Medicare Pricing for all RHCs]]-Table1[[#This Row],[SumOfSFY23 Estimated Payment 6/13/2022]]</f>
        <v>111187.94511133093</v>
      </c>
      <c r="R517" s="35">
        <f>Table1[[#This Row],[SumOfUnits]]*Table1[[#This Row],[Actuarial Factor 6/13/22]]</f>
        <v>457.7930560867178</v>
      </c>
    </row>
    <row r="518" spans="1:18" x14ac:dyDescent="0.2">
      <c r="A518" s="178" t="s">
        <v>40</v>
      </c>
      <c r="B518" s="33" t="s">
        <v>626</v>
      </c>
      <c r="C518" s="33" t="s">
        <v>381</v>
      </c>
      <c r="D518" s="33" t="s">
        <v>184</v>
      </c>
      <c r="E518" s="33" t="s">
        <v>791</v>
      </c>
      <c r="F518" s="37">
        <v>3830.2400000000002</v>
      </c>
      <c r="G518" s="33">
        <v>61</v>
      </c>
      <c r="H518" s="33">
        <v>61</v>
      </c>
      <c r="I518" s="37">
        <f>Table1[[#This Row],[SumOfPaid]]*Table1[[#This Row],[Actuarial Factor 6/13/22]]</f>
        <v>6197.0640142752845</v>
      </c>
      <c r="J518" s="33">
        <v>1.6179309949964713</v>
      </c>
      <c r="K518" s="33" t="s">
        <v>396</v>
      </c>
      <c r="L518" s="33" t="s">
        <v>805</v>
      </c>
      <c r="M518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18" s="35" t="str">
        <f>IFERROR(IF(Table1[[#This Row],[Medicare Rate in CR]]&gt;0,"Y","N"),"N")</f>
        <v>Y</v>
      </c>
      <c r="O518" s="40">
        <f>Table1[[#This Row],[Medicare Rate in CR]]*Table1[[#This Row],[SumOfUnits]]*Table1[[#This Row],[Actuarial Factor 6/13/22]]</f>
        <v>30214.117083301404</v>
      </c>
      <c r="P51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30214.117083301404</v>
      </c>
      <c r="Q518" s="37">
        <f>Table1[[#This Row],[Trended Medicare Pricing for all RHCs]]-Table1[[#This Row],[SumOfSFY23 Estimated Payment 6/13/2022]]</f>
        <v>24017.053069026118</v>
      </c>
      <c r="R518" s="35">
        <f>Table1[[#This Row],[SumOfUnits]]*Table1[[#This Row],[Actuarial Factor 6/13/22]]</f>
        <v>98.693790694784752</v>
      </c>
    </row>
    <row r="519" spans="1:18" x14ac:dyDescent="0.2">
      <c r="A519" s="178" t="s">
        <v>40</v>
      </c>
      <c r="B519" s="33" t="s">
        <v>626</v>
      </c>
      <c r="C519" s="33" t="s">
        <v>381</v>
      </c>
      <c r="D519" s="33" t="s">
        <v>184</v>
      </c>
      <c r="E519" s="33" t="s">
        <v>788</v>
      </c>
      <c r="F519" s="37">
        <v>970</v>
      </c>
      <c r="G519" s="33">
        <v>17</v>
      </c>
      <c r="H519" s="33">
        <v>17</v>
      </c>
      <c r="I519" s="37">
        <f>Table1[[#This Row],[SumOfPaid]]*Table1[[#This Row],[Actuarial Factor 6/13/22]]</f>
        <v>1779.630955558777</v>
      </c>
      <c r="J519" s="33">
        <v>1.8346710882049249</v>
      </c>
      <c r="K519" s="33" t="s">
        <v>396</v>
      </c>
      <c r="L519" s="33" t="s">
        <v>805</v>
      </c>
      <c r="M519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19" s="35" t="str">
        <f>IFERROR(IF(Table1[[#This Row],[Medicare Rate in CR]]&gt;0,"Y","N"),"N")</f>
        <v>Y</v>
      </c>
      <c r="O519" s="40">
        <f>Table1[[#This Row],[Medicare Rate in CR]]*Table1[[#This Row],[SumOfUnits]]*Table1[[#This Row],[Actuarial Factor 6/13/22]]</f>
        <v>9548.3255180319466</v>
      </c>
      <c r="P51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9548.3255180319466</v>
      </c>
      <c r="Q519" s="37">
        <f>Table1[[#This Row],[Trended Medicare Pricing for all RHCs]]-Table1[[#This Row],[SumOfSFY23 Estimated Payment 6/13/2022]]</f>
        <v>7768.6945624731698</v>
      </c>
      <c r="R519" s="35">
        <f>Table1[[#This Row],[SumOfUnits]]*Table1[[#This Row],[Actuarial Factor 6/13/22]]</f>
        <v>31.189408499483722</v>
      </c>
    </row>
    <row r="520" spans="1:18" x14ac:dyDescent="0.2">
      <c r="A520" s="178" t="s">
        <v>40</v>
      </c>
      <c r="B520" s="33" t="s">
        <v>626</v>
      </c>
      <c r="C520" s="33" t="s">
        <v>381</v>
      </c>
      <c r="D520" s="33" t="s">
        <v>184</v>
      </c>
      <c r="E520" s="33" t="s">
        <v>787</v>
      </c>
      <c r="F520" s="37">
        <v>9671.6699999999983</v>
      </c>
      <c r="G520" s="33">
        <v>152</v>
      </c>
      <c r="H520" s="33">
        <v>152</v>
      </c>
      <c r="I520" s="37">
        <f>Table1[[#This Row],[SumOfPaid]]*Table1[[#This Row],[Actuarial Factor 6/13/22]]</f>
        <v>11704.553237588056</v>
      </c>
      <c r="J520" s="33">
        <v>1.210189474784402</v>
      </c>
      <c r="K520" s="33" t="s">
        <v>396</v>
      </c>
      <c r="L520" s="33" t="s">
        <v>805</v>
      </c>
      <c r="M520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20" s="35" t="str">
        <f>IFERROR(IF(Table1[[#This Row],[Medicare Rate in CR]]&gt;0,"Y","N"),"N")</f>
        <v>Y</v>
      </c>
      <c r="O520" s="40">
        <f>Table1[[#This Row],[Medicare Rate in CR]]*Table1[[#This Row],[SumOfUnits]]*Table1[[#This Row],[Actuarial Factor 6/13/22]]</f>
        <v>56314.085683195517</v>
      </c>
      <c r="P52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56314.085683195517</v>
      </c>
      <c r="Q520" s="37">
        <f>Table1[[#This Row],[Trended Medicare Pricing for all RHCs]]-Table1[[#This Row],[SumOfSFY23 Estimated Payment 6/13/2022]]</f>
        <v>44609.53244560746</v>
      </c>
      <c r="R520" s="35">
        <f>Table1[[#This Row],[SumOfUnits]]*Table1[[#This Row],[Actuarial Factor 6/13/22]]</f>
        <v>183.94880016722911</v>
      </c>
    </row>
    <row r="521" spans="1:18" x14ac:dyDescent="0.2">
      <c r="A521" s="178" t="s">
        <v>40</v>
      </c>
      <c r="B521" s="33" t="s">
        <v>626</v>
      </c>
      <c r="C521" s="33" t="s">
        <v>381</v>
      </c>
      <c r="D521" s="33" t="s">
        <v>2</v>
      </c>
      <c r="E521" s="33" t="s">
        <v>802</v>
      </c>
      <c r="F521" s="37">
        <v>635.1</v>
      </c>
      <c r="G521" s="33">
        <v>10</v>
      </c>
      <c r="H521" s="33">
        <v>10</v>
      </c>
      <c r="I521" s="37">
        <f>Table1[[#This Row],[SumOfPaid]]*Table1[[#This Row],[Actuarial Factor 6/13/22]]</f>
        <v>834.26439281475893</v>
      </c>
      <c r="J521" s="33">
        <v>1.3135953280030843</v>
      </c>
      <c r="K521" s="33" t="s">
        <v>396</v>
      </c>
      <c r="L521" s="33" t="s">
        <v>805</v>
      </c>
      <c r="M521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21" s="35" t="str">
        <f>IFERROR(IF(Table1[[#This Row],[Medicare Rate in CR]]&gt;0,"Y","N"),"N")</f>
        <v>Y</v>
      </c>
      <c r="O521" s="40">
        <f>Table1[[#This Row],[Medicare Rate in CR]]*Table1[[#This Row],[SumOfUnits]]*Table1[[#This Row],[Actuarial Factor 6/13/22]]</f>
        <v>4021.4407371486418</v>
      </c>
      <c r="P52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4021.4407371486418</v>
      </c>
      <c r="Q521" s="37">
        <f>Table1[[#This Row],[Trended Medicare Pricing for all RHCs]]-Table1[[#This Row],[SumOfSFY23 Estimated Payment 6/13/2022]]</f>
        <v>3187.1763443338828</v>
      </c>
      <c r="R521" s="35">
        <f>Table1[[#This Row],[SumOfUnits]]*Table1[[#This Row],[Actuarial Factor 6/13/22]]</f>
        <v>13.135953280030844</v>
      </c>
    </row>
    <row r="522" spans="1:18" x14ac:dyDescent="0.2">
      <c r="A522" s="178" t="s">
        <v>40</v>
      </c>
      <c r="B522" s="33" t="s">
        <v>626</v>
      </c>
      <c r="C522" s="33" t="s">
        <v>381</v>
      </c>
      <c r="D522" s="33" t="s">
        <v>2</v>
      </c>
      <c r="E522" s="33" t="s">
        <v>801</v>
      </c>
      <c r="F522" s="37">
        <v>127.02</v>
      </c>
      <c r="G522" s="33">
        <v>2</v>
      </c>
      <c r="H522" s="33">
        <v>2</v>
      </c>
      <c r="I522" s="37">
        <f>Table1[[#This Row],[SumOfPaid]]*Table1[[#This Row],[Actuarial Factor 6/13/22]]</f>
        <v>178.27195015369188</v>
      </c>
      <c r="J522" s="33">
        <v>1.4034951200888985</v>
      </c>
      <c r="K522" s="33" t="s">
        <v>396</v>
      </c>
      <c r="L522" s="33" t="s">
        <v>805</v>
      </c>
      <c r="M522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22" s="35" t="str">
        <f>IFERROR(IF(Table1[[#This Row],[Medicare Rate in CR]]&gt;0,"Y","N"),"N")</f>
        <v>Y</v>
      </c>
      <c r="O522" s="40">
        <f>Table1[[#This Row],[Medicare Rate in CR]]*Table1[[#This Row],[SumOfUnits]]*Table1[[#This Row],[Actuarial Factor 6/13/22]]</f>
        <v>859.33199212803072</v>
      </c>
      <c r="P52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859.33199212803072</v>
      </c>
      <c r="Q522" s="37">
        <f>Table1[[#This Row],[Trended Medicare Pricing for all RHCs]]-Table1[[#This Row],[SumOfSFY23 Estimated Payment 6/13/2022]]</f>
        <v>681.0600419743389</v>
      </c>
      <c r="R522" s="35">
        <f>Table1[[#This Row],[SumOfUnits]]*Table1[[#This Row],[Actuarial Factor 6/13/22]]</f>
        <v>2.8069902401777971</v>
      </c>
    </row>
    <row r="523" spans="1:18" x14ac:dyDescent="0.2">
      <c r="A523" s="178" t="s">
        <v>40</v>
      </c>
      <c r="B523" s="33" t="s">
        <v>626</v>
      </c>
      <c r="C523" s="33" t="s">
        <v>381</v>
      </c>
      <c r="D523" s="33" t="s">
        <v>2</v>
      </c>
      <c r="E523" s="33" t="s">
        <v>798</v>
      </c>
      <c r="F523" s="37">
        <v>699.84</v>
      </c>
      <c r="G523" s="33">
        <v>11</v>
      </c>
      <c r="H523" s="33">
        <v>11</v>
      </c>
      <c r="I523" s="37">
        <f>Table1[[#This Row],[SumOfPaid]]*Table1[[#This Row],[Actuarial Factor 6/13/22]]</f>
        <v>1046.1976865730721</v>
      </c>
      <c r="J523" s="33">
        <v>1.4949098173483539</v>
      </c>
      <c r="K523" s="33" t="s">
        <v>396</v>
      </c>
      <c r="L523" s="33" t="s">
        <v>805</v>
      </c>
      <c r="M523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23" s="35" t="str">
        <f>IFERROR(IF(Table1[[#This Row],[Medicare Rate in CR]]&gt;0,"Y","N"),"N")</f>
        <v>Y</v>
      </c>
      <c r="O523" s="40">
        <f>Table1[[#This Row],[Medicare Rate in CR]]*Table1[[#This Row],[SumOfUnits]]*Table1[[#This Row],[Actuarial Factor 6/13/22]]</f>
        <v>5034.1686063132756</v>
      </c>
      <c r="P52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5034.1686063132756</v>
      </c>
      <c r="Q523" s="37">
        <f>Table1[[#This Row],[Trended Medicare Pricing for all RHCs]]-Table1[[#This Row],[SumOfSFY23 Estimated Payment 6/13/2022]]</f>
        <v>3987.9709197402035</v>
      </c>
      <c r="R523" s="35">
        <f>Table1[[#This Row],[SumOfUnits]]*Table1[[#This Row],[Actuarial Factor 6/13/22]]</f>
        <v>16.444007990831892</v>
      </c>
    </row>
    <row r="524" spans="1:18" x14ac:dyDescent="0.2">
      <c r="A524" s="178" t="s">
        <v>40</v>
      </c>
      <c r="B524" s="33" t="s">
        <v>626</v>
      </c>
      <c r="C524" s="33" t="s">
        <v>381</v>
      </c>
      <c r="D524" s="33" t="s">
        <v>2</v>
      </c>
      <c r="E524" s="33" t="s">
        <v>799</v>
      </c>
      <c r="F524" s="37">
        <v>318.77999999999997</v>
      </c>
      <c r="G524" s="33">
        <v>5</v>
      </c>
      <c r="H524" s="33">
        <v>5</v>
      </c>
      <c r="I524" s="37">
        <f>Table1[[#This Row],[SumOfPaid]]*Table1[[#This Row],[Actuarial Factor 6/13/22]]</f>
        <v>379.23988618620683</v>
      </c>
      <c r="J524" s="33">
        <v>1.1896602239356511</v>
      </c>
      <c r="K524" s="33" t="s">
        <v>396</v>
      </c>
      <c r="L524" s="33" t="s">
        <v>805</v>
      </c>
      <c r="M524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24" s="35" t="str">
        <f>IFERROR(IF(Table1[[#This Row],[Medicare Rate in CR]]&gt;0,"Y","N"),"N")</f>
        <v>Y</v>
      </c>
      <c r="O524" s="40">
        <f>Table1[[#This Row],[Medicare Rate in CR]]*Table1[[#This Row],[SumOfUnits]]*Table1[[#This Row],[Actuarial Factor 6/13/22]]</f>
        <v>1821.0129047783009</v>
      </c>
      <c r="P52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1821.0129047783009</v>
      </c>
      <c r="Q524" s="37">
        <f>Table1[[#This Row],[Trended Medicare Pricing for all RHCs]]-Table1[[#This Row],[SumOfSFY23 Estimated Payment 6/13/2022]]</f>
        <v>1441.7730185920941</v>
      </c>
      <c r="R524" s="35">
        <f>Table1[[#This Row],[SumOfUnits]]*Table1[[#This Row],[Actuarial Factor 6/13/22]]</f>
        <v>5.9483011196782556</v>
      </c>
    </row>
    <row r="525" spans="1:18" x14ac:dyDescent="0.2">
      <c r="A525" s="178" t="s">
        <v>40</v>
      </c>
      <c r="B525" s="33" t="s">
        <v>626</v>
      </c>
      <c r="C525" s="33" t="s">
        <v>381</v>
      </c>
      <c r="D525" s="33" t="s">
        <v>185</v>
      </c>
      <c r="E525" s="33" t="s">
        <v>607</v>
      </c>
      <c r="F525" s="37">
        <v>63.51</v>
      </c>
      <c r="G525" s="33">
        <v>1</v>
      </c>
      <c r="H525" s="33">
        <v>1</v>
      </c>
      <c r="I525" s="37">
        <f>Table1[[#This Row],[SumOfPaid]]*Table1[[#This Row],[Actuarial Factor 6/13/22]]</f>
        <v>108.09370423924788</v>
      </c>
      <c r="J525" s="33">
        <v>1.7019950281726954</v>
      </c>
      <c r="K525" s="33" t="s">
        <v>396</v>
      </c>
      <c r="L525" s="33" t="s">
        <v>805</v>
      </c>
      <c r="M525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25" s="35" t="str">
        <f>IFERROR(IF(Table1[[#This Row],[Medicare Rate in CR]]&gt;0,"Y","N"),"N")</f>
        <v>Y</v>
      </c>
      <c r="O525" s="40">
        <f>Table1[[#This Row],[Medicare Rate in CR]]*Table1[[#This Row],[SumOfUnits]]*Table1[[#This Row],[Actuarial Factor 6/13/22]]</f>
        <v>521.0487579247889</v>
      </c>
      <c r="P52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521.0487579247889</v>
      </c>
      <c r="Q525" s="37">
        <f>Table1[[#This Row],[Trended Medicare Pricing for all RHCs]]-Table1[[#This Row],[SumOfSFY23 Estimated Payment 6/13/2022]]</f>
        <v>412.95505368554103</v>
      </c>
      <c r="R525" s="35">
        <f>Table1[[#This Row],[SumOfUnits]]*Table1[[#This Row],[Actuarial Factor 6/13/22]]</f>
        <v>1.7019950281726954</v>
      </c>
    </row>
    <row r="526" spans="1:18" x14ac:dyDescent="0.2">
      <c r="A526" s="178" t="s">
        <v>40</v>
      </c>
      <c r="B526" s="33" t="s">
        <v>626</v>
      </c>
      <c r="C526" s="33" t="s">
        <v>381</v>
      </c>
      <c r="D526" s="33" t="s">
        <v>185</v>
      </c>
      <c r="E526" s="33" t="s">
        <v>797</v>
      </c>
      <c r="F526" s="37">
        <v>828.08999999999992</v>
      </c>
      <c r="G526" s="33">
        <v>13</v>
      </c>
      <c r="H526" s="33">
        <v>13</v>
      </c>
      <c r="I526" s="37">
        <f>Table1[[#This Row],[SumOfPaid]]*Table1[[#This Row],[Actuarial Factor 6/13/22]]</f>
        <v>822.29371783021372</v>
      </c>
      <c r="J526" s="33">
        <v>0.99300042003914291</v>
      </c>
      <c r="K526" s="33" t="s">
        <v>396</v>
      </c>
      <c r="L526" s="33" t="s">
        <v>805</v>
      </c>
      <c r="M526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26" s="35" t="str">
        <f>IFERROR(IF(Table1[[#This Row],[Medicare Rate in CR]]&gt;0,"Y","N"),"N")</f>
        <v>Y</v>
      </c>
      <c r="O526" s="40">
        <f>Table1[[#This Row],[Medicare Rate in CR]]*Table1[[#This Row],[SumOfUnits]]*Table1[[#This Row],[Actuarial Factor 6/13/22]]</f>
        <v>3951.9629316801816</v>
      </c>
      <c r="P52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3951.9629316801816</v>
      </c>
      <c r="Q526" s="37">
        <f>Table1[[#This Row],[Trended Medicare Pricing for all RHCs]]-Table1[[#This Row],[SumOfSFY23 Estimated Payment 6/13/2022]]</f>
        <v>3129.6692138499679</v>
      </c>
      <c r="R526" s="35">
        <f>Table1[[#This Row],[SumOfUnits]]*Table1[[#This Row],[Actuarial Factor 6/13/22]]</f>
        <v>12.909005460508858</v>
      </c>
    </row>
    <row r="527" spans="1:18" x14ac:dyDescent="0.2">
      <c r="A527" s="178" t="s">
        <v>40</v>
      </c>
      <c r="B527" s="33" t="s">
        <v>626</v>
      </c>
      <c r="C527" s="33" t="s">
        <v>381</v>
      </c>
      <c r="D527" s="33" t="s">
        <v>185</v>
      </c>
      <c r="E527" s="33" t="s">
        <v>796</v>
      </c>
      <c r="F527" s="37">
        <v>381.06</v>
      </c>
      <c r="G527" s="33">
        <v>6</v>
      </c>
      <c r="H527" s="33">
        <v>6</v>
      </c>
      <c r="I527" s="37">
        <f>Table1[[#This Row],[SumOfPaid]]*Table1[[#This Row],[Actuarial Factor 6/13/22]]</f>
        <v>310.54594566728753</v>
      </c>
      <c r="J527" s="33">
        <v>0.81495288318712933</v>
      </c>
      <c r="K527" s="33" t="s">
        <v>396</v>
      </c>
      <c r="L527" s="33" t="s">
        <v>805</v>
      </c>
      <c r="M527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27" s="35" t="str">
        <f>IFERROR(IF(Table1[[#This Row],[Medicare Rate in CR]]&gt;0,"Y","N"),"N")</f>
        <v>Y</v>
      </c>
      <c r="O527" s="40">
        <f>Table1[[#This Row],[Medicare Rate in CR]]*Table1[[#This Row],[SumOfUnits]]*Table1[[#This Row],[Actuarial Factor 6/13/22]]</f>
        <v>1496.9380539534466</v>
      </c>
      <c r="P52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1496.9380539534466</v>
      </c>
      <c r="Q527" s="37">
        <f>Table1[[#This Row],[Trended Medicare Pricing for all RHCs]]-Table1[[#This Row],[SumOfSFY23 Estimated Payment 6/13/2022]]</f>
        <v>1186.3921082861591</v>
      </c>
      <c r="R527" s="35">
        <f>Table1[[#This Row],[SumOfUnits]]*Table1[[#This Row],[Actuarial Factor 6/13/22]]</f>
        <v>4.8897172991227755</v>
      </c>
    </row>
    <row r="528" spans="1:18" x14ac:dyDescent="0.2">
      <c r="A528" s="178" t="s">
        <v>40</v>
      </c>
      <c r="B528" s="33" t="s">
        <v>626</v>
      </c>
      <c r="C528" s="33" t="s">
        <v>381</v>
      </c>
      <c r="D528" s="33" t="s">
        <v>185</v>
      </c>
      <c r="E528" s="33" t="s">
        <v>795</v>
      </c>
      <c r="F528" s="37">
        <v>7321.9400000000096</v>
      </c>
      <c r="G528" s="33">
        <v>115</v>
      </c>
      <c r="H528" s="33">
        <v>115</v>
      </c>
      <c r="I528" s="37">
        <f>Table1[[#This Row],[SumOfPaid]]*Table1[[#This Row],[Actuarial Factor 6/13/22]]</f>
        <v>8807.3597409373597</v>
      </c>
      <c r="J528" s="33">
        <v>1.2028724273809057</v>
      </c>
      <c r="K528" s="33" t="s">
        <v>396</v>
      </c>
      <c r="L528" s="33" t="s">
        <v>805</v>
      </c>
      <c r="M528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28" s="35" t="str">
        <f>IFERROR(IF(Table1[[#This Row],[Medicare Rate in CR]]&gt;0,"Y","N"),"N")</f>
        <v>Y</v>
      </c>
      <c r="O528" s="40">
        <f>Table1[[#This Row],[Medicare Rate in CR]]*Table1[[#This Row],[SumOfUnits]]*Table1[[#This Row],[Actuarial Factor 6/13/22]]</f>
        <v>42348.446965614901</v>
      </c>
      <c r="P52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42348.446965614901</v>
      </c>
      <c r="Q528" s="37">
        <f>Table1[[#This Row],[Trended Medicare Pricing for all RHCs]]-Table1[[#This Row],[SumOfSFY23 Estimated Payment 6/13/2022]]</f>
        <v>33541.08722467754</v>
      </c>
      <c r="R528" s="35">
        <f>Table1[[#This Row],[SumOfUnits]]*Table1[[#This Row],[Actuarial Factor 6/13/22]]</f>
        <v>138.33032914880417</v>
      </c>
    </row>
    <row r="529" spans="1:18" x14ac:dyDescent="0.2">
      <c r="A529" s="178" t="s">
        <v>40</v>
      </c>
      <c r="B529" s="33" t="s">
        <v>626</v>
      </c>
      <c r="C529" s="33" t="s">
        <v>364</v>
      </c>
      <c r="D529" s="33" t="s">
        <v>184</v>
      </c>
      <c r="E529" s="33" t="s">
        <v>792</v>
      </c>
      <c r="F529" s="37">
        <v>127.02</v>
      </c>
      <c r="G529" s="33">
        <v>2</v>
      </c>
      <c r="H529" s="33">
        <v>2</v>
      </c>
      <c r="I529" s="37">
        <f>Table1[[#This Row],[SumOfPaid]]*Table1[[#This Row],[Actuarial Factor 6/13/22]]</f>
        <v>185.19603271020182</v>
      </c>
      <c r="J529" s="33">
        <v>1.4580068706518803</v>
      </c>
      <c r="K529" s="33" t="s">
        <v>396</v>
      </c>
      <c r="L529" s="33" t="s">
        <v>805</v>
      </c>
      <c r="M529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29" s="35" t="str">
        <f>IFERROR(IF(Table1[[#This Row],[Medicare Rate in CR]]&gt;0,"Y","N"),"N")</f>
        <v>Y</v>
      </c>
      <c r="O529" s="40">
        <f>Table1[[#This Row],[Medicare Rate in CR]]*Table1[[#This Row],[SumOfUnits]]*Table1[[#This Row],[Actuarial Factor 6/13/22]]</f>
        <v>892.70844676273327</v>
      </c>
      <c r="P52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892.70844676273327</v>
      </c>
      <c r="Q529" s="37">
        <f>Table1[[#This Row],[Trended Medicare Pricing for all RHCs]]-Table1[[#This Row],[SumOfSFY23 Estimated Payment 6/13/2022]]</f>
        <v>707.51241405253143</v>
      </c>
      <c r="R529" s="35">
        <f>Table1[[#This Row],[SumOfUnits]]*Table1[[#This Row],[Actuarial Factor 6/13/22]]</f>
        <v>2.9160137413037606</v>
      </c>
    </row>
    <row r="530" spans="1:18" x14ac:dyDescent="0.2">
      <c r="A530" s="178" t="s">
        <v>40</v>
      </c>
      <c r="B530" s="33" t="s">
        <v>626</v>
      </c>
      <c r="C530" s="33" t="s">
        <v>364</v>
      </c>
      <c r="D530" s="33" t="s">
        <v>184</v>
      </c>
      <c r="E530" s="33" t="s">
        <v>790</v>
      </c>
      <c r="F530" s="37">
        <v>129.44</v>
      </c>
      <c r="G530" s="33">
        <v>2</v>
      </c>
      <c r="H530" s="33">
        <v>2</v>
      </c>
      <c r="I530" s="37">
        <f>Table1[[#This Row],[SumOfPaid]]*Table1[[#This Row],[Actuarial Factor 6/13/22]]</f>
        <v>270.3222282290269</v>
      </c>
      <c r="J530" s="33">
        <v>2.0883979313120125</v>
      </c>
      <c r="K530" s="33" t="s">
        <v>396</v>
      </c>
      <c r="L530" s="33" t="s">
        <v>805</v>
      </c>
      <c r="M530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30" s="35" t="str">
        <f>IFERROR(IF(Table1[[#This Row],[Medicare Rate in CR]]&gt;0,"Y","N"),"N")</f>
        <v>Y</v>
      </c>
      <c r="O530" s="40">
        <f>Table1[[#This Row],[Medicare Rate in CR]]*Table1[[#This Row],[SumOfUnits]]*Table1[[#This Row],[Actuarial Factor 6/13/22]]</f>
        <v>1278.684285383719</v>
      </c>
      <c r="P53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1278.684285383719</v>
      </c>
      <c r="Q530" s="37">
        <f>Table1[[#This Row],[Trended Medicare Pricing for all RHCs]]-Table1[[#This Row],[SumOfSFY23 Estimated Payment 6/13/2022]]</f>
        <v>1008.3620571546921</v>
      </c>
      <c r="R530" s="35">
        <f>Table1[[#This Row],[SumOfUnits]]*Table1[[#This Row],[Actuarial Factor 6/13/22]]</f>
        <v>4.1767958626240249</v>
      </c>
    </row>
    <row r="531" spans="1:18" x14ac:dyDescent="0.2">
      <c r="A531" s="178" t="s">
        <v>40</v>
      </c>
      <c r="B531" s="33" t="s">
        <v>626</v>
      </c>
      <c r="C531" s="33" t="s">
        <v>249</v>
      </c>
      <c r="D531" s="33" t="s">
        <v>184</v>
      </c>
      <c r="E531" s="33" t="s">
        <v>790</v>
      </c>
      <c r="F531" s="37">
        <v>127.02</v>
      </c>
      <c r="G531" s="33">
        <v>2</v>
      </c>
      <c r="H531" s="33">
        <v>2</v>
      </c>
      <c r="I531" s="37">
        <f>Table1[[#This Row],[SumOfPaid]]*Table1[[#This Row],[Actuarial Factor 6/13/22]]</f>
        <v>284.16348204445723</v>
      </c>
      <c r="J531" s="33">
        <v>2.2371554246926251</v>
      </c>
      <c r="K531" s="33" t="s">
        <v>396</v>
      </c>
      <c r="L531" s="33" t="s">
        <v>805</v>
      </c>
      <c r="M531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31" s="35" t="str">
        <f>IFERROR(IF(Table1[[#This Row],[Medicare Rate in CR]]&gt;0,"Y","N"),"N")</f>
        <v>Y</v>
      </c>
      <c r="O531" s="40">
        <f>Table1[[#This Row],[Medicare Rate in CR]]*Table1[[#This Row],[SumOfUnits]]*Table1[[#This Row],[Actuarial Factor 6/13/22]]</f>
        <v>1369.7655234308004</v>
      </c>
      <c r="P53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1369.7655234308004</v>
      </c>
      <c r="Q531" s="37">
        <f>Table1[[#This Row],[Trended Medicare Pricing for all RHCs]]-Table1[[#This Row],[SumOfSFY23 Estimated Payment 6/13/2022]]</f>
        <v>1085.6020413863432</v>
      </c>
      <c r="R531" s="35">
        <f>Table1[[#This Row],[SumOfUnits]]*Table1[[#This Row],[Actuarial Factor 6/13/22]]</f>
        <v>4.4743108493852501</v>
      </c>
    </row>
    <row r="532" spans="1:18" x14ac:dyDescent="0.2">
      <c r="A532" s="178" t="s">
        <v>40</v>
      </c>
      <c r="B532" s="33" t="s">
        <v>626</v>
      </c>
      <c r="C532" s="33" t="s">
        <v>220</v>
      </c>
      <c r="D532" s="33" t="s">
        <v>184</v>
      </c>
      <c r="E532" s="33" t="s">
        <v>790</v>
      </c>
      <c r="F532" s="37">
        <v>64.72</v>
      </c>
      <c r="G532" s="33">
        <v>1</v>
      </c>
      <c r="H532" s="33">
        <v>1</v>
      </c>
      <c r="I532" s="37">
        <f>Table1[[#This Row],[SumOfPaid]]*Table1[[#This Row],[Actuarial Factor 6/13/22]]</f>
        <v>122.24950615149744</v>
      </c>
      <c r="J532" s="33">
        <v>1.888898426321036</v>
      </c>
      <c r="K532" s="33" t="s">
        <v>396</v>
      </c>
      <c r="L532" s="33" t="s">
        <v>805</v>
      </c>
      <c r="M532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32" s="35" t="str">
        <f>IFERROR(IF(Table1[[#This Row],[Medicare Rate in CR]]&gt;0,"Y","N"),"N")</f>
        <v>Y</v>
      </c>
      <c r="O532" s="40">
        <f>Table1[[#This Row],[Medicare Rate in CR]]*Table1[[#This Row],[SumOfUnits]]*Table1[[#This Row],[Actuarial Factor 6/13/22]]</f>
        <v>578.26736423392197</v>
      </c>
      <c r="P53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578.26736423392197</v>
      </c>
      <c r="Q532" s="37">
        <f>Table1[[#This Row],[Trended Medicare Pricing for all RHCs]]-Table1[[#This Row],[SumOfSFY23 Estimated Payment 6/13/2022]]</f>
        <v>456.01785808242454</v>
      </c>
      <c r="R532" s="35">
        <f>Table1[[#This Row],[SumOfUnits]]*Table1[[#This Row],[Actuarial Factor 6/13/22]]</f>
        <v>1.888898426321036</v>
      </c>
    </row>
    <row r="533" spans="1:18" x14ac:dyDescent="0.2">
      <c r="A533" s="178" t="s">
        <v>40</v>
      </c>
      <c r="B533" s="33" t="s">
        <v>626</v>
      </c>
      <c r="C533" s="33" t="s">
        <v>220</v>
      </c>
      <c r="D533" s="33" t="s">
        <v>2</v>
      </c>
      <c r="E533" s="33" t="s">
        <v>798</v>
      </c>
      <c r="F533" s="37">
        <v>127.02</v>
      </c>
      <c r="G533" s="33">
        <v>2</v>
      </c>
      <c r="H533" s="33">
        <v>2</v>
      </c>
      <c r="I533" s="37">
        <f>Table1[[#This Row],[SumOfPaid]]*Table1[[#This Row],[Actuarial Factor 6/13/22]]</f>
        <v>165.22162593567498</v>
      </c>
      <c r="J533" s="33">
        <v>1.3007528415656981</v>
      </c>
      <c r="K533" s="33" t="s">
        <v>396</v>
      </c>
      <c r="L533" s="33" t="s">
        <v>805</v>
      </c>
      <c r="M533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33" s="35" t="str">
        <f>IFERROR(IF(Table1[[#This Row],[Medicare Rate in CR]]&gt;0,"Y","N"),"N")</f>
        <v>Y</v>
      </c>
      <c r="O533" s="40">
        <f>Table1[[#This Row],[Medicare Rate in CR]]*Table1[[#This Row],[SumOfUnits]]*Table1[[#This Row],[Actuarial Factor 6/13/22]]</f>
        <v>796.42494983384563</v>
      </c>
      <c r="P53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796.42494983384563</v>
      </c>
      <c r="Q533" s="37">
        <f>Table1[[#This Row],[Trended Medicare Pricing for all RHCs]]-Table1[[#This Row],[SumOfSFY23 Estimated Payment 6/13/2022]]</f>
        <v>631.20332389817065</v>
      </c>
      <c r="R533" s="35">
        <f>Table1[[#This Row],[SumOfUnits]]*Table1[[#This Row],[Actuarial Factor 6/13/22]]</f>
        <v>2.6015056831313963</v>
      </c>
    </row>
    <row r="534" spans="1:18" x14ac:dyDescent="0.2">
      <c r="A534" s="178" t="s">
        <v>40</v>
      </c>
      <c r="B534" s="33" t="s">
        <v>626</v>
      </c>
      <c r="C534" s="33" t="s">
        <v>422</v>
      </c>
      <c r="D534" s="33" t="s">
        <v>184</v>
      </c>
      <c r="E534" s="33" t="s">
        <v>786</v>
      </c>
      <c r="F534" s="37">
        <v>190.53</v>
      </c>
      <c r="G534" s="33">
        <v>3</v>
      </c>
      <c r="H534" s="33">
        <v>3</v>
      </c>
      <c r="I534" s="37">
        <f>Table1[[#This Row],[SumOfPaid]]*Table1[[#This Row],[Actuarial Factor 6/13/22]]</f>
        <v>297.69410201649822</v>
      </c>
      <c r="J534" s="33">
        <v>1.5624526427150487</v>
      </c>
      <c r="K534" s="33" t="s">
        <v>396</v>
      </c>
      <c r="L534" s="33" t="s">
        <v>805</v>
      </c>
      <c r="M534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34" s="35" t="str">
        <f>IFERROR(IF(Table1[[#This Row],[Medicare Rate in CR]]&gt;0,"Y","N"),"N")</f>
        <v>Y</v>
      </c>
      <c r="O534" s="40">
        <f>Table1[[#This Row],[Medicare Rate in CR]]*Table1[[#This Row],[SumOfUnits]]*Table1[[#This Row],[Actuarial Factor 6/13/22]]</f>
        <v>1434.987756122355</v>
      </c>
      <c r="P53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1434.987756122355</v>
      </c>
      <c r="Q534" s="37">
        <f>Table1[[#This Row],[Trended Medicare Pricing for all RHCs]]-Table1[[#This Row],[SumOfSFY23 Estimated Payment 6/13/2022]]</f>
        <v>1137.2936541058568</v>
      </c>
      <c r="R534" s="35">
        <f>Table1[[#This Row],[SumOfUnits]]*Table1[[#This Row],[Actuarial Factor 6/13/22]]</f>
        <v>4.6873579281451461</v>
      </c>
    </row>
    <row r="535" spans="1:18" x14ac:dyDescent="0.2">
      <c r="A535" s="178" t="s">
        <v>40</v>
      </c>
      <c r="B535" s="33" t="s">
        <v>626</v>
      </c>
      <c r="C535" s="33" t="s">
        <v>422</v>
      </c>
      <c r="D535" s="33" t="s">
        <v>184</v>
      </c>
      <c r="E535" s="33" t="s">
        <v>790</v>
      </c>
      <c r="F535" s="37">
        <v>63.51</v>
      </c>
      <c r="G535" s="33">
        <v>1</v>
      </c>
      <c r="H535" s="33">
        <v>1</v>
      </c>
      <c r="I535" s="37">
        <f>Table1[[#This Row],[SumOfPaid]]*Table1[[#This Row],[Actuarial Factor 6/13/22]]</f>
        <v>133.52966429347217</v>
      </c>
      <c r="J535" s="33">
        <v>2.1024982568646222</v>
      </c>
      <c r="K535" s="33" t="s">
        <v>396</v>
      </c>
      <c r="L535" s="33" t="s">
        <v>805</v>
      </c>
      <c r="M535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35" s="35" t="str">
        <f>IFERROR(IF(Table1[[#This Row],[Medicare Rate in CR]]&gt;0,"Y","N"),"N")</f>
        <v>Y</v>
      </c>
      <c r="O535" s="40">
        <f>Table1[[#This Row],[Medicare Rate in CR]]*Table1[[#This Row],[SumOfUnits]]*Table1[[#This Row],[Actuarial Factor 6/13/22]]</f>
        <v>643.65881635653545</v>
      </c>
      <c r="P53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643.65881635653545</v>
      </c>
      <c r="Q535" s="37">
        <f>Table1[[#This Row],[Trended Medicare Pricing for all RHCs]]-Table1[[#This Row],[SumOfSFY23 Estimated Payment 6/13/2022]]</f>
        <v>510.12915206306332</v>
      </c>
      <c r="R535" s="35">
        <f>Table1[[#This Row],[SumOfUnits]]*Table1[[#This Row],[Actuarial Factor 6/13/22]]</f>
        <v>2.1024982568646222</v>
      </c>
    </row>
    <row r="536" spans="1:18" x14ac:dyDescent="0.2">
      <c r="A536" s="178" t="s">
        <v>40</v>
      </c>
      <c r="B536" s="33" t="s">
        <v>626</v>
      </c>
      <c r="C536" s="33" t="s">
        <v>192</v>
      </c>
      <c r="D536" s="33" t="s">
        <v>184</v>
      </c>
      <c r="E536" s="33" t="s">
        <v>792</v>
      </c>
      <c r="F536" s="37">
        <v>60.33</v>
      </c>
      <c r="G536" s="33">
        <v>1</v>
      </c>
      <c r="H536" s="33">
        <v>1</v>
      </c>
      <c r="I536" s="37">
        <f>Table1[[#This Row],[SumOfPaid]]*Table1[[#This Row],[Actuarial Factor 6/13/22]]</f>
        <v>81.637884887551863</v>
      </c>
      <c r="J536" s="33">
        <v>1.3531888759746704</v>
      </c>
      <c r="K536" s="33" t="s">
        <v>396</v>
      </c>
      <c r="L536" s="33" t="s">
        <v>805</v>
      </c>
      <c r="M536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36" s="35" t="str">
        <f>IFERROR(IF(Table1[[#This Row],[Medicare Rate in CR]]&gt;0,"Y","N"),"N")</f>
        <v>Y</v>
      </c>
      <c r="O536" s="40">
        <f>Table1[[#This Row],[Medicare Rate in CR]]*Table1[[#This Row],[SumOfUnits]]*Table1[[#This Row],[Actuarial Factor 6/13/22]]</f>
        <v>414.26524249088556</v>
      </c>
      <c r="P53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414.26524249088556</v>
      </c>
      <c r="Q536" s="37">
        <f>Table1[[#This Row],[Trended Medicare Pricing for all RHCs]]-Table1[[#This Row],[SumOfSFY23 Estimated Payment 6/13/2022]]</f>
        <v>332.62735760333368</v>
      </c>
      <c r="R536" s="35">
        <f>Table1[[#This Row],[SumOfUnits]]*Table1[[#This Row],[Actuarial Factor 6/13/22]]</f>
        <v>1.3531888759746704</v>
      </c>
    </row>
    <row r="537" spans="1:18" x14ac:dyDescent="0.2">
      <c r="A537" s="178" t="s">
        <v>40</v>
      </c>
      <c r="B537" s="33" t="s">
        <v>626</v>
      </c>
      <c r="C537" s="33" t="s">
        <v>192</v>
      </c>
      <c r="D537" s="33" t="s">
        <v>184</v>
      </c>
      <c r="E537" s="33" t="s">
        <v>786</v>
      </c>
      <c r="F537" s="37">
        <v>63.51</v>
      </c>
      <c r="G537" s="33">
        <v>1</v>
      </c>
      <c r="H537" s="33">
        <v>1</v>
      </c>
      <c r="I537" s="37">
        <f>Table1[[#This Row],[SumOfPaid]]*Table1[[#This Row],[Actuarial Factor 6/13/22]]</f>
        <v>83.2238515842526</v>
      </c>
      <c r="J537" s="33">
        <v>1.3104054729058825</v>
      </c>
      <c r="K537" s="33" t="s">
        <v>396</v>
      </c>
      <c r="L537" s="33" t="s">
        <v>805</v>
      </c>
      <c r="M537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37" s="35" t="str">
        <f>IFERROR(IF(Table1[[#This Row],[Medicare Rate in CR]]&gt;0,"Y","N"),"N")</f>
        <v>Y</v>
      </c>
      <c r="O537" s="40">
        <f>Table1[[#This Row],[Medicare Rate in CR]]*Table1[[#This Row],[SumOfUnits]]*Table1[[#This Row],[Actuarial Factor 6/13/22]]</f>
        <v>401.16753147540686</v>
      </c>
      <c r="P53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401.16753147540686</v>
      </c>
      <c r="Q537" s="37">
        <f>Table1[[#This Row],[Trended Medicare Pricing for all RHCs]]-Table1[[#This Row],[SumOfSFY23 Estimated Payment 6/13/2022]]</f>
        <v>317.94367989115426</v>
      </c>
      <c r="R537" s="35">
        <f>Table1[[#This Row],[SumOfUnits]]*Table1[[#This Row],[Actuarial Factor 6/13/22]]</f>
        <v>1.3104054729058825</v>
      </c>
    </row>
    <row r="538" spans="1:18" x14ac:dyDescent="0.2">
      <c r="A538" s="178" t="s">
        <v>40</v>
      </c>
      <c r="B538" s="33" t="s">
        <v>626</v>
      </c>
      <c r="C538" s="33" t="s">
        <v>192</v>
      </c>
      <c r="D538" s="33" t="s">
        <v>184</v>
      </c>
      <c r="E538" s="33" t="s">
        <v>789</v>
      </c>
      <c r="F538" s="37">
        <v>127.02</v>
      </c>
      <c r="G538" s="33">
        <v>2</v>
      </c>
      <c r="H538" s="33">
        <v>2</v>
      </c>
      <c r="I538" s="37">
        <f>Table1[[#This Row],[SumOfPaid]]*Table1[[#This Row],[Actuarial Factor 6/13/22]]</f>
        <v>175.17407711348034</v>
      </c>
      <c r="J538" s="33">
        <v>1.3791062597502783</v>
      </c>
      <c r="K538" s="33" t="s">
        <v>396</v>
      </c>
      <c r="L538" s="33" t="s">
        <v>805</v>
      </c>
      <c r="M538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38" s="35" t="str">
        <f>IFERROR(IF(Table1[[#This Row],[Medicare Rate in CR]]&gt;0,"Y","N"),"N")</f>
        <v>Y</v>
      </c>
      <c r="O538" s="40">
        <f>Table1[[#This Row],[Medicare Rate in CR]]*Table1[[#This Row],[SumOfUnits]]*Table1[[#This Row],[Actuarial Factor 6/13/22]]</f>
        <v>844.39918071990041</v>
      </c>
      <c r="P53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844.39918071990041</v>
      </c>
      <c r="Q538" s="37">
        <f>Table1[[#This Row],[Trended Medicare Pricing for all RHCs]]-Table1[[#This Row],[SumOfSFY23 Estimated Payment 6/13/2022]]</f>
        <v>669.22510360642013</v>
      </c>
      <c r="R538" s="35">
        <f>Table1[[#This Row],[SumOfUnits]]*Table1[[#This Row],[Actuarial Factor 6/13/22]]</f>
        <v>2.7582125195005567</v>
      </c>
    </row>
    <row r="539" spans="1:18" x14ac:dyDescent="0.2">
      <c r="A539" s="178" t="s">
        <v>40</v>
      </c>
      <c r="B539" s="33" t="s">
        <v>626</v>
      </c>
      <c r="C539" s="33" t="s">
        <v>192</v>
      </c>
      <c r="D539" s="33" t="s">
        <v>2</v>
      </c>
      <c r="E539" s="33" t="s">
        <v>798</v>
      </c>
      <c r="F539" s="37">
        <v>63.51</v>
      </c>
      <c r="G539" s="33">
        <v>1</v>
      </c>
      <c r="H539" s="33">
        <v>1</v>
      </c>
      <c r="I539" s="37">
        <f>Table1[[#This Row],[SumOfPaid]]*Table1[[#This Row],[Actuarial Factor 6/13/22]]</f>
        <v>79.255816315939072</v>
      </c>
      <c r="J539" s="33">
        <v>1.2479265677206592</v>
      </c>
      <c r="K539" s="33" t="s">
        <v>396</v>
      </c>
      <c r="L539" s="33" t="s">
        <v>805</v>
      </c>
      <c r="M539" s="35">
        <f>IFERROR(INDEX(FreeStand_MedicareCRs!E:E,MATCH(Table1[[#This Row],[Medicare Number]],FreeStand_MedicareCRs!A:A,0)),INDEX(HospitalBased_Mdcr_Rates!G:G,MATCH(Table1[[#This Row],[Medicare Number]],HospitalBased_Mdcr_Rates!E:E,0)))</f>
        <v>306.14</v>
      </c>
      <c r="N539" s="35" t="str">
        <f>IFERROR(IF(Table1[[#This Row],[Medicare Rate in CR]]&gt;0,"Y","N"),"N")</f>
        <v>Y</v>
      </c>
      <c r="O539" s="40">
        <f>Table1[[#This Row],[Medicare Rate in CR]]*Table1[[#This Row],[SumOfUnits]]*Table1[[#This Row],[Actuarial Factor 6/13/22]]</f>
        <v>382.04023944200259</v>
      </c>
      <c r="P53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382.04023944200259</v>
      </c>
      <c r="Q539" s="37">
        <f>Table1[[#This Row],[Trended Medicare Pricing for all RHCs]]-Table1[[#This Row],[SumOfSFY23 Estimated Payment 6/13/2022]]</f>
        <v>302.78442312606353</v>
      </c>
      <c r="R539" s="35">
        <f>Table1[[#This Row],[SumOfUnits]]*Table1[[#This Row],[Actuarial Factor 6/13/22]]</f>
        <v>1.2479265677206592</v>
      </c>
    </row>
    <row r="540" spans="1:18" x14ac:dyDescent="0.2">
      <c r="A540" s="178" t="s">
        <v>41</v>
      </c>
      <c r="B540" s="33" t="s">
        <v>827</v>
      </c>
      <c r="C540" s="33" t="s">
        <v>426</v>
      </c>
      <c r="D540" s="33" t="s">
        <v>184</v>
      </c>
      <c r="E540" s="33" t="s">
        <v>792</v>
      </c>
      <c r="F540" s="37">
        <v>4194.18</v>
      </c>
      <c r="G540" s="33">
        <v>33</v>
      </c>
      <c r="H540" s="33">
        <v>33</v>
      </c>
      <c r="I540" s="37">
        <f>Table1[[#This Row],[SumOfPaid]]*Table1[[#This Row],[Actuarial Factor 6/13/22]]</f>
        <v>6495.8206350078826</v>
      </c>
      <c r="J540" s="33">
        <v>1.5487701135878484</v>
      </c>
      <c r="K540" s="33" t="s">
        <v>419</v>
      </c>
      <c r="L540" s="33" t="s">
        <v>805</v>
      </c>
      <c r="M540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40" s="35" t="str">
        <f>IFERROR(IF(Table1[[#This Row],[Medicare Rate in CR]]&gt;0,"Y","N"),"N")</f>
        <v>Y</v>
      </c>
      <c r="O540" s="40">
        <f>Table1[[#This Row],[Medicare Rate in CR]]*Table1[[#This Row],[SumOfUnits]]*Table1[[#This Row],[Actuarial Factor 6/13/22]]</f>
        <v>10422.742745711008</v>
      </c>
      <c r="P54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10422.742745711008</v>
      </c>
      <c r="Q540" s="37">
        <f>Table1[[#This Row],[Trended Medicare Pricing for all RHCs]]-Table1[[#This Row],[SumOfSFY23 Estimated Payment 6/13/2022]]</f>
        <v>3926.9221107031253</v>
      </c>
      <c r="R540" s="35">
        <f>Table1[[#This Row],[SumOfUnits]]*Table1[[#This Row],[Actuarial Factor 6/13/22]]</f>
        <v>51.109413748399</v>
      </c>
    </row>
    <row r="541" spans="1:18" x14ac:dyDescent="0.2">
      <c r="A541" s="178" t="s">
        <v>41</v>
      </c>
      <c r="B541" s="33" t="s">
        <v>827</v>
      </c>
      <c r="C541" s="33" t="s">
        <v>426</v>
      </c>
      <c r="D541" s="33" t="s">
        <v>184</v>
      </c>
      <c r="E541" s="33" t="s">
        <v>786</v>
      </c>
      <c r="F541" s="37">
        <v>249625.65999999829</v>
      </c>
      <c r="G541" s="33">
        <v>1895</v>
      </c>
      <c r="H541" s="33">
        <v>1895</v>
      </c>
      <c r="I541" s="37">
        <f>Table1[[#This Row],[SumOfPaid]]*Table1[[#This Row],[Actuarial Factor 6/13/22]]</f>
        <v>356436.91104645352</v>
      </c>
      <c r="J541" s="33">
        <v>1.4278857031222509</v>
      </c>
      <c r="K541" s="33" t="s">
        <v>419</v>
      </c>
      <c r="L541" s="33" t="s">
        <v>805</v>
      </c>
      <c r="M541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41" s="35" t="str">
        <f>IFERROR(IF(Table1[[#This Row],[Medicare Rate in CR]]&gt;0,"Y","N"),"N")</f>
        <v>Y</v>
      </c>
      <c r="O541" s="40">
        <f>Table1[[#This Row],[Medicare Rate in CR]]*Table1[[#This Row],[SumOfUnits]]*Table1[[#This Row],[Actuarial Factor 6/13/22]]</f>
        <v>551802.64607448061</v>
      </c>
      <c r="P54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551802.64607448061</v>
      </c>
      <c r="Q541" s="37">
        <f>Table1[[#This Row],[Trended Medicare Pricing for all RHCs]]-Table1[[#This Row],[SumOfSFY23 Estimated Payment 6/13/2022]]</f>
        <v>195365.73502802709</v>
      </c>
      <c r="R541" s="35">
        <f>Table1[[#This Row],[SumOfUnits]]*Table1[[#This Row],[Actuarial Factor 6/13/22]]</f>
        <v>2705.8434074166657</v>
      </c>
    </row>
    <row r="542" spans="1:18" x14ac:dyDescent="0.2">
      <c r="A542" s="178" t="s">
        <v>41</v>
      </c>
      <c r="B542" s="33" t="s">
        <v>827</v>
      </c>
      <c r="C542" s="33" t="s">
        <v>426</v>
      </c>
      <c r="D542" s="33" t="s">
        <v>184</v>
      </c>
      <c r="E542" s="33" t="s">
        <v>790</v>
      </c>
      <c r="F542" s="37">
        <v>48068.540000000015</v>
      </c>
      <c r="G542" s="33">
        <v>364</v>
      </c>
      <c r="H542" s="33">
        <v>364</v>
      </c>
      <c r="I542" s="37">
        <f>Table1[[#This Row],[SumOfPaid]]*Table1[[#This Row],[Actuarial Factor 6/13/22]]</f>
        <v>98590.81583817229</v>
      </c>
      <c r="J542" s="33">
        <v>2.0510466063286352</v>
      </c>
      <c r="K542" s="33" t="s">
        <v>419</v>
      </c>
      <c r="L542" s="33" t="s">
        <v>805</v>
      </c>
      <c r="M542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42" s="35" t="str">
        <f>IFERROR(IF(Table1[[#This Row],[Medicare Rate in CR]]&gt;0,"Y","N"),"N")</f>
        <v>Y</v>
      </c>
      <c r="O542" s="40">
        <f>Table1[[#This Row],[Medicare Rate in CR]]*Table1[[#This Row],[SumOfUnits]]*Table1[[#This Row],[Actuarial Factor 6/13/22]]</f>
        <v>152250.2561320099</v>
      </c>
      <c r="P54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152250.2561320099</v>
      </c>
      <c r="Q542" s="37">
        <f>Table1[[#This Row],[Trended Medicare Pricing for all RHCs]]-Table1[[#This Row],[SumOfSFY23 Estimated Payment 6/13/2022]]</f>
        <v>53659.440293837615</v>
      </c>
      <c r="R542" s="35">
        <f>Table1[[#This Row],[SumOfUnits]]*Table1[[#This Row],[Actuarial Factor 6/13/22]]</f>
        <v>746.58096470362318</v>
      </c>
    </row>
    <row r="543" spans="1:18" x14ac:dyDescent="0.2">
      <c r="A543" s="178" t="s">
        <v>41</v>
      </c>
      <c r="B543" s="33" t="s">
        <v>827</v>
      </c>
      <c r="C543" s="33" t="s">
        <v>426</v>
      </c>
      <c r="D543" s="33" t="s">
        <v>184</v>
      </c>
      <c r="E543" s="33" t="s">
        <v>789</v>
      </c>
      <c r="F543" s="37">
        <v>204980.47000000003</v>
      </c>
      <c r="G543" s="33">
        <v>1530</v>
      </c>
      <c r="H543" s="33">
        <v>1530</v>
      </c>
      <c r="I543" s="37">
        <f>Table1[[#This Row],[SumOfPaid]]*Table1[[#This Row],[Actuarial Factor 6/13/22]]</f>
        <v>310960.85651830444</v>
      </c>
      <c r="J543" s="33">
        <v>1.5170267514671245</v>
      </c>
      <c r="K543" s="33" t="s">
        <v>419</v>
      </c>
      <c r="L543" s="33" t="s">
        <v>805</v>
      </c>
      <c r="M543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43" s="35" t="str">
        <f>IFERROR(IF(Table1[[#This Row],[Medicare Rate in CR]]&gt;0,"Y","N"),"N")</f>
        <v>Y</v>
      </c>
      <c r="O543" s="40">
        <f>Table1[[#This Row],[Medicare Rate in CR]]*Table1[[#This Row],[SumOfUnits]]*Table1[[#This Row],[Actuarial Factor 6/13/22]]</f>
        <v>473331.91610283678</v>
      </c>
      <c r="P54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473331.91610283678</v>
      </c>
      <c r="Q543" s="37">
        <f>Table1[[#This Row],[Trended Medicare Pricing for all RHCs]]-Table1[[#This Row],[SumOfSFY23 Estimated Payment 6/13/2022]]</f>
        <v>162371.05958453234</v>
      </c>
      <c r="R543" s="35">
        <f>Table1[[#This Row],[SumOfUnits]]*Table1[[#This Row],[Actuarial Factor 6/13/22]]</f>
        <v>2321.0509297447006</v>
      </c>
    </row>
    <row r="544" spans="1:18" x14ac:dyDescent="0.2">
      <c r="A544" s="178" t="s">
        <v>41</v>
      </c>
      <c r="B544" s="33" t="s">
        <v>827</v>
      </c>
      <c r="C544" s="33" t="s">
        <v>426</v>
      </c>
      <c r="D544" s="33" t="s">
        <v>184</v>
      </c>
      <c r="E544" s="33" t="s">
        <v>791</v>
      </c>
      <c r="F544" s="37">
        <v>81.34</v>
      </c>
      <c r="G544" s="33">
        <v>1</v>
      </c>
      <c r="H544" s="33">
        <v>1</v>
      </c>
      <c r="I544" s="37">
        <f>Table1[[#This Row],[SumOfPaid]]*Table1[[#This Row],[Actuarial Factor 6/13/22]]</f>
        <v>131.27770005708646</v>
      </c>
      <c r="J544" s="33">
        <v>1.6139377926860887</v>
      </c>
      <c r="K544" s="33" t="s">
        <v>419</v>
      </c>
      <c r="L544" s="33" t="s">
        <v>805</v>
      </c>
      <c r="M544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44" s="35" t="str">
        <f>IFERROR(IF(Table1[[#This Row],[Medicare Rate in CR]]&gt;0,"Y","N"),"N")</f>
        <v>Y</v>
      </c>
      <c r="O544" s="40">
        <f>Table1[[#This Row],[Medicare Rate in CR]]*Table1[[#This Row],[SumOfUnits]]*Table1[[#This Row],[Actuarial Factor 6/13/22]]</f>
        <v>329.13033406247411</v>
      </c>
      <c r="P54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329.13033406247411</v>
      </c>
      <c r="Q544" s="37">
        <f>Table1[[#This Row],[Trended Medicare Pricing for all RHCs]]-Table1[[#This Row],[SumOfSFY23 Estimated Payment 6/13/2022]]</f>
        <v>197.85263400538764</v>
      </c>
      <c r="R544" s="35">
        <f>Table1[[#This Row],[SumOfUnits]]*Table1[[#This Row],[Actuarial Factor 6/13/22]]</f>
        <v>1.6139377926860887</v>
      </c>
    </row>
    <row r="545" spans="1:18" x14ac:dyDescent="0.2">
      <c r="A545" s="178" t="s">
        <v>41</v>
      </c>
      <c r="B545" s="33" t="s">
        <v>827</v>
      </c>
      <c r="C545" s="33" t="s">
        <v>426</v>
      </c>
      <c r="D545" s="33" t="s">
        <v>184</v>
      </c>
      <c r="E545" s="33" t="s">
        <v>787</v>
      </c>
      <c r="F545" s="37">
        <v>115864.03999999992</v>
      </c>
      <c r="G545" s="33">
        <v>881</v>
      </c>
      <c r="H545" s="33">
        <v>881</v>
      </c>
      <c r="I545" s="37">
        <f>Table1[[#This Row],[SumOfPaid]]*Table1[[#This Row],[Actuarial Factor 6/13/22]]</f>
        <v>150326.40196144278</v>
      </c>
      <c r="J545" s="33">
        <v>1.2974379450383646</v>
      </c>
      <c r="K545" s="33" t="s">
        <v>419</v>
      </c>
      <c r="L545" s="33" t="s">
        <v>805</v>
      </c>
      <c r="M545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45" s="35" t="str">
        <f>IFERROR(IF(Table1[[#This Row],[Medicare Rate in CR]]&gt;0,"Y","N"),"N")</f>
        <v>Y</v>
      </c>
      <c r="O545" s="40">
        <f>Table1[[#This Row],[Medicare Rate in CR]]*Table1[[#This Row],[SumOfUnits]]*Table1[[#This Row],[Actuarial Factor 6/13/22]]</f>
        <v>233100.72423600455</v>
      </c>
      <c r="P54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233100.72423600455</v>
      </c>
      <c r="Q545" s="37">
        <f>Table1[[#This Row],[Trended Medicare Pricing for all RHCs]]-Table1[[#This Row],[SumOfSFY23 Estimated Payment 6/13/2022]]</f>
        <v>82774.322274561768</v>
      </c>
      <c r="R545" s="35">
        <f>Table1[[#This Row],[SumOfUnits]]*Table1[[#This Row],[Actuarial Factor 6/13/22]]</f>
        <v>1143.0428295787992</v>
      </c>
    </row>
    <row r="546" spans="1:18" x14ac:dyDescent="0.2">
      <c r="A546" s="178" t="s">
        <v>41</v>
      </c>
      <c r="B546" s="33" t="s">
        <v>827</v>
      </c>
      <c r="C546" s="33" t="s">
        <v>426</v>
      </c>
      <c r="D546" s="33" t="s">
        <v>2</v>
      </c>
      <c r="E546" s="33" t="s">
        <v>802</v>
      </c>
      <c r="F546" s="37">
        <v>81.34</v>
      </c>
      <c r="G546" s="33">
        <v>1</v>
      </c>
      <c r="H546" s="33">
        <v>1</v>
      </c>
      <c r="I546" s="37">
        <f>Table1[[#This Row],[SumOfPaid]]*Table1[[#This Row],[Actuarial Factor 6/13/22]]</f>
        <v>90.699978638901314</v>
      </c>
      <c r="J546" s="33">
        <v>1.1150722724231781</v>
      </c>
      <c r="K546" s="33" t="s">
        <v>419</v>
      </c>
      <c r="L546" s="33" t="s">
        <v>805</v>
      </c>
      <c r="M546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46" s="35" t="str">
        <f>IFERROR(IF(Table1[[#This Row],[Medicare Rate in CR]]&gt;0,"Y","N"),"N")</f>
        <v>Y</v>
      </c>
      <c r="O546" s="40">
        <f>Table1[[#This Row],[Medicare Rate in CR]]*Table1[[#This Row],[SumOfUnits]]*Table1[[#This Row],[Actuarial Factor 6/13/22]]</f>
        <v>227.39668851525872</v>
      </c>
      <c r="P54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227.39668851525872</v>
      </c>
      <c r="Q546" s="37">
        <f>Table1[[#This Row],[Trended Medicare Pricing for all RHCs]]-Table1[[#This Row],[SumOfSFY23 Estimated Payment 6/13/2022]]</f>
        <v>136.6967098763574</v>
      </c>
      <c r="R546" s="35">
        <f>Table1[[#This Row],[SumOfUnits]]*Table1[[#This Row],[Actuarial Factor 6/13/22]]</f>
        <v>1.1150722724231781</v>
      </c>
    </row>
    <row r="547" spans="1:18" x14ac:dyDescent="0.2">
      <c r="A547" s="178" t="s">
        <v>41</v>
      </c>
      <c r="B547" s="33" t="s">
        <v>827</v>
      </c>
      <c r="C547" s="33" t="s">
        <v>426</v>
      </c>
      <c r="D547" s="33" t="s">
        <v>2</v>
      </c>
      <c r="E547" s="33" t="s">
        <v>801</v>
      </c>
      <c r="F547" s="37">
        <v>327.74</v>
      </c>
      <c r="G547" s="33">
        <v>3</v>
      </c>
      <c r="H547" s="33">
        <v>3</v>
      </c>
      <c r="I547" s="37">
        <f>Table1[[#This Row],[SumOfPaid]]*Table1[[#This Row],[Actuarial Factor 6/13/22]]</f>
        <v>494.57961515206551</v>
      </c>
      <c r="J547" s="33">
        <v>1.5090608871424467</v>
      </c>
      <c r="K547" s="33" t="s">
        <v>419</v>
      </c>
      <c r="L547" s="33" t="s">
        <v>805</v>
      </c>
      <c r="M547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47" s="35" t="str">
        <f>IFERROR(IF(Table1[[#This Row],[Medicare Rate in CR]]&gt;0,"Y","N"),"N")</f>
        <v>Y</v>
      </c>
      <c r="O547" s="40">
        <f>Table1[[#This Row],[Medicare Rate in CR]]*Table1[[#This Row],[SumOfUnits]]*Table1[[#This Row],[Actuarial Factor 6/13/22]]</f>
        <v>923.22836014487746</v>
      </c>
      <c r="P54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923.22836014487746</v>
      </c>
      <c r="Q547" s="37">
        <f>Table1[[#This Row],[Trended Medicare Pricing for all RHCs]]-Table1[[#This Row],[SumOfSFY23 Estimated Payment 6/13/2022]]</f>
        <v>428.64874499281194</v>
      </c>
      <c r="R547" s="35">
        <f>Table1[[#This Row],[SumOfUnits]]*Table1[[#This Row],[Actuarial Factor 6/13/22]]</f>
        <v>4.5271826614273403</v>
      </c>
    </row>
    <row r="548" spans="1:18" x14ac:dyDescent="0.2">
      <c r="A548" s="178" t="s">
        <v>41</v>
      </c>
      <c r="B548" s="33" t="s">
        <v>827</v>
      </c>
      <c r="C548" s="33" t="s">
        <v>426</v>
      </c>
      <c r="D548" s="33" t="s">
        <v>2</v>
      </c>
      <c r="E548" s="33" t="s">
        <v>804</v>
      </c>
      <c r="F548" s="37">
        <v>338.69</v>
      </c>
      <c r="G548" s="33">
        <v>3</v>
      </c>
      <c r="H548" s="33">
        <v>3</v>
      </c>
      <c r="I548" s="37">
        <f>Table1[[#This Row],[SumOfPaid]]*Table1[[#This Row],[Actuarial Factor 6/13/22]]</f>
        <v>360.91544683922274</v>
      </c>
      <c r="J548" s="33">
        <v>1.0656217982202685</v>
      </c>
      <c r="K548" s="33" t="s">
        <v>419</v>
      </c>
      <c r="L548" s="33" t="s">
        <v>805</v>
      </c>
      <c r="M548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48" s="35" t="str">
        <f>IFERROR(IF(Table1[[#This Row],[Medicare Rate in CR]]&gt;0,"Y","N"),"N")</f>
        <v>Y</v>
      </c>
      <c r="O548" s="40">
        <f>Table1[[#This Row],[Medicare Rate in CR]]*Table1[[#This Row],[SumOfUnits]]*Table1[[#This Row],[Actuarial Factor 6/13/22]]</f>
        <v>651.936759933178</v>
      </c>
      <c r="P54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651.936759933178</v>
      </c>
      <c r="Q548" s="37">
        <f>Table1[[#This Row],[Trended Medicare Pricing for all RHCs]]-Table1[[#This Row],[SumOfSFY23 Estimated Payment 6/13/2022]]</f>
        <v>291.02131309395526</v>
      </c>
      <c r="R548" s="35">
        <f>Table1[[#This Row],[SumOfUnits]]*Table1[[#This Row],[Actuarial Factor 6/13/22]]</f>
        <v>3.1968653946608052</v>
      </c>
    </row>
    <row r="549" spans="1:18" x14ac:dyDescent="0.2">
      <c r="A549" s="178" t="s">
        <v>41</v>
      </c>
      <c r="B549" s="33" t="s">
        <v>827</v>
      </c>
      <c r="C549" s="33" t="s">
        <v>426</v>
      </c>
      <c r="D549" s="33" t="s">
        <v>2</v>
      </c>
      <c r="E549" s="33" t="s">
        <v>800</v>
      </c>
      <c r="F549" s="37">
        <v>4978.28</v>
      </c>
      <c r="G549" s="33">
        <v>37</v>
      </c>
      <c r="H549" s="33">
        <v>37</v>
      </c>
      <c r="I549" s="37">
        <f>Table1[[#This Row],[SumOfPaid]]*Table1[[#This Row],[Actuarial Factor 6/13/22]]</f>
        <v>7285.9002927898755</v>
      </c>
      <c r="J549" s="33">
        <v>1.4635376661798605</v>
      </c>
      <c r="K549" s="33" t="s">
        <v>419</v>
      </c>
      <c r="L549" s="33" t="s">
        <v>805</v>
      </c>
      <c r="M549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49" s="35" t="str">
        <f>IFERROR(IF(Table1[[#This Row],[Medicare Rate in CR]]&gt;0,"Y","N"),"N")</f>
        <v>Y</v>
      </c>
      <c r="O549" s="40">
        <f>Table1[[#This Row],[Medicare Rate in CR]]*Table1[[#This Row],[SumOfUnits]]*Table1[[#This Row],[Actuarial Factor 6/13/22]]</f>
        <v>11042.99174177018</v>
      </c>
      <c r="P54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11042.99174177018</v>
      </c>
      <c r="Q549" s="37">
        <f>Table1[[#This Row],[Trended Medicare Pricing for all RHCs]]-Table1[[#This Row],[SumOfSFY23 Estimated Payment 6/13/2022]]</f>
        <v>3757.0914489803044</v>
      </c>
      <c r="R549" s="35">
        <f>Table1[[#This Row],[SumOfUnits]]*Table1[[#This Row],[Actuarial Factor 6/13/22]]</f>
        <v>54.150893648654836</v>
      </c>
    </row>
    <row r="550" spans="1:18" x14ac:dyDescent="0.2">
      <c r="A550" s="178" t="s">
        <v>41</v>
      </c>
      <c r="B550" s="33" t="s">
        <v>827</v>
      </c>
      <c r="C550" s="33" t="s">
        <v>426</v>
      </c>
      <c r="D550" s="33" t="s">
        <v>2</v>
      </c>
      <c r="E550" s="33" t="s">
        <v>798</v>
      </c>
      <c r="F550" s="37">
        <v>4057.0000000000009</v>
      </c>
      <c r="G550" s="33">
        <v>29</v>
      </c>
      <c r="H550" s="33">
        <v>29</v>
      </c>
      <c r="I550" s="37">
        <f>Table1[[#This Row],[SumOfPaid]]*Table1[[#This Row],[Actuarial Factor 6/13/22]]</f>
        <v>6694.9344923767121</v>
      </c>
      <c r="J550" s="33">
        <v>1.6502180163610329</v>
      </c>
      <c r="K550" s="33" t="s">
        <v>419</v>
      </c>
      <c r="L550" s="33" t="s">
        <v>805</v>
      </c>
      <c r="M550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50" s="35" t="str">
        <f>IFERROR(IF(Table1[[#This Row],[Medicare Rate in CR]]&gt;0,"Y","N"),"N")</f>
        <v>Y</v>
      </c>
      <c r="O550" s="40">
        <f>Table1[[#This Row],[Medicare Rate in CR]]*Table1[[#This Row],[SumOfUnits]]*Table1[[#This Row],[Actuarial Factor 6/13/22]]</f>
        <v>9759.3398422186583</v>
      </c>
      <c r="P55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9759.3398422186583</v>
      </c>
      <c r="Q550" s="37">
        <f>Table1[[#This Row],[Trended Medicare Pricing for all RHCs]]-Table1[[#This Row],[SumOfSFY23 Estimated Payment 6/13/2022]]</f>
        <v>3064.4053498419462</v>
      </c>
      <c r="R550" s="35">
        <f>Table1[[#This Row],[SumOfUnits]]*Table1[[#This Row],[Actuarial Factor 6/13/22]]</f>
        <v>47.856322474469955</v>
      </c>
    </row>
    <row r="551" spans="1:18" x14ac:dyDescent="0.2">
      <c r="A551" s="178" t="s">
        <v>41</v>
      </c>
      <c r="B551" s="33" t="s">
        <v>827</v>
      </c>
      <c r="C551" s="33" t="s">
        <v>426</v>
      </c>
      <c r="D551" s="33" t="s">
        <v>2</v>
      </c>
      <c r="E551" s="33" t="s">
        <v>799</v>
      </c>
      <c r="F551" s="37">
        <v>16547.240000000002</v>
      </c>
      <c r="G551" s="33">
        <v>125</v>
      </c>
      <c r="H551" s="33">
        <v>125</v>
      </c>
      <c r="I551" s="37">
        <f>Table1[[#This Row],[SumOfPaid]]*Table1[[#This Row],[Actuarial Factor 6/13/22]]</f>
        <v>21112.212746771551</v>
      </c>
      <c r="J551" s="33">
        <v>1.2758751759672036</v>
      </c>
      <c r="K551" s="33" t="s">
        <v>419</v>
      </c>
      <c r="L551" s="33" t="s">
        <v>805</v>
      </c>
      <c r="M551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51" s="35" t="str">
        <f>IFERROR(IF(Table1[[#This Row],[Medicare Rate in CR]]&gt;0,"Y","N"),"N")</f>
        <v>Y</v>
      </c>
      <c r="O551" s="40">
        <f>Table1[[#This Row],[Medicare Rate in CR]]*Table1[[#This Row],[SumOfUnits]]*Table1[[#This Row],[Actuarial Factor 6/13/22]]</f>
        <v>32523.653079373977</v>
      </c>
      <c r="P55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32523.653079373977</v>
      </c>
      <c r="Q551" s="37">
        <f>Table1[[#This Row],[Trended Medicare Pricing for all RHCs]]-Table1[[#This Row],[SumOfSFY23 Estimated Payment 6/13/2022]]</f>
        <v>11411.440332602426</v>
      </c>
      <c r="R551" s="35">
        <f>Table1[[#This Row],[SumOfUnits]]*Table1[[#This Row],[Actuarial Factor 6/13/22]]</f>
        <v>159.48439699590045</v>
      </c>
    </row>
    <row r="552" spans="1:18" x14ac:dyDescent="0.2">
      <c r="A552" s="178" t="s">
        <v>41</v>
      </c>
      <c r="B552" s="33" t="s">
        <v>827</v>
      </c>
      <c r="C552" s="33" t="s">
        <v>426</v>
      </c>
      <c r="D552" s="33" t="s">
        <v>2</v>
      </c>
      <c r="E552" s="33" t="s">
        <v>803</v>
      </c>
      <c r="F552" s="37">
        <v>2317.6999999999998</v>
      </c>
      <c r="G552" s="33">
        <v>18</v>
      </c>
      <c r="H552" s="33">
        <v>18</v>
      </c>
      <c r="I552" s="37">
        <f>Table1[[#This Row],[SumOfPaid]]*Table1[[#This Row],[Actuarial Factor 6/13/22]]</f>
        <v>8312.3469520098733</v>
      </c>
      <c r="J552" s="33">
        <v>3.5864637148940219</v>
      </c>
      <c r="K552" s="33" t="s">
        <v>419</v>
      </c>
      <c r="L552" s="33" t="s">
        <v>805</v>
      </c>
      <c r="M552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52" s="35" t="str">
        <f>IFERROR(IF(Table1[[#This Row],[Medicare Rate in CR]]&gt;0,"Y","N"),"N")</f>
        <v>Y</v>
      </c>
      <c r="O552" s="40">
        <f>Table1[[#This Row],[Medicare Rate in CR]]*Table1[[#This Row],[SumOfUnits]]*Table1[[#This Row],[Actuarial Factor 6/13/22]]</f>
        <v>13164.975816810083</v>
      </c>
      <c r="P55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13164.975816810083</v>
      </c>
      <c r="Q552" s="37">
        <f>Table1[[#This Row],[Trended Medicare Pricing for all RHCs]]-Table1[[#This Row],[SumOfSFY23 Estimated Payment 6/13/2022]]</f>
        <v>4852.6288648002101</v>
      </c>
      <c r="R552" s="35">
        <f>Table1[[#This Row],[SumOfUnits]]*Table1[[#This Row],[Actuarial Factor 6/13/22]]</f>
        <v>64.55634686809239</v>
      </c>
    </row>
    <row r="553" spans="1:18" x14ac:dyDescent="0.2">
      <c r="A553" s="178" t="s">
        <v>41</v>
      </c>
      <c r="B553" s="33" t="s">
        <v>827</v>
      </c>
      <c r="C553" s="33" t="s">
        <v>413</v>
      </c>
      <c r="D553" s="33" t="s">
        <v>2</v>
      </c>
      <c r="E553" s="33" t="s">
        <v>798</v>
      </c>
      <c r="F553" s="37">
        <v>82.89</v>
      </c>
      <c r="G553" s="33">
        <v>1</v>
      </c>
      <c r="H553" s="33">
        <v>1</v>
      </c>
      <c r="I553" s="37">
        <f>Table1[[#This Row],[SumOfPaid]]*Table1[[#This Row],[Actuarial Factor 6/13/22]]</f>
        <v>123.5389626176071</v>
      </c>
      <c r="J553" s="33">
        <v>1.4903964605815792</v>
      </c>
      <c r="K553" s="33" t="s">
        <v>419</v>
      </c>
      <c r="L553" s="33" t="s">
        <v>805</v>
      </c>
      <c r="M553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53" s="35" t="str">
        <f>IFERROR(IF(Table1[[#This Row],[Medicare Rate in CR]]&gt;0,"Y","N"),"N")</f>
        <v>Y</v>
      </c>
      <c r="O553" s="40">
        <f>Table1[[#This Row],[Medicare Rate in CR]]*Table1[[#This Row],[SumOfUnits]]*Table1[[#This Row],[Actuarial Factor 6/13/22]]</f>
        <v>303.93655020640142</v>
      </c>
      <c r="P55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303.93655020640142</v>
      </c>
      <c r="Q553" s="37">
        <f>Table1[[#This Row],[Trended Medicare Pricing for all RHCs]]-Table1[[#This Row],[SumOfSFY23 Estimated Payment 6/13/2022]]</f>
        <v>180.39758758879432</v>
      </c>
      <c r="R553" s="35">
        <f>Table1[[#This Row],[SumOfUnits]]*Table1[[#This Row],[Actuarial Factor 6/13/22]]</f>
        <v>1.4903964605815792</v>
      </c>
    </row>
    <row r="554" spans="1:18" x14ac:dyDescent="0.2">
      <c r="A554" s="178" t="s">
        <v>41</v>
      </c>
      <c r="B554" s="33" t="s">
        <v>827</v>
      </c>
      <c r="C554" s="33" t="s">
        <v>408</v>
      </c>
      <c r="D554" s="33" t="s">
        <v>184</v>
      </c>
      <c r="E554" s="33" t="s">
        <v>789</v>
      </c>
      <c r="F554" s="37">
        <v>82.89</v>
      </c>
      <c r="G554" s="33">
        <v>1</v>
      </c>
      <c r="H554" s="33">
        <v>1</v>
      </c>
      <c r="I554" s="37">
        <f>Table1[[#This Row],[SumOfPaid]]*Table1[[#This Row],[Actuarial Factor 6/13/22]]</f>
        <v>124.98405402725106</v>
      </c>
      <c r="J554" s="33">
        <v>1.5078303055525524</v>
      </c>
      <c r="K554" s="33" t="s">
        <v>419</v>
      </c>
      <c r="L554" s="33" t="s">
        <v>805</v>
      </c>
      <c r="M554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54" s="35" t="str">
        <f>IFERROR(IF(Table1[[#This Row],[Medicare Rate in CR]]&gt;0,"Y","N"),"N")</f>
        <v>Y</v>
      </c>
      <c r="O554" s="40">
        <f>Table1[[#This Row],[Medicare Rate in CR]]*Table1[[#This Row],[SumOfUnits]]*Table1[[#This Row],[Actuarial Factor 6/13/22]]</f>
        <v>307.49183421133199</v>
      </c>
      <c r="P55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307.49183421133199</v>
      </c>
      <c r="Q554" s="37">
        <f>Table1[[#This Row],[Trended Medicare Pricing for all RHCs]]-Table1[[#This Row],[SumOfSFY23 Estimated Payment 6/13/2022]]</f>
        <v>182.50778018408093</v>
      </c>
      <c r="R554" s="35">
        <f>Table1[[#This Row],[SumOfUnits]]*Table1[[#This Row],[Actuarial Factor 6/13/22]]</f>
        <v>1.5078303055525524</v>
      </c>
    </row>
    <row r="555" spans="1:18" x14ac:dyDescent="0.2">
      <c r="A555" s="178" t="s">
        <v>41</v>
      </c>
      <c r="B555" s="33" t="s">
        <v>827</v>
      </c>
      <c r="C555" s="33" t="s">
        <v>381</v>
      </c>
      <c r="D555" s="33" t="s">
        <v>184</v>
      </c>
      <c r="E555" s="33" t="s">
        <v>792</v>
      </c>
      <c r="F555" s="37">
        <v>1026.77</v>
      </c>
      <c r="G555" s="33">
        <v>8</v>
      </c>
      <c r="H555" s="33">
        <v>8</v>
      </c>
      <c r="I555" s="37">
        <f>Table1[[#This Row],[SumOfPaid]]*Table1[[#This Row],[Actuarial Factor 6/13/22]]</f>
        <v>1456.9222641605056</v>
      </c>
      <c r="J555" s="33">
        <v>1.4189373123099678</v>
      </c>
      <c r="K555" s="33" t="s">
        <v>419</v>
      </c>
      <c r="L555" s="33" t="s">
        <v>805</v>
      </c>
      <c r="M555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55" s="35" t="str">
        <f>IFERROR(IF(Table1[[#This Row],[Medicare Rate in CR]]&gt;0,"Y","N"),"N")</f>
        <v>Y</v>
      </c>
      <c r="O555" s="40">
        <f>Table1[[#This Row],[Medicare Rate in CR]]*Table1[[#This Row],[SumOfUnits]]*Table1[[#This Row],[Actuarial Factor 6/13/22]]</f>
        <v>2314.9110887949737</v>
      </c>
      <c r="P55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2314.9110887949737</v>
      </c>
      <c r="Q555" s="37">
        <f>Table1[[#This Row],[Trended Medicare Pricing for all RHCs]]-Table1[[#This Row],[SumOfSFY23 Estimated Payment 6/13/2022]]</f>
        <v>857.98882463446807</v>
      </c>
      <c r="R555" s="35">
        <f>Table1[[#This Row],[SumOfUnits]]*Table1[[#This Row],[Actuarial Factor 6/13/22]]</f>
        <v>11.351498498479742</v>
      </c>
    </row>
    <row r="556" spans="1:18" x14ac:dyDescent="0.2">
      <c r="A556" s="178" t="s">
        <v>41</v>
      </c>
      <c r="B556" s="33" t="s">
        <v>827</v>
      </c>
      <c r="C556" s="33" t="s">
        <v>381</v>
      </c>
      <c r="D556" s="33" t="s">
        <v>184</v>
      </c>
      <c r="E556" s="33" t="s">
        <v>786</v>
      </c>
      <c r="F556" s="37">
        <v>6087.17</v>
      </c>
      <c r="G556" s="33">
        <v>60</v>
      </c>
      <c r="H556" s="33">
        <v>60</v>
      </c>
      <c r="I556" s="37">
        <f>Table1[[#This Row],[SumOfPaid]]*Table1[[#This Row],[Actuarial Factor 6/13/22]]</f>
        <v>8266.5708487706852</v>
      </c>
      <c r="J556" s="33">
        <v>1.3580318684660828</v>
      </c>
      <c r="K556" s="33" t="s">
        <v>419</v>
      </c>
      <c r="L556" s="33" t="s">
        <v>805</v>
      </c>
      <c r="M556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56" s="35" t="str">
        <f>IFERROR(IF(Table1[[#This Row],[Medicare Rate in CR]]&gt;0,"Y","N"),"N")</f>
        <v>Y</v>
      </c>
      <c r="O556" s="40">
        <f>Table1[[#This Row],[Medicare Rate in CR]]*Table1[[#This Row],[SumOfUnits]]*Table1[[#This Row],[Actuarial Factor 6/13/22]]</f>
        <v>16616.606336177298</v>
      </c>
      <c r="P55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16616.606336177298</v>
      </c>
      <c r="Q556" s="37">
        <f>Table1[[#This Row],[Trended Medicare Pricing for all RHCs]]-Table1[[#This Row],[SumOfSFY23 Estimated Payment 6/13/2022]]</f>
        <v>8350.0354874066124</v>
      </c>
      <c r="R556" s="35">
        <f>Table1[[#This Row],[SumOfUnits]]*Table1[[#This Row],[Actuarial Factor 6/13/22]]</f>
        <v>81.481912107964973</v>
      </c>
    </row>
    <row r="557" spans="1:18" x14ac:dyDescent="0.2">
      <c r="A557" s="178" t="s">
        <v>41</v>
      </c>
      <c r="B557" s="33" t="s">
        <v>827</v>
      </c>
      <c r="C557" s="33" t="s">
        <v>381</v>
      </c>
      <c r="D557" s="33" t="s">
        <v>184</v>
      </c>
      <c r="E557" s="33" t="s">
        <v>790</v>
      </c>
      <c r="F557" s="37">
        <v>421.58000000000004</v>
      </c>
      <c r="G557" s="33">
        <v>4</v>
      </c>
      <c r="H557" s="33">
        <v>4</v>
      </c>
      <c r="I557" s="37">
        <f>Table1[[#This Row],[SumOfPaid]]*Table1[[#This Row],[Actuarial Factor 6/13/22]]</f>
        <v>863.42610775535923</v>
      </c>
      <c r="J557" s="33">
        <v>2.048071795994495</v>
      </c>
      <c r="K557" s="33" t="s">
        <v>419</v>
      </c>
      <c r="L557" s="33" t="s">
        <v>805</v>
      </c>
      <c r="M557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57" s="35" t="str">
        <f>IFERROR(IF(Table1[[#This Row],[Medicare Rate in CR]]&gt;0,"Y","N"),"N")</f>
        <v>Y</v>
      </c>
      <c r="O557" s="40">
        <f>Table1[[#This Row],[Medicare Rate in CR]]*Table1[[#This Row],[SumOfUnits]]*Table1[[#This Row],[Actuarial Factor 6/13/22]]</f>
        <v>1670.6531254286294</v>
      </c>
      <c r="P55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1670.6531254286294</v>
      </c>
      <c r="Q557" s="37">
        <f>Table1[[#This Row],[Trended Medicare Pricing for all RHCs]]-Table1[[#This Row],[SumOfSFY23 Estimated Payment 6/13/2022]]</f>
        <v>807.22701767327021</v>
      </c>
      <c r="R557" s="35">
        <f>Table1[[#This Row],[SumOfUnits]]*Table1[[#This Row],[Actuarial Factor 6/13/22]]</f>
        <v>8.1922871839779798</v>
      </c>
    </row>
    <row r="558" spans="1:18" x14ac:dyDescent="0.2">
      <c r="A558" s="178" t="s">
        <v>41</v>
      </c>
      <c r="B558" s="33" t="s">
        <v>827</v>
      </c>
      <c r="C558" s="33" t="s">
        <v>381</v>
      </c>
      <c r="D558" s="33" t="s">
        <v>184</v>
      </c>
      <c r="E558" s="33" t="s">
        <v>789</v>
      </c>
      <c r="F558" s="37">
        <v>7920.6900000000005</v>
      </c>
      <c r="G558" s="33">
        <v>60</v>
      </c>
      <c r="H558" s="33">
        <v>60</v>
      </c>
      <c r="I558" s="37">
        <f>Table1[[#This Row],[SumOfPaid]]*Table1[[#This Row],[Actuarial Factor 6/13/22]]</f>
        <v>11772.84701758281</v>
      </c>
      <c r="J558" s="33">
        <v>1.4863410911906423</v>
      </c>
      <c r="K558" s="33" t="s">
        <v>419</v>
      </c>
      <c r="L558" s="33" t="s">
        <v>805</v>
      </c>
      <c r="M558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58" s="35" t="str">
        <f>IFERROR(IF(Table1[[#This Row],[Medicare Rate in CR]]&gt;0,"Y","N"),"N")</f>
        <v>Y</v>
      </c>
      <c r="O558" s="40">
        <f>Table1[[#This Row],[Medicare Rate in CR]]*Table1[[#This Row],[SumOfUnits]]*Table1[[#This Row],[Actuarial Factor 6/13/22]]</f>
        <v>18186.572323590462</v>
      </c>
      <c r="P55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18186.572323590462</v>
      </c>
      <c r="Q558" s="37">
        <f>Table1[[#This Row],[Trended Medicare Pricing for all RHCs]]-Table1[[#This Row],[SumOfSFY23 Estimated Payment 6/13/2022]]</f>
        <v>6413.7253060076528</v>
      </c>
      <c r="R558" s="35">
        <f>Table1[[#This Row],[SumOfUnits]]*Table1[[#This Row],[Actuarial Factor 6/13/22]]</f>
        <v>89.180465471438538</v>
      </c>
    </row>
    <row r="559" spans="1:18" x14ac:dyDescent="0.2">
      <c r="A559" s="178" t="s">
        <v>41</v>
      </c>
      <c r="B559" s="33" t="s">
        <v>827</v>
      </c>
      <c r="C559" s="33" t="s">
        <v>381</v>
      </c>
      <c r="D559" s="33" t="s">
        <v>184</v>
      </c>
      <c r="E559" s="33" t="s">
        <v>787</v>
      </c>
      <c r="F559" s="37">
        <v>9508.7099999999991</v>
      </c>
      <c r="G559" s="33">
        <v>90</v>
      </c>
      <c r="H559" s="33">
        <v>90</v>
      </c>
      <c r="I559" s="37">
        <f>Table1[[#This Row],[SumOfPaid]]*Table1[[#This Row],[Actuarial Factor 6/13/22]]</f>
        <v>11507.34076077719</v>
      </c>
      <c r="J559" s="33">
        <v>1.210189474784402</v>
      </c>
      <c r="K559" s="33" t="s">
        <v>419</v>
      </c>
      <c r="L559" s="33" t="s">
        <v>805</v>
      </c>
      <c r="M559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59" s="35" t="str">
        <f>IFERROR(IF(Table1[[#This Row],[Medicare Rate in CR]]&gt;0,"Y","N"),"N")</f>
        <v>Y</v>
      </c>
      <c r="O559" s="40">
        <f>Table1[[#This Row],[Medicare Rate in CR]]*Table1[[#This Row],[SumOfUnits]]*Table1[[#This Row],[Actuarial Factor 6/13/22]]</f>
        <v>22211.454563350479</v>
      </c>
      <c r="P55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22211.454563350479</v>
      </c>
      <c r="Q559" s="37">
        <f>Table1[[#This Row],[Trended Medicare Pricing for all RHCs]]-Table1[[#This Row],[SumOfSFY23 Estimated Payment 6/13/2022]]</f>
        <v>10704.113802573289</v>
      </c>
      <c r="R559" s="35">
        <f>Table1[[#This Row],[SumOfUnits]]*Table1[[#This Row],[Actuarial Factor 6/13/22]]</f>
        <v>108.91705273059618</v>
      </c>
    </row>
    <row r="560" spans="1:18" x14ac:dyDescent="0.2">
      <c r="A560" s="178" t="s">
        <v>41</v>
      </c>
      <c r="B560" s="33" t="s">
        <v>827</v>
      </c>
      <c r="C560" s="33" t="s">
        <v>381</v>
      </c>
      <c r="D560" s="33" t="s">
        <v>2</v>
      </c>
      <c r="E560" s="33" t="s">
        <v>800</v>
      </c>
      <c r="F560" s="37">
        <v>33.94</v>
      </c>
      <c r="G560" s="33">
        <v>1</v>
      </c>
      <c r="H560" s="33">
        <v>1</v>
      </c>
      <c r="I560" s="37">
        <f>Table1[[#This Row],[SumOfPaid]]*Table1[[#This Row],[Actuarial Factor 6/13/22]]</f>
        <v>44.656148398939138</v>
      </c>
      <c r="J560" s="33">
        <v>1.3157380200040996</v>
      </c>
      <c r="K560" s="33" t="s">
        <v>419</v>
      </c>
      <c r="L560" s="33" t="s">
        <v>805</v>
      </c>
      <c r="M560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60" s="35" t="str">
        <f>IFERROR(IF(Table1[[#This Row],[Medicare Rate in CR]]&gt;0,"Y","N"),"N")</f>
        <v>Y</v>
      </c>
      <c r="O560" s="40">
        <f>Table1[[#This Row],[Medicare Rate in CR]]*Table1[[#This Row],[SumOfUnits]]*Table1[[#This Row],[Actuarial Factor 6/13/22]]</f>
        <v>268.31845441943602</v>
      </c>
      <c r="P56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268.31845441943602</v>
      </c>
      <c r="Q560" s="37">
        <f>Table1[[#This Row],[Trended Medicare Pricing for all RHCs]]-Table1[[#This Row],[SumOfSFY23 Estimated Payment 6/13/2022]]</f>
        <v>223.66230602049689</v>
      </c>
      <c r="R560" s="35">
        <f>Table1[[#This Row],[SumOfUnits]]*Table1[[#This Row],[Actuarial Factor 6/13/22]]</f>
        <v>1.3157380200040996</v>
      </c>
    </row>
    <row r="561" spans="1:18" x14ac:dyDescent="0.2">
      <c r="A561" s="178" t="s">
        <v>41</v>
      </c>
      <c r="B561" s="33" t="s">
        <v>827</v>
      </c>
      <c r="C561" s="33" t="s">
        <v>381</v>
      </c>
      <c r="D561" s="33" t="s">
        <v>2</v>
      </c>
      <c r="E561" s="33" t="s">
        <v>799</v>
      </c>
      <c r="F561" s="37">
        <v>83.03</v>
      </c>
      <c r="G561" s="33">
        <v>1</v>
      </c>
      <c r="H561" s="33">
        <v>1</v>
      </c>
      <c r="I561" s="37">
        <f>Table1[[#This Row],[SumOfPaid]]*Table1[[#This Row],[Actuarial Factor 6/13/22]]</f>
        <v>98.777488393377112</v>
      </c>
      <c r="J561" s="33">
        <v>1.1896602239356511</v>
      </c>
      <c r="K561" s="33" t="s">
        <v>419</v>
      </c>
      <c r="L561" s="33" t="s">
        <v>805</v>
      </c>
      <c r="M561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61" s="35" t="str">
        <f>IFERROR(IF(Table1[[#This Row],[Medicare Rate in CR]]&gt;0,"Y","N"),"N")</f>
        <v>Y</v>
      </c>
      <c r="O561" s="40">
        <f>Table1[[#This Row],[Medicare Rate in CR]]*Table1[[#This Row],[SumOfUnits]]*Table1[[#This Row],[Actuarial Factor 6/13/22]]</f>
        <v>242.60740946719733</v>
      </c>
      <c r="P56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242.60740946719733</v>
      </c>
      <c r="Q561" s="37">
        <f>Table1[[#This Row],[Trended Medicare Pricing for all RHCs]]-Table1[[#This Row],[SumOfSFY23 Estimated Payment 6/13/2022]]</f>
        <v>143.82992107382023</v>
      </c>
      <c r="R561" s="35">
        <f>Table1[[#This Row],[SumOfUnits]]*Table1[[#This Row],[Actuarial Factor 6/13/22]]</f>
        <v>1.1896602239356511</v>
      </c>
    </row>
    <row r="562" spans="1:18" x14ac:dyDescent="0.2">
      <c r="A562" s="178" t="s">
        <v>41</v>
      </c>
      <c r="B562" s="33" t="s">
        <v>827</v>
      </c>
      <c r="C562" s="33" t="s">
        <v>364</v>
      </c>
      <c r="D562" s="33" t="s">
        <v>184</v>
      </c>
      <c r="E562" s="33" t="s">
        <v>786</v>
      </c>
      <c r="F562" s="37">
        <v>3408.33</v>
      </c>
      <c r="G562" s="33">
        <v>29</v>
      </c>
      <c r="H562" s="33">
        <v>29</v>
      </c>
      <c r="I562" s="37">
        <f>Table1[[#This Row],[SumOfPaid]]*Table1[[#This Row],[Actuarial Factor 6/13/22]]</f>
        <v>4818.2763971156628</v>
      </c>
      <c r="J562" s="33">
        <v>1.4136766091064137</v>
      </c>
      <c r="K562" s="33" t="s">
        <v>419</v>
      </c>
      <c r="L562" s="33" t="s">
        <v>805</v>
      </c>
      <c r="M562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62" s="35" t="str">
        <f>IFERROR(IF(Table1[[#This Row],[Medicare Rate in CR]]&gt;0,"Y","N"),"N")</f>
        <v>Y</v>
      </c>
      <c r="O562" s="40">
        <f>Table1[[#This Row],[Medicare Rate in CR]]*Table1[[#This Row],[SumOfUnits]]*Table1[[#This Row],[Actuarial Factor 6/13/22]]</f>
        <v>8360.441055957057</v>
      </c>
      <c r="P56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8360.441055957057</v>
      </c>
      <c r="Q562" s="37">
        <f>Table1[[#This Row],[Trended Medicare Pricing for all RHCs]]-Table1[[#This Row],[SumOfSFY23 Estimated Payment 6/13/2022]]</f>
        <v>3542.1646588413942</v>
      </c>
      <c r="R562" s="35">
        <f>Table1[[#This Row],[SumOfUnits]]*Table1[[#This Row],[Actuarial Factor 6/13/22]]</f>
        <v>40.996621664086</v>
      </c>
    </row>
    <row r="563" spans="1:18" x14ac:dyDescent="0.2">
      <c r="A563" s="178" t="s">
        <v>41</v>
      </c>
      <c r="B563" s="33" t="s">
        <v>827</v>
      </c>
      <c r="C563" s="33" t="s">
        <v>364</v>
      </c>
      <c r="D563" s="33" t="s">
        <v>184</v>
      </c>
      <c r="E563" s="33" t="s">
        <v>790</v>
      </c>
      <c r="F563" s="37">
        <v>81.34</v>
      </c>
      <c r="G563" s="33">
        <v>1</v>
      </c>
      <c r="H563" s="33">
        <v>1</v>
      </c>
      <c r="I563" s="37">
        <f>Table1[[#This Row],[SumOfPaid]]*Table1[[#This Row],[Actuarial Factor 6/13/22]]</f>
        <v>169.87028773291911</v>
      </c>
      <c r="J563" s="33">
        <v>2.0883979313120125</v>
      </c>
      <c r="K563" s="33" t="s">
        <v>419</v>
      </c>
      <c r="L563" s="33" t="s">
        <v>805</v>
      </c>
      <c r="M563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63" s="35" t="str">
        <f>IFERROR(IF(Table1[[#This Row],[Medicare Rate in CR]]&gt;0,"Y","N"),"N")</f>
        <v>Y</v>
      </c>
      <c r="O563" s="40">
        <f>Table1[[#This Row],[Medicare Rate in CR]]*Table1[[#This Row],[SumOfUnits]]*Table1[[#This Row],[Actuarial Factor 6/13/22]]</f>
        <v>425.88699013245872</v>
      </c>
      <c r="P56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425.88699013245872</v>
      </c>
      <c r="Q563" s="37">
        <f>Table1[[#This Row],[Trended Medicare Pricing for all RHCs]]-Table1[[#This Row],[SumOfSFY23 Estimated Payment 6/13/2022]]</f>
        <v>256.01670239953961</v>
      </c>
      <c r="R563" s="35">
        <f>Table1[[#This Row],[SumOfUnits]]*Table1[[#This Row],[Actuarial Factor 6/13/22]]</f>
        <v>2.0883979313120125</v>
      </c>
    </row>
    <row r="564" spans="1:18" x14ac:dyDescent="0.2">
      <c r="A564" s="178" t="s">
        <v>41</v>
      </c>
      <c r="B564" s="33" t="s">
        <v>827</v>
      </c>
      <c r="C564" s="33" t="s">
        <v>364</v>
      </c>
      <c r="D564" s="33" t="s">
        <v>184</v>
      </c>
      <c r="E564" s="33" t="s">
        <v>789</v>
      </c>
      <c r="F564" s="37">
        <v>2504.44</v>
      </c>
      <c r="G564" s="33">
        <v>18</v>
      </c>
      <c r="H564" s="33">
        <v>18</v>
      </c>
      <c r="I564" s="37">
        <f>Table1[[#This Row],[SumOfPaid]]*Table1[[#This Row],[Actuarial Factor 6/13/22]]</f>
        <v>3673.5432026870394</v>
      </c>
      <c r="J564" s="33">
        <v>1.4668122225675357</v>
      </c>
      <c r="K564" s="33" t="s">
        <v>419</v>
      </c>
      <c r="L564" s="33" t="s">
        <v>805</v>
      </c>
      <c r="M564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64" s="35" t="str">
        <f>IFERROR(IF(Table1[[#This Row],[Medicare Rate in CR]]&gt;0,"Y","N"),"N")</f>
        <v>Y</v>
      </c>
      <c r="O564" s="40">
        <f>Table1[[#This Row],[Medicare Rate in CR]]*Table1[[#This Row],[SumOfUnits]]*Table1[[#This Row],[Actuarial Factor 6/13/22]]</f>
        <v>5384.2862978675566</v>
      </c>
      <c r="P56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5384.2862978675566</v>
      </c>
      <c r="Q564" s="37">
        <f>Table1[[#This Row],[Trended Medicare Pricing for all RHCs]]-Table1[[#This Row],[SumOfSFY23 Estimated Payment 6/13/2022]]</f>
        <v>1710.7430951805172</v>
      </c>
      <c r="R564" s="35">
        <f>Table1[[#This Row],[SumOfUnits]]*Table1[[#This Row],[Actuarial Factor 6/13/22]]</f>
        <v>26.402620006215642</v>
      </c>
    </row>
    <row r="565" spans="1:18" x14ac:dyDescent="0.2">
      <c r="A565" s="178" t="s">
        <v>41</v>
      </c>
      <c r="B565" s="33" t="s">
        <v>827</v>
      </c>
      <c r="C565" s="33" t="s">
        <v>364</v>
      </c>
      <c r="D565" s="33" t="s">
        <v>184</v>
      </c>
      <c r="E565" s="33" t="s">
        <v>787</v>
      </c>
      <c r="F565" s="37">
        <v>4364.2199999999993</v>
      </c>
      <c r="G565" s="33">
        <v>35</v>
      </c>
      <c r="H565" s="33">
        <v>35</v>
      </c>
      <c r="I565" s="37">
        <f>Table1[[#This Row],[SumOfPaid]]*Table1[[#This Row],[Actuarial Factor 6/13/22]]</f>
        <v>5433.1751315917581</v>
      </c>
      <c r="J565" s="33">
        <v>1.2449361241165109</v>
      </c>
      <c r="K565" s="33" t="s">
        <v>419</v>
      </c>
      <c r="L565" s="33" t="s">
        <v>805</v>
      </c>
      <c r="M565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65" s="35" t="str">
        <f>IFERROR(IF(Table1[[#This Row],[Medicare Rate in CR]]&gt;0,"Y","N"),"N")</f>
        <v>Y</v>
      </c>
      <c r="O565" s="40">
        <f>Table1[[#This Row],[Medicare Rate in CR]]*Table1[[#This Row],[SumOfUnits]]*Table1[[#This Row],[Actuarial Factor 6/13/22]]</f>
        <v>8885.7938326878029</v>
      </c>
      <c r="P56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8885.7938326878029</v>
      </c>
      <c r="Q565" s="37">
        <f>Table1[[#This Row],[Trended Medicare Pricing for all RHCs]]-Table1[[#This Row],[SumOfSFY23 Estimated Payment 6/13/2022]]</f>
        <v>3452.6187010960448</v>
      </c>
      <c r="R565" s="35">
        <f>Table1[[#This Row],[SumOfUnits]]*Table1[[#This Row],[Actuarial Factor 6/13/22]]</f>
        <v>43.572764344077882</v>
      </c>
    </row>
    <row r="566" spans="1:18" x14ac:dyDescent="0.2">
      <c r="A566" s="178" t="s">
        <v>41</v>
      </c>
      <c r="B566" s="33" t="s">
        <v>827</v>
      </c>
      <c r="C566" s="33" t="s">
        <v>249</v>
      </c>
      <c r="D566" s="33" t="s">
        <v>184</v>
      </c>
      <c r="E566" s="33" t="s">
        <v>786</v>
      </c>
      <c r="F566" s="37">
        <v>127.08</v>
      </c>
      <c r="G566" s="33">
        <v>1</v>
      </c>
      <c r="H566" s="33">
        <v>1</v>
      </c>
      <c r="I566" s="37">
        <f>Table1[[#This Row],[SumOfPaid]]*Table1[[#This Row],[Actuarial Factor 6/13/22]]</f>
        <v>193.43837741495688</v>
      </c>
      <c r="J566" s="33">
        <v>1.5221779777695694</v>
      </c>
      <c r="K566" s="33" t="s">
        <v>419</v>
      </c>
      <c r="L566" s="33" t="s">
        <v>805</v>
      </c>
      <c r="M566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66" s="35" t="str">
        <f>IFERROR(IF(Table1[[#This Row],[Medicare Rate in CR]]&gt;0,"Y","N"),"N")</f>
        <v>Y</v>
      </c>
      <c r="O566" s="40">
        <f>Table1[[#This Row],[Medicare Rate in CR]]*Table1[[#This Row],[SumOfUnits]]*Table1[[#This Row],[Actuarial Factor 6/13/22]]</f>
        <v>310.4177550065483</v>
      </c>
      <c r="P56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310.4177550065483</v>
      </c>
      <c r="Q566" s="37">
        <f>Table1[[#This Row],[Trended Medicare Pricing for all RHCs]]-Table1[[#This Row],[SumOfSFY23 Estimated Payment 6/13/2022]]</f>
        <v>116.97937759159143</v>
      </c>
      <c r="R566" s="35">
        <f>Table1[[#This Row],[SumOfUnits]]*Table1[[#This Row],[Actuarial Factor 6/13/22]]</f>
        <v>1.5221779777695694</v>
      </c>
    </row>
    <row r="567" spans="1:18" x14ac:dyDescent="0.2">
      <c r="A567" s="178" t="s">
        <v>41</v>
      </c>
      <c r="B567" s="33" t="s">
        <v>827</v>
      </c>
      <c r="C567" s="33" t="s">
        <v>249</v>
      </c>
      <c r="D567" s="33" t="s">
        <v>184</v>
      </c>
      <c r="E567" s="33" t="s">
        <v>790</v>
      </c>
      <c r="F567" s="37">
        <v>165.78</v>
      </c>
      <c r="G567" s="33">
        <v>2</v>
      </c>
      <c r="H567" s="33">
        <v>2</v>
      </c>
      <c r="I567" s="37">
        <f>Table1[[#This Row],[SumOfPaid]]*Table1[[#This Row],[Actuarial Factor 6/13/22]]</f>
        <v>370.87562630554339</v>
      </c>
      <c r="J567" s="33">
        <v>2.2371554246926251</v>
      </c>
      <c r="K567" s="33" t="s">
        <v>419</v>
      </c>
      <c r="L567" s="33" t="s">
        <v>805</v>
      </c>
      <c r="M567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67" s="35" t="str">
        <f>IFERROR(IF(Table1[[#This Row],[Medicare Rate in CR]]&gt;0,"Y","N"),"N")</f>
        <v>Y</v>
      </c>
      <c r="O567" s="40">
        <f>Table1[[#This Row],[Medicare Rate in CR]]*Table1[[#This Row],[SumOfUnits]]*Table1[[#This Row],[Actuarial Factor 6/13/22]]</f>
        <v>912.44621151513411</v>
      </c>
      <c r="P56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912.44621151513411</v>
      </c>
      <c r="Q567" s="37">
        <f>Table1[[#This Row],[Trended Medicare Pricing for all RHCs]]-Table1[[#This Row],[SumOfSFY23 Estimated Payment 6/13/2022]]</f>
        <v>541.57058520959072</v>
      </c>
      <c r="R567" s="35">
        <f>Table1[[#This Row],[SumOfUnits]]*Table1[[#This Row],[Actuarial Factor 6/13/22]]</f>
        <v>4.4743108493852501</v>
      </c>
    </row>
    <row r="568" spans="1:18" x14ac:dyDescent="0.2">
      <c r="A568" s="178" t="s">
        <v>41</v>
      </c>
      <c r="B568" s="33" t="s">
        <v>827</v>
      </c>
      <c r="C568" s="33" t="s">
        <v>249</v>
      </c>
      <c r="D568" s="33" t="s">
        <v>184</v>
      </c>
      <c r="E568" s="33" t="s">
        <v>789</v>
      </c>
      <c r="F568" s="37">
        <v>934.73</v>
      </c>
      <c r="G568" s="33">
        <v>8</v>
      </c>
      <c r="H568" s="33">
        <v>8</v>
      </c>
      <c r="I568" s="37">
        <f>Table1[[#This Row],[SumOfPaid]]*Table1[[#This Row],[Actuarial Factor 6/13/22]]</f>
        <v>1450.675900598234</v>
      </c>
      <c r="J568" s="33">
        <v>1.551973190759079</v>
      </c>
      <c r="K568" s="33" t="s">
        <v>419</v>
      </c>
      <c r="L568" s="33" t="s">
        <v>805</v>
      </c>
      <c r="M568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68" s="35" t="str">
        <f>IFERROR(IF(Table1[[#This Row],[Medicare Rate in CR]]&gt;0,"Y","N"),"N")</f>
        <v>Y</v>
      </c>
      <c r="O568" s="40">
        <f>Table1[[#This Row],[Medicare Rate in CR]]*Table1[[#This Row],[SumOfUnits]]*Table1[[#This Row],[Actuarial Factor 6/13/22]]</f>
        <v>2531.9511423319918</v>
      </c>
      <c r="P56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2531.9511423319918</v>
      </c>
      <c r="Q568" s="37">
        <f>Table1[[#This Row],[Trended Medicare Pricing for all RHCs]]-Table1[[#This Row],[SumOfSFY23 Estimated Payment 6/13/2022]]</f>
        <v>1081.2752417337579</v>
      </c>
      <c r="R568" s="35">
        <f>Table1[[#This Row],[SumOfUnits]]*Table1[[#This Row],[Actuarial Factor 6/13/22]]</f>
        <v>12.415785526072632</v>
      </c>
    </row>
    <row r="569" spans="1:18" x14ac:dyDescent="0.2">
      <c r="A569" s="178" t="s">
        <v>41</v>
      </c>
      <c r="B569" s="33" t="s">
        <v>827</v>
      </c>
      <c r="C569" s="33" t="s">
        <v>422</v>
      </c>
      <c r="D569" s="33" t="s">
        <v>184</v>
      </c>
      <c r="E569" s="33" t="s">
        <v>786</v>
      </c>
      <c r="F569" s="37">
        <v>176.01</v>
      </c>
      <c r="G569" s="33">
        <v>1</v>
      </c>
      <c r="H569" s="33">
        <v>1</v>
      </c>
      <c r="I569" s="37">
        <f>Table1[[#This Row],[SumOfPaid]]*Table1[[#This Row],[Actuarial Factor 6/13/22]]</f>
        <v>275.00728964427572</v>
      </c>
      <c r="J569" s="33">
        <v>1.5624526427150487</v>
      </c>
      <c r="K569" s="33" t="s">
        <v>419</v>
      </c>
      <c r="L569" s="33" t="s">
        <v>805</v>
      </c>
      <c r="M569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69" s="35" t="str">
        <f>IFERROR(IF(Table1[[#This Row],[Medicare Rate in CR]]&gt;0,"Y","N"),"N")</f>
        <v>Y</v>
      </c>
      <c r="O569" s="40">
        <f>Table1[[#This Row],[Medicare Rate in CR]]*Table1[[#This Row],[SumOfUnits]]*Table1[[#This Row],[Actuarial Factor 6/13/22]]</f>
        <v>318.6309674288799</v>
      </c>
      <c r="P56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318.6309674288799</v>
      </c>
      <c r="Q569" s="37">
        <f>Table1[[#This Row],[Trended Medicare Pricing for all RHCs]]-Table1[[#This Row],[SumOfSFY23 Estimated Payment 6/13/2022]]</f>
        <v>43.623677784604183</v>
      </c>
      <c r="R569" s="35">
        <f>Table1[[#This Row],[SumOfUnits]]*Table1[[#This Row],[Actuarial Factor 6/13/22]]</f>
        <v>1.5624526427150487</v>
      </c>
    </row>
    <row r="570" spans="1:18" x14ac:dyDescent="0.2">
      <c r="A570" s="178" t="s">
        <v>41</v>
      </c>
      <c r="B570" s="33" t="s">
        <v>827</v>
      </c>
      <c r="C570" s="33" t="s">
        <v>422</v>
      </c>
      <c r="D570" s="33" t="s">
        <v>184</v>
      </c>
      <c r="E570" s="33" t="s">
        <v>790</v>
      </c>
      <c r="F570" s="37">
        <v>176.01</v>
      </c>
      <c r="G570" s="33">
        <v>1</v>
      </c>
      <c r="H570" s="33">
        <v>1</v>
      </c>
      <c r="I570" s="37">
        <f>Table1[[#This Row],[SumOfPaid]]*Table1[[#This Row],[Actuarial Factor 6/13/22]]</f>
        <v>370.06071819074214</v>
      </c>
      <c r="J570" s="33">
        <v>2.1024982568646222</v>
      </c>
      <c r="K570" s="33" t="s">
        <v>419</v>
      </c>
      <c r="L570" s="33" t="s">
        <v>805</v>
      </c>
      <c r="M570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70" s="35" t="str">
        <f>IFERROR(IF(Table1[[#This Row],[Medicare Rate in CR]]&gt;0,"Y","N"),"N")</f>
        <v>Y</v>
      </c>
      <c r="O570" s="40">
        <f>Table1[[#This Row],[Medicare Rate in CR]]*Table1[[#This Row],[SumOfUnits]]*Table1[[#This Row],[Actuarial Factor 6/13/22]]</f>
        <v>428.7624695224024</v>
      </c>
      <c r="P57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428.7624695224024</v>
      </c>
      <c r="Q570" s="37">
        <f>Table1[[#This Row],[Trended Medicare Pricing for all RHCs]]-Table1[[#This Row],[SumOfSFY23 Estimated Payment 6/13/2022]]</f>
        <v>58.701751331660262</v>
      </c>
      <c r="R570" s="35">
        <f>Table1[[#This Row],[SumOfUnits]]*Table1[[#This Row],[Actuarial Factor 6/13/22]]</f>
        <v>2.1024982568646222</v>
      </c>
    </row>
    <row r="571" spans="1:18" x14ac:dyDescent="0.2">
      <c r="A571" s="178" t="s">
        <v>41</v>
      </c>
      <c r="B571" s="33" t="s">
        <v>827</v>
      </c>
      <c r="C571" s="33" t="s">
        <v>422</v>
      </c>
      <c r="D571" s="33" t="s">
        <v>184</v>
      </c>
      <c r="E571" s="33" t="s">
        <v>789</v>
      </c>
      <c r="F571" s="37">
        <v>244.02</v>
      </c>
      <c r="G571" s="33">
        <v>3</v>
      </c>
      <c r="H571" s="33">
        <v>3</v>
      </c>
      <c r="I571" s="37">
        <f>Table1[[#This Row],[SumOfPaid]]*Table1[[#This Row],[Actuarial Factor 6/13/22]]</f>
        <v>398.16350348574178</v>
      </c>
      <c r="J571" s="33">
        <v>1.6316838926552815</v>
      </c>
      <c r="K571" s="33" t="s">
        <v>419</v>
      </c>
      <c r="L571" s="33" t="s">
        <v>805</v>
      </c>
      <c r="M571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71" s="35" t="str">
        <f>IFERROR(IF(Table1[[#This Row],[Medicare Rate in CR]]&gt;0,"Y","N"),"N")</f>
        <v>Y</v>
      </c>
      <c r="O571" s="40">
        <f>Table1[[#This Row],[Medicare Rate in CR]]*Table1[[#This Row],[SumOfUnits]]*Table1[[#This Row],[Actuarial Factor 6/13/22]]</f>
        <v>998.24788868757457</v>
      </c>
      <c r="P57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998.24788868757457</v>
      </c>
      <c r="Q571" s="37">
        <f>Table1[[#This Row],[Trended Medicare Pricing for all RHCs]]-Table1[[#This Row],[SumOfSFY23 Estimated Payment 6/13/2022]]</f>
        <v>600.08438520183279</v>
      </c>
      <c r="R571" s="35">
        <f>Table1[[#This Row],[SumOfUnits]]*Table1[[#This Row],[Actuarial Factor 6/13/22]]</f>
        <v>4.895051677965844</v>
      </c>
    </row>
    <row r="572" spans="1:18" x14ac:dyDescent="0.2">
      <c r="A572" s="178" t="s">
        <v>41</v>
      </c>
      <c r="B572" s="33" t="s">
        <v>827</v>
      </c>
      <c r="C572" s="33" t="s">
        <v>192</v>
      </c>
      <c r="D572" s="33" t="s">
        <v>184</v>
      </c>
      <c r="E572" s="33" t="s">
        <v>786</v>
      </c>
      <c r="F572" s="37">
        <v>81.34</v>
      </c>
      <c r="G572" s="33">
        <v>1</v>
      </c>
      <c r="H572" s="33">
        <v>1</v>
      </c>
      <c r="I572" s="37">
        <f>Table1[[#This Row],[SumOfPaid]]*Table1[[#This Row],[Actuarial Factor 6/13/22]]</f>
        <v>106.58838116616448</v>
      </c>
      <c r="J572" s="33">
        <v>1.3104054729058825</v>
      </c>
      <c r="K572" s="33" t="s">
        <v>419</v>
      </c>
      <c r="L572" s="33" t="s">
        <v>805</v>
      </c>
      <c r="M572" s="35">
        <f>IFERROR(INDEX(FreeStand_MedicareCRs!E:E,MATCH(Table1[[#This Row],[Medicare Number]],FreeStand_MedicareCRs!A:A,0)),INDEX(HospitalBased_Mdcr_Rates!G:G,MATCH(Table1[[#This Row],[Medicare Number]],HospitalBased_Mdcr_Rates!E:E,0)))</f>
        <v>203.93</v>
      </c>
      <c r="N572" s="35" t="str">
        <f>IFERROR(IF(Table1[[#This Row],[Medicare Rate in CR]]&gt;0,"Y","N"),"N")</f>
        <v>Y</v>
      </c>
      <c r="O572" s="40">
        <f>Table1[[#This Row],[Medicare Rate in CR]]*Table1[[#This Row],[SumOfUnits]]*Table1[[#This Row],[Actuarial Factor 6/13/22]]</f>
        <v>267.23098808969661</v>
      </c>
      <c r="P57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267.23098808969661</v>
      </c>
      <c r="Q572" s="37">
        <f>Table1[[#This Row],[Trended Medicare Pricing for all RHCs]]-Table1[[#This Row],[SumOfSFY23 Estimated Payment 6/13/2022]]</f>
        <v>160.64260692353213</v>
      </c>
      <c r="R572" s="35">
        <f>Table1[[#This Row],[SumOfUnits]]*Table1[[#This Row],[Actuarial Factor 6/13/22]]</f>
        <v>1.3104054729058825</v>
      </c>
    </row>
    <row r="573" spans="1:18" x14ac:dyDescent="0.2">
      <c r="A573" s="178" t="s">
        <v>8</v>
      </c>
      <c r="B573" s="33" t="s">
        <v>655</v>
      </c>
      <c r="C573" s="33" t="s">
        <v>426</v>
      </c>
      <c r="D573" s="33" t="s">
        <v>184</v>
      </c>
      <c r="E573" s="33" t="s">
        <v>792</v>
      </c>
      <c r="F573" s="37">
        <v>676.66000000000008</v>
      </c>
      <c r="G573" s="33">
        <v>8</v>
      </c>
      <c r="H573" s="33">
        <v>8</v>
      </c>
      <c r="I573" s="37">
        <f>Table1[[#This Row],[SumOfPaid]]*Table1[[#This Row],[Actuarial Factor 6/13/22]]</f>
        <v>1047.9907850603536</v>
      </c>
      <c r="J573" s="33">
        <v>1.5487701135878484</v>
      </c>
      <c r="K573" s="33" t="s">
        <v>418</v>
      </c>
      <c r="L573" s="33" t="s">
        <v>806</v>
      </c>
      <c r="M573" s="35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73" s="35" t="str">
        <f>IFERROR(IF(Table1[[#This Row],[Medicare Rate in CR]]&gt;0,"Y","N"),"N")</f>
        <v>Y</v>
      </c>
      <c r="O573" s="40">
        <f>Table1[[#This Row],[Medicare Rate in CR]]*Table1[[#This Row],[SumOfUnits]]*Table1[[#This Row],[Actuarial Factor 6/13/22]]</f>
        <v>1778.8554016624591</v>
      </c>
      <c r="P57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1778.8554016624591</v>
      </c>
      <c r="Q573" s="37">
        <f>Table1[[#This Row],[Trended Medicare Pricing for all RHCs]]-Table1[[#This Row],[SumOfSFY23 Estimated Payment 6/13/2022]]</f>
        <v>730.86461660210557</v>
      </c>
      <c r="R573" s="35">
        <f>Table1[[#This Row],[SumOfUnits]]*Table1[[#This Row],[Actuarial Factor 6/13/22]]</f>
        <v>12.390160908702788</v>
      </c>
    </row>
    <row r="574" spans="1:18" x14ac:dyDescent="0.2">
      <c r="A574" s="178" t="s">
        <v>8</v>
      </c>
      <c r="B574" s="33" t="s">
        <v>655</v>
      </c>
      <c r="C574" s="33" t="s">
        <v>426</v>
      </c>
      <c r="D574" s="33" t="s">
        <v>184</v>
      </c>
      <c r="E574" s="33" t="s">
        <v>786</v>
      </c>
      <c r="F574" s="37">
        <v>4671.0299999999988</v>
      </c>
      <c r="G574" s="33">
        <v>62</v>
      </c>
      <c r="H574" s="33">
        <v>56</v>
      </c>
      <c r="I574" s="37">
        <f>Table1[[#This Row],[SumOfPaid]]*Table1[[#This Row],[Actuarial Factor 6/13/22]]</f>
        <v>6669.6969558551264</v>
      </c>
      <c r="J574" s="33">
        <v>1.4278857031222509</v>
      </c>
      <c r="K574" s="33" t="s">
        <v>418</v>
      </c>
      <c r="L574" s="33" t="s">
        <v>806</v>
      </c>
      <c r="M574" s="35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74" s="35" t="str">
        <f>IFERROR(IF(Table1[[#This Row],[Medicare Rate in CR]]&gt;0,"Y","N"),"N")</f>
        <v>Y</v>
      </c>
      <c r="O574" s="40">
        <f>Table1[[#This Row],[Medicare Rate in CR]]*Table1[[#This Row],[SumOfUnits]]*Table1[[#This Row],[Actuarial Factor 6/13/22]]</f>
        <v>12710.096124630218</v>
      </c>
      <c r="P57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12710.096124630218</v>
      </c>
      <c r="Q574" s="37">
        <f>Table1[[#This Row],[Trended Medicare Pricing for all RHCs]]-Table1[[#This Row],[SumOfSFY23 Estimated Payment 6/13/2022]]</f>
        <v>6040.3991687750913</v>
      </c>
      <c r="R574" s="35">
        <f>Table1[[#This Row],[SumOfUnits]]*Table1[[#This Row],[Actuarial Factor 6/13/22]]</f>
        <v>88.52891359357956</v>
      </c>
    </row>
    <row r="575" spans="1:18" x14ac:dyDescent="0.2">
      <c r="A575" s="178" t="s">
        <v>8</v>
      </c>
      <c r="B575" s="33" t="s">
        <v>655</v>
      </c>
      <c r="C575" s="33" t="s">
        <v>426</v>
      </c>
      <c r="D575" s="33" t="s">
        <v>184</v>
      </c>
      <c r="E575" s="33" t="s">
        <v>790</v>
      </c>
      <c r="F575" s="37">
        <v>2816.19</v>
      </c>
      <c r="G575" s="33">
        <v>46</v>
      </c>
      <c r="H575" s="33">
        <v>34</v>
      </c>
      <c r="I575" s="37">
        <f>Table1[[#This Row],[SumOfPaid]]*Table1[[#This Row],[Actuarial Factor 6/13/22]]</f>
        <v>5776.1369422766393</v>
      </c>
      <c r="J575" s="33">
        <v>2.0510466063286352</v>
      </c>
      <c r="K575" s="33" t="s">
        <v>418</v>
      </c>
      <c r="L575" s="33" t="s">
        <v>806</v>
      </c>
      <c r="M575" s="35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75" s="35" t="str">
        <f>IFERROR(IF(Table1[[#This Row],[Medicare Rate in CR]]&gt;0,"Y","N"),"N")</f>
        <v>Y</v>
      </c>
      <c r="O575" s="40">
        <f>Table1[[#This Row],[Medicare Rate in CR]]*Table1[[#This Row],[SumOfUnits]]*Table1[[#This Row],[Actuarial Factor 6/13/22]]</f>
        <v>13545.563018447698</v>
      </c>
      <c r="P57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13545.563018447698</v>
      </c>
      <c r="Q575" s="37">
        <f>Table1[[#This Row],[Trended Medicare Pricing for all RHCs]]-Table1[[#This Row],[SumOfSFY23 Estimated Payment 6/13/2022]]</f>
        <v>7769.4260761710584</v>
      </c>
      <c r="R575" s="35">
        <f>Table1[[#This Row],[SumOfUnits]]*Table1[[#This Row],[Actuarial Factor 6/13/22]]</f>
        <v>94.348143891117218</v>
      </c>
    </row>
    <row r="576" spans="1:18" x14ac:dyDescent="0.2">
      <c r="A576" s="178" t="s">
        <v>8</v>
      </c>
      <c r="B576" s="33" t="s">
        <v>655</v>
      </c>
      <c r="C576" s="33" t="s">
        <v>426</v>
      </c>
      <c r="D576" s="33" t="s">
        <v>184</v>
      </c>
      <c r="E576" s="33" t="s">
        <v>789</v>
      </c>
      <c r="F576" s="37">
        <v>8946.7099999999991</v>
      </c>
      <c r="G576" s="33">
        <v>133</v>
      </c>
      <c r="H576" s="33">
        <v>109</v>
      </c>
      <c r="I576" s="37">
        <f>Table1[[#This Row],[SumOfPaid]]*Table1[[#This Row],[Actuarial Factor 6/13/22]]</f>
        <v>13572.398407618437</v>
      </c>
      <c r="J576" s="33">
        <v>1.5170267514671245</v>
      </c>
      <c r="K576" s="33" t="s">
        <v>418</v>
      </c>
      <c r="L576" s="33" t="s">
        <v>806</v>
      </c>
      <c r="M576" s="35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76" s="35" t="str">
        <f>IFERROR(IF(Table1[[#This Row],[Medicare Rate in CR]]&gt;0,"Y","N"),"N")</f>
        <v>Y</v>
      </c>
      <c r="O576" s="40">
        <f>Table1[[#This Row],[Medicare Rate in CR]]*Table1[[#This Row],[SumOfUnits]]*Table1[[#This Row],[Actuarial Factor 6/13/22]]</f>
        <v>28967.337584181962</v>
      </c>
      <c r="P57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28967.337584181962</v>
      </c>
      <c r="Q576" s="37">
        <f>Table1[[#This Row],[Trended Medicare Pricing for all RHCs]]-Table1[[#This Row],[SumOfSFY23 Estimated Payment 6/13/2022]]</f>
        <v>15394.939176563525</v>
      </c>
      <c r="R576" s="35">
        <f>Table1[[#This Row],[SumOfUnits]]*Table1[[#This Row],[Actuarial Factor 6/13/22]]</f>
        <v>201.76455794512756</v>
      </c>
    </row>
    <row r="577" spans="1:18" x14ac:dyDescent="0.2">
      <c r="A577" s="178" t="s">
        <v>8</v>
      </c>
      <c r="B577" s="33" t="s">
        <v>655</v>
      </c>
      <c r="C577" s="33" t="s">
        <v>426</v>
      </c>
      <c r="D577" s="33" t="s">
        <v>184</v>
      </c>
      <c r="E577" s="33" t="s">
        <v>791</v>
      </c>
      <c r="F577" s="37">
        <v>7.07</v>
      </c>
      <c r="G577" s="33">
        <v>1</v>
      </c>
      <c r="H577" s="33">
        <v>1</v>
      </c>
      <c r="I577" s="37">
        <f>Table1[[#This Row],[SumOfPaid]]*Table1[[#This Row],[Actuarial Factor 6/13/22]]</f>
        <v>11.410540194290649</v>
      </c>
      <c r="J577" s="33">
        <v>1.6139377926860887</v>
      </c>
      <c r="K577" s="33" t="s">
        <v>418</v>
      </c>
      <c r="L577" s="33" t="s">
        <v>806</v>
      </c>
      <c r="M577" s="35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77" s="35" t="str">
        <f>IFERROR(IF(Table1[[#This Row],[Medicare Rate in CR]]&gt;0,"Y","N"),"N")</f>
        <v>Y</v>
      </c>
      <c r="O577" s="40">
        <f>Table1[[#This Row],[Medicare Rate in CR]]*Table1[[#This Row],[SumOfUnits]]*Table1[[#This Row],[Actuarial Factor 6/13/22]]</f>
        <v>231.71304889594174</v>
      </c>
      <c r="P57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231.71304889594174</v>
      </c>
      <c r="Q577" s="37">
        <f>Table1[[#This Row],[Trended Medicare Pricing for all RHCs]]-Table1[[#This Row],[SumOfSFY23 Estimated Payment 6/13/2022]]</f>
        <v>220.30250870165108</v>
      </c>
      <c r="R577" s="35">
        <f>Table1[[#This Row],[SumOfUnits]]*Table1[[#This Row],[Actuarial Factor 6/13/22]]</f>
        <v>1.6139377926860887</v>
      </c>
    </row>
    <row r="578" spans="1:18" x14ac:dyDescent="0.2">
      <c r="A578" s="178" t="s">
        <v>8</v>
      </c>
      <c r="B578" s="33" t="s">
        <v>655</v>
      </c>
      <c r="C578" s="33" t="s">
        <v>426</v>
      </c>
      <c r="D578" s="33" t="s">
        <v>184</v>
      </c>
      <c r="E578" s="33" t="s">
        <v>788</v>
      </c>
      <c r="F578" s="37">
        <v>3541.4000000000005</v>
      </c>
      <c r="G578" s="33">
        <v>42</v>
      </c>
      <c r="H578" s="33">
        <v>42</v>
      </c>
      <c r="I578" s="37">
        <f>Table1[[#This Row],[SumOfPaid]]*Table1[[#This Row],[Actuarial Factor 6/13/22]]</f>
        <v>7718.3155633987608</v>
      </c>
      <c r="J578" s="33">
        <v>2.179453200259434</v>
      </c>
      <c r="K578" s="33" t="s">
        <v>418</v>
      </c>
      <c r="L578" s="33" t="s">
        <v>806</v>
      </c>
      <c r="M578" s="35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78" s="35" t="str">
        <f>IFERROR(IF(Table1[[#This Row],[Medicare Rate in CR]]&gt;0,"Y","N"),"N")</f>
        <v>Y</v>
      </c>
      <c r="O578" s="40">
        <f>Table1[[#This Row],[Medicare Rate in CR]]*Table1[[#This Row],[SumOfUnits]]*Table1[[#This Row],[Actuarial Factor 6/13/22]]</f>
        <v>13141.97203037237</v>
      </c>
      <c r="P57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13141.97203037237</v>
      </c>
      <c r="Q578" s="37">
        <f>Table1[[#This Row],[Trended Medicare Pricing for all RHCs]]-Table1[[#This Row],[SumOfSFY23 Estimated Payment 6/13/2022]]</f>
        <v>5423.656466973609</v>
      </c>
      <c r="R578" s="35">
        <f>Table1[[#This Row],[SumOfUnits]]*Table1[[#This Row],[Actuarial Factor 6/13/22]]</f>
        <v>91.537034410896226</v>
      </c>
    </row>
    <row r="579" spans="1:18" x14ac:dyDescent="0.2">
      <c r="A579" s="178" t="s">
        <v>8</v>
      </c>
      <c r="B579" s="33" t="s">
        <v>655</v>
      </c>
      <c r="C579" s="33" t="s">
        <v>426</v>
      </c>
      <c r="D579" s="33" t="s">
        <v>184</v>
      </c>
      <c r="E579" s="33" t="s">
        <v>787</v>
      </c>
      <c r="F579" s="37">
        <v>1530.3199999999997</v>
      </c>
      <c r="G579" s="33">
        <v>18</v>
      </c>
      <c r="H579" s="33">
        <v>18</v>
      </c>
      <c r="I579" s="37">
        <f>Table1[[#This Row],[SumOfPaid]]*Table1[[#This Row],[Actuarial Factor 6/13/22]]</f>
        <v>1985.4952360511097</v>
      </c>
      <c r="J579" s="33">
        <v>1.2974379450383646</v>
      </c>
      <c r="K579" s="33" t="s">
        <v>418</v>
      </c>
      <c r="L579" s="33" t="s">
        <v>806</v>
      </c>
      <c r="M579" s="35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79" s="35" t="str">
        <f>IFERROR(IF(Table1[[#This Row],[Medicare Rate in CR]]&gt;0,"Y","N"),"N")</f>
        <v>Y</v>
      </c>
      <c r="O579" s="40">
        <f>Table1[[#This Row],[Medicare Rate in CR]]*Table1[[#This Row],[SumOfUnits]]*Table1[[#This Row],[Actuarial Factor 6/13/22]]</f>
        <v>3352.9169838448438</v>
      </c>
      <c r="P57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3352.9169838448438</v>
      </c>
      <c r="Q579" s="37">
        <f>Table1[[#This Row],[Trended Medicare Pricing for all RHCs]]-Table1[[#This Row],[SumOfSFY23 Estimated Payment 6/13/2022]]</f>
        <v>1367.4217477937341</v>
      </c>
      <c r="R579" s="35">
        <f>Table1[[#This Row],[SumOfUnits]]*Table1[[#This Row],[Actuarial Factor 6/13/22]]</f>
        <v>23.353883010690563</v>
      </c>
    </row>
    <row r="580" spans="1:18" x14ac:dyDescent="0.2">
      <c r="A580" s="178" t="s">
        <v>8</v>
      </c>
      <c r="B580" s="33" t="s">
        <v>655</v>
      </c>
      <c r="C580" s="33" t="s">
        <v>426</v>
      </c>
      <c r="D580" s="33" t="s">
        <v>2</v>
      </c>
      <c r="E580" s="33" t="s">
        <v>800</v>
      </c>
      <c r="F580" s="37">
        <v>170.74</v>
      </c>
      <c r="G580" s="33">
        <v>2</v>
      </c>
      <c r="H580" s="33">
        <v>2</v>
      </c>
      <c r="I580" s="37">
        <f>Table1[[#This Row],[SumOfPaid]]*Table1[[#This Row],[Actuarial Factor 6/13/22]]</f>
        <v>249.8844211235494</v>
      </c>
      <c r="J580" s="33">
        <v>1.4635376661798605</v>
      </c>
      <c r="K580" s="33" t="s">
        <v>418</v>
      </c>
      <c r="L580" s="33" t="s">
        <v>806</v>
      </c>
      <c r="M580" s="35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80" s="35" t="str">
        <f>IFERROR(IF(Table1[[#This Row],[Medicare Rate in CR]]&gt;0,"Y","N"),"N")</f>
        <v>Y</v>
      </c>
      <c r="O580" s="40">
        <f>Table1[[#This Row],[Medicare Rate in CR]]*Table1[[#This Row],[SumOfUnits]]*Table1[[#This Row],[Actuarial Factor 6/13/22]]</f>
        <v>420.24020546688513</v>
      </c>
      <c r="P58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420.24020546688513</v>
      </c>
      <c r="Q580" s="37">
        <f>Table1[[#This Row],[Trended Medicare Pricing for all RHCs]]-Table1[[#This Row],[SumOfSFY23 Estimated Payment 6/13/2022]]</f>
        <v>170.35578434333573</v>
      </c>
      <c r="R580" s="35">
        <f>Table1[[#This Row],[SumOfUnits]]*Table1[[#This Row],[Actuarial Factor 6/13/22]]</f>
        <v>2.9270753323597209</v>
      </c>
    </row>
    <row r="581" spans="1:18" x14ac:dyDescent="0.2">
      <c r="A581" s="178" t="s">
        <v>8</v>
      </c>
      <c r="B581" s="33" t="s">
        <v>655</v>
      </c>
      <c r="C581" s="33" t="s">
        <v>426</v>
      </c>
      <c r="D581" s="33" t="s">
        <v>2</v>
      </c>
      <c r="E581" s="33" t="s">
        <v>798</v>
      </c>
      <c r="F581" s="37">
        <v>927.73</v>
      </c>
      <c r="G581" s="33">
        <v>11</v>
      </c>
      <c r="H581" s="33">
        <v>11</v>
      </c>
      <c r="I581" s="37">
        <f>Table1[[#This Row],[SumOfPaid]]*Table1[[#This Row],[Actuarial Factor 6/13/22]]</f>
        <v>1530.956760318621</v>
      </c>
      <c r="J581" s="33">
        <v>1.6502180163610329</v>
      </c>
      <c r="K581" s="33" t="s">
        <v>418</v>
      </c>
      <c r="L581" s="33" t="s">
        <v>806</v>
      </c>
      <c r="M581" s="35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81" s="35" t="str">
        <f>IFERROR(IF(Table1[[#This Row],[Medicare Rate in CR]]&gt;0,"Y","N"),"N")</f>
        <v>Y</v>
      </c>
      <c r="O581" s="40">
        <f>Table1[[#This Row],[Medicare Rate in CR]]*Table1[[#This Row],[SumOfUnits]]*Table1[[#This Row],[Actuarial Factor 6/13/22]]</f>
        <v>2606.1398066984884</v>
      </c>
      <c r="P58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2606.1398066984884</v>
      </c>
      <c r="Q581" s="37">
        <f>Table1[[#This Row],[Trended Medicare Pricing for all RHCs]]-Table1[[#This Row],[SumOfSFY23 Estimated Payment 6/13/2022]]</f>
        <v>1075.1830463798674</v>
      </c>
      <c r="R581" s="35">
        <f>Table1[[#This Row],[SumOfUnits]]*Table1[[#This Row],[Actuarial Factor 6/13/22]]</f>
        <v>18.152398179971364</v>
      </c>
    </row>
    <row r="582" spans="1:18" x14ac:dyDescent="0.2">
      <c r="A582" s="178" t="s">
        <v>8</v>
      </c>
      <c r="B582" s="33" t="s">
        <v>655</v>
      </c>
      <c r="C582" s="33" t="s">
        <v>426</v>
      </c>
      <c r="D582" s="33" t="s">
        <v>2</v>
      </c>
      <c r="E582" s="33" t="s">
        <v>799</v>
      </c>
      <c r="F582" s="37">
        <v>341.48</v>
      </c>
      <c r="G582" s="33">
        <v>4</v>
      </c>
      <c r="H582" s="33">
        <v>4</v>
      </c>
      <c r="I582" s="37">
        <f>Table1[[#This Row],[SumOfPaid]]*Table1[[#This Row],[Actuarial Factor 6/13/22]]</f>
        <v>435.68585508928072</v>
      </c>
      <c r="J582" s="33">
        <v>1.2758751759672036</v>
      </c>
      <c r="K582" s="33" t="s">
        <v>418</v>
      </c>
      <c r="L582" s="33" t="s">
        <v>806</v>
      </c>
      <c r="M582" s="35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82" s="35" t="str">
        <f>IFERROR(IF(Table1[[#This Row],[Medicare Rate in CR]]&gt;0,"Y","N"),"N")</f>
        <v>Y</v>
      </c>
      <c r="O582" s="40">
        <f>Table1[[#This Row],[Medicare Rate in CR]]*Table1[[#This Row],[SumOfUnits]]*Table1[[#This Row],[Actuarial Factor 6/13/22]]</f>
        <v>732.70959605444568</v>
      </c>
      <c r="P58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732.70959605444568</v>
      </c>
      <c r="Q582" s="37">
        <f>Table1[[#This Row],[Trended Medicare Pricing for all RHCs]]-Table1[[#This Row],[SumOfSFY23 Estimated Payment 6/13/2022]]</f>
        <v>297.02374096516496</v>
      </c>
      <c r="R582" s="35">
        <f>Table1[[#This Row],[SumOfUnits]]*Table1[[#This Row],[Actuarial Factor 6/13/22]]</f>
        <v>5.1035007038688143</v>
      </c>
    </row>
    <row r="583" spans="1:18" x14ac:dyDescent="0.2">
      <c r="A583" s="178" t="s">
        <v>8</v>
      </c>
      <c r="B583" s="33" t="s">
        <v>655</v>
      </c>
      <c r="C583" s="33" t="s">
        <v>426</v>
      </c>
      <c r="D583" s="33" t="s">
        <v>185</v>
      </c>
      <c r="E583" s="33" t="s">
        <v>794</v>
      </c>
      <c r="F583" s="37">
        <v>257.95000000000005</v>
      </c>
      <c r="G583" s="33">
        <v>2</v>
      </c>
      <c r="H583" s="33">
        <v>2</v>
      </c>
      <c r="I583" s="37">
        <f>Table1[[#This Row],[SumOfPaid]]*Table1[[#This Row],[Actuarial Factor 6/13/22]]</f>
        <v>286.07043742657453</v>
      </c>
      <c r="J583" s="33">
        <v>1.1090150704654951</v>
      </c>
      <c r="K583" s="33" t="s">
        <v>418</v>
      </c>
      <c r="L583" s="33" t="s">
        <v>806</v>
      </c>
      <c r="M583" s="35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83" s="35" t="str">
        <f>IFERROR(IF(Table1[[#This Row],[Medicare Rate in CR]]&gt;0,"Y","N"),"N")</f>
        <v>Y</v>
      </c>
      <c r="O583" s="40">
        <f>Table1[[#This Row],[Medicare Rate in CR]]*Table1[[#This Row],[SumOfUnits]]*Table1[[#This Row],[Actuarial Factor 6/13/22]]</f>
        <v>318.44258733346226</v>
      </c>
      <c r="P58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318.44258733346226</v>
      </c>
      <c r="Q583" s="37">
        <f>Table1[[#This Row],[Trended Medicare Pricing for all RHCs]]-Table1[[#This Row],[SumOfSFY23 Estimated Payment 6/13/2022]]</f>
        <v>32.372149906887728</v>
      </c>
      <c r="R583" s="35">
        <f>Table1[[#This Row],[SumOfUnits]]*Table1[[#This Row],[Actuarial Factor 6/13/22]]</f>
        <v>2.2180301409309902</v>
      </c>
    </row>
    <row r="584" spans="1:18" x14ac:dyDescent="0.2">
      <c r="A584" s="178" t="s">
        <v>8</v>
      </c>
      <c r="B584" s="33" t="s">
        <v>655</v>
      </c>
      <c r="C584" s="33" t="s">
        <v>426</v>
      </c>
      <c r="D584" s="33" t="s">
        <v>185</v>
      </c>
      <c r="E584" s="33" t="s">
        <v>797</v>
      </c>
      <c r="F584" s="37">
        <v>336.32</v>
      </c>
      <c r="G584" s="33">
        <v>4</v>
      </c>
      <c r="H584" s="33">
        <v>4</v>
      </c>
      <c r="I584" s="37">
        <f>Table1[[#This Row],[SumOfPaid]]*Table1[[#This Row],[Actuarial Factor 6/13/22]]</f>
        <v>410.8711293716446</v>
      </c>
      <c r="J584" s="33">
        <v>1.2216672495588863</v>
      </c>
      <c r="K584" s="33" t="s">
        <v>418</v>
      </c>
      <c r="L584" s="33" t="s">
        <v>806</v>
      </c>
      <c r="M584" s="35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84" s="35" t="str">
        <f>IFERROR(IF(Table1[[#This Row],[Medicare Rate in CR]]&gt;0,"Y","N"),"N")</f>
        <v>Y</v>
      </c>
      <c r="O584" s="40">
        <f>Table1[[#This Row],[Medicare Rate in CR]]*Table1[[#This Row],[SumOfUnits]]*Table1[[#This Row],[Actuarial Factor 6/13/22]]</f>
        <v>701.57906807667723</v>
      </c>
      <c r="P58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701.57906807667723</v>
      </c>
      <c r="Q584" s="37">
        <f>Table1[[#This Row],[Trended Medicare Pricing for all RHCs]]-Table1[[#This Row],[SumOfSFY23 Estimated Payment 6/13/2022]]</f>
        <v>290.70793870503263</v>
      </c>
      <c r="R584" s="35">
        <f>Table1[[#This Row],[SumOfUnits]]*Table1[[#This Row],[Actuarial Factor 6/13/22]]</f>
        <v>4.8866689982355451</v>
      </c>
    </row>
    <row r="585" spans="1:18" x14ac:dyDescent="0.2">
      <c r="A585" s="178" t="s">
        <v>8</v>
      </c>
      <c r="B585" s="33" t="s">
        <v>655</v>
      </c>
      <c r="C585" s="33" t="s">
        <v>426</v>
      </c>
      <c r="D585" s="33" t="s">
        <v>185</v>
      </c>
      <c r="E585" s="33" t="s">
        <v>795</v>
      </c>
      <c r="F585" s="37">
        <v>3588.3500000000004</v>
      </c>
      <c r="G585" s="33">
        <v>43</v>
      </c>
      <c r="H585" s="33">
        <v>43</v>
      </c>
      <c r="I585" s="37">
        <f>Table1[[#This Row],[SumOfPaid]]*Table1[[#This Row],[Actuarial Factor 6/13/22]]</f>
        <v>4000.7994725491535</v>
      </c>
      <c r="J585" s="33">
        <v>1.1149412606209408</v>
      </c>
      <c r="K585" s="33" t="s">
        <v>418</v>
      </c>
      <c r="L585" s="33" t="s">
        <v>806</v>
      </c>
      <c r="M585" s="35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85" s="35" t="str">
        <f>IFERROR(IF(Table1[[#This Row],[Medicare Rate in CR]]&gt;0,"Y","N"),"N")</f>
        <v>Y</v>
      </c>
      <c r="O585" s="40">
        <f>Table1[[#This Row],[Medicare Rate in CR]]*Table1[[#This Row],[SumOfUnits]]*Table1[[#This Row],[Actuarial Factor 6/13/22]]</f>
        <v>6883.1010218559832</v>
      </c>
      <c r="P58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6883.1010218559832</v>
      </c>
      <c r="Q585" s="37">
        <f>Table1[[#This Row],[Trended Medicare Pricing for all RHCs]]-Table1[[#This Row],[SumOfSFY23 Estimated Payment 6/13/2022]]</f>
        <v>2882.3015493068297</v>
      </c>
      <c r="R585" s="35">
        <f>Table1[[#This Row],[SumOfUnits]]*Table1[[#This Row],[Actuarial Factor 6/13/22]]</f>
        <v>47.942474206700453</v>
      </c>
    </row>
    <row r="586" spans="1:18" x14ac:dyDescent="0.2">
      <c r="A586" s="178" t="s">
        <v>8</v>
      </c>
      <c r="B586" s="33" t="s">
        <v>655</v>
      </c>
      <c r="C586" s="33" t="s">
        <v>364</v>
      </c>
      <c r="D586" s="33" t="s">
        <v>184</v>
      </c>
      <c r="E586" s="33" t="s">
        <v>786</v>
      </c>
      <c r="F586" s="37">
        <v>679.18000000000006</v>
      </c>
      <c r="G586" s="33">
        <v>8</v>
      </c>
      <c r="H586" s="33">
        <v>8</v>
      </c>
      <c r="I586" s="37">
        <f>Table1[[#This Row],[SumOfPaid]]*Table1[[#This Row],[Actuarial Factor 6/13/22]]</f>
        <v>960.14087937289412</v>
      </c>
      <c r="J586" s="33">
        <v>1.4136766091064137</v>
      </c>
      <c r="K586" s="33" t="s">
        <v>418</v>
      </c>
      <c r="L586" s="33" t="s">
        <v>806</v>
      </c>
      <c r="M586" s="35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86" s="35" t="str">
        <f>IFERROR(IF(Table1[[#This Row],[Medicare Rate in CR]]&gt;0,"Y","N"),"N")</f>
        <v>Y</v>
      </c>
      <c r="O586" s="40">
        <f>Table1[[#This Row],[Medicare Rate in CR]]*Table1[[#This Row],[SumOfUnits]]*Table1[[#This Row],[Actuarial Factor 6/13/22]]</f>
        <v>1623.6924061552625</v>
      </c>
      <c r="P58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1623.6924061552625</v>
      </c>
      <c r="Q586" s="37">
        <f>Table1[[#This Row],[Trended Medicare Pricing for all RHCs]]-Table1[[#This Row],[SumOfSFY23 Estimated Payment 6/13/2022]]</f>
        <v>663.55152678236834</v>
      </c>
      <c r="R586" s="35">
        <f>Table1[[#This Row],[SumOfUnits]]*Table1[[#This Row],[Actuarial Factor 6/13/22]]</f>
        <v>11.309412872851309</v>
      </c>
    </row>
    <row r="587" spans="1:18" x14ac:dyDescent="0.2">
      <c r="A587" s="178" t="s">
        <v>8</v>
      </c>
      <c r="B587" s="33" t="s">
        <v>655</v>
      </c>
      <c r="C587" s="33" t="s">
        <v>364</v>
      </c>
      <c r="D587" s="33" t="s">
        <v>184</v>
      </c>
      <c r="E587" s="33" t="s">
        <v>790</v>
      </c>
      <c r="F587" s="37">
        <v>167.42000000000002</v>
      </c>
      <c r="G587" s="33">
        <v>2</v>
      </c>
      <c r="H587" s="33">
        <v>2</v>
      </c>
      <c r="I587" s="37">
        <f>Table1[[#This Row],[SumOfPaid]]*Table1[[#This Row],[Actuarial Factor 6/13/22]]</f>
        <v>349.63958166025714</v>
      </c>
      <c r="J587" s="33">
        <v>2.0883979313120125</v>
      </c>
      <c r="K587" s="33" t="s">
        <v>418</v>
      </c>
      <c r="L587" s="33" t="s">
        <v>806</v>
      </c>
      <c r="M587" s="35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87" s="35" t="str">
        <f>IFERROR(IF(Table1[[#This Row],[Medicare Rate in CR]]&gt;0,"Y","N"),"N")</f>
        <v>Y</v>
      </c>
      <c r="O587" s="40">
        <f>Table1[[#This Row],[Medicare Rate in CR]]*Table1[[#This Row],[SumOfUnits]]*Table1[[#This Row],[Actuarial Factor 6/13/22]]</f>
        <v>599.66258199693118</v>
      </c>
      <c r="P58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599.66258199693118</v>
      </c>
      <c r="Q587" s="37">
        <f>Table1[[#This Row],[Trended Medicare Pricing for all RHCs]]-Table1[[#This Row],[SumOfSFY23 Estimated Payment 6/13/2022]]</f>
        <v>250.02300033667404</v>
      </c>
      <c r="R587" s="35">
        <f>Table1[[#This Row],[SumOfUnits]]*Table1[[#This Row],[Actuarial Factor 6/13/22]]</f>
        <v>4.1767958626240249</v>
      </c>
    </row>
    <row r="588" spans="1:18" x14ac:dyDescent="0.2">
      <c r="A588" s="178" t="s">
        <v>8</v>
      </c>
      <c r="B588" s="33" t="s">
        <v>655</v>
      </c>
      <c r="C588" s="33" t="s">
        <v>364</v>
      </c>
      <c r="D588" s="33" t="s">
        <v>184</v>
      </c>
      <c r="E588" s="33" t="s">
        <v>789</v>
      </c>
      <c r="F588" s="37">
        <v>755.75000000000011</v>
      </c>
      <c r="G588" s="33">
        <v>9</v>
      </c>
      <c r="H588" s="33">
        <v>9</v>
      </c>
      <c r="I588" s="37">
        <f>Table1[[#This Row],[SumOfPaid]]*Table1[[#This Row],[Actuarial Factor 6/13/22]]</f>
        <v>1108.5433372054154</v>
      </c>
      <c r="J588" s="33">
        <v>1.4668122225675357</v>
      </c>
      <c r="K588" s="33" t="s">
        <v>418</v>
      </c>
      <c r="L588" s="33" t="s">
        <v>806</v>
      </c>
      <c r="M588" s="35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88" s="35" t="str">
        <f>IFERROR(IF(Table1[[#This Row],[Medicare Rate in CR]]&gt;0,"Y","N"),"N")</f>
        <v>Y</v>
      </c>
      <c r="O588" s="40">
        <f>Table1[[#This Row],[Medicare Rate in CR]]*Table1[[#This Row],[SumOfUnits]]*Table1[[#This Row],[Actuarial Factor 6/13/22]]</f>
        <v>1895.3120771461897</v>
      </c>
      <c r="P58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1895.3120771461897</v>
      </c>
      <c r="Q588" s="37">
        <f>Table1[[#This Row],[Trended Medicare Pricing for all RHCs]]-Table1[[#This Row],[SumOfSFY23 Estimated Payment 6/13/2022]]</f>
        <v>786.76873994077437</v>
      </c>
      <c r="R588" s="35">
        <f>Table1[[#This Row],[SumOfUnits]]*Table1[[#This Row],[Actuarial Factor 6/13/22]]</f>
        <v>13.201310003107821</v>
      </c>
    </row>
    <row r="589" spans="1:18" x14ac:dyDescent="0.2">
      <c r="A589" s="178" t="s">
        <v>8</v>
      </c>
      <c r="B589" s="33" t="s">
        <v>655</v>
      </c>
      <c r="C589" s="33" t="s">
        <v>364</v>
      </c>
      <c r="D589" s="33" t="s">
        <v>184</v>
      </c>
      <c r="E589" s="33" t="s">
        <v>788</v>
      </c>
      <c r="F589" s="37">
        <v>85.37</v>
      </c>
      <c r="G589" s="33">
        <v>1</v>
      </c>
      <c r="H589" s="33">
        <v>1</v>
      </c>
      <c r="I589" s="37">
        <f>Table1[[#This Row],[SumOfPaid]]*Table1[[#This Row],[Actuarial Factor 6/13/22]]</f>
        <v>168.62837974475758</v>
      </c>
      <c r="J589" s="33">
        <v>1.9752650784204939</v>
      </c>
      <c r="K589" s="33" t="s">
        <v>418</v>
      </c>
      <c r="L589" s="33" t="s">
        <v>806</v>
      </c>
      <c r="M589" s="35">
        <f>IFERROR(INDEX(FreeStand_MedicareCRs!E:E,MATCH(Table1[[#This Row],[Medicare Number]],FreeStand_MedicareCRs!A:A,0)),INDEX(HospitalBased_Mdcr_Rates!G:G,MATCH(Table1[[#This Row],[Medicare Number]],HospitalBased_Mdcr_Rates!E:E,0)))</f>
        <v>143.57</v>
      </c>
      <c r="N589" s="35" t="str">
        <f>IFERROR(IF(Table1[[#This Row],[Medicare Rate in CR]]&gt;0,"Y","N"),"N")</f>
        <v>Y</v>
      </c>
      <c r="O589" s="40">
        <f>Table1[[#This Row],[Medicare Rate in CR]]*Table1[[#This Row],[SumOfUnits]]*Table1[[#This Row],[Actuarial Factor 6/13/22]]</f>
        <v>283.58880730883033</v>
      </c>
      <c r="P58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283.58880730883033</v>
      </c>
      <c r="Q589" s="37">
        <f>Table1[[#This Row],[Trended Medicare Pricing for all RHCs]]-Table1[[#This Row],[SumOfSFY23 Estimated Payment 6/13/2022]]</f>
        <v>114.96042756407275</v>
      </c>
      <c r="R589" s="35">
        <f>Table1[[#This Row],[SumOfUnits]]*Table1[[#This Row],[Actuarial Factor 6/13/22]]</f>
        <v>1.9752650784204939</v>
      </c>
    </row>
    <row r="590" spans="1:18" x14ac:dyDescent="0.2">
      <c r="A590" s="178" t="s">
        <v>43</v>
      </c>
      <c r="B590" s="33" t="s">
        <v>821</v>
      </c>
      <c r="C590" s="33" t="s">
        <v>421</v>
      </c>
      <c r="D590" s="33" t="s">
        <v>184</v>
      </c>
      <c r="E590" s="33" t="s">
        <v>792</v>
      </c>
      <c r="F590" s="37">
        <v>26555.569999999982</v>
      </c>
      <c r="G590" s="33">
        <v>245</v>
      </c>
      <c r="H590" s="33">
        <v>245</v>
      </c>
      <c r="I590" s="37">
        <f>Table1[[#This Row],[SumOfPaid]]*Table1[[#This Row],[Actuarial Factor 6/13/22]]</f>
        <v>38774.304965515243</v>
      </c>
      <c r="J590" s="33">
        <v>1.4601194764606924</v>
      </c>
      <c r="K590" s="33" t="s">
        <v>206</v>
      </c>
      <c r="L590" s="33" t="s">
        <v>805</v>
      </c>
      <c r="M590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590" s="35" t="str">
        <f>IFERROR(IF(Table1[[#This Row],[Medicare Rate in CR]]&gt;0,"Y","N"),"N")</f>
        <v>Y</v>
      </c>
      <c r="O590" s="40">
        <f>Table1[[#This Row],[Medicare Rate in CR]]*Table1[[#This Row],[SumOfUnits]]*Table1[[#This Row],[Actuarial Factor 6/13/22]]</f>
        <v>42244.249698934575</v>
      </c>
      <c r="P59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42244.249698934575</v>
      </c>
      <c r="Q590" s="37">
        <f>Table1[[#This Row],[Trended Medicare Pricing for all RHCs]]-Table1[[#This Row],[SumOfSFY23 Estimated Payment 6/13/2022]]</f>
        <v>3469.9447334193319</v>
      </c>
      <c r="R590" s="35">
        <f>Table1[[#This Row],[SumOfUnits]]*Table1[[#This Row],[Actuarial Factor 6/13/22]]</f>
        <v>357.72927173286962</v>
      </c>
    </row>
    <row r="591" spans="1:18" x14ac:dyDescent="0.2">
      <c r="A591" s="178" t="s">
        <v>43</v>
      </c>
      <c r="B591" s="33" t="s">
        <v>821</v>
      </c>
      <c r="C591" s="33" t="s">
        <v>421</v>
      </c>
      <c r="D591" s="33" t="s">
        <v>184</v>
      </c>
      <c r="E591" s="33" t="s">
        <v>786</v>
      </c>
      <c r="F591" s="37">
        <v>124519.80999999976</v>
      </c>
      <c r="G591" s="33">
        <v>1151</v>
      </c>
      <c r="H591" s="33">
        <v>1151</v>
      </c>
      <c r="I591" s="37">
        <f>Table1[[#This Row],[SumOfPaid]]*Table1[[#This Row],[Actuarial Factor 6/13/22]]</f>
        <v>175906.13402827046</v>
      </c>
      <c r="J591" s="33">
        <v>1.412675894930058</v>
      </c>
      <c r="K591" s="33" t="s">
        <v>206</v>
      </c>
      <c r="L591" s="33" t="s">
        <v>805</v>
      </c>
      <c r="M591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591" s="35" t="str">
        <f>IFERROR(IF(Table1[[#This Row],[Medicare Rate in CR]]&gt;0,"Y","N"),"N")</f>
        <v>Y</v>
      </c>
      <c r="O591" s="40">
        <f>Table1[[#This Row],[Medicare Rate in CR]]*Table1[[#This Row],[SumOfUnits]]*Table1[[#This Row],[Actuarial Factor 6/13/22]]</f>
        <v>192013.15379356642</v>
      </c>
      <c r="P59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192013.15379356642</v>
      </c>
      <c r="Q591" s="37">
        <f>Table1[[#This Row],[Trended Medicare Pricing for all RHCs]]-Table1[[#This Row],[SumOfSFY23 Estimated Payment 6/13/2022]]</f>
        <v>16107.019765295961</v>
      </c>
      <c r="R591" s="35">
        <f>Table1[[#This Row],[SumOfUnits]]*Table1[[#This Row],[Actuarial Factor 6/13/22]]</f>
        <v>1625.9899550644968</v>
      </c>
    </row>
    <row r="592" spans="1:18" x14ac:dyDescent="0.2">
      <c r="A592" s="178" t="s">
        <v>43</v>
      </c>
      <c r="B592" s="33" t="s">
        <v>821</v>
      </c>
      <c r="C592" s="33" t="s">
        <v>421</v>
      </c>
      <c r="D592" s="33" t="s">
        <v>184</v>
      </c>
      <c r="E592" s="33" t="s">
        <v>790</v>
      </c>
      <c r="F592" s="37">
        <v>59778.269999999982</v>
      </c>
      <c r="G592" s="33">
        <v>555</v>
      </c>
      <c r="H592" s="33">
        <v>555</v>
      </c>
      <c r="I592" s="37">
        <f>Table1[[#This Row],[SumOfPaid]]*Table1[[#This Row],[Actuarial Factor 6/13/22]]</f>
        <v>120101.53090428821</v>
      </c>
      <c r="J592" s="33">
        <v>2.0091168731428368</v>
      </c>
      <c r="K592" s="33" t="s">
        <v>206</v>
      </c>
      <c r="L592" s="33" t="s">
        <v>805</v>
      </c>
      <c r="M592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592" s="35" t="str">
        <f>IFERROR(IF(Table1[[#This Row],[Medicare Rate in CR]]&gt;0,"Y","N"),"N")</f>
        <v>Y</v>
      </c>
      <c r="O592" s="40">
        <f>Table1[[#This Row],[Medicare Rate in CR]]*Table1[[#This Row],[SumOfUnits]]*Table1[[#This Row],[Actuarial Factor 6/13/22]]</f>
        <v>131677.41940993787</v>
      </c>
      <c r="P59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131677.41940993787</v>
      </c>
      <c r="Q592" s="37">
        <f>Table1[[#This Row],[Trended Medicare Pricing for all RHCs]]-Table1[[#This Row],[SumOfSFY23 Estimated Payment 6/13/2022]]</f>
        <v>11575.888505649651</v>
      </c>
      <c r="R592" s="35">
        <f>Table1[[#This Row],[SumOfUnits]]*Table1[[#This Row],[Actuarial Factor 6/13/22]]</f>
        <v>1115.0598645942744</v>
      </c>
    </row>
    <row r="593" spans="1:18" x14ac:dyDescent="0.2">
      <c r="A593" s="178" t="s">
        <v>43</v>
      </c>
      <c r="B593" s="33" t="s">
        <v>821</v>
      </c>
      <c r="C593" s="33" t="s">
        <v>421</v>
      </c>
      <c r="D593" s="33" t="s">
        <v>184</v>
      </c>
      <c r="E593" s="33" t="s">
        <v>793</v>
      </c>
      <c r="F593" s="37">
        <v>892.56</v>
      </c>
      <c r="G593" s="33">
        <v>8</v>
      </c>
      <c r="H593" s="33">
        <v>8</v>
      </c>
      <c r="I593" s="37">
        <f>Table1[[#This Row],[SumOfPaid]]*Table1[[#This Row],[Actuarial Factor 6/13/22]]</f>
        <v>1793.2573562923703</v>
      </c>
      <c r="J593" s="33">
        <v>2.0091168731428368</v>
      </c>
      <c r="K593" s="33" t="s">
        <v>206</v>
      </c>
      <c r="L593" s="33" t="s">
        <v>805</v>
      </c>
      <c r="M593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593" s="35" t="str">
        <f>IFERROR(IF(Table1[[#This Row],[Medicare Rate in CR]]&gt;0,"Y","N"),"N")</f>
        <v>Y</v>
      </c>
      <c r="O593" s="40">
        <f>Table1[[#This Row],[Medicare Rate in CR]]*Table1[[#This Row],[SumOfUnits]]*Table1[[#This Row],[Actuarial Factor 6/13/22]]</f>
        <v>1898.0528923955007</v>
      </c>
      <c r="P59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1898.0528923955007</v>
      </c>
      <c r="Q593" s="37">
        <f>Table1[[#This Row],[Trended Medicare Pricing for all RHCs]]-Table1[[#This Row],[SumOfSFY23 Estimated Payment 6/13/2022]]</f>
        <v>104.79553610313042</v>
      </c>
      <c r="R593" s="35">
        <f>Table1[[#This Row],[SumOfUnits]]*Table1[[#This Row],[Actuarial Factor 6/13/22]]</f>
        <v>16.072934985142695</v>
      </c>
    </row>
    <row r="594" spans="1:18" x14ac:dyDescent="0.2">
      <c r="A594" s="178" t="s">
        <v>43</v>
      </c>
      <c r="B594" s="33" t="s">
        <v>821</v>
      </c>
      <c r="C594" s="33" t="s">
        <v>421</v>
      </c>
      <c r="D594" s="33" t="s">
        <v>184</v>
      </c>
      <c r="E594" s="33" t="s">
        <v>789</v>
      </c>
      <c r="F594" s="37">
        <v>168169.79999999976</v>
      </c>
      <c r="G594" s="33">
        <v>1545</v>
      </c>
      <c r="H594" s="33">
        <v>1545</v>
      </c>
      <c r="I594" s="37">
        <f>Table1[[#This Row],[SumOfPaid]]*Table1[[#This Row],[Actuarial Factor 6/13/22]]</f>
        <v>260194.25955706951</v>
      </c>
      <c r="J594" s="33">
        <v>1.5472115656739194</v>
      </c>
      <c r="K594" s="33" t="s">
        <v>206</v>
      </c>
      <c r="L594" s="33" t="s">
        <v>805</v>
      </c>
      <c r="M594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594" s="35" t="str">
        <f>IFERROR(IF(Table1[[#This Row],[Medicare Rate in CR]]&gt;0,"Y","N"),"N")</f>
        <v>Y</v>
      </c>
      <c r="O594" s="40">
        <f>Table1[[#This Row],[Medicare Rate in CR]]*Table1[[#This Row],[SumOfUnits]]*Table1[[#This Row],[Actuarial Factor 6/13/22]]</f>
        <v>282287.28030621924</v>
      </c>
      <c r="P59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282287.28030621924</v>
      </c>
      <c r="Q594" s="37">
        <f>Table1[[#This Row],[Trended Medicare Pricing for all RHCs]]-Table1[[#This Row],[SumOfSFY23 Estimated Payment 6/13/2022]]</f>
        <v>22093.020749149728</v>
      </c>
      <c r="R594" s="35">
        <f>Table1[[#This Row],[SumOfUnits]]*Table1[[#This Row],[Actuarial Factor 6/13/22]]</f>
        <v>2390.4418689662052</v>
      </c>
    </row>
    <row r="595" spans="1:18" x14ac:dyDescent="0.2">
      <c r="A595" s="178" t="s">
        <v>43</v>
      </c>
      <c r="B595" s="33" t="s">
        <v>821</v>
      </c>
      <c r="C595" s="33" t="s">
        <v>421</v>
      </c>
      <c r="D595" s="33" t="s">
        <v>184</v>
      </c>
      <c r="E595" s="33" t="s">
        <v>791</v>
      </c>
      <c r="F595" s="37">
        <v>73777.279999999999</v>
      </c>
      <c r="G595" s="33">
        <v>684</v>
      </c>
      <c r="H595" s="33">
        <v>684</v>
      </c>
      <c r="I595" s="37">
        <f>Table1[[#This Row],[SumOfPaid]]*Table1[[#This Row],[Actuarial Factor 6/13/22]]</f>
        <v>120483.76729333824</v>
      </c>
      <c r="J595" s="33">
        <v>1.6330741292351554</v>
      </c>
      <c r="K595" s="33" t="s">
        <v>206</v>
      </c>
      <c r="L595" s="33" t="s">
        <v>805</v>
      </c>
      <c r="M595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595" s="35" t="str">
        <f>IFERROR(IF(Table1[[#This Row],[Medicare Rate in CR]]&gt;0,"Y","N"),"N")</f>
        <v>Y</v>
      </c>
      <c r="O595" s="40">
        <f>Table1[[#This Row],[Medicare Rate in CR]]*Table1[[#This Row],[SumOfUnits]]*Table1[[#This Row],[Actuarial Factor 6/13/22]]</f>
        <v>131909.21116222357</v>
      </c>
      <c r="P59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131909.21116222357</v>
      </c>
      <c r="Q595" s="37">
        <f>Table1[[#This Row],[Trended Medicare Pricing for all RHCs]]-Table1[[#This Row],[SumOfSFY23 Estimated Payment 6/13/2022]]</f>
        <v>11425.443868885326</v>
      </c>
      <c r="R595" s="35">
        <f>Table1[[#This Row],[SumOfUnits]]*Table1[[#This Row],[Actuarial Factor 6/13/22]]</f>
        <v>1117.0227043968464</v>
      </c>
    </row>
    <row r="596" spans="1:18" x14ac:dyDescent="0.2">
      <c r="A596" s="178" t="s">
        <v>43</v>
      </c>
      <c r="B596" s="33" t="s">
        <v>821</v>
      </c>
      <c r="C596" s="33" t="s">
        <v>421</v>
      </c>
      <c r="D596" s="33" t="s">
        <v>184</v>
      </c>
      <c r="E596" s="33" t="s">
        <v>788</v>
      </c>
      <c r="F596" s="37">
        <v>34395.179999999978</v>
      </c>
      <c r="G596" s="33">
        <v>311</v>
      </c>
      <c r="H596" s="33">
        <v>311</v>
      </c>
      <c r="I596" s="37">
        <f>Table1[[#This Row],[SumOfPaid]]*Table1[[#This Row],[Actuarial Factor 6/13/22]]</f>
        <v>67308.029079377433</v>
      </c>
      <c r="J596" s="33">
        <v>1.9569029462668162</v>
      </c>
      <c r="K596" s="33" t="s">
        <v>206</v>
      </c>
      <c r="L596" s="33" t="s">
        <v>805</v>
      </c>
      <c r="M596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596" s="35" t="str">
        <f>IFERROR(IF(Table1[[#This Row],[Medicare Rate in CR]]&gt;0,"Y","N"),"N")</f>
        <v>Y</v>
      </c>
      <c r="O596" s="40">
        <f>Table1[[#This Row],[Medicare Rate in CR]]*Table1[[#This Row],[SumOfUnits]]*Table1[[#This Row],[Actuarial Factor 6/13/22]]</f>
        <v>71869.198035565627</v>
      </c>
      <c r="P59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71869.198035565627</v>
      </c>
      <c r="Q596" s="37">
        <f>Table1[[#This Row],[Trended Medicare Pricing for all RHCs]]-Table1[[#This Row],[SumOfSFY23 Estimated Payment 6/13/2022]]</f>
        <v>4561.168956188194</v>
      </c>
      <c r="R596" s="35">
        <f>Table1[[#This Row],[SumOfUnits]]*Table1[[#This Row],[Actuarial Factor 6/13/22]]</f>
        <v>608.59681628897988</v>
      </c>
    </row>
    <row r="597" spans="1:18" x14ac:dyDescent="0.2">
      <c r="A597" s="178" t="s">
        <v>43</v>
      </c>
      <c r="B597" s="33" t="s">
        <v>821</v>
      </c>
      <c r="C597" s="33" t="s">
        <v>421</v>
      </c>
      <c r="D597" s="33" t="s">
        <v>184</v>
      </c>
      <c r="E597" s="33" t="s">
        <v>787</v>
      </c>
      <c r="F597" s="37">
        <v>72421.95</v>
      </c>
      <c r="G597" s="33">
        <v>681</v>
      </c>
      <c r="H597" s="33">
        <v>681</v>
      </c>
      <c r="I597" s="37">
        <f>Table1[[#This Row],[SumOfPaid]]*Table1[[#This Row],[Actuarial Factor 6/13/22]]</f>
        <v>94839.78850322876</v>
      </c>
      <c r="J597" s="33">
        <v>1.3095448065569728</v>
      </c>
      <c r="K597" s="33" t="s">
        <v>206</v>
      </c>
      <c r="L597" s="33" t="s">
        <v>805</v>
      </c>
      <c r="M597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597" s="35" t="str">
        <f>IFERROR(IF(Table1[[#This Row],[Medicare Rate in CR]]&gt;0,"Y","N"),"N")</f>
        <v>Y</v>
      </c>
      <c r="O597" s="40">
        <f>Table1[[#This Row],[Medicare Rate in CR]]*Table1[[#This Row],[SumOfUnits]]*Table1[[#This Row],[Actuarial Factor 6/13/22]]</f>
        <v>105312.6635664991</v>
      </c>
      <c r="P59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105312.6635664991</v>
      </c>
      <c r="Q597" s="37">
        <f>Table1[[#This Row],[Trended Medicare Pricing for all RHCs]]-Table1[[#This Row],[SumOfSFY23 Estimated Payment 6/13/2022]]</f>
        <v>10472.875063270345</v>
      </c>
      <c r="R597" s="35">
        <f>Table1[[#This Row],[SumOfUnits]]*Table1[[#This Row],[Actuarial Factor 6/13/22]]</f>
        <v>891.8000132652985</v>
      </c>
    </row>
    <row r="598" spans="1:18" x14ac:dyDescent="0.2">
      <c r="A598" s="178" t="s">
        <v>43</v>
      </c>
      <c r="B598" s="33" t="s">
        <v>821</v>
      </c>
      <c r="C598" s="33" t="s">
        <v>421</v>
      </c>
      <c r="D598" s="33" t="s">
        <v>2</v>
      </c>
      <c r="E598" s="33" t="s">
        <v>802</v>
      </c>
      <c r="F598" s="37">
        <v>871.54</v>
      </c>
      <c r="G598" s="33">
        <v>8</v>
      </c>
      <c r="H598" s="33">
        <v>8</v>
      </c>
      <c r="I598" s="37">
        <f>Table1[[#This Row],[SumOfPaid]]*Table1[[#This Row],[Actuarial Factor 6/13/22]]</f>
        <v>918.21816419575248</v>
      </c>
      <c r="J598" s="33">
        <v>1.0535582580211493</v>
      </c>
      <c r="K598" s="33" t="s">
        <v>206</v>
      </c>
      <c r="L598" s="33" t="s">
        <v>805</v>
      </c>
      <c r="M598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598" s="35" t="str">
        <f>IFERROR(IF(Table1[[#This Row],[Medicare Rate in CR]]&gt;0,"Y","N"),"N")</f>
        <v>Y</v>
      </c>
      <c r="O598" s="40">
        <f>Table1[[#This Row],[Medicare Rate in CR]]*Table1[[#This Row],[SumOfUnits]]*Table1[[#This Row],[Actuarial Factor 6/13/22]]</f>
        <v>995.31755751774017</v>
      </c>
      <c r="P59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995.31755751774017</v>
      </c>
      <c r="Q598" s="37">
        <f>Table1[[#This Row],[Trended Medicare Pricing for all RHCs]]-Table1[[#This Row],[SumOfSFY23 Estimated Payment 6/13/2022]]</f>
        <v>77.099393321987691</v>
      </c>
      <c r="R598" s="35">
        <f>Table1[[#This Row],[SumOfUnits]]*Table1[[#This Row],[Actuarial Factor 6/13/22]]</f>
        <v>8.4284660641691946</v>
      </c>
    </row>
    <row r="599" spans="1:18" x14ac:dyDescent="0.2">
      <c r="A599" s="178" t="s">
        <v>43</v>
      </c>
      <c r="B599" s="33" t="s">
        <v>821</v>
      </c>
      <c r="C599" s="33" t="s">
        <v>421</v>
      </c>
      <c r="D599" s="33" t="s">
        <v>2</v>
      </c>
      <c r="E599" s="33" t="s">
        <v>804</v>
      </c>
      <c r="F599" s="37">
        <v>375.53999999999996</v>
      </c>
      <c r="G599" s="33">
        <v>4</v>
      </c>
      <c r="H599" s="33">
        <v>4</v>
      </c>
      <c r="I599" s="37">
        <f>Table1[[#This Row],[SumOfPaid]]*Table1[[#This Row],[Actuarial Factor 6/13/22]]</f>
        <v>634.43275825202488</v>
      </c>
      <c r="J599" s="33">
        <v>1.6893879699952734</v>
      </c>
      <c r="K599" s="33" t="s">
        <v>206</v>
      </c>
      <c r="L599" s="33" t="s">
        <v>805</v>
      </c>
      <c r="M599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599" s="35" t="str">
        <f>IFERROR(IF(Table1[[#This Row],[Medicare Rate in CR]]&gt;0,"Y","N"),"N")</f>
        <v>Y</v>
      </c>
      <c r="O599" s="40">
        <f>Table1[[#This Row],[Medicare Rate in CR]]*Table1[[#This Row],[SumOfUnits]]*Table1[[#This Row],[Actuarial Factor 6/13/22]]</f>
        <v>797.99930150696741</v>
      </c>
      <c r="P59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797.99930150696741</v>
      </c>
      <c r="Q599" s="37">
        <f>Table1[[#This Row],[Trended Medicare Pricing for all RHCs]]-Table1[[#This Row],[SumOfSFY23 Estimated Payment 6/13/2022]]</f>
        <v>163.56654325494253</v>
      </c>
      <c r="R599" s="35">
        <f>Table1[[#This Row],[SumOfUnits]]*Table1[[#This Row],[Actuarial Factor 6/13/22]]</f>
        <v>6.7575518799810936</v>
      </c>
    </row>
    <row r="600" spans="1:18" x14ac:dyDescent="0.2">
      <c r="A600" s="178" t="s">
        <v>43</v>
      </c>
      <c r="B600" s="33" t="s">
        <v>821</v>
      </c>
      <c r="C600" s="33" t="s">
        <v>421</v>
      </c>
      <c r="D600" s="33" t="s">
        <v>2</v>
      </c>
      <c r="E600" s="33" t="s">
        <v>800</v>
      </c>
      <c r="F600" s="37">
        <v>2833.3899999999994</v>
      </c>
      <c r="G600" s="33">
        <v>26</v>
      </c>
      <c r="H600" s="33">
        <v>26</v>
      </c>
      <c r="I600" s="37">
        <f>Table1[[#This Row],[SumOfPaid]]*Table1[[#This Row],[Actuarial Factor 6/13/22]]</f>
        <v>3345.48233107839</v>
      </c>
      <c r="J600" s="33">
        <v>1.1807348550952712</v>
      </c>
      <c r="K600" s="33" t="s">
        <v>206</v>
      </c>
      <c r="L600" s="33" t="s">
        <v>805</v>
      </c>
      <c r="M600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00" s="35" t="str">
        <f>IFERROR(IF(Table1[[#This Row],[Medicare Rate in CR]]&gt;0,"Y","N"),"N")</f>
        <v>Y</v>
      </c>
      <c r="O600" s="40">
        <f>Table1[[#This Row],[Medicare Rate in CR]]*Table1[[#This Row],[SumOfUnits]]*Table1[[#This Row],[Actuarial Factor 6/13/22]]</f>
        <v>3625.2574549932151</v>
      </c>
      <c r="P60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3625.2574549932151</v>
      </c>
      <c r="Q600" s="37">
        <f>Table1[[#This Row],[Trended Medicare Pricing for all RHCs]]-Table1[[#This Row],[SumOfSFY23 Estimated Payment 6/13/2022]]</f>
        <v>279.77512391482514</v>
      </c>
      <c r="R600" s="35">
        <f>Table1[[#This Row],[SumOfUnits]]*Table1[[#This Row],[Actuarial Factor 6/13/22]]</f>
        <v>30.69910623247705</v>
      </c>
    </row>
    <row r="601" spans="1:18" x14ac:dyDescent="0.2">
      <c r="A601" s="178" t="s">
        <v>43</v>
      </c>
      <c r="B601" s="33" t="s">
        <v>821</v>
      </c>
      <c r="C601" s="33" t="s">
        <v>421</v>
      </c>
      <c r="D601" s="33" t="s">
        <v>2</v>
      </c>
      <c r="E601" s="33" t="s">
        <v>798</v>
      </c>
      <c r="F601" s="37">
        <v>6922.96</v>
      </c>
      <c r="G601" s="33">
        <v>64</v>
      </c>
      <c r="H601" s="33">
        <v>63</v>
      </c>
      <c r="I601" s="37">
        <f>Table1[[#This Row],[SumOfPaid]]*Table1[[#This Row],[Actuarial Factor 6/13/22]]</f>
        <v>11016.924514725863</v>
      </c>
      <c r="J601" s="33">
        <v>1.5913604173252283</v>
      </c>
      <c r="K601" s="33" t="s">
        <v>206</v>
      </c>
      <c r="L601" s="33" t="s">
        <v>805</v>
      </c>
      <c r="M601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01" s="35" t="str">
        <f>IFERROR(IF(Table1[[#This Row],[Medicare Rate in CR]]&gt;0,"Y","N"),"N")</f>
        <v>Y</v>
      </c>
      <c r="O601" s="40">
        <f>Table1[[#This Row],[Medicare Rate in CR]]*Table1[[#This Row],[SumOfUnits]]*Table1[[#This Row],[Actuarial Factor 6/13/22]]</f>
        <v>12027.120107643917</v>
      </c>
      <c r="P60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12027.120107643917</v>
      </c>
      <c r="Q601" s="37">
        <f>Table1[[#This Row],[Trended Medicare Pricing for all RHCs]]-Table1[[#This Row],[SumOfSFY23 Estimated Payment 6/13/2022]]</f>
        <v>1010.1955929180549</v>
      </c>
      <c r="R601" s="35">
        <f>Table1[[#This Row],[SumOfUnits]]*Table1[[#This Row],[Actuarial Factor 6/13/22]]</f>
        <v>101.84706670881461</v>
      </c>
    </row>
    <row r="602" spans="1:18" x14ac:dyDescent="0.2">
      <c r="A602" s="178" t="s">
        <v>43</v>
      </c>
      <c r="B602" s="33" t="s">
        <v>821</v>
      </c>
      <c r="C602" s="33" t="s">
        <v>421</v>
      </c>
      <c r="D602" s="33" t="s">
        <v>2</v>
      </c>
      <c r="E602" s="33" t="s">
        <v>799</v>
      </c>
      <c r="F602" s="37">
        <v>6495.85</v>
      </c>
      <c r="G602" s="33">
        <v>59</v>
      </c>
      <c r="H602" s="33">
        <v>59</v>
      </c>
      <c r="I602" s="37">
        <f>Table1[[#This Row],[SumOfPaid]]*Table1[[#This Row],[Actuarial Factor 6/13/22]]</f>
        <v>7448.2720583093387</v>
      </c>
      <c r="J602" s="33">
        <v>1.1466200817921193</v>
      </c>
      <c r="K602" s="33" t="s">
        <v>206</v>
      </c>
      <c r="L602" s="33" t="s">
        <v>805</v>
      </c>
      <c r="M602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02" s="35" t="str">
        <f>IFERROR(IF(Table1[[#This Row],[Medicare Rate in CR]]&gt;0,"Y","N"),"N")</f>
        <v>Y</v>
      </c>
      <c r="O602" s="40">
        <f>Table1[[#This Row],[Medicare Rate in CR]]*Table1[[#This Row],[SumOfUnits]]*Table1[[#This Row],[Actuarial Factor 6/13/22]]</f>
        <v>7988.8575620710508</v>
      </c>
      <c r="P60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7988.8575620710508</v>
      </c>
      <c r="Q602" s="37">
        <f>Table1[[#This Row],[Trended Medicare Pricing for all RHCs]]-Table1[[#This Row],[SumOfSFY23 Estimated Payment 6/13/2022]]</f>
        <v>540.58550376171206</v>
      </c>
      <c r="R602" s="35">
        <f>Table1[[#This Row],[SumOfUnits]]*Table1[[#This Row],[Actuarial Factor 6/13/22]]</f>
        <v>67.650584825735038</v>
      </c>
    </row>
    <row r="603" spans="1:18" x14ac:dyDescent="0.2">
      <c r="A603" s="178" t="s">
        <v>43</v>
      </c>
      <c r="B603" s="33" t="s">
        <v>821</v>
      </c>
      <c r="C603" s="33" t="s">
        <v>421</v>
      </c>
      <c r="D603" s="33" t="s">
        <v>2</v>
      </c>
      <c r="E603" s="33" t="s">
        <v>803</v>
      </c>
      <c r="F603" s="37">
        <v>1093.03</v>
      </c>
      <c r="G603" s="33">
        <v>10</v>
      </c>
      <c r="H603" s="33">
        <v>10</v>
      </c>
      <c r="I603" s="37">
        <f>Table1[[#This Row],[SumOfPaid]]*Table1[[#This Row],[Actuarial Factor 6/13/22]]</f>
        <v>1698.6702507458233</v>
      </c>
      <c r="J603" s="33">
        <v>1.5540929807469359</v>
      </c>
      <c r="K603" s="33" t="s">
        <v>206</v>
      </c>
      <c r="L603" s="33" t="s">
        <v>805</v>
      </c>
      <c r="M603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03" s="35" t="str">
        <f>IFERROR(IF(Table1[[#This Row],[Medicare Rate in CR]]&gt;0,"Y","N"),"N")</f>
        <v>Y</v>
      </c>
      <c r="O603" s="40">
        <f>Table1[[#This Row],[Medicare Rate in CR]]*Table1[[#This Row],[SumOfUnits]]*Table1[[#This Row],[Actuarial Factor 6/13/22]]</f>
        <v>1835.2284009640568</v>
      </c>
      <c r="P60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1835.2284009640568</v>
      </c>
      <c r="Q603" s="37">
        <f>Table1[[#This Row],[Trended Medicare Pricing for all RHCs]]-Table1[[#This Row],[SumOfSFY23 Estimated Payment 6/13/2022]]</f>
        <v>136.55815021823355</v>
      </c>
      <c r="R603" s="35">
        <f>Table1[[#This Row],[SumOfUnits]]*Table1[[#This Row],[Actuarial Factor 6/13/22]]</f>
        <v>15.540929807469359</v>
      </c>
    </row>
    <row r="604" spans="1:18" x14ac:dyDescent="0.2">
      <c r="A604" s="178" t="s">
        <v>43</v>
      </c>
      <c r="B604" s="33" t="s">
        <v>821</v>
      </c>
      <c r="C604" s="33" t="s">
        <v>421</v>
      </c>
      <c r="D604" s="33" t="s">
        <v>185</v>
      </c>
      <c r="E604" s="33" t="s">
        <v>794</v>
      </c>
      <c r="F604" s="37">
        <v>1553.73</v>
      </c>
      <c r="G604" s="33">
        <v>14</v>
      </c>
      <c r="H604" s="33">
        <v>14</v>
      </c>
      <c r="I604" s="37">
        <f>Table1[[#This Row],[SumOfPaid]]*Table1[[#This Row],[Actuarial Factor 6/13/22]]</f>
        <v>1730.6326156657256</v>
      </c>
      <c r="J604" s="33">
        <v>1.1138567290750165</v>
      </c>
      <c r="K604" s="33" t="s">
        <v>206</v>
      </c>
      <c r="L604" s="33" t="s">
        <v>805</v>
      </c>
      <c r="M604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04" s="35" t="str">
        <f>IFERROR(IF(Table1[[#This Row],[Medicare Rate in CR]]&gt;0,"Y","N"),"N")</f>
        <v>Y</v>
      </c>
      <c r="O604" s="40">
        <f>Table1[[#This Row],[Medicare Rate in CR]]*Table1[[#This Row],[SumOfUnits]]*Table1[[#This Row],[Actuarial Factor 6/13/22]]</f>
        <v>1841.4947759105619</v>
      </c>
      <c r="P60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1841.4947759105619</v>
      </c>
      <c r="Q604" s="37">
        <f>Table1[[#This Row],[Trended Medicare Pricing for all RHCs]]-Table1[[#This Row],[SumOfSFY23 Estimated Payment 6/13/2022]]</f>
        <v>110.86216024483633</v>
      </c>
      <c r="R604" s="35">
        <f>Table1[[#This Row],[SumOfUnits]]*Table1[[#This Row],[Actuarial Factor 6/13/22]]</f>
        <v>15.593994207050232</v>
      </c>
    </row>
    <row r="605" spans="1:18" x14ac:dyDescent="0.2">
      <c r="A605" s="178" t="s">
        <v>43</v>
      </c>
      <c r="B605" s="33" t="s">
        <v>821</v>
      </c>
      <c r="C605" s="33" t="s">
        <v>421</v>
      </c>
      <c r="D605" s="33" t="s">
        <v>185</v>
      </c>
      <c r="E605" s="33" t="s">
        <v>607</v>
      </c>
      <c r="F605" s="37">
        <v>1331.0800000000002</v>
      </c>
      <c r="G605" s="33">
        <v>12</v>
      </c>
      <c r="H605" s="33">
        <v>12</v>
      </c>
      <c r="I605" s="37">
        <f>Table1[[#This Row],[SumOfPaid]]*Table1[[#This Row],[Actuarial Factor 6/13/22]]</f>
        <v>1978.2926496687371</v>
      </c>
      <c r="J605" s="33">
        <v>1.4862312180099895</v>
      </c>
      <c r="K605" s="33" t="s">
        <v>206</v>
      </c>
      <c r="L605" s="33" t="s">
        <v>805</v>
      </c>
      <c r="M605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05" s="35" t="str">
        <f>IFERROR(IF(Table1[[#This Row],[Medicare Rate in CR]]&gt;0,"Y","N"),"N")</f>
        <v>Y</v>
      </c>
      <c r="O605" s="40">
        <f>Table1[[#This Row],[Medicare Rate in CR]]*Table1[[#This Row],[SumOfUnits]]*Table1[[#This Row],[Actuarial Factor 6/13/22]]</f>
        <v>2106.1085344175958</v>
      </c>
      <c r="P60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2106.1085344175958</v>
      </c>
      <c r="Q605" s="37">
        <f>Table1[[#This Row],[Trended Medicare Pricing for all RHCs]]-Table1[[#This Row],[SumOfSFY23 Estimated Payment 6/13/2022]]</f>
        <v>127.81588474885871</v>
      </c>
      <c r="R605" s="35">
        <f>Table1[[#This Row],[SumOfUnits]]*Table1[[#This Row],[Actuarial Factor 6/13/22]]</f>
        <v>17.834774616119873</v>
      </c>
    </row>
    <row r="606" spans="1:18" x14ac:dyDescent="0.2">
      <c r="A606" s="178" t="s">
        <v>43</v>
      </c>
      <c r="B606" s="33" t="s">
        <v>821</v>
      </c>
      <c r="C606" s="33" t="s">
        <v>421</v>
      </c>
      <c r="D606" s="33" t="s">
        <v>185</v>
      </c>
      <c r="E606" s="33" t="s">
        <v>797</v>
      </c>
      <c r="F606" s="37">
        <v>12223.509999999998</v>
      </c>
      <c r="G606" s="33">
        <v>110</v>
      </c>
      <c r="H606" s="33">
        <v>110</v>
      </c>
      <c r="I606" s="37">
        <f>Table1[[#This Row],[SumOfPaid]]*Table1[[#This Row],[Actuarial Factor 6/13/22]]</f>
        <v>13298.914545994698</v>
      </c>
      <c r="J606" s="33">
        <v>1.0879783749507874</v>
      </c>
      <c r="K606" s="33" t="s">
        <v>206</v>
      </c>
      <c r="L606" s="33" t="s">
        <v>805</v>
      </c>
      <c r="M606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06" s="35" t="str">
        <f>IFERROR(IF(Table1[[#This Row],[Medicare Rate in CR]]&gt;0,"Y","N"),"N")</f>
        <v>Y</v>
      </c>
      <c r="O606" s="40">
        <f>Table1[[#This Row],[Medicare Rate in CR]]*Table1[[#This Row],[SumOfUnits]]*Table1[[#This Row],[Actuarial Factor 6/13/22]]</f>
        <v>14132.730292773233</v>
      </c>
      <c r="P60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14132.730292773233</v>
      </c>
      <c r="Q606" s="37">
        <f>Table1[[#This Row],[Trended Medicare Pricing for all RHCs]]-Table1[[#This Row],[SumOfSFY23 Estimated Payment 6/13/2022]]</f>
        <v>833.81574677853496</v>
      </c>
      <c r="R606" s="35">
        <f>Table1[[#This Row],[SumOfUnits]]*Table1[[#This Row],[Actuarial Factor 6/13/22]]</f>
        <v>119.67762124458662</v>
      </c>
    </row>
    <row r="607" spans="1:18" x14ac:dyDescent="0.2">
      <c r="A607" s="178" t="s">
        <v>43</v>
      </c>
      <c r="B607" s="33" t="s">
        <v>821</v>
      </c>
      <c r="C607" s="33" t="s">
        <v>421</v>
      </c>
      <c r="D607" s="33" t="s">
        <v>185</v>
      </c>
      <c r="E607" s="33" t="s">
        <v>796</v>
      </c>
      <c r="F607" s="37">
        <v>334.71</v>
      </c>
      <c r="G607" s="33">
        <v>3</v>
      </c>
      <c r="H607" s="33">
        <v>3</v>
      </c>
      <c r="I607" s="37">
        <f>Table1[[#This Row],[SumOfPaid]]*Table1[[#This Row],[Actuarial Factor 6/13/22]]</f>
        <v>293.54534311379223</v>
      </c>
      <c r="J607" s="33">
        <v>0.87701396167963974</v>
      </c>
      <c r="K607" s="33" t="s">
        <v>206</v>
      </c>
      <c r="L607" s="33" t="s">
        <v>805</v>
      </c>
      <c r="M607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07" s="35" t="str">
        <f>IFERROR(IF(Table1[[#This Row],[Medicare Rate in CR]]&gt;0,"Y","N"),"N")</f>
        <v>Y</v>
      </c>
      <c r="O607" s="40">
        <f>Table1[[#This Row],[Medicare Rate in CR]]*Table1[[#This Row],[SumOfUnits]]*Table1[[#This Row],[Actuarial Factor 6/13/22]]</f>
        <v>310.69973620424594</v>
      </c>
      <c r="P60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310.69973620424594</v>
      </c>
      <c r="Q607" s="37">
        <f>Table1[[#This Row],[Trended Medicare Pricing for all RHCs]]-Table1[[#This Row],[SumOfSFY23 Estimated Payment 6/13/2022]]</f>
        <v>17.154393090453709</v>
      </c>
      <c r="R607" s="35">
        <f>Table1[[#This Row],[SumOfUnits]]*Table1[[#This Row],[Actuarial Factor 6/13/22]]</f>
        <v>2.6310418850389192</v>
      </c>
    </row>
    <row r="608" spans="1:18" x14ac:dyDescent="0.2">
      <c r="A608" s="178" t="s">
        <v>43</v>
      </c>
      <c r="B608" s="33" t="s">
        <v>821</v>
      </c>
      <c r="C608" s="33" t="s">
        <v>421</v>
      </c>
      <c r="D608" s="33" t="s">
        <v>185</v>
      </c>
      <c r="E608" s="33" t="s">
        <v>795</v>
      </c>
      <c r="F608" s="37">
        <v>42816.99</v>
      </c>
      <c r="G608" s="33">
        <v>386</v>
      </c>
      <c r="H608" s="33">
        <v>386</v>
      </c>
      <c r="I608" s="37">
        <f>Table1[[#This Row],[SumOfPaid]]*Table1[[#This Row],[Actuarial Factor 6/13/22]]</f>
        <v>49552.979188895348</v>
      </c>
      <c r="J608" s="33">
        <v>1.1573204746269028</v>
      </c>
      <c r="K608" s="33" t="s">
        <v>206</v>
      </c>
      <c r="L608" s="33" t="s">
        <v>805</v>
      </c>
      <c r="M608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08" s="35" t="str">
        <f>IFERROR(IF(Table1[[#This Row],[Medicare Rate in CR]]&gt;0,"Y","N"),"N")</f>
        <v>Y</v>
      </c>
      <c r="O608" s="40">
        <f>Table1[[#This Row],[Medicare Rate in CR]]*Table1[[#This Row],[SumOfUnits]]*Table1[[#This Row],[Actuarial Factor 6/13/22]]</f>
        <v>52753.838291594708</v>
      </c>
      <c r="P60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52753.838291594708</v>
      </c>
      <c r="Q608" s="37">
        <f>Table1[[#This Row],[Trended Medicare Pricing for all RHCs]]-Table1[[#This Row],[SumOfSFY23 Estimated Payment 6/13/2022]]</f>
        <v>3200.8591026993599</v>
      </c>
      <c r="R608" s="35">
        <f>Table1[[#This Row],[SumOfUnits]]*Table1[[#This Row],[Actuarial Factor 6/13/22]]</f>
        <v>446.72570320598447</v>
      </c>
    </row>
    <row r="609" spans="1:18" x14ac:dyDescent="0.2">
      <c r="A609" s="178" t="s">
        <v>43</v>
      </c>
      <c r="B609" s="33" t="s">
        <v>821</v>
      </c>
      <c r="C609" s="33" t="s">
        <v>426</v>
      </c>
      <c r="D609" s="33" t="s">
        <v>185</v>
      </c>
      <c r="E609" s="33" t="s">
        <v>795</v>
      </c>
      <c r="F609" s="37">
        <v>277.14999999999998</v>
      </c>
      <c r="G609" s="33">
        <v>3</v>
      </c>
      <c r="H609" s="33">
        <v>3</v>
      </c>
      <c r="I609" s="37">
        <f>Table1[[#This Row],[SumOfPaid]]*Table1[[#This Row],[Actuarial Factor 6/13/22]]</f>
        <v>309.00597038109373</v>
      </c>
      <c r="J609" s="33">
        <v>1.1149412606209408</v>
      </c>
      <c r="K609" s="33" t="s">
        <v>206</v>
      </c>
      <c r="L609" s="33" t="s">
        <v>805</v>
      </c>
      <c r="M609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09" s="35" t="str">
        <f>IFERROR(IF(Table1[[#This Row],[Medicare Rate in CR]]&gt;0,"Y","N"),"N")</f>
        <v>Y</v>
      </c>
      <c r="O609" s="40">
        <f>Table1[[#This Row],[Medicare Rate in CR]]*Table1[[#This Row],[SumOfUnits]]*Table1[[#This Row],[Actuarial Factor 6/13/22]]</f>
        <v>394.99024040018065</v>
      </c>
      <c r="P60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394.99024040018065</v>
      </c>
      <c r="Q609" s="37">
        <f>Table1[[#This Row],[Trended Medicare Pricing for all RHCs]]-Table1[[#This Row],[SumOfSFY23 Estimated Payment 6/13/2022]]</f>
        <v>85.984270019086921</v>
      </c>
      <c r="R609" s="35">
        <f>Table1[[#This Row],[SumOfUnits]]*Table1[[#This Row],[Actuarial Factor 6/13/22]]</f>
        <v>3.3448237818628224</v>
      </c>
    </row>
    <row r="610" spans="1:18" x14ac:dyDescent="0.2">
      <c r="A610" s="178" t="s">
        <v>43</v>
      </c>
      <c r="B610" s="33" t="s">
        <v>821</v>
      </c>
      <c r="C610" s="33" t="s">
        <v>425</v>
      </c>
      <c r="D610" s="33" t="s">
        <v>184</v>
      </c>
      <c r="E610" s="33" t="s">
        <v>791</v>
      </c>
      <c r="F610" s="37">
        <v>111.57</v>
      </c>
      <c r="G610" s="33">
        <v>1</v>
      </c>
      <c r="H610" s="33">
        <v>1</v>
      </c>
      <c r="I610" s="37">
        <f>Table1[[#This Row],[SumOfPaid]]*Table1[[#This Row],[Actuarial Factor 6/13/22]]</f>
        <v>180.92442394313045</v>
      </c>
      <c r="J610" s="33">
        <v>1.6216225145032757</v>
      </c>
      <c r="K610" s="33" t="s">
        <v>206</v>
      </c>
      <c r="L610" s="33" t="s">
        <v>805</v>
      </c>
      <c r="M610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10" s="35" t="str">
        <f>IFERROR(IF(Table1[[#This Row],[Medicare Rate in CR]]&gt;0,"Y","N"),"N")</f>
        <v>Y</v>
      </c>
      <c r="O610" s="40">
        <f>Table1[[#This Row],[Medicare Rate in CR]]*Table1[[#This Row],[SumOfUnits]]*Table1[[#This Row],[Actuarial Factor 6/13/22]]</f>
        <v>191.49740273769183</v>
      </c>
      <c r="P61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191.49740273769183</v>
      </c>
      <c r="Q610" s="37">
        <f>Table1[[#This Row],[Trended Medicare Pricing for all RHCs]]-Table1[[#This Row],[SumOfSFY23 Estimated Payment 6/13/2022]]</f>
        <v>10.572978794561379</v>
      </c>
      <c r="R610" s="35">
        <f>Table1[[#This Row],[SumOfUnits]]*Table1[[#This Row],[Actuarial Factor 6/13/22]]</f>
        <v>1.6216225145032757</v>
      </c>
    </row>
    <row r="611" spans="1:18" x14ac:dyDescent="0.2">
      <c r="A611" s="178" t="s">
        <v>43</v>
      </c>
      <c r="B611" s="33" t="s">
        <v>821</v>
      </c>
      <c r="C611" s="33" t="s">
        <v>425</v>
      </c>
      <c r="D611" s="33" t="s">
        <v>184</v>
      </c>
      <c r="E611" s="33" t="s">
        <v>787</v>
      </c>
      <c r="F611" s="37">
        <v>111.57</v>
      </c>
      <c r="G611" s="33">
        <v>1</v>
      </c>
      <c r="H611" s="33">
        <v>1</v>
      </c>
      <c r="I611" s="37">
        <f>Table1[[#This Row],[SumOfPaid]]*Table1[[#This Row],[Actuarial Factor 6/13/22]]</f>
        <v>132.06879204832478</v>
      </c>
      <c r="J611" s="33">
        <v>1.1837303222042197</v>
      </c>
      <c r="K611" s="33" t="s">
        <v>206</v>
      </c>
      <c r="L611" s="33" t="s">
        <v>805</v>
      </c>
      <c r="M611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11" s="35" t="str">
        <f>IFERROR(IF(Table1[[#This Row],[Medicare Rate in CR]]&gt;0,"Y","N"),"N")</f>
        <v>Y</v>
      </c>
      <c r="O611" s="40">
        <f>Table1[[#This Row],[Medicare Rate in CR]]*Table1[[#This Row],[SumOfUnits]]*Table1[[#This Row],[Actuarial Factor 6/13/22]]</f>
        <v>139.78671374909632</v>
      </c>
      <c r="P61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139.78671374909632</v>
      </c>
      <c r="Q611" s="37">
        <f>Table1[[#This Row],[Trended Medicare Pricing for all RHCs]]-Table1[[#This Row],[SumOfSFY23 Estimated Payment 6/13/2022]]</f>
        <v>7.7179217007715408</v>
      </c>
      <c r="R611" s="35">
        <f>Table1[[#This Row],[SumOfUnits]]*Table1[[#This Row],[Actuarial Factor 6/13/22]]</f>
        <v>1.1837303222042197</v>
      </c>
    </row>
    <row r="612" spans="1:18" x14ac:dyDescent="0.2">
      <c r="A612" s="178" t="s">
        <v>43</v>
      </c>
      <c r="B612" s="33" t="s">
        <v>821</v>
      </c>
      <c r="C612" s="33" t="s">
        <v>413</v>
      </c>
      <c r="D612" s="33" t="s">
        <v>184</v>
      </c>
      <c r="E612" s="33" t="s">
        <v>790</v>
      </c>
      <c r="F612" s="37">
        <v>111.57</v>
      </c>
      <c r="G612" s="33">
        <v>1</v>
      </c>
      <c r="H612" s="33">
        <v>1</v>
      </c>
      <c r="I612" s="37">
        <f>Table1[[#This Row],[SumOfPaid]]*Table1[[#This Row],[Actuarial Factor 6/13/22]]</f>
        <v>240.09621138811346</v>
      </c>
      <c r="J612" s="33">
        <v>2.1519782323932373</v>
      </c>
      <c r="K612" s="33" t="s">
        <v>206</v>
      </c>
      <c r="L612" s="33" t="s">
        <v>805</v>
      </c>
      <c r="M612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12" s="35" t="str">
        <f>IFERROR(IF(Table1[[#This Row],[Medicare Rate in CR]]&gt;0,"Y","N"),"N")</f>
        <v>Y</v>
      </c>
      <c r="O612" s="40">
        <f>Table1[[#This Row],[Medicare Rate in CR]]*Table1[[#This Row],[SumOfUnits]]*Table1[[#This Row],[Actuarial Factor 6/13/22]]</f>
        <v>254.1271094633174</v>
      </c>
      <c r="P61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254.1271094633174</v>
      </c>
      <c r="Q612" s="37">
        <f>Table1[[#This Row],[Trended Medicare Pricing for all RHCs]]-Table1[[#This Row],[SumOfSFY23 Estimated Payment 6/13/2022]]</f>
        <v>14.030898075203936</v>
      </c>
      <c r="R612" s="35">
        <f>Table1[[#This Row],[SumOfUnits]]*Table1[[#This Row],[Actuarial Factor 6/13/22]]</f>
        <v>2.1519782323932373</v>
      </c>
    </row>
    <row r="613" spans="1:18" x14ac:dyDescent="0.2">
      <c r="A613" s="178" t="s">
        <v>43</v>
      </c>
      <c r="B613" s="33" t="s">
        <v>821</v>
      </c>
      <c r="C613" s="33" t="s">
        <v>408</v>
      </c>
      <c r="D613" s="33" t="s">
        <v>184</v>
      </c>
      <c r="E613" s="33" t="s">
        <v>789</v>
      </c>
      <c r="F613" s="37">
        <v>219.84</v>
      </c>
      <c r="G613" s="33">
        <v>2</v>
      </c>
      <c r="H613" s="33">
        <v>2</v>
      </c>
      <c r="I613" s="37">
        <f>Table1[[#This Row],[SumOfPaid]]*Table1[[#This Row],[Actuarial Factor 6/13/22]]</f>
        <v>331.4814143726731</v>
      </c>
      <c r="J613" s="33">
        <v>1.5078303055525524</v>
      </c>
      <c r="K613" s="33" t="s">
        <v>206</v>
      </c>
      <c r="L613" s="33" t="s">
        <v>805</v>
      </c>
      <c r="M613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13" s="35" t="str">
        <f>IFERROR(IF(Table1[[#This Row],[Medicare Rate in CR]]&gt;0,"Y","N"),"N")</f>
        <v>Y</v>
      </c>
      <c r="O613" s="40">
        <f>Table1[[#This Row],[Medicare Rate in CR]]*Table1[[#This Row],[SumOfUnits]]*Table1[[#This Row],[Actuarial Factor 6/13/22]]</f>
        <v>356.11936156540185</v>
      </c>
      <c r="P61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356.11936156540185</v>
      </c>
      <c r="Q613" s="37">
        <f>Table1[[#This Row],[Trended Medicare Pricing for all RHCs]]-Table1[[#This Row],[SumOfSFY23 Estimated Payment 6/13/2022]]</f>
        <v>24.637947192728745</v>
      </c>
      <c r="R613" s="35">
        <f>Table1[[#This Row],[SumOfUnits]]*Table1[[#This Row],[Actuarial Factor 6/13/22]]</f>
        <v>3.0156606111051047</v>
      </c>
    </row>
    <row r="614" spans="1:18" x14ac:dyDescent="0.2">
      <c r="A614" s="178" t="s">
        <v>43</v>
      </c>
      <c r="B614" s="33" t="s">
        <v>821</v>
      </c>
      <c r="C614" s="33" t="s">
        <v>408</v>
      </c>
      <c r="D614" s="33" t="s">
        <v>184</v>
      </c>
      <c r="E614" s="33" t="s">
        <v>791</v>
      </c>
      <c r="F614" s="37">
        <v>334.71</v>
      </c>
      <c r="G614" s="33">
        <v>3</v>
      </c>
      <c r="H614" s="33">
        <v>3</v>
      </c>
      <c r="I614" s="37">
        <f>Table1[[#This Row],[SumOfPaid]]*Table1[[#This Row],[Actuarial Factor 6/13/22]]</f>
        <v>575.48966066936293</v>
      </c>
      <c r="J614" s="33">
        <v>1.7193679922003016</v>
      </c>
      <c r="K614" s="33" t="s">
        <v>206</v>
      </c>
      <c r="L614" s="33" t="s">
        <v>805</v>
      </c>
      <c r="M614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14" s="35" t="str">
        <f>IFERROR(IF(Table1[[#This Row],[Medicare Rate in CR]]&gt;0,"Y","N"),"N")</f>
        <v>Y</v>
      </c>
      <c r="O614" s="40">
        <f>Table1[[#This Row],[Medicare Rate in CR]]*Table1[[#This Row],[SumOfUnits]]*Table1[[#This Row],[Actuarial Factor 6/13/22]]</f>
        <v>609.12049859680076</v>
      </c>
      <c r="P61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609.12049859680076</v>
      </c>
      <c r="Q614" s="37">
        <f>Table1[[#This Row],[Trended Medicare Pricing for all RHCs]]-Table1[[#This Row],[SumOfSFY23 Estimated Payment 6/13/2022]]</f>
        <v>33.630837927437824</v>
      </c>
      <c r="R614" s="35">
        <f>Table1[[#This Row],[SumOfUnits]]*Table1[[#This Row],[Actuarial Factor 6/13/22]]</f>
        <v>5.1581039766009047</v>
      </c>
    </row>
    <row r="615" spans="1:18" x14ac:dyDescent="0.2">
      <c r="A615" s="178" t="s">
        <v>43</v>
      </c>
      <c r="B615" s="33" t="s">
        <v>821</v>
      </c>
      <c r="C615" s="33" t="s">
        <v>381</v>
      </c>
      <c r="D615" s="33" t="s">
        <v>184</v>
      </c>
      <c r="E615" s="33" t="s">
        <v>786</v>
      </c>
      <c r="F615" s="37">
        <v>446.28</v>
      </c>
      <c r="G615" s="33">
        <v>4</v>
      </c>
      <c r="H615" s="33">
        <v>4</v>
      </c>
      <c r="I615" s="37">
        <f>Table1[[#This Row],[SumOfPaid]]*Table1[[#This Row],[Actuarial Factor 6/13/22]]</f>
        <v>606.0624622590434</v>
      </c>
      <c r="J615" s="33">
        <v>1.3580318684660828</v>
      </c>
      <c r="K615" s="33" t="s">
        <v>206</v>
      </c>
      <c r="L615" s="33" t="s">
        <v>805</v>
      </c>
      <c r="M615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15" s="35" t="str">
        <f>IFERROR(IF(Table1[[#This Row],[Medicare Rate in CR]]&gt;0,"Y","N"),"N")</f>
        <v>Y</v>
      </c>
      <c r="O615" s="40">
        <f>Table1[[#This Row],[Medicare Rate in CR]]*Table1[[#This Row],[SumOfUnits]]*Table1[[#This Row],[Actuarial Factor 6/13/22]]</f>
        <v>641.47993338863887</v>
      </c>
      <c r="P61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641.47993338863887</v>
      </c>
      <c r="Q615" s="37">
        <f>Table1[[#This Row],[Trended Medicare Pricing for all RHCs]]-Table1[[#This Row],[SumOfSFY23 Estimated Payment 6/13/2022]]</f>
        <v>35.417471129595469</v>
      </c>
      <c r="R615" s="35">
        <f>Table1[[#This Row],[SumOfUnits]]*Table1[[#This Row],[Actuarial Factor 6/13/22]]</f>
        <v>5.4321274738643313</v>
      </c>
    </row>
    <row r="616" spans="1:18" x14ac:dyDescent="0.2">
      <c r="A616" s="178" t="s">
        <v>43</v>
      </c>
      <c r="B616" s="33" t="s">
        <v>821</v>
      </c>
      <c r="C616" s="33" t="s">
        <v>381</v>
      </c>
      <c r="D616" s="33" t="s">
        <v>184</v>
      </c>
      <c r="E616" s="33" t="s">
        <v>789</v>
      </c>
      <c r="F616" s="37">
        <v>111.57</v>
      </c>
      <c r="G616" s="33">
        <v>1</v>
      </c>
      <c r="H616" s="33">
        <v>1</v>
      </c>
      <c r="I616" s="37">
        <f>Table1[[#This Row],[SumOfPaid]]*Table1[[#This Row],[Actuarial Factor 6/13/22]]</f>
        <v>165.83107554413996</v>
      </c>
      <c r="J616" s="33">
        <v>1.4863410911906423</v>
      </c>
      <c r="K616" s="33" t="s">
        <v>206</v>
      </c>
      <c r="L616" s="33" t="s">
        <v>805</v>
      </c>
      <c r="M616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16" s="35" t="str">
        <f>IFERROR(IF(Table1[[#This Row],[Medicare Rate in CR]]&gt;0,"Y","N"),"N")</f>
        <v>Y</v>
      </c>
      <c r="O616" s="40">
        <f>Table1[[#This Row],[Medicare Rate in CR]]*Table1[[#This Row],[SumOfUnits]]*Table1[[#This Row],[Actuarial Factor 6/13/22]]</f>
        <v>175.52201945870294</v>
      </c>
      <c r="P61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175.52201945870294</v>
      </c>
      <c r="Q616" s="37">
        <f>Table1[[#This Row],[Trended Medicare Pricing for all RHCs]]-Table1[[#This Row],[SumOfSFY23 Estimated Payment 6/13/2022]]</f>
        <v>9.690943914562979</v>
      </c>
      <c r="R616" s="35">
        <f>Table1[[#This Row],[SumOfUnits]]*Table1[[#This Row],[Actuarial Factor 6/13/22]]</f>
        <v>1.4863410911906423</v>
      </c>
    </row>
    <row r="617" spans="1:18" x14ac:dyDescent="0.2">
      <c r="A617" s="178" t="s">
        <v>43</v>
      </c>
      <c r="B617" s="33" t="s">
        <v>821</v>
      </c>
      <c r="C617" s="33" t="s">
        <v>381</v>
      </c>
      <c r="D617" s="33" t="s">
        <v>184</v>
      </c>
      <c r="E617" s="33" t="s">
        <v>787</v>
      </c>
      <c r="F617" s="37">
        <v>109.92</v>
      </c>
      <c r="G617" s="33">
        <v>1</v>
      </c>
      <c r="H617" s="33">
        <v>1</v>
      </c>
      <c r="I617" s="37">
        <f>Table1[[#This Row],[SumOfPaid]]*Table1[[#This Row],[Actuarial Factor 6/13/22]]</f>
        <v>133.02402706830148</v>
      </c>
      <c r="J617" s="33">
        <v>1.210189474784402</v>
      </c>
      <c r="K617" s="33" t="s">
        <v>206</v>
      </c>
      <c r="L617" s="33" t="s">
        <v>805</v>
      </c>
      <c r="M617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17" s="35" t="str">
        <f>IFERROR(IF(Table1[[#This Row],[Medicare Rate in CR]]&gt;0,"Y","N"),"N")</f>
        <v>Y</v>
      </c>
      <c r="O617" s="40">
        <f>Table1[[#This Row],[Medicare Rate in CR]]*Table1[[#This Row],[SumOfUnits]]*Table1[[#This Row],[Actuarial Factor 6/13/22]]</f>
        <v>142.91127507729004</v>
      </c>
      <c r="P61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142.91127507729004</v>
      </c>
      <c r="Q617" s="37">
        <f>Table1[[#This Row],[Trended Medicare Pricing for all RHCs]]-Table1[[#This Row],[SumOfSFY23 Estimated Payment 6/13/2022]]</f>
        <v>9.8872480089885642</v>
      </c>
      <c r="R617" s="35">
        <f>Table1[[#This Row],[SumOfUnits]]*Table1[[#This Row],[Actuarial Factor 6/13/22]]</f>
        <v>1.210189474784402</v>
      </c>
    </row>
    <row r="618" spans="1:18" x14ac:dyDescent="0.2">
      <c r="A618" s="178" t="s">
        <v>43</v>
      </c>
      <c r="B618" s="33" t="s">
        <v>821</v>
      </c>
      <c r="C618" s="33" t="s">
        <v>381</v>
      </c>
      <c r="D618" s="33" t="s">
        <v>185</v>
      </c>
      <c r="E618" s="33" t="s">
        <v>795</v>
      </c>
      <c r="F618" s="37">
        <v>667.77</v>
      </c>
      <c r="G618" s="33">
        <v>6</v>
      </c>
      <c r="H618" s="33">
        <v>6</v>
      </c>
      <c r="I618" s="37">
        <f>Table1[[#This Row],[SumOfPaid]]*Table1[[#This Row],[Actuarial Factor 6/13/22]]</f>
        <v>803.24212083214741</v>
      </c>
      <c r="J618" s="33">
        <v>1.2028724273809057</v>
      </c>
      <c r="K618" s="33" t="s">
        <v>206</v>
      </c>
      <c r="L618" s="33" t="s">
        <v>805</v>
      </c>
      <c r="M618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18" s="35" t="str">
        <f>IFERROR(IF(Table1[[#This Row],[Medicare Rate in CR]]&gt;0,"Y","N"),"N")</f>
        <v>Y</v>
      </c>
      <c r="O618" s="40">
        <f>Table1[[#This Row],[Medicare Rate in CR]]*Table1[[#This Row],[SumOfUnits]]*Table1[[#This Row],[Actuarial Factor 6/13/22]]</f>
        <v>852.28322969646695</v>
      </c>
      <c r="P61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852.28322969646695</v>
      </c>
      <c r="Q618" s="37">
        <f>Table1[[#This Row],[Trended Medicare Pricing for all RHCs]]-Table1[[#This Row],[SumOfSFY23 Estimated Payment 6/13/2022]]</f>
        <v>49.04110886431954</v>
      </c>
      <c r="R618" s="35">
        <f>Table1[[#This Row],[SumOfUnits]]*Table1[[#This Row],[Actuarial Factor 6/13/22]]</f>
        <v>7.2172345642854339</v>
      </c>
    </row>
    <row r="619" spans="1:18" x14ac:dyDescent="0.2">
      <c r="A619" s="178" t="s">
        <v>43</v>
      </c>
      <c r="B619" s="33" t="s">
        <v>821</v>
      </c>
      <c r="C619" s="33" t="s">
        <v>364</v>
      </c>
      <c r="D619" s="33" t="s">
        <v>184</v>
      </c>
      <c r="E619" s="33" t="s">
        <v>790</v>
      </c>
      <c r="F619" s="37">
        <v>111.57</v>
      </c>
      <c r="G619" s="33">
        <v>1</v>
      </c>
      <c r="H619" s="33">
        <v>1</v>
      </c>
      <c r="I619" s="37">
        <f>Table1[[#This Row],[SumOfPaid]]*Table1[[#This Row],[Actuarial Factor 6/13/22]]</f>
        <v>233.00255719648121</v>
      </c>
      <c r="J619" s="33">
        <v>2.0883979313120125</v>
      </c>
      <c r="K619" s="33" t="s">
        <v>206</v>
      </c>
      <c r="L619" s="33" t="s">
        <v>805</v>
      </c>
      <c r="M619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19" s="35" t="str">
        <f>IFERROR(IF(Table1[[#This Row],[Medicare Rate in CR]]&gt;0,"Y","N"),"N")</f>
        <v>Y</v>
      </c>
      <c r="O619" s="40">
        <f>Table1[[#This Row],[Medicare Rate in CR]]*Table1[[#This Row],[SumOfUnits]]*Table1[[#This Row],[Actuarial Factor 6/13/22]]</f>
        <v>246.61891170863555</v>
      </c>
      <c r="P61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246.61891170863555</v>
      </c>
      <c r="Q619" s="37">
        <f>Table1[[#This Row],[Trended Medicare Pricing for all RHCs]]-Table1[[#This Row],[SumOfSFY23 Estimated Payment 6/13/2022]]</f>
        <v>13.616354512154345</v>
      </c>
      <c r="R619" s="35">
        <f>Table1[[#This Row],[SumOfUnits]]*Table1[[#This Row],[Actuarial Factor 6/13/22]]</f>
        <v>2.0883979313120125</v>
      </c>
    </row>
    <row r="620" spans="1:18" x14ac:dyDescent="0.2">
      <c r="A620" s="178" t="s">
        <v>43</v>
      </c>
      <c r="B620" s="33" t="s">
        <v>821</v>
      </c>
      <c r="C620" s="33" t="s">
        <v>249</v>
      </c>
      <c r="D620" s="33" t="s">
        <v>184</v>
      </c>
      <c r="E620" s="33" t="s">
        <v>792</v>
      </c>
      <c r="F620" s="37">
        <v>4148.24</v>
      </c>
      <c r="G620" s="33">
        <v>38</v>
      </c>
      <c r="H620" s="33">
        <v>38</v>
      </c>
      <c r="I620" s="37">
        <f>Table1[[#This Row],[SumOfPaid]]*Table1[[#This Row],[Actuarial Factor 6/13/22]]</f>
        <v>6308.3327287387683</v>
      </c>
      <c r="J620" s="33">
        <v>1.5207251096220973</v>
      </c>
      <c r="K620" s="33" t="s">
        <v>206</v>
      </c>
      <c r="L620" s="33" t="s">
        <v>805</v>
      </c>
      <c r="M620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20" s="35" t="str">
        <f>IFERROR(IF(Table1[[#This Row],[Medicare Rate in CR]]&gt;0,"Y","N"),"N")</f>
        <v>Y</v>
      </c>
      <c r="O620" s="40">
        <f>Table1[[#This Row],[Medicare Rate in CR]]*Table1[[#This Row],[SumOfUnits]]*Table1[[#This Row],[Actuarial Factor 6/13/22]]</f>
        <v>6824.1322714203916</v>
      </c>
      <c r="P62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6824.1322714203916</v>
      </c>
      <c r="Q620" s="37">
        <f>Table1[[#This Row],[Trended Medicare Pricing for all RHCs]]-Table1[[#This Row],[SumOfSFY23 Estimated Payment 6/13/2022]]</f>
        <v>515.79954268162328</v>
      </c>
      <c r="R620" s="35">
        <f>Table1[[#This Row],[SumOfUnits]]*Table1[[#This Row],[Actuarial Factor 6/13/22]]</f>
        <v>57.787554165639698</v>
      </c>
    </row>
    <row r="621" spans="1:18" x14ac:dyDescent="0.2">
      <c r="A621" s="178" t="s">
        <v>43</v>
      </c>
      <c r="B621" s="33" t="s">
        <v>821</v>
      </c>
      <c r="C621" s="33" t="s">
        <v>249</v>
      </c>
      <c r="D621" s="33" t="s">
        <v>184</v>
      </c>
      <c r="E621" s="33" t="s">
        <v>786</v>
      </c>
      <c r="F621" s="37">
        <v>19842.189999999999</v>
      </c>
      <c r="G621" s="33">
        <v>179</v>
      </c>
      <c r="H621" s="33">
        <v>179</v>
      </c>
      <c r="I621" s="37">
        <f>Table1[[#This Row],[SumOfPaid]]*Table1[[#This Row],[Actuarial Factor 6/13/22]]</f>
        <v>30203.344648719572</v>
      </c>
      <c r="J621" s="33">
        <v>1.5221779777695694</v>
      </c>
      <c r="K621" s="33" t="s">
        <v>206</v>
      </c>
      <c r="L621" s="33" t="s">
        <v>805</v>
      </c>
      <c r="M621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21" s="35" t="str">
        <f>IFERROR(IF(Table1[[#This Row],[Medicare Rate in CR]]&gt;0,"Y","N"),"N")</f>
        <v>Y</v>
      </c>
      <c r="O621" s="40">
        <f>Table1[[#This Row],[Medicare Rate in CR]]*Table1[[#This Row],[SumOfUnits]]*Table1[[#This Row],[Actuarial Factor 6/13/22]]</f>
        <v>32175.965533670715</v>
      </c>
      <c r="P62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32175.965533670715</v>
      </c>
      <c r="Q621" s="37">
        <f>Table1[[#This Row],[Trended Medicare Pricing for all RHCs]]-Table1[[#This Row],[SumOfSFY23 Estimated Payment 6/13/2022]]</f>
        <v>1972.6208849511422</v>
      </c>
      <c r="R621" s="35">
        <f>Table1[[#This Row],[SumOfUnits]]*Table1[[#This Row],[Actuarial Factor 6/13/22]]</f>
        <v>272.46985802075295</v>
      </c>
    </row>
    <row r="622" spans="1:18" x14ac:dyDescent="0.2">
      <c r="A622" s="178" t="s">
        <v>43</v>
      </c>
      <c r="B622" s="33" t="s">
        <v>821</v>
      </c>
      <c r="C622" s="33" t="s">
        <v>249</v>
      </c>
      <c r="D622" s="33" t="s">
        <v>184</v>
      </c>
      <c r="E622" s="33" t="s">
        <v>790</v>
      </c>
      <c r="F622" s="37">
        <v>6523.0499999999993</v>
      </c>
      <c r="G622" s="33">
        <v>61</v>
      </c>
      <c r="H622" s="33">
        <v>61</v>
      </c>
      <c r="I622" s="37">
        <f>Table1[[#This Row],[SumOfPaid]]*Table1[[#This Row],[Actuarial Factor 6/13/22]]</f>
        <v>14593.076693041226</v>
      </c>
      <c r="J622" s="33">
        <v>2.2371554246926251</v>
      </c>
      <c r="K622" s="33" t="s">
        <v>206</v>
      </c>
      <c r="L622" s="33" t="s">
        <v>805</v>
      </c>
      <c r="M622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22" s="35" t="str">
        <f>IFERROR(IF(Table1[[#This Row],[Medicare Rate in CR]]&gt;0,"Y","N"),"N")</f>
        <v>Y</v>
      </c>
      <c r="O622" s="40">
        <f>Table1[[#This Row],[Medicare Rate in CR]]*Table1[[#This Row],[SumOfUnits]]*Table1[[#This Row],[Actuarial Factor 6/13/22]]</f>
        <v>16115.326730219078</v>
      </c>
      <c r="P62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16115.326730219078</v>
      </c>
      <c r="Q622" s="37">
        <f>Table1[[#This Row],[Trended Medicare Pricing for all RHCs]]-Table1[[#This Row],[SumOfSFY23 Estimated Payment 6/13/2022]]</f>
        <v>1522.2500371778515</v>
      </c>
      <c r="R622" s="35">
        <f>Table1[[#This Row],[SumOfUnits]]*Table1[[#This Row],[Actuarial Factor 6/13/22]]</f>
        <v>136.46648090625013</v>
      </c>
    </row>
    <row r="623" spans="1:18" x14ac:dyDescent="0.2">
      <c r="A623" s="178" t="s">
        <v>43</v>
      </c>
      <c r="B623" s="33" t="s">
        <v>821</v>
      </c>
      <c r="C623" s="33" t="s">
        <v>249</v>
      </c>
      <c r="D623" s="33" t="s">
        <v>184</v>
      </c>
      <c r="E623" s="33" t="s">
        <v>789</v>
      </c>
      <c r="F623" s="37">
        <v>22273.689999999991</v>
      </c>
      <c r="G623" s="33">
        <v>201</v>
      </c>
      <c r="H623" s="33">
        <v>201</v>
      </c>
      <c r="I623" s="37">
        <f>Table1[[#This Row],[SumOfPaid]]*Table1[[#This Row],[Actuarial Factor 6/13/22]]</f>
        <v>34568.169739278579</v>
      </c>
      <c r="J623" s="33">
        <v>1.551973190759079</v>
      </c>
      <c r="K623" s="33" t="s">
        <v>206</v>
      </c>
      <c r="L623" s="33" t="s">
        <v>805</v>
      </c>
      <c r="M623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23" s="35" t="str">
        <f>IFERROR(IF(Table1[[#This Row],[Medicare Rate in CR]]&gt;0,"Y","N"),"N")</f>
        <v>Y</v>
      </c>
      <c r="O623" s="40">
        <f>Table1[[#This Row],[Medicare Rate in CR]]*Table1[[#This Row],[SumOfUnits]]*Table1[[#This Row],[Actuarial Factor 6/13/22]]</f>
        <v>36837.775333444668</v>
      </c>
      <c r="P62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36837.775333444668</v>
      </c>
      <c r="Q623" s="37">
        <f>Table1[[#This Row],[Trended Medicare Pricing for all RHCs]]-Table1[[#This Row],[SumOfSFY23 Estimated Payment 6/13/2022]]</f>
        <v>2269.6055941660888</v>
      </c>
      <c r="R623" s="35">
        <f>Table1[[#This Row],[SumOfUnits]]*Table1[[#This Row],[Actuarial Factor 6/13/22]]</f>
        <v>311.9466113425749</v>
      </c>
    </row>
    <row r="624" spans="1:18" x14ac:dyDescent="0.2">
      <c r="A624" s="178" t="s">
        <v>43</v>
      </c>
      <c r="B624" s="33" t="s">
        <v>821</v>
      </c>
      <c r="C624" s="33" t="s">
        <v>249</v>
      </c>
      <c r="D624" s="33" t="s">
        <v>184</v>
      </c>
      <c r="E624" s="33" t="s">
        <v>791</v>
      </c>
      <c r="F624" s="37">
        <v>19710.779999999992</v>
      </c>
      <c r="G624" s="33">
        <v>178</v>
      </c>
      <c r="H624" s="33">
        <v>178</v>
      </c>
      <c r="I624" s="37">
        <f>Table1[[#This Row],[SumOfPaid]]*Table1[[#This Row],[Actuarial Factor 6/13/22]]</f>
        <v>32652.296115465102</v>
      </c>
      <c r="J624" s="33">
        <v>1.6565704713595868</v>
      </c>
      <c r="K624" s="33" t="s">
        <v>206</v>
      </c>
      <c r="L624" s="33" t="s">
        <v>805</v>
      </c>
      <c r="M624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24" s="35" t="str">
        <f>IFERROR(IF(Table1[[#This Row],[Medicare Rate in CR]]&gt;0,"Y","N"),"N")</f>
        <v>Y</v>
      </c>
      <c r="O624" s="40">
        <f>Table1[[#This Row],[Medicare Rate in CR]]*Table1[[#This Row],[SumOfUnits]]*Table1[[#This Row],[Actuarial Factor 6/13/22]]</f>
        <v>34821.144439387943</v>
      </c>
      <c r="P62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34821.144439387943</v>
      </c>
      <c r="Q624" s="37">
        <f>Table1[[#This Row],[Trended Medicare Pricing for all RHCs]]-Table1[[#This Row],[SumOfSFY23 Estimated Payment 6/13/2022]]</f>
        <v>2168.8483239228408</v>
      </c>
      <c r="R624" s="35">
        <f>Table1[[#This Row],[SumOfUnits]]*Table1[[#This Row],[Actuarial Factor 6/13/22]]</f>
        <v>294.86954390200646</v>
      </c>
    </row>
    <row r="625" spans="1:18" x14ac:dyDescent="0.2">
      <c r="A625" s="178" t="s">
        <v>43</v>
      </c>
      <c r="B625" s="33" t="s">
        <v>821</v>
      </c>
      <c r="C625" s="33" t="s">
        <v>249</v>
      </c>
      <c r="D625" s="33" t="s">
        <v>184</v>
      </c>
      <c r="E625" s="33" t="s">
        <v>788</v>
      </c>
      <c r="F625" s="37">
        <v>3442.6299999999997</v>
      </c>
      <c r="G625" s="33">
        <v>31</v>
      </c>
      <c r="H625" s="33">
        <v>31</v>
      </c>
      <c r="I625" s="37">
        <f>Table1[[#This Row],[SumOfPaid]]*Table1[[#This Row],[Actuarial Factor 6/13/22]]</f>
        <v>6934.5599276855655</v>
      </c>
      <c r="J625" s="33">
        <v>2.0143204258620782</v>
      </c>
      <c r="K625" s="33" t="s">
        <v>206</v>
      </c>
      <c r="L625" s="33" t="s">
        <v>805</v>
      </c>
      <c r="M625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25" s="35" t="str">
        <f>IFERROR(IF(Table1[[#This Row],[Medicare Rate in CR]]&gt;0,"Y","N"),"N")</f>
        <v>Y</v>
      </c>
      <c r="O625" s="40">
        <f>Table1[[#This Row],[Medicare Rate in CR]]*Table1[[#This Row],[SumOfUnits]]*Table1[[#This Row],[Actuarial Factor 6/13/22]]</f>
        <v>7374.0040717916372</v>
      </c>
      <c r="P62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7374.0040717916372</v>
      </c>
      <c r="Q625" s="37">
        <f>Table1[[#This Row],[Trended Medicare Pricing for all RHCs]]-Table1[[#This Row],[SumOfSFY23 Estimated Payment 6/13/2022]]</f>
        <v>439.44414410607169</v>
      </c>
      <c r="R625" s="35">
        <f>Table1[[#This Row],[SumOfUnits]]*Table1[[#This Row],[Actuarial Factor 6/13/22]]</f>
        <v>62.44393320172442</v>
      </c>
    </row>
    <row r="626" spans="1:18" x14ac:dyDescent="0.2">
      <c r="A626" s="178" t="s">
        <v>43</v>
      </c>
      <c r="B626" s="33" t="s">
        <v>821</v>
      </c>
      <c r="C626" s="33" t="s">
        <v>249</v>
      </c>
      <c r="D626" s="33" t="s">
        <v>184</v>
      </c>
      <c r="E626" s="33" t="s">
        <v>787</v>
      </c>
      <c r="F626" s="37">
        <v>19867.529999999992</v>
      </c>
      <c r="G626" s="33">
        <v>179</v>
      </c>
      <c r="H626" s="33">
        <v>179</v>
      </c>
      <c r="I626" s="37">
        <f>Table1[[#This Row],[SumOfPaid]]*Table1[[#This Row],[Actuarial Factor 6/13/22]]</f>
        <v>24826.982567303265</v>
      </c>
      <c r="J626" s="33">
        <v>1.2496260263506975</v>
      </c>
      <c r="K626" s="33" t="s">
        <v>206</v>
      </c>
      <c r="L626" s="33" t="s">
        <v>805</v>
      </c>
      <c r="M626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26" s="35" t="str">
        <f>IFERROR(IF(Table1[[#This Row],[Medicare Rate in CR]]&gt;0,"Y","N"),"N")</f>
        <v>Y</v>
      </c>
      <c r="O626" s="40">
        <f>Table1[[#This Row],[Medicare Rate in CR]]*Table1[[#This Row],[SumOfUnits]]*Table1[[#This Row],[Actuarial Factor 6/13/22]]</f>
        <v>26414.732403863945</v>
      </c>
      <c r="P62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26414.732403863945</v>
      </c>
      <c r="Q626" s="37">
        <f>Table1[[#This Row],[Trended Medicare Pricing for all RHCs]]-Table1[[#This Row],[SumOfSFY23 Estimated Payment 6/13/2022]]</f>
        <v>1587.7498365606807</v>
      </c>
      <c r="R626" s="35">
        <f>Table1[[#This Row],[SumOfUnits]]*Table1[[#This Row],[Actuarial Factor 6/13/22]]</f>
        <v>223.68305871677487</v>
      </c>
    </row>
    <row r="627" spans="1:18" x14ac:dyDescent="0.2">
      <c r="A627" s="178" t="s">
        <v>43</v>
      </c>
      <c r="B627" s="33" t="s">
        <v>821</v>
      </c>
      <c r="C627" s="33" t="s">
        <v>249</v>
      </c>
      <c r="D627" s="33" t="s">
        <v>2</v>
      </c>
      <c r="E627" s="33" t="s">
        <v>800</v>
      </c>
      <c r="F627" s="37">
        <v>669.41999999999985</v>
      </c>
      <c r="G627" s="33">
        <v>6</v>
      </c>
      <c r="H627" s="33">
        <v>6</v>
      </c>
      <c r="I627" s="37">
        <f>Table1[[#This Row],[SumOfPaid]]*Table1[[#This Row],[Actuarial Factor 6/13/22]]</f>
        <v>875.10587127989209</v>
      </c>
      <c r="J627" s="33">
        <v>1.307259823847349</v>
      </c>
      <c r="K627" s="33" t="s">
        <v>206</v>
      </c>
      <c r="L627" s="33" t="s">
        <v>805</v>
      </c>
      <c r="M627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27" s="35" t="str">
        <f>IFERROR(IF(Table1[[#This Row],[Medicare Rate in CR]]&gt;0,"Y","N"),"N")</f>
        <v>Y</v>
      </c>
      <c r="O627" s="40">
        <f>Table1[[#This Row],[Medicare Rate in CR]]*Table1[[#This Row],[SumOfUnits]]*Table1[[#This Row],[Actuarial Factor 6/13/22]]</f>
        <v>926.24587558880057</v>
      </c>
      <c r="P62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926.24587558880057</v>
      </c>
      <c r="Q627" s="37">
        <f>Table1[[#This Row],[Trended Medicare Pricing for all RHCs]]-Table1[[#This Row],[SumOfSFY23 Estimated Payment 6/13/2022]]</f>
        <v>51.140004308908487</v>
      </c>
      <c r="R627" s="35">
        <f>Table1[[#This Row],[SumOfUnits]]*Table1[[#This Row],[Actuarial Factor 6/13/22]]</f>
        <v>7.8435589430840942</v>
      </c>
    </row>
    <row r="628" spans="1:18" x14ac:dyDescent="0.2">
      <c r="A628" s="178" t="s">
        <v>43</v>
      </c>
      <c r="B628" s="33" t="s">
        <v>821</v>
      </c>
      <c r="C628" s="33" t="s">
        <v>249</v>
      </c>
      <c r="D628" s="33" t="s">
        <v>2</v>
      </c>
      <c r="E628" s="33" t="s">
        <v>798</v>
      </c>
      <c r="F628" s="37">
        <v>999.18000000000006</v>
      </c>
      <c r="G628" s="33">
        <v>9</v>
      </c>
      <c r="H628" s="33">
        <v>9</v>
      </c>
      <c r="I628" s="37">
        <f>Table1[[#This Row],[SumOfPaid]]*Table1[[#This Row],[Actuarial Factor 6/13/22]]</f>
        <v>1449.1065791607432</v>
      </c>
      <c r="J628" s="33">
        <v>1.4502958217345654</v>
      </c>
      <c r="K628" s="33" t="s">
        <v>206</v>
      </c>
      <c r="L628" s="33" t="s">
        <v>805</v>
      </c>
      <c r="M628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28" s="35" t="str">
        <f>IFERROR(IF(Table1[[#This Row],[Medicare Rate in CR]]&gt;0,"Y","N"),"N")</f>
        <v>Y</v>
      </c>
      <c r="O628" s="40">
        <f>Table1[[#This Row],[Medicare Rate in CR]]*Table1[[#This Row],[SumOfUnits]]*Table1[[#This Row],[Actuarial Factor 6/13/22]]</f>
        <v>1541.3889022977135</v>
      </c>
      <c r="P62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1541.3889022977135</v>
      </c>
      <c r="Q628" s="37">
        <f>Table1[[#This Row],[Trended Medicare Pricing for all RHCs]]-Table1[[#This Row],[SumOfSFY23 Estimated Payment 6/13/2022]]</f>
        <v>92.282323136970263</v>
      </c>
      <c r="R628" s="35">
        <f>Table1[[#This Row],[SumOfUnits]]*Table1[[#This Row],[Actuarial Factor 6/13/22]]</f>
        <v>13.052662395611089</v>
      </c>
    </row>
    <row r="629" spans="1:18" x14ac:dyDescent="0.2">
      <c r="A629" s="178" t="s">
        <v>43</v>
      </c>
      <c r="B629" s="33" t="s">
        <v>821</v>
      </c>
      <c r="C629" s="33" t="s">
        <v>249</v>
      </c>
      <c r="D629" s="33" t="s">
        <v>2</v>
      </c>
      <c r="E629" s="33" t="s">
        <v>799</v>
      </c>
      <c r="F629" s="37">
        <v>2561.16</v>
      </c>
      <c r="G629" s="33">
        <v>23</v>
      </c>
      <c r="H629" s="33">
        <v>23</v>
      </c>
      <c r="I629" s="37">
        <f>Table1[[#This Row],[SumOfPaid]]*Table1[[#This Row],[Actuarial Factor 6/13/22]]</f>
        <v>2914.5892171672667</v>
      </c>
      <c r="J629" s="33">
        <v>1.1379957586278353</v>
      </c>
      <c r="K629" s="33" t="s">
        <v>206</v>
      </c>
      <c r="L629" s="33" t="s">
        <v>805</v>
      </c>
      <c r="M629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29" s="35" t="str">
        <f>IFERROR(IF(Table1[[#This Row],[Medicare Rate in CR]]&gt;0,"Y","N"),"N")</f>
        <v>Y</v>
      </c>
      <c r="O629" s="40">
        <f>Table1[[#This Row],[Medicare Rate in CR]]*Table1[[#This Row],[SumOfUnits]]*Table1[[#This Row],[Actuarial Factor 6/13/22]]</f>
        <v>3090.8761401363049</v>
      </c>
      <c r="P62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3090.8761401363049</v>
      </c>
      <c r="Q629" s="37">
        <f>Table1[[#This Row],[Trended Medicare Pricing for all RHCs]]-Table1[[#This Row],[SumOfSFY23 Estimated Payment 6/13/2022]]</f>
        <v>176.28692296903819</v>
      </c>
      <c r="R629" s="35">
        <f>Table1[[#This Row],[SumOfUnits]]*Table1[[#This Row],[Actuarial Factor 6/13/22]]</f>
        <v>26.173902448440213</v>
      </c>
    </row>
    <row r="630" spans="1:18" x14ac:dyDescent="0.2">
      <c r="A630" s="178" t="s">
        <v>43</v>
      </c>
      <c r="B630" s="33" t="s">
        <v>821</v>
      </c>
      <c r="C630" s="33" t="s">
        <v>249</v>
      </c>
      <c r="D630" s="33" t="s">
        <v>2</v>
      </c>
      <c r="E630" s="33" t="s">
        <v>803</v>
      </c>
      <c r="F630" s="37">
        <v>183.51999999999998</v>
      </c>
      <c r="G630" s="33">
        <v>2</v>
      </c>
      <c r="H630" s="33">
        <v>2</v>
      </c>
      <c r="I630" s="37">
        <f>Table1[[#This Row],[SumOfPaid]]*Table1[[#This Row],[Actuarial Factor 6/13/22]]</f>
        <v>195.58874740462258</v>
      </c>
      <c r="J630" s="33">
        <v>1.0657625730417535</v>
      </c>
      <c r="K630" s="33" t="s">
        <v>206</v>
      </c>
      <c r="L630" s="33" t="s">
        <v>805</v>
      </c>
      <c r="M630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30" s="35" t="str">
        <f>IFERROR(IF(Table1[[#This Row],[Medicare Rate in CR]]&gt;0,"Y","N"),"N")</f>
        <v>Y</v>
      </c>
      <c r="O630" s="40">
        <f>Table1[[#This Row],[Medicare Rate in CR]]*Table1[[#This Row],[SumOfUnits]]*Table1[[#This Row],[Actuarial Factor 6/13/22]]</f>
        <v>251.71180450100135</v>
      </c>
      <c r="P63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251.71180450100135</v>
      </c>
      <c r="Q630" s="37">
        <f>Table1[[#This Row],[Trended Medicare Pricing for all RHCs]]-Table1[[#This Row],[SumOfSFY23 Estimated Payment 6/13/2022]]</f>
        <v>56.123057096378773</v>
      </c>
      <c r="R630" s="35">
        <f>Table1[[#This Row],[SumOfUnits]]*Table1[[#This Row],[Actuarial Factor 6/13/22]]</f>
        <v>2.131525146083507</v>
      </c>
    </row>
    <row r="631" spans="1:18" x14ac:dyDescent="0.2">
      <c r="A631" s="178" t="s">
        <v>43</v>
      </c>
      <c r="B631" s="33" t="s">
        <v>821</v>
      </c>
      <c r="C631" s="33" t="s">
        <v>249</v>
      </c>
      <c r="D631" s="33" t="s">
        <v>185</v>
      </c>
      <c r="E631" s="33" t="s">
        <v>797</v>
      </c>
      <c r="F631" s="37">
        <v>666.11999999999989</v>
      </c>
      <c r="G631" s="33">
        <v>6</v>
      </c>
      <c r="H631" s="33">
        <v>6</v>
      </c>
      <c r="I631" s="37">
        <f>Table1[[#This Row],[SumOfPaid]]*Table1[[#This Row],[Actuarial Factor 6/13/22]]</f>
        <v>726.32873605135705</v>
      </c>
      <c r="J631" s="33">
        <v>1.0903872215987467</v>
      </c>
      <c r="K631" s="33" t="s">
        <v>206</v>
      </c>
      <c r="L631" s="33" t="s">
        <v>805</v>
      </c>
      <c r="M631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31" s="35" t="str">
        <f>IFERROR(IF(Table1[[#This Row],[Medicare Rate in CR]]&gt;0,"Y","N"),"N")</f>
        <v>Y</v>
      </c>
      <c r="O631" s="40">
        <f>Table1[[#This Row],[Medicare Rate in CR]]*Table1[[#This Row],[SumOfUnits]]*Table1[[#This Row],[Actuarial Factor 6/13/22]]</f>
        <v>772.58296199157598</v>
      </c>
      <c r="P63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772.58296199157598</v>
      </c>
      <c r="Q631" s="37">
        <f>Table1[[#This Row],[Trended Medicare Pricing for all RHCs]]-Table1[[#This Row],[SumOfSFY23 Estimated Payment 6/13/2022]]</f>
        <v>46.25422594021893</v>
      </c>
      <c r="R631" s="35">
        <f>Table1[[#This Row],[SumOfUnits]]*Table1[[#This Row],[Actuarial Factor 6/13/22]]</f>
        <v>6.5423233295924801</v>
      </c>
    </row>
    <row r="632" spans="1:18" x14ac:dyDescent="0.2">
      <c r="A632" s="178" t="s">
        <v>43</v>
      </c>
      <c r="B632" s="33" t="s">
        <v>821</v>
      </c>
      <c r="C632" s="33" t="s">
        <v>249</v>
      </c>
      <c r="D632" s="33" t="s">
        <v>185</v>
      </c>
      <c r="E632" s="33" t="s">
        <v>796</v>
      </c>
      <c r="F632" s="37">
        <v>109.92</v>
      </c>
      <c r="G632" s="33">
        <v>1</v>
      </c>
      <c r="H632" s="33">
        <v>1</v>
      </c>
      <c r="I632" s="37">
        <f>Table1[[#This Row],[SumOfPaid]]*Table1[[#This Row],[Actuarial Factor 6/13/22]]</f>
        <v>104.51321591863893</v>
      </c>
      <c r="J632" s="33">
        <v>0.95081164409242114</v>
      </c>
      <c r="K632" s="33" t="s">
        <v>206</v>
      </c>
      <c r="L632" s="33" t="s">
        <v>805</v>
      </c>
      <c r="M632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32" s="35" t="str">
        <f>IFERROR(IF(Table1[[#This Row],[Medicare Rate in CR]]&gt;0,"Y","N"),"N")</f>
        <v>Y</v>
      </c>
      <c r="O632" s="40">
        <f>Table1[[#This Row],[Medicare Rate in CR]]*Table1[[#This Row],[SumOfUnits]]*Table1[[#This Row],[Actuarial Factor 6/13/22]]</f>
        <v>112.28134705087402</v>
      </c>
      <c r="P63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112.28134705087402</v>
      </c>
      <c r="Q632" s="37">
        <f>Table1[[#This Row],[Trended Medicare Pricing for all RHCs]]-Table1[[#This Row],[SumOfSFY23 Estimated Payment 6/13/2022]]</f>
        <v>7.7681311322350837</v>
      </c>
      <c r="R632" s="35">
        <f>Table1[[#This Row],[SumOfUnits]]*Table1[[#This Row],[Actuarial Factor 6/13/22]]</f>
        <v>0.95081164409242114</v>
      </c>
    </row>
    <row r="633" spans="1:18" x14ac:dyDescent="0.2">
      <c r="A633" s="178" t="s">
        <v>43</v>
      </c>
      <c r="B633" s="33" t="s">
        <v>821</v>
      </c>
      <c r="C633" s="33" t="s">
        <v>249</v>
      </c>
      <c r="D633" s="33" t="s">
        <v>185</v>
      </c>
      <c r="E633" s="33" t="s">
        <v>795</v>
      </c>
      <c r="F633" s="37">
        <v>3893.3999999999996</v>
      </c>
      <c r="G633" s="33">
        <v>35</v>
      </c>
      <c r="H633" s="33">
        <v>35</v>
      </c>
      <c r="I633" s="37">
        <f>Table1[[#This Row],[SumOfPaid]]*Table1[[#This Row],[Actuarial Factor 6/13/22]]</f>
        <v>4439.5587914964508</v>
      </c>
      <c r="J633" s="33">
        <v>1.1402781094920766</v>
      </c>
      <c r="K633" s="33" t="s">
        <v>206</v>
      </c>
      <c r="L633" s="33" t="s">
        <v>805</v>
      </c>
      <c r="M633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33" s="35" t="str">
        <f>IFERROR(IF(Table1[[#This Row],[Medicare Rate in CR]]&gt;0,"Y","N"),"N")</f>
        <v>Y</v>
      </c>
      <c r="O633" s="40">
        <f>Table1[[#This Row],[Medicare Rate in CR]]*Table1[[#This Row],[SumOfUnits]]*Table1[[#This Row],[Actuarial Factor 6/13/22]]</f>
        <v>4712.9404682471768</v>
      </c>
      <c r="P63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4712.9404682471768</v>
      </c>
      <c r="Q633" s="37">
        <f>Table1[[#This Row],[Trended Medicare Pricing for all RHCs]]-Table1[[#This Row],[SumOfSFY23 Estimated Payment 6/13/2022]]</f>
        <v>273.381676750726</v>
      </c>
      <c r="R633" s="35">
        <f>Table1[[#This Row],[SumOfUnits]]*Table1[[#This Row],[Actuarial Factor 6/13/22]]</f>
        <v>39.909733832222685</v>
      </c>
    </row>
    <row r="634" spans="1:18" x14ac:dyDescent="0.2">
      <c r="A634" s="178" t="s">
        <v>43</v>
      </c>
      <c r="B634" s="33" t="s">
        <v>821</v>
      </c>
      <c r="C634" s="33" t="s">
        <v>220</v>
      </c>
      <c r="D634" s="33" t="s">
        <v>184</v>
      </c>
      <c r="E634" s="33" t="s">
        <v>786</v>
      </c>
      <c r="F634" s="37">
        <v>111.57</v>
      </c>
      <c r="G634" s="33">
        <v>1</v>
      </c>
      <c r="H634" s="33">
        <v>1</v>
      </c>
      <c r="I634" s="37">
        <f>Table1[[#This Row],[SumOfPaid]]*Table1[[#This Row],[Actuarial Factor 6/13/22]]</f>
        <v>153.8302746706203</v>
      </c>
      <c r="J634" s="33">
        <v>1.3787781184065637</v>
      </c>
      <c r="K634" s="33" t="s">
        <v>206</v>
      </c>
      <c r="L634" s="33" t="s">
        <v>805</v>
      </c>
      <c r="M634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34" s="35" t="str">
        <f>IFERROR(IF(Table1[[#This Row],[Medicare Rate in CR]]&gt;0,"Y","N"),"N")</f>
        <v>Y</v>
      </c>
      <c r="O634" s="40">
        <f>Table1[[#This Row],[Medicare Rate in CR]]*Table1[[#This Row],[SumOfUnits]]*Table1[[#This Row],[Actuarial Factor 6/13/22]]</f>
        <v>162.81990800263111</v>
      </c>
      <c r="P63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162.81990800263111</v>
      </c>
      <c r="Q634" s="37">
        <f>Table1[[#This Row],[Trended Medicare Pricing for all RHCs]]-Table1[[#This Row],[SumOfSFY23 Estimated Payment 6/13/2022]]</f>
        <v>8.9896333320108113</v>
      </c>
      <c r="R634" s="35">
        <f>Table1[[#This Row],[SumOfUnits]]*Table1[[#This Row],[Actuarial Factor 6/13/22]]</f>
        <v>1.3787781184065637</v>
      </c>
    </row>
    <row r="635" spans="1:18" x14ac:dyDescent="0.2">
      <c r="A635" s="178" t="s">
        <v>43</v>
      </c>
      <c r="B635" s="33" t="s">
        <v>821</v>
      </c>
      <c r="C635" s="33" t="s">
        <v>220</v>
      </c>
      <c r="D635" s="33" t="s">
        <v>184</v>
      </c>
      <c r="E635" s="33" t="s">
        <v>789</v>
      </c>
      <c r="F635" s="37">
        <v>111.57</v>
      </c>
      <c r="G635" s="33">
        <v>1</v>
      </c>
      <c r="H635" s="33">
        <v>1</v>
      </c>
      <c r="I635" s="37">
        <f>Table1[[#This Row],[SumOfPaid]]*Table1[[#This Row],[Actuarial Factor 6/13/22]]</f>
        <v>170.7951478595113</v>
      </c>
      <c r="J635" s="33">
        <v>1.5308339863718861</v>
      </c>
      <c r="K635" s="33" t="s">
        <v>206</v>
      </c>
      <c r="L635" s="33" t="s">
        <v>805</v>
      </c>
      <c r="M635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35" s="35" t="str">
        <f>IFERROR(IF(Table1[[#This Row],[Medicare Rate in CR]]&gt;0,"Y","N"),"N")</f>
        <v>Y</v>
      </c>
      <c r="O635" s="40">
        <f>Table1[[#This Row],[Medicare Rate in CR]]*Table1[[#This Row],[SumOfUnits]]*Table1[[#This Row],[Actuarial Factor 6/13/22]]</f>
        <v>180.77618545065604</v>
      </c>
      <c r="P63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180.77618545065604</v>
      </c>
      <c r="Q635" s="37">
        <f>Table1[[#This Row],[Trended Medicare Pricing for all RHCs]]-Table1[[#This Row],[SumOfSFY23 Estimated Payment 6/13/2022]]</f>
        <v>9.9810375911447409</v>
      </c>
      <c r="R635" s="35">
        <f>Table1[[#This Row],[SumOfUnits]]*Table1[[#This Row],[Actuarial Factor 6/13/22]]</f>
        <v>1.5308339863718861</v>
      </c>
    </row>
    <row r="636" spans="1:18" x14ac:dyDescent="0.2">
      <c r="A636" s="178" t="s">
        <v>43</v>
      </c>
      <c r="B636" s="33" t="s">
        <v>821</v>
      </c>
      <c r="C636" s="33" t="s">
        <v>220</v>
      </c>
      <c r="D636" s="33" t="s">
        <v>184</v>
      </c>
      <c r="E636" s="33" t="s">
        <v>791</v>
      </c>
      <c r="F636" s="37">
        <v>669.42</v>
      </c>
      <c r="G636" s="33">
        <v>6</v>
      </c>
      <c r="H636" s="33">
        <v>6</v>
      </c>
      <c r="I636" s="37">
        <f>Table1[[#This Row],[SumOfPaid]]*Table1[[#This Row],[Actuarial Factor 6/13/22]]</f>
        <v>1093.4472595316779</v>
      </c>
      <c r="J636" s="33">
        <v>1.6334248446889514</v>
      </c>
      <c r="K636" s="33" t="s">
        <v>206</v>
      </c>
      <c r="L636" s="33" t="s">
        <v>805</v>
      </c>
      <c r="M636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36" s="35" t="str">
        <f>IFERROR(IF(Table1[[#This Row],[Medicare Rate in CR]]&gt;0,"Y","N"),"N")</f>
        <v>Y</v>
      </c>
      <c r="O636" s="40">
        <f>Table1[[#This Row],[Medicare Rate in CR]]*Table1[[#This Row],[SumOfUnits]]*Table1[[#This Row],[Actuarial Factor 6/13/22]]</f>
        <v>1157.3468394559095</v>
      </c>
      <c r="P63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1157.3468394559095</v>
      </c>
      <c r="Q636" s="37">
        <f>Table1[[#This Row],[Trended Medicare Pricing for all RHCs]]-Table1[[#This Row],[SumOfSFY23 Estimated Payment 6/13/2022]]</f>
        <v>63.899579924231602</v>
      </c>
      <c r="R636" s="35">
        <f>Table1[[#This Row],[SumOfUnits]]*Table1[[#This Row],[Actuarial Factor 6/13/22]]</f>
        <v>9.8005490681337086</v>
      </c>
    </row>
    <row r="637" spans="1:18" x14ac:dyDescent="0.2">
      <c r="A637" s="178" t="s">
        <v>43</v>
      </c>
      <c r="B637" s="33" t="s">
        <v>821</v>
      </c>
      <c r="C637" s="33" t="s">
        <v>220</v>
      </c>
      <c r="D637" s="33" t="s">
        <v>184</v>
      </c>
      <c r="E637" s="33" t="s">
        <v>787</v>
      </c>
      <c r="F637" s="37">
        <v>446.28</v>
      </c>
      <c r="G637" s="33">
        <v>4</v>
      </c>
      <c r="H637" s="33">
        <v>4</v>
      </c>
      <c r="I637" s="37">
        <f>Table1[[#This Row],[SumOfPaid]]*Table1[[#This Row],[Actuarial Factor 6/13/22]]</f>
        <v>537.37097630395056</v>
      </c>
      <c r="J637" s="33">
        <v>1.2041117152997012</v>
      </c>
      <c r="K637" s="33" t="s">
        <v>206</v>
      </c>
      <c r="L637" s="33" t="s">
        <v>805</v>
      </c>
      <c r="M637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37" s="35" t="str">
        <f>IFERROR(IF(Table1[[#This Row],[Medicare Rate in CR]]&gt;0,"Y","N"),"N")</f>
        <v>Y</v>
      </c>
      <c r="O637" s="40">
        <f>Table1[[#This Row],[Medicare Rate in CR]]*Table1[[#This Row],[SumOfUnits]]*Table1[[#This Row],[Actuarial Factor 6/13/22]]</f>
        <v>568.77420983896684</v>
      </c>
      <c r="P63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568.77420983896684</v>
      </c>
      <c r="Q637" s="37">
        <f>Table1[[#This Row],[Trended Medicare Pricing for all RHCs]]-Table1[[#This Row],[SumOfSFY23 Estimated Payment 6/13/2022]]</f>
        <v>31.403233535016284</v>
      </c>
      <c r="R637" s="35">
        <f>Table1[[#This Row],[SumOfUnits]]*Table1[[#This Row],[Actuarial Factor 6/13/22]]</f>
        <v>4.8164468611988047</v>
      </c>
    </row>
    <row r="638" spans="1:18" x14ac:dyDescent="0.2">
      <c r="A638" s="178" t="s">
        <v>43</v>
      </c>
      <c r="B638" s="33" t="s">
        <v>821</v>
      </c>
      <c r="C638" s="33" t="s">
        <v>220</v>
      </c>
      <c r="D638" s="33" t="s">
        <v>185</v>
      </c>
      <c r="E638" s="33" t="s">
        <v>795</v>
      </c>
      <c r="F638" s="37">
        <v>223.14</v>
      </c>
      <c r="G638" s="33">
        <v>2</v>
      </c>
      <c r="H638" s="33">
        <v>2</v>
      </c>
      <c r="I638" s="37">
        <f>Table1[[#This Row],[SumOfPaid]]*Table1[[#This Row],[Actuarial Factor 6/13/22]]</f>
        <v>269.78958747907569</v>
      </c>
      <c r="J638" s="33">
        <v>1.2090597269833991</v>
      </c>
      <c r="K638" s="33" t="s">
        <v>206</v>
      </c>
      <c r="L638" s="33" t="s">
        <v>805</v>
      </c>
      <c r="M638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38" s="35" t="str">
        <f>IFERROR(IF(Table1[[#This Row],[Medicare Rate in CR]]&gt;0,"Y","N"),"N")</f>
        <v>Y</v>
      </c>
      <c r="O638" s="40">
        <f>Table1[[#This Row],[Medicare Rate in CR]]*Table1[[#This Row],[SumOfUnits]]*Table1[[#This Row],[Actuarial Factor 6/13/22]]</f>
        <v>285.55572631893921</v>
      </c>
      <c r="P63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285.55572631893921</v>
      </c>
      <c r="Q638" s="37">
        <f>Table1[[#This Row],[Trended Medicare Pricing for all RHCs]]-Table1[[#This Row],[SumOfSFY23 Estimated Payment 6/13/2022]]</f>
        <v>15.766138839863515</v>
      </c>
      <c r="R638" s="35">
        <f>Table1[[#This Row],[SumOfUnits]]*Table1[[#This Row],[Actuarial Factor 6/13/22]]</f>
        <v>2.4181194539667983</v>
      </c>
    </row>
    <row r="639" spans="1:18" x14ac:dyDescent="0.2">
      <c r="A639" s="178" t="s">
        <v>43</v>
      </c>
      <c r="B639" s="33" t="s">
        <v>821</v>
      </c>
      <c r="C639" s="33" t="s">
        <v>422</v>
      </c>
      <c r="D639" s="33" t="s">
        <v>184</v>
      </c>
      <c r="E639" s="33" t="s">
        <v>789</v>
      </c>
      <c r="F639" s="37">
        <v>223.14</v>
      </c>
      <c r="G639" s="33">
        <v>2</v>
      </c>
      <c r="H639" s="33">
        <v>2</v>
      </c>
      <c r="I639" s="37">
        <f>Table1[[#This Row],[SumOfPaid]]*Table1[[#This Row],[Actuarial Factor 6/13/22]]</f>
        <v>364.09394380709949</v>
      </c>
      <c r="J639" s="33">
        <v>1.6316838926552815</v>
      </c>
      <c r="K639" s="33" t="s">
        <v>206</v>
      </c>
      <c r="L639" s="33" t="s">
        <v>805</v>
      </c>
      <c r="M639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39" s="35" t="str">
        <f>IFERROR(IF(Table1[[#This Row],[Medicare Rate in CR]]&gt;0,"Y","N"),"N")</f>
        <v>Y</v>
      </c>
      <c r="O639" s="40">
        <f>Table1[[#This Row],[Medicare Rate in CR]]*Table1[[#This Row],[SumOfUnits]]*Table1[[#This Row],[Actuarial Factor 6/13/22]]</f>
        <v>385.37110176732438</v>
      </c>
      <c r="P63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385.37110176732438</v>
      </c>
      <c r="Q639" s="37">
        <f>Table1[[#This Row],[Trended Medicare Pricing for all RHCs]]-Table1[[#This Row],[SumOfSFY23 Estimated Payment 6/13/2022]]</f>
        <v>21.277157960224883</v>
      </c>
      <c r="R639" s="35">
        <f>Table1[[#This Row],[SumOfUnits]]*Table1[[#This Row],[Actuarial Factor 6/13/22]]</f>
        <v>3.2633677853105629</v>
      </c>
    </row>
    <row r="640" spans="1:18" x14ac:dyDescent="0.2">
      <c r="A640" s="178" t="s">
        <v>43</v>
      </c>
      <c r="B640" s="33" t="s">
        <v>821</v>
      </c>
      <c r="C640" s="33" t="s">
        <v>192</v>
      </c>
      <c r="D640" s="33" t="s">
        <v>184</v>
      </c>
      <c r="E640" s="33" t="s">
        <v>790</v>
      </c>
      <c r="F640" s="37">
        <v>111.57</v>
      </c>
      <c r="G640" s="33">
        <v>1</v>
      </c>
      <c r="H640" s="33">
        <v>1</v>
      </c>
      <c r="I640" s="37">
        <f>Table1[[#This Row],[SumOfPaid]]*Table1[[#This Row],[Actuarial Factor 6/13/22]]</f>
        <v>217.6303634209842</v>
      </c>
      <c r="J640" s="33">
        <v>1.9506172216633881</v>
      </c>
      <c r="K640" s="33" t="s">
        <v>206</v>
      </c>
      <c r="L640" s="33" t="s">
        <v>805</v>
      </c>
      <c r="M640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40" s="35" t="str">
        <f>IFERROR(IF(Table1[[#This Row],[Medicare Rate in CR]]&gt;0,"Y","N"),"N")</f>
        <v>Y</v>
      </c>
      <c r="O640" s="40">
        <f>Table1[[#This Row],[Medicare Rate in CR]]*Table1[[#This Row],[SumOfUnits]]*Table1[[#This Row],[Actuarial Factor 6/13/22]]</f>
        <v>230.34838770622952</v>
      </c>
      <c r="P64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230.34838770622952</v>
      </c>
      <c r="Q640" s="37">
        <f>Table1[[#This Row],[Trended Medicare Pricing for all RHCs]]-Table1[[#This Row],[SumOfSFY23 Estimated Payment 6/13/2022]]</f>
        <v>12.71802428524532</v>
      </c>
      <c r="R640" s="35">
        <f>Table1[[#This Row],[SumOfUnits]]*Table1[[#This Row],[Actuarial Factor 6/13/22]]</f>
        <v>1.9506172216633881</v>
      </c>
    </row>
    <row r="641" spans="1:18" x14ac:dyDescent="0.2">
      <c r="A641" s="178" t="s">
        <v>43</v>
      </c>
      <c r="B641" s="33" t="s">
        <v>821</v>
      </c>
      <c r="C641" s="33" t="s">
        <v>192</v>
      </c>
      <c r="D641" s="33" t="s">
        <v>184</v>
      </c>
      <c r="E641" s="33" t="s">
        <v>789</v>
      </c>
      <c r="F641" s="37">
        <v>442.98</v>
      </c>
      <c r="G641" s="33">
        <v>4</v>
      </c>
      <c r="H641" s="33">
        <v>4</v>
      </c>
      <c r="I641" s="37">
        <f>Table1[[#This Row],[SumOfPaid]]*Table1[[#This Row],[Actuarial Factor 6/13/22]]</f>
        <v>610.91649094417835</v>
      </c>
      <c r="J641" s="33">
        <v>1.3791062597502783</v>
      </c>
      <c r="K641" s="33" t="s">
        <v>206</v>
      </c>
      <c r="L641" s="33" t="s">
        <v>805</v>
      </c>
      <c r="M641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41" s="35" t="str">
        <f>IFERROR(IF(Table1[[#This Row],[Medicare Rate in CR]]&gt;0,"Y","N"),"N")</f>
        <v>Y</v>
      </c>
      <c r="O641" s="40">
        <f>Table1[[#This Row],[Medicare Rate in CR]]*Table1[[#This Row],[SumOfUnits]]*Table1[[#This Row],[Actuarial Factor 6/13/22]]</f>
        <v>651.43463285564144</v>
      </c>
      <c r="P64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651.43463285564144</v>
      </c>
      <c r="Q641" s="37">
        <f>Table1[[#This Row],[Trended Medicare Pricing for all RHCs]]-Table1[[#This Row],[SumOfSFY23 Estimated Payment 6/13/2022]]</f>
        <v>40.51814191146309</v>
      </c>
      <c r="R641" s="35">
        <f>Table1[[#This Row],[SumOfUnits]]*Table1[[#This Row],[Actuarial Factor 6/13/22]]</f>
        <v>5.5164250390011134</v>
      </c>
    </row>
    <row r="642" spans="1:18" x14ac:dyDescent="0.2">
      <c r="A642" s="178" t="s">
        <v>43</v>
      </c>
      <c r="B642" s="33" t="s">
        <v>821</v>
      </c>
      <c r="C642" s="33" t="s">
        <v>192</v>
      </c>
      <c r="D642" s="33" t="s">
        <v>184</v>
      </c>
      <c r="E642" s="33" t="s">
        <v>787</v>
      </c>
      <c r="F642" s="37">
        <v>334.71</v>
      </c>
      <c r="G642" s="33">
        <v>3</v>
      </c>
      <c r="H642" s="33">
        <v>3</v>
      </c>
      <c r="I642" s="37">
        <f>Table1[[#This Row],[SumOfPaid]]*Table1[[#This Row],[Actuarial Factor 6/13/22]]</f>
        <v>384.14471037731153</v>
      </c>
      <c r="J642" s="33">
        <v>1.1476941542747798</v>
      </c>
      <c r="K642" s="33" t="s">
        <v>206</v>
      </c>
      <c r="L642" s="33" t="s">
        <v>805</v>
      </c>
      <c r="M642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42" s="35" t="str">
        <f>IFERROR(IF(Table1[[#This Row],[Medicare Rate in CR]]&gt;0,"Y","N"),"N")</f>
        <v>Y</v>
      </c>
      <c r="O642" s="40">
        <f>Table1[[#This Row],[Medicare Rate in CR]]*Table1[[#This Row],[SumOfUnits]]*Table1[[#This Row],[Actuarial Factor 6/13/22]]</f>
        <v>406.59360803492621</v>
      </c>
      <c r="P64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406.59360803492621</v>
      </c>
      <c r="Q642" s="37">
        <f>Table1[[#This Row],[Trended Medicare Pricing for all RHCs]]-Table1[[#This Row],[SumOfSFY23 Estimated Payment 6/13/2022]]</f>
        <v>22.44889765761468</v>
      </c>
      <c r="R642" s="35">
        <f>Table1[[#This Row],[SumOfUnits]]*Table1[[#This Row],[Actuarial Factor 6/13/22]]</f>
        <v>3.4430824628243393</v>
      </c>
    </row>
    <row r="643" spans="1:18" x14ac:dyDescent="0.2">
      <c r="A643" s="178" t="s">
        <v>43</v>
      </c>
      <c r="B643" s="33" t="s">
        <v>821</v>
      </c>
      <c r="C643" s="33" t="s">
        <v>192</v>
      </c>
      <c r="D643" s="33" t="s">
        <v>185</v>
      </c>
      <c r="E643" s="33" t="s">
        <v>795</v>
      </c>
      <c r="F643" s="37">
        <v>109.92</v>
      </c>
      <c r="G643" s="33">
        <v>1</v>
      </c>
      <c r="H643" s="33">
        <v>1</v>
      </c>
      <c r="I643" s="37">
        <f>Table1[[#This Row],[SumOfPaid]]*Table1[[#This Row],[Actuarial Factor 6/13/22]]</f>
        <v>123.32504405108078</v>
      </c>
      <c r="J643" s="33">
        <v>1.1219527297223506</v>
      </c>
      <c r="K643" s="33" t="s">
        <v>206</v>
      </c>
      <c r="L643" s="33" t="s">
        <v>805</v>
      </c>
      <c r="M643" s="35">
        <f>IFERROR(INDEX(FreeStand_MedicareCRs!E:E,MATCH(Table1[[#This Row],[Medicare Number]],FreeStand_MedicareCRs!A:A,0)),INDEX(HospitalBased_Mdcr_Rates!G:G,MATCH(Table1[[#This Row],[Medicare Number]],HospitalBased_Mdcr_Rates!E:E,0)))</f>
        <v>118.09</v>
      </c>
      <c r="N643" s="35" t="str">
        <f>IFERROR(IF(Table1[[#This Row],[Medicare Rate in CR]]&gt;0,"Y","N"),"N")</f>
        <v>Y</v>
      </c>
      <c r="O643" s="40">
        <f>Table1[[#This Row],[Medicare Rate in CR]]*Table1[[#This Row],[SumOfUnits]]*Table1[[#This Row],[Actuarial Factor 6/13/22]]</f>
        <v>132.4913978529124</v>
      </c>
      <c r="P64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132.4913978529124</v>
      </c>
      <c r="Q643" s="37">
        <f>Table1[[#This Row],[Trended Medicare Pricing for all RHCs]]-Table1[[#This Row],[SumOfSFY23 Estimated Payment 6/13/2022]]</f>
        <v>9.1663538018316189</v>
      </c>
      <c r="R643" s="35">
        <f>Table1[[#This Row],[SumOfUnits]]*Table1[[#This Row],[Actuarial Factor 6/13/22]]</f>
        <v>1.1219527297223506</v>
      </c>
    </row>
    <row r="644" spans="1:18" x14ac:dyDescent="0.2">
      <c r="A644" s="178" t="s">
        <v>44</v>
      </c>
      <c r="B644" s="33" t="s">
        <v>664</v>
      </c>
      <c r="C644" s="33" t="s">
        <v>423</v>
      </c>
      <c r="D644" s="33" t="s">
        <v>184</v>
      </c>
      <c r="E644" s="33" t="s">
        <v>786</v>
      </c>
      <c r="F644" s="37">
        <v>83.82</v>
      </c>
      <c r="G644" s="33">
        <v>1</v>
      </c>
      <c r="H644" s="33">
        <v>1</v>
      </c>
      <c r="I644" s="37">
        <f>Table1[[#This Row],[SumOfPaid]]*Table1[[#This Row],[Actuarial Factor 6/13/22]]</f>
        <v>125.53146781119361</v>
      </c>
      <c r="J644" s="33">
        <v>1.4976314460891627</v>
      </c>
      <c r="K644" s="33" t="s">
        <v>316</v>
      </c>
      <c r="L644" s="33" t="s">
        <v>805</v>
      </c>
      <c r="M644" s="35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44" s="35" t="str">
        <f>IFERROR(IF(Table1[[#This Row],[Medicare Rate in CR]]&gt;0,"Y","N"),"N")</f>
        <v>Y</v>
      </c>
      <c r="O644" s="40">
        <f>Table1[[#This Row],[Medicare Rate in CR]]*Table1[[#This Row],[SumOfUnits]]*Table1[[#This Row],[Actuarial Factor 6/13/22]]</f>
        <v>228.68832181781511</v>
      </c>
      <c r="P64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228.68832181781511</v>
      </c>
      <c r="Q644" s="37">
        <f>Table1[[#This Row],[Trended Medicare Pricing for all RHCs]]-Table1[[#This Row],[SumOfSFY23 Estimated Payment 6/13/2022]]</f>
        <v>103.1568540066215</v>
      </c>
      <c r="R644" s="35">
        <f>Table1[[#This Row],[SumOfUnits]]*Table1[[#This Row],[Actuarial Factor 6/13/22]]</f>
        <v>1.4976314460891627</v>
      </c>
    </row>
    <row r="645" spans="1:18" x14ac:dyDescent="0.2">
      <c r="A645" s="178" t="s">
        <v>44</v>
      </c>
      <c r="B645" s="33" t="s">
        <v>664</v>
      </c>
      <c r="C645" s="33" t="s">
        <v>423</v>
      </c>
      <c r="D645" s="33" t="s">
        <v>184</v>
      </c>
      <c r="E645" s="33" t="s">
        <v>791</v>
      </c>
      <c r="F645" s="37">
        <v>82.58</v>
      </c>
      <c r="G645" s="33">
        <v>1</v>
      </c>
      <c r="H645" s="33">
        <v>1</v>
      </c>
      <c r="I645" s="37">
        <f>Table1[[#This Row],[SumOfPaid]]*Table1[[#This Row],[Actuarial Factor 6/13/22]]</f>
        <v>133.25837115970268</v>
      </c>
      <c r="J645" s="33">
        <v>1.6136881952010498</v>
      </c>
      <c r="K645" s="33" t="s">
        <v>316</v>
      </c>
      <c r="L645" s="33" t="s">
        <v>805</v>
      </c>
      <c r="M645" s="35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45" s="35" t="str">
        <f>IFERROR(IF(Table1[[#This Row],[Medicare Rate in CR]]&gt;0,"Y","N"),"N")</f>
        <v>Y</v>
      </c>
      <c r="O645" s="40">
        <f>Table1[[#This Row],[Medicare Rate in CR]]*Table1[[#This Row],[SumOfUnits]]*Table1[[#This Row],[Actuarial Factor 6/13/22]]</f>
        <v>246.41018740720028</v>
      </c>
      <c r="P64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246.41018740720028</v>
      </c>
      <c r="Q645" s="37">
        <f>Table1[[#This Row],[Trended Medicare Pricing for all RHCs]]-Table1[[#This Row],[SumOfSFY23 Estimated Payment 6/13/2022]]</f>
        <v>113.15181624749761</v>
      </c>
      <c r="R645" s="35">
        <f>Table1[[#This Row],[SumOfUnits]]*Table1[[#This Row],[Actuarial Factor 6/13/22]]</f>
        <v>1.6136881952010498</v>
      </c>
    </row>
    <row r="646" spans="1:18" x14ac:dyDescent="0.2">
      <c r="A646" s="178" t="s">
        <v>44</v>
      </c>
      <c r="B646" s="33" t="s">
        <v>664</v>
      </c>
      <c r="C646" s="33" t="s">
        <v>381</v>
      </c>
      <c r="D646" s="33" t="s">
        <v>185</v>
      </c>
      <c r="E646" s="33" t="s">
        <v>794</v>
      </c>
      <c r="F646" s="37">
        <v>165.16</v>
      </c>
      <c r="G646" s="33">
        <v>2</v>
      </c>
      <c r="H646" s="33">
        <v>2</v>
      </c>
      <c r="I646" s="37">
        <f>Table1[[#This Row],[SumOfPaid]]*Table1[[#This Row],[Actuarial Factor 6/13/22]]</f>
        <v>186.99284370818944</v>
      </c>
      <c r="J646" s="33">
        <v>1.1321920786400426</v>
      </c>
      <c r="K646" s="33" t="s">
        <v>316</v>
      </c>
      <c r="L646" s="33" t="s">
        <v>805</v>
      </c>
      <c r="M646" s="35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46" s="35" t="str">
        <f>IFERROR(IF(Table1[[#This Row],[Medicare Rate in CR]]&gt;0,"Y","N"),"N")</f>
        <v>Y</v>
      </c>
      <c r="O646" s="40">
        <f>Table1[[#This Row],[Medicare Rate in CR]]*Table1[[#This Row],[SumOfUnits]]*Table1[[#This Row],[Actuarial Factor 6/13/22]]</f>
        <v>345.77146081666899</v>
      </c>
      <c r="P64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345.77146081666899</v>
      </c>
      <c r="Q646" s="37">
        <f>Table1[[#This Row],[Trended Medicare Pricing for all RHCs]]-Table1[[#This Row],[SumOfSFY23 Estimated Payment 6/13/2022]]</f>
        <v>158.77861710847955</v>
      </c>
      <c r="R646" s="35">
        <f>Table1[[#This Row],[SumOfUnits]]*Table1[[#This Row],[Actuarial Factor 6/13/22]]</f>
        <v>2.2643841572800851</v>
      </c>
    </row>
    <row r="647" spans="1:18" x14ac:dyDescent="0.2">
      <c r="A647" s="178" t="s">
        <v>44</v>
      </c>
      <c r="B647" s="33" t="s">
        <v>664</v>
      </c>
      <c r="C647" s="33" t="s">
        <v>364</v>
      </c>
      <c r="D647" s="33" t="s">
        <v>184</v>
      </c>
      <c r="E647" s="33" t="s">
        <v>792</v>
      </c>
      <c r="F647" s="37">
        <v>166.4</v>
      </c>
      <c r="G647" s="33">
        <v>2</v>
      </c>
      <c r="H647" s="33">
        <v>2</v>
      </c>
      <c r="I647" s="37">
        <f>Table1[[#This Row],[SumOfPaid]]*Table1[[#This Row],[Actuarial Factor 6/13/22]]</f>
        <v>242.6123432764729</v>
      </c>
      <c r="J647" s="33">
        <v>1.4580068706518803</v>
      </c>
      <c r="K647" s="33" t="s">
        <v>316</v>
      </c>
      <c r="L647" s="33" t="s">
        <v>805</v>
      </c>
      <c r="M647" s="35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47" s="35" t="str">
        <f>IFERROR(IF(Table1[[#This Row],[Medicare Rate in CR]]&gt;0,"Y","N"),"N")</f>
        <v>Y</v>
      </c>
      <c r="O647" s="40">
        <f>Table1[[#This Row],[Medicare Rate in CR]]*Table1[[#This Row],[SumOfUnits]]*Table1[[#This Row],[Actuarial Factor 6/13/22]]</f>
        <v>445.27529829708419</v>
      </c>
      <c r="P64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445.27529829708419</v>
      </c>
      <c r="Q647" s="37">
        <f>Table1[[#This Row],[Trended Medicare Pricing for all RHCs]]-Table1[[#This Row],[SumOfSFY23 Estimated Payment 6/13/2022]]</f>
        <v>202.66295502061129</v>
      </c>
      <c r="R647" s="35">
        <f>Table1[[#This Row],[SumOfUnits]]*Table1[[#This Row],[Actuarial Factor 6/13/22]]</f>
        <v>2.9160137413037606</v>
      </c>
    </row>
    <row r="648" spans="1:18" x14ac:dyDescent="0.2">
      <c r="A648" s="178" t="s">
        <v>44</v>
      </c>
      <c r="B648" s="33" t="s">
        <v>664</v>
      </c>
      <c r="C648" s="33" t="s">
        <v>249</v>
      </c>
      <c r="D648" s="33" t="s">
        <v>184</v>
      </c>
      <c r="E648" s="33" t="s">
        <v>792</v>
      </c>
      <c r="F648" s="37">
        <v>583.0200000000001</v>
      </c>
      <c r="G648" s="33">
        <v>7</v>
      </c>
      <c r="H648" s="33">
        <v>7</v>
      </c>
      <c r="I648" s="37">
        <f>Table1[[#This Row],[SumOfPaid]]*Table1[[#This Row],[Actuarial Factor 6/13/22]]</f>
        <v>886.61315341187526</v>
      </c>
      <c r="J648" s="33">
        <v>1.5207251096220973</v>
      </c>
      <c r="K648" s="33" t="s">
        <v>316</v>
      </c>
      <c r="L648" s="33" t="s">
        <v>805</v>
      </c>
      <c r="M648" s="35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48" s="35" t="str">
        <f>IFERROR(IF(Table1[[#This Row],[Medicare Rate in CR]]&gt;0,"Y","N"),"N")</f>
        <v>Y</v>
      </c>
      <c r="O648" s="40">
        <f>Table1[[#This Row],[Medicare Rate in CR]]*Table1[[#This Row],[SumOfUnits]]*Table1[[#This Row],[Actuarial Factor 6/13/22]]</f>
        <v>1625.5030696750596</v>
      </c>
      <c r="P64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1625.5030696750596</v>
      </c>
      <c r="Q648" s="37">
        <f>Table1[[#This Row],[Trended Medicare Pricing for all RHCs]]-Table1[[#This Row],[SumOfSFY23 Estimated Payment 6/13/2022]]</f>
        <v>738.88991626318432</v>
      </c>
      <c r="R648" s="35">
        <f>Table1[[#This Row],[SumOfUnits]]*Table1[[#This Row],[Actuarial Factor 6/13/22]]</f>
        <v>10.645075767354681</v>
      </c>
    </row>
    <row r="649" spans="1:18" x14ac:dyDescent="0.2">
      <c r="A649" s="178" t="s">
        <v>44</v>
      </c>
      <c r="B649" s="33" t="s">
        <v>664</v>
      </c>
      <c r="C649" s="33" t="s">
        <v>249</v>
      </c>
      <c r="D649" s="33" t="s">
        <v>184</v>
      </c>
      <c r="E649" s="33" t="s">
        <v>786</v>
      </c>
      <c r="F649" s="37">
        <v>5164.6799999999994</v>
      </c>
      <c r="G649" s="33">
        <v>63</v>
      </c>
      <c r="H649" s="33">
        <v>63</v>
      </c>
      <c r="I649" s="37">
        <f>Table1[[#This Row],[SumOfPaid]]*Table1[[#This Row],[Actuarial Factor 6/13/22]]</f>
        <v>7861.5621582269387</v>
      </c>
      <c r="J649" s="33">
        <v>1.5221779777695694</v>
      </c>
      <c r="K649" s="33" t="s">
        <v>316</v>
      </c>
      <c r="L649" s="33" t="s">
        <v>805</v>
      </c>
      <c r="M649" s="35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49" s="35" t="str">
        <f>IFERROR(IF(Table1[[#This Row],[Medicare Rate in CR]]&gt;0,"Y","N"),"N")</f>
        <v>Y</v>
      </c>
      <c r="O649" s="40">
        <f>Table1[[#This Row],[Medicare Rate in CR]]*Table1[[#This Row],[SumOfUnits]]*Table1[[#This Row],[Actuarial Factor 6/13/22]]</f>
        <v>14643.504363941032</v>
      </c>
      <c r="P64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14643.504363941032</v>
      </c>
      <c r="Q649" s="37">
        <f>Table1[[#This Row],[Trended Medicare Pricing for all RHCs]]-Table1[[#This Row],[SumOfSFY23 Estimated Payment 6/13/2022]]</f>
        <v>6781.9422057140937</v>
      </c>
      <c r="R649" s="35">
        <f>Table1[[#This Row],[SumOfUnits]]*Table1[[#This Row],[Actuarial Factor 6/13/22]]</f>
        <v>95.89721259948287</v>
      </c>
    </row>
    <row r="650" spans="1:18" x14ac:dyDescent="0.2">
      <c r="A650" s="178" t="s">
        <v>44</v>
      </c>
      <c r="B650" s="33" t="s">
        <v>664</v>
      </c>
      <c r="C650" s="33" t="s">
        <v>249</v>
      </c>
      <c r="D650" s="33" t="s">
        <v>184</v>
      </c>
      <c r="E650" s="33" t="s">
        <v>790</v>
      </c>
      <c r="F650" s="37">
        <v>10807.74</v>
      </c>
      <c r="G650" s="33">
        <v>132</v>
      </c>
      <c r="H650" s="33">
        <v>132</v>
      </c>
      <c r="I650" s="37">
        <f>Table1[[#This Row],[SumOfPaid]]*Table1[[#This Row],[Actuarial Factor 6/13/22]]</f>
        <v>24178.594169667471</v>
      </c>
      <c r="J650" s="33">
        <v>2.2371554246926251</v>
      </c>
      <c r="K650" s="33" t="s">
        <v>316</v>
      </c>
      <c r="L650" s="33" t="s">
        <v>805</v>
      </c>
      <c r="M650" s="35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50" s="35" t="str">
        <f>IFERROR(IF(Table1[[#This Row],[Medicare Rate in CR]]&gt;0,"Y","N"),"N")</f>
        <v>Y</v>
      </c>
      <c r="O650" s="40">
        <f>Table1[[#This Row],[Medicare Rate in CR]]*Table1[[#This Row],[SumOfUnits]]*Table1[[#This Row],[Actuarial Factor 6/13/22]]</f>
        <v>45092.999602274424</v>
      </c>
      <c r="P65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45092.999602274424</v>
      </c>
      <c r="Q650" s="37">
        <f>Table1[[#This Row],[Trended Medicare Pricing for all RHCs]]-Table1[[#This Row],[SumOfSFY23 Estimated Payment 6/13/2022]]</f>
        <v>20914.405432606953</v>
      </c>
      <c r="R650" s="35">
        <f>Table1[[#This Row],[SumOfUnits]]*Table1[[#This Row],[Actuarial Factor 6/13/22]]</f>
        <v>295.30451605942653</v>
      </c>
    </row>
    <row r="651" spans="1:18" x14ac:dyDescent="0.2">
      <c r="A651" s="178" t="s">
        <v>44</v>
      </c>
      <c r="B651" s="33" t="s">
        <v>664</v>
      </c>
      <c r="C651" s="33" t="s">
        <v>249</v>
      </c>
      <c r="D651" s="33" t="s">
        <v>184</v>
      </c>
      <c r="E651" s="33" t="s">
        <v>789</v>
      </c>
      <c r="F651" s="37">
        <v>12884.22</v>
      </c>
      <c r="G651" s="33">
        <v>155</v>
      </c>
      <c r="H651" s="33">
        <v>155</v>
      </c>
      <c r="I651" s="37">
        <f>Table1[[#This Row],[SumOfPaid]]*Table1[[#This Row],[Actuarial Factor 6/13/22]]</f>
        <v>19995.964023841942</v>
      </c>
      <c r="J651" s="33">
        <v>1.551973190759079</v>
      </c>
      <c r="K651" s="33" t="s">
        <v>316</v>
      </c>
      <c r="L651" s="33" t="s">
        <v>805</v>
      </c>
      <c r="M651" s="35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51" s="35" t="str">
        <f>IFERROR(IF(Table1[[#This Row],[Medicare Rate in CR]]&gt;0,"Y","N"),"N")</f>
        <v>Y</v>
      </c>
      <c r="O651" s="40">
        <f>Table1[[#This Row],[Medicare Rate in CR]]*Table1[[#This Row],[SumOfUnits]]*Table1[[#This Row],[Actuarial Factor 6/13/22]]</f>
        <v>36732.877465481259</v>
      </c>
      <c r="P65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36732.877465481259</v>
      </c>
      <c r="Q651" s="37">
        <f>Table1[[#This Row],[Trended Medicare Pricing for all RHCs]]-Table1[[#This Row],[SumOfSFY23 Estimated Payment 6/13/2022]]</f>
        <v>16736.913441639317</v>
      </c>
      <c r="R651" s="35">
        <f>Table1[[#This Row],[SumOfUnits]]*Table1[[#This Row],[Actuarial Factor 6/13/22]]</f>
        <v>240.55584456765726</v>
      </c>
    </row>
    <row r="652" spans="1:18" x14ac:dyDescent="0.2">
      <c r="A652" s="178" t="s">
        <v>44</v>
      </c>
      <c r="B652" s="33" t="s">
        <v>664</v>
      </c>
      <c r="C652" s="33" t="s">
        <v>249</v>
      </c>
      <c r="D652" s="33" t="s">
        <v>184</v>
      </c>
      <c r="E652" s="33" t="s">
        <v>791</v>
      </c>
      <c r="F652" s="37">
        <v>1742.86</v>
      </c>
      <c r="G652" s="33">
        <v>21</v>
      </c>
      <c r="H652" s="33">
        <v>21</v>
      </c>
      <c r="I652" s="37">
        <f>Table1[[#This Row],[SumOfPaid]]*Table1[[#This Row],[Actuarial Factor 6/13/22]]</f>
        <v>2887.1704117137692</v>
      </c>
      <c r="J652" s="33">
        <v>1.6565704713595868</v>
      </c>
      <c r="K652" s="33" t="s">
        <v>316</v>
      </c>
      <c r="L652" s="33" t="s">
        <v>805</v>
      </c>
      <c r="M652" s="35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52" s="35" t="str">
        <f>IFERROR(IF(Table1[[#This Row],[Medicare Rate in CR]]&gt;0,"Y","N"),"N")</f>
        <v>Y</v>
      </c>
      <c r="O652" s="40">
        <f>Table1[[#This Row],[Medicare Rate in CR]]*Table1[[#This Row],[SumOfUnits]]*Table1[[#This Row],[Actuarial Factor 6/13/22]]</f>
        <v>5312.1245305087868</v>
      </c>
      <c r="P65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5312.1245305087868</v>
      </c>
      <c r="Q652" s="37">
        <f>Table1[[#This Row],[Trended Medicare Pricing for all RHCs]]-Table1[[#This Row],[SumOfSFY23 Estimated Payment 6/13/2022]]</f>
        <v>2424.9541187950176</v>
      </c>
      <c r="R652" s="35">
        <f>Table1[[#This Row],[SumOfUnits]]*Table1[[#This Row],[Actuarial Factor 6/13/22]]</f>
        <v>34.78797989855132</v>
      </c>
    </row>
    <row r="653" spans="1:18" x14ac:dyDescent="0.2">
      <c r="A653" s="178" t="s">
        <v>44</v>
      </c>
      <c r="B653" s="33" t="s">
        <v>664</v>
      </c>
      <c r="C653" s="33" t="s">
        <v>249</v>
      </c>
      <c r="D653" s="33" t="s">
        <v>184</v>
      </c>
      <c r="E653" s="33" t="s">
        <v>788</v>
      </c>
      <c r="F653" s="37">
        <v>4500.05</v>
      </c>
      <c r="G653" s="33">
        <v>55</v>
      </c>
      <c r="H653" s="33">
        <v>55</v>
      </c>
      <c r="I653" s="37">
        <f>Table1[[#This Row],[SumOfPaid]]*Table1[[#This Row],[Actuarial Factor 6/13/22]]</f>
        <v>9064.5426324006457</v>
      </c>
      <c r="J653" s="33">
        <v>2.0143204258620782</v>
      </c>
      <c r="K653" s="33" t="s">
        <v>316</v>
      </c>
      <c r="L653" s="33" t="s">
        <v>805</v>
      </c>
      <c r="M653" s="35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53" s="35" t="str">
        <f>IFERROR(IF(Table1[[#This Row],[Medicare Rate in CR]]&gt;0,"Y","N"),"N")</f>
        <v>Y</v>
      </c>
      <c r="O653" s="40">
        <f>Table1[[#This Row],[Medicare Rate in CR]]*Table1[[#This Row],[SumOfUnits]]*Table1[[#This Row],[Actuarial Factor 6/13/22]]</f>
        <v>16917.270096602664</v>
      </c>
      <c r="P65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16917.270096602664</v>
      </c>
      <c r="Q653" s="37">
        <f>Table1[[#This Row],[Trended Medicare Pricing for all RHCs]]-Table1[[#This Row],[SumOfSFY23 Estimated Payment 6/13/2022]]</f>
        <v>7852.7274642020184</v>
      </c>
      <c r="R653" s="35">
        <f>Table1[[#This Row],[SumOfUnits]]*Table1[[#This Row],[Actuarial Factor 6/13/22]]</f>
        <v>110.7876234224143</v>
      </c>
    </row>
    <row r="654" spans="1:18" x14ac:dyDescent="0.2">
      <c r="A654" s="178" t="s">
        <v>44</v>
      </c>
      <c r="B654" s="33" t="s">
        <v>664</v>
      </c>
      <c r="C654" s="33" t="s">
        <v>249</v>
      </c>
      <c r="D654" s="33" t="s">
        <v>184</v>
      </c>
      <c r="E654" s="33" t="s">
        <v>787</v>
      </c>
      <c r="F654" s="37">
        <v>499.2</v>
      </c>
      <c r="G654" s="33">
        <v>6</v>
      </c>
      <c r="H654" s="33">
        <v>6</v>
      </c>
      <c r="I654" s="37">
        <f>Table1[[#This Row],[SumOfPaid]]*Table1[[#This Row],[Actuarial Factor 6/13/22]]</f>
        <v>623.81331235426819</v>
      </c>
      <c r="J654" s="33">
        <v>1.2496260263506975</v>
      </c>
      <c r="K654" s="33" t="s">
        <v>316</v>
      </c>
      <c r="L654" s="33" t="s">
        <v>805</v>
      </c>
      <c r="M654" s="35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54" s="35" t="str">
        <f>IFERROR(IF(Table1[[#This Row],[Medicare Rate in CR]]&gt;0,"Y","N"),"N")</f>
        <v>Y</v>
      </c>
      <c r="O654" s="40">
        <f>Table1[[#This Row],[Medicare Rate in CR]]*Table1[[#This Row],[SumOfUnits]]*Table1[[#This Row],[Actuarial Factor 6/13/22]]</f>
        <v>1144.9073653425089</v>
      </c>
      <c r="P65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1144.9073653425089</v>
      </c>
      <c r="Q654" s="37">
        <f>Table1[[#This Row],[Trended Medicare Pricing for all RHCs]]-Table1[[#This Row],[SumOfSFY23 Estimated Payment 6/13/2022]]</f>
        <v>521.09405298824072</v>
      </c>
      <c r="R654" s="35">
        <f>Table1[[#This Row],[SumOfUnits]]*Table1[[#This Row],[Actuarial Factor 6/13/22]]</f>
        <v>7.4977561581041847</v>
      </c>
    </row>
    <row r="655" spans="1:18" x14ac:dyDescent="0.2">
      <c r="A655" s="178" t="s">
        <v>44</v>
      </c>
      <c r="B655" s="33" t="s">
        <v>664</v>
      </c>
      <c r="C655" s="33" t="s">
        <v>249</v>
      </c>
      <c r="D655" s="33" t="s">
        <v>2</v>
      </c>
      <c r="E655" s="33" t="s">
        <v>798</v>
      </c>
      <c r="F655" s="37">
        <v>995.92</v>
      </c>
      <c r="G655" s="33">
        <v>12</v>
      </c>
      <c r="H655" s="33">
        <v>12</v>
      </c>
      <c r="I655" s="37">
        <f>Table1[[#This Row],[SumOfPaid]]*Table1[[#This Row],[Actuarial Factor 6/13/22]]</f>
        <v>1444.3786147818882</v>
      </c>
      <c r="J655" s="33">
        <v>1.4502958217345654</v>
      </c>
      <c r="K655" s="33" t="s">
        <v>316</v>
      </c>
      <c r="L655" s="33" t="s">
        <v>805</v>
      </c>
      <c r="M655" s="35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55" s="35" t="str">
        <f>IFERROR(IF(Table1[[#This Row],[Medicare Rate in CR]]&gt;0,"Y","N"),"N")</f>
        <v>Y</v>
      </c>
      <c r="O655" s="40">
        <f>Table1[[#This Row],[Medicare Rate in CR]]*Table1[[#This Row],[SumOfUnits]]*Table1[[#This Row],[Actuarial Factor 6/13/22]]</f>
        <v>2657.5220637464176</v>
      </c>
      <c r="P65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2657.5220637464176</v>
      </c>
      <c r="Q655" s="37">
        <f>Table1[[#This Row],[Trended Medicare Pricing for all RHCs]]-Table1[[#This Row],[SumOfSFY23 Estimated Payment 6/13/2022]]</f>
        <v>1213.1434489645294</v>
      </c>
      <c r="R655" s="35">
        <f>Table1[[#This Row],[SumOfUnits]]*Table1[[#This Row],[Actuarial Factor 6/13/22]]</f>
        <v>17.403549860814785</v>
      </c>
    </row>
    <row r="656" spans="1:18" x14ac:dyDescent="0.2">
      <c r="A656" s="178" t="s">
        <v>44</v>
      </c>
      <c r="B656" s="33" t="s">
        <v>664</v>
      </c>
      <c r="C656" s="33" t="s">
        <v>249</v>
      </c>
      <c r="D656" s="33" t="s">
        <v>2</v>
      </c>
      <c r="E656" s="33" t="s">
        <v>799</v>
      </c>
      <c r="F656" s="37">
        <v>1163.56</v>
      </c>
      <c r="G656" s="33">
        <v>14</v>
      </c>
      <c r="H656" s="33">
        <v>14</v>
      </c>
      <c r="I656" s="37">
        <f>Table1[[#This Row],[SumOfPaid]]*Table1[[#This Row],[Actuarial Factor 6/13/22]]</f>
        <v>1324.126344909004</v>
      </c>
      <c r="J656" s="33">
        <v>1.1379957586278353</v>
      </c>
      <c r="K656" s="33" t="s">
        <v>316</v>
      </c>
      <c r="L656" s="33" t="s">
        <v>805</v>
      </c>
      <c r="M656" s="35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56" s="35" t="str">
        <f>IFERROR(IF(Table1[[#This Row],[Medicare Rate in CR]]&gt;0,"Y","N"),"N")</f>
        <v>Y</v>
      </c>
      <c r="O656" s="40">
        <f>Table1[[#This Row],[Medicare Rate in CR]]*Table1[[#This Row],[SumOfUnits]]*Table1[[#This Row],[Actuarial Factor 6/13/22]]</f>
        <v>2432.8073327945858</v>
      </c>
      <c r="P65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2432.8073327945858</v>
      </c>
      <c r="Q656" s="37">
        <f>Table1[[#This Row],[Trended Medicare Pricing for all RHCs]]-Table1[[#This Row],[SumOfSFY23 Estimated Payment 6/13/2022]]</f>
        <v>1108.6809878855818</v>
      </c>
      <c r="R656" s="35">
        <f>Table1[[#This Row],[SumOfUnits]]*Table1[[#This Row],[Actuarial Factor 6/13/22]]</f>
        <v>15.931940620789694</v>
      </c>
    </row>
    <row r="657" spans="1:18" x14ac:dyDescent="0.2">
      <c r="A657" s="178" t="s">
        <v>44</v>
      </c>
      <c r="B657" s="33" t="s">
        <v>664</v>
      </c>
      <c r="C657" s="33" t="s">
        <v>249</v>
      </c>
      <c r="D657" s="33" t="s">
        <v>185</v>
      </c>
      <c r="E657" s="33" t="s">
        <v>794</v>
      </c>
      <c r="F657" s="37">
        <v>912.09999999999991</v>
      </c>
      <c r="G657" s="33">
        <v>11</v>
      </c>
      <c r="H657" s="33">
        <v>11</v>
      </c>
      <c r="I657" s="37">
        <f>Table1[[#This Row],[SumOfPaid]]*Table1[[#This Row],[Actuarial Factor 6/13/22]]</f>
        <v>993.81262634284656</v>
      </c>
      <c r="J657" s="33">
        <v>1.0895873548326354</v>
      </c>
      <c r="K657" s="33" t="s">
        <v>316</v>
      </c>
      <c r="L657" s="33" t="s">
        <v>805</v>
      </c>
      <c r="M657" s="35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57" s="35" t="str">
        <f>IFERROR(IF(Table1[[#This Row],[Medicare Rate in CR]]&gt;0,"Y","N"),"N")</f>
        <v>Y</v>
      </c>
      <c r="O657" s="40">
        <f>Table1[[#This Row],[Medicare Rate in CR]]*Table1[[#This Row],[SumOfUnits]]*Table1[[#This Row],[Actuarial Factor 6/13/22]]</f>
        <v>1830.1798799123774</v>
      </c>
      <c r="P65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1830.1798799123774</v>
      </c>
      <c r="Q657" s="37">
        <f>Table1[[#This Row],[Trended Medicare Pricing for all RHCs]]-Table1[[#This Row],[SumOfSFY23 Estimated Payment 6/13/2022]]</f>
        <v>836.36725356953082</v>
      </c>
      <c r="R657" s="35">
        <f>Table1[[#This Row],[SumOfUnits]]*Table1[[#This Row],[Actuarial Factor 6/13/22]]</f>
        <v>11.985460903158989</v>
      </c>
    </row>
    <row r="658" spans="1:18" x14ac:dyDescent="0.2">
      <c r="A658" s="178" t="s">
        <v>44</v>
      </c>
      <c r="B658" s="33" t="s">
        <v>664</v>
      </c>
      <c r="C658" s="33" t="s">
        <v>249</v>
      </c>
      <c r="D658" s="33" t="s">
        <v>185</v>
      </c>
      <c r="E658" s="33" t="s">
        <v>607</v>
      </c>
      <c r="F658" s="37">
        <v>167.64</v>
      </c>
      <c r="G658" s="33">
        <v>2</v>
      </c>
      <c r="H658" s="33">
        <v>2</v>
      </c>
      <c r="I658" s="37">
        <f>Table1[[#This Row],[SumOfPaid]]*Table1[[#This Row],[Actuarial Factor 6/13/22]]</f>
        <v>253.51786397453259</v>
      </c>
      <c r="J658" s="33">
        <v>1.5122754949566488</v>
      </c>
      <c r="K658" s="33" t="s">
        <v>316</v>
      </c>
      <c r="L658" s="33" t="s">
        <v>805</v>
      </c>
      <c r="M658" s="35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58" s="35" t="str">
        <f>IFERROR(IF(Table1[[#This Row],[Medicare Rate in CR]]&gt;0,"Y","N"),"N")</f>
        <v>Y</v>
      </c>
      <c r="O658" s="40">
        <f>Table1[[#This Row],[Medicare Rate in CR]]*Table1[[#This Row],[SumOfUnits]]*Table1[[#This Row],[Actuarial Factor 6/13/22]]</f>
        <v>461.84893615976051</v>
      </c>
      <c r="P65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461.84893615976051</v>
      </c>
      <c r="Q658" s="37">
        <f>Table1[[#This Row],[Trended Medicare Pricing for all RHCs]]-Table1[[#This Row],[SumOfSFY23 Estimated Payment 6/13/2022]]</f>
        <v>208.33107218522792</v>
      </c>
      <c r="R658" s="35">
        <f>Table1[[#This Row],[SumOfUnits]]*Table1[[#This Row],[Actuarial Factor 6/13/22]]</f>
        <v>3.0245509899132976</v>
      </c>
    </row>
    <row r="659" spans="1:18" x14ac:dyDescent="0.2">
      <c r="A659" s="178" t="s">
        <v>44</v>
      </c>
      <c r="B659" s="33" t="s">
        <v>664</v>
      </c>
      <c r="C659" s="33" t="s">
        <v>249</v>
      </c>
      <c r="D659" s="33" t="s">
        <v>185</v>
      </c>
      <c r="E659" s="33" t="s">
        <v>797</v>
      </c>
      <c r="F659" s="37">
        <v>2744.98</v>
      </c>
      <c r="G659" s="33">
        <v>33</v>
      </c>
      <c r="H659" s="33">
        <v>33</v>
      </c>
      <c r="I659" s="37">
        <f>Table1[[#This Row],[SumOfPaid]]*Table1[[#This Row],[Actuarial Factor 6/13/22]]</f>
        <v>2993.0911155441277</v>
      </c>
      <c r="J659" s="33">
        <v>1.0903872215987467</v>
      </c>
      <c r="K659" s="33" t="s">
        <v>316</v>
      </c>
      <c r="L659" s="33" t="s">
        <v>805</v>
      </c>
      <c r="M659" s="35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59" s="35" t="str">
        <f>IFERROR(IF(Table1[[#This Row],[Medicare Rate in CR]]&gt;0,"Y","N"),"N")</f>
        <v>Y</v>
      </c>
      <c r="O659" s="40">
        <f>Table1[[#This Row],[Medicare Rate in CR]]*Table1[[#This Row],[SumOfUnits]]*Table1[[#This Row],[Actuarial Factor 6/13/22]]</f>
        <v>5494.5702483582436</v>
      </c>
      <c r="P65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5494.5702483582436</v>
      </c>
      <c r="Q659" s="37">
        <f>Table1[[#This Row],[Trended Medicare Pricing for all RHCs]]-Table1[[#This Row],[SumOfSFY23 Estimated Payment 6/13/2022]]</f>
        <v>2501.4791328141159</v>
      </c>
      <c r="R659" s="35">
        <f>Table1[[#This Row],[SumOfUnits]]*Table1[[#This Row],[Actuarial Factor 6/13/22]]</f>
        <v>35.98277831275864</v>
      </c>
    </row>
    <row r="660" spans="1:18" x14ac:dyDescent="0.2">
      <c r="A660" s="178" t="s">
        <v>44</v>
      </c>
      <c r="B660" s="33" t="s">
        <v>664</v>
      </c>
      <c r="C660" s="33" t="s">
        <v>249</v>
      </c>
      <c r="D660" s="33" t="s">
        <v>185</v>
      </c>
      <c r="E660" s="33" t="s">
        <v>796</v>
      </c>
      <c r="F660" s="37">
        <v>3323.0400000000004</v>
      </c>
      <c r="G660" s="33">
        <v>40</v>
      </c>
      <c r="H660" s="33">
        <v>40</v>
      </c>
      <c r="I660" s="37">
        <f>Table1[[#This Row],[SumOfPaid]]*Table1[[#This Row],[Actuarial Factor 6/13/22]]</f>
        <v>3159.5851257848794</v>
      </c>
      <c r="J660" s="33">
        <v>0.95081164409242114</v>
      </c>
      <c r="K660" s="33" t="s">
        <v>316</v>
      </c>
      <c r="L660" s="33" t="s">
        <v>805</v>
      </c>
      <c r="M660" s="35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60" s="35" t="str">
        <f>IFERROR(IF(Table1[[#This Row],[Medicare Rate in CR]]&gt;0,"Y","N"),"N")</f>
        <v>Y</v>
      </c>
      <c r="O660" s="40">
        <f>Table1[[#This Row],[Medicare Rate in CR]]*Table1[[#This Row],[SumOfUnits]]*Table1[[#This Row],[Actuarial Factor 6/13/22]]</f>
        <v>5807.5575221165082</v>
      </c>
      <c r="P66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5807.5575221165082</v>
      </c>
      <c r="Q660" s="37">
        <f>Table1[[#This Row],[Trended Medicare Pricing for all RHCs]]-Table1[[#This Row],[SumOfSFY23 Estimated Payment 6/13/2022]]</f>
        <v>2647.9723963316287</v>
      </c>
      <c r="R660" s="35">
        <f>Table1[[#This Row],[SumOfUnits]]*Table1[[#This Row],[Actuarial Factor 6/13/22]]</f>
        <v>38.032465763696848</v>
      </c>
    </row>
    <row r="661" spans="1:18" x14ac:dyDescent="0.2">
      <c r="A661" s="178" t="s">
        <v>44</v>
      </c>
      <c r="B661" s="33" t="s">
        <v>664</v>
      </c>
      <c r="C661" s="33" t="s">
        <v>249</v>
      </c>
      <c r="D661" s="33" t="s">
        <v>185</v>
      </c>
      <c r="E661" s="33" t="s">
        <v>795</v>
      </c>
      <c r="F661" s="37">
        <v>10290.759999999998</v>
      </c>
      <c r="G661" s="33">
        <v>124</v>
      </c>
      <c r="H661" s="33">
        <v>124</v>
      </c>
      <c r="I661" s="37">
        <f>Table1[[#This Row],[SumOfPaid]]*Table1[[#This Row],[Actuarial Factor 6/13/22]]</f>
        <v>11734.328358036681</v>
      </c>
      <c r="J661" s="33">
        <v>1.1402781094920766</v>
      </c>
      <c r="K661" s="33" t="s">
        <v>316</v>
      </c>
      <c r="L661" s="33" t="s">
        <v>805</v>
      </c>
      <c r="M661" s="35">
        <f>IFERROR(INDEX(FreeStand_MedicareCRs!E:E,MATCH(Table1[[#This Row],[Medicare Number]],FreeStand_MedicareCRs!A:A,0)),INDEX(HospitalBased_Mdcr_Rates!G:G,MATCH(Table1[[#This Row],[Medicare Number]],HospitalBased_Mdcr_Rates!E:E,0)))</f>
        <v>152.69999999999999</v>
      </c>
      <c r="N661" s="35" t="str">
        <f>IFERROR(IF(Table1[[#This Row],[Medicare Rate in CR]]&gt;0,"Y","N"),"N")</f>
        <v>Y</v>
      </c>
      <c r="O661" s="40">
        <f>Table1[[#This Row],[Medicare Rate in CR]]*Table1[[#This Row],[SumOfUnits]]*Table1[[#This Row],[Actuarial Factor 6/13/22]]</f>
        <v>21590.937947610571</v>
      </c>
      <c r="P66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21590.937947610571</v>
      </c>
      <c r="Q661" s="37">
        <f>Table1[[#This Row],[Trended Medicare Pricing for all RHCs]]-Table1[[#This Row],[SumOfSFY23 Estimated Payment 6/13/2022]]</f>
        <v>9856.6095895738908</v>
      </c>
      <c r="R661" s="35">
        <f>Table1[[#This Row],[SumOfUnits]]*Table1[[#This Row],[Actuarial Factor 6/13/22]]</f>
        <v>141.39448557701749</v>
      </c>
    </row>
    <row r="662" spans="1:18" x14ac:dyDescent="0.2">
      <c r="A662" s="178" t="s">
        <v>9</v>
      </c>
      <c r="B662" s="33" t="s">
        <v>813</v>
      </c>
      <c r="C662" s="33" t="s">
        <v>421</v>
      </c>
      <c r="D662" s="33" t="s">
        <v>184</v>
      </c>
      <c r="E662" s="33" t="s">
        <v>787</v>
      </c>
      <c r="F662" s="37">
        <v>1040.2399999999998</v>
      </c>
      <c r="G662" s="33">
        <v>10</v>
      </c>
      <c r="H662" s="33">
        <v>10</v>
      </c>
      <c r="I662" s="37">
        <f>Table1[[#This Row],[SumOfPaid]]*Table1[[#This Row],[Actuarial Factor 6/13/22]]</f>
        <v>1362.2408895728252</v>
      </c>
      <c r="J662" s="33">
        <v>1.3095448065569728</v>
      </c>
      <c r="K662" s="33" t="s">
        <v>239</v>
      </c>
      <c r="L662" s="33" t="s">
        <v>806</v>
      </c>
      <c r="M662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62" s="35" t="str">
        <f>IFERROR(IF(Table1[[#This Row],[Medicare Rate in CR]]&gt;0,"Y","N"),"N")</f>
        <v>Y</v>
      </c>
      <c r="O662" s="40">
        <f>Table1[[#This Row],[Medicare Rate in CR]]*Table1[[#This Row],[SumOfUnits]]*Table1[[#This Row],[Actuarial Factor 6/13/22]]</f>
        <v>1577.6086284591852</v>
      </c>
      <c r="P66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1577.6086284591852</v>
      </c>
      <c r="Q662" s="37">
        <f>Table1[[#This Row],[Trended Medicare Pricing for all RHCs]]-Table1[[#This Row],[SumOfSFY23 Estimated Payment 6/13/2022]]</f>
        <v>215.36773888636003</v>
      </c>
      <c r="R662" s="35">
        <f>Table1[[#This Row],[SumOfUnits]]*Table1[[#This Row],[Actuarial Factor 6/13/22]]</f>
        <v>13.095448065569729</v>
      </c>
    </row>
    <row r="663" spans="1:18" x14ac:dyDescent="0.2">
      <c r="A663" s="178" t="s">
        <v>9</v>
      </c>
      <c r="B663" s="33" t="s">
        <v>813</v>
      </c>
      <c r="C663" s="33" t="s">
        <v>421</v>
      </c>
      <c r="D663" s="33" t="s">
        <v>185</v>
      </c>
      <c r="E663" s="33" t="s">
        <v>795</v>
      </c>
      <c r="F663" s="37">
        <v>414.52</v>
      </c>
      <c r="G663" s="33">
        <v>4</v>
      </c>
      <c r="H663" s="33">
        <v>4</v>
      </c>
      <c r="I663" s="37">
        <f>Table1[[#This Row],[SumOfPaid]]*Table1[[#This Row],[Actuarial Factor 6/13/22]]</f>
        <v>479.73248314234371</v>
      </c>
      <c r="J663" s="33">
        <v>1.1573204746269028</v>
      </c>
      <c r="K663" s="33" t="s">
        <v>239</v>
      </c>
      <c r="L663" s="33" t="s">
        <v>806</v>
      </c>
      <c r="M663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63" s="35" t="str">
        <f>IFERROR(IF(Table1[[#This Row],[Medicare Rate in CR]]&gt;0,"Y","N"),"N")</f>
        <v>Y</v>
      </c>
      <c r="O663" s="40">
        <f>Table1[[#This Row],[Medicare Rate in CR]]*Table1[[#This Row],[SumOfUnits]]*Table1[[#This Row],[Actuarial Factor 6/13/22]]</f>
        <v>557.68959031321197</v>
      </c>
      <c r="P66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557.68959031321197</v>
      </c>
      <c r="Q663" s="37">
        <f>Table1[[#This Row],[Trended Medicare Pricing for all RHCs]]-Table1[[#This Row],[SumOfSFY23 Estimated Payment 6/13/2022]]</f>
        <v>77.957107170868255</v>
      </c>
      <c r="R663" s="35">
        <f>Table1[[#This Row],[SumOfUnits]]*Table1[[#This Row],[Actuarial Factor 6/13/22]]</f>
        <v>4.6292818985076112</v>
      </c>
    </row>
    <row r="664" spans="1:18" x14ac:dyDescent="0.2">
      <c r="A664" s="178" t="s">
        <v>9</v>
      </c>
      <c r="B664" s="33" t="s">
        <v>813</v>
      </c>
      <c r="C664" s="33" t="s">
        <v>425</v>
      </c>
      <c r="D664" s="33" t="s">
        <v>184</v>
      </c>
      <c r="E664" s="33" t="s">
        <v>786</v>
      </c>
      <c r="F664" s="37">
        <v>105.6</v>
      </c>
      <c r="G664" s="33">
        <v>1</v>
      </c>
      <c r="H664" s="33">
        <v>1</v>
      </c>
      <c r="I664" s="37">
        <f>Table1[[#This Row],[SumOfPaid]]*Table1[[#This Row],[Actuarial Factor 6/13/22]]</f>
        <v>147.2567619787504</v>
      </c>
      <c r="J664" s="33">
        <v>1.3944769126775607</v>
      </c>
      <c r="K664" s="33" t="s">
        <v>239</v>
      </c>
      <c r="L664" s="33" t="s">
        <v>806</v>
      </c>
      <c r="M664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64" s="35" t="str">
        <f>IFERROR(IF(Table1[[#This Row],[Medicare Rate in CR]]&gt;0,"Y","N"),"N")</f>
        <v>Y</v>
      </c>
      <c r="O664" s="40">
        <f>Table1[[#This Row],[Medicare Rate in CR]]*Table1[[#This Row],[SumOfUnits]]*Table1[[#This Row],[Actuarial Factor 6/13/22]]</f>
        <v>167.99263367026575</v>
      </c>
      <c r="P66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167.99263367026575</v>
      </c>
      <c r="Q664" s="37">
        <f>Table1[[#This Row],[Trended Medicare Pricing for all RHCs]]-Table1[[#This Row],[SumOfSFY23 Estimated Payment 6/13/2022]]</f>
        <v>20.735871691515342</v>
      </c>
      <c r="R664" s="35">
        <f>Table1[[#This Row],[SumOfUnits]]*Table1[[#This Row],[Actuarial Factor 6/13/22]]</f>
        <v>1.3944769126775607</v>
      </c>
    </row>
    <row r="665" spans="1:18" x14ac:dyDescent="0.2">
      <c r="A665" s="178" t="s">
        <v>9</v>
      </c>
      <c r="B665" s="33" t="s">
        <v>813</v>
      </c>
      <c r="C665" s="33" t="s">
        <v>425</v>
      </c>
      <c r="D665" s="33" t="s">
        <v>184</v>
      </c>
      <c r="E665" s="33" t="s">
        <v>789</v>
      </c>
      <c r="F665" s="37">
        <v>103.63</v>
      </c>
      <c r="G665" s="33">
        <v>1</v>
      </c>
      <c r="H665" s="33">
        <v>1</v>
      </c>
      <c r="I665" s="37">
        <f>Table1[[#This Row],[SumOfPaid]]*Table1[[#This Row],[Actuarial Factor 6/13/22]]</f>
        <v>156.49933211785867</v>
      </c>
      <c r="J665" s="33">
        <v>1.5101740048041945</v>
      </c>
      <c r="K665" s="33" t="s">
        <v>239</v>
      </c>
      <c r="L665" s="33" t="s">
        <v>806</v>
      </c>
      <c r="M665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65" s="35" t="str">
        <f>IFERROR(IF(Table1[[#This Row],[Medicare Rate in CR]]&gt;0,"Y","N"),"N")</f>
        <v>Y</v>
      </c>
      <c r="O665" s="40">
        <f>Table1[[#This Row],[Medicare Rate in CR]]*Table1[[#This Row],[SumOfUnits]]*Table1[[#This Row],[Actuarial Factor 6/13/22]]</f>
        <v>181.93066235876131</v>
      </c>
      <c r="P66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181.93066235876131</v>
      </c>
      <c r="Q665" s="37">
        <f>Table1[[#This Row],[Trended Medicare Pricing for all RHCs]]-Table1[[#This Row],[SumOfSFY23 Estimated Payment 6/13/2022]]</f>
        <v>25.431330240902639</v>
      </c>
      <c r="R665" s="35">
        <f>Table1[[#This Row],[SumOfUnits]]*Table1[[#This Row],[Actuarial Factor 6/13/22]]</f>
        <v>1.5101740048041945</v>
      </c>
    </row>
    <row r="666" spans="1:18" x14ac:dyDescent="0.2">
      <c r="A666" s="178" t="s">
        <v>9</v>
      </c>
      <c r="B666" s="33" t="s">
        <v>813</v>
      </c>
      <c r="C666" s="33" t="s">
        <v>408</v>
      </c>
      <c r="D666" s="33" t="s">
        <v>184</v>
      </c>
      <c r="E666" s="33" t="s">
        <v>786</v>
      </c>
      <c r="F666" s="37">
        <v>1036.3</v>
      </c>
      <c r="G666" s="33">
        <v>10</v>
      </c>
      <c r="H666" s="33">
        <v>10</v>
      </c>
      <c r="I666" s="37">
        <f>Table1[[#This Row],[SumOfPaid]]*Table1[[#This Row],[Actuarial Factor 6/13/22]]</f>
        <v>1398.2096279769867</v>
      </c>
      <c r="J666" s="33">
        <v>1.3492324886393774</v>
      </c>
      <c r="K666" s="33" t="s">
        <v>239</v>
      </c>
      <c r="L666" s="33" t="s">
        <v>806</v>
      </c>
      <c r="M666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66" s="35" t="str">
        <f>IFERROR(IF(Table1[[#This Row],[Medicare Rate in CR]]&gt;0,"Y","N"),"N")</f>
        <v>Y</v>
      </c>
      <c r="O666" s="40">
        <f>Table1[[#This Row],[Medicare Rate in CR]]*Table1[[#This Row],[SumOfUnits]]*Table1[[#This Row],[Actuarial Factor 6/13/22]]</f>
        <v>1625.420379063858</v>
      </c>
      <c r="P66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1625.420379063858</v>
      </c>
      <c r="Q666" s="37">
        <f>Table1[[#This Row],[Trended Medicare Pricing for all RHCs]]-Table1[[#This Row],[SumOfSFY23 Estimated Payment 6/13/2022]]</f>
        <v>227.21075108687137</v>
      </c>
      <c r="R666" s="35">
        <f>Table1[[#This Row],[SumOfUnits]]*Table1[[#This Row],[Actuarial Factor 6/13/22]]</f>
        <v>13.492324886393774</v>
      </c>
    </row>
    <row r="667" spans="1:18" x14ac:dyDescent="0.2">
      <c r="A667" s="178" t="s">
        <v>9</v>
      </c>
      <c r="B667" s="33" t="s">
        <v>813</v>
      </c>
      <c r="C667" s="33" t="s">
        <v>408</v>
      </c>
      <c r="D667" s="33" t="s">
        <v>184</v>
      </c>
      <c r="E667" s="33" t="s">
        <v>790</v>
      </c>
      <c r="F667" s="37">
        <v>103.63</v>
      </c>
      <c r="G667" s="33">
        <v>1</v>
      </c>
      <c r="H667" s="33">
        <v>1</v>
      </c>
      <c r="I667" s="37">
        <f>Table1[[#This Row],[SumOfPaid]]*Table1[[#This Row],[Actuarial Factor 6/13/22]]</f>
        <v>195.67182706896381</v>
      </c>
      <c r="J667" s="33">
        <v>1.8881774299813163</v>
      </c>
      <c r="K667" s="33" t="s">
        <v>239</v>
      </c>
      <c r="L667" s="33" t="s">
        <v>806</v>
      </c>
      <c r="M667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67" s="35" t="str">
        <f>IFERROR(IF(Table1[[#This Row],[Medicare Rate in CR]]&gt;0,"Y","N"),"N")</f>
        <v>Y</v>
      </c>
      <c r="O667" s="40">
        <f>Table1[[#This Row],[Medicare Rate in CR]]*Table1[[#This Row],[SumOfUnits]]*Table1[[#This Row],[Actuarial Factor 6/13/22]]</f>
        <v>227.46873498984917</v>
      </c>
      <c r="P66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227.46873498984917</v>
      </c>
      <c r="Q667" s="37">
        <f>Table1[[#This Row],[Trended Medicare Pricing for all RHCs]]-Table1[[#This Row],[SumOfSFY23 Estimated Payment 6/13/2022]]</f>
        <v>31.79690792088536</v>
      </c>
      <c r="R667" s="35">
        <f>Table1[[#This Row],[SumOfUnits]]*Table1[[#This Row],[Actuarial Factor 6/13/22]]</f>
        <v>1.8881774299813163</v>
      </c>
    </row>
    <row r="668" spans="1:18" x14ac:dyDescent="0.2">
      <c r="A668" s="178" t="s">
        <v>9</v>
      </c>
      <c r="B668" s="33" t="s">
        <v>813</v>
      </c>
      <c r="C668" s="33" t="s">
        <v>408</v>
      </c>
      <c r="D668" s="33" t="s">
        <v>184</v>
      </c>
      <c r="E668" s="33" t="s">
        <v>789</v>
      </c>
      <c r="F668" s="37">
        <v>518.15</v>
      </c>
      <c r="G668" s="33">
        <v>5</v>
      </c>
      <c r="H668" s="33">
        <v>5</v>
      </c>
      <c r="I668" s="37">
        <f>Table1[[#This Row],[SumOfPaid]]*Table1[[#This Row],[Actuarial Factor 6/13/22]]</f>
        <v>781.28227282205501</v>
      </c>
      <c r="J668" s="33">
        <v>1.5078303055525524</v>
      </c>
      <c r="K668" s="33" t="s">
        <v>239</v>
      </c>
      <c r="L668" s="33" t="s">
        <v>806</v>
      </c>
      <c r="M668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68" s="35" t="str">
        <f>IFERROR(IF(Table1[[#This Row],[Medicare Rate in CR]]&gt;0,"Y","N"),"N")</f>
        <v>Y</v>
      </c>
      <c r="O668" s="40">
        <f>Table1[[#This Row],[Medicare Rate in CR]]*Table1[[#This Row],[SumOfUnits]]*Table1[[#This Row],[Actuarial Factor 6/13/22]]</f>
        <v>908.24158454958001</v>
      </c>
      <c r="P66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908.24158454958001</v>
      </c>
      <c r="Q668" s="37">
        <f>Table1[[#This Row],[Trended Medicare Pricing for all RHCs]]-Table1[[#This Row],[SumOfSFY23 Estimated Payment 6/13/2022]]</f>
        <v>126.95931172752501</v>
      </c>
      <c r="R668" s="35">
        <f>Table1[[#This Row],[SumOfUnits]]*Table1[[#This Row],[Actuarial Factor 6/13/22]]</f>
        <v>7.5391515277627619</v>
      </c>
    </row>
    <row r="669" spans="1:18" x14ac:dyDescent="0.2">
      <c r="A669" s="178" t="s">
        <v>9</v>
      </c>
      <c r="B669" s="33" t="s">
        <v>813</v>
      </c>
      <c r="C669" s="33" t="s">
        <v>408</v>
      </c>
      <c r="D669" s="33" t="s">
        <v>184</v>
      </c>
      <c r="E669" s="33" t="s">
        <v>787</v>
      </c>
      <c r="F669" s="37">
        <v>1355.07</v>
      </c>
      <c r="G669" s="33">
        <v>13</v>
      </c>
      <c r="H669" s="33">
        <v>13</v>
      </c>
      <c r="I669" s="37">
        <f>Table1[[#This Row],[SumOfPaid]]*Table1[[#This Row],[Actuarial Factor 6/13/22]]</f>
        <v>1767.3149870521154</v>
      </c>
      <c r="J669" s="33">
        <v>1.3042241264673526</v>
      </c>
      <c r="K669" s="33" t="s">
        <v>239</v>
      </c>
      <c r="L669" s="33" t="s">
        <v>806</v>
      </c>
      <c r="M669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69" s="35" t="str">
        <f>IFERROR(IF(Table1[[#This Row],[Medicare Rate in CR]]&gt;0,"Y","N"),"N")</f>
        <v>Y</v>
      </c>
      <c r="O669" s="40">
        <f>Table1[[#This Row],[Medicare Rate in CR]]*Table1[[#This Row],[SumOfUnits]]*Table1[[#This Row],[Actuarial Factor 6/13/22]]</f>
        <v>2042.5584467017854</v>
      </c>
      <c r="P66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2042.5584467017854</v>
      </c>
      <c r="Q669" s="37">
        <f>Table1[[#This Row],[Trended Medicare Pricing for all RHCs]]-Table1[[#This Row],[SumOfSFY23 Estimated Payment 6/13/2022]]</f>
        <v>275.24345964967006</v>
      </c>
      <c r="R669" s="35">
        <f>Table1[[#This Row],[SumOfUnits]]*Table1[[#This Row],[Actuarial Factor 6/13/22]]</f>
        <v>16.954913644075585</v>
      </c>
    </row>
    <row r="670" spans="1:18" x14ac:dyDescent="0.2">
      <c r="A670" s="178" t="s">
        <v>9</v>
      </c>
      <c r="B670" s="33" t="s">
        <v>813</v>
      </c>
      <c r="C670" s="33" t="s">
        <v>381</v>
      </c>
      <c r="D670" s="33" t="s">
        <v>184</v>
      </c>
      <c r="E670" s="33" t="s">
        <v>792</v>
      </c>
      <c r="F670" s="37">
        <v>1059.19</v>
      </c>
      <c r="G670" s="33">
        <v>14</v>
      </c>
      <c r="H670" s="33">
        <v>14</v>
      </c>
      <c r="I670" s="37">
        <f>Table1[[#This Row],[SumOfPaid]]*Table1[[#This Row],[Actuarial Factor 6/13/22]]</f>
        <v>1502.9242118255947</v>
      </c>
      <c r="J670" s="33">
        <v>1.4189373123099678</v>
      </c>
      <c r="K670" s="33" t="s">
        <v>239</v>
      </c>
      <c r="L670" s="33" t="s">
        <v>806</v>
      </c>
      <c r="M670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70" s="35" t="str">
        <f>IFERROR(IF(Table1[[#This Row],[Medicare Rate in CR]]&gt;0,"Y","N"),"N")</f>
        <v>Y</v>
      </c>
      <c r="O670" s="40">
        <f>Table1[[#This Row],[Medicare Rate in CR]]*Table1[[#This Row],[SumOfUnits]]*Table1[[#This Row],[Actuarial Factor 6/13/22]]</f>
        <v>2393.1512921957456</v>
      </c>
      <c r="P67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2393.1512921957456</v>
      </c>
      <c r="Q670" s="37">
        <f>Table1[[#This Row],[Trended Medicare Pricing for all RHCs]]-Table1[[#This Row],[SumOfSFY23 Estimated Payment 6/13/2022]]</f>
        <v>890.22708037015082</v>
      </c>
      <c r="R670" s="35">
        <f>Table1[[#This Row],[SumOfUnits]]*Table1[[#This Row],[Actuarial Factor 6/13/22]]</f>
        <v>19.865122372339549</v>
      </c>
    </row>
    <row r="671" spans="1:18" x14ac:dyDescent="0.2">
      <c r="A671" s="178" t="s">
        <v>9</v>
      </c>
      <c r="B671" s="33" t="s">
        <v>813</v>
      </c>
      <c r="C671" s="33" t="s">
        <v>381</v>
      </c>
      <c r="D671" s="33" t="s">
        <v>184</v>
      </c>
      <c r="E671" s="33" t="s">
        <v>786</v>
      </c>
      <c r="F671" s="37">
        <v>7651.1900000000005</v>
      </c>
      <c r="G671" s="33">
        <v>74</v>
      </c>
      <c r="H671" s="33">
        <v>74</v>
      </c>
      <c r="I671" s="37">
        <f>Table1[[#This Row],[SumOfPaid]]*Table1[[#This Row],[Actuarial Factor 6/13/22]]</f>
        <v>10390.55985168901</v>
      </c>
      <c r="J671" s="33">
        <v>1.3580318684660828</v>
      </c>
      <c r="K671" s="33" t="s">
        <v>239</v>
      </c>
      <c r="L671" s="33" t="s">
        <v>806</v>
      </c>
      <c r="M671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71" s="35" t="str">
        <f>IFERROR(IF(Table1[[#This Row],[Medicare Rate in CR]]&gt;0,"Y","N"),"N")</f>
        <v>Y</v>
      </c>
      <c r="O671" s="40">
        <f>Table1[[#This Row],[Medicare Rate in CR]]*Table1[[#This Row],[SumOfUnits]]*Table1[[#This Row],[Actuarial Factor 6/13/22]]</f>
        <v>12106.555340364066</v>
      </c>
      <c r="P67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12106.555340364066</v>
      </c>
      <c r="Q671" s="37">
        <f>Table1[[#This Row],[Trended Medicare Pricing for all RHCs]]-Table1[[#This Row],[SumOfSFY23 Estimated Payment 6/13/2022]]</f>
        <v>1715.9954886750565</v>
      </c>
      <c r="R671" s="35">
        <f>Table1[[#This Row],[SumOfUnits]]*Table1[[#This Row],[Actuarial Factor 6/13/22]]</f>
        <v>100.49435826649012</v>
      </c>
    </row>
    <row r="672" spans="1:18" x14ac:dyDescent="0.2">
      <c r="A672" s="178" t="s">
        <v>9</v>
      </c>
      <c r="B672" s="33" t="s">
        <v>813</v>
      </c>
      <c r="C672" s="33" t="s">
        <v>381</v>
      </c>
      <c r="D672" s="33" t="s">
        <v>184</v>
      </c>
      <c r="E672" s="33" t="s">
        <v>790</v>
      </c>
      <c r="F672" s="37">
        <v>1039.6399999999999</v>
      </c>
      <c r="G672" s="33">
        <v>12</v>
      </c>
      <c r="H672" s="33">
        <v>12</v>
      </c>
      <c r="I672" s="37">
        <f>Table1[[#This Row],[SumOfPaid]]*Table1[[#This Row],[Actuarial Factor 6/13/22]]</f>
        <v>2129.2573619877166</v>
      </c>
      <c r="J672" s="33">
        <v>2.048071795994495</v>
      </c>
      <c r="K672" s="33" t="s">
        <v>239</v>
      </c>
      <c r="L672" s="33" t="s">
        <v>806</v>
      </c>
      <c r="M672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72" s="35" t="str">
        <f>IFERROR(IF(Table1[[#This Row],[Medicare Rate in CR]]&gt;0,"Y","N"),"N")</f>
        <v>Y</v>
      </c>
      <c r="O672" s="40">
        <f>Table1[[#This Row],[Medicare Rate in CR]]*Table1[[#This Row],[SumOfUnits]]*Table1[[#This Row],[Actuarial Factor 6/13/22]]</f>
        <v>2960.7745111614813</v>
      </c>
      <c r="P67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2960.7745111614813</v>
      </c>
      <c r="Q672" s="37">
        <f>Table1[[#This Row],[Trended Medicare Pricing for all RHCs]]-Table1[[#This Row],[SumOfSFY23 Estimated Payment 6/13/2022]]</f>
        <v>831.51714917376466</v>
      </c>
      <c r="R672" s="35">
        <f>Table1[[#This Row],[SumOfUnits]]*Table1[[#This Row],[Actuarial Factor 6/13/22]]</f>
        <v>24.576861551933938</v>
      </c>
    </row>
    <row r="673" spans="1:18" x14ac:dyDescent="0.2">
      <c r="A673" s="178" t="s">
        <v>9</v>
      </c>
      <c r="B673" s="33" t="s">
        <v>813</v>
      </c>
      <c r="C673" s="33" t="s">
        <v>381</v>
      </c>
      <c r="D673" s="33" t="s">
        <v>184</v>
      </c>
      <c r="E673" s="33" t="s">
        <v>789</v>
      </c>
      <c r="F673" s="37">
        <v>7419.6500000000005</v>
      </c>
      <c r="G673" s="33">
        <v>73</v>
      </c>
      <c r="H673" s="33">
        <v>73</v>
      </c>
      <c r="I673" s="37">
        <f>Table1[[#This Row],[SumOfPaid]]*Table1[[#This Row],[Actuarial Factor 6/13/22]]</f>
        <v>11028.13067725265</v>
      </c>
      <c r="J673" s="33">
        <v>1.4863410911906423</v>
      </c>
      <c r="K673" s="33" t="s">
        <v>239</v>
      </c>
      <c r="L673" s="33" t="s">
        <v>806</v>
      </c>
      <c r="M673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73" s="35" t="str">
        <f>IFERROR(IF(Table1[[#This Row],[Medicare Rate in CR]]&gt;0,"Y","N"),"N")</f>
        <v>Y</v>
      </c>
      <c r="O673" s="40">
        <f>Table1[[#This Row],[Medicare Rate in CR]]*Table1[[#This Row],[SumOfUnits]]*Table1[[#This Row],[Actuarial Factor 6/13/22]]</f>
        <v>13071.344321668777</v>
      </c>
      <c r="P67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13071.344321668777</v>
      </c>
      <c r="Q673" s="37">
        <f>Table1[[#This Row],[Trended Medicare Pricing for all RHCs]]-Table1[[#This Row],[SumOfSFY23 Estimated Payment 6/13/2022]]</f>
        <v>2043.2136444161279</v>
      </c>
      <c r="R673" s="35">
        <f>Table1[[#This Row],[SumOfUnits]]*Table1[[#This Row],[Actuarial Factor 6/13/22]]</f>
        <v>108.50289965691688</v>
      </c>
    </row>
    <row r="674" spans="1:18" x14ac:dyDescent="0.2">
      <c r="A674" s="178" t="s">
        <v>9</v>
      </c>
      <c r="B674" s="33" t="s">
        <v>813</v>
      </c>
      <c r="C674" s="33" t="s">
        <v>381</v>
      </c>
      <c r="D674" s="33" t="s">
        <v>184</v>
      </c>
      <c r="E674" s="33" t="s">
        <v>788</v>
      </c>
      <c r="F674" s="37">
        <v>1042.21</v>
      </c>
      <c r="G674" s="33">
        <v>10</v>
      </c>
      <c r="H674" s="33">
        <v>10</v>
      </c>
      <c r="I674" s="37">
        <f>Table1[[#This Row],[SumOfPaid]]*Table1[[#This Row],[Actuarial Factor 6/13/22]]</f>
        <v>1912.1125548380548</v>
      </c>
      <c r="J674" s="33">
        <v>1.8346710882049249</v>
      </c>
      <c r="K674" s="33" t="s">
        <v>239</v>
      </c>
      <c r="L674" s="33" t="s">
        <v>806</v>
      </c>
      <c r="M674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74" s="35" t="str">
        <f>IFERROR(IF(Table1[[#This Row],[Medicare Rate in CR]]&gt;0,"Y","N"),"N")</f>
        <v>Y</v>
      </c>
      <c r="O674" s="40">
        <f>Table1[[#This Row],[Medicare Rate in CR]]*Table1[[#This Row],[SumOfUnits]]*Table1[[#This Row],[Actuarial Factor 6/13/22]]</f>
        <v>2210.2282599604732</v>
      </c>
      <c r="P67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2210.2282599604732</v>
      </c>
      <c r="Q674" s="37">
        <f>Table1[[#This Row],[Trended Medicare Pricing for all RHCs]]-Table1[[#This Row],[SumOfSFY23 Estimated Payment 6/13/2022]]</f>
        <v>298.11570512241838</v>
      </c>
      <c r="R674" s="35">
        <f>Table1[[#This Row],[SumOfUnits]]*Table1[[#This Row],[Actuarial Factor 6/13/22]]</f>
        <v>18.346710882049248</v>
      </c>
    </row>
    <row r="675" spans="1:18" x14ac:dyDescent="0.2">
      <c r="A675" s="178" t="s">
        <v>9</v>
      </c>
      <c r="B675" s="33" t="s">
        <v>813</v>
      </c>
      <c r="C675" s="33" t="s">
        <v>381</v>
      </c>
      <c r="D675" s="33" t="s">
        <v>184</v>
      </c>
      <c r="E675" s="33" t="s">
        <v>787</v>
      </c>
      <c r="F675" s="37">
        <v>9856.880000000001</v>
      </c>
      <c r="G675" s="33">
        <v>97</v>
      </c>
      <c r="H675" s="33">
        <v>97</v>
      </c>
      <c r="I675" s="37">
        <f>Table1[[#This Row],[SumOfPaid]]*Table1[[#This Row],[Actuarial Factor 6/13/22]]</f>
        <v>11928.692430212877</v>
      </c>
      <c r="J675" s="33">
        <v>1.210189474784402</v>
      </c>
      <c r="K675" s="33" t="s">
        <v>239</v>
      </c>
      <c r="L675" s="33" t="s">
        <v>806</v>
      </c>
      <c r="M675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75" s="35" t="str">
        <f>IFERROR(IF(Table1[[#This Row],[Medicare Rate in CR]]&gt;0,"Y","N"),"N")</f>
        <v>Y</v>
      </c>
      <c r="O675" s="40">
        <f>Table1[[#This Row],[Medicare Rate in CR]]*Table1[[#This Row],[SumOfUnits]]*Table1[[#This Row],[Actuarial Factor 6/13/22]]</f>
        <v>14141.778024645861</v>
      </c>
      <c r="P67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14141.778024645861</v>
      </c>
      <c r="Q675" s="37">
        <f>Table1[[#This Row],[Trended Medicare Pricing for all RHCs]]-Table1[[#This Row],[SumOfSFY23 Estimated Payment 6/13/2022]]</f>
        <v>2213.0855944329833</v>
      </c>
      <c r="R675" s="35">
        <f>Table1[[#This Row],[SumOfUnits]]*Table1[[#This Row],[Actuarial Factor 6/13/22]]</f>
        <v>117.388379054087</v>
      </c>
    </row>
    <row r="676" spans="1:18" x14ac:dyDescent="0.2">
      <c r="A676" s="178" t="s">
        <v>9</v>
      </c>
      <c r="B676" s="33" t="s">
        <v>813</v>
      </c>
      <c r="C676" s="33" t="s">
        <v>381</v>
      </c>
      <c r="D676" s="33" t="s">
        <v>185</v>
      </c>
      <c r="E676" s="33" t="s">
        <v>797</v>
      </c>
      <c r="F676" s="37">
        <v>520.12</v>
      </c>
      <c r="G676" s="33">
        <v>5</v>
      </c>
      <c r="H676" s="33">
        <v>5</v>
      </c>
      <c r="I676" s="37">
        <f>Table1[[#This Row],[SumOfPaid]]*Table1[[#This Row],[Actuarial Factor 6/13/22]]</f>
        <v>516.479378470759</v>
      </c>
      <c r="J676" s="33">
        <v>0.99300042003914291</v>
      </c>
      <c r="K676" s="33" t="s">
        <v>239</v>
      </c>
      <c r="L676" s="33" t="s">
        <v>806</v>
      </c>
      <c r="M676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76" s="35" t="str">
        <f>IFERROR(IF(Table1[[#This Row],[Medicare Rate in CR]]&gt;0,"Y","N"),"N")</f>
        <v>Y</v>
      </c>
      <c r="O676" s="40">
        <f>Table1[[#This Row],[Medicare Rate in CR]]*Table1[[#This Row],[SumOfUnits]]*Table1[[#This Row],[Actuarial Factor 6/13/22]]</f>
        <v>598.13380301057771</v>
      </c>
      <c r="P67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598.13380301057771</v>
      </c>
      <c r="Q676" s="37">
        <f>Table1[[#This Row],[Trended Medicare Pricing for all RHCs]]-Table1[[#This Row],[SumOfSFY23 Estimated Payment 6/13/2022]]</f>
        <v>81.654424539818706</v>
      </c>
      <c r="R676" s="35">
        <f>Table1[[#This Row],[SumOfUnits]]*Table1[[#This Row],[Actuarial Factor 6/13/22]]</f>
        <v>4.965002100195715</v>
      </c>
    </row>
    <row r="677" spans="1:18" x14ac:dyDescent="0.2">
      <c r="A677" s="178" t="s">
        <v>9</v>
      </c>
      <c r="B677" s="33" t="s">
        <v>813</v>
      </c>
      <c r="C677" s="33" t="s">
        <v>381</v>
      </c>
      <c r="D677" s="33" t="s">
        <v>185</v>
      </c>
      <c r="E677" s="33" t="s">
        <v>796</v>
      </c>
      <c r="F677" s="37">
        <v>103.63</v>
      </c>
      <c r="G677" s="33">
        <v>1</v>
      </c>
      <c r="H677" s="33">
        <v>1</v>
      </c>
      <c r="I677" s="37">
        <f>Table1[[#This Row],[SumOfPaid]]*Table1[[#This Row],[Actuarial Factor 6/13/22]]</f>
        <v>84.453567284682208</v>
      </c>
      <c r="J677" s="33">
        <v>0.81495288318712933</v>
      </c>
      <c r="K677" s="33" t="s">
        <v>239</v>
      </c>
      <c r="L677" s="33" t="s">
        <v>806</v>
      </c>
      <c r="M677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77" s="35" t="str">
        <f>IFERROR(IF(Table1[[#This Row],[Medicare Rate in CR]]&gt;0,"Y","N"),"N")</f>
        <v>Y</v>
      </c>
      <c r="O677" s="40">
        <f>Table1[[#This Row],[Medicare Rate in CR]]*Table1[[#This Row],[SumOfUnits]]*Table1[[#This Row],[Actuarial Factor 6/13/22]]</f>
        <v>98.177373837553475</v>
      </c>
      <c r="P67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98.177373837553475</v>
      </c>
      <c r="Q677" s="37">
        <f>Table1[[#This Row],[Trended Medicare Pricing for all RHCs]]-Table1[[#This Row],[SumOfSFY23 Estimated Payment 6/13/2022]]</f>
        <v>13.723806552871267</v>
      </c>
      <c r="R677" s="35">
        <f>Table1[[#This Row],[SumOfUnits]]*Table1[[#This Row],[Actuarial Factor 6/13/22]]</f>
        <v>0.81495288318712933</v>
      </c>
    </row>
    <row r="678" spans="1:18" x14ac:dyDescent="0.2">
      <c r="A678" s="178" t="s">
        <v>9</v>
      </c>
      <c r="B678" s="33" t="s">
        <v>813</v>
      </c>
      <c r="C678" s="33" t="s">
        <v>381</v>
      </c>
      <c r="D678" s="33" t="s">
        <v>185</v>
      </c>
      <c r="E678" s="33" t="s">
        <v>795</v>
      </c>
      <c r="F678" s="37">
        <v>719.7</v>
      </c>
      <c r="G678" s="33">
        <v>10</v>
      </c>
      <c r="H678" s="33">
        <v>10</v>
      </c>
      <c r="I678" s="37">
        <f>Table1[[#This Row],[SumOfPaid]]*Table1[[#This Row],[Actuarial Factor 6/13/22]]</f>
        <v>865.70728598603785</v>
      </c>
      <c r="J678" s="33">
        <v>1.2028724273809057</v>
      </c>
      <c r="K678" s="33" t="s">
        <v>239</v>
      </c>
      <c r="L678" s="33" t="s">
        <v>806</v>
      </c>
      <c r="M678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78" s="35" t="str">
        <f>IFERROR(IF(Table1[[#This Row],[Medicare Rate in CR]]&gt;0,"Y","N"),"N")</f>
        <v>Y</v>
      </c>
      <c r="O678" s="40">
        <f>Table1[[#This Row],[Medicare Rate in CR]]*Table1[[#This Row],[SumOfUnits]]*Table1[[#This Row],[Actuarial Factor 6/13/22]]</f>
        <v>1449.1004132657772</v>
      </c>
      <c r="P67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1449.1004132657772</v>
      </c>
      <c r="Q678" s="37">
        <f>Table1[[#This Row],[Trended Medicare Pricing for all RHCs]]-Table1[[#This Row],[SumOfSFY23 Estimated Payment 6/13/2022]]</f>
        <v>583.39312727973936</v>
      </c>
      <c r="R678" s="35">
        <f>Table1[[#This Row],[SumOfUnits]]*Table1[[#This Row],[Actuarial Factor 6/13/22]]</f>
        <v>12.028724273809058</v>
      </c>
    </row>
    <row r="679" spans="1:18" x14ac:dyDescent="0.2">
      <c r="A679" s="178" t="s">
        <v>9</v>
      </c>
      <c r="B679" s="33" t="s">
        <v>813</v>
      </c>
      <c r="C679" s="33" t="s">
        <v>364</v>
      </c>
      <c r="D679" s="33" t="s">
        <v>184</v>
      </c>
      <c r="E679" s="33" t="s">
        <v>790</v>
      </c>
      <c r="F679" s="37">
        <v>310.89</v>
      </c>
      <c r="G679" s="33">
        <v>3</v>
      </c>
      <c r="H679" s="33">
        <v>3</v>
      </c>
      <c r="I679" s="37">
        <f>Table1[[#This Row],[SumOfPaid]]*Table1[[#This Row],[Actuarial Factor 6/13/22]]</f>
        <v>649.26203286559155</v>
      </c>
      <c r="J679" s="33">
        <v>2.0883979313120125</v>
      </c>
      <c r="K679" s="33" t="s">
        <v>239</v>
      </c>
      <c r="L679" s="33" t="s">
        <v>806</v>
      </c>
      <c r="M679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79" s="35" t="str">
        <f>IFERROR(IF(Table1[[#This Row],[Medicare Rate in CR]]&gt;0,"Y","N"),"N")</f>
        <v>Y</v>
      </c>
      <c r="O679" s="40">
        <f>Table1[[#This Row],[Medicare Rate in CR]]*Table1[[#This Row],[SumOfUnits]]*Table1[[#This Row],[Actuarial Factor 6/13/22]]</f>
        <v>754.76789635547436</v>
      </c>
      <c r="P67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754.76789635547436</v>
      </c>
      <c r="Q679" s="37">
        <f>Table1[[#This Row],[Trended Medicare Pricing for all RHCs]]-Table1[[#This Row],[SumOfSFY23 Estimated Payment 6/13/2022]]</f>
        <v>105.50586348988281</v>
      </c>
      <c r="R679" s="35">
        <f>Table1[[#This Row],[SumOfUnits]]*Table1[[#This Row],[Actuarial Factor 6/13/22]]</f>
        <v>6.2651937939360369</v>
      </c>
    </row>
    <row r="680" spans="1:18" x14ac:dyDescent="0.2">
      <c r="A680" s="178" t="s">
        <v>9</v>
      </c>
      <c r="B680" s="33" t="s">
        <v>813</v>
      </c>
      <c r="C680" s="33" t="s">
        <v>249</v>
      </c>
      <c r="D680" s="33" t="s">
        <v>184</v>
      </c>
      <c r="E680" s="33" t="s">
        <v>786</v>
      </c>
      <c r="F680" s="37">
        <v>725.41</v>
      </c>
      <c r="G680" s="33">
        <v>7</v>
      </c>
      <c r="H680" s="33">
        <v>7</v>
      </c>
      <c r="I680" s="37">
        <f>Table1[[#This Row],[SumOfPaid]]*Table1[[#This Row],[Actuarial Factor 6/13/22]]</f>
        <v>1104.2031268538233</v>
      </c>
      <c r="J680" s="33">
        <v>1.5221779777695694</v>
      </c>
      <c r="K680" s="33" t="s">
        <v>239</v>
      </c>
      <c r="L680" s="33" t="s">
        <v>806</v>
      </c>
      <c r="M680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80" s="35" t="str">
        <f>IFERROR(IF(Table1[[#This Row],[Medicare Rate in CR]]&gt;0,"Y","N"),"N")</f>
        <v>Y</v>
      </c>
      <c r="O680" s="40">
        <f>Table1[[#This Row],[Medicare Rate in CR]]*Table1[[#This Row],[SumOfUnits]]*Table1[[#This Row],[Actuarial Factor 6/13/22]]</f>
        <v>1283.6374668733001</v>
      </c>
      <c r="P68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1283.6374668733001</v>
      </c>
      <c r="Q680" s="37">
        <f>Table1[[#This Row],[Trended Medicare Pricing for all RHCs]]-Table1[[#This Row],[SumOfSFY23 Estimated Payment 6/13/2022]]</f>
        <v>179.43434001947685</v>
      </c>
      <c r="R680" s="35">
        <f>Table1[[#This Row],[SumOfUnits]]*Table1[[#This Row],[Actuarial Factor 6/13/22]]</f>
        <v>10.655245844386986</v>
      </c>
    </row>
    <row r="681" spans="1:18" x14ac:dyDescent="0.2">
      <c r="A681" s="178" t="s">
        <v>9</v>
      </c>
      <c r="B681" s="33" t="s">
        <v>813</v>
      </c>
      <c r="C681" s="33" t="s">
        <v>249</v>
      </c>
      <c r="D681" s="33" t="s">
        <v>184</v>
      </c>
      <c r="E681" s="33" t="s">
        <v>789</v>
      </c>
      <c r="F681" s="37">
        <v>103.63</v>
      </c>
      <c r="G681" s="33">
        <v>1</v>
      </c>
      <c r="H681" s="33">
        <v>1</v>
      </c>
      <c r="I681" s="37">
        <f>Table1[[#This Row],[SumOfPaid]]*Table1[[#This Row],[Actuarial Factor 6/13/22]]</f>
        <v>160.83098175836335</v>
      </c>
      <c r="J681" s="33">
        <v>1.551973190759079</v>
      </c>
      <c r="K681" s="33" t="s">
        <v>239</v>
      </c>
      <c r="L681" s="33" t="s">
        <v>806</v>
      </c>
      <c r="M681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81" s="35" t="str">
        <f>IFERROR(IF(Table1[[#This Row],[Medicare Rate in CR]]&gt;0,"Y","N"),"N")</f>
        <v>Y</v>
      </c>
      <c r="O681" s="40">
        <f>Table1[[#This Row],[Medicare Rate in CR]]*Table1[[#This Row],[SumOfUnits]]*Table1[[#This Row],[Actuarial Factor 6/13/22]]</f>
        <v>186.96621029074626</v>
      </c>
      <c r="P68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186.96621029074626</v>
      </c>
      <c r="Q681" s="37">
        <f>Table1[[#This Row],[Trended Medicare Pricing for all RHCs]]-Table1[[#This Row],[SumOfSFY23 Estimated Payment 6/13/2022]]</f>
        <v>26.135228532382911</v>
      </c>
      <c r="R681" s="35">
        <f>Table1[[#This Row],[SumOfUnits]]*Table1[[#This Row],[Actuarial Factor 6/13/22]]</f>
        <v>1.551973190759079</v>
      </c>
    </row>
    <row r="682" spans="1:18" x14ac:dyDescent="0.2">
      <c r="A682" s="178" t="s">
        <v>9</v>
      </c>
      <c r="B682" s="33" t="s">
        <v>813</v>
      </c>
      <c r="C682" s="33" t="s">
        <v>249</v>
      </c>
      <c r="D682" s="33" t="s">
        <v>184</v>
      </c>
      <c r="E682" s="33" t="s">
        <v>787</v>
      </c>
      <c r="F682" s="37">
        <v>1036.3</v>
      </c>
      <c r="G682" s="33">
        <v>10</v>
      </c>
      <c r="H682" s="33">
        <v>10</v>
      </c>
      <c r="I682" s="37">
        <f>Table1[[#This Row],[SumOfPaid]]*Table1[[#This Row],[Actuarial Factor 6/13/22]]</f>
        <v>1294.9874511072278</v>
      </c>
      <c r="J682" s="33">
        <v>1.2496260263506975</v>
      </c>
      <c r="K682" s="33" t="s">
        <v>239</v>
      </c>
      <c r="L682" s="33" t="s">
        <v>806</v>
      </c>
      <c r="M682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82" s="35" t="str">
        <f>IFERROR(IF(Table1[[#This Row],[Medicare Rate in CR]]&gt;0,"Y","N"),"N")</f>
        <v>Y</v>
      </c>
      <c r="O682" s="40">
        <f>Table1[[#This Row],[Medicare Rate in CR]]*Table1[[#This Row],[SumOfUnits]]*Table1[[#This Row],[Actuarial Factor 6/13/22]]</f>
        <v>1505.4244739446854</v>
      </c>
      <c r="P68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1505.4244739446854</v>
      </c>
      <c r="Q682" s="37">
        <f>Table1[[#This Row],[Trended Medicare Pricing for all RHCs]]-Table1[[#This Row],[SumOfSFY23 Estimated Payment 6/13/2022]]</f>
        <v>210.43702283745756</v>
      </c>
      <c r="R682" s="35">
        <f>Table1[[#This Row],[SumOfUnits]]*Table1[[#This Row],[Actuarial Factor 6/13/22]]</f>
        <v>12.496260263506976</v>
      </c>
    </row>
    <row r="683" spans="1:18" x14ac:dyDescent="0.2">
      <c r="A683" s="178" t="s">
        <v>9</v>
      </c>
      <c r="B683" s="33" t="s">
        <v>813</v>
      </c>
      <c r="C683" s="33" t="s">
        <v>220</v>
      </c>
      <c r="D683" s="33" t="s">
        <v>184</v>
      </c>
      <c r="E683" s="33" t="s">
        <v>792</v>
      </c>
      <c r="F683" s="37">
        <v>11905.650000000011</v>
      </c>
      <c r="G683" s="33">
        <v>121</v>
      </c>
      <c r="H683" s="33">
        <v>121</v>
      </c>
      <c r="I683" s="37">
        <f>Table1[[#This Row],[SumOfPaid]]*Table1[[#This Row],[Actuarial Factor 6/13/22]]</f>
        <v>20024.394758283288</v>
      </c>
      <c r="J683" s="33">
        <v>1.6819236881886557</v>
      </c>
      <c r="K683" s="33" t="s">
        <v>239</v>
      </c>
      <c r="L683" s="33" t="s">
        <v>806</v>
      </c>
      <c r="M683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83" s="35" t="str">
        <f>IFERROR(IF(Table1[[#This Row],[Medicare Rate in CR]]&gt;0,"Y","N"),"N")</f>
        <v>Y</v>
      </c>
      <c r="O683" s="40">
        <f>Table1[[#This Row],[Medicare Rate in CR]]*Table1[[#This Row],[SumOfUnits]]*Table1[[#This Row],[Actuarial Factor 6/13/22]]</f>
        <v>24517.182952646566</v>
      </c>
      <c r="P68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24517.182952646566</v>
      </c>
      <c r="Q683" s="37">
        <f>Table1[[#This Row],[Trended Medicare Pricing for all RHCs]]-Table1[[#This Row],[SumOfSFY23 Estimated Payment 6/13/2022]]</f>
        <v>4492.7881943632783</v>
      </c>
      <c r="R683" s="35">
        <f>Table1[[#This Row],[SumOfUnits]]*Table1[[#This Row],[Actuarial Factor 6/13/22]]</f>
        <v>203.51276627082734</v>
      </c>
    </row>
    <row r="684" spans="1:18" x14ac:dyDescent="0.2">
      <c r="A684" s="178" t="s">
        <v>9</v>
      </c>
      <c r="B684" s="33" t="s">
        <v>813</v>
      </c>
      <c r="C684" s="33" t="s">
        <v>220</v>
      </c>
      <c r="D684" s="33" t="s">
        <v>184</v>
      </c>
      <c r="E684" s="33" t="s">
        <v>786</v>
      </c>
      <c r="F684" s="37">
        <v>188280.24999999962</v>
      </c>
      <c r="G684" s="33">
        <v>1859</v>
      </c>
      <c r="H684" s="33">
        <v>1859</v>
      </c>
      <c r="I684" s="37">
        <f>Table1[[#This Row],[SumOfPaid]]*Table1[[#This Row],[Actuarial Factor 6/13/22]]</f>
        <v>259596.68882811689</v>
      </c>
      <c r="J684" s="33">
        <v>1.3787781184065637</v>
      </c>
      <c r="K684" s="33" t="s">
        <v>239</v>
      </c>
      <c r="L684" s="33" t="s">
        <v>806</v>
      </c>
      <c r="M684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84" s="35" t="str">
        <f>IFERROR(IF(Table1[[#This Row],[Medicare Rate in CR]]&gt;0,"Y","N"),"N")</f>
        <v>Y</v>
      </c>
      <c r="O684" s="40">
        <f>Table1[[#This Row],[Medicare Rate in CR]]*Table1[[#This Row],[SumOfUnits]]*Table1[[#This Row],[Actuarial Factor 6/13/22]]</f>
        <v>308782.50245953159</v>
      </c>
      <c r="P68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308782.50245953159</v>
      </c>
      <c r="Q684" s="37">
        <f>Table1[[#This Row],[Trended Medicare Pricing for all RHCs]]-Table1[[#This Row],[SumOfSFY23 Estimated Payment 6/13/2022]]</f>
        <v>49185.813631414698</v>
      </c>
      <c r="R684" s="35">
        <f>Table1[[#This Row],[SumOfUnits]]*Table1[[#This Row],[Actuarial Factor 6/13/22]]</f>
        <v>2563.1485221178018</v>
      </c>
    </row>
    <row r="685" spans="1:18" x14ac:dyDescent="0.2">
      <c r="A685" s="178" t="s">
        <v>9</v>
      </c>
      <c r="B685" s="33" t="s">
        <v>813</v>
      </c>
      <c r="C685" s="33" t="s">
        <v>220</v>
      </c>
      <c r="D685" s="33" t="s">
        <v>184</v>
      </c>
      <c r="E685" s="33" t="s">
        <v>790</v>
      </c>
      <c r="F685" s="37">
        <v>65460.150000000009</v>
      </c>
      <c r="G685" s="33">
        <v>669</v>
      </c>
      <c r="H685" s="33">
        <v>669</v>
      </c>
      <c r="I685" s="37">
        <f>Table1[[#This Row],[SumOfPaid]]*Table1[[#This Row],[Actuarial Factor 6/13/22]]</f>
        <v>123647.57432173898</v>
      </c>
      <c r="J685" s="33">
        <v>1.888898426321036</v>
      </c>
      <c r="K685" s="33" t="s">
        <v>239</v>
      </c>
      <c r="L685" s="33" t="s">
        <v>806</v>
      </c>
      <c r="M685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85" s="35" t="str">
        <f>IFERROR(IF(Table1[[#This Row],[Medicare Rate in CR]]&gt;0,"Y","N"),"N")</f>
        <v>Y</v>
      </c>
      <c r="O685" s="40">
        <f>Table1[[#This Row],[Medicare Rate in CR]]*Table1[[#This Row],[SumOfUnits]]*Table1[[#This Row],[Actuarial Factor 6/13/22]]</f>
        <v>152234.69199724088</v>
      </c>
      <c r="P68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152234.69199724088</v>
      </c>
      <c r="Q685" s="37">
        <f>Table1[[#This Row],[Trended Medicare Pricing for all RHCs]]-Table1[[#This Row],[SumOfSFY23 Estimated Payment 6/13/2022]]</f>
        <v>28587.117675501897</v>
      </c>
      <c r="R685" s="35">
        <f>Table1[[#This Row],[SumOfUnits]]*Table1[[#This Row],[Actuarial Factor 6/13/22]]</f>
        <v>1263.6730472087731</v>
      </c>
    </row>
    <row r="686" spans="1:18" x14ac:dyDescent="0.2">
      <c r="A686" s="178" t="s">
        <v>9</v>
      </c>
      <c r="B686" s="33" t="s">
        <v>813</v>
      </c>
      <c r="C686" s="33" t="s">
        <v>220</v>
      </c>
      <c r="D686" s="33" t="s">
        <v>184</v>
      </c>
      <c r="E686" s="33" t="s">
        <v>793</v>
      </c>
      <c r="F686" s="37">
        <v>103.63</v>
      </c>
      <c r="G686" s="33">
        <v>1</v>
      </c>
      <c r="H686" s="33">
        <v>1</v>
      </c>
      <c r="I686" s="37">
        <f>Table1[[#This Row],[SumOfPaid]]*Table1[[#This Row],[Actuarial Factor 6/13/22]]</f>
        <v>195.74654391964896</v>
      </c>
      <c r="J686" s="33">
        <v>1.888898426321036</v>
      </c>
      <c r="K686" s="33" t="s">
        <v>239</v>
      </c>
      <c r="L686" s="33" t="s">
        <v>806</v>
      </c>
      <c r="M686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86" s="35" t="str">
        <f>IFERROR(IF(Table1[[#This Row],[Medicare Rate in CR]]&gt;0,"Y","N"),"N")</f>
        <v>Y</v>
      </c>
      <c r="O686" s="40">
        <f>Table1[[#This Row],[Medicare Rate in CR]]*Table1[[#This Row],[SumOfUnits]]*Table1[[#This Row],[Actuarial Factor 6/13/22]]</f>
        <v>227.5555934188952</v>
      </c>
      <c r="P68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227.5555934188952</v>
      </c>
      <c r="Q686" s="37">
        <f>Table1[[#This Row],[Trended Medicare Pricing for all RHCs]]-Table1[[#This Row],[SumOfSFY23 Estimated Payment 6/13/2022]]</f>
        <v>31.809049499246242</v>
      </c>
      <c r="R686" s="35">
        <f>Table1[[#This Row],[SumOfUnits]]*Table1[[#This Row],[Actuarial Factor 6/13/22]]</f>
        <v>1.888898426321036</v>
      </c>
    </row>
    <row r="687" spans="1:18" x14ac:dyDescent="0.2">
      <c r="A687" s="178" t="s">
        <v>9</v>
      </c>
      <c r="B687" s="33" t="s">
        <v>813</v>
      </c>
      <c r="C687" s="33" t="s">
        <v>220</v>
      </c>
      <c r="D687" s="33" t="s">
        <v>184</v>
      </c>
      <c r="E687" s="33" t="s">
        <v>789</v>
      </c>
      <c r="F687" s="37">
        <v>218567.22999999966</v>
      </c>
      <c r="G687" s="33">
        <v>2178</v>
      </c>
      <c r="H687" s="33">
        <v>2178</v>
      </c>
      <c r="I687" s="37">
        <f>Table1[[#This Row],[SumOfPaid]]*Table1[[#This Row],[Actuarial Factor 6/13/22]]</f>
        <v>334590.14399116038</v>
      </c>
      <c r="J687" s="33">
        <v>1.5308339863718861</v>
      </c>
      <c r="K687" s="33" t="s">
        <v>239</v>
      </c>
      <c r="L687" s="33" t="s">
        <v>806</v>
      </c>
      <c r="M687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87" s="35" t="str">
        <f>IFERROR(IF(Table1[[#This Row],[Medicare Rate in CR]]&gt;0,"Y","N"),"N")</f>
        <v>Y</v>
      </c>
      <c r="O687" s="40">
        <f>Table1[[#This Row],[Medicare Rate in CR]]*Table1[[#This Row],[SumOfUnits]]*Table1[[#This Row],[Actuarial Factor 6/13/22]]</f>
        <v>401665.82419664552</v>
      </c>
      <c r="P68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401665.82419664552</v>
      </c>
      <c r="Q687" s="37">
        <f>Table1[[#This Row],[Trended Medicare Pricing for all RHCs]]-Table1[[#This Row],[SumOfSFY23 Estimated Payment 6/13/2022]]</f>
        <v>67075.680205485143</v>
      </c>
      <c r="R687" s="35">
        <f>Table1[[#This Row],[SumOfUnits]]*Table1[[#This Row],[Actuarial Factor 6/13/22]]</f>
        <v>3334.156422317968</v>
      </c>
    </row>
    <row r="688" spans="1:18" x14ac:dyDescent="0.2">
      <c r="A688" s="178" t="s">
        <v>9</v>
      </c>
      <c r="B688" s="33" t="s">
        <v>813</v>
      </c>
      <c r="C688" s="33" t="s">
        <v>220</v>
      </c>
      <c r="D688" s="33" t="s">
        <v>184</v>
      </c>
      <c r="E688" s="33" t="s">
        <v>791</v>
      </c>
      <c r="F688" s="37">
        <v>2029.9399999999998</v>
      </c>
      <c r="G688" s="33">
        <v>24</v>
      </c>
      <c r="H688" s="33">
        <v>24</v>
      </c>
      <c r="I688" s="37">
        <f>Table1[[#This Row],[SumOfPaid]]*Table1[[#This Row],[Actuarial Factor 6/13/22]]</f>
        <v>3315.7544292278899</v>
      </c>
      <c r="J688" s="33">
        <v>1.6334248446889514</v>
      </c>
      <c r="K688" s="33" t="s">
        <v>239</v>
      </c>
      <c r="L688" s="33" t="s">
        <v>806</v>
      </c>
      <c r="M688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88" s="35" t="str">
        <f>IFERROR(IF(Table1[[#This Row],[Medicare Rate in CR]]&gt;0,"Y","N"),"N")</f>
        <v>Y</v>
      </c>
      <c r="O688" s="40">
        <f>Table1[[#This Row],[Medicare Rate in CR]]*Table1[[#This Row],[SumOfUnits]]*Table1[[#This Row],[Actuarial Factor 6/13/22]]</f>
        <v>4722.6885849522714</v>
      </c>
      <c r="P68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4722.6885849522714</v>
      </c>
      <c r="Q688" s="37">
        <f>Table1[[#This Row],[Trended Medicare Pricing for all RHCs]]-Table1[[#This Row],[SumOfSFY23 Estimated Payment 6/13/2022]]</f>
        <v>1406.9341557243815</v>
      </c>
      <c r="R688" s="35">
        <f>Table1[[#This Row],[SumOfUnits]]*Table1[[#This Row],[Actuarial Factor 6/13/22]]</f>
        <v>39.202196272534835</v>
      </c>
    </row>
    <row r="689" spans="1:18" x14ac:dyDescent="0.2">
      <c r="A689" s="178" t="s">
        <v>9</v>
      </c>
      <c r="B689" s="33" t="s">
        <v>813</v>
      </c>
      <c r="C689" s="33" t="s">
        <v>220</v>
      </c>
      <c r="D689" s="33" t="s">
        <v>184</v>
      </c>
      <c r="E689" s="33" t="s">
        <v>788</v>
      </c>
      <c r="F689" s="37">
        <v>17662.410000000011</v>
      </c>
      <c r="G689" s="33">
        <v>170</v>
      </c>
      <c r="H689" s="33">
        <v>170</v>
      </c>
      <c r="I689" s="37">
        <f>Table1[[#This Row],[SumOfPaid]]*Table1[[#This Row],[Actuarial Factor 6/13/22]]</f>
        <v>33691.62999658841</v>
      </c>
      <c r="J689" s="33">
        <v>1.9075330035135856</v>
      </c>
      <c r="K689" s="33" t="s">
        <v>239</v>
      </c>
      <c r="L689" s="33" t="s">
        <v>806</v>
      </c>
      <c r="M689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89" s="35" t="str">
        <f>IFERROR(IF(Table1[[#This Row],[Medicare Rate in CR]]&gt;0,"Y","N"),"N")</f>
        <v>Y</v>
      </c>
      <c r="O689" s="40">
        <f>Table1[[#This Row],[Medicare Rate in CR]]*Table1[[#This Row],[SumOfUnits]]*Table1[[#This Row],[Actuarial Factor 6/13/22]]</f>
        <v>39066.085158657886</v>
      </c>
      <c r="P68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39066.085158657886</v>
      </c>
      <c r="Q689" s="37">
        <f>Table1[[#This Row],[Trended Medicare Pricing for all RHCs]]-Table1[[#This Row],[SumOfSFY23 Estimated Payment 6/13/2022]]</f>
        <v>5374.4551620694765</v>
      </c>
      <c r="R689" s="35">
        <f>Table1[[#This Row],[SumOfUnits]]*Table1[[#This Row],[Actuarial Factor 6/13/22]]</f>
        <v>324.28061059730953</v>
      </c>
    </row>
    <row r="690" spans="1:18" x14ac:dyDescent="0.2">
      <c r="A690" s="178" t="s">
        <v>9</v>
      </c>
      <c r="B690" s="33" t="s">
        <v>813</v>
      </c>
      <c r="C690" s="33" t="s">
        <v>220</v>
      </c>
      <c r="D690" s="33" t="s">
        <v>184</v>
      </c>
      <c r="E690" s="33" t="s">
        <v>787</v>
      </c>
      <c r="F690" s="37">
        <v>157129.41999999984</v>
      </c>
      <c r="G690" s="33">
        <v>1524</v>
      </c>
      <c r="H690" s="33">
        <v>1524</v>
      </c>
      <c r="I690" s="37">
        <f>Table1[[#This Row],[SumOfPaid]]*Table1[[#This Row],[Actuarial Factor 6/13/22]]</f>
        <v>189201.37544024698</v>
      </c>
      <c r="J690" s="33">
        <v>1.2041117152997012</v>
      </c>
      <c r="K690" s="33" t="s">
        <v>239</v>
      </c>
      <c r="L690" s="33" t="s">
        <v>806</v>
      </c>
      <c r="M690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90" s="35" t="str">
        <f>IFERROR(IF(Table1[[#This Row],[Medicare Rate in CR]]&gt;0,"Y","N"),"N")</f>
        <v>Y</v>
      </c>
      <c r="O690" s="40">
        <f>Table1[[#This Row],[Medicare Rate in CR]]*Table1[[#This Row],[SumOfUnits]]*Table1[[#This Row],[Actuarial Factor 6/13/22]]</f>
        <v>221070.43163344421</v>
      </c>
      <c r="P69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221070.43163344421</v>
      </c>
      <c r="Q690" s="37">
        <f>Table1[[#This Row],[Trended Medicare Pricing for all RHCs]]-Table1[[#This Row],[SumOfSFY23 Estimated Payment 6/13/2022]]</f>
        <v>31869.056193197233</v>
      </c>
      <c r="R690" s="35">
        <f>Table1[[#This Row],[SumOfUnits]]*Table1[[#This Row],[Actuarial Factor 6/13/22]]</f>
        <v>1835.0662541167446</v>
      </c>
    </row>
    <row r="691" spans="1:18" x14ac:dyDescent="0.2">
      <c r="A691" s="178" t="s">
        <v>9</v>
      </c>
      <c r="B691" s="33" t="s">
        <v>813</v>
      </c>
      <c r="C691" s="33" t="s">
        <v>220</v>
      </c>
      <c r="D691" s="33" t="s">
        <v>2</v>
      </c>
      <c r="E691" s="33" t="s">
        <v>802</v>
      </c>
      <c r="F691" s="37">
        <v>103.63</v>
      </c>
      <c r="G691" s="33">
        <v>1</v>
      </c>
      <c r="H691" s="33">
        <v>1</v>
      </c>
      <c r="I691" s="37">
        <f>Table1[[#This Row],[SumOfPaid]]*Table1[[#This Row],[Actuarial Factor 6/13/22]]</f>
        <v>70.965657326312041</v>
      </c>
      <c r="J691" s="33">
        <v>0.6847983916463577</v>
      </c>
      <c r="K691" s="33" t="s">
        <v>239</v>
      </c>
      <c r="L691" s="33" t="s">
        <v>806</v>
      </c>
      <c r="M691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91" s="35" t="str">
        <f>IFERROR(IF(Table1[[#This Row],[Medicare Rate in CR]]&gt;0,"Y","N"),"N")</f>
        <v>Y</v>
      </c>
      <c r="O691" s="40">
        <f>Table1[[#This Row],[Medicare Rate in CR]]*Table1[[#This Row],[SumOfUnits]]*Table1[[#This Row],[Actuarial Factor 6/13/22]]</f>
        <v>82.497662241636718</v>
      </c>
      <c r="P69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82.497662241636718</v>
      </c>
      <c r="Q691" s="37">
        <f>Table1[[#This Row],[Trended Medicare Pricing for all RHCs]]-Table1[[#This Row],[SumOfSFY23 Estimated Payment 6/13/2022]]</f>
        <v>11.532004915324677</v>
      </c>
      <c r="R691" s="35">
        <f>Table1[[#This Row],[SumOfUnits]]*Table1[[#This Row],[Actuarial Factor 6/13/22]]</f>
        <v>0.6847983916463577</v>
      </c>
    </row>
    <row r="692" spans="1:18" x14ac:dyDescent="0.2">
      <c r="A692" s="178" t="s">
        <v>9</v>
      </c>
      <c r="B692" s="33" t="s">
        <v>813</v>
      </c>
      <c r="C692" s="33" t="s">
        <v>220</v>
      </c>
      <c r="D692" s="33" t="s">
        <v>2</v>
      </c>
      <c r="E692" s="33" t="s">
        <v>801</v>
      </c>
      <c r="F692" s="37">
        <v>833.69999999999993</v>
      </c>
      <c r="G692" s="33">
        <v>10</v>
      </c>
      <c r="H692" s="33">
        <v>10</v>
      </c>
      <c r="I692" s="37">
        <f>Table1[[#This Row],[SumOfPaid]]*Table1[[#This Row],[Actuarial Factor 6/13/22]]</f>
        <v>1251.0374489269368</v>
      </c>
      <c r="J692" s="33">
        <v>1.5005846814524852</v>
      </c>
      <c r="K692" s="33" t="s">
        <v>239</v>
      </c>
      <c r="L692" s="33" t="s">
        <v>806</v>
      </c>
      <c r="M692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92" s="35" t="str">
        <f>IFERROR(IF(Table1[[#This Row],[Medicare Rate in CR]]&gt;0,"Y","N"),"N")</f>
        <v>Y</v>
      </c>
      <c r="O692" s="40">
        <f>Table1[[#This Row],[Medicare Rate in CR]]*Table1[[#This Row],[SumOfUnits]]*Table1[[#This Row],[Actuarial Factor 6/13/22]]</f>
        <v>1807.7543657458091</v>
      </c>
      <c r="P69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1807.7543657458091</v>
      </c>
      <c r="Q692" s="37">
        <f>Table1[[#This Row],[Trended Medicare Pricing for all RHCs]]-Table1[[#This Row],[SumOfSFY23 Estimated Payment 6/13/2022]]</f>
        <v>556.71691681887228</v>
      </c>
      <c r="R692" s="35">
        <f>Table1[[#This Row],[SumOfUnits]]*Table1[[#This Row],[Actuarial Factor 6/13/22]]</f>
        <v>15.005846814524853</v>
      </c>
    </row>
    <row r="693" spans="1:18" x14ac:dyDescent="0.2">
      <c r="A693" s="178" t="s">
        <v>9</v>
      </c>
      <c r="B693" s="33" t="s">
        <v>813</v>
      </c>
      <c r="C693" s="33" t="s">
        <v>220</v>
      </c>
      <c r="D693" s="33" t="s">
        <v>2</v>
      </c>
      <c r="E693" s="33" t="s">
        <v>804</v>
      </c>
      <c r="F693" s="37">
        <v>316.79999999999995</v>
      </c>
      <c r="G693" s="33">
        <v>3</v>
      </c>
      <c r="H693" s="33">
        <v>3</v>
      </c>
      <c r="I693" s="37">
        <f>Table1[[#This Row],[SumOfPaid]]*Table1[[#This Row],[Actuarial Factor 6/13/22]]</f>
        <v>487.77391112996042</v>
      </c>
      <c r="J693" s="33">
        <v>1.5396903760415419</v>
      </c>
      <c r="K693" s="33" t="s">
        <v>239</v>
      </c>
      <c r="L693" s="33" t="s">
        <v>806</v>
      </c>
      <c r="M693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93" s="35" t="str">
        <f>IFERROR(IF(Table1[[#This Row],[Medicare Rate in CR]]&gt;0,"Y","N"),"N")</f>
        <v>Y</v>
      </c>
      <c r="O693" s="40">
        <f>Table1[[#This Row],[Medicare Rate in CR]]*Table1[[#This Row],[SumOfUnits]]*Table1[[#This Row],[Actuarial Factor 6/13/22]]</f>
        <v>556.45949880517367</v>
      </c>
      <c r="P69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556.45949880517367</v>
      </c>
      <c r="Q693" s="37">
        <f>Table1[[#This Row],[Trended Medicare Pricing for all RHCs]]-Table1[[#This Row],[SumOfSFY23 Estimated Payment 6/13/2022]]</f>
        <v>68.685587675213242</v>
      </c>
      <c r="R693" s="35">
        <f>Table1[[#This Row],[SumOfUnits]]*Table1[[#This Row],[Actuarial Factor 6/13/22]]</f>
        <v>4.6190711281246255</v>
      </c>
    </row>
    <row r="694" spans="1:18" x14ac:dyDescent="0.2">
      <c r="A694" s="178" t="s">
        <v>9</v>
      </c>
      <c r="B694" s="33" t="s">
        <v>813</v>
      </c>
      <c r="C694" s="33" t="s">
        <v>220</v>
      </c>
      <c r="D694" s="33" t="s">
        <v>2</v>
      </c>
      <c r="E694" s="33" t="s">
        <v>800</v>
      </c>
      <c r="F694" s="37">
        <v>8647.739999999998</v>
      </c>
      <c r="G694" s="33">
        <v>89</v>
      </c>
      <c r="H694" s="33">
        <v>89</v>
      </c>
      <c r="I694" s="37">
        <f>Table1[[#This Row],[SumOfPaid]]*Table1[[#This Row],[Actuarial Factor 6/13/22]]</f>
        <v>9071.5168129677859</v>
      </c>
      <c r="J694" s="33">
        <v>1.0490043425181363</v>
      </c>
      <c r="K694" s="33" t="s">
        <v>239</v>
      </c>
      <c r="L694" s="33" t="s">
        <v>806</v>
      </c>
      <c r="M694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94" s="35" t="str">
        <f>IFERROR(IF(Table1[[#This Row],[Medicare Rate in CR]]&gt;0,"Y","N"),"N")</f>
        <v>Y</v>
      </c>
      <c r="O694" s="40">
        <f>Table1[[#This Row],[Medicare Rate in CR]]*Table1[[#This Row],[SumOfUnits]]*Table1[[#This Row],[Actuarial Factor 6/13/22]]</f>
        <v>11247.246229741229</v>
      </c>
      <c r="P69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11247.246229741229</v>
      </c>
      <c r="Q694" s="37">
        <f>Table1[[#This Row],[Trended Medicare Pricing for all RHCs]]-Table1[[#This Row],[SumOfSFY23 Estimated Payment 6/13/2022]]</f>
        <v>2175.7294167734435</v>
      </c>
      <c r="R694" s="35">
        <f>Table1[[#This Row],[SumOfUnits]]*Table1[[#This Row],[Actuarial Factor 6/13/22]]</f>
        <v>93.361386484114135</v>
      </c>
    </row>
    <row r="695" spans="1:18" x14ac:dyDescent="0.2">
      <c r="A695" s="178" t="s">
        <v>9</v>
      </c>
      <c r="B695" s="33" t="s">
        <v>813</v>
      </c>
      <c r="C695" s="33" t="s">
        <v>220</v>
      </c>
      <c r="D695" s="33" t="s">
        <v>2</v>
      </c>
      <c r="E695" s="33" t="s">
        <v>798</v>
      </c>
      <c r="F695" s="37">
        <v>3982.0299999999997</v>
      </c>
      <c r="G695" s="33">
        <v>40</v>
      </c>
      <c r="H695" s="33">
        <v>40</v>
      </c>
      <c r="I695" s="37">
        <f>Table1[[#This Row],[SumOfPaid]]*Table1[[#This Row],[Actuarial Factor 6/13/22]]</f>
        <v>5179.6368376998571</v>
      </c>
      <c r="J695" s="33">
        <v>1.3007528415656981</v>
      </c>
      <c r="K695" s="33" t="s">
        <v>239</v>
      </c>
      <c r="L695" s="33" t="s">
        <v>806</v>
      </c>
      <c r="M695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95" s="35" t="str">
        <f>IFERROR(IF(Table1[[#This Row],[Medicare Rate in CR]]&gt;0,"Y","N"),"N")</f>
        <v>Y</v>
      </c>
      <c r="O695" s="40">
        <f>Table1[[#This Row],[Medicare Rate in CR]]*Table1[[#This Row],[SumOfUnits]]*Table1[[#This Row],[Actuarial Factor 6/13/22]]</f>
        <v>6268.0677929367866</v>
      </c>
      <c r="P69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6268.0677929367866</v>
      </c>
      <c r="Q695" s="37">
        <f>Table1[[#This Row],[Trended Medicare Pricing for all RHCs]]-Table1[[#This Row],[SumOfSFY23 Estimated Payment 6/13/2022]]</f>
        <v>1088.4309552369295</v>
      </c>
      <c r="R695" s="35">
        <f>Table1[[#This Row],[SumOfUnits]]*Table1[[#This Row],[Actuarial Factor 6/13/22]]</f>
        <v>52.030113662627926</v>
      </c>
    </row>
    <row r="696" spans="1:18" x14ac:dyDescent="0.2">
      <c r="A696" s="178" t="s">
        <v>9</v>
      </c>
      <c r="B696" s="33" t="s">
        <v>813</v>
      </c>
      <c r="C696" s="33" t="s">
        <v>220</v>
      </c>
      <c r="D696" s="33" t="s">
        <v>2</v>
      </c>
      <c r="E696" s="33" t="s">
        <v>799</v>
      </c>
      <c r="F696" s="37">
        <v>13443.640000000009</v>
      </c>
      <c r="G696" s="33">
        <v>131</v>
      </c>
      <c r="H696" s="33">
        <v>131</v>
      </c>
      <c r="I696" s="37">
        <f>Table1[[#This Row],[SumOfPaid]]*Table1[[#This Row],[Actuarial Factor 6/13/22]]</f>
        <v>15892.843494314753</v>
      </c>
      <c r="J696" s="33">
        <v>1.182183061604948</v>
      </c>
      <c r="K696" s="33" t="s">
        <v>239</v>
      </c>
      <c r="L696" s="33" t="s">
        <v>806</v>
      </c>
      <c r="M696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96" s="35" t="str">
        <f>IFERROR(IF(Table1[[#This Row],[Medicare Rate in CR]]&gt;0,"Y","N"),"N")</f>
        <v>Y</v>
      </c>
      <c r="O696" s="40">
        <f>Table1[[#This Row],[Medicare Rate in CR]]*Table1[[#This Row],[SumOfUnits]]*Table1[[#This Row],[Actuarial Factor 6/13/22]]</f>
        <v>18656.704739532801</v>
      </c>
      <c r="P69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18656.704739532801</v>
      </c>
      <c r="Q696" s="37">
        <f>Table1[[#This Row],[Trended Medicare Pricing for all RHCs]]-Table1[[#This Row],[SumOfSFY23 Estimated Payment 6/13/2022]]</f>
        <v>2763.8612452180478</v>
      </c>
      <c r="R696" s="35">
        <f>Table1[[#This Row],[SumOfUnits]]*Table1[[#This Row],[Actuarial Factor 6/13/22]]</f>
        <v>154.86598107024818</v>
      </c>
    </row>
    <row r="697" spans="1:18" x14ac:dyDescent="0.2">
      <c r="A697" s="178" t="s">
        <v>9</v>
      </c>
      <c r="B697" s="33" t="s">
        <v>813</v>
      </c>
      <c r="C697" s="33" t="s">
        <v>220</v>
      </c>
      <c r="D697" s="33" t="s">
        <v>185</v>
      </c>
      <c r="E697" s="33" t="s">
        <v>794</v>
      </c>
      <c r="F697" s="37">
        <v>2708.17</v>
      </c>
      <c r="G697" s="33">
        <v>26</v>
      </c>
      <c r="H697" s="33">
        <v>26</v>
      </c>
      <c r="I697" s="37">
        <f>Table1[[#This Row],[SumOfPaid]]*Table1[[#This Row],[Actuarial Factor 6/13/22]]</f>
        <v>2994.2370473358915</v>
      </c>
      <c r="J697" s="33">
        <v>1.1056311263088696</v>
      </c>
      <c r="K697" s="33" t="s">
        <v>239</v>
      </c>
      <c r="L697" s="33" t="s">
        <v>806</v>
      </c>
      <c r="M697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97" s="35" t="str">
        <f>IFERROR(IF(Table1[[#This Row],[Medicare Rate in CR]]&gt;0,"Y","N"),"N")</f>
        <v>Y</v>
      </c>
      <c r="O697" s="40">
        <f>Table1[[#This Row],[Medicare Rate in CR]]*Table1[[#This Row],[SumOfUnits]]*Table1[[#This Row],[Actuarial Factor 6/13/22]]</f>
        <v>3463.0799264471675</v>
      </c>
      <c r="P69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3463.0799264471675</v>
      </c>
      <c r="Q697" s="37">
        <f>Table1[[#This Row],[Trended Medicare Pricing for all RHCs]]-Table1[[#This Row],[SumOfSFY23 Estimated Payment 6/13/2022]]</f>
        <v>468.84287911127603</v>
      </c>
      <c r="R697" s="35">
        <f>Table1[[#This Row],[SumOfUnits]]*Table1[[#This Row],[Actuarial Factor 6/13/22]]</f>
        <v>28.746409284030609</v>
      </c>
    </row>
    <row r="698" spans="1:18" x14ac:dyDescent="0.2">
      <c r="A698" s="178" t="s">
        <v>9</v>
      </c>
      <c r="B698" s="33" t="s">
        <v>813</v>
      </c>
      <c r="C698" s="33" t="s">
        <v>220</v>
      </c>
      <c r="D698" s="33" t="s">
        <v>185</v>
      </c>
      <c r="E698" s="33" t="s">
        <v>607</v>
      </c>
      <c r="F698" s="37">
        <v>522.08999999999992</v>
      </c>
      <c r="G698" s="33">
        <v>5</v>
      </c>
      <c r="H698" s="33">
        <v>5</v>
      </c>
      <c r="I698" s="37">
        <f>Table1[[#This Row],[SumOfPaid]]*Table1[[#This Row],[Actuarial Factor 6/13/22]]</f>
        <v>859.32755654969696</v>
      </c>
      <c r="J698" s="33">
        <v>1.6459375903574041</v>
      </c>
      <c r="K698" s="33" t="s">
        <v>239</v>
      </c>
      <c r="L698" s="33" t="s">
        <v>806</v>
      </c>
      <c r="M698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98" s="35" t="str">
        <f>IFERROR(IF(Table1[[#This Row],[Medicare Rate in CR]]&gt;0,"Y","N"),"N")</f>
        <v>Y</v>
      </c>
      <c r="O698" s="40">
        <f>Table1[[#This Row],[Medicare Rate in CR]]*Table1[[#This Row],[SumOfUnits]]*Table1[[#This Row],[Actuarial Factor 6/13/22]]</f>
        <v>991.4305075517824</v>
      </c>
      <c r="P69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991.4305075517824</v>
      </c>
      <c r="Q698" s="37">
        <f>Table1[[#This Row],[Trended Medicare Pricing for all RHCs]]-Table1[[#This Row],[SumOfSFY23 Estimated Payment 6/13/2022]]</f>
        <v>132.10295100208543</v>
      </c>
      <c r="R698" s="35">
        <f>Table1[[#This Row],[SumOfUnits]]*Table1[[#This Row],[Actuarial Factor 6/13/22]]</f>
        <v>8.2296879517870209</v>
      </c>
    </row>
    <row r="699" spans="1:18" x14ac:dyDescent="0.2">
      <c r="A699" s="178" t="s">
        <v>9</v>
      </c>
      <c r="B699" s="33" t="s">
        <v>813</v>
      </c>
      <c r="C699" s="33" t="s">
        <v>220</v>
      </c>
      <c r="D699" s="33" t="s">
        <v>185</v>
      </c>
      <c r="E699" s="33" t="s">
        <v>797</v>
      </c>
      <c r="F699" s="37">
        <v>2913.46</v>
      </c>
      <c r="G699" s="33">
        <v>28</v>
      </c>
      <c r="H699" s="33">
        <v>28</v>
      </c>
      <c r="I699" s="37">
        <f>Table1[[#This Row],[SumOfPaid]]*Table1[[#This Row],[Actuarial Factor 6/13/22]]</f>
        <v>2765.3888236954563</v>
      </c>
      <c r="J699" s="33">
        <v>0.94917686314397864</v>
      </c>
      <c r="K699" s="33" t="s">
        <v>239</v>
      </c>
      <c r="L699" s="33" t="s">
        <v>806</v>
      </c>
      <c r="M699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699" s="35" t="str">
        <f>IFERROR(IF(Table1[[#This Row],[Medicare Rate in CR]]&gt;0,"Y","N"),"N")</f>
        <v>Y</v>
      </c>
      <c r="O699" s="40">
        <f>Table1[[#This Row],[Medicare Rate in CR]]*Table1[[#This Row],[SumOfUnits]]*Table1[[#This Row],[Actuarial Factor 6/13/22]]</f>
        <v>3201.725427682743</v>
      </c>
      <c r="P69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3201.725427682743</v>
      </c>
      <c r="Q699" s="37">
        <f>Table1[[#This Row],[Trended Medicare Pricing for all RHCs]]-Table1[[#This Row],[SumOfSFY23 Estimated Payment 6/13/2022]]</f>
        <v>436.33660398728671</v>
      </c>
      <c r="R699" s="35">
        <f>Table1[[#This Row],[SumOfUnits]]*Table1[[#This Row],[Actuarial Factor 6/13/22]]</f>
        <v>26.576952168031401</v>
      </c>
    </row>
    <row r="700" spans="1:18" x14ac:dyDescent="0.2">
      <c r="A700" s="178" t="s">
        <v>9</v>
      </c>
      <c r="B700" s="33" t="s">
        <v>813</v>
      </c>
      <c r="C700" s="33" t="s">
        <v>220</v>
      </c>
      <c r="D700" s="33" t="s">
        <v>185</v>
      </c>
      <c r="E700" s="33" t="s">
        <v>796</v>
      </c>
      <c r="F700" s="37">
        <v>3527.36</v>
      </c>
      <c r="G700" s="33">
        <v>34</v>
      </c>
      <c r="H700" s="33">
        <v>34</v>
      </c>
      <c r="I700" s="37">
        <f>Table1[[#This Row],[SumOfPaid]]*Table1[[#This Row],[Actuarial Factor 6/13/22]]</f>
        <v>3541.6321476678772</v>
      </c>
      <c r="J700" s="33">
        <v>1.004046127321248</v>
      </c>
      <c r="K700" s="33" t="s">
        <v>239</v>
      </c>
      <c r="L700" s="33" t="s">
        <v>806</v>
      </c>
      <c r="M700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700" s="35" t="str">
        <f>IFERROR(IF(Table1[[#This Row],[Medicare Rate in CR]]&gt;0,"Y","N"),"N")</f>
        <v>Y</v>
      </c>
      <c r="O700" s="40">
        <f>Table1[[#This Row],[Medicare Rate in CR]]*Table1[[#This Row],[SumOfUnits]]*Table1[[#This Row],[Actuarial Factor 6/13/22]]</f>
        <v>4112.5528565852856</v>
      </c>
      <c r="P70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4112.5528565852856</v>
      </c>
      <c r="Q700" s="37">
        <f>Table1[[#This Row],[Trended Medicare Pricing for all RHCs]]-Table1[[#This Row],[SumOfSFY23 Estimated Payment 6/13/2022]]</f>
        <v>570.92070891740832</v>
      </c>
      <c r="R700" s="35">
        <f>Table1[[#This Row],[SumOfUnits]]*Table1[[#This Row],[Actuarial Factor 6/13/22]]</f>
        <v>34.137568328922434</v>
      </c>
    </row>
    <row r="701" spans="1:18" x14ac:dyDescent="0.2">
      <c r="A701" s="178" t="s">
        <v>9</v>
      </c>
      <c r="B701" s="33" t="s">
        <v>813</v>
      </c>
      <c r="C701" s="33" t="s">
        <v>220</v>
      </c>
      <c r="D701" s="33" t="s">
        <v>185</v>
      </c>
      <c r="E701" s="33" t="s">
        <v>795</v>
      </c>
      <c r="F701" s="37">
        <v>35962.120000000003</v>
      </c>
      <c r="G701" s="33">
        <v>362</v>
      </c>
      <c r="H701" s="33">
        <v>362</v>
      </c>
      <c r="I701" s="37">
        <f>Table1[[#This Row],[SumOfPaid]]*Table1[[#This Row],[Actuarial Factor 6/13/22]]</f>
        <v>43480.350988944243</v>
      </c>
      <c r="J701" s="33">
        <v>1.2090597269833991</v>
      </c>
      <c r="K701" s="33" t="s">
        <v>239</v>
      </c>
      <c r="L701" s="33" t="s">
        <v>806</v>
      </c>
      <c r="M701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701" s="35" t="str">
        <f>IFERROR(IF(Table1[[#This Row],[Medicare Rate in CR]]&gt;0,"Y","N"),"N")</f>
        <v>Y</v>
      </c>
      <c r="O701" s="40">
        <f>Table1[[#This Row],[Medicare Rate in CR]]*Table1[[#This Row],[SumOfUnits]]*Table1[[#This Row],[Actuarial Factor 6/13/22]]</f>
        <v>52727.263962107812</v>
      </c>
      <c r="P70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52727.263962107812</v>
      </c>
      <c r="Q701" s="37">
        <f>Table1[[#This Row],[Trended Medicare Pricing for all RHCs]]-Table1[[#This Row],[SumOfSFY23 Estimated Payment 6/13/2022]]</f>
        <v>9246.9129731635694</v>
      </c>
      <c r="R701" s="35">
        <f>Table1[[#This Row],[SumOfUnits]]*Table1[[#This Row],[Actuarial Factor 6/13/22]]</f>
        <v>437.67962116799049</v>
      </c>
    </row>
    <row r="702" spans="1:18" x14ac:dyDescent="0.2">
      <c r="A702" s="178" t="s">
        <v>9</v>
      </c>
      <c r="B702" s="33" t="s">
        <v>813</v>
      </c>
      <c r="C702" s="33" t="s">
        <v>192</v>
      </c>
      <c r="D702" s="33" t="s">
        <v>184</v>
      </c>
      <c r="E702" s="33" t="s">
        <v>786</v>
      </c>
      <c r="F702" s="37">
        <v>316.79999999999995</v>
      </c>
      <c r="G702" s="33">
        <v>3</v>
      </c>
      <c r="H702" s="33">
        <v>3</v>
      </c>
      <c r="I702" s="37">
        <f>Table1[[#This Row],[SumOfPaid]]*Table1[[#This Row],[Actuarial Factor 6/13/22]]</f>
        <v>415.13645381658353</v>
      </c>
      <c r="J702" s="33">
        <v>1.3104054729058825</v>
      </c>
      <c r="K702" s="33" t="s">
        <v>239</v>
      </c>
      <c r="L702" s="33" t="s">
        <v>806</v>
      </c>
      <c r="M702" s="35">
        <f>IFERROR(INDEX(FreeStand_MedicareCRs!E:E,MATCH(Table1[[#This Row],[Medicare Number]],FreeStand_MedicareCRs!A:A,0)),INDEX(HospitalBased_Mdcr_Rates!G:G,MATCH(Table1[[#This Row],[Medicare Number]],HospitalBased_Mdcr_Rates!E:E,0)))</f>
        <v>120.47</v>
      </c>
      <c r="N702" s="35" t="str">
        <f>IFERROR(IF(Table1[[#This Row],[Medicare Rate in CR]]&gt;0,"Y","N"),"N")</f>
        <v>Y</v>
      </c>
      <c r="O702" s="40">
        <f>Table1[[#This Row],[Medicare Rate in CR]]*Table1[[#This Row],[SumOfUnits]]*Table1[[#This Row],[Actuarial Factor 6/13/22]]</f>
        <v>473.59364196291494</v>
      </c>
      <c r="P70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473.59364196291494</v>
      </c>
      <c r="Q702" s="37">
        <f>Table1[[#This Row],[Trended Medicare Pricing for all RHCs]]-Table1[[#This Row],[SumOfSFY23 Estimated Payment 6/13/2022]]</f>
        <v>58.457188146331418</v>
      </c>
      <c r="R702" s="35">
        <f>Table1[[#This Row],[SumOfUnits]]*Table1[[#This Row],[Actuarial Factor 6/13/22]]</f>
        <v>3.9312164187176473</v>
      </c>
    </row>
    <row r="703" spans="1:18" x14ac:dyDescent="0.2">
      <c r="A703" s="178" t="s">
        <v>45</v>
      </c>
      <c r="B703" s="33" t="s">
        <v>681</v>
      </c>
      <c r="C703" s="33" t="s">
        <v>425</v>
      </c>
      <c r="D703" s="33" t="s">
        <v>184</v>
      </c>
      <c r="E703" s="33" t="s">
        <v>786</v>
      </c>
      <c r="F703" s="37">
        <v>316.42</v>
      </c>
      <c r="G703" s="33">
        <v>2</v>
      </c>
      <c r="H703" s="33">
        <v>2</v>
      </c>
      <c r="I703" s="37">
        <f>Table1[[#This Row],[SumOfPaid]]*Table1[[#This Row],[Actuarial Factor 6/13/22]]</f>
        <v>441.24038470943378</v>
      </c>
      <c r="J703" s="33">
        <v>1.3944769126775607</v>
      </c>
      <c r="K703" s="33" t="s">
        <v>315</v>
      </c>
      <c r="L703" s="33" t="s">
        <v>805</v>
      </c>
      <c r="M703" s="35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03" s="35" t="str">
        <f>IFERROR(IF(Table1[[#This Row],[Medicare Rate in CR]]&gt;0,"Y","N"),"N")</f>
        <v>Y</v>
      </c>
      <c r="O703" s="40">
        <f>Table1[[#This Row],[Medicare Rate in CR]]*Table1[[#This Row],[SumOfUnits]]*Table1[[#This Row],[Actuarial Factor 6/13/22]]</f>
        <v>697.51735172131589</v>
      </c>
      <c r="P70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697.51735172131589</v>
      </c>
      <c r="Q703" s="37">
        <f>Table1[[#This Row],[Trended Medicare Pricing for all RHCs]]-Table1[[#This Row],[SumOfSFY23 Estimated Payment 6/13/2022]]</f>
        <v>256.27696701188211</v>
      </c>
      <c r="R703" s="35">
        <f>Table1[[#This Row],[SumOfUnits]]*Table1[[#This Row],[Actuarial Factor 6/13/22]]</f>
        <v>2.7889538253551214</v>
      </c>
    </row>
    <row r="704" spans="1:18" x14ac:dyDescent="0.2">
      <c r="A704" s="178" t="s">
        <v>45</v>
      </c>
      <c r="B704" s="33" t="s">
        <v>681</v>
      </c>
      <c r="C704" s="33" t="s">
        <v>425</v>
      </c>
      <c r="D704" s="33" t="s">
        <v>184</v>
      </c>
      <c r="E704" s="33" t="s">
        <v>789</v>
      </c>
      <c r="F704" s="37">
        <v>158.21</v>
      </c>
      <c r="G704" s="33">
        <v>1</v>
      </c>
      <c r="H704" s="33">
        <v>1</v>
      </c>
      <c r="I704" s="37">
        <f>Table1[[#This Row],[SumOfPaid]]*Table1[[#This Row],[Actuarial Factor 6/13/22]]</f>
        <v>238.92462930007162</v>
      </c>
      <c r="J704" s="33">
        <v>1.5101740048041945</v>
      </c>
      <c r="K704" s="33" t="s">
        <v>315</v>
      </c>
      <c r="L704" s="33" t="s">
        <v>805</v>
      </c>
      <c r="M704" s="35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04" s="35" t="str">
        <f>IFERROR(IF(Table1[[#This Row],[Medicare Rate in CR]]&gt;0,"Y","N"),"N")</f>
        <v>Y</v>
      </c>
      <c r="O704" s="40">
        <f>Table1[[#This Row],[Medicare Rate in CR]]*Table1[[#This Row],[SumOfUnits]]*Table1[[#This Row],[Actuarial Factor 6/13/22]]</f>
        <v>377.69451860152901</v>
      </c>
      <c r="P70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377.69451860152901</v>
      </c>
      <c r="Q704" s="37">
        <f>Table1[[#This Row],[Trended Medicare Pricing for all RHCs]]-Table1[[#This Row],[SumOfSFY23 Estimated Payment 6/13/2022]]</f>
        <v>138.7698893014574</v>
      </c>
      <c r="R704" s="35">
        <f>Table1[[#This Row],[SumOfUnits]]*Table1[[#This Row],[Actuarial Factor 6/13/22]]</f>
        <v>1.5101740048041945</v>
      </c>
    </row>
    <row r="705" spans="1:18" x14ac:dyDescent="0.2">
      <c r="A705" s="178" t="s">
        <v>45</v>
      </c>
      <c r="B705" s="33" t="s">
        <v>681</v>
      </c>
      <c r="C705" s="33" t="s">
        <v>425</v>
      </c>
      <c r="D705" s="33" t="s">
        <v>185</v>
      </c>
      <c r="E705" s="33" t="s">
        <v>795</v>
      </c>
      <c r="F705" s="37">
        <v>158.21</v>
      </c>
      <c r="G705" s="33">
        <v>1</v>
      </c>
      <c r="H705" s="33">
        <v>1</v>
      </c>
      <c r="I705" s="37">
        <f>Table1[[#This Row],[SumOfPaid]]*Table1[[#This Row],[Actuarial Factor 6/13/22]]</f>
        <v>174.22286763423173</v>
      </c>
      <c r="J705" s="33">
        <v>1.1012127402454441</v>
      </c>
      <c r="K705" s="33" t="s">
        <v>315</v>
      </c>
      <c r="L705" s="33" t="s">
        <v>805</v>
      </c>
      <c r="M705" s="35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05" s="35" t="str">
        <f>IFERROR(IF(Table1[[#This Row],[Medicare Rate in CR]]&gt;0,"Y","N"),"N")</f>
        <v>Y</v>
      </c>
      <c r="O705" s="40">
        <f>Table1[[#This Row],[Medicare Rate in CR]]*Table1[[#This Row],[SumOfUnits]]*Table1[[#This Row],[Actuarial Factor 6/13/22]]</f>
        <v>275.41330633538558</v>
      </c>
      <c r="P70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275.41330633538558</v>
      </c>
      <c r="Q705" s="37">
        <f>Table1[[#This Row],[Trended Medicare Pricing for all RHCs]]-Table1[[#This Row],[SumOfSFY23 Estimated Payment 6/13/2022]]</f>
        <v>101.19043870115385</v>
      </c>
      <c r="R705" s="35">
        <f>Table1[[#This Row],[SumOfUnits]]*Table1[[#This Row],[Actuarial Factor 6/13/22]]</f>
        <v>1.1012127402454441</v>
      </c>
    </row>
    <row r="706" spans="1:18" x14ac:dyDescent="0.2">
      <c r="A706" s="178" t="s">
        <v>45</v>
      </c>
      <c r="B706" s="33" t="s">
        <v>681</v>
      </c>
      <c r="C706" s="33" t="s">
        <v>408</v>
      </c>
      <c r="D706" s="33" t="s">
        <v>184</v>
      </c>
      <c r="E706" s="33" t="s">
        <v>788</v>
      </c>
      <c r="F706" s="37">
        <v>158.21</v>
      </c>
      <c r="G706" s="33">
        <v>1</v>
      </c>
      <c r="H706" s="33">
        <v>1</v>
      </c>
      <c r="I706" s="37">
        <f>Table1[[#This Row],[SumOfPaid]]*Table1[[#This Row],[Actuarial Factor 6/13/22]]</f>
        <v>324.0990517184145</v>
      </c>
      <c r="J706" s="33">
        <v>2.0485370818432114</v>
      </c>
      <c r="K706" s="33" t="s">
        <v>315</v>
      </c>
      <c r="L706" s="33" t="s">
        <v>805</v>
      </c>
      <c r="M706" s="35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06" s="35" t="str">
        <f>IFERROR(IF(Table1[[#This Row],[Medicare Rate in CR]]&gt;0,"Y","N"),"N")</f>
        <v>Y</v>
      </c>
      <c r="O706" s="40">
        <f>Table1[[#This Row],[Medicare Rate in CR]]*Table1[[#This Row],[SumOfUnits]]*Table1[[#This Row],[Actuarial Factor 6/13/22]]</f>
        <v>512.33912416898715</v>
      </c>
      <c r="P70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512.33912416898715</v>
      </c>
      <c r="Q706" s="37">
        <f>Table1[[#This Row],[Trended Medicare Pricing for all RHCs]]-Table1[[#This Row],[SumOfSFY23 Estimated Payment 6/13/2022]]</f>
        <v>188.24007245057265</v>
      </c>
      <c r="R706" s="35">
        <f>Table1[[#This Row],[SumOfUnits]]*Table1[[#This Row],[Actuarial Factor 6/13/22]]</f>
        <v>2.0485370818432114</v>
      </c>
    </row>
    <row r="707" spans="1:18" x14ac:dyDescent="0.2">
      <c r="A707" s="178" t="s">
        <v>45</v>
      </c>
      <c r="B707" s="33" t="s">
        <v>681</v>
      </c>
      <c r="C707" s="33" t="s">
        <v>423</v>
      </c>
      <c r="D707" s="33" t="s">
        <v>184</v>
      </c>
      <c r="E707" s="33" t="s">
        <v>786</v>
      </c>
      <c r="F707" s="37">
        <v>10543.380000000001</v>
      </c>
      <c r="G707" s="33">
        <v>68</v>
      </c>
      <c r="H707" s="33">
        <v>68</v>
      </c>
      <c r="I707" s="37">
        <f>Table1[[#This Row],[SumOfPaid]]*Table1[[#This Row],[Actuarial Factor 6/13/22]]</f>
        <v>15790.097436067557</v>
      </c>
      <c r="J707" s="33">
        <v>1.4976314460891627</v>
      </c>
      <c r="K707" s="33" t="s">
        <v>315</v>
      </c>
      <c r="L707" s="33" t="s">
        <v>805</v>
      </c>
      <c r="M707" s="35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07" s="35" t="str">
        <f>IFERROR(IF(Table1[[#This Row],[Medicare Rate in CR]]&gt;0,"Y","N"),"N")</f>
        <v>Y</v>
      </c>
      <c r="O707" s="40">
        <f>Table1[[#This Row],[Medicare Rate in CR]]*Table1[[#This Row],[SumOfUnits]]*Table1[[#This Row],[Actuarial Factor 6/13/22]]</f>
        <v>25469.918477349169</v>
      </c>
      <c r="P70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25469.918477349169</v>
      </c>
      <c r="Q707" s="37">
        <f>Table1[[#This Row],[Trended Medicare Pricing for all RHCs]]-Table1[[#This Row],[SumOfSFY23 Estimated Payment 6/13/2022]]</f>
        <v>9679.8210412816115</v>
      </c>
      <c r="R707" s="35">
        <f>Table1[[#This Row],[SumOfUnits]]*Table1[[#This Row],[Actuarial Factor 6/13/22]]</f>
        <v>101.83893833406306</v>
      </c>
    </row>
    <row r="708" spans="1:18" x14ac:dyDescent="0.2">
      <c r="A708" s="178" t="s">
        <v>45</v>
      </c>
      <c r="B708" s="33" t="s">
        <v>681</v>
      </c>
      <c r="C708" s="33" t="s">
        <v>423</v>
      </c>
      <c r="D708" s="33" t="s">
        <v>184</v>
      </c>
      <c r="E708" s="33" t="s">
        <v>790</v>
      </c>
      <c r="F708" s="37">
        <v>2973.62</v>
      </c>
      <c r="G708" s="33">
        <v>19</v>
      </c>
      <c r="H708" s="33">
        <v>19</v>
      </c>
      <c r="I708" s="37">
        <f>Table1[[#This Row],[SumOfPaid]]*Table1[[#This Row],[Actuarial Factor 6/13/22]]</f>
        <v>6222.784306628887</v>
      </c>
      <c r="J708" s="33">
        <v>2.0926629181364422</v>
      </c>
      <c r="K708" s="33" t="s">
        <v>315</v>
      </c>
      <c r="L708" s="33" t="s">
        <v>805</v>
      </c>
      <c r="M708" s="35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08" s="35" t="str">
        <f>IFERROR(IF(Table1[[#This Row],[Medicare Rate in CR]]&gt;0,"Y","N"),"N")</f>
        <v>Y</v>
      </c>
      <c r="O708" s="40">
        <f>Table1[[#This Row],[Medicare Rate in CR]]*Table1[[#This Row],[SumOfUnits]]*Table1[[#This Row],[Actuarial Factor 6/13/22]]</f>
        <v>9944.1249206925586</v>
      </c>
      <c r="P70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9944.1249206925586</v>
      </c>
      <c r="Q708" s="37">
        <f>Table1[[#This Row],[Trended Medicare Pricing for all RHCs]]-Table1[[#This Row],[SumOfSFY23 Estimated Payment 6/13/2022]]</f>
        <v>3721.3406140636716</v>
      </c>
      <c r="R708" s="35">
        <f>Table1[[#This Row],[SumOfUnits]]*Table1[[#This Row],[Actuarial Factor 6/13/22]]</f>
        <v>39.760595444592404</v>
      </c>
    </row>
    <row r="709" spans="1:18" x14ac:dyDescent="0.2">
      <c r="A709" s="178" t="s">
        <v>45</v>
      </c>
      <c r="B709" s="33" t="s">
        <v>681</v>
      </c>
      <c r="C709" s="33" t="s">
        <v>423</v>
      </c>
      <c r="D709" s="33" t="s">
        <v>184</v>
      </c>
      <c r="E709" s="33" t="s">
        <v>789</v>
      </c>
      <c r="F709" s="37">
        <v>7999.2899999999991</v>
      </c>
      <c r="G709" s="33">
        <v>51</v>
      </c>
      <c r="H709" s="33">
        <v>51</v>
      </c>
      <c r="I709" s="37">
        <f>Table1[[#This Row],[SumOfPaid]]*Table1[[#This Row],[Actuarial Factor 6/13/22]]</f>
        <v>12122.728558617076</v>
      </c>
      <c r="J709" s="33">
        <v>1.5154755682838199</v>
      </c>
      <c r="K709" s="33" t="s">
        <v>315</v>
      </c>
      <c r="L709" s="33" t="s">
        <v>805</v>
      </c>
      <c r="M709" s="35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09" s="35" t="str">
        <f>IFERROR(IF(Table1[[#This Row],[Medicare Rate in CR]]&gt;0,"Y","N"),"N")</f>
        <v>Y</v>
      </c>
      <c r="O709" s="40">
        <f>Table1[[#This Row],[Medicare Rate in CR]]*Table1[[#This Row],[SumOfUnits]]*Table1[[#This Row],[Actuarial Factor 6/13/22]]</f>
        <v>19330.042421016951</v>
      </c>
      <c r="P70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19330.042421016951</v>
      </c>
      <c r="Q709" s="37">
        <f>Table1[[#This Row],[Trended Medicare Pricing for all RHCs]]-Table1[[#This Row],[SumOfSFY23 Estimated Payment 6/13/2022]]</f>
        <v>7207.3138623998748</v>
      </c>
      <c r="R709" s="35">
        <f>Table1[[#This Row],[SumOfUnits]]*Table1[[#This Row],[Actuarial Factor 6/13/22]]</f>
        <v>77.289253982474818</v>
      </c>
    </row>
    <row r="710" spans="1:18" x14ac:dyDescent="0.2">
      <c r="A710" s="178" t="s">
        <v>45</v>
      </c>
      <c r="B710" s="33" t="s">
        <v>681</v>
      </c>
      <c r="C710" s="33" t="s">
        <v>423</v>
      </c>
      <c r="D710" s="33" t="s">
        <v>184</v>
      </c>
      <c r="E710" s="33" t="s">
        <v>791</v>
      </c>
      <c r="F710" s="37">
        <v>316.42</v>
      </c>
      <c r="G710" s="33">
        <v>2</v>
      </c>
      <c r="H710" s="33">
        <v>2</v>
      </c>
      <c r="I710" s="37">
        <f>Table1[[#This Row],[SumOfPaid]]*Table1[[#This Row],[Actuarial Factor 6/13/22]]</f>
        <v>510.60321872551617</v>
      </c>
      <c r="J710" s="33">
        <v>1.6136881952010498</v>
      </c>
      <c r="K710" s="33" t="s">
        <v>315</v>
      </c>
      <c r="L710" s="33" t="s">
        <v>805</v>
      </c>
      <c r="M710" s="35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10" s="35" t="str">
        <f>IFERROR(IF(Table1[[#This Row],[Medicare Rate in CR]]&gt;0,"Y","N"),"N")</f>
        <v>Y</v>
      </c>
      <c r="O710" s="40">
        <f>Table1[[#This Row],[Medicare Rate in CR]]*Table1[[#This Row],[SumOfUnits]]*Table1[[#This Row],[Actuarial Factor 6/13/22]]</f>
        <v>807.1668352395651</v>
      </c>
      <c r="P71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807.1668352395651</v>
      </c>
      <c r="Q710" s="37">
        <f>Table1[[#This Row],[Trended Medicare Pricing for all RHCs]]-Table1[[#This Row],[SumOfSFY23 Estimated Payment 6/13/2022]]</f>
        <v>296.56361651404893</v>
      </c>
      <c r="R710" s="35">
        <f>Table1[[#This Row],[SumOfUnits]]*Table1[[#This Row],[Actuarial Factor 6/13/22]]</f>
        <v>3.2273763904020996</v>
      </c>
    </row>
    <row r="711" spans="1:18" x14ac:dyDescent="0.2">
      <c r="A711" s="178" t="s">
        <v>45</v>
      </c>
      <c r="B711" s="33" t="s">
        <v>681</v>
      </c>
      <c r="C711" s="33" t="s">
        <v>423</v>
      </c>
      <c r="D711" s="33" t="s">
        <v>184</v>
      </c>
      <c r="E711" s="33" t="s">
        <v>788</v>
      </c>
      <c r="F711" s="37">
        <v>1093.43</v>
      </c>
      <c r="G711" s="33">
        <v>7</v>
      </c>
      <c r="H711" s="33">
        <v>7</v>
      </c>
      <c r="I711" s="37">
        <f>Table1[[#This Row],[SumOfPaid]]*Table1[[#This Row],[Actuarial Factor 6/13/22]]</f>
        <v>2148.2998640080482</v>
      </c>
      <c r="J711" s="33">
        <v>1.9647347009027081</v>
      </c>
      <c r="K711" s="33" t="s">
        <v>315</v>
      </c>
      <c r="L711" s="33" t="s">
        <v>805</v>
      </c>
      <c r="M711" s="35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11" s="35" t="str">
        <f>IFERROR(IF(Table1[[#This Row],[Medicare Rate in CR]]&gt;0,"Y","N"),"N")</f>
        <v>Y</v>
      </c>
      <c r="O711" s="40">
        <f>Table1[[#This Row],[Medicare Rate in CR]]*Table1[[#This Row],[SumOfUnits]]*Table1[[#This Row],[Actuarial Factor 6/13/22]]</f>
        <v>3439.6610408703709</v>
      </c>
      <c r="P71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3439.6610408703709</v>
      </c>
      <c r="Q711" s="37">
        <f>Table1[[#This Row],[Trended Medicare Pricing for all RHCs]]-Table1[[#This Row],[SumOfSFY23 Estimated Payment 6/13/2022]]</f>
        <v>1291.3611768623227</v>
      </c>
      <c r="R711" s="35">
        <f>Table1[[#This Row],[SumOfUnits]]*Table1[[#This Row],[Actuarial Factor 6/13/22]]</f>
        <v>13.753142906318956</v>
      </c>
    </row>
    <row r="712" spans="1:18" x14ac:dyDescent="0.2">
      <c r="A712" s="178" t="s">
        <v>45</v>
      </c>
      <c r="B712" s="33" t="s">
        <v>681</v>
      </c>
      <c r="C712" s="33" t="s">
        <v>423</v>
      </c>
      <c r="D712" s="33" t="s">
        <v>184</v>
      </c>
      <c r="E712" s="33" t="s">
        <v>787</v>
      </c>
      <c r="F712" s="37">
        <v>3608.41</v>
      </c>
      <c r="G712" s="33">
        <v>23</v>
      </c>
      <c r="H712" s="33">
        <v>23</v>
      </c>
      <c r="I712" s="37">
        <f>Table1[[#This Row],[SumOfPaid]]*Table1[[#This Row],[Actuarial Factor 6/13/22]]</f>
        <v>4516.3776016574047</v>
      </c>
      <c r="J712" s="33">
        <v>1.2516253977949858</v>
      </c>
      <c r="K712" s="33" t="s">
        <v>315</v>
      </c>
      <c r="L712" s="33" t="s">
        <v>805</v>
      </c>
      <c r="M712" s="35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12" s="35" t="str">
        <f>IFERROR(IF(Table1[[#This Row],[Medicare Rate in CR]]&gt;0,"Y","N"),"N")</f>
        <v>Y</v>
      </c>
      <c r="O712" s="40">
        <f>Table1[[#This Row],[Medicare Rate in CR]]*Table1[[#This Row],[SumOfUnits]]*Table1[[#This Row],[Actuarial Factor 6/13/22]]</f>
        <v>7199.7247757360974</v>
      </c>
      <c r="P71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7199.7247757360974</v>
      </c>
      <c r="Q712" s="37">
        <f>Table1[[#This Row],[Trended Medicare Pricing for all RHCs]]-Table1[[#This Row],[SumOfSFY23 Estimated Payment 6/13/2022]]</f>
        <v>2683.3471740786927</v>
      </c>
      <c r="R712" s="35">
        <f>Table1[[#This Row],[SumOfUnits]]*Table1[[#This Row],[Actuarial Factor 6/13/22]]</f>
        <v>28.787384149284673</v>
      </c>
    </row>
    <row r="713" spans="1:18" x14ac:dyDescent="0.2">
      <c r="A713" s="178" t="s">
        <v>45</v>
      </c>
      <c r="B713" s="33" t="s">
        <v>681</v>
      </c>
      <c r="C713" s="33" t="s">
        <v>423</v>
      </c>
      <c r="D713" s="33" t="s">
        <v>185</v>
      </c>
      <c r="E713" s="33" t="s">
        <v>795</v>
      </c>
      <c r="F713" s="37">
        <v>2196.2200000000003</v>
      </c>
      <c r="G713" s="33">
        <v>14</v>
      </c>
      <c r="H713" s="33">
        <v>14</v>
      </c>
      <c r="I713" s="37">
        <f>Table1[[#This Row],[SumOfPaid]]*Table1[[#This Row],[Actuarial Factor 6/13/22]]</f>
        <v>2553.1352988974095</v>
      </c>
      <c r="J713" s="33">
        <v>1.1625134544341684</v>
      </c>
      <c r="K713" s="33" t="s">
        <v>315</v>
      </c>
      <c r="L713" s="33" t="s">
        <v>805</v>
      </c>
      <c r="M713" s="35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13" s="35" t="str">
        <f>IFERROR(IF(Table1[[#This Row],[Medicare Rate in CR]]&gt;0,"Y","N"),"N")</f>
        <v>Y</v>
      </c>
      <c r="O713" s="40">
        <f>Table1[[#This Row],[Medicare Rate in CR]]*Table1[[#This Row],[SumOfUnits]]*Table1[[#This Row],[Actuarial Factor 6/13/22]]</f>
        <v>4070.4246093557977</v>
      </c>
      <c r="P71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4070.4246093557977</v>
      </c>
      <c r="Q713" s="37">
        <f>Table1[[#This Row],[Trended Medicare Pricing for all RHCs]]-Table1[[#This Row],[SumOfSFY23 Estimated Payment 6/13/2022]]</f>
        <v>1517.2893104583882</v>
      </c>
      <c r="R713" s="35">
        <f>Table1[[#This Row],[SumOfUnits]]*Table1[[#This Row],[Actuarial Factor 6/13/22]]</f>
        <v>16.275188362078357</v>
      </c>
    </row>
    <row r="714" spans="1:18" x14ac:dyDescent="0.2">
      <c r="A714" s="178" t="s">
        <v>45</v>
      </c>
      <c r="B714" s="33" t="s">
        <v>681</v>
      </c>
      <c r="C714" s="33" t="s">
        <v>381</v>
      </c>
      <c r="D714" s="33" t="s">
        <v>184</v>
      </c>
      <c r="E714" s="33" t="s">
        <v>787</v>
      </c>
      <c r="F714" s="37">
        <v>316.42</v>
      </c>
      <c r="G714" s="33">
        <v>2</v>
      </c>
      <c r="H714" s="33">
        <v>2</v>
      </c>
      <c r="I714" s="37">
        <f>Table1[[#This Row],[SumOfPaid]]*Table1[[#This Row],[Actuarial Factor 6/13/22]]</f>
        <v>382.92815361128049</v>
      </c>
      <c r="J714" s="33">
        <v>1.210189474784402</v>
      </c>
      <c r="K714" s="33" t="s">
        <v>315</v>
      </c>
      <c r="L714" s="33" t="s">
        <v>805</v>
      </c>
      <c r="M714" s="35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14" s="35" t="str">
        <f>IFERROR(IF(Table1[[#This Row],[Medicare Rate in CR]]&gt;0,"Y","N"),"N")</f>
        <v>Y</v>
      </c>
      <c r="O714" s="40">
        <f>Table1[[#This Row],[Medicare Rate in CR]]*Table1[[#This Row],[SumOfUnits]]*Table1[[#This Row],[Actuarial Factor 6/13/22]]</f>
        <v>605.33677528715782</v>
      </c>
      <c r="P71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605.33677528715782</v>
      </c>
      <c r="Q714" s="37">
        <f>Table1[[#This Row],[Trended Medicare Pricing for all RHCs]]-Table1[[#This Row],[SumOfSFY23 Estimated Payment 6/13/2022]]</f>
        <v>222.40862167587733</v>
      </c>
      <c r="R714" s="35">
        <f>Table1[[#This Row],[SumOfUnits]]*Table1[[#This Row],[Actuarial Factor 6/13/22]]</f>
        <v>2.420378949568804</v>
      </c>
    </row>
    <row r="715" spans="1:18" x14ac:dyDescent="0.2">
      <c r="A715" s="178" t="s">
        <v>45</v>
      </c>
      <c r="B715" s="33" t="s">
        <v>681</v>
      </c>
      <c r="C715" s="33" t="s">
        <v>249</v>
      </c>
      <c r="D715" s="33" t="s">
        <v>184</v>
      </c>
      <c r="E715" s="33" t="s">
        <v>792</v>
      </c>
      <c r="F715" s="37">
        <v>2492.3100000000004</v>
      </c>
      <c r="G715" s="33">
        <v>16</v>
      </c>
      <c r="H715" s="33">
        <v>16</v>
      </c>
      <c r="I715" s="37">
        <f>Table1[[#This Row],[SumOfPaid]]*Table1[[#This Row],[Actuarial Factor 6/13/22]]</f>
        <v>3790.1183979622497</v>
      </c>
      <c r="J715" s="33">
        <v>1.5207251096220973</v>
      </c>
      <c r="K715" s="33" t="s">
        <v>315</v>
      </c>
      <c r="L715" s="33" t="s">
        <v>805</v>
      </c>
      <c r="M715" s="35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15" s="35" t="str">
        <f>IFERROR(IF(Table1[[#This Row],[Medicare Rate in CR]]&gt;0,"Y","N"),"N")</f>
        <v>Y</v>
      </c>
      <c r="O715" s="40">
        <f>Table1[[#This Row],[Medicare Rate in CR]]*Table1[[#This Row],[SumOfUnits]]*Table1[[#This Row],[Actuarial Factor 6/13/22]]</f>
        <v>6085.333598663784</v>
      </c>
      <c r="P71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6085.333598663784</v>
      </c>
      <c r="Q715" s="37">
        <f>Table1[[#This Row],[Trended Medicare Pricing for all RHCs]]-Table1[[#This Row],[SumOfSFY23 Estimated Payment 6/13/2022]]</f>
        <v>2295.2152007015343</v>
      </c>
      <c r="R715" s="35">
        <f>Table1[[#This Row],[SumOfUnits]]*Table1[[#This Row],[Actuarial Factor 6/13/22]]</f>
        <v>24.331601753953557</v>
      </c>
    </row>
    <row r="716" spans="1:18" x14ac:dyDescent="0.2">
      <c r="A716" s="178" t="s">
        <v>45</v>
      </c>
      <c r="B716" s="33" t="s">
        <v>681</v>
      </c>
      <c r="C716" s="33" t="s">
        <v>249</v>
      </c>
      <c r="D716" s="33" t="s">
        <v>184</v>
      </c>
      <c r="E716" s="33" t="s">
        <v>786</v>
      </c>
      <c r="F716" s="37">
        <v>59091.03</v>
      </c>
      <c r="G716" s="33">
        <v>377</v>
      </c>
      <c r="H716" s="33">
        <v>377</v>
      </c>
      <c r="I716" s="37">
        <f>Table1[[#This Row],[SumOfPaid]]*Table1[[#This Row],[Actuarial Factor 6/13/22]]</f>
        <v>89947.064549720963</v>
      </c>
      <c r="J716" s="33">
        <v>1.5221779777695694</v>
      </c>
      <c r="K716" s="33" t="s">
        <v>315</v>
      </c>
      <c r="L716" s="33" t="s">
        <v>805</v>
      </c>
      <c r="M716" s="35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16" s="35" t="str">
        <f>IFERROR(IF(Table1[[#This Row],[Medicare Rate in CR]]&gt;0,"Y","N"),"N")</f>
        <v>Y</v>
      </c>
      <c r="O716" s="40">
        <f>Table1[[#This Row],[Medicare Rate in CR]]*Table1[[#This Row],[SumOfUnits]]*Table1[[#This Row],[Actuarial Factor 6/13/22]]</f>
        <v>143522.66051454382</v>
      </c>
      <c r="P71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143522.66051454382</v>
      </c>
      <c r="Q716" s="37">
        <f>Table1[[#This Row],[Trended Medicare Pricing for all RHCs]]-Table1[[#This Row],[SumOfSFY23 Estimated Payment 6/13/2022]]</f>
        <v>53575.59596482286</v>
      </c>
      <c r="R716" s="35">
        <f>Table1[[#This Row],[SumOfUnits]]*Table1[[#This Row],[Actuarial Factor 6/13/22]]</f>
        <v>573.86109761912769</v>
      </c>
    </row>
    <row r="717" spans="1:18" x14ac:dyDescent="0.2">
      <c r="A717" s="178" t="s">
        <v>45</v>
      </c>
      <c r="B717" s="33" t="s">
        <v>681</v>
      </c>
      <c r="C717" s="33" t="s">
        <v>249</v>
      </c>
      <c r="D717" s="33" t="s">
        <v>184</v>
      </c>
      <c r="E717" s="33" t="s">
        <v>790</v>
      </c>
      <c r="F717" s="37">
        <v>16764.779999999995</v>
      </c>
      <c r="G717" s="33">
        <v>109</v>
      </c>
      <c r="H717" s="33">
        <v>109</v>
      </c>
      <c r="I717" s="37">
        <f>Table1[[#This Row],[SumOfPaid]]*Table1[[#This Row],[Actuarial Factor 6/13/22]]</f>
        <v>37505.418520778418</v>
      </c>
      <c r="J717" s="33">
        <v>2.2371554246926251</v>
      </c>
      <c r="K717" s="33" t="s">
        <v>315</v>
      </c>
      <c r="L717" s="33" t="s">
        <v>805</v>
      </c>
      <c r="M717" s="35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17" s="35" t="str">
        <f>IFERROR(IF(Table1[[#This Row],[Medicare Rate in CR]]&gt;0,"Y","N"),"N")</f>
        <v>Y</v>
      </c>
      <c r="O717" s="40">
        <f>Table1[[#This Row],[Medicare Rate in CR]]*Table1[[#This Row],[SumOfUnits]]*Table1[[#This Row],[Actuarial Factor 6/13/22]]</f>
        <v>60986.87031700318</v>
      </c>
      <c r="P71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60986.87031700318</v>
      </c>
      <c r="Q717" s="37">
        <f>Table1[[#This Row],[Trended Medicare Pricing for all RHCs]]-Table1[[#This Row],[SumOfSFY23 Estimated Payment 6/13/2022]]</f>
        <v>23481.451796224763</v>
      </c>
      <c r="R717" s="35">
        <f>Table1[[#This Row],[SumOfUnits]]*Table1[[#This Row],[Actuarial Factor 6/13/22]]</f>
        <v>243.84994129149612</v>
      </c>
    </row>
    <row r="718" spans="1:18" x14ac:dyDescent="0.2">
      <c r="A718" s="178" t="s">
        <v>45</v>
      </c>
      <c r="B718" s="33" t="s">
        <v>681</v>
      </c>
      <c r="C718" s="33" t="s">
        <v>249</v>
      </c>
      <c r="D718" s="33" t="s">
        <v>184</v>
      </c>
      <c r="E718" s="33" t="s">
        <v>789</v>
      </c>
      <c r="F718" s="37">
        <v>68879.049999999886</v>
      </c>
      <c r="G718" s="33">
        <v>441</v>
      </c>
      <c r="H718" s="33">
        <v>441</v>
      </c>
      <c r="I718" s="37">
        <f>Table1[[#This Row],[SumOfPaid]]*Table1[[#This Row],[Actuarial Factor 6/13/22]]</f>
        <v>106898.43900495397</v>
      </c>
      <c r="J718" s="33">
        <v>1.551973190759079</v>
      </c>
      <c r="K718" s="33" t="s">
        <v>315</v>
      </c>
      <c r="L718" s="33" t="s">
        <v>805</v>
      </c>
      <c r="M718" s="35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18" s="35" t="str">
        <f>IFERROR(IF(Table1[[#This Row],[Medicare Rate in CR]]&gt;0,"Y","N"),"N")</f>
        <v>Y</v>
      </c>
      <c r="O718" s="40">
        <f>Table1[[#This Row],[Medicare Rate in CR]]*Table1[[#This Row],[SumOfUnits]]*Table1[[#This Row],[Actuarial Factor 6/13/22]]</f>
        <v>171173.48629890091</v>
      </c>
      <c r="P71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171173.48629890091</v>
      </c>
      <c r="Q718" s="37">
        <f>Table1[[#This Row],[Trended Medicare Pricing for all RHCs]]-Table1[[#This Row],[SumOfSFY23 Estimated Payment 6/13/2022]]</f>
        <v>64275.047293946947</v>
      </c>
      <c r="R718" s="35">
        <f>Table1[[#This Row],[SumOfUnits]]*Table1[[#This Row],[Actuarial Factor 6/13/22]]</f>
        <v>684.42017712475388</v>
      </c>
    </row>
    <row r="719" spans="1:18" x14ac:dyDescent="0.2">
      <c r="A719" s="178" t="s">
        <v>45</v>
      </c>
      <c r="B719" s="33" t="s">
        <v>681</v>
      </c>
      <c r="C719" s="33" t="s">
        <v>249</v>
      </c>
      <c r="D719" s="33" t="s">
        <v>184</v>
      </c>
      <c r="E719" s="33" t="s">
        <v>791</v>
      </c>
      <c r="F719" s="37">
        <v>2281.7199999999998</v>
      </c>
      <c r="G719" s="33">
        <v>15</v>
      </c>
      <c r="H719" s="33">
        <v>15</v>
      </c>
      <c r="I719" s="37">
        <f>Table1[[#This Row],[SumOfPaid]]*Table1[[#This Row],[Actuarial Factor 6/13/22]]</f>
        <v>3779.8299759105962</v>
      </c>
      <c r="J719" s="33">
        <v>1.6565704713595868</v>
      </c>
      <c r="K719" s="33" t="s">
        <v>315</v>
      </c>
      <c r="L719" s="33" t="s">
        <v>805</v>
      </c>
      <c r="M719" s="35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19" s="35" t="str">
        <f>IFERROR(IF(Table1[[#This Row],[Medicare Rate in CR]]&gt;0,"Y","N"),"N")</f>
        <v>Y</v>
      </c>
      <c r="O719" s="40">
        <f>Table1[[#This Row],[Medicare Rate in CR]]*Table1[[#This Row],[SumOfUnits]]*Table1[[#This Row],[Actuarial Factor 6/13/22]]</f>
        <v>6214.6241233054898</v>
      </c>
      <c r="P71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6214.6241233054898</v>
      </c>
      <c r="Q719" s="37">
        <f>Table1[[#This Row],[Trended Medicare Pricing for all RHCs]]-Table1[[#This Row],[SumOfSFY23 Estimated Payment 6/13/2022]]</f>
        <v>2434.7941473948936</v>
      </c>
      <c r="R719" s="35">
        <f>Table1[[#This Row],[SumOfUnits]]*Table1[[#This Row],[Actuarial Factor 6/13/22]]</f>
        <v>24.848557070393802</v>
      </c>
    </row>
    <row r="720" spans="1:18" x14ac:dyDescent="0.2">
      <c r="A720" s="178" t="s">
        <v>45</v>
      </c>
      <c r="B720" s="33" t="s">
        <v>681</v>
      </c>
      <c r="C720" s="33" t="s">
        <v>249</v>
      </c>
      <c r="D720" s="33" t="s">
        <v>184</v>
      </c>
      <c r="E720" s="33" t="s">
        <v>788</v>
      </c>
      <c r="F720" s="37">
        <v>6279.2599999999993</v>
      </c>
      <c r="G720" s="33">
        <v>40</v>
      </c>
      <c r="H720" s="33">
        <v>40</v>
      </c>
      <c r="I720" s="37">
        <f>Table1[[#This Row],[SumOfPaid]]*Table1[[#This Row],[Actuarial Factor 6/13/22]]</f>
        <v>12648.441677298712</v>
      </c>
      <c r="J720" s="33">
        <v>2.0143204258620782</v>
      </c>
      <c r="K720" s="33" t="s">
        <v>315</v>
      </c>
      <c r="L720" s="33" t="s">
        <v>805</v>
      </c>
      <c r="M720" s="35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20" s="35" t="str">
        <f>IFERROR(IF(Table1[[#This Row],[Medicare Rate in CR]]&gt;0,"Y","N"),"N")</f>
        <v>Y</v>
      </c>
      <c r="O720" s="40">
        <f>Table1[[#This Row],[Medicare Rate in CR]]*Table1[[#This Row],[SumOfUnits]]*Table1[[#This Row],[Actuarial Factor 6/13/22]]</f>
        <v>20151.261540324231</v>
      </c>
      <c r="P72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20151.261540324231</v>
      </c>
      <c r="Q720" s="37">
        <f>Table1[[#This Row],[Trended Medicare Pricing for all RHCs]]-Table1[[#This Row],[SumOfSFY23 Estimated Payment 6/13/2022]]</f>
        <v>7502.8198630255192</v>
      </c>
      <c r="R720" s="35">
        <f>Table1[[#This Row],[SumOfUnits]]*Table1[[#This Row],[Actuarial Factor 6/13/22]]</f>
        <v>80.572817034483123</v>
      </c>
    </row>
    <row r="721" spans="1:18" x14ac:dyDescent="0.2">
      <c r="A721" s="178" t="s">
        <v>45</v>
      </c>
      <c r="B721" s="33" t="s">
        <v>681</v>
      </c>
      <c r="C721" s="33" t="s">
        <v>249</v>
      </c>
      <c r="D721" s="33" t="s">
        <v>184</v>
      </c>
      <c r="E721" s="33" t="s">
        <v>787</v>
      </c>
      <c r="F721" s="37">
        <v>19477.640000000003</v>
      </c>
      <c r="G721" s="33">
        <v>124</v>
      </c>
      <c r="H721" s="33">
        <v>124</v>
      </c>
      <c r="I721" s="37">
        <f>Table1[[#This Row],[SumOfPaid]]*Table1[[#This Row],[Actuarial Factor 6/13/22]]</f>
        <v>24339.765875889403</v>
      </c>
      <c r="J721" s="33">
        <v>1.2496260263506975</v>
      </c>
      <c r="K721" s="33" t="s">
        <v>315</v>
      </c>
      <c r="L721" s="33" t="s">
        <v>805</v>
      </c>
      <c r="M721" s="35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21" s="35" t="str">
        <f>IFERROR(IF(Table1[[#This Row],[Medicare Rate in CR]]&gt;0,"Y","N"),"N")</f>
        <v>Y</v>
      </c>
      <c r="O721" s="40">
        <f>Table1[[#This Row],[Medicare Rate in CR]]*Table1[[#This Row],[SumOfUnits]]*Table1[[#This Row],[Actuarial Factor 6/13/22]]</f>
        <v>38753.902179598372</v>
      </c>
      <c r="P72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38753.902179598372</v>
      </c>
      <c r="Q721" s="37">
        <f>Table1[[#This Row],[Trended Medicare Pricing for all RHCs]]-Table1[[#This Row],[SumOfSFY23 Estimated Payment 6/13/2022]]</f>
        <v>14414.136303708969</v>
      </c>
      <c r="R721" s="35">
        <f>Table1[[#This Row],[SumOfUnits]]*Table1[[#This Row],[Actuarial Factor 6/13/22]]</f>
        <v>154.9536272674865</v>
      </c>
    </row>
    <row r="722" spans="1:18" x14ac:dyDescent="0.2">
      <c r="A722" s="178" t="s">
        <v>45</v>
      </c>
      <c r="B722" s="33" t="s">
        <v>681</v>
      </c>
      <c r="C722" s="33" t="s">
        <v>249</v>
      </c>
      <c r="D722" s="33" t="s">
        <v>2</v>
      </c>
      <c r="E722" s="33" t="s">
        <v>802</v>
      </c>
      <c r="F722" s="37">
        <v>618.37</v>
      </c>
      <c r="G722" s="33">
        <v>4</v>
      </c>
      <c r="H722" s="33">
        <v>4</v>
      </c>
      <c r="I722" s="37">
        <f>Table1[[#This Row],[SumOfPaid]]*Table1[[#This Row],[Actuarial Factor 6/13/22]]</f>
        <v>651.61057380805005</v>
      </c>
      <c r="J722" s="33">
        <v>1.0537551527532869</v>
      </c>
      <c r="K722" s="33" t="s">
        <v>315</v>
      </c>
      <c r="L722" s="33" t="s">
        <v>805</v>
      </c>
      <c r="M722" s="35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22" s="35" t="str">
        <f>IFERROR(IF(Table1[[#This Row],[Medicare Rate in CR]]&gt;0,"Y","N"),"N")</f>
        <v>Y</v>
      </c>
      <c r="O722" s="40">
        <f>Table1[[#This Row],[Medicare Rate in CR]]*Table1[[#This Row],[SumOfUnits]]*Table1[[#This Row],[Actuarial Factor 6/13/22]]</f>
        <v>1054.1766548143883</v>
      </c>
      <c r="P72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1054.1766548143883</v>
      </c>
      <c r="Q722" s="37">
        <f>Table1[[#This Row],[Trended Medicare Pricing for all RHCs]]-Table1[[#This Row],[SumOfSFY23 Estimated Payment 6/13/2022]]</f>
        <v>402.56608100633821</v>
      </c>
      <c r="R722" s="35">
        <f>Table1[[#This Row],[SumOfUnits]]*Table1[[#This Row],[Actuarial Factor 6/13/22]]</f>
        <v>4.2150206110131476</v>
      </c>
    </row>
    <row r="723" spans="1:18" x14ac:dyDescent="0.2">
      <c r="A723" s="178" t="s">
        <v>45</v>
      </c>
      <c r="B723" s="33" t="s">
        <v>681</v>
      </c>
      <c r="C723" s="33" t="s">
        <v>249</v>
      </c>
      <c r="D723" s="33" t="s">
        <v>2</v>
      </c>
      <c r="E723" s="33" t="s">
        <v>800</v>
      </c>
      <c r="F723" s="37">
        <v>314.08000000000004</v>
      </c>
      <c r="G723" s="33">
        <v>2</v>
      </c>
      <c r="H723" s="33">
        <v>2</v>
      </c>
      <c r="I723" s="37">
        <f>Table1[[#This Row],[SumOfPaid]]*Table1[[#This Row],[Actuarial Factor 6/13/22]]</f>
        <v>410.58416547397542</v>
      </c>
      <c r="J723" s="33">
        <v>1.307259823847349</v>
      </c>
      <c r="K723" s="33" t="s">
        <v>315</v>
      </c>
      <c r="L723" s="33" t="s">
        <v>805</v>
      </c>
      <c r="M723" s="35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23" s="35" t="str">
        <f>IFERROR(IF(Table1[[#This Row],[Medicare Rate in CR]]&gt;0,"Y","N"),"N")</f>
        <v>Y</v>
      </c>
      <c r="O723" s="40">
        <f>Table1[[#This Row],[Medicare Rate in CR]]*Table1[[#This Row],[SumOfUnits]]*Table1[[#This Row],[Actuarial Factor 6/13/22]]</f>
        <v>653.89136388844395</v>
      </c>
      <c r="P72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653.89136388844395</v>
      </c>
      <c r="Q723" s="37">
        <f>Table1[[#This Row],[Trended Medicare Pricing for all RHCs]]-Table1[[#This Row],[SumOfSFY23 Estimated Payment 6/13/2022]]</f>
        <v>243.30719841446853</v>
      </c>
      <c r="R723" s="35">
        <f>Table1[[#This Row],[SumOfUnits]]*Table1[[#This Row],[Actuarial Factor 6/13/22]]</f>
        <v>2.6145196476946979</v>
      </c>
    </row>
    <row r="724" spans="1:18" x14ac:dyDescent="0.2">
      <c r="A724" s="178" t="s">
        <v>45</v>
      </c>
      <c r="B724" s="33" t="s">
        <v>681</v>
      </c>
      <c r="C724" s="33" t="s">
        <v>249</v>
      </c>
      <c r="D724" s="33" t="s">
        <v>2</v>
      </c>
      <c r="E724" s="33" t="s">
        <v>798</v>
      </c>
      <c r="F724" s="37">
        <v>311.74</v>
      </c>
      <c r="G724" s="33">
        <v>2</v>
      </c>
      <c r="H724" s="33">
        <v>2</v>
      </c>
      <c r="I724" s="37">
        <f>Table1[[#This Row],[SumOfPaid]]*Table1[[#This Row],[Actuarial Factor 6/13/22]]</f>
        <v>452.11521946753345</v>
      </c>
      <c r="J724" s="33">
        <v>1.4502958217345654</v>
      </c>
      <c r="K724" s="33" t="s">
        <v>315</v>
      </c>
      <c r="L724" s="33" t="s">
        <v>805</v>
      </c>
      <c r="M724" s="35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24" s="35" t="str">
        <f>IFERROR(IF(Table1[[#This Row],[Medicare Rate in CR]]&gt;0,"Y","N"),"N")</f>
        <v>Y</v>
      </c>
      <c r="O724" s="40">
        <f>Table1[[#This Row],[Medicare Rate in CR]]*Table1[[#This Row],[SumOfUnits]]*Table1[[#This Row],[Actuarial Factor 6/13/22]]</f>
        <v>725.43797003162956</v>
      </c>
      <c r="P72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725.43797003162956</v>
      </c>
      <c r="Q724" s="37">
        <f>Table1[[#This Row],[Trended Medicare Pricing for all RHCs]]-Table1[[#This Row],[SumOfSFY23 Estimated Payment 6/13/2022]]</f>
        <v>273.32275056409611</v>
      </c>
      <c r="R724" s="35">
        <f>Table1[[#This Row],[SumOfUnits]]*Table1[[#This Row],[Actuarial Factor 6/13/22]]</f>
        <v>2.9005916434691308</v>
      </c>
    </row>
    <row r="725" spans="1:18" x14ac:dyDescent="0.2">
      <c r="A725" s="178" t="s">
        <v>45</v>
      </c>
      <c r="B725" s="33" t="s">
        <v>681</v>
      </c>
      <c r="C725" s="33" t="s">
        <v>249</v>
      </c>
      <c r="D725" s="33" t="s">
        <v>2</v>
      </c>
      <c r="E725" s="33" t="s">
        <v>799</v>
      </c>
      <c r="F725" s="37">
        <v>1407.51</v>
      </c>
      <c r="G725" s="33">
        <v>9</v>
      </c>
      <c r="H725" s="33">
        <v>9</v>
      </c>
      <c r="I725" s="37">
        <f>Table1[[#This Row],[SumOfPaid]]*Table1[[#This Row],[Actuarial Factor 6/13/22]]</f>
        <v>1601.7404102262644</v>
      </c>
      <c r="J725" s="33">
        <v>1.1379957586278353</v>
      </c>
      <c r="K725" s="33" t="s">
        <v>315</v>
      </c>
      <c r="L725" s="33" t="s">
        <v>805</v>
      </c>
      <c r="M725" s="35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25" s="35" t="str">
        <f>IFERROR(IF(Table1[[#This Row],[Medicare Rate in CR]]&gt;0,"Y","N"),"N")</f>
        <v>Y</v>
      </c>
      <c r="O725" s="40">
        <f>Table1[[#This Row],[Medicare Rate in CR]]*Table1[[#This Row],[SumOfUnits]]*Table1[[#This Row],[Actuarial Factor 6/13/22]]</f>
        <v>2561.5146530953948</v>
      </c>
      <c r="P72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2561.5146530953948</v>
      </c>
      <c r="Q725" s="37">
        <f>Table1[[#This Row],[Trended Medicare Pricing for all RHCs]]-Table1[[#This Row],[SumOfSFY23 Estimated Payment 6/13/2022]]</f>
        <v>959.77424286913038</v>
      </c>
      <c r="R725" s="35">
        <f>Table1[[#This Row],[SumOfUnits]]*Table1[[#This Row],[Actuarial Factor 6/13/22]]</f>
        <v>10.241961827650517</v>
      </c>
    </row>
    <row r="726" spans="1:18" x14ac:dyDescent="0.2">
      <c r="A726" s="178" t="s">
        <v>45</v>
      </c>
      <c r="B726" s="33" t="s">
        <v>681</v>
      </c>
      <c r="C726" s="33" t="s">
        <v>249</v>
      </c>
      <c r="D726" s="33" t="s">
        <v>185</v>
      </c>
      <c r="E726" s="33" t="s">
        <v>794</v>
      </c>
      <c r="F726" s="37">
        <v>469.95</v>
      </c>
      <c r="G726" s="33">
        <v>3</v>
      </c>
      <c r="H726" s="33">
        <v>3</v>
      </c>
      <c r="I726" s="37">
        <f>Table1[[#This Row],[SumOfPaid]]*Table1[[#This Row],[Actuarial Factor 6/13/22]]</f>
        <v>512.05157740359698</v>
      </c>
      <c r="J726" s="33">
        <v>1.0895873548326354</v>
      </c>
      <c r="K726" s="33" t="s">
        <v>315</v>
      </c>
      <c r="L726" s="33" t="s">
        <v>805</v>
      </c>
      <c r="M726" s="35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26" s="35" t="str">
        <f>IFERROR(IF(Table1[[#This Row],[Medicare Rate in CR]]&gt;0,"Y","N"),"N")</f>
        <v>Y</v>
      </c>
      <c r="O726" s="40">
        <f>Table1[[#This Row],[Medicare Rate in CR]]*Table1[[#This Row],[SumOfUnits]]*Table1[[#This Row],[Actuarial Factor 6/13/22]]</f>
        <v>817.51739233092621</v>
      </c>
      <c r="P72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817.51739233092621</v>
      </c>
      <c r="Q726" s="37">
        <f>Table1[[#This Row],[Trended Medicare Pricing for all RHCs]]-Table1[[#This Row],[SumOfSFY23 Estimated Payment 6/13/2022]]</f>
        <v>305.46581492732923</v>
      </c>
      <c r="R726" s="35">
        <f>Table1[[#This Row],[SumOfUnits]]*Table1[[#This Row],[Actuarial Factor 6/13/22]]</f>
        <v>3.2687620644979063</v>
      </c>
    </row>
    <row r="727" spans="1:18" x14ac:dyDescent="0.2">
      <c r="A727" s="178" t="s">
        <v>45</v>
      </c>
      <c r="B727" s="33" t="s">
        <v>681</v>
      </c>
      <c r="C727" s="33" t="s">
        <v>249</v>
      </c>
      <c r="D727" s="33" t="s">
        <v>185</v>
      </c>
      <c r="E727" s="33" t="s">
        <v>797</v>
      </c>
      <c r="F727" s="37">
        <v>1414.5300000000002</v>
      </c>
      <c r="G727" s="33">
        <v>9</v>
      </c>
      <c r="H727" s="33">
        <v>9</v>
      </c>
      <c r="I727" s="37">
        <f>Table1[[#This Row],[SumOfPaid]]*Table1[[#This Row],[Actuarial Factor 6/13/22]]</f>
        <v>1542.3854365680754</v>
      </c>
      <c r="J727" s="33">
        <v>1.0903872215987467</v>
      </c>
      <c r="K727" s="33" t="s">
        <v>315</v>
      </c>
      <c r="L727" s="33" t="s">
        <v>805</v>
      </c>
      <c r="M727" s="35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27" s="35" t="str">
        <f>IFERROR(IF(Table1[[#This Row],[Medicare Rate in CR]]&gt;0,"Y","N"),"N")</f>
        <v>Y</v>
      </c>
      <c r="O727" s="40">
        <f>Table1[[#This Row],[Medicare Rate in CR]]*Table1[[#This Row],[SumOfUnits]]*Table1[[#This Row],[Actuarial Factor 6/13/22]]</f>
        <v>2454.3525970966189</v>
      </c>
      <c r="P72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2454.3525970966189</v>
      </c>
      <c r="Q727" s="37">
        <f>Table1[[#This Row],[Trended Medicare Pricing for all RHCs]]-Table1[[#This Row],[SumOfSFY23 Estimated Payment 6/13/2022]]</f>
        <v>911.96716052854345</v>
      </c>
      <c r="R727" s="35">
        <f>Table1[[#This Row],[SumOfUnits]]*Table1[[#This Row],[Actuarial Factor 6/13/22]]</f>
        <v>9.8134849943887197</v>
      </c>
    </row>
    <row r="728" spans="1:18" x14ac:dyDescent="0.2">
      <c r="A728" s="178" t="s">
        <v>45</v>
      </c>
      <c r="B728" s="33" t="s">
        <v>681</v>
      </c>
      <c r="C728" s="33" t="s">
        <v>249</v>
      </c>
      <c r="D728" s="33" t="s">
        <v>185</v>
      </c>
      <c r="E728" s="33" t="s">
        <v>796</v>
      </c>
      <c r="F728" s="37">
        <v>2342.73</v>
      </c>
      <c r="G728" s="33">
        <v>15</v>
      </c>
      <c r="H728" s="33">
        <v>15</v>
      </c>
      <c r="I728" s="37">
        <f>Table1[[#This Row],[SumOfPaid]]*Table1[[#This Row],[Actuarial Factor 6/13/22]]</f>
        <v>2227.4949629646376</v>
      </c>
      <c r="J728" s="33">
        <v>0.95081164409242114</v>
      </c>
      <c r="K728" s="33" t="s">
        <v>315</v>
      </c>
      <c r="L728" s="33" t="s">
        <v>805</v>
      </c>
      <c r="M728" s="35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28" s="35" t="str">
        <f>IFERROR(IF(Table1[[#This Row],[Medicare Rate in CR]]&gt;0,"Y","N"),"N")</f>
        <v>Y</v>
      </c>
      <c r="O728" s="40">
        <f>Table1[[#This Row],[Medicare Rate in CR]]*Table1[[#This Row],[SumOfUnits]]*Table1[[#This Row],[Actuarial Factor 6/13/22]]</f>
        <v>3566.969882812718</v>
      </c>
      <c r="P72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3566.969882812718</v>
      </c>
      <c r="Q728" s="37">
        <f>Table1[[#This Row],[Trended Medicare Pricing for all RHCs]]-Table1[[#This Row],[SumOfSFY23 Estimated Payment 6/13/2022]]</f>
        <v>1339.4749198480804</v>
      </c>
      <c r="R728" s="35">
        <f>Table1[[#This Row],[SumOfUnits]]*Table1[[#This Row],[Actuarial Factor 6/13/22]]</f>
        <v>14.262174661386316</v>
      </c>
    </row>
    <row r="729" spans="1:18" x14ac:dyDescent="0.2">
      <c r="A729" s="178" t="s">
        <v>45</v>
      </c>
      <c r="B729" s="33" t="s">
        <v>681</v>
      </c>
      <c r="C729" s="33" t="s">
        <v>249</v>
      </c>
      <c r="D729" s="33" t="s">
        <v>185</v>
      </c>
      <c r="E729" s="33" t="s">
        <v>795</v>
      </c>
      <c r="F729" s="37">
        <v>12335.509999999998</v>
      </c>
      <c r="G729" s="33">
        <v>79</v>
      </c>
      <c r="H729" s="33">
        <v>79</v>
      </c>
      <c r="I729" s="37">
        <f>Table1[[#This Row],[SumOfPaid]]*Table1[[#This Row],[Actuarial Factor 6/13/22]]</f>
        <v>14065.912022420605</v>
      </c>
      <c r="J729" s="33">
        <v>1.1402781094920766</v>
      </c>
      <c r="K729" s="33" t="s">
        <v>315</v>
      </c>
      <c r="L729" s="33" t="s">
        <v>805</v>
      </c>
      <c r="M729" s="35">
        <f>IFERROR(INDEX(FreeStand_MedicareCRs!E:E,MATCH(Table1[[#This Row],[Medicare Number]],FreeStand_MedicareCRs!A:A,0)),INDEX(HospitalBased_Mdcr_Rates!G:G,MATCH(Table1[[#This Row],[Medicare Number]],HospitalBased_Mdcr_Rates!E:E,0)))</f>
        <v>250.1</v>
      </c>
      <c r="N729" s="35" t="str">
        <f>IFERROR(IF(Table1[[#This Row],[Medicare Rate in CR]]&gt;0,"Y","N"),"N")</f>
        <v>Y</v>
      </c>
      <c r="O729" s="40">
        <f>Table1[[#This Row],[Medicare Rate in CR]]*Table1[[#This Row],[SumOfUnits]]*Table1[[#This Row],[Actuarial Factor 6/13/22]]</f>
        <v>22529.500859533498</v>
      </c>
      <c r="P72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22529.500859533498</v>
      </c>
      <c r="Q729" s="37">
        <f>Table1[[#This Row],[Trended Medicare Pricing for all RHCs]]-Table1[[#This Row],[SumOfSFY23 Estimated Payment 6/13/2022]]</f>
        <v>8463.5888371128931</v>
      </c>
      <c r="R729" s="35">
        <f>Table1[[#This Row],[SumOfUnits]]*Table1[[#This Row],[Actuarial Factor 6/13/22]]</f>
        <v>90.081970649874052</v>
      </c>
    </row>
    <row r="730" spans="1:18" x14ac:dyDescent="0.2">
      <c r="A730" s="178" t="s">
        <v>46</v>
      </c>
      <c r="B730" s="33" t="s">
        <v>615</v>
      </c>
      <c r="C730" s="33" t="s">
        <v>421</v>
      </c>
      <c r="D730" s="33" t="s">
        <v>184</v>
      </c>
      <c r="E730" s="33" t="s">
        <v>786</v>
      </c>
      <c r="F730" s="37">
        <v>761</v>
      </c>
      <c r="G730" s="33">
        <v>4</v>
      </c>
      <c r="H730" s="33">
        <v>4</v>
      </c>
      <c r="I730" s="37">
        <f>Table1[[#This Row],[SumOfPaid]]*Table1[[#This Row],[Actuarial Factor 6/13/22]]</f>
        <v>1075.0463560417741</v>
      </c>
      <c r="J730" s="33">
        <v>1.412675894930058</v>
      </c>
      <c r="K730" s="33" t="s">
        <v>595</v>
      </c>
      <c r="L730" s="33" t="s">
        <v>805</v>
      </c>
      <c r="M730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30" s="35" t="str">
        <f>IFERROR(IF(Table1[[#This Row],[Medicare Rate in CR]]&gt;0,"Y","N"),"N")</f>
        <v>N</v>
      </c>
      <c r="O730" s="40" t="e">
        <f>Table1[[#This Row],[Medicare Rate in CR]]*Table1[[#This Row],[SumOfUnits]]*Table1[[#This Row],[Actuarial Factor 6/13/22]]</f>
        <v>#N/A</v>
      </c>
      <c r="P73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1263.4390637187723</v>
      </c>
      <c r="Q730" s="37">
        <f>Table1[[#This Row],[Trended Medicare Pricing for all RHCs]]-Table1[[#This Row],[SumOfSFY23 Estimated Payment 6/13/2022]]</f>
        <v>188.39270767699827</v>
      </c>
      <c r="R730" s="35">
        <f>Table1[[#This Row],[SumOfUnits]]*Table1[[#This Row],[Actuarial Factor 6/13/22]]</f>
        <v>5.6507035797202319</v>
      </c>
    </row>
    <row r="731" spans="1:18" x14ac:dyDescent="0.2">
      <c r="A731" s="178" t="s">
        <v>46</v>
      </c>
      <c r="B731" s="33" t="s">
        <v>615</v>
      </c>
      <c r="C731" s="33" t="s">
        <v>421</v>
      </c>
      <c r="D731" s="33" t="s">
        <v>184</v>
      </c>
      <c r="E731" s="33" t="s">
        <v>789</v>
      </c>
      <c r="F731" s="37">
        <v>758.19</v>
      </c>
      <c r="G731" s="33">
        <v>4</v>
      </c>
      <c r="H731" s="33">
        <v>4</v>
      </c>
      <c r="I731" s="37">
        <f>Table1[[#This Row],[SumOfPaid]]*Table1[[#This Row],[Actuarial Factor 6/13/22]]</f>
        <v>1173.0803369783091</v>
      </c>
      <c r="J731" s="33">
        <v>1.5472115656739194</v>
      </c>
      <c r="K731" s="33" t="s">
        <v>595</v>
      </c>
      <c r="L731" s="33" t="s">
        <v>805</v>
      </c>
      <c r="M731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31" s="35" t="str">
        <f>IFERROR(IF(Table1[[#This Row],[Medicare Rate in CR]]&gt;0,"Y","N"),"N")</f>
        <v>N</v>
      </c>
      <c r="O731" s="40" t="e">
        <f>Table1[[#This Row],[Medicare Rate in CR]]*Table1[[#This Row],[SumOfUnits]]*Table1[[#This Row],[Actuarial Factor 6/13/22]]</f>
        <v>#N/A</v>
      </c>
      <c r="P73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1378.6526639426002</v>
      </c>
      <c r="Q731" s="37">
        <f>Table1[[#This Row],[Trended Medicare Pricing for all RHCs]]-Table1[[#This Row],[SumOfSFY23 Estimated Payment 6/13/2022]]</f>
        <v>205.57232696429105</v>
      </c>
      <c r="R731" s="35">
        <f>Table1[[#This Row],[SumOfUnits]]*Table1[[#This Row],[Actuarial Factor 6/13/22]]</f>
        <v>6.1888462626956775</v>
      </c>
    </row>
    <row r="732" spans="1:18" x14ac:dyDescent="0.2">
      <c r="A732" s="178" t="s">
        <v>46</v>
      </c>
      <c r="B732" s="33" t="s">
        <v>615</v>
      </c>
      <c r="C732" s="33" t="s">
        <v>421</v>
      </c>
      <c r="D732" s="33" t="s">
        <v>184</v>
      </c>
      <c r="E732" s="33" t="s">
        <v>787</v>
      </c>
      <c r="F732" s="37">
        <v>758.19</v>
      </c>
      <c r="G732" s="33">
        <v>4</v>
      </c>
      <c r="H732" s="33">
        <v>4</v>
      </c>
      <c r="I732" s="37">
        <f>Table1[[#This Row],[SumOfPaid]]*Table1[[#This Row],[Actuarial Factor 6/13/22]]</f>
        <v>992.88377688343132</v>
      </c>
      <c r="J732" s="33">
        <v>1.3095448065569728</v>
      </c>
      <c r="K732" s="33" t="s">
        <v>595</v>
      </c>
      <c r="L732" s="33" t="s">
        <v>805</v>
      </c>
      <c r="M732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32" s="35" t="str">
        <f>IFERROR(IF(Table1[[#This Row],[Medicare Rate in CR]]&gt;0,"Y","N"),"N")</f>
        <v>N</v>
      </c>
      <c r="O732" s="40" t="e">
        <f>Table1[[#This Row],[Medicare Rate in CR]]*Table1[[#This Row],[SumOfUnits]]*Table1[[#This Row],[Actuarial Factor 6/13/22]]</f>
        <v>#N/A</v>
      </c>
      <c r="P73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1166.8781931096705</v>
      </c>
      <c r="Q732" s="37">
        <f>Table1[[#This Row],[Trended Medicare Pricing for all RHCs]]-Table1[[#This Row],[SumOfSFY23 Estimated Payment 6/13/2022]]</f>
        <v>173.9944162262392</v>
      </c>
      <c r="R732" s="35">
        <f>Table1[[#This Row],[SumOfUnits]]*Table1[[#This Row],[Actuarial Factor 6/13/22]]</f>
        <v>5.2381792262278912</v>
      </c>
    </row>
    <row r="733" spans="1:18" x14ac:dyDescent="0.2">
      <c r="A733" s="178" t="s">
        <v>46</v>
      </c>
      <c r="B733" s="33" t="s">
        <v>615</v>
      </c>
      <c r="C733" s="33" t="s">
        <v>413</v>
      </c>
      <c r="D733" s="33" t="s">
        <v>2</v>
      </c>
      <c r="E733" s="33" t="s">
        <v>798</v>
      </c>
      <c r="F733" s="37">
        <v>190.25</v>
      </c>
      <c r="G733" s="33">
        <v>1</v>
      </c>
      <c r="H733" s="33">
        <v>1</v>
      </c>
      <c r="I733" s="37">
        <f>Table1[[#This Row],[SumOfPaid]]*Table1[[#This Row],[Actuarial Factor 6/13/22]]</f>
        <v>283.54792662564546</v>
      </c>
      <c r="J733" s="33">
        <v>1.4903964605815792</v>
      </c>
      <c r="K733" s="33" t="s">
        <v>595</v>
      </c>
      <c r="L733" s="33" t="s">
        <v>805</v>
      </c>
      <c r="M733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33" s="35" t="str">
        <f>IFERROR(IF(Table1[[#This Row],[Medicare Rate in CR]]&gt;0,"Y","N"),"N")</f>
        <v>N</v>
      </c>
      <c r="O733" s="40" t="e">
        <f>Table1[[#This Row],[Medicare Rate in CR]]*Table1[[#This Row],[SumOfUnits]]*Table1[[#This Row],[Actuarial Factor 6/13/22]]</f>
        <v>#N/A</v>
      </c>
      <c r="P73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659.88147277943403</v>
      </c>
      <c r="Q733" s="37">
        <f>Table1[[#This Row],[Trended Medicare Pricing for all RHCs]]-Table1[[#This Row],[SumOfSFY23 Estimated Payment 6/13/2022]]</f>
        <v>376.33354615378857</v>
      </c>
      <c r="R733" s="35">
        <f>Table1[[#This Row],[SumOfUnits]]*Table1[[#This Row],[Actuarial Factor 6/13/22]]</f>
        <v>1.4903964605815792</v>
      </c>
    </row>
    <row r="734" spans="1:18" x14ac:dyDescent="0.2">
      <c r="A734" s="178" t="s">
        <v>46</v>
      </c>
      <c r="B734" s="33" t="s">
        <v>615</v>
      </c>
      <c r="C734" s="33" t="s">
        <v>408</v>
      </c>
      <c r="D734" s="33" t="s">
        <v>184</v>
      </c>
      <c r="E734" s="33" t="s">
        <v>789</v>
      </c>
      <c r="F734" s="37">
        <v>374.88</v>
      </c>
      <c r="G734" s="33">
        <v>2</v>
      </c>
      <c r="H734" s="33">
        <v>2</v>
      </c>
      <c r="I734" s="37">
        <f>Table1[[#This Row],[SumOfPaid]]*Table1[[#This Row],[Actuarial Factor 6/13/22]]</f>
        <v>565.25542494554088</v>
      </c>
      <c r="J734" s="33">
        <v>1.5078303055525524</v>
      </c>
      <c r="K734" s="33" t="s">
        <v>595</v>
      </c>
      <c r="L734" s="33" t="s">
        <v>805</v>
      </c>
      <c r="M734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34" s="35" t="str">
        <f>IFERROR(IF(Table1[[#This Row],[Medicare Rate in CR]]&gt;0,"Y","N"),"N")</f>
        <v>N</v>
      </c>
      <c r="O734" s="40" t="e">
        <f>Table1[[#This Row],[Medicare Rate in CR]]*Table1[[#This Row],[SumOfUnits]]*Table1[[#This Row],[Actuarial Factor 6/13/22]]</f>
        <v>#N/A</v>
      </c>
      <c r="P73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650.1779637969247</v>
      </c>
      <c r="Q734" s="37">
        <f>Table1[[#This Row],[Trended Medicare Pricing for all RHCs]]-Table1[[#This Row],[SumOfSFY23 Estimated Payment 6/13/2022]]</f>
        <v>84.92253885138382</v>
      </c>
      <c r="R734" s="35">
        <f>Table1[[#This Row],[SumOfUnits]]*Table1[[#This Row],[Actuarial Factor 6/13/22]]</f>
        <v>3.0156606111051047</v>
      </c>
    </row>
    <row r="735" spans="1:18" x14ac:dyDescent="0.2">
      <c r="A735" s="178" t="s">
        <v>46</v>
      </c>
      <c r="B735" s="33" t="s">
        <v>615</v>
      </c>
      <c r="C735" s="33" t="s">
        <v>408</v>
      </c>
      <c r="D735" s="33" t="s">
        <v>184</v>
      </c>
      <c r="E735" s="33" t="s">
        <v>787</v>
      </c>
      <c r="F735" s="37">
        <v>380.5</v>
      </c>
      <c r="G735" s="33">
        <v>2</v>
      </c>
      <c r="H735" s="33">
        <v>2</v>
      </c>
      <c r="I735" s="37">
        <f>Table1[[#This Row],[SumOfPaid]]*Table1[[#This Row],[Actuarial Factor 6/13/22]]</f>
        <v>496.25728012082766</v>
      </c>
      <c r="J735" s="33">
        <v>1.3042241264673526</v>
      </c>
      <c r="K735" s="33" t="s">
        <v>595</v>
      </c>
      <c r="L735" s="33" t="s">
        <v>805</v>
      </c>
      <c r="M735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35" s="35" t="str">
        <f>IFERROR(IF(Table1[[#This Row],[Medicare Rate in CR]]&gt;0,"Y","N"),"N")</f>
        <v>N</v>
      </c>
      <c r="O735" s="40" t="e">
        <f>Table1[[#This Row],[Medicare Rate in CR]]*Table1[[#This Row],[SumOfUnits]]*Table1[[#This Row],[Actuarial Factor 6/13/22]]</f>
        <v>#N/A</v>
      </c>
      <c r="P73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570.81371300318938</v>
      </c>
      <c r="Q735" s="37">
        <f>Table1[[#This Row],[Trended Medicare Pricing for all RHCs]]-Table1[[#This Row],[SumOfSFY23 Estimated Payment 6/13/2022]]</f>
        <v>74.556432882361719</v>
      </c>
      <c r="R735" s="35">
        <f>Table1[[#This Row],[SumOfUnits]]*Table1[[#This Row],[Actuarial Factor 6/13/22]]</f>
        <v>2.6084482529347053</v>
      </c>
    </row>
    <row r="736" spans="1:18" x14ac:dyDescent="0.2">
      <c r="A736" s="178" t="s">
        <v>46</v>
      </c>
      <c r="B736" s="33" t="s">
        <v>615</v>
      </c>
      <c r="C736" s="33" t="s">
        <v>381</v>
      </c>
      <c r="D736" s="33" t="s">
        <v>184</v>
      </c>
      <c r="E736" s="33" t="s">
        <v>786</v>
      </c>
      <c r="F736" s="37">
        <v>190.25</v>
      </c>
      <c r="G736" s="33">
        <v>1</v>
      </c>
      <c r="H736" s="33">
        <v>1</v>
      </c>
      <c r="I736" s="37">
        <f>Table1[[#This Row],[SumOfPaid]]*Table1[[#This Row],[Actuarial Factor 6/13/22]]</f>
        <v>258.36556297567228</v>
      </c>
      <c r="J736" s="33">
        <v>1.3580318684660828</v>
      </c>
      <c r="K736" s="33" t="s">
        <v>595</v>
      </c>
      <c r="L736" s="33" t="s">
        <v>805</v>
      </c>
      <c r="M736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36" s="35" t="str">
        <f>IFERROR(IF(Table1[[#This Row],[Medicare Rate in CR]]&gt;0,"Y","N"),"N")</f>
        <v>N</v>
      </c>
      <c r="O736" s="40" t="e">
        <f>Table1[[#This Row],[Medicare Rate in CR]]*Table1[[#This Row],[SumOfUnits]]*Table1[[#This Row],[Actuarial Factor 6/13/22]]</f>
        <v>#N/A</v>
      </c>
      <c r="P73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415.93379615011497</v>
      </c>
      <c r="Q736" s="37">
        <f>Table1[[#This Row],[Trended Medicare Pricing for all RHCs]]-Table1[[#This Row],[SumOfSFY23 Estimated Payment 6/13/2022]]</f>
        <v>157.5682331744427</v>
      </c>
      <c r="R736" s="35">
        <f>Table1[[#This Row],[SumOfUnits]]*Table1[[#This Row],[Actuarial Factor 6/13/22]]</f>
        <v>1.3580318684660828</v>
      </c>
    </row>
    <row r="737" spans="1:18" x14ac:dyDescent="0.2">
      <c r="A737" s="178" t="s">
        <v>46</v>
      </c>
      <c r="B737" s="33" t="s">
        <v>615</v>
      </c>
      <c r="C737" s="33" t="s">
        <v>381</v>
      </c>
      <c r="D737" s="33" t="s">
        <v>184</v>
      </c>
      <c r="E737" s="33" t="s">
        <v>790</v>
      </c>
      <c r="F737" s="37">
        <v>187.44</v>
      </c>
      <c r="G737" s="33">
        <v>1</v>
      </c>
      <c r="H737" s="33">
        <v>1</v>
      </c>
      <c r="I737" s="37">
        <f>Table1[[#This Row],[SumOfPaid]]*Table1[[#This Row],[Actuarial Factor 6/13/22]]</f>
        <v>383.89057744120811</v>
      </c>
      <c r="J737" s="33">
        <v>2.048071795994495</v>
      </c>
      <c r="K737" s="33" t="s">
        <v>595</v>
      </c>
      <c r="L737" s="33" t="s">
        <v>805</v>
      </c>
      <c r="M737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37" s="35" t="str">
        <f>IFERROR(IF(Table1[[#This Row],[Medicare Rate in CR]]&gt;0,"Y","N"),"N")</f>
        <v>N</v>
      </c>
      <c r="O737" s="40" t="e">
        <f>Table1[[#This Row],[Medicare Rate in CR]]*Table1[[#This Row],[SumOfUnits]]*Table1[[#This Row],[Actuarial Factor 6/13/22]]</f>
        <v>#N/A</v>
      </c>
      <c r="P73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618.01218143153312</v>
      </c>
      <c r="Q737" s="37">
        <f>Table1[[#This Row],[Trended Medicare Pricing for all RHCs]]-Table1[[#This Row],[SumOfSFY23 Estimated Payment 6/13/2022]]</f>
        <v>234.12160399032501</v>
      </c>
      <c r="R737" s="35">
        <f>Table1[[#This Row],[SumOfUnits]]*Table1[[#This Row],[Actuarial Factor 6/13/22]]</f>
        <v>2.048071795994495</v>
      </c>
    </row>
    <row r="738" spans="1:18" x14ac:dyDescent="0.2">
      <c r="A738" s="178" t="s">
        <v>46</v>
      </c>
      <c r="B738" s="33" t="s">
        <v>615</v>
      </c>
      <c r="C738" s="33" t="s">
        <v>381</v>
      </c>
      <c r="D738" s="33" t="s">
        <v>184</v>
      </c>
      <c r="E738" s="33" t="s">
        <v>789</v>
      </c>
      <c r="F738" s="37">
        <v>380.5</v>
      </c>
      <c r="G738" s="33">
        <v>2</v>
      </c>
      <c r="H738" s="33">
        <v>2</v>
      </c>
      <c r="I738" s="37">
        <f>Table1[[#This Row],[SumOfPaid]]*Table1[[#This Row],[Actuarial Factor 6/13/22]]</f>
        <v>565.55278519803937</v>
      </c>
      <c r="J738" s="33">
        <v>1.4863410911906423</v>
      </c>
      <c r="K738" s="33" t="s">
        <v>595</v>
      </c>
      <c r="L738" s="33" t="s">
        <v>805</v>
      </c>
      <c r="M738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38" s="35" t="str">
        <f>IFERROR(IF(Table1[[#This Row],[Medicare Rate in CR]]&gt;0,"Y","N"),"N")</f>
        <v>N</v>
      </c>
      <c r="O738" s="40" t="e">
        <f>Table1[[#This Row],[Medicare Rate in CR]]*Table1[[#This Row],[SumOfUnits]]*Table1[[#This Row],[Actuarial Factor 6/13/22]]</f>
        <v>#N/A</v>
      </c>
      <c r="P73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910.46389527090571</v>
      </c>
      <c r="Q738" s="37">
        <f>Table1[[#This Row],[Trended Medicare Pricing for all RHCs]]-Table1[[#This Row],[SumOfSFY23 Estimated Payment 6/13/2022]]</f>
        <v>344.91111007286634</v>
      </c>
      <c r="R738" s="35">
        <f>Table1[[#This Row],[SumOfUnits]]*Table1[[#This Row],[Actuarial Factor 6/13/22]]</f>
        <v>2.9726821823812846</v>
      </c>
    </row>
    <row r="739" spans="1:18" x14ac:dyDescent="0.2">
      <c r="A739" s="178" t="s">
        <v>46</v>
      </c>
      <c r="B739" s="33" t="s">
        <v>615</v>
      </c>
      <c r="C739" s="33" t="s">
        <v>381</v>
      </c>
      <c r="D739" s="33" t="s">
        <v>184</v>
      </c>
      <c r="E739" s="33" t="s">
        <v>787</v>
      </c>
      <c r="F739" s="37">
        <v>565.13</v>
      </c>
      <c r="G739" s="33">
        <v>3</v>
      </c>
      <c r="H739" s="33">
        <v>3</v>
      </c>
      <c r="I739" s="37">
        <f>Table1[[#This Row],[SumOfPaid]]*Table1[[#This Row],[Actuarial Factor 6/13/22]]</f>
        <v>683.91437788490907</v>
      </c>
      <c r="J739" s="33">
        <v>1.210189474784402</v>
      </c>
      <c r="K739" s="33" t="s">
        <v>595</v>
      </c>
      <c r="L739" s="33" t="s">
        <v>805</v>
      </c>
      <c r="M739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39" s="35" t="str">
        <f>IFERROR(IF(Table1[[#This Row],[Medicare Rate in CR]]&gt;0,"Y","N"),"N")</f>
        <v>N</v>
      </c>
      <c r="O739" s="40" t="e">
        <f>Table1[[#This Row],[Medicare Rate in CR]]*Table1[[#This Row],[SumOfUnits]]*Table1[[#This Row],[Actuarial Factor 6/13/22]]</f>
        <v>#N/A</v>
      </c>
      <c r="P73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1101.0101352481697</v>
      </c>
      <c r="Q739" s="37">
        <f>Table1[[#This Row],[Trended Medicare Pricing for all RHCs]]-Table1[[#This Row],[SumOfSFY23 Estimated Payment 6/13/2022]]</f>
        <v>417.09575736326065</v>
      </c>
      <c r="R739" s="35">
        <f>Table1[[#This Row],[SumOfUnits]]*Table1[[#This Row],[Actuarial Factor 6/13/22]]</f>
        <v>3.6305684243532061</v>
      </c>
    </row>
    <row r="740" spans="1:18" x14ac:dyDescent="0.2">
      <c r="A740" s="178" t="s">
        <v>46</v>
      </c>
      <c r="B740" s="33" t="s">
        <v>615</v>
      </c>
      <c r="C740" s="33" t="s">
        <v>364</v>
      </c>
      <c r="D740" s="33" t="s">
        <v>184</v>
      </c>
      <c r="E740" s="33" t="s">
        <v>792</v>
      </c>
      <c r="F740" s="37">
        <v>190.25</v>
      </c>
      <c r="G740" s="33">
        <v>1</v>
      </c>
      <c r="H740" s="33">
        <v>1</v>
      </c>
      <c r="I740" s="37">
        <f>Table1[[#This Row],[SumOfPaid]]*Table1[[#This Row],[Actuarial Factor 6/13/22]]</f>
        <v>277.38580714152022</v>
      </c>
      <c r="J740" s="33">
        <v>1.4580068706518803</v>
      </c>
      <c r="K740" s="33" t="s">
        <v>595</v>
      </c>
      <c r="L740" s="33" t="s">
        <v>805</v>
      </c>
      <c r="M740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40" s="35" t="str">
        <f>IFERROR(IF(Table1[[#This Row],[Medicare Rate in CR]]&gt;0,"Y","N"),"N")</f>
        <v>N</v>
      </c>
      <c r="O740" s="40" t="e">
        <f>Table1[[#This Row],[Medicare Rate in CR]]*Table1[[#This Row],[SumOfUnits]]*Table1[[#This Row],[Actuarial Factor 6/13/22]]</f>
        <v>#N/A</v>
      </c>
      <c r="P74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310.52238707679203</v>
      </c>
      <c r="Q740" s="37">
        <f>Table1[[#This Row],[Trended Medicare Pricing for all RHCs]]-Table1[[#This Row],[SumOfSFY23 Estimated Payment 6/13/2022]]</f>
        <v>33.136579935271811</v>
      </c>
      <c r="R740" s="35">
        <f>Table1[[#This Row],[SumOfUnits]]*Table1[[#This Row],[Actuarial Factor 6/13/22]]</f>
        <v>1.4580068706518803</v>
      </c>
    </row>
    <row r="741" spans="1:18" x14ac:dyDescent="0.2">
      <c r="A741" s="178" t="s">
        <v>46</v>
      </c>
      <c r="B741" s="33" t="s">
        <v>615</v>
      </c>
      <c r="C741" s="33" t="s">
        <v>364</v>
      </c>
      <c r="D741" s="33" t="s">
        <v>184</v>
      </c>
      <c r="E741" s="33" t="s">
        <v>789</v>
      </c>
      <c r="F741" s="37">
        <v>380.5</v>
      </c>
      <c r="G741" s="33">
        <v>2</v>
      </c>
      <c r="H741" s="33">
        <v>2</v>
      </c>
      <c r="I741" s="37">
        <f>Table1[[#This Row],[SumOfPaid]]*Table1[[#This Row],[Actuarial Factor 6/13/22]]</f>
        <v>558.12205068694732</v>
      </c>
      <c r="J741" s="33">
        <v>1.4668122225675357</v>
      </c>
      <c r="K741" s="33" t="s">
        <v>595</v>
      </c>
      <c r="L741" s="33" t="s">
        <v>805</v>
      </c>
      <c r="M741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41" s="35" t="str">
        <f>IFERROR(IF(Table1[[#This Row],[Medicare Rate in CR]]&gt;0,"Y","N"),"N")</f>
        <v>N</v>
      </c>
      <c r="O741" s="40" t="e">
        <f>Table1[[#This Row],[Medicare Rate in CR]]*Table1[[#This Row],[SumOfUnits]]*Table1[[#This Row],[Actuarial Factor 6/13/22]]</f>
        <v>#N/A</v>
      </c>
      <c r="P74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624.79545455288564</v>
      </c>
      <c r="Q741" s="37">
        <f>Table1[[#This Row],[Trended Medicare Pricing for all RHCs]]-Table1[[#This Row],[SumOfSFY23 Estimated Payment 6/13/2022]]</f>
        <v>66.673403865938326</v>
      </c>
      <c r="R741" s="35">
        <f>Table1[[#This Row],[SumOfUnits]]*Table1[[#This Row],[Actuarial Factor 6/13/22]]</f>
        <v>2.9336244451350715</v>
      </c>
    </row>
    <row r="742" spans="1:18" x14ac:dyDescent="0.2">
      <c r="A742" s="178" t="s">
        <v>46</v>
      </c>
      <c r="B742" s="33" t="s">
        <v>615</v>
      </c>
      <c r="C742" s="33" t="s">
        <v>249</v>
      </c>
      <c r="D742" s="33" t="s">
        <v>184</v>
      </c>
      <c r="E742" s="33" t="s">
        <v>789</v>
      </c>
      <c r="F742" s="37">
        <v>380.5</v>
      </c>
      <c r="G742" s="33">
        <v>2</v>
      </c>
      <c r="H742" s="33">
        <v>2</v>
      </c>
      <c r="I742" s="37">
        <f>Table1[[#This Row],[SumOfPaid]]*Table1[[#This Row],[Actuarial Factor 6/13/22]]</f>
        <v>590.52579908382961</v>
      </c>
      <c r="J742" s="33">
        <v>1.551973190759079</v>
      </c>
      <c r="K742" s="33" t="s">
        <v>595</v>
      </c>
      <c r="L742" s="33" t="s">
        <v>805</v>
      </c>
      <c r="M742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42" s="35" t="str">
        <f>IFERROR(IF(Table1[[#This Row],[Medicare Rate in CR]]&gt;0,"Y","N"),"N")</f>
        <v>N</v>
      </c>
      <c r="O742" s="40" t="e">
        <f>Table1[[#This Row],[Medicare Rate in CR]]*Table1[[#This Row],[SumOfUnits]]*Table1[[#This Row],[Actuarial Factor 6/13/22]]</f>
        <v>#N/A</v>
      </c>
      <c r="P74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882.05487896950547</v>
      </c>
      <c r="Q742" s="37">
        <f>Table1[[#This Row],[Trended Medicare Pricing for all RHCs]]-Table1[[#This Row],[SumOfSFY23 Estimated Payment 6/13/2022]]</f>
        <v>291.52907988567586</v>
      </c>
      <c r="R742" s="35">
        <f>Table1[[#This Row],[SumOfUnits]]*Table1[[#This Row],[Actuarial Factor 6/13/22]]</f>
        <v>3.103946381518158</v>
      </c>
    </row>
    <row r="743" spans="1:18" x14ac:dyDescent="0.2">
      <c r="A743" s="178" t="s">
        <v>46</v>
      </c>
      <c r="B743" s="33" t="s">
        <v>615</v>
      </c>
      <c r="C743" s="33" t="s">
        <v>422</v>
      </c>
      <c r="D743" s="33" t="s">
        <v>184</v>
      </c>
      <c r="E743" s="33" t="s">
        <v>792</v>
      </c>
      <c r="F743" s="37">
        <v>562.31999999999994</v>
      </c>
      <c r="G743" s="33">
        <v>3</v>
      </c>
      <c r="H743" s="33">
        <v>3</v>
      </c>
      <c r="I743" s="37">
        <f>Table1[[#This Row],[SumOfPaid]]*Table1[[#This Row],[Actuarial Factor 6/13/22]]</f>
        <v>813.65157002604951</v>
      </c>
      <c r="J743" s="33">
        <v>1.4469547055520871</v>
      </c>
      <c r="K743" s="33" t="s">
        <v>595</v>
      </c>
      <c r="L743" s="33" t="s">
        <v>805</v>
      </c>
      <c r="M743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43" s="35" t="str">
        <f>IFERROR(IF(Table1[[#This Row],[Medicare Rate in CR]]&gt;0,"Y","N"),"N")</f>
        <v>N</v>
      </c>
      <c r="O743" s="40" t="e">
        <f>Table1[[#This Row],[Medicare Rate in CR]]*Table1[[#This Row],[SumOfUnits]]*Table1[[#This Row],[Actuarial Factor 6/13/22]]</f>
        <v>#N/A</v>
      </c>
      <c r="P74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1742.3130116050511</v>
      </c>
      <c r="Q743" s="37">
        <f>Table1[[#This Row],[Trended Medicare Pricing for all RHCs]]-Table1[[#This Row],[SumOfSFY23 Estimated Payment 6/13/2022]]</f>
        <v>928.66144157900158</v>
      </c>
      <c r="R743" s="35">
        <f>Table1[[#This Row],[SumOfUnits]]*Table1[[#This Row],[Actuarial Factor 6/13/22]]</f>
        <v>4.3408641166562614</v>
      </c>
    </row>
    <row r="744" spans="1:18" x14ac:dyDescent="0.2">
      <c r="A744" s="178" t="s">
        <v>46</v>
      </c>
      <c r="B744" s="33" t="s">
        <v>615</v>
      </c>
      <c r="C744" s="33" t="s">
        <v>192</v>
      </c>
      <c r="D744" s="33" t="s">
        <v>184</v>
      </c>
      <c r="E744" s="33" t="s">
        <v>792</v>
      </c>
      <c r="F744" s="37">
        <v>2280.19</v>
      </c>
      <c r="G744" s="33">
        <v>12</v>
      </c>
      <c r="H744" s="33">
        <v>12</v>
      </c>
      <c r="I744" s="37">
        <f>Table1[[#This Row],[SumOfPaid]]*Table1[[#This Row],[Actuarial Factor 6/13/22]]</f>
        <v>3085.5277431086838</v>
      </c>
      <c r="J744" s="33">
        <v>1.3531888759746704</v>
      </c>
      <c r="K744" s="33" t="s">
        <v>595</v>
      </c>
      <c r="L744" s="33" t="s">
        <v>805</v>
      </c>
      <c r="M744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44" s="35" t="str">
        <f>IFERROR(IF(Table1[[#This Row],[Medicare Rate in CR]]&gt;0,"Y","N"),"N")</f>
        <v>N</v>
      </c>
      <c r="O744" s="40" t="e">
        <f>Table1[[#This Row],[Medicare Rate in CR]]*Table1[[#This Row],[SumOfUnits]]*Table1[[#This Row],[Actuarial Factor 6/13/22]]</f>
        <v>#N/A</v>
      </c>
      <c r="P74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3926.3837454883337</v>
      </c>
      <c r="Q744" s="37">
        <f>Table1[[#This Row],[Trended Medicare Pricing for all RHCs]]-Table1[[#This Row],[SumOfSFY23 Estimated Payment 6/13/2022]]</f>
        <v>840.85600237964991</v>
      </c>
      <c r="R744" s="35">
        <f>Table1[[#This Row],[SumOfUnits]]*Table1[[#This Row],[Actuarial Factor 6/13/22]]</f>
        <v>16.238266511696047</v>
      </c>
    </row>
    <row r="745" spans="1:18" x14ac:dyDescent="0.2">
      <c r="A745" s="178" t="s">
        <v>46</v>
      </c>
      <c r="B745" s="33" t="s">
        <v>615</v>
      </c>
      <c r="C745" s="33" t="s">
        <v>192</v>
      </c>
      <c r="D745" s="33" t="s">
        <v>184</v>
      </c>
      <c r="E745" s="33" t="s">
        <v>786</v>
      </c>
      <c r="F745" s="37">
        <v>23373.399999999998</v>
      </c>
      <c r="G745" s="33">
        <v>123</v>
      </c>
      <c r="H745" s="33">
        <v>123</v>
      </c>
      <c r="I745" s="37">
        <f>Table1[[#This Row],[SumOfPaid]]*Table1[[#This Row],[Actuarial Factor 6/13/22]]</f>
        <v>30628.631280418351</v>
      </c>
      <c r="J745" s="33">
        <v>1.3104054729058825</v>
      </c>
      <c r="K745" s="33" t="s">
        <v>595</v>
      </c>
      <c r="L745" s="33" t="s">
        <v>805</v>
      </c>
      <c r="M745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45" s="35" t="str">
        <f>IFERROR(IF(Table1[[#This Row],[Medicare Rate in CR]]&gt;0,"Y","N"),"N")</f>
        <v>N</v>
      </c>
      <c r="O745" s="40" t="e">
        <f>Table1[[#This Row],[Medicare Rate in CR]]*Table1[[#This Row],[SumOfUnits]]*Table1[[#This Row],[Actuarial Factor 6/13/22]]</f>
        <v>#N/A</v>
      </c>
      <c r="P74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38975.426578024497</v>
      </c>
      <c r="Q745" s="37">
        <f>Table1[[#This Row],[Trended Medicare Pricing for all RHCs]]-Table1[[#This Row],[SumOfSFY23 Estimated Payment 6/13/2022]]</f>
        <v>8346.7952976061461</v>
      </c>
      <c r="R745" s="35">
        <f>Table1[[#This Row],[SumOfUnits]]*Table1[[#This Row],[Actuarial Factor 6/13/22]]</f>
        <v>161.17987316742355</v>
      </c>
    </row>
    <row r="746" spans="1:18" x14ac:dyDescent="0.2">
      <c r="A746" s="178" t="s">
        <v>46</v>
      </c>
      <c r="B746" s="33" t="s">
        <v>615</v>
      </c>
      <c r="C746" s="33" t="s">
        <v>192</v>
      </c>
      <c r="D746" s="33" t="s">
        <v>184</v>
      </c>
      <c r="E746" s="33" t="s">
        <v>790</v>
      </c>
      <c r="F746" s="37">
        <v>22436.78</v>
      </c>
      <c r="G746" s="33">
        <v>121</v>
      </c>
      <c r="H746" s="33">
        <v>121</v>
      </c>
      <c r="I746" s="37">
        <f>Table1[[#This Row],[SumOfPaid]]*Table1[[#This Row],[Actuarial Factor 6/13/22]]</f>
        <v>43765.56946667267</v>
      </c>
      <c r="J746" s="33">
        <v>1.9506172216633881</v>
      </c>
      <c r="K746" s="33" t="s">
        <v>595</v>
      </c>
      <c r="L746" s="33" t="s">
        <v>805</v>
      </c>
      <c r="M746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46" s="35" t="str">
        <f>IFERROR(IF(Table1[[#This Row],[Medicare Rate in CR]]&gt;0,"Y","N"),"N")</f>
        <v>N</v>
      </c>
      <c r="O746" s="40" t="e">
        <f>Table1[[#This Row],[Medicare Rate in CR]]*Table1[[#This Row],[SumOfUnits]]*Table1[[#This Row],[Actuarial Factor 6/13/22]]</f>
        <v>#N/A</v>
      </c>
      <c r="P74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55692.391990244774</v>
      </c>
      <c r="Q746" s="37">
        <f>Table1[[#This Row],[Trended Medicare Pricing for all RHCs]]-Table1[[#This Row],[SumOfSFY23 Estimated Payment 6/13/2022]]</f>
        <v>11926.822523572104</v>
      </c>
      <c r="R746" s="35">
        <f>Table1[[#This Row],[SumOfUnits]]*Table1[[#This Row],[Actuarial Factor 6/13/22]]</f>
        <v>236.02468382126997</v>
      </c>
    </row>
    <row r="747" spans="1:18" x14ac:dyDescent="0.2">
      <c r="A747" s="178" t="s">
        <v>46</v>
      </c>
      <c r="B747" s="33" t="s">
        <v>615</v>
      </c>
      <c r="C747" s="33" t="s">
        <v>192</v>
      </c>
      <c r="D747" s="33" t="s">
        <v>184</v>
      </c>
      <c r="E747" s="33" t="s">
        <v>789</v>
      </c>
      <c r="F747" s="37">
        <v>31692.43</v>
      </c>
      <c r="G747" s="33">
        <v>170</v>
      </c>
      <c r="H747" s="33">
        <v>170</v>
      </c>
      <c r="I747" s="37">
        <f>Table1[[#This Row],[SumOfPaid]]*Table1[[#This Row],[Actuarial Factor 6/13/22]]</f>
        <v>43707.228599697512</v>
      </c>
      <c r="J747" s="33">
        <v>1.3791062597502783</v>
      </c>
      <c r="K747" s="33" t="s">
        <v>595</v>
      </c>
      <c r="L747" s="33" t="s">
        <v>805</v>
      </c>
      <c r="M747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47" s="35" t="str">
        <f>IFERROR(IF(Table1[[#This Row],[Medicare Rate in CR]]&gt;0,"Y","N"),"N")</f>
        <v>N</v>
      </c>
      <c r="O747" s="40" t="e">
        <f>Table1[[#This Row],[Medicare Rate in CR]]*Table1[[#This Row],[SumOfUnits]]*Table1[[#This Row],[Actuarial Factor 6/13/22]]</f>
        <v>#N/A</v>
      </c>
      <c r="P74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55618.152297440007</v>
      </c>
      <c r="Q747" s="37">
        <f>Table1[[#This Row],[Trended Medicare Pricing for all RHCs]]-Table1[[#This Row],[SumOfSFY23 Estimated Payment 6/13/2022]]</f>
        <v>11910.923697742495</v>
      </c>
      <c r="R747" s="35">
        <f>Table1[[#This Row],[SumOfUnits]]*Table1[[#This Row],[Actuarial Factor 6/13/22]]</f>
        <v>234.44806415754732</v>
      </c>
    </row>
    <row r="748" spans="1:18" x14ac:dyDescent="0.2">
      <c r="A748" s="178" t="s">
        <v>46</v>
      </c>
      <c r="B748" s="33" t="s">
        <v>615</v>
      </c>
      <c r="C748" s="33" t="s">
        <v>192</v>
      </c>
      <c r="D748" s="33" t="s">
        <v>184</v>
      </c>
      <c r="E748" s="33" t="s">
        <v>787</v>
      </c>
      <c r="F748" s="37">
        <v>6244.53</v>
      </c>
      <c r="G748" s="33">
        <v>33</v>
      </c>
      <c r="H748" s="33">
        <v>33</v>
      </c>
      <c r="I748" s="37">
        <f>Table1[[#This Row],[SumOfPaid]]*Table1[[#This Row],[Actuarial Factor 6/13/22]]</f>
        <v>7166.8105771934906</v>
      </c>
      <c r="J748" s="33">
        <v>1.1476941542747798</v>
      </c>
      <c r="K748" s="33" t="s">
        <v>595</v>
      </c>
      <c r="L748" s="33" t="s">
        <v>805</v>
      </c>
      <c r="M748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48" s="35" t="str">
        <f>IFERROR(IF(Table1[[#This Row],[Medicare Rate in CR]]&gt;0,"Y","N"),"N")</f>
        <v>N</v>
      </c>
      <c r="O748" s="40" t="e">
        <f>Table1[[#This Row],[Medicare Rate in CR]]*Table1[[#This Row],[SumOfUnits]]*Table1[[#This Row],[Actuarial Factor 6/13/22]]</f>
        <v>#N/A</v>
      </c>
      <c r="P74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9119.8818808660435</v>
      </c>
      <c r="Q748" s="37">
        <f>Table1[[#This Row],[Trended Medicare Pricing for all RHCs]]-Table1[[#This Row],[SumOfSFY23 Estimated Payment 6/13/2022]]</f>
        <v>1953.0713036725529</v>
      </c>
      <c r="R748" s="35">
        <f>Table1[[#This Row],[SumOfUnits]]*Table1[[#This Row],[Actuarial Factor 6/13/22]]</f>
        <v>37.873907091067736</v>
      </c>
    </row>
    <row r="749" spans="1:18" x14ac:dyDescent="0.2">
      <c r="A749" s="178" t="s">
        <v>46</v>
      </c>
      <c r="B749" s="33" t="s">
        <v>615</v>
      </c>
      <c r="C749" s="33" t="s">
        <v>192</v>
      </c>
      <c r="D749" s="33" t="s">
        <v>2</v>
      </c>
      <c r="E749" s="33" t="s">
        <v>800</v>
      </c>
      <c r="F749" s="37">
        <v>190.25</v>
      </c>
      <c r="G749" s="33">
        <v>1</v>
      </c>
      <c r="H749" s="33">
        <v>1</v>
      </c>
      <c r="I749" s="37">
        <f>Table1[[#This Row],[SumOfPaid]]*Table1[[#This Row],[Actuarial Factor 6/13/22]]</f>
        <v>230.6020838900651</v>
      </c>
      <c r="J749" s="33">
        <v>1.212100309540421</v>
      </c>
      <c r="K749" s="33" t="s">
        <v>595</v>
      </c>
      <c r="L749" s="33" t="s">
        <v>805</v>
      </c>
      <c r="M749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49" s="35" t="str">
        <f>IFERROR(IF(Table1[[#This Row],[Medicare Rate in CR]]&gt;0,"Y","N"),"N")</f>
        <v>N</v>
      </c>
      <c r="O749" s="40" t="e">
        <f>Table1[[#This Row],[Medicare Rate in CR]]*Table1[[#This Row],[SumOfUnits]]*Table1[[#This Row],[Actuarial Factor 6/13/22]]</f>
        <v>#N/A</v>
      </c>
      <c r="P74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293.44486559354721</v>
      </c>
      <c r="Q749" s="37">
        <f>Table1[[#This Row],[Trended Medicare Pricing for all RHCs]]-Table1[[#This Row],[SumOfSFY23 Estimated Payment 6/13/2022]]</f>
        <v>62.842781703482103</v>
      </c>
      <c r="R749" s="35">
        <f>Table1[[#This Row],[SumOfUnits]]*Table1[[#This Row],[Actuarial Factor 6/13/22]]</f>
        <v>1.212100309540421</v>
      </c>
    </row>
    <row r="750" spans="1:18" x14ac:dyDescent="0.2">
      <c r="A750" s="178" t="s">
        <v>46</v>
      </c>
      <c r="B750" s="33" t="s">
        <v>615</v>
      </c>
      <c r="C750" s="33" t="s">
        <v>192</v>
      </c>
      <c r="D750" s="33" t="s">
        <v>2</v>
      </c>
      <c r="E750" s="33" t="s">
        <v>798</v>
      </c>
      <c r="F750" s="37">
        <v>190.25</v>
      </c>
      <c r="G750" s="33">
        <v>1</v>
      </c>
      <c r="H750" s="33">
        <v>1</v>
      </c>
      <c r="I750" s="37">
        <f>Table1[[#This Row],[SumOfPaid]]*Table1[[#This Row],[Actuarial Factor 6/13/22]]</f>
        <v>237.41802950885543</v>
      </c>
      <c r="J750" s="33">
        <v>1.2479265677206592</v>
      </c>
      <c r="K750" s="33" t="s">
        <v>595</v>
      </c>
      <c r="L750" s="33" t="s">
        <v>805</v>
      </c>
      <c r="M750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50" s="35" t="str">
        <f>IFERROR(IF(Table1[[#This Row],[Medicare Rate in CR]]&gt;0,"Y","N"),"N")</f>
        <v>N</v>
      </c>
      <c r="O750" s="40" t="e">
        <f>Table1[[#This Row],[Medicare Rate in CR]]*Table1[[#This Row],[SumOfUnits]]*Table1[[#This Row],[Actuarial Factor 6/13/22]]</f>
        <v>#N/A</v>
      </c>
      <c r="P75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302.11826616416982</v>
      </c>
      <c r="Q750" s="37">
        <f>Table1[[#This Row],[Trended Medicare Pricing for all RHCs]]-Table1[[#This Row],[SumOfSFY23 Estimated Payment 6/13/2022]]</f>
        <v>64.700236655314399</v>
      </c>
      <c r="R750" s="35">
        <f>Table1[[#This Row],[SumOfUnits]]*Table1[[#This Row],[Actuarial Factor 6/13/22]]</f>
        <v>1.2479265677206592</v>
      </c>
    </row>
    <row r="751" spans="1:18" x14ac:dyDescent="0.2">
      <c r="A751" s="178" t="s">
        <v>46</v>
      </c>
      <c r="B751" s="33" t="s">
        <v>615</v>
      </c>
      <c r="C751" s="33" t="s">
        <v>192</v>
      </c>
      <c r="D751" s="33" t="s">
        <v>2</v>
      </c>
      <c r="E751" s="33" t="s">
        <v>799</v>
      </c>
      <c r="F751" s="37">
        <v>187.44</v>
      </c>
      <c r="G751" s="33">
        <v>1</v>
      </c>
      <c r="H751" s="33">
        <v>1</v>
      </c>
      <c r="I751" s="37">
        <f>Table1[[#This Row],[SumOfPaid]]*Table1[[#This Row],[Actuarial Factor 6/13/22]]</f>
        <v>228.57884498265008</v>
      </c>
      <c r="J751" s="33">
        <v>1.2194774060107239</v>
      </c>
      <c r="K751" s="33" t="s">
        <v>595</v>
      </c>
      <c r="L751" s="33" t="s">
        <v>805</v>
      </c>
      <c r="M751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51" s="35" t="str">
        <f>IFERROR(IF(Table1[[#This Row],[Medicare Rate in CR]]&gt;0,"Y","N"),"N")</f>
        <v>N</v>
      </c>
      <c r="O751" s="40" t="e">
        <f>Table1[[#This Row],[Medicare Rate in CR]]*Table1[[#This Row],[SumOfUnits]]*Table1[[#This Row],[Actuarial Factor 6/13/22]]</f>
        <v>#N/A</v>
      </c>
      <c r="P75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290.87026149962639</v>
      </c>
      <c r="Q751" s="37">
        <f>Table1[[#This Row],[Trended Medicare Pricing for all RHCs]]-Table1[[#This Row],[SumOfSFY23 Estimated Payment 6/13/2022]]</f>
        <v>62.291416516976312</v>
      </c>
      <c r="R751" s="35">
        <f>Table1[[#This Row],[SumOfUnits]]*Table1[[#This Row],[Actuarial Factor 6/13/22]]</f>
        <v>1.2194774060107239</v>
      </c>
    </row>
    <row r="752" spans="1:18" x14ac:dyDescent="0.2">
      <c r="A752" s="178" t="s">
        <v>46</v>
      </c>
      <c r="B752" s="33" t="s">
        <v>615</v>
      </c>
      <c r="C752" s="33" t="s">
        <v>192</v>
      </c>
      <c r="D752" s="33" t="s">
        <v>2</v>
      </c>
      <c r="E752" s="33" t="s">
        <v>803</v>
      </c>
      <c r="F752" s="37">
        <v>755.38000000000011</v>
      </c>
      <c r="G752" s="33">
        <v>4</v>
      </c>
      <c r="H752" s="33">
        <v>4</v>
      </c>
      <c r="I752" s="37">
        <f>Table1[[#This Row],[SumOfPaid]]*Table1[[#This Row],[Actuarial Factor 6/13/22]]</f>
        <v>1291.9371955801573</v>
      </c>
      <c r="J752" s="33">
        <v>1.7103142730548295</v>
      </c>
      <c r="K752" s="33" t="s">
        <v>595</v>
      </c>
      <c r="L752" s="33" t="s">
        <v>805</v>
      </c>
      <c r="M752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752" s="35" t="str">
        <f>IFERROR(IF(Table1[[#This Row],[Medicare Rate in CR]]&gt;0,"Y","N"),"N")</f>
        <v>N</v>
      </c>
      <c r="O752" s="40" t="e">
        <f>Table1[[#This Row],[Medicare Rate in CR]]*Table1[[#This Row],[SumOfUnits]]*Table1[[#This Row],[Actuarial Factor 6/13/22]]</f>
        <v>#N/A</v>
      </c>
      <c r="P75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1644.0108880067958</v>
      </c>
      <c r="Q752" s="37">
        <f>Table1[[#This Row],[Trended Medicare Pricing for all RHCs]]-Table1[[#This Row],[SumOfSFY23 Estimated Payment 6/13/2022]]</f>
        <v>352.07369242663844</v>
      </c>
      <c r="R752" s="35">
        <f>Table1[[#This Row],[SumOfUnits]]*Table1[[#This Row],[Actuarial Factor 6/13/22]]</f>
        <v>6.8412570922193181</v>
      </c>
    </row>
    <row r="753" spans="1:18" x14ac:dyDescent="0.2">
      <c r="A753" s="178" t="s">
        <v>47</v>
      </c>
      <c r="B753" s="33" t="s">
        <v>838</v>
      </c>
      <c r="C753" s="33" t="s">
        <v>408</v>
      </c>
      <c r="D753" s="33" t="s">
        <v>184</v>
      </c>
      <c r="E753" s="33" t="s">
        <v>787</v>
      </c>
      <c r="F753" s="37">
        <v>122.33</v>
      </c>
      <c r="G753" s="33">
        <v>2</v>
      </c>
      <c r="H753" s="33">
        <v>2</v>
      </c>
      <c r="I753" s="37">
        <f>Table1[[#This Row],[SumOfPaid]]*Table1[[#This Row],[Actuarial Factor 6/13/22]]</f>
        <v>159.54573739075124</v>
      </c>
      <c r="J753" s="33">
        <v>1.3042241264673526</v>
      </c>
      <c r="K753" s="33" t="s">
        <v>357</v>
      </c>
      <c r="L753" s="33" t="s">
        <v>805</v>
      </c>
      <c r="M753" s="35">
        <f>IFERROR(INDEX(FreeStand_MedicareCRs!E:E,MATCH(Table1[[#This Row],[Medicare Number]],FreeStand_MedicareCRs!A:A,0)),INDEX(HospitalBased_Mdcr_Rates!G:G,MATCH(Table1[[#This Row],[Medicare Number]],HospitalBased_Mdcr_Rates!E:E,0)))</f>
        <v>174.17</v>
      </c>
      <c r="N753" s="35" t="str">
        <f>IFERROR(IF(Table1[[#This Row],[Medicare Rate in CR]]&gt;0,"Y","N"),"N")</f>
        <v>Y</v>
      </c>
      <c r="O753" s="40">
        <f>Table1[[#This Row],[Medicare Rate in CR]]*Table1[[#This Row],[SumOfUnits]]*Table1[[#This Row],[Actuarial Factor 6/13/22]]</f>
        <v>454.31343221363761</v>
      </c>
      <c r="P75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454.31343221363761</v>
      </c>
      <c r="Q753" s="37">
        <f>Table1[[#This Row],[Trended Medicare Pricing for all RHCs]]-Table1[[#This Row],[SumOfSFY23 Estimated Payment 6/13/2022]]</f>
        <v>294.76769482288637</v>
      </c>
      <c r="R753" s="35">
        <f>Table1[[#This Row],[SumOfUnits]]*Table1[[#This Row],[Actuarial Factor 6/13/22]]</f>
        <v>2.6084482529347053</v>
      </c>
    </row>
    <row r="754" spans="1:18" x14ac:dyDescent="0.2">
      <c r="A754" s="178" t="s">
        <v>47</v>
      </c>
      <c r="B754" s="33" t="s">
        <v>838</v>
      </c>
      <c r="C754" s="33" t="s">
        <v>423</v>
      </c>
      <c r="D754" s="33" t="s">
        <v>184</v>
      </c>
      <c r="E754" s="33" t="s">
        <v>789</v>
      </c>
      <c r="F754" s="37">
        <v>62.59</v>
      </c>
      <c r="G754" s="33">
        <v>1</v>
      </c>
      <c r="H754" s="33">
        <v>1</v>
      </c>
      <c r="I754" s="37">
        <f>Table1[[#This Row],[SumOfPaid]]*Table1[[#This Row],[Actuarial Factor 6/13/22]]</f>
        <v>94.853615818884293</v>
      </c>
      <c r="J754" s="33">
        <v>1.5154755682838199</v>
      </c>
      <c r="K754" s="33" t="s">
        <v>357</v>
      </c>
      <c r="L754" s="33" t="s">
        <v>805</v>
      </c>
      <c r="M754" s="35">
        <f>IFERROR(INDEX(FreeStand_MedicareCRs!E:E,MATCH(Table1[[#This Row],[Medicare Number]],FreeStand_MedicareCRs!A:A,0)),INDEX(HospitalBased_Mdcr_Rates!G:G,MATCH(Table1[[#This Row],[Medicare Number]],HospitalBased_Mdcr_Rates!E:E,0)))</f>
        <v>174.17</v>
      </c>
      <c r="N754" s="35" t="str">
        <f>IFERROR(IF(Table1[[#This Row],[Medicare Rate in CR]]&gt;0,"Y","N"),"N")</f>
        <v>Y</v>
      </c>
      <c r="O754" s="40">
        <f>Table1[[#This Row],[Medicare Rate in CR]]*Table1[[#This Row],[SumOfUnits]]*Table1[[#This Row],[Actuarial Factor 6/13/22]]</f>
        <v>263.95037972799287</v>
      </c>
      <c r="P75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263.95037972799287</v>
      </c>
      <c r="Q754" s="37">
        <f>Table1[[#This Row],[Trended Medicare Pricing for all RHCs]]-Table1[[#This Row],[SumOfSFY23 Estimated Payment 6/13/2022]]</f>
        <v>169.09676390910857</v>
      </c>
      <c r="R754" s="35">
        <f>Table1[[#This Row],[SumOfUnits]]*Table1[[#This Row],[Actuarial Factor 6/13/22]]</f>
        <v>1.5154755682838199</v>
      </c>
    </row>
    <row r="755" spans="1:18" x14ac:dyDescent="0.2">
      <c r="A755" s="178" t="s">
        <v>47</v>
      </c>
      <c r="B755" s="33" t="s">
        <v>838</v>
      </c>
      <c r="C755" s="33" t="s">
        <v>423</v>
      </c>
      <c r="D755" s="33" t="s">
        <v>184</v>
      </c>
      <c r="E755" s="33" t="s">
        <v>787</v>
      </c>
      <c r="F755" s="37">
        <v>179.67</v>
      </c>
      <c r="G755" s="33">
        <v>1</v>
      </c>
      <c r="H755" s="33">
        <v>1</v>
      </c>
      <c r="I755" s="37">
        <f>Table1[[#This Row],[SumOfPaid]]*Table1[[#This Row],[Actuarial Factor 6/13/22]]</f>
        <v>224.87953522182508</v>
      </c>
      <c r="J755" s="33">
        <v>1.2516253977949858</v>
      </c>
      <c r="K755" s="33" t="s">
        <v>357</v>
      </c>
      <c r="L755" s="33" t="s">
        <v>805</v>
      </c>
      <c r="M755" s="35">
        <f>IFERROR(INDEX(FreeStand_MedicareCRs!E:E,MATCH(Table1[[#This Row],[Medicare Number]],FreeStand_MedicareCRs!A:A,0)),INDEX(HospitalBased_Mdcr_Rates!G:G,MATCH(Table1[[#This Row],[Medicare Number]],HospitalBased_Mdcr_Rates!E:E,0)))</f>
        <v>174.17</v>
      </c>
      <c r="N755" s="35" t="str">
        <f>IFERROR(IF(Table1[[#This Row],[Medicare Rate in CR]]&gt;0,"Y","N"),"N")</f>
        <v>Y</v>
      </c>
      <c r="O755" s="40">
        <f>Table1[[#This Row],[Medicare Rate in CR]]*Table1[[#This Row],[SumOfUnits]]*Table1[[#This Row],[Actuarial Factor 6/13/22]]</f>
        <v>217.99559553395267</v>
      </c>
      <c r="P75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217.99559553395267</v>
      </c>
      <c r="Q755" s="37">
        <f>Table1[[#This Row],[Trended Medicare Pricing for all RHCs]]-Table1[[#This Row],[SumOfSFY23 Estimated Payment 6/13/2022]]</f>
        <v>-6.8839396878724131</v>
      </c>
      <c r="R755" s="35">
        <f>Table1[[#This Row],[SumOfUnits]]*Table1[[#This Row],[Actuarial Factor 6/13/22]]</f>
        <v>1.2516253977949858</v>
      </c>
    </row>
    <row r="756" spans="1:18" x14ac:dyDescent="0.2">
      <c r="A756" s="178" t="s">
        <v>47</v>
      </c>
      <c r="B756" s="33" t="s">
        <v>838</v>
      </c>
      <c r="C756" s="33" t="s">
        <v>249</v>
      </c>
      <c r="D756" s="33" t="s">
        <v>184</v>
      </c>
      <c r="E756" s="33" t="s">
        <v>792</v>
      </c>
      <c r="F756" s="37">
        <v>62.59</v>
      </c>
      <c r="G756" s="33">
        <v>1</v>
      </c>
      <c r="H756" s="33">
        <v>1</v>
      </c>
      <c r="I756" s="37">
        <f>Table1[[#This Row],[SumOfPaid]]*Table1[[#This Row],[Actuarial Factor 6/13/22]]</f>
        <v>95.182184611247081</v>
      </c>
      <c r="J756" s="33">
        <v>1.5207251096220973</v>
      </c>
      <c r="K756" s="33" t="s">
        <v>357</v>
      </c>
      <c r="L756" s="33" t="s">
        <v>805</v>
      </c>
      <c r="M756" s="35">
        <f>IFERROR(INDEX(FreeStand_MedicareCRs!E:E,MATCH(Table1[[#This Row],[Medicare Number]],FreeStand_MedicareCRs!A:A,0)),INDEX(HospitalBased_Mdcr_Rates!G:G,MATCH(Table1[[#This Row],[Medicare Number]],HospitalBased_Mdcr_Rates!E:E,0)))</f>
        <v>174.17</v>
      </c>
      <c r="N756" s="35" t="str">
        <f>IFERROR(IF(Table1[[#This Row],[Medicare Rate in CR]]&gt;0,"Y","N"),"N")</f>
        <v>Y</v>
      </c>
      <c r="O756" s="40">
        <f>Table1[[#This Row],[Medicare Rate in CR]]*Table1[[#This Row],[SumOfUnits]]*Table1[[#This Row],[Actuarial Factor 6/13/22]]</f>
        <v>264.86469234288069</v>
      </c>
      <c r="P75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264.86469234288069</v>
      </c>
      <c r="Q756" s="37">
        <f>Table1[[#This Row],[Trended Medicare Pricing for all RHCs]]-Table1[[#This Row],[SumOfSFY23 Estimated Payment 6/13/2022]]</f>
        <v>169.68250773163362</v>
      </c>
      <c r="R756" s="35">
        <f>Table1[[#This Row],[SumOfUnits]]*Table1[[#This Row],[Actuarial Factor 6/13/22]]</f>
        <v>1.5207251096220973</v>
      </c>
    </row>
    <row r="757" spans="1:18" x14ac:dyDescent="0.2">
      <c r="A757" s="178" t="s">
        <v>47</v>
      </c>
      <c r="B757" s="33" t="s">
        <v>838</v>
      </c>
      <c r="C757" s="33" t="s">
        <v>249</v>
      </c>
      <c r="D757" s="33" t="s">
        <v>184</v>
      </c>
      <c r="E757" s="33" t="s">
        <v>786</v>
      </c>
      <c r="F757" s="37">
        <v>1518.95</v>
      </c>
      <c r="G757" s="33">
        <v>13</v>
      </c>
      <c r="H757" s="33">
        <v>13</v>
      </c>
      <c r="I757" s="37">
        <f>Table1[[#This Row],[SumOfPaid]]*Table1[[#This Row],[Actuarial Factor 6/13/22]]</f>
        <v>2312.1122393330875</v>
      </c>
      <c r="J757" s="33">
        <v>1.5221779777695694</v>
      </c>
      <c r="K757" s="33" t="s">
        <v>357</v>
      </c>
      <c r="L757" s="33" t="s">
        <v>805</v>
      </c>
      <c r="M757" s="35">
        <f>IFERROR(INDEX(FreeStand_MedicareCRs!E:E,MATCH(Table1[[#This Row],[Medicare Number]],FreeStand_MedicareCRs!A:A,0)),INDEX(HospitalBased_Mdcr_Rates!G:G,MATCH(Table1[[#This Row],[Medicare Number]],HospitalBased_Mdcr_Rates!E:E,0)))</f>
        <v>174.17</v>
      </c>
      <c r="N757" s="35" t="str">
        <f>IFERROR(IF(Table1[[#This Row],[Medicare Rate in CR]]&gt;0,"Y","N"),"N")</f>
        <v>Y</v>
      </c>
      <c r="O757" s="40">
        <f>Table1[[#This Row],[Medicare Rate in CR]]*Table1[[#This Row],[SumOfUnits]]*Table1[[#This Row],[Actuarial Factor 6/13/22]]</f>
        <v>3446.5305990456368</v>
      </c>
      <c r="P75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3446.5305990456368</v>
      </c>
      <c r="Q757" s="37">
        <f>Table1[[#This Row],[Trended Medicare Pricing for all RHCs]]-Table1[[#This Row],[SumOfSFY23 Estimated Payment 6/13/2022]]</f>
        <v>1134.4183597125493</v>
      </c>
      <c r="R757" s="35">
        <f>Table1[[#This Row],[SumOfUnits]]*Table1[[#This Row],[Actuarial Factor 6/13/22]]</f>
        <v>19.788313711004403</v>
      </c>
    </row>
    <row r="758" spans="1:18" x14ac:dyDescent="0.2">
      <c r="A758" s="178" t="s">
        <v>47</v>
      </c>
      <c r="B758" s="33" t="s">
        <v>838</v>
      </c>
      <c r="C758" s="33" t="s">
        <v>249</v>
      </c>
      <c r="D758" s="33" t="s">
        <v>184</v>
      </c>
      <c r="E758" s="33" t="s">
        <v>790</v>
      </c>
      <c r="F758" s="37">
        <v>325.12</v>
      </c>
      <c r="G758" s="33">
        <v>3</v>
      </c>
      <c r="H758" s="33">
        <v>3</v>
      </c>
      <c r="I758" s="37">
        <f>Table1[[#This Row],[SumOfPaid]]*Table1[[#This Row],[Actuarial Factor 6/13/22]]</f>
        <v>727.3439716760663</v>
      </c>
      <c r="J758" s="33">
        <v>2.2371554246926251</v>
      </c>
      <c r="K758" s="33" t="s">
        <v>357</v>
      </c>
      <c r="L758" s="33" t="s">
        <v>805</v>
      </c>
      <c r="M758" s="35">
        <f>IFERROR(INDEX(FreeStand_MedicareCRs!E:E,MATCH(Table1[[#This Row],[Medicare Number]],FreeStand_MedicareCRs!A:A,0)),INDEX(HospitalBased_Mdcr_Rates!G:G,MATCH(Table1[[#This Row],[Medicare Number]],HospitalBased_Mdcr_Rates!E:E,0)))</f>
        <v>174.17</v>
      </c>
      <c r="N758" s="35" t="str">
        <f>IFERROR(IF(Table1[[#This Row],[Medicare Rate in CR]]&gt;0,"Y","N"),"N")</f>
        <v>Y</v>
      </c>
      <c r="O758" s="40">
        <f>Table1[[#This Row],[Medicare Rate in CR]]*Table1[[#This Row],[SumOfUnits]]*Table1[[#This Row],[Actuarial Factor 6/13/22]]</f>
        <v>1168.9360809561435</v>
      </c>
      <c r="P75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1168.9360809561435</v>
      </c>
      <c r="Q758" s="37">
        <f>Table1[[#This Row],[Trended Medicare Pricing for all RHCs]]-Table1[[#This Row],[SumOfSFY23 Estimated Payment 6/13/2022]]</f>
        <v>441.59210928007724</v>
      </c>
      <c r="R758" s="35">
        <f>Table1[[#This Row],[SumOfUnits]]*Table1[[#This Row],[Actuarial Factor 6/13/22]]</f>
        <v>6.7114662740778748</v>
      </c>
    </row>
    <row r="759" spans="1:18" x14ac:dyDescent="0.2">
      <c r="A759" s="178" t="s">
        <v>47</v>
      </c>
      <c r="B759" s="33" t="s">
        <v>838</v>
      </c>
      <c r="C759" s="33" t="s">
        <v>249</v>
      </c>
      <c r="D759" s="33" t="s">
        <v>184</v>
      </c>
      <c r="E759" s="33" t="s">
        <v>789</v>
      </c>
      <c r="F759" s="37">
        <v>1072.07</v>
      </c>
      <c r="G759" s="33">
        <v>8</v>
      </c>
      <c r="H759" s="33">
        <v>8</v>
      </c>
      <c r="I759" s="37">
        <f>Table1[[#This Row],[SumOfPaid]]*Table1[[#This Row],[Actuarial Factor 6/13/22]]</f>
        <v>1663.8238986170857</v>
      </c>
      <c r="J759" s="33">
        <v>1.551973190759079</v>
      </c>
      <c r="K759" s="33" t="s">
        <v>357</v>
      </c>
      <c r="L759" s="33" t="s">
        <v>805</v>
      </c>
      <c r="M759" s="35">
        <f>IFERROR(INDEX(FreeStand_MedicareCRs!E:E,MATCH(Table1[[#This Row],[Medicare Number]],FreeStand_MedicareCRs!A:A,0)),INDEX(HospitalBased_Mdcr_Rates!G:G,MATCH(Table1[[#This Row],[Medicare Number]],HospitalBased_Mdcr_Rates!E:E,0)))</f>
        <v>174.17</v>
      </c>
      <c r="N759" s="35" t="str">
        <f>IFERROR(IF(Table1[[#This Row],[Medicare Rate in CR]]&gt;0,"Y","N"),"N")</f>
        <v>Y</v>
      </c>
      <c r="O759" s="40">
        <f>Table1[[#This Row],[Medicare Rate in CR]]*Table1[[#This Row],[SumOfUnits]]*Table1[[#This Row],[Actuarial Factor 6/13/22]]</f>
        <v>2162.4573650760703</v>
      </c>
      <c r="P75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2162.4573650760703</v>
      </c>
      <c r="Q759" s="37">
        <f>Table1[[#This Row],[Trended Medicare Pricing for all RHCs]]-Table1[[#This Row],[SumOfSFY23 Estimated Payment 6/13/2022]]</f>
        <v>498.63346645898469</v>
      </c>
      <c r="R759" s="35">
        <f>Table1[[#This Row],[SumOfUnits]]*Table1[[#This Row],[Actuarial Factor 6/13/22]]</f>
        <v>12.415785526072632</v>
      </c>
    </row>
    <row r="760" spans="1:18" x14ac:dyDescent="0.2">
      <c r="A760" s="178" t="s">
        <v>47</v>
      </c>
      <c r="B760" s="33" t="s">
        <v>838</v>
      </c>
      <c r="C760" s="33" t="s">
        <v>249</v>
      </c>
      <c r="D760" s="33" t="s">
        <v>184</v>
      </c>
      <c r="E760" s="33" t="s">
        <v>791</v>
      </c>
      <c r="F760" s="37">
        <v>951.93000000000006</v>
      </c>
      <c r="G760" s="33">
        <v>9</v>
      </c>
      <c r="H760" s="33">
        <v>9</v>
      </c>
      <c r="I760" s="37">
        <f>Table1[[#This Row],[SumOfPaid]]*Table1[[#This Row],[Actuarial Factor 6/13/22]]</f>
        <v>1576.9391288013317</v>
      </c>
      <c r="J760" s="33">
        <v>1.6565704713595868</v>
      </c>
      <c r="K760" s="33" t="s">
        <v>357</v>
      </c>
      <c r="L760" s="33" t="s">
        <v>805</v>
      </c>
      <c r="M760" s="35">
        <f>IFERROR(INDEX(FreeStand_MedicareCRs!E:E,MATCH(Table1[[#This Row],[Medicare Number]],FreeStand_MedicareCRs!A:A,0)),INDEX(HospitalBased_Mdcr_Rates!G:G,MATCH(Table1[[#This Row],[Medicare Number]],HospitalBased_Mdcr_Rates!E:E,0)))</f>
        <v>174.17</v>
      </c>
      <c r="N760" s="35" t="str">
        <f>IFERROR(IF(Table1[[#This Row],[Medicare Rate in CR]]&gt;0,"Y","N"),"N")</f>
        <v>Y</v>
      </c>
      <c r="O760" s="40">
        <f>Table1[[#This Row],[Medicare Rate in CR]]*Table1[[#This Row],[SumOfUnits]]*Table1[[#This Row],[Actuarial Factor 6/13/22]]</f>
        <v>2596.7239109702932</v>
      </c>
      <c r="P76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2596.7239109702932</v>
      </c>
      <c r="Q760" s="37">
        <f>Table1[[#This Row],[Trended Medicare Pricing for all RHCs]]-Table1[[#This Row],[SumOfSFY23 Estimated Payment 6/13/2022]]</f>
        <v>1019.7847821689616</v>
      </c>
      <c r="R760" s="35">
        <f>Table1[[#This Row],[SumOfUnits]]*Table1[[#This Row],[Actuarial Factor 6/13/22]]</f>
        <v>14.909134242236281</v>
      </c>
    </row>
    <row r="761" spans="1:18" x14ac:dyDescent="0.2">
      <c r="A761" s="178" t="s">
        <v>47</v>
      </c>
      <c r="B761" s="33" t="s">
        <v>838</v>
      </c>
      <c r="C761" s="33" t="s">
        <v>249</v>
      </c>
      <c r="D761" s="33" t="s">
        <v>184</v>
      </c>
      <c r="E761" s="33" t="s">
        <v>788</v>
      </c>
      <c r="F761" s="37">
        <v>179.69</v>
      </c>
      <c r="G761" s="33">
        <v>1</v>
      </c>
      <c r="H761" s="33">
        <v>1</v>
      </c>
      <c r="I761" s="37">
        <f>Table1[[#This Row],[SumOfPaid]]*Table1[[#This Row],[Actuarial Factor 6/13/22]]</f>
        <v>361.95323732315683</v>
      </c>
      <c r="J761" s="33">
        <v>2.0143204258620782</v>
      </c>
      <c r="K761" s="33" t="s">
        <v>357</v>
      </c>
      <c r="L761" s="33" t="s">
        <v>805</v>
      </c>
      <c r="M761" s="35">
        <f>IFERROR(INDEX(FreeStand_MedicareCRs!E:E,MATCH(Table1[[#This Row],[Medicare Number]],FreeStand_MedicareCRs!A:A,0)),INDEX(HospitalBased_Mdcr_Rates!G:G,MATCH(Table1[[#This Row],[Medicare Number]],HospitalBased_Mdcr_Rates!E:E,0)))</f>
        <v>174.17</v>
      </c>
      <c r="N761" s="35" t="str">
        <f>IFERROR(IF(Table1[[#This Row],[Medicare Rate in CR]]&gt;0,"Y","N"),"N")</f>
        <v>Y</v>
      </c>
      <c r="O761" s="40">
        <f>Table1[[#This Row],[Medicare Rate in CR]]*Table1[[#This Row],[SumOfUnits]]*Table1[[#This Row],[Actuarial Factor 6/13/22]]</f>
        <v>350.83418857239815</v>
      </c>
      <c r="P76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350.83418857239815</v>
      </c>
      <c r="Q761" s="37">
        <f>Table1[[#This Row],[Trended Medicare Pricing for all RHCs]]-Table1[[#This Row],[SumOfSFY23 Estimated Payment 6/13/2022]]</f>
        <v>-11.119048750758679</v>
      </c>
      <c r="R761" s="35">
        <f>Table1[[#This Row],[SumOfUnits]]*Table1[[#This Row],[Actuarial Factor 6/13/22]]</f>
        <v>2.0143204258620782</v>
      </c>
    </row>
    <row r="762" spans="1:18" x14ac:dyDescent="0.2">
      <c r="A762" s="178" t="s">
        <v>47</v>
      </c>
      <c r="B762" s="33" t="s">
        <v>838</v>
      </c>
      <c r="C762" s="33" t="s">
        <v>249</v>
      </c>
      <c r="D762" s="33" t="s">
        <v>184</v>
      </c>
      <c r="E762" s="33" t="s">
        <v>787</v>
      </c>
      <c r="F762" s="37">
        <v>1106.76</v>
      </c>
      <c r="G762" s="33">
        <v>14</v>
      </c>
      <c r="H762" s="33">
        <v>14</v>
      </c>
      <c r="I762" s="37">
        <f>Table1[[#This Row],[SumOfPaid]]*Table1[[#This Row],[Actuarial Factor 6/13/22]]</f>
        <v>1383.0361009238979</v>
      </c>
      <c r="J762" s="33">
        <v>1.2496260263506975</v>
      </c>
      <c r="K762" s="33" t="s">
        <v>357</v>
      </c>
      <c r="L762" s="33" t="s">
        <v>805</v>
      </c>
      <c r="M762" s="35">
        <f>IFERROR(INDEX(FreeStand_MedicareCRs!E:E,MATCH(Table1[[#This Row],[Medicare Number]],FreeStand_MedicareCRs!A:A,0)),INDEX(HospitalBased_Mdcr_Rates!G:G,MATCH(Table1[[#This Row],[Medicare Number]],HospitalBased_Mdcr_Rates!E:E,0)))</f>
        <v>174.17</v>
      </c>
      <c r="N762" s="35" t="str">
        <f>IFERROR(IF(Table1[[#This Row],[Medicare Rate in CR]]&gt;0,"Y","N"),"N")</f>
        <v>Y</v>
      </c>
      <c r="O762" s="40">
        <f>Table1[[#This Row],[Medicare Rate in CR]]*Table1[[#This Row],[SumOfUnits]]*Table1[[#This Row],[Actuarial Factor 6/13/22]]</f>
        <v>3047.0631101330132</v>
      </c>
      <c r="P76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3047.0631101330132</v>
      </c>
      <c r="Q762" s="37">
        <f>Table1[[#This Row],[Trended Medicare Pricing for all RHCs]]-Table1[[#This Row],[SumOfSFY23 Estimated Payment 6/13/2022]]</f>
        <v>1664.0270092091152</v>
      </c>
      <c r="R762" s="35">
        <f>Table1[[#This Row],[SumOfUnits]]*Table1[[#This Row],[Actuarial Factor 6/13/22]]</f>
        <v>17.494764368909767</v>
      </c>
    </row>
    <row r="763" spans="1:18" x14ac:dyDescent="0.2">
      <c r="A763" s="178" t="s">
        <v>47</v>
      </c>
      <c r="B763" s="33" t="s">
        <v>838</v>
      </c>
      <c r="C763" s="33" t="s">
        <v>249</v>
      </c>
      <c r="D763" s="33" t="s">
        <v>185</v>
      </c>
      <c r="E763" s="33" t="s">
        <v>796</v>
      </c>
      <c r="F763" s="37">
        <v>151.79</v>
      </c>
      <c r="G763" s="33">
        <v>1</v>
      </c>
      <c r="H763" s="33">
        <v>1</v>
      </c>
      <c r="I763" s="37">
        <f>Table1[[#This Row],[SumOfPaid]]*Table1[[#This Row],[Actuarial Factor 6/13/22]]</f>
        <v>144.3236994567886</v>
      </c>
      <c r="J763" s="33">
        <v>0.95081164409242114</v>
      </c>
      <c r="K763" s="33" t="s">
        <v>357</v>
      </c>
      <c r="L763" s="33" t="s">
        <v>805</v>
      </c>
      <c r="M763" s="35">
        <f>IFERROR(INDEX(FreeStand_MedicareCRs!E:E,MATCH(Table1[[#This Row],[Medicare Number]],FreeStand_MedicareCRs!A:A,0)),INDEX(HospitalBased_Mdcr_Rates!G:G,MATCH(Table1[[#This Row],[Medicare Number]],HospitalBased_Mdcr_Rates!E:E,0)))</f>
        <v>174.17</v>
      </c>
      <c r="N763" s="35" t="str">
        <f>IFERROR(IF(Table1[[#This Row],[Medicare Rate in CR]]&gt;0,"Y","N"),"N")</f>
        <v>Y</v>
      </c>
      <c r="O763" s="40">
        <f>Table1[[#This Row],[Medicare Rate in CR]]*Table1[[#This Row],[SumOfUnits]]*Table1[[#This Row],[Actuarial Factor 6/13/22]]</f>
        <v>165.60286405157697</v>
      </c>
      <c r="P76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165.60286405157697</v>
      </c>
      <c r="Q763" s="37">
        <f>Table1[[#This Row],[Trended Medicare Pricing for all RHCs]]-Table1[[#This Row],[SumOfSFY23 Estimated Payment 6/13/2022]]</f>
        <v>21.279164594788369</v>
      </c>
      <c r="R763" s="35">
        <f>Table1[[#This Row],[SumOfUnits]]*Table1[[#This Row],[Actuarial Factor 6/13/22]]</f>
        <v>0.95081164409242114</v>
      </c>
    </row>
    <row r="764" spans="1:18" x14ac:dyDescent="0.2">
      <c r="A764" s="178" t="s">
        <v>48</v>
      </c>
      <c r="B764" s="33" t="s">
        <v>615</v>
      </c>
      <c r="C764" s="33" t="s">
        <v>381</v>
      </c>
      <c r="D764" s="33" t="s">
        <v>184</v>
      </c>
      <c r="E764" s="33" t="s">
        <v>786</v>
      </c>
      <c r="F764" s="37">
        <v>1657.58</v>
      </c>
      <c r="G764" s="33">
        <v>7</v>
      </c>
      <c r="H764" s="33">
        <v>7</v>
      </c>
      <c r="I764" s="37">
        <f>Table1[[#This Row],[SumOfPaid]]*Table1[[#This Row],[Actuarial Factor 6/13/22]]</f>
        <v>2251.0464645320094</v>
      </c>
      <c r="J764" s="33">
        <v>1.3580318684660828</v>
      </c>
      <c r="K764" s="33" t="s">
        <v>598</v>
      </c>
      <c r="L764" s="33" t="s">
        <v>805</v>
      </c>
      <c r="M764" s="35">
        <f>IFERROR(INDEX(FreeStand_MedicareCRs!E:E,MATCH(Table1[[#This Row],[Medicare Number]],FreeStand_MedicareCRs!A:A,0)),INDEX(HospitalBased_Mdcr_Rates!G:G,MATCH(Table1[[#This Row],[Medicare Number]],HospitalBased_Mdcr_Rates!E:E,0)))</f>
        <v>570.4</v>
      </c>
      <c r="N764" s="35" t="str">
        <f>IFERROR(IF(Table1[[#This Row],[Medicare Rate in CR]]&gt;0,"Y","N"),"N")</f>
        <v>Y</v>
      </c>
      <c r="O764" s="40">
        <f>Table1[[#This Row],[Medicare Rate in CR]]*Table1[[#This Row],[SumOfUnits]]*Table1[[#This Row],[Actuarial Factor 6/13/22]]</f>
        <v>5422.3496444113753</v>
      </c>
      <c r="P76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5422.3496444113753</v>
      </c>
      <c r="Q764" s="37">
        <f>Table1[[#This Row],[Trended Medicare Pricing for all RHCs]]-Table1[[#This Row],[SumOfSFY23 Estimated Payment 6/13/2022]]</f>
        <v>3171.3031798793659</v>
      </c>
      <c r="R764" s="35">
        <f>Table1[[#This Row],[SumOfUnits]]*Table1[[#This Row],[Actuarial Factor 6/13/22]]</f>
        <v>9.506223079262579</v>
      </c>
    </row>
    <row r="765" spans="1:18" x14ac:dyDescent="0.2">
      <c r="A765" s="178" t="s">
        <v>48</v>
      </c>
      <c r="B765" s="33" t="s">
        <v>615</v>
      </c>
      <c r="C765" s="33" t="s">
        <v>381</v>
      </c>
      <c r="D765" s="33" t="s">
        <v>184</v>
      </c>
      <c r="E765" s="33" t="s">
        <v>790</v>
      </c>
      <c r="F765" s="37">
        <v>237.8</v>
      </c>
      <c r="G765" s="33">
        <v>1</v>
      </c>
      <c r="H765" s="33">
        <v>1</v>
      </c>
      <c r="I765" s="37">
        <f>Table1[[#This Row],[SumOfPaid]]*Table1[[#This Row],[Actuarial Factor 6/13/22]]</f>
        <v>487.03147308749095</v>
      </c>
      <c r="J765" s="33">
        <v>2.048071795994495</v>
      </c>
      <c r="K765" s="33" t="s">
        <v>598</v>
      </c>
      <c r="L765" s="33" t="s">
        <v>805</v>
      </c>
      <c r="M765" s="35">
        <f>IFERROR(INDEX(FreeStand_MedicareCRs!E:E,MATCH(Table1[[#This Row],[Medicare Number]],FreeStand_MedicareCRs!A:A,0)),INDEX(HospitalBased_Mdcr_Rates!G:G,MATCH(Table1[[#This Row],[Medicare Number]],HospitalBased_Mdcr_Rates!E:E,0)))</f>
        <v>570.4</v>
      </c>
      <c r="N765" s="35" t="str">
        <f>IFERROR(IF(Table1[[#This Row],[Medicare Rate in CR]]&gt;0,"Y","N"),"N")</f>
        <v>Y</v>
      </c>
      <c r="O765" s="40">
        <f>Table1[[#This Row],[Medicare Rate in CR]]*Table1[[#This Row],[SumOfUnits]]*Table1[[#This Row],[Actuarial Factor 6/13/22]]</f>
        <v>1168.2201524352599</v>
      </c>
      <c r="P76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1168.2201524352599</v>
      </c>
      <c r="Q765" s="37">
        <f>Table1[[#This Row],[Trended Medicare Pricing for all RHCs]]-Table1[[#This Row],[SumOfSFY23 Estimated Payment 6/13/2022]]</f>
        <v>681.18867934776904</v>
      </c>
      <c r="R765" s="35">
        <f>Table1[[#This Row],[SumOfUnits]]*Table1[[#This Row],[Actuarial Factor 6/13/22]]</f>
        <v>2.048071795994495</v>
      </c>
    </row>
    <row r="766" spans="1:18" x14ac:dyDescent="0.2">
      <c r="A766" s="178" t="s">
        <v>48</v>
      </c>
      <c r="B766" s="33" t="s">
        <v>615</v>
      </c>
      <c r="C766" s="33" t="s">
        <v>381</v>
      </c>
      <c r="D766" s="33" t="s">
        <v>184</v>
      </c>
      <c r="E766" s="33" t="s">
        <v>789</v>
      </c>
      <c r="F766" s="37">
        <v>4979.76</v>
      </c>
      <c r="G766" s="33">
        <v>21</v>
      </c>
      <c r="H766" s="33">
        <v>21</v>
      </c>
      <c r="I766" s="37">
        <f>Table1[[#This Row],[SumOfPaid]]*Table1[[#This Row],[Actuarial Factor 6/13/22]]</f>
        <v>7401.6219122675129</v>
      </c>
      <c r="J766" s="33">
        <v>1.4863410911906423</v>
      </c>
      <c r="K766" s="33" t="s">
        <v>598</v>
      </c>
      <c r="L766" s="33" t="s">
        <v>805</v>
      </c>
      <c r="M766" s="35">
        <f>IFERROR(INDEX(FreeStand_MedicareCRs!E:E,MATCH(Table1[[#This Row],[Medicare Number]],FreeStand_MedicareCRs!A:A,0)),INDEX(HospitalBased_Mdcr_Rates!G:G,MATCH(Table1[[#This Row],[Medicare Number]],HospitalBased_Mdcr_Rates!E:E,0)))</f>
        <v>570.4</v>
      </c>
      <c r="N766" s="35" t="str">
        <f>IFERROR(IF(Table1[[#This Row],[Medicare Rate in CR]]&gt;0,"Y","N"),"N")</f>
        <v>Y</v>
      </c>
      <c r="O766" s="40">
        <f>Table1[[#This Row],[Medicare Rate in CR]]*Table1[[#This Row],[SumOfUnits]]*Table1[[#This Row],[Actuarial Factor 6/13/22]]</f>
        <v>17803.988126717988</v>
      </c>
      <c r="P76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17803.988126717988</v>
      </c>
      <c r="Q766" s="37">
        <f>Table1[[#This Row],[Trended Medicare Pricing for all RHCs]]-Table1[[#This Row],[SumOfSFY23 Estimated Payment 6/13/2022]]</f>
        <v>10402.366214450474</v>
      </c>
      <c r="R766" s="35">
        <f>Table1[[#This Row],[SumOfUnits]]*Table1[[#This Row],[Actuarial Factor 6/13/22]]</f>
        <v>31.213162915003487</v>
      </c>
    </row>
    <row r="767" spans="1:18" x14ac:dyDescent="0.2">
      <c r="A767" s="178" t="s">
        <v>48</v>
      </c>
      <c r="B767" s="33" t="s">
        <v>615</v>
      </c>
      <c r="C767" s="33" t="s">
        <v>381</v>
      </c>
      <c r="D767" s="33" t="s">
        <v>184</v>
      </c>
      <c r="E767" s="33" t="s">
        <v>787</v>
      </c>
      <c r="F767" s="37">
        <v>237.8</v>
      </c>
      <c r="G767" s="33">
        <v>1</v>
      </c>
      <c r="H767" s="33">
        <v>1</v>
      </c>
      <c r="I767" s="37">
        <f>Table1[[#This Row],[SumOfPaid]]*Table1[[#This Row],[Actuarial Factor 6/13/22]]</f>
        <v>287.78305710373081</v>
      </c>
      <c r="J767" s="33">
        <v>1.210189474784402</v>
      </c>
      <c r="K767" s="33" t="s">
        <v>598</v>
      </c>
      <c r="L767" s="33" t="s">
        <v>805</v>
      </c>
      <c r="M767" s="35">
        <f>IFERROR(INDEX(FreeStand_MedicareCRs!E:E,MATCH(Table1[[#This Row],[Medicare Number]],FreeStand_MedicareCRs!A:A,0)),INDEX(HospitalBased_Mdcr_Rates!G:G,MATCH(Table1[[#This Row],[Medicare Number]],HospitalBased_Mdcr_Rates!E:E,0)))</f>
        <v>570.4</v>
      </c>
      <c r="N767" s="35" t="str">
        <f>IFERROR(IF(Table1[[#This Row],[Medicare Rate in CR]]&gt;0,"Y","N"),"N")</f>
        <v>Y</v>
      </c>
      <c r="O767" s="40">
        <f>Table1[[#This Row],[Medicare Rate in CR]]*Table1[[#This Row],[SumOfUnits]]*Table1[[#This Row],[Actuarial Factor 6/13/22]]</f>
        <v>690.29207641702283</v>
      </c>
      <c r="P76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690.29207641702283</v>
      </c>
      <c r="Q767" s="37">
        <f>Table1[[#This Row],[Trended Medicare Pricing for all RHCs]]-Table1[[#This Row],[SumOfSFY23 Estimated Payment 6/13/2022]]</f>
        <v>402.50901931329201</v>
      </c>
      <c r="R767" s="35">
        <f>Table1[[#This Row],[SumOfUnits]]*Table1[[#This Row],[Actuarial Factor 6/13/22]]</f>
        <v>1.210189474784402</v>
      </c>
    </row>
    <row r="768" spans="1:18" x14ac:dyDescent="0.2">
      <c r="A768" s="178" t="s">
        <v>48</v>
      </c>
      <c r="B768" s="33" t="s">
        <v>615</v>
      </c>
      <c r="C768" s="33" t="s">
        <v>364</v>
      </c>
      <c r="D768" s="33" t="s">
        <v>184</v>
      </c>
      <c r="E768" s="33" t="s">
        <v>786</v>
      </c>
      <c r="F768" s="37">
        <v>237.8</v>
      </c>
      <c r="G768" s="33">
        <v>1</v>
      </c>
      <c r="H768" s="33">
        <v>1</v>
      </c>
      <c r="I768" s="37">
        <f>Table1[[#This Row],[SumOfPaid]]*Table1[[#This Row],[Actuarial Factor 6/13/22]]</f>
        <v>336.17229764550518</v>
      </c>
      <c r="J768" s="33">
        <v>1.4136766091064137</v>
      </c>
      <c r="K768" s="33" t="s">
        <v>598</v>
      </c>
      <c r="L768" s="33" t="s">
        <v>805</v>
      </c>
      <c r="M768" s="35">
        <f>IFERROR(INDEX(FreeStand_MedicareCRs!E:E,MATCH(Table1[[#This Row],[Medicare Number]],FreeStand_MedicareCRs!A:A,0)),INDEX(HospitalBased_Mdcr_Rates!G:G,MATCH(Table1[[#This Row],[Medicare Number]],HospitalBased_Mdcr_Rates!E:E,0)))</f>
        <v>570.4</v>
      </c>
      <c r="N768" s="35" t="str">
        <f>IFERROR(IF(Table1[[#This Row],[Medicare Rate in CR]]&gt;0,"Y","N"),"N")</f>
        <v>Y</v>
      </c>
      <c r="O768" s="40">
        <f>Table1[[#This Row],[Medicare Rate in CR]]*Table1[[#This Row],[SumOfUnits]]*Table1[[#This Row],[Actuarial Factor 6/13/22]]</f>
        <v>806.36113783429835</v>
      </c>
      <c r="P76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806.36113783429835</v>
      </c>
      <c r="Q768" s="37">
        <f>Table1[[#This Row],[Trended Medicare Pricing for all RHCs]]-Table1[[#This Row],[SumOfSFY23 Estimated Payment 6/13/2022]]</f>
        <v>470.18884018879316</v>
      </c>
      <c r="R768" s="35">
        <f>Table1[[#This Row],[SumOfUnits]]*Table1[[#This Row],[Actuarial Factor 6/13/22]]</f>
        <v>1.4136766091064137</v>
      </c>
    </row>
    <row r="769" spans="1:18" x14ac:dyDescent="0.2">
      <c r="A769" s="178" t="s">
        <v>48</v>
      </c>
      <c r="B769" s="33" t="s">
        <v>615</v>
      </c>
      <c r="C769" s="33" t="s">
        <v>249</v>
      </c>
      <c r="D769" s="33" t="s">
        <v>184</v>
      </c>
      <c r="E769" s="33" t="s">
        <v>787</v>
      </c>
      <c r="F769" s="37">
        <v>475.6</v>
      </c>
      <c r="G769" s="33">
        <v>2</v>
      </c>
      <c r="H769" s="33">
        <v>2</v>
      </c>
      <c r="I769" s="37">
        <f>Table1[[#This Row],[SumOfPaid]]*Table1[[#This Row],[Actuarial Factor 6/13/22]]</f>
        <v>594.32213813239173</v>
      </c>
      <c r="J769" s="33">
        <v>1.2496260263506975</v>
      </c>
      <c r="K769" s="33" t="s">
        <v>598</v>
      </c>
      <c r="L769" s="33" t="s">
        <v>805</v>
      </c>
      <c r="M769" s="35">
        <f>IFERROR(INDEX(FreeStand_MedicareCRs!E:E,MATCH(Table1[[#This Row],[Medicare Number]],FreeStand_MedicareCRs!A:A,0)),INDEX(HospitalBased_Mdcr_Rates!G:G,MATCH(Table1[[#This Row],[Medicare Number]],HospitalBased_Mdcr_Rates!E:E,0)))</f>
        <v>570.4</v>
      </c>
      <c r="N769" s="35" t="str">
        <f>IFERROR(IF(Table1[[#This Row],[Medicare Rate in CR]]&gt;0,"Y","N"),"N")</f>
        <v>Y</v>
      </c>
      <c r="O769" s="40">
        <f>Table1[[#This Row],[Medicare Rate in CR]]*Table1[[#This Row],[SumOfUnits]]*Table1[[#This Row],[Actuarial Factor 6/13/22]]</f>
        <v>1425.5733708608757</v>
      </c>
      <c r="P76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1425.5733708608757</v>
      </c>
      <c r="Q769" s="37">
        <f>Table1[[#This Row],[Trended Medicare Pricing for all RHCs]]-Table1[[#This Row],[SumOfSFY23 Estimated Payment 6/13/2022]]</f>
        <v>831.25123272848396</v>
      </c>
      <c r="R769" s="35">
        <f>Table1[[#This Row],[SumOfUnits]]*Table1[[#This Row],[Actuarial Factor 6/13/22]]</f>
        <v>2.4992520527013951</v>
      </c>
    </row>
    <row r="770" spans="1:18" x14ac:dyDescent="0.2">
      <c r="A770" s="178" t="s">
        <v>48</v>
      </c>
      <c r="B770" s="33" t="s">
        <v>615</v>
      </c>
      <c r="C770" s="33" t="s">
        <v>192</v>
      </c>
      <c r="D770" s="33" t="s">
        <v>184</v>
      </c>
      <c r="E770" s="33" t="s">
        <v>792</v>
      </c>
      <c r="F770" s="37">
        <v>713.40000000000009</v>
      </c>
      <c r="G770" s="33">
        <v>3</v>
      </c>
      <c r="H770" s="33">
        <v>3</v>
      </c>
      <c r="I770" s="37">
        <f>Table1[[#This Row],[SumOfPaid]]*Table1[[#This Row],[Actuarial Factor 6/13/22]]</f>
        <v>965.36494412033005</v>
      </c>
      <c r="J770" s="33">
        <v>1.3531888759746704</v>
      </c>
      <c r="K770" s="33" t="s">
        <v>598</v>
      </c>
      <c r="L770" s="33" t="s">
        <v>805</v>
      </c>
      <c r="M770" s="35">
        <f>IFERROR(INDEX(FreeStand_MedicareCRs!E:E,MATCH(Table1[[#This Row],[Medicare Number]],FreeStand_MedicareCRs!A:A,0)),INDEX(HospitalBased_Mdcr_Rates!G:G,MATCH(Table1[[#This Row],[Medicare Number]],HospitalBased_Mdcr_Rates!E:E,0)))</f>
        <v>570.4</v>
      </c>
      <c r="N770" s="35" t="str">
        <f>IFERROR(IF(Table1[[#This Row],[Medicare Rate in CR]]&gt;0,"Y","N"),"N")</f>
        <v>Y</v>
      </c>
      <c r="O770" s="40">
        <f>Table1[[#This Row],[Medicare Rate in CR]]*Table1[[#This Row],[SumOfUnits]]*Table1[[#This Row],[Actuarial Factor 6/13/22]]</f>
        <v>2315.5768045678556</v>
      </c>
      <c r="P77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2315.5768045678556</v>
      </c>
      <c r="Q770" s="37">
        <f>Table1[[#This Row],[Trended Medicare Pricing for all RHCs]]-Table1[[#This Row],[SumOfSFY23 Estimated Payment 6/13/2022]]</f>
        <v>1350.2118604475254</v>
      </c>
      <c r="R770" s="35">
        <f>Table1[[#This Row],[SumOfUnits]]*Table1[[#This Row],[Actuarial Factor 6/13/22]]</f>
        <v>4.0595666279240117</v>
      </c>
    </row>
    <row r="771" spans="1:18" x14ac:dyDescent="0.2">
      <c r="A771" s="178" t="s">
        <v>48</v>
      </c>
      <c r="B771" s="33" t="s">
        <v>615</v>
      </c>
      <c r="C771" s="33" t="s">
        <v>192</v>
      </c>
      <c r="D771" s="33" t="s">
        <v>184</v>
      </c>
      <c r="E771" s="33" t="s">
        <v>786</v>
      </c>
      <c r="F771" s="37">
        <v>16764.460000000003</v>
      </c>
      <c r="G771" s="33">
        <v>71</v>
      </c>
      <c r="H771" s="33">
        <v>71</v>
      </c>
      <c r="I771" s="37">
        <f>Table1[[#This Row],[SumOfPaid]]*Table1[[#This Row],[Actuarial Factor 6/13/22]]</f>
        <v>21968.240134311756</v>
      </c>
      <c r="J771" s="33">
        <v>1.3104054729058825</v>
      </c>
      <c r="K771" s="33" t="s">
        <v>598</v>
      </c>
      <c r="L771" s="33" t="s">
        <v>805</v>
      </c>
      <c r="M771" s="35">
        <f>IFERROR(INDEX(FreeStand_MedicareCRs!E:E,MATCH(Table1[[#This Row],[Medicare Number]],FreeStand_MedicareCRs!A:A,0)),INDEX(HospitalBased_Mdcr_Rates!G:G,MATCH(Table1[[#This Row],[Medicare Number]],HospitalBased_Mdcr_Rates!E:E,0)))</f>
        <v>570.4</v>
      </c>
      <c r="N771" s="35" t="str">
        <f>IFERROR(IF(Table1[[#This Row],[Medicare Rate in CR]]&gt;0,"Y","N"),"N")</f>
        <v>Y</v>
      </c>
      <c r="O771" s="40">
        <f>Table1[[#This Row],[Medicare Rate in CR]]*Table1[[#This Row],[SumOfUnits]]*Table1[[#This Row],[Actuarial Factor 6/13/22]]</f>
        <v>53069.325003931597</v>
      </c>
      <c r="P77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53069.325003931597</v>
      </c>
      <c r="Q771" s="37">
        <f>Table1[[#This Row],[Trended Medicare Pricing for all RHCs]]-Table1[[#This Row],[SumOfSFY23 Estimated Payment 6/13/2022]]</f>
        <v>31101.084869619841</v>
      </c>
      <c r="R771" s="35">
        <f>Table1[[#This Row],[SumOfUnits]]*Table1[[#This Row],[Actuarial Factor 6/13/22]]</f>
        <v>93.038788576317657</v>
      </c>
    </row>
    <row r="772" spans="1:18" x14ac:dyDescent="0.2">
      <c r="A772" s="178" t="s">
        <v>48</v>
      </c>
      <c r="B772" s="33" t="s">
        <v>615</v>
      </c>
      <c r="C772" s="33" t="s">
        <v>192</v>
      </c>
      <c r="D772" s="33" t="s">
        <v>184</v>
      </c>
      <c r="E772" s="33" t="s">
        <v>790</v>
      </c>
      <c r="F772" s="37">
        <v>5794.9800000000005</v>
      </c>
      <c r="G772" s="33">
        <v>25</v>
      </c>
      <c r="H772" s="33">
        <v>25</v>
      </c>
      <c r="I772" s="37">
        <f>Table1[[#This Row],[SumOfPaid]]*Table1[[#This Row],[Actuarial Factor 6/13/22]]</f>
        <v>11303.787787194902</v>
      </c>
      <c r="J772" s="33">
        <v>1.9506172216633881</v>
      </c>
      <c r="K772" s="33" t="s">
        <v>598</v>
      </c>
      <c r="L772" s="33" t="s">
        <v>805</v>
      </c>
      <c r="M772" s="35">
        <f>IFERROR(INDEX(FreeStand_MedicareCRs!E:E,MATCH(Table1[[#This Row],[Medicare Number]],FreeStand_MedicareCRs!A:A,0)),INDEX(HospitalBased_Mdcr_Rates!G:G,MATCH(Table1[[#This Row],[Medicare Number]],HospitalBased_Mdcr_Rates!E:E,0)))</f>
        <v>570.4</v>
      </c>
      <c r="N772" s="35" t="str">
        <f>IFERROR(IF(Table1[[#This Row],[Medicare Rate in CR]]&gt;0,"Y","N"),"N")</f>
        <v>Y</v>
      </c>
      <c r="O772" s="40">
        <f>Table1[[#This Row],[Medicare Rate in CR]]*Table1[[#This Row],[SumOfUnits]]*Table1[[#This Row],[Actuarial Factor 6/13/22]]</f>
        <v>27815.801580919913</v>
      </c>
      <c r="P77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27815.801580919913</v>
      </c>
      <c r="Q772" s="37">
        <f>Table1[[#This Row],[Trended Medicare Pricing for all RHCs]]-Table1[[#This Row],[SumOfSFY23 Estimated Payment 6/13/2022]]</f>
        <v>16512.013793725011</v>
      </c>
      <c r="R772" s="35">
        <f>Table1[[#This Row],[SumOfUnits]]*Table1[[#This Row],[Actuarial Factor 6/13/22]]</f>
        <v>48.765430541584706</v>
      </c>
    </row>
    <row r="773" spans="1:18" x14ac:dyDescent="0.2">
      <c r="A773" s="178" t="s">
        <v>48</v>
      </c>
      <c r="B773" s="33" t="s">
        <v>615</v>
      </c>
      <c r="C773" s="33" t="s">
        <v>192</v>
      </c>
      <c r="D773" s="33" t="s">
        <v>184</v>
      </c>
      <c r="E773" s="33" t="s">
        <v>789</v>
      </c>
      <c r="F773" s="37">
        <v>14960.239999999998</v>
      </c>
      <c r="G773" s="33">
        <v>64</v>
      </c>
      <c r="H773" s="33">
        <v>64</v>
      </c>
      <c r="I773" s="37">
        <f>Table1[[#This Row],[SumOfPaid]]*Table1[[#This Row],[Actuarial Factor 6/13/22]]</f>
        <v>20631.760631366502</v>
      </c>
      <c r="J773" s="33">
        <v>1.3791062597502783</v>
      </c>
      <c r="K773" s="33" t="s">
        <v>598</v>
      </c>
      <c r="L773" s="33" t="s">
        <v>805</v>
      </c>
      <c r="M773" s="35">
        <f>IFERROR(INDEX(FreeStand_MedicareCRs!E:E,MATCH(Table1[[#This Row],[Medicare Number]],FreeStand_MedicareCRs!A:A,0)),INDEX(HospitalBased_Mdcr_Rates!G:G,MATCH(Table1[[#This Row],[Medicare Number]],HospitalBased_Mdcr_Rates!E:E,0)))</f>
        <v>570.4</v>
      </c>
      <c r="N773" s="35" t="str">
        <f>IFERROR(IF(Table1[[#This Row],[Medicare Rate in CR]]&gt;0,"Y","N"),"N")</f>
        <v>Y</v>
      </c>
      <c r="O773" s="40">
        <f>Table1[[#This Row],[Medicare Rate in CR]]*Table1[[#This Row],[SumOfUnits]]*Table1[[#This Row],[Actuarial Factor 6/13/22]]</f>
        <v>50345.101475939759</v>
      </c>
      <c r="P77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50345.101475939759</v>
      </c>
      <c r="Q773" s="37">
        <f>Table1[[#This Row],[Trended Medicare Pricing for all RHCs]]-Table1[[#This Row],[SumOfSFY23 Estimated Payment 6/13/2022]]</f>
        <v>29713.340844573257</v>
      </c>
      <c r="R773" s="35">
        <f>Table1[[#This Row],[SumOfUnits]]*Table1[[#This Row],[Actuarial Factor 6/13/22]]</f>
        <v>88.262800624017814</v>
      </c>
    </row>
    <row r="774" spans="1:18" x14ac:dyDescent="0.2">
      <c r="A774" s="178" t="s">
        <v>48</v>
      </c>
      <c r="B774" s="33" t="s">
        <v>615</v>
      </c>
      <c r="C774" s="33" t="s">
        <v>192</v>
      </c>
      <c r="D774" s="33" t="s">
        <v>184</v>
      </c>
      <c r="E774" s="33" t="s">
        <v>787</v>
      </c>
      <c r="F774" s="37">
        <v>947.69</v>
      </c>
      <c r="G774" s="33">
        <v>4</v>
      </c>
      <c r="H774" s="33">
        <v>4</v>
      </c>
      <c r="I774" s="37">
        <f>Table1[[#This Row],[SumOfPaid]]*Table1[[#This Row],[Actuarial Factor 6/13/22]]</f>
        <v>1087.6582730646662</v>
      </c>
      <c r="J774" s="33">
        <v>1.1476941542747798</v>
      </c>
      <c r="K774" s="33" t="s">
        <v>598</v>
      </c>
      <c r="L774" s="33" t="s">
        <v>805</v>
      </c>
      <c r="M774" s="35">
        <f>IFERROR(INDEX(FreeStand_MedicareCRs!E:E,MATCH(Table1[[#This Row],[Medicare Number]],FreeStand_MedicareCRs!A:A,0)),INDEX(HospitalBased_Mdcr_Rates!G:G,MATCH(Table1[[#This Row],[Medicare Number]],HospitalBased_Mdcr_Rates!E:E,0)))</f>
        <v>570.4</v>
      </c>
      <c r="N774" s="35" t="str">
        <f>IFERROR(IF(Table1[[#This Row],[Medicare Rate in CR]]&gt;0,"Y","N"),"N")</f>
        <v>Y</v>
      </c>
      <c r="O774" s="40">
        <f>Table1[[#This Row],[Medicare Rate in CR]]*Table1[[#This Row],[SumOfUnits]]*Table1[[#This Row],[Actuarial Factor 6/13/22]]</f>
        <v>2618.5789823933374</v>
      </c>
      <c r="P77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2618.5789823933374</v>
      </c>
      <c r="Q774" s="37">
        <f>Table1[[#This Row],[Trended Medicare Pricing for all RHCs]]-Table1[[#This Row],[SumOfSFY23 Estimated Payment 6/13/2022]]</f>
        <v>1530.9207093286711</v>
      </c>
      <c r="R774" s="35">
        <f>Table1[[#This Row],[SumOfUnits]]*Table1[[#This Row],[Actuarial Factor 6/13/22]]</f>
        <v>4.5907766170991193</v>
      </c>
    </row>
    <row r="775" spans="1:18" x14ac:dyDescent="0.2">
      <c r="A775" s="178" t="s">
        <v>48</v>
      </c>
      <c r="B775" s="33" t="s">
        <v>615</v>
      </c>
      <c r="C775" s="33" t="s">
        <v>192</v>
      </c>
      <c r="D775" s="33" t="s">
        <v>2</v>
      </c>
      <c r="E775" s="33" t="s">
        <v>798</v>
      </c>
      <c r="F775" s="37">
        <v>1181.98</v>
      </c>
      <c r="G775" s="33">
        <v>5</v>
      </c>
      <c r="H775" s="33">
        <v>5</v>
      </c>
      <c r="I775" s="37">
        <f>Table1[[#This Row],[SumOfPaid]]*Table1[[#This Row],[Actuarial Factor 6/13/22]]</f>
        <v>1475.0242445144647</v>
      </c>
      <c r="J775" s="33">
        <v>1.2479265677206592</v>
      </c>
      <c r="K775" s="33" t="s">
        <v>598</v>
      </c>
      <c r="L775" s="33" t="s">
        <v>805</v>
      </c>
      <c r="M775" s="35">
        <f>IFERROR(INDEX(FreeStand_MedicareCRs!E:E,MATCH(Table1[[#This Row],[Medicare Number]],FreeStand_MedicareCRs!A:A,0)),INDEX(HospitalBased_Mdcr_Rates!G:G,MATCH(Table1[[#This Row],[Medicare Number]],HospitalBased_Mdcr_Rates!E:E,0)))</f>
        <v>570.4</v>
      </c>
      <c r="N775" s="35" t="str">
        <f>IFERROR(IF(Table1[[#This Row],[Medicare Rate in CR]]&gt;0,"Y","N"),"N")</f>
        <v>Y</v>
      </c>
      <c r="O775" s="40">
        <f>Table1[[#This Row],[Medicare Rate in CR]]*Table1[[#This Row],[SumOfUnits]]*Table1[[#This Row],[Actuarial Factor 6/13/22]]</f>
        <v>3559.0865711393203</v>
      </c>
      <c r="P77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3559.0865711393203</v>
      </c>
      <c r="Q775" s="37">
        <f>Table1[[#This Row],[Trended Medicare Pricing for all RHCs]]-Table1[[#This Row],[SumOfSFY23 Estimated Payment 6/13/2022]]</f>
        <v>2084.0623266248558</v>
      </c>
      <c r="R775" s="35">
        <f>Table1[[#This Row],[SumOfUnits]]*Table1[[#This Row],[Actuarial Factor 6/13/22]]</f>
        <v>6.2396328386032964</v>
      </c>
    </row>
    <row r="776" spans="1:18" x14ac:dyDescent="0.2">
      <c r="A776" s="178" t="s">
        <v>48</v>
      </c>
      <c r="B776" s="33" t="s">
        <v>615</v>
      </c>
      <c r="C776" s="33" t="s">
        <v>192</v>
      </c>
      <c r="D776" s="33" t="s">
        <v>2</v>
      </c>
      <c r="E776" s="33" t="s">
        <v>799</v>
      </c>
      <c r="F776" s="37">
        <v>475.6</v>
      </c>
      <c r="G776" s="33">
        <v>2</v>
      </c>
      <c r="H776" s="33">
        <v>2</v>
      </c>
      <c r="I776" s="37">
        <f>Table1[[#This Row],[SumOfPaid]]*Table1[[#This Row],[Actuarial Factor 6/13/22]]</f>
        <v>579.98345429870028</v>
      </c>
      <c r="J776" s="33">
        <v>1.2194774060107239</v>
      </c>
      <c r="K776" s="33" t="s">
        <v>598</v>
      </c>
      <c r="L776" s="33" t="s">
        <v>805</v>
      </c>
      <c r="M776" s="35">
        <f>IFERROR(INDEX(FreeStand_MedicareCRs!E:E,MATCH(Table1[[#This Row],[Medicare Number]],FreeStand_MedicareCRs!A:A,0)),INDEX(HospitalBased_Mdcr_Rates!G:G,MATCH(Table1[[#This Row],[Medicare Number]],HospitalBased_Mdcr_Rates!E:E,0)))</f>
        <v>570.4</v>
      </c>
      <c r="N776" s="35" t="str">
        <f>IFERROR(IF(Table1[[#This Row],[Medicare Rate in CR]]&gt;0,"Y","N"),"N")</f>
        <v>Y</v>
      </c>
      <c r="O776" s="40">
        <f>Table1[[#This Row],[Medicare Rate in CR]]*Table1[[#This Row],[SumOfUnits]]*Table1[[#This Row],[Actuarial Factor 6/13/22]]</f>
        <v>1391.1798247770337</v>
      </c>
      <c r="P77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1391.1798247770337</v>
      </c>
      <c r="Q776" s="37">
        <f>Table1[[#This Row],[Trended Medicare Pricing for all RHCs]]-Table1[[#This Row],[SumOfSFY23 Estimated Payment 6/13/2022]]</f>
        <v>811.19637047833339</v>
      </c>
      <c r="R776" s="35">
        <f>Table1[[#This Row],[SumOfUnits]]*Table1[[#This Row],[Actuarial Factor 6/13/22]]</f>
        <v>2.4389548120214477</v>
      </c>
    </row>
    <row r="777" spans="1:18" x14ac:dyDescent="0.2">
      <c r="A777" s="178" t="s">
        <v>49</v>
      </c>
      <c r="B777" s="33" t="s">
        <v>632</v>
      </c>
      <c r="C777" s="33" t="s">
        <v>424</v>
      </c>
      <c r="D777" s="33" t="s">
        <v>185</v>
      </c>
      <c r="E777" s="33" t="s">
        <v>795</v>
      </c>
      <c r="F777" s="37">
        <v>170.97</v>
      </c>
      <c r="G777" s="33">
        <v>1</v>
      </c>
      <c r="H777" s="33">
        <v>1</v>
      </c>
      <c r="I777" s="37">
        <f>Table1[[#This Row],[SumOfPaid]]*Table1[[#This Row],[Actuarial Factor 6/13/22]]</f>
        <v>199.74948023513164</v>
      </c>
      <c r="J777" s="33">
        <v>1.1683305856883175</v>
      </c>
      <c r="K777" s="33" t="s">
        <v>312</v>
      </c>
      <c r="L777" s="33" t="s">
        <v>805</v>
      </c>
      <c r="M777" s="35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77" s="35" t="str">
        <f>IFERROR(IF(Table1[[#This Row],[Medicare Rate in CR]]&gt;0,"Y","N"),"N")</f>
        <v>Y</v>
      </c>
      <c r="O777" s="40">
        <f>Table1[[#This Row],[Medicare Rate in CR]]*Table1[[#This Row],[SumOfUnits]]*Table1[[#This Row],[Actuarial Factor 6/13/22]]</f>
        <v>298.04113240908981</v>
      </c>
      <c r="P77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298.04113240908981</v>
      </c>
      <c r="Q777" s="37">
        <f>Table1[[#This Row],[Trended Medicare Pricing for all RHCs]]-Table1[[#This Row],[SumOfSFY23 Estimated Payment 6/13/2022]]</f>
        <v>98.29165217395817</v>
      </c>
      <c r="R777" s="35">
        <f>Table1[[#This Row],[SumOfUnits]]*Table1[[#This Row],[Actuarial Factor 6/13/22]]</f>
        <v>1.1683305856883175</v>
      </c>
    </row>
    <row r="778" spans="1:18" x14ac:dyDescent="0.2">
      <c r="A778" s="178" t="s">
        <v>49</v>
      </c>
      <c r="B778" s="33" t="s">
        <v>632</v>
      </c>
      <c r="C778" s="33" t="s">
        <v>423</v>
      </c>
      <c r="D778" s="33" t="s">
        <v>184</v>
      </c>
      <c r="E778" s="33" t="s">
        <v>786</v>
      </c>
      <c r="F778" s="37">
        <v>442.40999999999997</v>
      </c>
      <c r="G778" s="33">
        <v>2</v>
      </c>
      <c r="H778" s="33">
        <v>2</v>
      </c>
      <c r="I778" s="37">
        <f>Table1[[#This Row],[SumOfPaid]]*Table1[[#This Row],[Actuarial Factor 6/13/22]]</f>
        <v>662.56712806430642</v>
      </c>
      <c r="J778" s="33">
        <v>1.4976314460891627</v>
      </c>
      <c r="K778" s="33" t="s">
        <v>312</v>
      </c>
      <c r="L778" s="33" t="s">
        <v>805</v>
      </c>
      <c r="M778" s="35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78" s="35" t="str">
        <f>IFERROR(IF(Table1[[#This Row],[Medicare Rate in CR]]&gt;0,"Y","N"),"N")</f>
        <v>Y</v>
      </c>
      <c r="O778" s="40">
        <f>Table1[[#This Row],[Medicare Rate in CR]]*Table1[[#This Row],[SumOfUnits]]*Table1[[#This Row],[Actuarial Factor 6/13/22]]</f>
        <v>764.09156379469073</v>
      </c>
      <c r="P77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764.09156379469073</v>
      </c>
      <c r="Q778" s="37">
        <f>Table1[[#This Row],[Trended Medicare Pricing for all RHCs]]-Table1[[#This Row],[SumOfSFY23 Estimated Payment 6/13/2022]]</f>
        <v>101.52443573038431</v>
      </c>
      <c r="R778" s="35">
        <f>Table1[[#This Row],[SumOfUnits]]*Table1[[#This Row],[Actuarial Factor 6/13/22]]</f>
        <v>2.9952628921783253</v>
      </c>
    </row>
    <row r="779" spans="1:18" x14ac:dyDescent="0.2">
      <c r="A779" s="178" t="s">
        <v>49</v>
      </c>
      <c r="B779" s="33" t="s">
        <v>632</v>
      </c>
      <c r="C779" s="33" t="s">
        <v>423</v>
      </c>
      <c r="D779" s="33" t="s">
        <v>184</v>
      </c>
      <c r="E779" s="33" t="s">
        <v>790</v>
      </c>
      <c r="F779" s="37">
        <v>445.7</v>
      </c>
      <c r="G779" s="33">
        <v>2</v>
      </c>
      <c r="H779" s="33">
        <v>2</v>
      </c>
      <c r="I779" s="37">
        <f>Table1[[#This Row],[SumOfPaid]]*Table1[[#This Row],[Actuarial Factor 6/13/22]]</f>
        <v>932.69986261341228</v>
      </c>
      <c r="J779" s="33">
        <v>2.0926629181364422</v>
      </c>
      <c r="K779" s="33" t="s">
        <v>312</v>
      </c>
      <c r="L779" s="33" t="s">
        <v>805</v>
      </c>
      <c r="M779" s="35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79" s="35" t="str">
        <f>IFERROR(IF(Table1[[#This Row],[Medicare Rate in CR]]&gt;0,"Y","N"),"N")</f>
        <v>Y</v>
      </c>
      <c r="O779" s="40">
        <f>Table1[[#This Row],[Medicare Rate in CR]]*Table1[[#This Row],[SumOfUnits]]*Table1[[#This Row],[Actuarial Factor 6/13/22]]</f>
        <v>1067.6766208332128</v>
      </c>
      <c r="P77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1067.6766208332128</v>
      </c>
      <c r="Q779" s="37">
        <f>Table1[[#This Row],[Trended Medicare Pricing for all RHCs]]-Table1[[#This Row],[SumOfSFY23 Estimated Payment 6/13/2022]]</f>
        <v>134.97675821980056</v>
      </c>
      <c r="R779" s="35">
        <f>Table1[[#This Row],[SumOfUnits]]*Table1[[#This Row],[Actuarial Factor 6/13/22]]</f>
        <v>4.1853258362728845</v>
      </c>
    </row>
    <row r="780" spans="1:18" x14ac:dyDescent="0.2">
      <c r="A780" s="178" t="s">
        <v>49</v>
      </c>
      <c r="B780" s="33" t="s">
        <v>632</v>
      </c>
      <c r="C780" s="33" t="s">
        <v>423</v>
      </c>
      <c r="D780" s="33" t="s">
        <v>184</v>
      </c>
      <c r="E780" s="33" t="s">
        <v>789</v>
      </c>
      <c r="F780" s="37">
        <v>665.26</v>
      </c>
      <c r="G780" s="33">
        <v>3</v>
      </c>
      <c r="H780" s="33">
        <v>3</v>
      </c>
      <c r="I780" s="37">
        <f>Table1[[#This Row],[SumOfPaid]]*Table1[[#This Row],[Actuarial Factor 6/13/22]]</f>
        <v>1008.185276556494</v>
      </c>
      <c r="J780" s="33">
        <v>1.5154755682838199</v>
      </c>
      <c r="K780" s="33" t="s">
        <v>312</v>
      </c>
      <c r="L780" s="33" t="s">
        <v>805</v>
      </c>
      <c r="M780" s="35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80" s="35" t="str">
        <f>IFERROR(IF(Table1[[#This Row],[Medicare Rate in CR]]&gt;0,"Y","N"),"N")</f>
        <v>Y</v>
      </c>
      <c r="O780" s="40">
        <f>Table1[[#This Row],[Medicare Rate in CR]]*Table1[[#This Row],[SumOfUnits]]*Table1[[#This Row],[Actuarial Factor 6/13/22]]</f>
        <v>1159.7934524076072</v>
      </c>
      <c r="P78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1159.7934524076072</v>
      </c>
      <c r="Q780" s="37">
        <f>Table1[[#This Row],[Trended Medicare Pricing for all RHCs]]-Table1[[#This Row],[SumOfSFY23 Estimated Payment 6/13/2022]]</f>
        <v>151.60817585111317</v>
      </c>
      <c r="R780" s="35">
        <f>Table1[[#This Row],[SumOfUnits]]*Table1[[#This Row],[Actuarial Factor 6/13/22]]</f>
        <v>4.5464267048514593</v>
      </c>
    </row>
    <row r="781" spans="1:18" x14ac:dyDescent="0.2">
      <c r="A781" s="178" t="s">
        <v>49</v>
      </c>
      <c r="B781" s="33" t="s">
        <v>632</v>
      </c>
      <c r="C781" s="33" t="s">
        <v>423</v>
      </c>
      <c r="D781" s="33" t="s">
        <v>184</v>
      </c>
      <c r="E781" s="33" t="s">
        <v>791</v>
      </c>
      <c r="F781" s="37">
        <v>2005.65</v>
      </c>
      <c r="G781" s="33">
        <v>9</v>
      </c>
      <c r="H781" s="33">
        <v>9</v>
      </c>
      <c r="I781" s="37">
        <f>Table1[[#This Row],[SumOfPaid]]*Table1[[#This Row],[Actuarial Factor 6/13/22]]</f>
        <v>3236.4937287049856</v>
      </c>
      <c r="J781" s="33">
        <v>1.6136881952010498</v>
      </c>
      <c r="K781" s="33" t="s">
        <v>312</v>
      </c>
      <c r="L781" s="33" t="s">
        <v>805</v>
      </c>
      <c r="M781" s="35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81" s="35" t="str">
        <f>IFERROR(IF(Table1[[#This Row],[Medicare Rate in CR]]&gt;0,"Y","N"),"N")</f>
        <v>Y</v>
      </c>
      <c r="O781" s="40">
        <f>Table1[[#This Row],[Medicare Rate in CR]]*Table1[[#This Row],[SumOfUnits]]*Table1[[#This Row],[Actuarial Factor 6/13/22]]</f>
        <v>3704.8667273620904</v>
      </c>
      <c r="P78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3704.8667273620904</v>
      </c>
      <c r="Q781" s="37">
        <f>Table1[[#This Row],[Trended Medicare Pricing for all RHCs]]-Table1[[#This Row],[SumOfSFY23 Estimated Payment 6/13/2022]]</f>
        <v>468.37299865710474</v>
      </c>
      <c r="R781" s="35">
        <f>Table1[[#This Row],[SumOfUnits]]*Table1[[#This Row],[Actuarial Factor 6/13/22]]</f>
        <v>14.523193756809448</v>
      </c>
    </row>
    <row r="782" spans="1:18" x14ac:dyDescent="0.2">
      <c r="A782" s="178" t="s">
        <v>49</v>
      </c>
      <c r="B782" s="33" t="s">
        <v>632</v>
      </c>
      <c r="C782" s="33" t="s">
        <v>423</v>
      </c>
      <c r="D782" s="33" t="s">
        <v>184</v>
      </c>
      <c r="E782" s="33" t="s">
        <v>787</v>
      </c>
      <c r="F782" s="37">
        <v>2441.48</v>
      </c>
      <c r="G782" s="33">
        <v>11</v>
      </c>
      <c r="H782" s="33">
        <v>11</v>
      </c>
      <c r="I782" s="37">
        <f>Table1[[#This Row],[SumOfPaid]]*Table1[[#This Row],[Actuarial Factor 6/13/22]]</f>
        <v>3055.8183762085018</v>
      </c>
      <c r="J782" s="33">
        <v>1.2516253977949858</v>
      </c>
      <c r="K782" s="33" t="s">
        <v>312</v>
      </c>
      <c r="L782" s="33" t="s">
        <v>805</v>
      </c>
      <c r="M782" s="35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82" s="35" t="str">
        <f>IFERROR(IF(Table1[[#This Row],[Medicare Rate in CR]]&gt;0,"Y","N"),"N")</f>
        <v>Y</v>
      </c>
      <c r="O782" s="40">
        <f>Table1[[#This Row],[Medicare Rate in CR]]*Table1[[#This Row],[SumOfUnits]]*Table1[[#This Row],[Actuarial Factor 6/13/22]]</f>
        <v>3512.1860287525096</v>
      </c>
      <c r="P78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3512.1860287525096</v>
      </c>
      <c r="Q782" s="37">
        <f>Table1[[#This Row],[Trended Medicare Pricing for all RHCs]]-Table1[[#This Row],[SumOfSFY23 Estimated Payment 6/13/2022]]</f>
        <v>456.3676525440078</v>
      </c>
      <c r="R782" s="35">
        <f>Table1[[#This Row],[SumOfUnits]]*Table1[[#This Row],[Actuarial Factor 6/13/22]]</f>
        <v>13.767879375744844</v>
      </c>
    </row>
    <row r="783" spans="1:18" x14ac:dyDescent="0.2">
      <c r="A783" s="178" t="s">
        <v>49</v>
      </c>
      <c r="B783" s="33" t="s">
        <v>632</v>
      </c>
      <c r="C783" s="33" t="s">
        <v>423</v>
      </c>
      <c r="D783" s="33" t="s">
        <v>185</v>
      </c>
      <c r="E783" s="33" t="s">
        <v>795</v>
      </c>
      <c r="F783" s="37">
        <v>222.85</v>
      </c>
      <c r="G783" s="33">
        <v>1</v>
      </c>
      <c r="H783" s="33">
        <v>1</v>
      </c>
      <c r="I783" s="37">
        <f>Table1[[#This Row],[SumOfPaid]]*Table1[[#This Row],[Actuarial Factor 6/13/22]]</f>
        <v>259.06612332065441</v>
      </c>
      <c r="J783" s="33">
        <v>1.1625134544341684</v>
      </c>
      <c r="K783" s="33" t="s">
        <v>312</v>
      </c>
      <c r="L783" s="33" t="s">
        <v>805</v>
      </c>
      <c r="M783" s="35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83" s="35" t="str">
        <f>IFERROR(IF(Table1[[#This Row],[Medicare Rate in CR]]&gt;0,"Y","N"),"N")</f>
        <v>Y</v>
      </c>
      <c r="O783" s="40">
        <f>Table1[[#This Row],[Medicare Rate in CR]]*Table1[[#This Row],[SumOfUnits]]*Table1[[#This Row],[Actuarial Factor 6/13/22]]</f>
        <v>296.55718222615639</v>
      </c>
      <c r="P78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296.55718222615639</v>
      </c>
      <c r="Q783" s="37">
        <f>Table1[[#This Row],[Trended Medicare Pricing for all RHCs]]-Table1[[#This Row],[SumOfSFY23 Estimated Payment 6/13/2022]]</f>
        <v>37.491058905501973</v>
      </c>
      <c r="R783" s="35">
        <f>Table1[[#This Row],[SumOfUnits]]*Table1[[#This Row],[Actuarial Factor 6/13/22]]</f>
        <v>1.1625134544341684</v>
      </c>
    </row>
    <row r="784" spans="1:18" x14ac:dyDescent="0.2">
      <c r="A784" s="178" t="s">
        <v>49</v>
      </c>
      <c r="B784" s="33" t="s">
        <v>632</v>
      </c>
      <c r="C784" s="33" t="s">
        <v>381</v>
      </c>
      <c r="D784" s="33" t="s">
        <v>184</v>
      </c>
      <c r="E784" s="33" t="s">
        <v>786</v>
      </c>
      <c r="F784" s="37">
        <v>219.56</v>
      </c>
      <c r="G784" s="33">
        <v>1</v>
      </c>
      <c r="H784" s="33">
        <v>1</v>
      </c>
      <c r="I784" s="37">
        <f>Table1[[#This Row],[SumOfPaid]]*Table1[[#This Row],[Actuarial Factor 6/13/22]]</f>
        <v>298.16947704041314</v>
      </c>
      <c r="J784" s="33">
        <v>1.3580318684660828</v>
      </c>
      <c r="K784" s="33" t="s">
        <v>312</v>
      </c>
      <c r="L784" s="33" t="s">
        <v>805</v>
      </c>
      <c r="M784" s="35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84" s="35" t="str">
        <f>IFERROR(IF(Table1[[#This Row],[Medicare Rate in CR]]&gt;0,"Y","N"),"N")</f>
        <v>Y</v>
      </c>
      <c r="O784" s="40">
        <f>Table1[[#This Row],[Medicare Rate in CR]]*Table1[[#This Row],[SumOfUnits]]*Table1[[#This Row],[Actuarial Factor 6/13/22]]</f>
        <v>346.43392964569773</v>
      </c>
      <c r="P78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346.43392964569773</v>
      </c>
      <c r="Q784" s="37">
        <f>Table1[[#This Row],[Trended Medicare Pricing for all RHCs]]-Table1[[#This Row],[SumOfSFY23 Estimated Payment 6/13/2022]]</f>
        <v>48.264452605284589</v>
      </c>
      <c r="R784" s="35">
        <f>Table1[[#This Row],[SumOfUnits]]*Table1[[#This Row],[Actuarial Factor 6/13/22]]</f>
        <v>1.3580318684660828</v>
      </c>
    </row>
    <row r="785" spans="1:18" x14ac:dyDescent="0.2">
      <c r="A785" s="178" t="s">
        <v>49</v>
      </c>
      <c r="B785" s="33" t="s">
        <v>632</v>
      </c>
      <c r="C785" s="33" t="s">
        <v>381</v>
      </c>
      <c r="D785" s="33" t="s">
        <v>184</v>
      </c>
      <c r="E785" s="33" t="s">
        <v>793</v>
      </c>
      <c r="F785" s="37">
        <v>219.56</v>
      </c>
      <c r="G785" s="33">
        <v>1</v>
      </c>
      <c r="H785" s="33">
        <v>1</v>
      </c>
      <c r="I785" s="37">
        <f>Table1[[#This Row],[SumOfPaid]]*Table1[[#This Row],[Actuarial Factor 6/13/22]]</f>
        <v>449.67464352855131</v>
      </c>
      <c r="J785" s="33">
        <v>2.048071795994495</v>
      </c>
      <c r="K785" s="33" t="s">
        <v>312</v>
      </c>
      <c r="L785" s="33" t="s">
        <v>805</v>
      </c>
      <c r="M785" s="35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85" s="35" t="str">
        <f>IFERROR(IF(Table1[[#This Row],[Medicare Rate in CR]]&gt;0,"Y","N"),"N")</f>
        <v>Y</v>
      </c>
      <c r="O785" s="40">
        <f>Table1[[#This Row],[Medicare Rate in CR]]*Table1[[#This Row],[SumOfUnits]]*Table1[[#This Row],[Actuarial Factor 6/13/22]]</f>
        <v>522.46311515819571</v>
      </c>
      <c r="P78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522.46311515819571</v>
      </c>
      <c r="Q785" s="37">
        <f>Table1[[#This Row],[Trended Medicare Pricing for all RHCs]]-Table1[[#This Row],[SumOfSFY23 Estimated Payment 6/13/2022]]</f>
        <v>72.788471629644391</v>
      </c>
      <c r="R785" s="35">
        <f>Table1[[#This Row],[SumOfUnits]]*Table1[[#This Row],[Actuarial Factor 6/13/22]]</f>
        <v>2.048071795994495</v>
      </c>
    </row>
    <row r="786" spans="1:18" x14ac:dyDescent="0.2">
      <c r="A786" s="178" t="s">
        <v>49</v>
      </c>
      <c r="B786" s="33" t="s">
        <v>632</v>
      </c>
      <c r="C786" s="33" t="s">
        <v>249</v>
      </c>
      <c r="D786" s="33" t="s">
        <v>184</v>
      </c>
      <c r="E786" s="33" t="s">
        <v>792</v>
      </c>
      <c r="F786" s="37">
        <v>3552.4399999999991</v>
      </c>
      <c r="G786" s="33">
        <v>16</v>
      </c>
      <c r="H786" s="33">
        <v>16</v>
      </c>
      <c r="I786" s="37">
        <f>Table1[[#This Row],[SumOfPaid]]*Table1[[#This Row],[Actuarial Factor 6/13/22]]</f>
        <v>5402.284708425922</v>
      </c>
      <c r="J786" s="33">
        <v>1.5207251096220973</v>
      </c>
      <c r="K786" s="33" t="s">
        <v>312</v>
      </c>
      <c r="L786" s="33" t="s">
        <v>805</v>
      </c>
      <c r="M786" s="35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86" s="35" t="str">
        <f>IFERROR(IF(Table1[[#This Row],[Medicare Rate in CR]]&gt;0,"Y","N"),"N")</f>
        <v>Y</v>
      </c>
      <c r="O786" s="40">
        <f>Table1[[#This Row],[Medicare Rate in CR]]*Table1[[#This Row],[SumOfUnits]]*Table1[[#This Row],[Actuarial Factor 6/13/22]]</f>
        <v>6206.9916074335524</v>
      </c>
      <c r="P78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6206.9916074335524</v>
      </c>
      <c r="Q786" s="37">
        <f>Table1[[#This Row],[Trended Medicare Pricing for all RHCs]]-Table1[[#This Row],[SumOfSFY23 Estimated Payment 6/13/2022]]</f>
        <v>804.70689900763045</v>
      </c>
      <c r="R786" s="35">
        <f>Table1[[#This Row],[SumOfUnits]]*Table1[[#This Row],[Actuarial Factor 6/13/22]]</f>
        <v>24.331601753953557</v>
      </c>
    </row>
    <row r="787" spans="1:18" x14ac:dyDescent="0.2">
      <c r="A787" s="178" t="s">
        <v>49</v>
      </c>
      <c r="B787" s="33" t="s">
        <v>632</v>
      </c>
      <c r="C787" s="33" t="s">
        <v>249</v>
      </c>
      <c r="D787" s="33" t="s">
        <v>184</v>
      </c>
      <c r="E787" s="33" t="s">
        <v>786</v>
      </c>
      <c r="F787" s="37">
        <v>103554.82999999989</v>
      </c>
      <c r="G787" s="33">
        <v>470</v>
      </c>
      <c r="H787" s="33">
        <v>470</v>
      </c>
      <c r="I787" s="37">
        <f>Table1[[#This Row],[SumOfPaid]]*Table1[[#This Row],[Actuarial Factor 6/13/22]]</f>
        <v>157628.88171767138</v>
      </c>
      <c r="J787" s="33">
        <v>1.5221779777695694</v>
      </c>
      <c r="K787" s="33" t="s">
        <v>312</v>
      </c>
      <c r="L787" s="33" t="s">
        <v>805</v>
      </c>
      <c r="M787" s="35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87" s="35" t="str">
        <f>IFERROR(IF(Table1[[#This Row],[Medicare Rate in CR]]&gt;0,"Y","N"),"N")</f>
        <v>Y</v>
      </c>
      <c r="O787" s="40">
        <f>Table1[[#This Row],[Medicare Rate in CR]]*Table1[[#This Row],[SumOfUnits]]*Table1[[#This Row],[Actuarial Factor 6/13/22]]</f>
        <v>182504.57300063808</v>
      </c>
      <c r="P78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182504.57300063808</v>
      </c>
      <c r="Q787" s="37">
        <f>Table1[[#This Row],[Trended Medicare Pricing for all RHCs]]-Table1[[#This Row],[SumOfSFY23 Estimated Payment 6/13/2022]]</f>
        <v>24875.691282966698</v>
      </c>
      <c r="R787" s="35">
        <f>Table1[[#This Row],[SumOfUnits]]*Table1[[#This Row],[Actuarial Factor 6/13/22]]</f>
        <v>715.42364955169762</v>
      </c>
    </row>
    <row r="788" spans="1:18" x14ac:dyDescent="0.2">
      <c r="A788" s="178" t="s">
        <v>49</v>
      </c>
      <c r="B788" s="33" t="s">
        <v>632</v>
      </c>
      <c r="C788" s="33" t="s">
        <v>249</v>
      </c>
      <c r="D788" s="33" t="s">
        <v>184</v>
      </c>
      <c r="E788" s="33" t="s">
        <v>790</v>
      </c>
      <c r="F788" s="37">
        <v>14355.96</v>
      </c>
      <c r="G788" s="33">
        <v>66</v>
      </c>
      <c r="H788" s="33">
        <v>66</v>
      </c>
      <c r="I788" s="37">
        <f>Table1[[#This Row],[SumOfPaid]]*Table1[[#This Row],[Actuarial Factor 6/13/22]]</f>
        <v>32116.513790670335</v>
      </c>
      <c r="J788" s="33">
        <v>2.2371554246926251</v>
      </c>
      <c r="K788" s="33" t="s">
        <v>312</v>
      </c>
      <c r="L788" s="33" t="s">
        <v>805</v>
      </c>
      <c r="M788" s="35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88" s="35" t="str">
        <f>IFERROR(IF(Table1[[#This Row],[Medicare Rate in CR]]&gt;0,"Y","N"),"N")</f>
        <v>Y</v>
      </c>
      <c r="O788" s="40">
        <f>Table1[[#This Row],[Medicare Rate in CR]]*Table1[[#This Row],[SumOfUnits]]*Table1[[#This Row],[Actuarial Factor 6/13/22]]</f>
        <v>37666.09102337985</v>
      </c>
      <c r="P78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37666.09102337985</v>
      </c>
      <c r="Q788" s="37">
        <f>Table1[[#This Row],[Trended Medicare Pricing for all RHCs]]-Table1[[#This Row],[SumOfSFY23 Estimated Payment 6/13/2022]]</f>
        <v>5549.5772327095146</v>
      </c>
      <c r="R788" s="35">
        <f>Table1[[#This Row],[SumOfUnits]]*Table1[[#This Row],[Actuarial Factor 6/13/22]]</f>
        <v>147.65225802971327</v>
      </c>
    </row>
    <row r="789" spans="1:18" x14ac:dyDescent="0.2">
      <c r="A789" s="178" t="s">
        <v>49</v>
      </c>
      <c r="B789" s="33" t="s">
        <v>632</v>
      </c>
      <c r="C789" s="33" t="s">
        <v>249</v>
      </c>
      <c r="D789" s="33" t="s">
        <v>184</v>
      </c>
      <c r="E789" s="33" t="s">
        <v>793</v>
      </c>
      <c r="F789" s="37">
        <v>219.56</v>
      </c>
      <c r="G789" s="33">
        <v>1</v>
      </c>
      <c r="H789" s="33">
        <v>1</v>
      </c>
      <c r="I789" s="37">
        <f>Table1[[#This Row],[SumOfPaid]]*Table1[[#This Row],[Actuarial Factor 6/13/22]]</f>
        <v>491.18984504551275</v>
      </c>
      <c r="J789" s="33">
        <v>2.2371554246926251</v>
      </c>
      <c r="K789" s="33" t="s">
        <v>312</v>
      </c>
      <c r="L789" s="33" t="s">
        <v>805</v>
      </c>
      <c r="M789" s="35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89" s="35" t="str">
        <f>IFERROR(IF(Table1[[#This Row],[Medicare Rate in CR]]&gt;0,"Y","N"),"N")</f>
        <v>Y</v>
      </c>
      <c r="O789" s="40">
        <f>Table1[[#This Row],[Medicare Rate in CR]]*Table1[[#This Row],[SumOfUnits]]*Table1[[#This Row],[Actuarial Factor 6/13/22]]</f>
        <v>570.69834883908868</v>
      </c>
      <c r="P78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570.69834883908868</v>
      </c>
      <c r="Q789" s="37">
        <f>Table1[[#This Row],[Trended Medicare Pricing for all RHCs]]-Table1[[#This Row],[SumOfSFY23 Estimated Payment 6/13/2022]]</f>
        <v>79.508503793575926</v>
      </c>
      <c r="R789" s="35">
        <f>Table1[[#This Row],[SumOfUnits]]*Table1[[#This Row],[Actuarial Factor 6/13/22]]</f>
        <v>2.2371554246926251</v>
      </c>
    </row>
    <row r="790" spans="1:18" x14ac:dyDescent="0.2">
      <c r="A790" s="178" t="s">
        <v>49</v>
      </c>
      <c r="B790" s="33" t="s">
        <v>632</v>
      </c>
      <c r="C790" s="33" t="s">
        <v>249</v>
      </c>
      <c r="D790" s="33" t="s">
        <v>184</v>
      </c>
      <c r="E790" s="33" t="s">
        <v>789</v>
      </c>
      <c r="F790" s="37">
        <v>66832.849999999991</v>
      </c>
      <c r="G790" s="33">
        <v>302</v>
      </c>
      <c r="H790" s="33">
        <v>302</v>
      </c>
      <c r="I790" s="37">
        <f>Table1[[#This Row],[SumOfPaid]]*Table1[[#This Row],[Actuarial Factor 6/13/22]]</f>
        <v>103722.7914620229</v>
      </c>
      <c r="J790" s="33">
        <v>1.551973190759079</v>
      </c>
      <c r="K790" s="33" t="s">
        <v>312</v>
      </c>
      <c r="L790" s="33" t="s">
        <v>805</v>
      </c>
      <c r="M790" s="35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90" s="35" t="str">
        <f>IFERROR(IF(Table1[[#This Row],[Medicare Rate in CR]]&gt;0,"Y","N"),"N")</f>
        <v>Y</v>
      </c>
      <c r="O790" s="40">
        <f>Table1[[#This Row],[Medicare Rate in CR]]*Table1[[#This Row],[SumOfUnits]]*Table1[[#This Row],[Actuarial Factor 6/13/22]]</f>
        <v>119564.3250107176</v>
      </c>
      <c r="P79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119564.3250107176</v>
      </c>
      <c r="Q790" s="37">
        <f>Table1[[#This Row],[Trended Medicare Pricing for all RHCs]]-Table1[[#This Row],[SumOfSFY23 Estimated Payment 6/13/2022]]</f>
        <v>15841.533548694701</v>
      </c>
      <c r="R790" s="35">
        <f>Table1[[#This Row],[SumOfUnits]]*Table1[[#This Row],[Actuarial Factor 6/13/22]]</f>
        <v>468.69590360924184</v>
      </c>
    </row>
    <row r="791" spans="1:18" x14ac:dyDescent="0.2">
      <c r="A791" s="178" t="s">
        <v>49</v>
      </c>
      <c r="B791" s="33" t="s">
        <v>632</v>
      </c>
      <c r="C791" s="33" t="s">
        <v>249</v>
      </c>
      <c r="D791" s="33" t="s">
        <v>184</v>
      </c>
      <c r="E791" s="33" t="s">
        <v>791</v>
      </c>
      <c r="F791" s="37">
        <v>65129.849999999897</v>
      </c>
      <c r="G791" s="33">
        <v>302</v>
      </c>
      <c r="H791" s="33">
        <v>302</v>
      </c>
      <c r="I791" s="37">
        <f>Table1[[#This Row],[SumOfPaid]]*Table1[[#This Row],[Actuarial Factor 6/13/22]]</f>
        <v>107892.18631407901</v>
      </c>
      <c r="J791" s="33">
        <v>1.6565704713595868</v>
      </c>
      <c r="K791" s="33" t="s">
        <v>312</v>
      </c>
      <c r="L791" s="33" t="s">
        <v>805</v>
      </c>
      <c r="M791" s="35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91" s="35" t="str">
        <f>IFERROR(IF(Table1[[#This Row],[Medicare Rate in CR]]&gt;0,"Y","N"),"N")</f>
        <v>Y</v>
      </c>
      <c r="O791" s="40">
        <f>Table1[[#This Row],[Medicare Rate in CR]]*Table1[[#This Row],[SumOfUnits]]*Table1[[#This Row],[Actuarial Factor 6/13/22]]</f>
        <v>127622.52042763683</v>
      </c>
      <c r="P79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127622.52042763683</v>
      </c>
      <c r="Q791" s="37">
        <f>Table1[[#This Row],[Trended Medicare Pricing for all RHCs]]-Table1[[#This Row],[SumOfSFY23 Estimated Payment 6/13/2022]]</f>
        <v>19730.334113557823</v>
      </c>
      <c r="R791" s="35">
        <f>Table1[[#This Row],[SumOfUnits]]*Table1[[#This Row],[Actuarial Factor 6/13/22]]</f>
        <v>500.28428235059522</v>
      </c>
    </row>
    <row r="792" spans="1:18" x14ac:dyDescent="0.2">
      <c r="A792" s="178" t="s">
        <v>49</v>
      </c>
      <c r="B792" s="33" t="s">
        <v>632</v>
      </c>
      <c r="C792" s="33" t="s">
        <v>249</v>
      </c>
      <c r="D792" s="33" t="s">
        <v>184</v>
      </c>
      <c r="E792" s="33" t="s">
        <v>788</v>
      </c>
      <c r="F792" s="37">
        <v>12616.91</v>
      </c>
      <c r="G792" s="33">
        <v>57</v>
      </c>
      <c r="H792" s="33">
        <v>57</v>
      </c>
      <c r="I792" s="37">
        <f>Table1[[#This Row],[SumOfPaid]]*Table1[[#This Row],[Actuarial Factor 6/13/22]]</f>
        <v>25414.499524263512</v>
      </c>
      <c r="J792" s="33">
        <v>2.0143204258620782</v>
      </c>
      <c r="K792" s="33" t="s">
        <v>312</v>
      </c>
      <c r="L792" s="33" t="s">
        <v>805</v>
      </c>
      <c r="M792" s="35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92" s="35" t="str">
        <f>IFERROR(IF(Table1[[#This Row],[Medicare Rate in CR]]&gt;0,"Y","N"),"N")</f>
        <v>Y</v>
      </c>
      <c r="O792" s="40">
        <f>Table1[[#This Row],[Medicare Rate in CR]]*Table1[[#This Row],[SumOfUnits]]*Table1[[#This Row],[Actuarial Factor 6/13/22]]</f>
        <v>29289.629016332718</v>
      </c>
      <c r="P79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29289.629016332718</v>
      </c>
      <c r="Q792" s="37">
        <f>Table1[[#This Row],[Trended Medicare Pricing for all RHCs]]-Table1[[#This Row],[SumOfSFY23 Estimated Payment 6/13/2022]]</f>
        <v>3875.1294920692053</v>
      </c>
      <c r="R792" s="35">
        <f>Table1[[#This Row],[SumOfUnits]]*Table1[[#This Row],[Actuarial Factor 6/13/22]]</f>
        <v>114.81626427413846</v>
      </c>
    </row>
    <row r="793" spans="1:18" x14ac:dyDescent="0.2">
      <c r="A793" s="178" t="s">
        <v>49</v>
      </c>
      <c r="B793" s="33" t="s">
        <v>632</v>
      </c>
      <c r="C793" s="33" t="s">
        <v>249</v>
      </c>
      <c r="D793" s="33" t="s">
        <v>184</v>
      </c>
      <c r="E793" s="33" t="s">
        <v>787</v>
      </c>
      <c r="F793" s="37">
        <v>118079.92999999992</v>
      </c>
      <c r="G793" s="33">
        <v>534</v>
      </c>
      <c r="H793" s="33">
        <v>534</v>
      </c>
      <c r="I793" s="37">
        <f>Table1[[#This Row],[SumOfPaid]]*Table1[[#This Row],[Actuarial Factor 6/13/22]]</f>
        <v>147555.75371766841</v>
      </c>
      <c r="J793" s="33">
        <v>1.2496260263506975</v>
      </c>
      <c r="K793" s="33" t="s">
        <v>312</v>
      </c>
      <c r="L793" s="33" t="s">
        <v>805</v>
      </c>
      <c r="M793" s="35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93" s="35" t="str">
        <f>IFERROR(IF(Table1[[#This Row],[Medicare Rate in CR]]&gt;0,"Y","N"),"N")</f>
        <v>Y</v>
      </c>
      <c r="O793" s="40">
        <f>Table1[[#This Row],[Medicare Rate in CR]]*Table1[[#This Row],[SumOfUnits]]*Table1[[#This Row],[Actuarial Factor 6/13/22]]</f>
        <v>170228.30603798162</v>
      </c>
      <c r="P79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170228.30603798162</v>
      </c>
      <c r="Q793" s="37">
        <f>Table1[[#This Row],[Trended Medicare Pricing for all RHCs]]-Table1[[#This Row],[SumOfSFY23 Estimated Payment 6/13/2022]]</f>
        <v>22672.552320313203</v>
      </c>
      <c r="R793" s="35">
        <f>Table1[[#This Row],[SumOfUnits]]*Table1[[#This Row],[Actuarial Factor 6/13/22]]</f>
        <v>667.30029807127244</v>
      </c>
    </row>
    <row r="794" spans="1:18" x14ac:dyDescent="0.2">
      <c r="A794" s="178" t="s">
        <v>49</v>
      </c>
      <c r="B794" s="33" t="s">
        <v>632</v>
      </c>
      <c r="C794" s="33" t="s">
        <v>249</v>
      </c>
      <c r="D794" s="33" t="s">
        <v>2</v>
      </c>
      <c r="E794" s="33" t="s">
        <v>801</v>
      </c>
      <c r="F794" s="37">
        <v>735.17000000000007</v>
      </c>
      <c r="G794" s="33">
        <v>4</v>
      </c>
      <c r="H794" s="33">
        <v>4</v>
      </c>
      <c r="I794" s="37">
        <f>Table1[[#This Row],[SumOfPaid]]*Table1[[#This Row],[Actuarial Factor 6/13/22]]</f>
        <v>1020.4729656566832</v>
      </c>
      <c r="J794" s="33">
        <v>1.388077540781973</v>
      </c>
      <c r="K794" s="33" t="s">
        <v>312</v>
      </c>
      <c r="L794" s="33" t="s">
        <v>805</v>
      </c>
      <c r="M794" s="35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94" s="35" t="str">
        <f>IFERROR(IF(Table1[[#This Row],[Medicare Rate in CR]]&gt;0,"Y","N"),"N")</f>
        <v>Y</v>
      </c>
      <c r="O794" s="40">
        <f>Table1[[#This Row],[Medicare Rate in CR]]*Table1[[#This Row],[SumOfUnits]]*Table1[[#This Row],[Actuarial Factor 6/13/22]]</f>
        <v>1416.3943226139252</v>
      </c>
      <c r="P79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1416.3943226139252</v>
      </c>
      <c r="Q794" s="37">
        <f>Table1[[#This Row],[Trended Medicare Pricing for all RHCs]]-Table1[[#This Row],[SumOfSFY23 Estimated Payment 6/13/2022]]</f>
        <v>395.92135695724198</v>
      </c>
      <c r="R794" s="35">
        <f>Table1[[#This Row],[SumOfUnits]]*Table1[[#This Row],[Actuarial Factor 6/13/22]]</f>
        <v>5.5523101631278919</v>
      </c>
    </row>
    <row r="795" spans="1:18" x14ac:dyDescent="0.2">
      <c r="A795" s="178" t="s">
        <v>49</v>
      </c>
      <c r="B795" s="33" t="s">
        <v>632</v>
      </c>
      <c r="C795" s="33" t="s">
        <v>249</v>
      </c>
      <c r="D795" s="33" t="s">
        <v>2</v>
      </c>
      <c r="E795" s="33" t="s">
        <v>800</v>
      </c>
      <c r="F795" s="37">
        <v>878.24</v>
      </c>
      <c r="G795" s="33">
        <v>4</v>
      </c>
      <c r="H795" s="33">
        <v>4</v>
      </c>
      <c r="I795" s="37">
        <f>Table1[[#This Row],[SumOfPaid]]*Table1[[#This Row],[Actuarial Factor 6/13/22]]</f>
        <v>1148.0878676956956</v>
      </c>
      <c r="J795" s="33">
        <v>1.307259823847349</v>
      </c>
      <c r="K795" s="33" t="s">
        <v>312</v>
      </c>
      <c r="L795" s="33" t="s">
        <v>805</v>
      </c>
      <c r="M795" s="35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95" s="35" t="str">
        <f>IFERROR(IF(Table1[[#This Row],[Medicare Rate in CR]]&gt;0,"Y","N"),"N")</f>
        <v>Y</v>
      </c>
      <c r="O795" s="40">
        <f>Table1[[#This Row],[Medicare Rate in CR]]*Table1[[#This Row],[SumOfUnits]]*Table1[[#This Row],[Actuarial Factor 6/13/22]]</f>
        <v>1333.9279242538348</v>
      </c>
      <c r="P79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1333.9279242538348</v>
      </c>
      <c r="Q795" s="37">
        <f>Table1[[#This Row],[Trended Medicare Pricing for all RHCs]]-Table1[[#This Row],[SumOfSFY23 Estimated Payment 6/13/2022]]</f>
        <v>185.84005655813917</v>
      </c>
      <c r="R795" s="35">
        <f>Table1[[#This Row],[SumOfUnits]]*Table1[[#This Row],[Actuarial Factor 6/13/22]]</f>
        <v>5.2290392953893958</v>
      </c>
    </row>
    <row r="796" spans="1:18" x14ac:dyDescent="0.2">
      <c r="A796" s="178" t="s">
        <v>49</v>
      </c>
      <c r="B796" s="33" t="s">
        <v>632</v>
      </c>
      <c r="C796" s="33" t="s">
        <v>249</v>
      </c>
      <c r="D796" s="33" t="s">
        <v>2</v>
      </c>
      <c r="E796" s="33" t="s">
        <v>798</v>
      </c>
      <c r="F796" s="37">
        <v>658.68</v>
      </c>
      <c r="G796" s="33">
        <v>3</v>
      </c>
      <c r="H796" s="33">
        <v>3</v>
      </c>
      <c r="I796" s="37">
        <f>Table1[[#This Row],[SumOfPaid]]*Table1[[#This Row],[Actuarial Factor 6/13/22]]</f>
        <v>955.28085186012345</v>
      </c>
      <c r="J796" s="33">
        <v>1.4502958217345654</v>
      </c>
      <c r="K796" s="33" t="s">
        <v>312</v>
      </c>
      <c r="L796" s="33" t="s">
        <v>805</v>
      </c>
      <c r="M796" s="35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96" s="35" t="str">
        <f>IFERROR(IF(Table1[[#This Row],[Medicare Rate in CR]]&gt;0,"Y","N"),"N")</f>
        <v>Y</v>
      </c>
      <c r="O796" s="40">
        <f>Table1[[#This Row],[Medicare Rate in CR]]*Table1[[#This Row],[SumOfUnits]]*Table1[[#This Row],[Actuarial Factor 6/13/22]]</f>
        <v>1109.9113923734628</v>
      </c>
      <c r="P79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1109.9113923734628</v>
      </c>
      <c r="Q796" s="37">
        <f>Table1[[#This Row],[Trended Medicare Pricing for all RHCs]]-Table1[[#This Row],[SumOfSFY23 Estimated Payment 6/13/2022]]</f>
        <v>154.63054051333938</v>
      </c>
      <c r="R796" s="35">
        <f>Table1[[#This Row],[SumOfUnits]]*Table1[[#This Row],[Actuarial Factor 6/13/22]]</f>
        <v>4.3508874652036962</v>
      </c>
    </row>
    <row r="797" spans="1:18" x14ac:dyDescent="0.2">
      <c r="A797" s="178" t="s">
        <v>49</v>
      </c>
      <c r="B797" s="33" t="s">
        <v>632</v>
      </c>
      <c r="C797" s="33" t="s">
        <v>249</v>
      </c>
      <c r="D797" s="33" t="s">
        <v>2</v>
      </c>
      <c r="E797" s="33" t="s">
        <v>799</v>
      </c>
      <c r="F797" s="37">
        <v>2448.06</v>
      </c>
      <c r="G797" s="33">
        <v>11</v>
      </c>
      <c r="H797" s="33">
        <v>11</v>
      </c>
      <c r="I797" s="37">
        <f>Table1[[#This Row],[SumOfPaid]]*Table1[[#This Row],[Actuarial Factor 6/13/22]]</f>
        <v>2785.8818968664586</v>
      </c>
      <c r="J797" s="33">
        <v>1.1379957586278353</v>
      </c>
      <c r="K797" s="33" t="s">
        <v>312</v>
      </c>
      <c r="L797" s="33" t="s">
        <v>805</v>
      </c>
      <c r="M797" s="35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97" s="35" t="str">
        <f>IFERROR(IF(Table1[[#This Row],[Medicare Rate in CR]]&gt;0,"Y","N"),"N")</f>
        <v>Y</v>
      </c>
      <c r="O797" s="40">
        <f>Table1[[#This Row],[Medicare Rate in CR]]*Table1[[#This Row],[SumOfUnits]]*Table1[[#This Row],[Actuarial Factor 6/13/22]]</f>
        <v>3193.3298982855686</v>
      </c>
      <c r="P79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3193.3298982855686</v>
      </c>
      <c r="Q797" s="37">
        <f>Table1[[#This Row],[Trended Medicare Pricing for all RHCs]]-Table1[[#This Row],[SumOfSFY23 Estimated Payment 6/13/2022]]</f>
        <v>407.44800141910991</v>
      </c>
      <c r="R797" s="35">
        <f>Table1[[#This Row],[SumOfUnits]]*Table1[[#This Row],[Actuarial Factor 6/13/22]]</f>
        <v>12.517953344906189</v>
      </c>
    </row>
    <row r="798" spans="1:18" x14ac:dyDescent="0.2">
      <c r="A798" s="178" t="s">
        <v>49</v>
      </c>
      <c r="B798" s="33" t="s">
        <v>632</v>
      </c>
      <c r="C798" s="33" t="s">
        <v>249</v>
      </c>
      <c r="D798" s="33" t="s">
        <v>185</v>
      </c>
      <c r="E798" s="33" t="s">
        <v>794</v>
      </c>
      <c r="F798" s="37">
        <v>1317.3600000000001</v>
      </c>
      <c r="G798" s="33">
        <v>6</v>
      </c>
      <c r="H798" s="33">
        <v>6</v>
      </c>
      <c r="I798" s="37">
        <f>Table1[[#This Row],[SumOfPaid]]*Table1[[#This Row],[Actuarial Factor 6/13/22]]</f>
        <v>1435.3787977623206</v>
      </c>
      <c r="J798" s="33">
        <v>1.0895873548326354</v>
      </c>
      <c r="K798" s="33" t="s">
        <v>312</v>
      </c>
      <c r="L798" s="33" t="s">
        <v>805</v>
      </c>
      <c r="M798" s="35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98" s="35" t="str">
        <f>IFERROR(IF(Table1[[#This Row],[Medicare Rate in CR]]&gt;0,"Y","N"),"N")</f>
        <v>Y</v>
      </c>
      <c r="O798" s="40">
        <f>Table1[[#This Row],[Medicare Rate in CR]]*Table1[[#This Row],[SumOfUnits]]*Table1[[#This Row],[Actuarial Factor 6/13/22]]</f>
        <v>1667.7224053068317</v>
      </c>
      <c r="P79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1667.7224053068317</v>
      </c>
      <c r="Q798" s="37">
        <f>Table1[[#This Row],[Trended Medicare Pricing for all RHCs]]-Table1[[#This Row],[SumOfSFY23 Estimated Payment 6/13/2022]]</f>
        <v>232.34360754451109</v>
      </c>
      <c r="R798" s="35">
        <f>Table1[[#This Row],[SumOfUnits]]*Table1[[#This Row],[Actuarial Factor 6/13/22]]</f>
        <v>6.5375241289958126</v>
      </c>
    </row>
    <row r="799" spans="1:18" x14ac:dyDescent="0.2">
      <c r="A799" s="178" t="s">
        <v>49</v>
      </c>
      <c r="B799" s="33" t="s">
        <v>632</v>
      </c>
      <c r="C799" s="33" t="s">
        <v>249</v>
      </c>
      <c r="D799" s="33" t="s">
        <v>185</v>
      </c>
      <c r="E799" s="33" t="s">
        <v>607</v>
      </c>
      <c r="F799" s="37">
        <v>665.26</v>
      </c>
      <c r="G799" s="33">
        <v>3</v>
      </c>
      <c r="H799" s="33">
        <v>3</v>
      </c>
      <c r="I799" s="37">
        <f>Table1[[#This Row],[SumOfPaid]]*Table1[[#This Row],[Actuarial Factor 6/13/22]]</f>
        <v>1006.0563957748602</v>
      </c>
      <c r="J799" s="33">
        <v>1.5122754949566488</v>
      </c>
      <c r="K799" s="33" t="s">
        <v>312</v>
      </c>
      <c r="L799" s="33" t="s">
        <v>805</v>
      </c>
      <c r="M799" s="35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799" s="35" t="str">
        <f>IFERROR(IF(Table1[[#This Row],[Medicare Rate in CR]]&gt;0,"Y","N"),"N")</f>
        <v>Y</v>
      </c>
      <c r="O799" s="40">
        <f>Table1[[#This Row],[Medicare Rate in CR]]*Table1[[#This Row],[SumOfUnits]]*Table1[[#This Row],[Actuarial Factor 6/13/22]]</f>
        <v>1157.3444362903233</v>
      </c>
      <c r="P79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1157.3444362903233</v>
      </c>
      <c r="Q799" s="37">
        <f>Table1[[#This Row],[Trended Medicare Pricing for all RHCs]]-Table1[[#This Row],[SumOfSFY23 Estimated Payment 6/13/2022]]</f>
        <v>151.28804051546308</v>
      </c>
      <c r="R799" s="35">
        <f>Table1[[#This Row],[SumOfUnits]]*Table1[[#This Row],[Actuarial Factor 6/13/22]]</f>
        <v>4.5368264848699464</v>
      </c>
    </row>
    <row r="800" spans="1:18" x14ac:dyDescent="0.2">
      <c r="A800" s="178" t="s">
        <v>49</v>
      </c>
      <c r="B800" s="33" t="s">
        <v>632</v>
      </c>
      <c r="C800" s="33" t="s">
        <v>249</v>
      </c>
      <c r="D800" s="33" t="s">
        <v>185</v>
      </c>
      <c r="E800" s="33" t="s">
        <v>797</v>
      </c>
      <c r="F800" s="37">
        <v>1510.1299999999999</v>
      </c>
      <c r="G800" s="33">
        <v>9</v>
      </c>
      <c r="H800" s="33">
        <v>9</v>
      </c>
      <c r="I800" s="37">
        <f>Table1[[#This Row],[SumOfPaid]]*Table1[[#This Row],[Actuarial Factor 6/13/22]]</f>
        <v>1646.6264549529151</v>
      </c>
      <c r="J800" s="33">
        <v>1.0903872215987467</v>
      </c>
      <c r="K800" s="33" t="s">
        <v>312</v>
      </c>
      <c r="L800" s="33" t="s">
        <v>805</v>
      </c>
      <c r="M800" s="35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800" s="35" t="str">
        <f>IFERROR(IF(Table1[[#This Row],[Medicare Rate in CR]]&gt;0,"Y","N"),"N")</f>
        <v>Y</v>
      </c>
      <c r="O800" s="40">
        <f>Table1[[#This Row],[Medicare Rate in CR]]*Table1[[#This Row],[SumOfUnits]]*Table1[[#This Row],[Actuarial Factor 6/13/22]]</f>
        <v>2503.4200220685625</v>
      </c>
      <c r="P80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2503.4200220685625</v>
      </c>
      <c r="Q800" s="37">
        <f>Table1[[#This Row],[Trended Medicare Pricing for all RHCs]]-Table1[[#This Row],[SumOfSFY23 Estimated Payment 6/13/2022]]</f>
        <v>856.79356711564742</v>
      </c>
      <c r="R800" s="35">
        <f>Table1[[#This Row],[SumOfUnits]]*Table1[[#This Row],[Actuarial Factor 6/13/22]]</f>
        <v>9.8134849943887197</v>
      </c>
    </row>
    <row r="801" spans="1:18" x14ac:dyDescent="0.2">
      <c r="A801" s="178" t="s">
        <v>49</v>
      </c>
      <c r="B801" s="33" t="s">
        <v>632</v>
      </c>
      <c r="C801" s="33" t="s">
        <v>249</v>
      </c>
      <c r="D801" s="33" t="s">
        <v>185</v>
      </c>
      <c r="E801" s="33" t="s">
        <v>795</v>
      </c>
      <c r="F801" s="37">
        <v>7953.5100000000011</v>
      </c>
      <c r="G801" s="33">
        <v>36</v>
      </c>
      <c r="H801" s="33">
        <v>36</v>
      </c>
      <c r="I801" s="37">
        <f>Table1[[#This Row],[SumOfPaid]]*Table1[[#This Row],[Actuarial Factor 6/13/22]]</f>
        <v>9069.2133466263276</v>
      </c>
      <c r="J801" s="33">
        <v>1.1402781094920766</v>
      </c>
      <c r="K801" s="33" t="s">
        <v>312</v>
      </c>
      <c r="L801" s="33" t="s">
        <v>805</v>
      </c>
      <c r="M801" s="35">
        <f>IFERROR(INDEX(FreeStand_MedicareCRs!E:E,MATCH(Table1[[#This Row],[Medicare Number]],FreeStand_MedicareCRs!A:A,0)),INDEX(HospitalBased_Mdcr_Rates!G:G,MATCH(Table1[[#This Row],[Medicare Number]],HospitalBased_Mdcr_Rates!E:E,0)))</f>
        <v>255.1</v>
      </c>
      <c r="N801" s="35" t="str">
        <f>IFERROR(IF(Table1[[#This Row],[Medicare Rate in CR]]&gt;0,"Y","N"),"N")</f>
        <v>Y</v>
      </c>
      <c r="O801" s="40">
        <f>Table1[[#This Row],[Medicare Rate in CR]]*Table1[[#This Row],[SumOfUnits]]*Table1[[#This Row],[Actuarial Factor 6/13/22]]</f>
        <v>10471.858046331436</v>
      </c>
      <c r="P80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10471.858046331436</v>
      </c>
      <c r="Q801" s="37">
        <f>Table1[[#This Row],[Trended Medicare Pricing for all RHCs]]-Table1[[#This Row],[SumOfSFY23 Estimated Payment 6/13/2022]]</f>
        <v>1402.644699705108</v>
      </c>
      <c r="R801" s="35">
        <f>Table1[[#This Row],[SumOfUnits]]*Table1[[#This Row],[Actuarial Factor 6/13/22]]</f>
        <v>41.050011941714757</v>
      </c>
    </row>
    <row r="802" spans="1:18" x14ac:dyDescent="0.2">
      <c r="A802" s="178" t="s">
        <v>181</v>
      </c>
      <c r="B802" s="33" t="s">
        <v>680</v>
      </c>
      <c r="C802" s="33" t="s">
        <v>413</v>
      </c>
      <c r="D802" s="33" t="s">
        <v>184</v>
      </c>
      <c r="E802" s="33" t="s">
        <v>787</v>
      </c>
      <c r="F802" s="37">
        <v>270.8</v>
      </c>
      <c r="G802" s="33">
        <v>2</v>
      </c>
      <c r="H802" s="33">
        <v>2</v>
      </c>
      <c r="I802" s="37">
        <f>Table1[[#This Row],[SumOfPaid]]*Table1[[#This Row],[Actuarial Factor 6/13/22]]</f>
        <v>343.27141924175868</v>
      </c>
      <c r="J802" s="33">
        <v>1.2676197165500689</v>
      </c>
      <c r="K802" s="33" t="s">
        <v>309</v>
      </c>
      <c r="L802" s="33" t="s">
        <v>805</v>
      </c>
      <c r="M802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02" s="35" t="str">
        <f>IFERROR(IF(Table1[[#This Row],[Medicare Rate in CR]]&gt;0,"Y","N"),"N")</f>
        <v>Y</v>
      </c>
      <c r="O802" s="40">
        <f>Table1[[#This Row],[Medicare Rate in CR]]*Table1[[#This Row],[SumOfUnits]]*Table1[[#This Row],[Actuarial Factor 6/13/22]]</f>
        <v>853.86864106812641</v>
      </c>
      <c r="P80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853.86864106812641</v>
      </c>
      <c r="Q802" s="37">
        <f>Table1[[#This Row],[Trended Medicare Pricing for all RHCs]]-Table1[[#This Row],[SumOfSFY23 Estimated Payment 6/13/2022]]</f>
        <v>510.59722182636773</v>
      </c>
      <c r="R802" s="35">
        <f>Table1[[#This Row],[SumOfUnits]]*Table1[[#This Row],[Actuarial Factor 6/13/22]]</f>
        <v>2.5352394331001378</v>
      </c>
    </row>
    <row r="803" spans="1:18" x14ac:dyDescent="0.2">
      <c r="A803" s="178" t="s">
        <v>181</v>
      </c>
      <c r="B803" s="33" t="s">
        <v>680</v>
      </c>
      <c r="C803" s="33" t="s">
        <v>424</v>
      </c>
      <c r="D803" s="33" t="s">
        <v>184</v>
      </c>
      <c r="E803" s="33" t="s">
        <v>786</v>
      </c>
      <c r="F803" s="37">
        <v>677</v>
      </c>
      <c r="G803" s="33">
        <v>5</v>
      </c>
      <c r="H803" s="33">
        <v>5</v>
      </c>
      <c r="I803" s="37">
        <f>Table1[[#This Row],[SumOfPaid]]*Table1[[#This Row],[Actuarial Factor 6/13/22]]</f>
        <v>959.6937518935049</v>
      </c>
      <c r="J803" s="33">
        <v>1.4175683188973485</v>
      </c>
      <c r="K803" s="33" t="s">
        <v>309</v>
      </c>
      <c r="L803" s="33" t="s">
        <v>805</v>
      </c>
      <c r="M803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03" s="35" t="str">
        <f>IFERROR(IF(Table1[[#This Row],[Medicare Rate in CR]]&gt;0,"Y","N"),"N")</f>
        <v>Y</v>
      </c>
      <c r="O803" s="40">
        <f>Table1[[#This Row],[Medicare Rate in CR]]*Table1[[#This Row],[SumOfUnits]]*Table1[[#This Row],[Actuarial Factor 6/13/22]]</f>
        <v>2387.185049023135</v>
      </c>
      <c r="P80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2387.185049023135</v>
      </c>
      <c r="Q803" s="37">
        <f>Table1[[#This Row],[Trended Medicare Pricing for all RHCs]]-Table1[[#This Row],[SumOfSFY23 Estimated Payment 6/13/2022]]</f>
        <v>1427.4912971296301</v>
      </c>
      <c r="R803" s="35">
        <f>Table1[[#This Row],[SumOfUnits]]*Table1[[#This Row],[Actuarial Factor 6/13/22]]</f>
        <v>7.0878415944867426</v>
      </c>
    </row>
    <row r="804" spans="1:18" x14ac:dyDescent="0.2">
      <c r="A804" s="178" t="s">
        <v>181</v>
      </c>
      <c r="B804" s="33" t="s">
        <v>680</v>
      </c>
      <c r="C804" s="33" t="s">
        <v>424</v>
      </c>
      <c r="D804" s="33" t="s">
        <v>184</v>
      </c>
      <c r="E804" s="33" t="s">
        <v>787</v>
      </c>
      <c r="F804" s="37">
        <v>1083.2</v>
      </c>
      <c r="G804" s="33">
        <v>8</v>
      </c>
      <c r="H804" s="33">
        <v>8</v>
      </c>
      <c r="I804" s="37">
        <f>Table1[[#This Row],[SumOfPaid]]*Table1[[#This Row],[Actuarial Factor 6/13/22]]</f>
        <v>1280.0310154290014</v>
      </c>
      <c r="J804" s="33">
        <v>1.1817125327077191</v>
      </c>
      <c r="K804" s="33" t="s">
        <v>309</v>
      </c>
      <c r="L804" s="33" t="s">
        <v>805</v>
      </c>
      <c r="M804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04" s="35" t="str">
        <f>IFERROR(IF(Table1[[#This Row],[Medicare Rate in CR]]&gt;0,"Y","N"),"N")</f>
        <v>Y</v>
      </c>
      <c r="O804" s="40">
        <f>Table1[[#This Row],[Medicare Rate in CR]]*Table1[[#This Row],[SumOfUnits]]*Table1[[#This Row],[Actuarial Factor 6/13/22]]</f>
        <v>3184.0062481276786</v>
      </c>
      <c r="P80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3184.0062481276786</v>
      </c>
      <c r="Q804" s="37">
        <f>Table1[[#This Row],[Trended Medicare Pricing for all RHCs]]-Table1[[#This Row],[SumOfSFY23 Estimated Payment 6/13/2022]]</f>
        <v>1903.9752326986772</v>
      </c>
      <c r="R804" s="35">
        <f>Table1[[#This Row],[SumOfUnits]]*Table1[[#This Row],[Actuarial Factor 6/13/22]]</f>
        <v>9.4537002616617531</v>
      </c>
    </row>
    <row r="805" spans="1:18" x14ac:dyDescent="0.2">
      <c r="A805" s="178" t="s">
        <v>181</v>
      </c>
      <c r="B805" s="33" t="s">
        <v>680</v>
      </c>
      <c r="C805" s="33" t="s">
        <v>423</v>
      </c>
      <c r="D805" s="33" t="s">
        <v>184</v>
      </c>
      <c r="E805" s="33" t="s">
        <v>786</v>
      </c>
      <c r="F805" s="37">
        <v>137.43</v>
      </c>
      <c r="G805" s="33">
        <v>1</v>
      </c>
      <c r="H805" s="33">
        <v>1</v>
      </c>
      <c r="I805" s="37">
        <f>Table1[[#This Row],[SumOfPaid]]*Table1[[#This Row],[Actuarial Factor 6/13/22]]</f>
        <v>205.81948963603364</v>
      </c>
      <c r="J805" s="33">
        <v>1.4976314460891627</v>
      </c>
      <c r="K805" s="33" t="s">
        <v>309</v>
      </c>
      <c r="L805" s="33" t="s">
        <v>805</v>
      </c>
      <c r="M805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05" s="35" t="str">
        <f>IFERROR(IF(Table1[[#This Row],[Medicare Rate in CR]]&gt;0,"Y","N"),"N")</f>
        <v>Y</v>
      </c>
      <c r="O805" s="40">
        <f>Table1[[#This Row],[Medicare Rate in CR]]*Table1[[#This Row],[SumOfUnits]]*Table1[[#This Row],[Actuarial Factor 6/13/22]]</f>
        <v>504.40227104283002</v>
      </c>
      <c r="P80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504.40227104283002</v>
      </c>
      <c r="Q805" s="37">
        <f>Table1[[#This Row],[Trended Medicare Pricing for all RHCs]]-Table1[[#This Row],[SumOfSFY23 Estimated Payment 6/13/2022]]</f>
        <v>298.58278140679636</v>
      </c>
      <c r="R805" s="35">
        <f>Table1[[#This Row],[SumOfUnits]]*Table1[[#This Row],[Actuarial Factor 6/13/22]]</f>
        <v>1.4976314460891627</v>
      </c>
    </row>
    <row r="806" spans="1:18" x14ac:dyDescent="0.2">
      <c r="A806" s="178" t="s">
        <v>181</v>
      </c>
      <c r="B806" s="33" t="s">
        <v>680</v>
      </c>
      <c r="C806" s="33" t="s">
        <v>423</v>
      </c>
      <c r="D806" s="33" t="s">
        <v>184</v>
      </c>
      <c r="E806" s="33" t="s">
        <v>789</v>
      </c>
      <c r="F806" s="37">
        <v>140.04</v>
      </c>
      <c r="G806" s="33">
        <v>1</v>
      </c>
      <c r="H806" s="33">
        <v>1</v>
      </c>
      <c r="I806" s="37">
        <f>Table1[[#This Row],[SumOfPaid]]*Table1[[#This Row],[Actuarial Factor 6/13/22]]</f>
        <v>212.22719858246612</v>
      </c>
      <c r="J806" s="33">
        <v>1.5154755682838199</v>
      </c>
      <c r="K806" s="33" t="s">
        <v>309</v>
      </c>
      <c r="L806" s="33" t="s">
        <v>805</v>
      </c>
      <c r="M806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06" s="35" t="str">
        <f>IFERROR(IF(Table1[[#This Row],[Medicare Rate in CR]]&gt;0,"Y","N"),"N")</f>
        <v>Y</v>
      </c>
      <c r="O806" s="40">
        <f>Table1[[#This Row],[Medicare Rate in CR]]*Table1[[#This Row],[SumOfUnits]]*Table1[[#This Row],[Actuarial Factor 6/13/22]]</f>
        <v>510.41217139799056</v>
      </c>
      <c r="P80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510.41217139799056</v>
      </c>
      <c r="Q806" s="37">
        <f>Table1[[#This Row],[Trended Medicare Pricing for all RHCs]]-Table1[[#This Row],[SumOfSFY23 Estimated Payment 6/13/2022]]</f>
        <v>298.18497281552447</v>
      </c>
      <c r="R806" s="35">
        <f>Table1[[#This Row],[SumOfUnits]]*Table1[[#This Row],[Actuarial Factor 6/13/22]]</f>
        <v>1.5154755682838199</v>
      </c>
    </row>
    <row r="807" spans="1:18" x14ac:dyDescent="0.2">
      <c r="A807" s="178" t="s">
        <v>181</v>
      </c>
      <c r="B807" s="33" t="s">
        <v>680</v>
      </c>
      <c r="C807" s="33" t="s">
        <v>423</v>
      </c>
      <c r="D807" s="33" t="s">
        <v>184</v>
      </c>
      <c r="E807" s="33" t="s">
        <v>791</v>
      </c>
      <c r="F807" s="37">
        <v>375.12</v>
      </c>
      <c r="G807" s="33">
        <v>3</v>
      </c>
      <c r="H807" s="33">
        <v>3</v>
      </c>
      <c r="I807" s="37">
        <f>Table1[[#This Row],[SumOfPaid]]*Table1[[#This Row],[Actuarial Factor 6/13/22]]</f>
        <v>605.3267157838178</v>
      </c>
      <c r="J807" s="33">
        <v>1.6136881952010498</v>
      </c>
      <c r="K807" s="33" t="s">
        <v>309</v>
      </c>
      <c r="L807" s="33" t="s">
        <v>805</v>
      </c>
      <c r="M807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07" s="35" t="str">
        <f>IFERROR(IF(Table1[[#This Row],[Medicare Rate in CR]]&gt;0,"Y","N"),"N")</f>
        <v>Y</v>
      </c>
      <c r="O807" s="40">
        <f>Table1[[#This Row],[Medicare Rate in CR]]*Table1[[#This Row],[SumOfUnits]]*Table1[[#This Row],[Actuarial Factor 6/13/22]]</f>
        <v>1630.4705524311407</v>
      </c>
      <c r="P80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1630.4705524311407</v>
      </c>
      <c r="Q807" s="37">
        <f>Table1[[#This Row],[Trended Medicare Pricing for all RHCs]]-Table1[[#This Row],[SumOfSFY23 Estimated Payment 6/13/2022]]</f>
        <v>1025.143836647323</v>
      </c>
      <c r="R807" s="35">
        <f>Table1[[#This Row],[SumOfUnits]]*Table1[[#This Row],[Actuarial Factor 6/13/22]]</f>
        <v>4.8410645856031493</v>
      </c>
    </row>
    <row r="808" spans="1:18" x14ac:dyDescent="0.2">
      <c r="A808" s="178" t="s">
        <v>181</v>
      </c>
      <c r="B808" s="33" t="s">
        <v>680</v>
      </c>
      <c r="C808" s="33" t="s">
        <v>423</v>
      </c>
      <c r="D808" s="33" t="s">
        <v>184</v>
      </c>
      <c r="E808" s="33" t="s">
        <v>788</v>
      </c>
      <c r="F808" s="37">
        <v>412.29</v>
      </c>
      <c r="G808" s="33">
        <v>3</v>
      </c>
      <c r="H808" s="33">
        <v>3</v>
      </c>
      <c r="I808" s="37">
        <f>Table1[[#This Row],[SumOfPaid]]*Table1[[#This Row],[Actuarial Factor 6/13/22]]</f>
        <v>810.04046983517753</v>
      </c>
      <c r="J808" s="33">
        <v>1.9647347009027081</v>
      </c>
      <c r="K808" s="33" t="s">
        <v>309</v>
      </c>
      <c r="L808" s="33" t="s">
        <v>805</v>
      </c>
      <c r="M808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08" s="35" t="str">
        <f>IFERROR(IF(Table1[[#This Row],[Medicare Rate in CR]]&gt;0,"Y","N"),"N")</f>
        <v>Y</v>
      </c>
      <c r="O808" s="40">
        <f>Table1[[#This Row],[Medicare Rate in CR]]*Table1[[#This Row],[SumOfUnits]]*Table1[[#This Row],[Actuarial Factor 6/13/22]]</f>
        <v>1985.1679417920964</v>
      </c>
      <c r="P80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1985.1679417920964</v>
      </c>
      <c r="Q808" s="37">
        <f>Table1[[#This Row],[Trended Medicare Pricing for all RHCs]]-Table1[[#This Row],[SumOfSFY23 Estimated Payment 6/13/2022]]</f>
        <v>1175.1274719569187</v>
      </c>
      <c r="R808" s="35">
        <f>Table1[[#This Row],[SumOfUnits]]*Table1[[#This Row],[Actuarial Factor 6/13/22]]</f>
        <v>5.894204102708124</v>
      </c>
    </row>
    <row r="809" spans="1:18" x14ac:dyDescent="0.2">
      <c r="A809" s="178" t="s">
        <v>181</v>
      </c>
      <c r="B809" s="33" t="s">
        <v>680</v>
      </c>
      <c r="C809" s="33" t="s">
        <v>423</v>
      </c>
      <c r="D809" s="33" t="s">
        <v>184</v>
      </c>
      <c r="E809" s="33" t="s">
        <v>787</v>
      </c>
      <c r="F809" s="37">
        <v>412.29</v>
      </c>
      <c r="G809" s="33">
        <v>3</v>
      </c>
      <c r="H809" s="33">
        <v>3</v>
      </c>
      <c r="I809" s="37">
        <f>Table1[[#This Row],[SumOfPaid]]*Table1[[#This Row],[Actuarial Factor 6/13/22]]</f>
        <v>516.03263525689476</v>
      </c>
      <c r="J809" s="33">
        <v>1.2516253977949858</v>
      </c>
      <c r="K809" s="33" t="s">
        <v>309</v>
      </c>
      <c r="L809" s="33" t="s">
        <v>805</v>
      </c>
      <c r="M809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09" s="35" t="str">
        <f>IFERROR(IF(Table1[[#This Row],[Medicare Rate in CR]]&gt;0,"Y","N"),"N")</f>
        <v>Y</v>
      </c>
      <c r="O809" s="40">
        <f>Table1[[#This Row],[Medicare Rate in CR]]*Table1[[#This Row],[SumOfUnits]]*Table1[[#This Row],[Actuarial Factor 6/13/22]]</f>
        <v>1264.6423019320539</v>
      </c>
      <c r="P80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1264.6423019320539</v>
      </c>
      <c r="Q809" s="37">
        <f>Table1[[#This Row],[Trended Medicare Pricing for all RHCs]]-Table1[[#This Row],[SumOfSFY23 Estimated Payment 6/13/2022]]</f>
        <v>748.60966667515913</v>
      </c>
      <c r="R809" s="35">
        <f>Table1[[#This Row],[SumOfUnits]]*Table1[[#This Row],[Actuarial Factor 6/13/22]]</f>
        <v>3.7548761933849573</v>
      </c>
    </row>
    <row r="810" spans="1:18" x14ac:dyDescent="0.2">
      <c r="A810" s="178" t="s">
        <v>181</v>
      </c>
      <c r="B810" s="33" t="s">
        <v>680</v>
      </c>
      <c r="C810" s="33" t="s">
        <v>423</v>
      </c>
      <c r="D810" s="33" t="s">
        <v>185</v>
      </c>
      <c r="E810" s="33" t="s">
        <v>795</v>
      </c>
      <c r="F810" s="37">
        <v>140.04</v>
      </c>
      <c r="G810" s="33">
        <v>1</v>
      </c>
      <c r="H810" s="33">
        <v>1</v>
      </c>
      <c r="I810" s="37">
        <f>Table1[[#This Row],[SumOfPaid]]*Table1[[#This Row],[Actuarial Factor 6/13/22]]</f>
        <v>162.79838415896094</v>
      </c>
      <c r="J810" s="33">
        <v>1.1625134544341684</v>
      </c>
      <c r="K810" s="33" t="s">
        <v>309</v>
      </c>
      <c r="L810" s="33" t="s">
        <v>805</v>
      </c>
      <c r="M810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10" s="35" t="str">
        <f>IFERROR(IF(Table1[[#This Row],[Medicare Rate in CR]]&gt;0,"Y","N"),"N")</f>
        <v>Y</v>
      </c>
      <c r="O810" s="40">
        <f>Table1[[#This Row],[Medicare Rate in CR]]*Table1[[#This Row],[SumOfUnits]]*Table1[[#This Row],[Actuarial Factor 6/13/22]]</f>
        <v>391.53453145342792</v>
      </c>
      <c r="P81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391.53453145342792</v>
      </c>
      <c r="Q810" s="37">
        <f>Table1[[#This Row],[Trended Medicare Pricing for all RHCs]]-Table1[[#This Row],[SumOfSFY23 Estimated Payment 6/13/2022]]</f>
        <v>228.73614729446697</v>
      </c>
      <c r="R810" s="35">
        <f>Table1[[#This Row],[SumOfUnits]]*Table1[[#This Row],[Actuarial Factor 6/13/22]]</f>
        <v>1.1625134544341684</v>
      </c>
    </row>
    <row r="811" spans="1:18" x14ac:dyDescent="0.2">
      <c r="A811" s="178" t="s">
        <v>181</v>
      </c>
      <c r="B811" s="33" t="s">
        <v>680</v>
      </c>
      <c r="C811" s="33" t="s">
        <v>381</v>
      </c>
      <c r="D811" s="33" t="s">
        <v>184</v>
      </c>
      <c r="E811" s="33" t="s">
        <v>786</v>
      </c>
      <c r="F811" s="37">
        <v>549.72</v>
      </c>
      <c r="G811" s="33">
        <v>4</v>
      </c>
      <c r="H811" s="33">
        <v>4</v>
      </c>
      <c r="I811" s="37">
        <f>Table1[[#This Row],[SumOfPaid]]*Table1[[#This Row],[Actuarial Factor 6/13/22]]</f>
        <v>746.53727873317507</v>
      </c>
      <c r="J811" s="33">
        <v>1.3580318684660828</v>
      </c>
      <c r="K811" s="33" t="s">
        <v>309</v>
      </c>
      <c r="L811" s="33" t="s">
        <v>805</v>
      </c>
      <c r="M811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11" s="35" t="str">
        <f>IFERROR(IF(Table1[[#This Row],[Medicare Rate in CR]]&gt;0,"Y","N"),"N")</f>
        <v>Y</v>
      </c>
      <c r="O811" s="40">
        <f>Table1[[#This Row],[Medicare Rate in CR]]*Table1[[#This Row],[SumOfUnits]]*Table1[[#This Row],[Actuarial Factor 6/13/22]]</f>
        <v>1829.5405331975069</v>
      </c>
      <c r="P81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1829.5405331975069</v>
      </c>
      <c r="Q811" s="37">
        <f>Table1[[#This Row],[Trended Medicare Pricing for all RHCs]]-Table1[[#This Row],[SumOfSFY23 Estimated Payment 6/13/2022]]</f>
        <v>1083.0032544643318</v>
      </c>
      <c r="R811" s="35">
        <f>Table1[[#This Row],[SumOfUnits]]*Table1[[#This Row],[Actuarial Factor 6/13/22]]</f>
        <v>5.4321274738643313</v>
      </c>
    </row>
    <row r="812" spans="1:18" x14ac:dyDescent="0.2">
      <c r="A812" s="178" t="s">
        <v>181</v>
      </c>
      <c r="B812" s="33" t="s">
        <v>680</v>
      </c>
      <c r="C812" s="33" t="s">
        <v>381</v>
      </c>
      <c r="D812" s="33" t="s">
        <v>184</v>
      </c>
      <c r="E812" s="33" t="s">
        <v>789</v>
      </c>
      <c r="F812" s="37">
        <v>549.72</v>
      </c>
      <c r="G812" s="33">
        <v>4</v>
      </c>
      <c r="H812" s="33">
        <v>4</v>
      </c>
      <c r="I812" s="37">
        <f>Table1[[#This Row],[SumOfPaid]]*Table1[[#This Row],[Actuarial Factor 6/13/22]]</f>
        <v>817.07142464931997</v>
      </c>
      <c r="J812" s="33">
        <v>1.4863410911906423</v>
      </c>
      <c r="K812" s="33" t="s">
        <v>309</v>
      </c>
      <c r="L812" s="33" t="s">
        <v>805</v>
      </c>
      <c r="M812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12" s="35" t="str">
        <f>IFERROR(IF(Table1[[#This Row],[Medicare Rate in CR]]&gt;0,"Y","N"),"N")</f>
        <v>Y</v>
      </c>
      <c r="O812" s="40">
        <f>Table1[[#This Row],[Medicare Rate in CR]]*Table1[[#This Row],[SumOfUnits]]*Table1[[#This Row],[Actuarial Factor 6/13/22]]</f>
        <v>2002.3987180520332</v>
      </c>
      <c r="P81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2002.3987180520332</v>
      </c>
      <c r="Q812" s="37">
        <f>Table1[[#This Row],[Trended Medicare Pricing for all RHCs]]-Table1[[#This Row],[SumOfSFY23 Estimated Payment 6/13/2022]]</f>
        <v>1185.3272934027132</v>
      </c>
      <c r="R812" s="35">
        <f>Table1[[#This Row],[SumOfUnits]]*Table1[[#This Row],[Actuarial Factor 6/13/22]]</f>
        <v>5.9453643647625691</v>
      </c>
    </row>
    <row r="813" spans="1:18" x14ac:dyDescent="0.2">
      <c r="A813" s="178" t="s">
        <v>181</v>
      </c>
      <c r="B813" s="33" t="s">
        <v>680</v>
      </c>
      <c r="C813" s="33" t="s">
        <v>381</v>
      </c>
      <c r="D813" s="33" t="s">
        <v>184</v>
      </c>
      <c r="E813" s="33" t="s">
        <v>787</v>
      </c>
      <c r="F813" s="37">
        <v>1247.3100000000002</v>
      </c>
      <c r="G813" s="33">
        <v>9</v>
      </c>
      <c r="H813" s="33">
        <v>9</v>
      </c>
      <c r="I813" s="37">
        <f>Table1[[#This Row],[SumOfPaid]]*Table1[[#This Row],[Actuarial Factor 6/13/22]]</f>
        <v>1509.4814337933326</v>
      </c>
      <c r="J813" s="33">
        <v>1.210189474784402</v>
      </c>
      <c r="K813" s="33" t="s">
        <v>309</v>
      </c>
      <c r="L813" s="33" t="s">
        <v>805</v>
      </c>
      <c r="M813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13" s="35" t="str">
        <f>IFERROR(IF(Table1[[#This Row],[Medicare Rate in CR]]&gt;0,"Y","N"),"N")</f>
        <v>Y</v>
      </c>
      <c r="O813" s="40">
        <f>Table1[[#This Row],[Medicare Rate in CR]]*Table1[[#This Row],[SumOfUnits]]*Table1[[#This Row],[Actuarial Factor 6/13/22]]</f>
        <v>3668.3263359664797</v>
      </c>
      <c r="P81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3668.3263359664797</v>
      </c>
      <c r="Q813" s="37">
        <f>Table1[[#This Row],[Trended Medicare Pricing for all RHCs]]-Table1[[#This Row],[SumOfSFY23 Estimated Payment 6/13/2022]]</f>
        <v>2158.8449021731471</v>
      </c>
      <c r="R813" s="35">
        <f>Table1[[#This Row],[SumOfUnits]]*Table1[[#This Row],[Actuarial Factor 6/13/22]]</f>
        <v>10.891705273059618</v>
      </c>
    </row>
    <row r="814" spans="1:18" x14ac:dyDescent="0.2">
      <c r="A814" s="178" t="s">
        <v>181</v>
      </c>
      <c r="B814" s="33" t="s">
        <v>680</v>
      </c>
      <c r="C814" s="33" t="s">
        <v>364</v>
      </c>
      <c r="D814" s="33" t="s">
        <v>184</v>
      </c>
      <c r="E814" s="33" t="s">
        <v>786</v>
      </c>
      <c r="F814" s="37">
        <v>412.29</v>
      </c>
      <c r="G814" s="33">
        <v>3</v>
      </c>
      <c r="H814" s="33">
        <v>3</v>
      </c>
      <c r="I814" s="37">
        <f>Table1[[#This Row],[SumOfPaid]]*Table1[[#This Row],[Actuarial Factor 6/13/22]]</f>
        <v>582.84472916848335</v>
      </c>
      <c r="J814" s="33">
        <v>1.4136766091064137</v>
      </c>
      <c r="K814" s="33" t="s">
        <v>309</v>
      </c>
      <c r="L814" s="33" t="s">
        <v>805</v>
      </c>
      <c r="M814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14" s="35" t="str">
        <f>IFERROR(IF(Table1[[#This Row],[Medicare Rate in CR]]&gt;0,"Y","N"),"N")</f>
        <v>Y</v>
      </c>
      <c r="O814" s="40">
        <f>Table1[[#This Row],[Medicare Rate in CR]]*Table1[[#This Row],[SumOfUnits]]*Table1[[#This Row],[Actuarial Factor 6/13/22]]</f>
        <v>1428.3788458411204</v>
      </c>
      <c r="P81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1428.3788458411204</v>
      </c>
      <c r="Q814" s="37">
        <f>Table1[[#This Row],[Trended Medicare Pricing for all RHCs]]-Table1[[#This Row],[SumOfSFY23 Estimated Payment 6/13/2022]]</f>
        <v>845.53411667263708</v>
      </c>
      <c r="R814" s="35">
        <f>Table1[[#This Row],[SumOfUnits]]*Table1[[#This Row],[Actuarial Factor 6/13/22]]</f>
        <v>4.2410298273192408</v>
      </c>
    </row>
    <row r="815" spans="1:18" x14ac:dyDescent="0.2">
      <c r="A815" s="178" t="s">
        <v>181</v>
      </c>
      <c r="B815" s="33" t="s">
        <v>680</v>
      </c>
      <c r="C815" s="33" t="s">
        <v>364</v>
      </c>
      <c r="D815" s="33" t="s">
        <v>184</v>
      </c>
      <c r="E815" s="33" t="s">
        <v>789</v>
      </c>
      <c r="F815" s="37">
        <v>137.43</v>
      </c>
      <c r="G815" s="33">
        <v>1</v>
      </c>
      <c r="H815" s="33">
        <v>1</v>
      </c>
      <c r="I815" s="37">
        <f>Table1[[#This Row],[SumOfPaid]]*Table1[[#This Row],[Actuarial Factor 6/13/22]]</f>
        <v>201.58400374745645</v>
      </c>
      <c r="J815" s="33">
        <v>1.4668122225675357</v>
      </c>
      <c r="K815" s="33" t="s">
        <v>309</v>
      </c>
      <c r="L815" s="33" t="s">
        <v>805</v>
      </c>
      <c r="M815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15" s="35" t="str">
        <f>IFERROR(IF(Table1[[#This Row],[Medicare Rate in CR]]&gt;0,"Y","N"),"N")</f>
        <v>Y</v>
      </c>
      <c r="O815" s="40">
        <f>Table1[[#This Row],[Medicare Rate in CR]]*Table1[[#This Row],[SumOfUnits]]*Table1[[#This Row],[Actuarial Factor 6/13/22]]</f>
        <v>494.02235656074606</v>
      </c>
      <c r="P81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494.02235656074606</v>
      </c>
      <c r="Q815" s="37">
        <f>Table1[[#This Row],[Trended Medicare Pricing for all RHCs]]-Table1[[#This Row],[SumOfSFY23 Estimated Payment 6/13/2022]]</f>
        <v>292.43835281328961</v>
      </c>
      <c r="R815" s="35">
        <f>Table1[[#This Row],[SumOfUnits]]*Table1[[#This Row],[Actuarial Factor 6/13/22]]</f>
        <v>1.4668122225675357</v>
      </c>
    </row>
    <row r="816" spans="1:18" x14ac:dyDescent="0.2">
      <c r="A816" s="178" t="s">
        <v>181</v>
      </c>
      <c r="B816" s="33" t="s">
        <v>680</v>
      </c>
      <c r="C816" s="33" t="s">
        <v>364</v>
      </c>
      <c r="D816" s="33" t="s">
        <v>184</v>
      </c>
      <c r="E816" s="33" t="s">
        <v>787</v>
      </c>
      <c r="F816" s="37">
        <v>140.04</v>
      </c>
      <c r="G816" s="33">
        <v>1</v>
      </c>
      <c r="H816" s="33">
        <v>1</v>
      </c>
      <c r="I816" s="37">
        <f>Table1[[#This Row],[SumOfPaid]]*Table1[[#This Row],[Actuarial Factor 6/13/22]]</f>
        <v>174.34085482127617</v>
      </c>
      <c r="J816" s="33">
        <v>1.2449361241165109</v>
      </c>
      <c r="K816" s="33" t="s">
        <v>309</v>
      </c>
      <c r="L816" s="33" t="s">
        <v>805</v>
      </c>
      <c r="M816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16" s="35" t="str">
        <f>IFERROR(IF(Table1[[#This Row],[Medicare Rate in CR]]&gt;0,"Y","N"),"N")</f>
        <v>Y</v>
      </c>
      <c r="O816" s="40">
        <f>Table1[[#This Row],[Medicare Rate in CR]]*Table1[[#This Row],[SumOfUnits]]*Table1[[#This Row],[Actuarial Factor 6/13/22]]</f>
        <v>419.29448660244088</v>
      </c>
      <c r="P81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419.29448660244088</v>
      </c>
      <c r="Q816" s="37">
        <f>Table1[[#This Row],[Trended Medicare Pricing for all RHCs]]-Table1[[#This Row],[SumOfSFY23 Estimated Payment 6/13/2022]]</f>
        <v>244.95363178116472</v>
      </c>
      <c r="R816" s="35">
        <f>Table1[[#This Row],[SumOfUnits]]*Table1[[#This Row],[Actuarial Factor 6/13/22]]</f>
        <v>1.2449361241165109</v>
      </c>
    </row>
    <row r="817" spans="1:18" x14ac:dyDescent="0.2">
      <c r="A817" s="178" t="s">
        <v>181</v>
      </c>
      <c r="B817" s="33" t="s">
        <v>680</v>
      </c>
      <c r="C817" s="33" t="s">
        <v>249</v>
      </c>
      <c r="D817" s="33" t="s">
        <v>184</v>
      </c>
      <c r="E817" s="33" t="s">
        <v>792</v>
      </c>
      <c r="F817" s="37">
        <v>1797.0300000000004</v>
      </c>
      <c r="G817" s="33">
        <v>13</v>
      </c>
      <c r="H817" s="33">
        <v>13</v>
      </c>
      <c r="I817" s="37">
        <f>Table1[[#This Row],[SumOfPaid]]*Table1[[#This Row],[Actuarial Factor 6/13/22]]</f>
        <v>2732.788643744198</v>
      </c>
      <c r="J817" s="33">
        <v>1.5207251096220973</v>
      </c>
      <c r="K817" s="33" t="s">
        <v>309</v>
      </c>
      <c r="L817" s="33" t="s">
        <v>805</v>
      </c>
      <c r="M817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17" s="35" t="str">
        <f>IFERROR(IF(Table1[[#This Row],[Medicare Rate in CR]]&gt;0,"Y","N"),"N")</f>
        <v>Y</v>
      </c>
      <c r="O817" s="40">
        <f>Table1[[#This Row],[Medicare Rate in CR]]*Table1[[#This Row],[SumOfUnits]]*Table1[[#This Row],[Actuarial Factor 6/13/22]]</f>
        <v>6658.3428199693917</v>
      </c>
      <c r="P81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6658.3428199693917</v>
      </c>
      <c r="Q817" s="37">
        <f>Table1[[#This Row],[Trended Medicare Pricing for all RHCs]]-Table1[[#This Row],[SumOfSFY23 Estimated Payment 6/13/2022]]</f>
        <v>3925.5541762251937</v>
      </c>
      <c r="R817" s="35">
        <f>Table1[[#This Row],[SumOfUnits]]*Table1[[#This Row],[Actuarial Factor 6/13/22]]</f>
        <v>19.769426425087264</v>
      </c>
    </row>
    <row r="818" spans="1:18" x14ac:dyDescent="0.2">
      <c r="A818" s="178" t="s">
        <v>181</v>
      </c>
      <c r="B818" s="33" t="s">
        <v>680</v>
      </c>
      <c r="C818" s="33" t="s">
        <v>249</v>
      </c>
      <c r="D818" s="33" t="s">
        <v>184</v>
      </c>
      <c r="E818" s="33" t="s">
        <v>786</v>
      </c>
      <c r="F818" s="37">
        <v>76152.540000000226</v>
      </c>
      <c r="G818" s="33">
        <v>558</v>
      </c>
      <c r="H818" s="33">
        <v>558</v>
      </c>
      <c r="I818" s="37">
        <f>Table1[[#This Row],[SumOfPaid]]*Table1[[#This Row],[Actuarial Factor 6/13/22]]</f>
        <v>115917.71933921659</v>
      </c>
      <c r="J818" s="33">
        <v>1.5221779777695694</v>
      </c>
      <c r="K818" s="33" t="s">
        <v>309</v>
      </c>
      <c r="L818" s="33" t="s">
        <v>805</v>
      </c>
      <c r="M818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18" s="35" t="str">
        <f>IFERROR(IF(Table1[[#This Row],[Medicare Rate in CR]]&gt;0,"Y","N"),"N")</f>
        <v>Y</v>
      </c>
      <c r="O818" s="40">
        <f>Table1[[#This Row],[Medicare Rate in CR]]*Table1[[#This Row],[SumOfUnits]]*Table1[[#This Row],[Actuarial Factor 6/13/22]]</f>
        <v>286069.60494533734</v>
      </c>
      <c r="P81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286069.60494533734</v>
      </c>
      <c r="Q818" s="37">
        <f>Table1[[#This Row],[Trended Medicare Pricing for all RHCs]]-Table1[[#This Row],[SumOfSFY23 Estimated Payment 6/13/2022]]</f>
        <v>170151.88560612075</v>
      </c>
      <c r="R818" s="35">
        <f>Table1[[#This Row],[SumOfUnits]]*Table1[[#This Row],[Actuarial Factor 6/13/22]]</f>
        <v>849.3753115954197</v>
      </c>
    </row>
    <row r="819" spans="1:18" x14ac:dyDescent="0.2">
      <c r="A819" s="178" t="s">
        <v>181</v>
      </c>
      <c r="B819" s="33" t="s">
        <v>680</v>
      </c>
      <c r="C819" s="33" t="s">
        <v>249</v>
      </c>
      <c r="D819" s="33" t="s">
        <v>184</v>
      </c>
      <c r="E819" s="33" t="s">
        <v>790</v>
      </c>
      <c r="F819" s="37">
        <v>28092.410000000003</v>
      </c>
      <c r="G819" s="33">
        <v>206</v>
      </c>
      <c r="H819" s="33">
        <v>206</v>
      </c>
      <c r="I819" s="37">
        <f>Table1[[#This Row],[SumOfPaid]]*Table1[[#This Row],[Actuarial Factor 6/13/22]]</f>
        <v>62847.087424189354</v>
      </c>
      <c r="J819" s="33">
        <v>2.2371554246926251</v>
      </c>
      <c r="K819" s="33" t="s">
        <v>309</v>
      </c>
      <c r="L819" s="33" t="s">
        <v>805</v>
      </c>
      <c r="M819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19" s="35" t="str">
        <f>IFERROR(IF(Table1[[#This Row],[Medicare Rate in CR]]&gt;0,"Y","N"),"N")</f>
        <v>Y</v>
      </c>
      <c r="O819" s="40">
        <f>Table1[[#This Row],[Medicare Rate in CR]]*Table1[[#This Row],[SumOfUnits]]*Table1[[#This Row],[Actuarial Factor 6/13/22]]</f>
        <v>155215.6330895141</v>
      </c>
      <c r="P81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155215.6330895141</v>
      </c>
      <c r="Q819" s="37">
        <f>Table1[[#This Row],[Trended Medicare Pricing for all RHCs]]-Table1[[#This Row],[SumOfSFY23 Estimated Payment 6/13/2022]]</f>
        <v>92368.545665324753</v>
      </c>
      <c r="R819" s="35">
        <f>Table1[[#This Row],[SumOfUnits]]*Table1[[#This Row],[Actuarial Factor 6/13/22]]</f>
        <v>460.85401748668079</v>
      </c>
    </row>
    <row r="820" spans="1:18" x14ac:dyDescent="0.2">
      <c r="A820" s="178" t="s">
        <v>181</v>
      </c>
      <c r="B820" s="33" t="s">
        <v>680</v>
      </c>
      <c r="C820" s="33" t="s">
        <v>249</v>
      </c>
      <c r="D820" s="33" t="s">
        <v>184</v>
      </c>
      <c r="E820" s="33" t="s">
        <v>793</v>
      </c>
      <c r="F820" s="37">
        <v>630.27</v>
      </c>
      <c r="G820" s="33">
        <v>7</v>
      </c>
      <c r="H820" s="33">
        <v>7</v>
      </c>
      <c r="I820" s="37">
        <f>Table1[[#This Row],[SumOfPaid]]*Table1[[#This Row],[Actuarial Factor 6/13/22]]</f>
        <v>1410.0119495210208</v>
      </c>
      <c r="J820" s="33">
        <v>2.2371554246926251</v>
      </c>
      <c r="K820" s="33" t="s">
        <v>309</v>
      </c>
      <c r="L820" s="33" t="s">
        <v>805</v>
      </c>
      <c r="M820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20" s="35" t="str">
        <f>IFERROR(IF(Table1[[#This Row],[Medicare Rate in CR]]&gt;0,"Y","N"),"N")</f>
        <v>Y</v>
      </c>
      <c r="O820" s="40">
        <f>Table1[[#This Row],[Medicare Rate in CR]]*Table1[[#This Row],[SumOfUnits]]*Table1[[#This Row],[Actuarial Factor 6/13/22]]</f>
        <v>5274.3176292553326</v>
      </c>
      <c r="P82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5274.3176292553326</v>
      </c>
      <c r="Q820" s="37">
        <f>Table1[[#This Row],[Trended Medicare Pricing for all RHCs]]-Table1[[#This Row],[SumOfSFY23 Estimated Payment 6/13/2022]]</f>
        <v>3864.3056797343115</v>
      </c>
      <c r="R820" s="35">
        <f>Table1[[#This Row],[SumOfUnits]]*Table1[[#This Row],[Actuarial Factor 6/13/22]]</f>
        <v>15.660087972848375</v>
      </c>
    </row>
    <row r="821" spans="1:18" x14ac:dyDescent="0.2">
      <c r="A821" s="178" t="s">
        <v>181</v>
      </c>
      <c r="B821" s="33" t="s">
        <v>680</v>
      </c>
      <c r="C821" s="33" t="s">
        <v>249</v>
      </c>
      <c r="D821" s="33" t="s">
        <v>184</v>
      </c>
      <c r="E821" s="33" t="s">
        <v>789</v>
      </c>
      <c r="F821" s="37">
        <v>75224.900000000096</v>
      </c>
      <c r="G821" s="33">
        <v>552</v>
      </c>
      <c r="H821" s="33">
        <v>552</v>
      </c>
      <c r="I821" s="37">
        <f>Table1[[#This Row],[SumOfPaid]]*Table1[[#This Row],[Actuarial Factor 6/13/22]]</f>
        <v>116747.0280775328</v>
      </c>
      <c r="J821" s="33">
        <v>1.551973190759079</v>
      </c>
      <c r="K821" s="33" t="s">
        <v>309</v>
      </c>
      <c r="L821" s="33" t="s">
        <v>805</v>
      </c>
      <c r="M821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21" s="35" t="str">
        <f>IFERROR(IF(Table1[[#This Row],[Medicare Rate in CR]]&gt;0,"Y","N"),"N")</f>
        <v>Y</v>
      </c>
      <c r="O821" s="40">
        <f>Table1[[#This Row],[Medicare Rate in CR]]*Table1[[#This Row],[SumOfUnits]]*Table1[[#This Row],[Actuarial Factor 6/13/22]]</f>
        <v>288532.92299750715</v>
      </c>
      <c r="P82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288532.92299750715</v>
      </c>
      <c r="Q821" s="37">
        <f>Table1[[#This Row],[Trended Medicare Pricing for all RHCs]]-Table1[[#This Row],[SumOfSFY23 Estimated Payment 6/13/2022]]</f>
        <v>171785.89491997435</v>
      </c>
      <c r="R821" s="35">
        <f>Table1[[#This Row],[SumOfUnits]]*Table1[[#This Row],[Actuarial Factor 6/13/22]]</f>
        <v>856.68920129901164</v>
      </c>
    </row>
    <row r="822" spans="1:18" x14ac:dyDescent="0.2">
      <c r="A822" s="178" t="s">
        <v>181</v>
      </c>
      <c r="B822" s="33" t="s">
        <v>680</v>
      </c>
      <c r="C822" s="33" t="s">
        <v>249</v>
      </c>
      <c r="D822" s="33" t="s">
        <v>184</v>
      </c>
      <c r="E822" s="33" t="s">
        <v>791</v>
      </c>
      <c r="F822" s="37">
        <v>42732.360000000008</v>
      </c>
      <c r="G822" s="33">
        <v>313</v>
      </c>
      <c r="H822" s="33">
        <v>313</v>
      </c>
      <c r="I822" s="37">
        <f>Table1[[#This Row],[SumOfPaid]]*Table1[[#This Row],[Actuarial Factor 6/13/22]]</f>
        <v>70789.165747507563</v>
      </c>
      <c r="J822" s="33">
        <v>1.6565704713595868</v>
      </c>
      <c r="K822" s="33" t="s">
        <v>309</v>
      </c>
      <c r="L822" s="33" t="s">
        <v>805</v>
      </c>
      <c r="M822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22" s="35" t="str">
        <f>IFERROR(IF(Table1[[#This Row],[Medicare Rate in CR]]&gt;0,"Y","N"),"N")</f>
        <v>Y</v>
      </c>
      <c r="O822" s="40">
        <f>Table1[[#This Row],[Medicare Rate in CR]]*Table1[[#This Row],[SumOfUnits]]*Table1[[#This Row],[Actuarial Factor 6/13/22]]</f>
        <v>174633.00857797347</v>
      </c>
      <c r="P82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174633.00857797347</v>
      </c>
      <c r="Q822" s="37">
        <f>Table1[[#This Row],[Trended Medicare Pricing for all RHCs]]-Table1[[#This Row],[SumOfSFY23 Estimated Payment 6/13/2022]]</f>
        <v>103843.8428304659</v>
      </c>
      <c r="R822" s="35">
        <f>Table1[[#This Row],[SumOfUnits]]*Table1[[#This Row],[Actuarial Factor 6/13/22]]</f>
        <v>518.50655753555066</v>
      </c>
    </row>
    <row r="823" spans="1:18" x14ac:dyDescent="0.2">
      <c r="A823" s="178" t="s">
        <v>181</v>
      </c>
      <c r="B823" s="33" t="s">
        <v>680</v>
      </c>
      <c r="C823" s="33" t="s">
        <v>249</v>
      </c>
      <c r="D823" s="33" t="s">
        <v>184</v>
      </c>
      <c r="E823" s="33" t="s">
        <v>788</v>
      </c>
      <c r="F823" s="37">
        <v>25111.07</v>
      </c>
      <c r="G823" s="33">
        <v>184</v>
      </c>
      <c r="H823" s="33">
        <v>184</v>
      </c>
      <c r="I823" s="37">
        <f>Table1[[#This Row],[SumOfPaid]]*Table1[[#This Row],[Actuarial Factor 6/13/22]]</f>
        <v>50581.741216252456</v>
      </c>
      <c r="J823" s="33">
        <v>2.0143204258620782</v>
      </c>
      <c r="K823" s="33" t="s">
        <v>309</v>
      </c>
      <c r="L823" s="33" t="s">
        <v>805</v>
      </c>
      <c r="M823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23" s="35" t="str">
        <f>IFERROR(IF(Table1[[#This Row],[Medicare Rate in CR]]&gt;0,"Y","N"),"N")</f>
        <v>Y</v>
      </c>
      <c r="O823" s="40">
        <f>Table1[[#This Row],[Medicare Rate in CR]]*Table1[[#This Row],[SumOfUnits]]*Table1[[#This Row],[Actuarial Factor 6/13/22]]</f>
        <v>124829.85397518403</v>
      </c>
      <c r="P82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124829.85397518403</v>
      </c>
      <c r="Q823" s="37">
        <f>Table1[[#This Row],[Trended Medicare Pricing for all RHCs]]-Table1[[#This Row],[SumOfSFY23 Estimated Payment 6/13/2022]]</f>
        <v>74248.112758931573</v>
      </c>
      <c r="R823" s="35">
        <f>Table1[[#This Row],[SumOfUnits]]*Table1[[#This Row],[Actuarial Factor 6/13/22]]</f>
        <v>370.63495835862238</v>
      </c>
    </row>
    <row r="824" spans="1:18" x14ac:dyDescent="0.2">
      <c r="A824" s="178" t="s">
        <v>181</v>
      </c>
      <c r="B824" s="33" t="s">
        <v>680</v>
      </c>
      <c r="C824" s="33" t="s">
        <v>249</v>
      </c>
      <c r="D824" s="33" t="s">
        <v>184</v>
      </c>
      <c r="E824" s="33" t="s">
        <v>787</v>
      </c>
      <c r="F824" s="37">
        <v>54357.080000000024</v>
      </c>
      <c r="G824" s="33">
        <v>400</v>
      </c>
      <c r="H824" s="33">
        <v>400</v>
      </c>
      <c r="I824" s="37">
        <f>Table1[[#This Row],[SumOfPaid]]*Table1[[#This Row],[Actuarial Factor 6/13/22]]</f>
        <v>67926.021884426998</v>
      </c>
      <c r="J824" s="33">
        <v>1.2496260263506975</v>
      </c>
      <c r="K824" s="33" t="s">
        <v>309</v>
      </c>
      <c r="L824" s="33" t="s">
        <v>805</v>
      </c>
      <c r="M824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24" s="35" t="str">
        <f>IFERROR(IF(Table1[[#This Row],[Medicare Rate in CR]]&gt;0,"Y","N"),"N")</f>
        <v>Y</v>
      </c>
      <c r="O824" s="40">
        <f>Table1[[#This Row],[Medicare Rate in CR]]*Table1[[#This Row],[SumOfUnits]]*Table1[[#This Row],[Actuarial Factor 6/13/22]]</f>
        <v>168349.61826996598</v>
      </c>
      <c r="P82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168349.61826996598</v>
      </c>
      <c r="Q824" s="37">
        <f>Table1[[#This Row],[Trended Medicare Pricing for all RHCs]]-Table1[[#This Row],[SumOfSFY23 Estimated Payment 6/13/2022]]</f>
        <v>100423.59638553899</v>
      </c>
      <c r="R824" s="35">
        <f>Table1[[#This Row],[SumOfUnits]]*Table1[[#This Row],[Actuarial Factor 6/13/22]]</f>
        <v>499.85041054027903</v>
      </c>
    </row>
    <row r="825" spans="1:18" x14ac:dyDescent="0.2">
      <c r="A825" s="178" t="s">
        <v>181</v>
      </c>
      <c r="B825" s="33" t="s">
        <v>680</v>
      </c>
      <c r="C825" s="33" t="s">
        <v>249</v>
      </c>
      <c r="D825" s="33" t="s">
        <v>2</v>
      </c>
      <c r="E825" s="33" t="s">
        <v>802</v>
      </c>
      <c r="F825" s="37">
        <v>689.76</v>
      </c>
      <c r="G825" s="33">
        <v>5</v>
      </c>
      <c r="H825" s="33">
        <v>5</v>
      </c>
      <c r="I825" s="37">
        <f>Table1[[#This Row],[SumOfPaid]]*Table1[[#This Row],[Actuarial Factor 6/13/22]]</f>
        <v>726.83815416310722</v>
      </c>
      <c r="J825" s="33">
        <v>1.0537551527532869</v>
      </c>
      <c r="K825" s="33" t="s">
        <v>309</v>
      </c>
      <c r="L825" s="33" t="s">
        <v>805</v>
      </c>
      <c r="M825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25" s="35" t="str">
        <f>IFERROR(IF(Table1[[#This Row],[Medicare Rate in CR]]&gt;0,"Y","N"),"N")</f>
        <v>Y</v>
      </c>
      <c r="O825" s="40">
        <f>Table1[[#This Row],[Medicare Rate in CR]]*Table1[[#This Row],[SumOfUnits]]*Table1[[#This Row],[Actuarial Factor 6/13/22]]</f>
        <v>1774.5236772365351</v>
      </c>
      <c r="P82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1774.5236772365351</v>
      </c>
      <c r="Q825" s="37">
        <f>Table1[[#This Row],[Trended Medicare Pricing for all RHCs]]-Table1[[#This Row],[SumOfSFY23 Estimated Payment 6/13/2022]]</f>
        <v>1047.6855230734279</v>
      </c>
      <c r="R825" s="35">
        <f>Table1[[#This Row],[SumOfUnits]]*Table1[[#This Row],[Actuarial Factor 6/13/22]]</f>
        <v>5.2687757637664347</v>
      </c>
    </row>
    <row r="826" spans="1:18" x14ac:dyDescent="0.2">
      <c r="A826" s="178" t="s">
        <v>181</v>
      </c>
      <c r="B826" s="33" t="s">
        <v>680</v>
      </c>
      <c r="C826" s="33" t="s">
        <v>249</v>
      </c>
      <c r="D826" s="33" t="s">
        <v>2</v>
      </c>
      <c r="E826" s="33" t="s">
        <v>801</v>
      </c>
      <c r="F826" s="37">
        <v>412.29</v>
      </c>
      <c r="G826" s="33">
        <v>3</v>
      </c>
      <c r="H826" s="33">
        <v>3</v>
      </c>
      <c r="I826" s="37">
        <f>Table1[[#This Row],[SumOfPaid]]*Table1[[#This Row],[Actuarial Factor 6/13/22]]</f>
        <v>572.29048928899965</v>
      </c>
      <c r="J826" s="33">
        <v>1.388077540781973</v>
      </c>
      <c r="K826" s="33" t="s">
        <v>309</v>
      </c>
      <c r="L826" s="33" t="s">
        <v>805</v>
      </c>
      <c r="M826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26" s="35" t="str">
        <f>IFERROR(IF(Table1[[#This Row],[Medicare Rate in CR]]&gt;0,"Y","N"),"N")</f>
        <v>Y</v>
      </c>
      <c r="O826" s="40">
        <f>Table1[[#This Row],[Medicare Rate in CR]]*Table1[[#This Row],[SumOfUnits]]*Table1[[#This Row],[Actuarial Factor 6/13/22]]</f>
        <v>1402.5135472061056</v>
      </c>
      <c r="P82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1402.5135472061056</v>
      </c>
      <c r="Q826" s="37">
        <f>Table1[[#This Row],[Trended Medicare Pricing for all RHCs]]-Table1[[#This Row],[SumOfSFY23 Estimated Payment 6/13/2022]]</f>
        <v>830.22305791710596</v>
      </c>
      <c r="R826" s="35">
        <f>Table1[[#This Row],[SumOfUnits]]*Table1[[#This Row],[Actuarial Factor 6/13/22]]</f>
        <v>4.164232622345919</v>
      </c>
    </row>
    <row r="827" spans="1:18" x14ac:dyDescent="0.2">
      <c r="A827" s="178" t="s">
        <v>181</v>
      </c>
      <c r="B827" s="33" t="s">
        <v>680</v>
      </c>
      <c r="C827" s="33" t="s">
        <v>249</v>
      </c>
      <c r="D827" s="33" t="s">
        <v>2</v>
      </c>
      <c r="E827" s="33" t="s">
        <v>800</v>
      </c>
      <c r="F827" s="37">
        <v>1929.24</v>
      </c>
      <c r="G827" s="33">
        <v>14</v>
      </c>
      <c r="H827" s="33">
        <v>14</v>
      </c>
      <c r="I827" s="37">
        <f>Table1[[#This Row],[SumOfPaid]]*Table1[[#This Row],[Actuarial Factor 6/13/22]]</f>
        <v>2522.0179425592596</v>
      </c>
      <c r="J827" s="33">
        <v>1.307259823847349</v>
      </c>
      <c r="K827" s="33" t="s">
        <v>309</v>
      </c>
      <c r="L827" s="33" t="s">
        <v>805</v>
      </c>
      <c r="M827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27" s="35" t="str">
        <f>IFERROR(IF(Table1[[#This Row],[Medicare Rate in CR]]&gt;0,"Y","N"),"N")</f>
        <v>Y</v>
      </c>
      <c r="O827" s="40">
        <f>Table1[[#This Row],[Medicare Rate in CR]]*Table1[[#This Row],[SumOfUnits]]*Table1[[#This Row],[Actuarial Factor 6/13/22]]</f>
        <v>6163.9915214050197</v>
      </c>
      <c r="P82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6163.9915214050197</v>
      </c>
      <c r="Q827" s="37">
        <f>Table1[[#This Row],[Trended Medicare Pricing for all RHCs]]-Table1[[#This Row],[SumOfSFY23 Estimated Payment 6/13/2022]]</f>
        <v>3641.9735788457601</v>
      </c>
      <c r="R827" s="35">
        <f>Table1[[#This Row],[SumOfUnits]]*Table1[[#This Row],[Actuarial Factor 6/13/22]]</f>
        <v>18.301637533862884</v>
      </c>
    </row>
    <row r="828" spans="1:18" x14ac:dyDescent="0.2">
      <c r="A828" s="178" t="s">
        <v>181</v>
      </c>
      <c r="B828" s="33" t="s">
        <v>680</v>
      </c>
      <c r="C828" s="33" t="s">
        <v>249</v>
      </c>
      <c r="D828" s="33" t="s">
        <v>2</v>
      </c>
      <c r="E828" s="33" t="s">
        <v>798</v>
      </c>
      <c r="F828" s="37">
        <v>6702.82</v>
      </c>
      <c r="G828" s="33">
        <v>49</v>
      </c>
      <c r="H828" s="33">
        <v>49</v>
      </c>
      <c r="I828" s="37">
        <f>Table1[[#This Row],[SumOfPaid]]*Table1[[#This Row],[Actuarial Factor 6/13/22]]</f>
        <v>9721.0718398388799</v>
      </c>
      <c r="J828" s="33">
        <v>1.4502958217345654</v>
      </c>
      <c r="K828" s="33" t="s">
        <v>309</v>
      </c>
      <c r="L828" s="33" t="s">
        <v>805</v>
      </c>
      <c r="M828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28" s="35" t="str">
        <f>IFERROR(IF(Table1[[#This Row],[Medicare Rate in CR]]&gt;0,"Y","N"),"N")</f>
        <v>Y</v>
      </c>
      <c r="O828" s="40">
        <f>Table1[[#This Row],[Medicare Rate in CR]]*Table1[[#This Row],[SumOfUnits]]*Table1[[#This Row],[Actuarial Factor 6/13/22]]</f>
        <v>23934.522005249881</v>
      </c>
      <c r="P82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23934.522005249881</v>
      </c>
      <c r="Q828" s="37">
        <f>Table1[[#This Row],[Trended Medicare Pricing for all RHCs]]-Table1[[#This Row],[SumOfSFY23 Estimated Payment 6/13/2022]]</f>
        <v>14213.450165411001</v>
      </c>
      <c r="R828" s="35">
        <f>Table1[[#This Row],[SumOfUnits]]*Table1[[#This Row],[Actuarial Factor 6/13/22]]</f>
        <v>71.06449526499371</v>
      </c>
    </row>
    <row r="829" spans="1:18" x14ac:dyDescent="0.2">
      <c r="A829" s="178" t="s">
        <v>181</v>
      </c>
      <c r="B829" s="33" t="s">
        <v>680</v>
      </c>
      <c r="C829" s="33" t="s">
        <v>249</v>
      </c>
      <c r="D829" s="33" t="s">
        <v>2</v>
      </c>
      <c r="E829" s="33" t="s">
        <v>799</v>
      </c>
      <c r="F829" s="37">
        <v>12033.74</v>
      </c>
      <c r="G829" s="33">
        <v>89</v>
      </c>
      <c r="H829" s="33">
        <v>89</v>
      </c>
      <c r="I829" s="37">
        <f>Table1[[#This Row],[SumOfPaid]]*Table1[[#This Row],[Actuarial Factor 6/13/22]]</f>
        <v>13694.345080430126</v>
      </c>
      <c r="J829" s="33">
        <v>1.1379957586278353</v>
      </c>
      <c r="K829" s="33" t="s">
        <v>309</v>
      </c>
      <c r="L829" s="33" t="s">
        <v>805</v>
      </c>
      <c r="M829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29" s="35" t="str">
        <f>IFERROR(IF(Table1[[#This Row],[Medicare Rate in CR]]&gt;0,"Y","N"),"N")</f>
        <v>Y</v>
      </c>
      <c r="O829" s="40">
        <f>Table1[[#This Row],[Medicare Rate in CR]]*Table1[[#This Row],[SumOfUnits]]*Table1[[#This Row],[Actuarial Factor 6/13/22]]</f>
        <v>34111.650464021091</v>
      </c>
      <c r="P82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34111.650464021091</v>
      </c>
      <c r="Q829" s="37">
        <f>Table1[[#This Row],[Trended Medicare Pricing for all RHCs]]-Table1[[#This Row],[SumOfSFY23 Estimated Payment 6/13/2022]]</f>
        <v>20417.305383590967</v>
      </c>
      <c r="R829" s="35">
        <f>Table1[[#This Row],[SumOfUnits]]*Table1[[#This Row],[Actuarial Factor 6/13/22]]</f>
        <v>101.28162251787734</v>
      </c>
    </row>
    <row r="830" spans="1:18" x14ac:dyDescent="0.2">
      <c r="A830" s="178" t="s">
        <v>181</v>
      </c>
      <c r="B830" s="33" t="s">
        <v>680</v>
      </c>
      <c r="C830" s="33" t="s">
        <v>249</v>
      </c>
      <c r="D830" s="33" t="s">
        <v>185</v>
      </c>
      <c r="E830" s="33" t="s">
        <v>794</v>
      </c>
      <c r="F830" s="37">
        <v>4359.01</v>
      </c>
      <c r="G830" s="33">
        <v>33</v>
      </c>
      <c r="H830" s="33">
        <v>33</v>
      </c>
      <c r="I830" s="37">
        <f>Table1[[#This Row],[SumOfPaid]]*Table1[[#This Row],[Actuarial Factor 6/13/22]]</f>
        <v>4749.5221755890061</v>
      </c>
      <c r="J830" s="33">
        <v>1.0895873548326354</v>
      </c>
      <c r="K830" s="33" t="s">
        <v>309</v>
      </c>
      <c r="L830" s="33" t="s">
        <v>805</v>
      </c>
      <c r="M830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30" s="35" t="str">
        <f>IFERROR(IF(Table1[[#This Row],[Medicare Rate in CR]]&gt;0,"Y","N"),"N")</f>
        <v>Y</v>
      </c>
      <c r="O830" s="40">
        <f>Table1[[#This Row],[Medicare Rate in CR]]*Table1[[#This Row],[SumOfUnits]]*Table1[[#This Row],[Actuarial Factor 6/13/22]]</f>
        <v>12110.109696551843</v>
      </c>
      <c r="P83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12110.109696551843</v>
      </c>
      <c r="Q830" s="37">
        <f>Table1[[#This Row],[Trended Medicare Pricing for all RHCs]]-Table1[[#This Row],[SumOfSFY23 Estimated Payment 6/13/2022]]</f>
        <v>7360.5875209628366</v>
      </c>
      <c r="R830" s="35">
        <f>Table1[[#This Row],[SumOfUnits]]*Table1[[#This Row],[Actuarial Factor 6/13/22]]</f>
        <v>35.956382709476969</v>
      </c>
    </row>
    <row r="831" spans="1:18" x14ac:dyDescent="0.2">
      <c r="A831" s="178" t="s">
        <v>181</v>
      </c>
      <c r="B831" s="33" t="s">
        <v>680</v>
      </c>
      <c r="C831" s="33" t="s">
        <v>249</v>
      </c>
      <c r="D831" s="33" t="s">
        <v>185</v>
      </c>
      <c r="E831" s="33" t="s">
        <v>607</v>
      </c>
      <c r="F831" s="37">
        <v>1934.46</v>
      </c>
      <c r="G831" s="33">
        <v>14</v>
      </c>
      <c r="H831" s="33">
        <v>14</v>
      </c>
      <c r="I831" s="37">
        <f>Table1[[#This Row],[SumOfPaid]]*Table1[[#This Row],[Actuarial Factor 6/13/22]]</f>
        <v>2925.436453973839</v>
      </c>
      <c r="J831" s="33">
        <v>1.5122754949566488</v>
      </c>
      <c r="K831" s="33" t="s">
        <v>309</v>
      </c>
      <c r="L831" s="33" t="s">
        <v>805</v>
      </c>
      <c r="M831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31" s="35" t="str">
        <f>IFERROR(IF(Table1[[#This Row],[Medicare Rate in CR]]&gt;0,"Y","N"),"N")</f>
        <v>Y</v>
      </c>
      <c r="O831" s="40">
        <f>Table1[[#This Row],[Medicare Rate in CR]]*Table1[[#This Row],[SumOfUnits]]*Table1[[#This Row],[Actuarial Factor 6/13/22]]</f>
        <v>7130.6814138195905</v>
      </c>
      <c r="P83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7130.6814138195905</v>
      </c>
      <c r="Q831" s="37">
        <f>Table1[[#This Row],[Trended Medicare Pricing for all RHCs]]-Table1[[#This Row],[SumOfSFY23 Estimated Payment 6/13/2022]]</f>
        <v>4205.2449598457515</v>
      </c>
      <c r="R831" s="35">
        <f>Table1[[#This Row],[SumOfUnits]]*Table1[[#This Row],[Actuarial Factor 6/13/22]]</f>
        <v>21.171856929393083</v>
      </c>
    </row>
    <row r="832" spans="1:18" x14ac:dyDescent="0.2">
      <c r="A832" s="178" t="s">
        <v>181</v>
      </c>
      <c r="B832" s="33" t="s">
        <v>680</v>
      </c>
      <c r="C832" s="33" t="s">
        <v>249</v>
      </c>
      <c r="D832" s="33" t="s">
        <v>185</v>
      </c>
      <c r="E832" s="33" t="s">
        <v>797</v>
      </c>
      <c r="F832" s="37">
        <v>1422.71</v>
      </c>
      <c r="G832" s="33">
        <v>12</v>
      </c>
      <c r="H832" s="33">
        <v>12</v>
      </c>
      <c r="I832" s="37">
        <f>Table1[[#This Row],[SumOfPaid]]*Table1[[#This Row],[Actuarial Factor 6/13/22]]</f>
        <v>1551.304804040753</v>
      </c>
      <c r="J832" s="33">
        <v>1.0903872215987467</v>
      </c>
      <c r="K832" s="33" t="s">
        <v>309</v>
      </c>
      <c r="L832" s="33" t="s">
        <v>805</v>
      </c>
      <c r="M832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32" s="35" t="str">
        <f>IFERROR(IF(Table1[[#This Row],[Medicare Rate in CR]]&gt;0,"Y","N"),"N")</f>
        <v>Y</v>
      </c>
      <c r="O832" s="40">
        <f>Table1[[#This Row],[Medicare Rate in CR]]*Table1[[#This Row],[SumOfUnits]]*Table1[[#This Row],[Actuarial Factor 6/13/22]]</f>
        <v>4406.9089948134952</v>
      </c>
      <c r="P83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4406.9089948134952</v>
      </c>
      <c r="Q832" s="37">
        <f>Table1[[#This Row],[Trended Medicare Pricing for all RHCs]]-Table1[[#This Row],[SumOfSFY23 Estimated Payment 6/13/2022]]</f>
        <v>2855.6041907727422</v>
      </c>
      <c r="R832" s="35">
        <f>Table1[[#This Row],[SumOfUnits]]*Table1[[#This Row],[Actuarial Factor 6/13/22]]</f>
        <v>13.08464665918496</v>
      </c>
    </row>
    <row r="833" spans="1:18" x14ac:dyDescent="0.2">
      <c r="A833" s="178" t="s">
        <v>181</v>
      </c>
      <c r="B833" s="33" t="s">
        <v>680</v>
      </c>
      <c r="C833" s="33" t="s">
        <v>249</v>
      </c>
      <c r="D833" s="33" t="s">
        <v>185</v>
      </c>
      <c r="E833" s="33" t="s">
        <v>796</v>
      </c>
      <c r="F833" s="37">
        <v>5655.51</v>
      </c>
      <c r="G833" s="33">
        <v>41</v>
      </c>
      <c r="H833" s="33">
        <v>41</v>
      </c>
      <c r="I833" s="37">
        <f>Table1[[#This Row],[SumOfPaid]]*Table1[[#This Row],[Actuarial Factor 6/13/22]]</f>
        <v>5377.3247612811292</v>
      </c>
      <c r="J833" s="33">
        <v>0.95081164409242114</v>
      </c>
      <c r="K833" s="33" t="s">
        <v>309</v>
      </c>
      <c r="L833" s="33" t="s">
        <v>805</v>
      </c>
      <c r="M833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33" s="35" t="str">
        <f>IFERROR(IF(Table1[[#This Row],[Medicare Rate in CR]]&gt;0,"Y","N"),"N")</f>
        <v>Y</v>
      </c>
      <c r="O833" s="40">
        <f>Table1[[#This Row],[Medicare Rate in CR]]*Table1[[#This Row],[SumOfUnits]]*Table1[[#This Row],[Actuarial Factor 6/13/22]]</f>
        <v>13129.567830943426</v>
      </c>
      <c r="P83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13129.567830943426</v>
      </c>
      <c r="Q833" s="37">
        <f>Table1[[#This Row],[Trended Medicare Pricing for all RHCs]]-Table1[[#This Row],[SumOfSFY23 Estimated Payment 6/13/2022]]</f>
        <v>7752.2430696622969</v>
      </c>
      <c r="R833" s="35">
        <f>Table1[[#This Row],[SumOfUnits]]*Table1[[#This Row],[Actuarial Factor 6/13/22]]</f>
        <v>38.983277407789267</v>
      </c>
    </row>
    <row r="834" spans="1:18" x14ac:dyDescent="0.2">
      <c r="A834" s="178" t="s">
        <v>181</v>
      </c>
      <c r="B834" s="33" t="s">
        <v>680</v>
      </c>
      <c r="C834" s="33" t="s">
        <v>249</v>
      </c>
      <c r="D834" s="33" t="s">
        <v>185</v>
      </c>
      <c r="E834" s="33" t="s">
        <v>795</v>
      </c>
      <c r="F834" s="37">
        <v>36179.030000000013</v>
      </c>
      <c r="G834" s="33">
        <v>263</v>
      </c>
      <c r="H834" s="33">
        <v>263</v>
      </c>
      <c r="I834" s="37">
        <f>Table1[[#This Row],[SumOfPaid]]*Table1[[#This Row],[Actuarial Factor 6/13/22]]</f>
        <v>41254.155931657144</v>
      </c>
      <c r="J834" s="33">
        <v>1.1402781094920766</v>
      </c>
      <c r="K834" s="33" t="s">
        <v>309</v>
      </c>
      <c r="L834" s="33" t="s">
        <v>805</v>
      </c>
      <c r="M834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34" s="35" t="str">
        <f>IFERROR(IF(Table1[[#This Row],[Medicare Rate in CR]]&gt;0,"Y","N"),"N")</f>
        <v>Y</v>
      </c>
      <c r="O834" s="40">
        <f>Table1[[#This Row],[Medicare Rate in CR]]*Table1[[#This Row],[SumOfUnits]]*Table1[[#This Row],[Actuarial Factor 6/13/22]]</f>
        <v>101004.01049383298</v>
      </c>
      <c r="P83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101004.01049383298</v>
      </c>
      <c r="Q834" s="37">
        <f>Table1[[#This Row],[Trended Medicare Pricing for all RHCs]]-Table1[[#This Row],[SumOfSFY23 Estimated Payment 6/13/2022]]</f>
        <v>59749.854562175831</v>
      </c>
      <c r="R834" s="35">
        <f>Table1[[#This Row],[SumOfUnits]]*Table1[[#This Row],[Actuarial Factor 6/13/22]]</f>
        <v>299.89314279641616</v>
      </c>
    </row>
    <row r="835" spans="1:18" x14ac:dyDescent="0.2">
      <c r="A835" s="178" t="s">
        <v>181</v>
      </c>
      <c r="B835" s="33" t="s">
        <v>680</v>
      </c>
      <c r="C835" s="33" t="s">
        <v>220</v>
      </c>
      <c r="D835" s="33" t="s">
        <v>184</v>
      </c>
      <c r="E835" s="33" t="s">
        <v>789</v>
      </c>
      <c r="F835" s="37">
        <v>13.33</v>
      </c>
      <c r="G835" s="33">
        <v>1</v>
      </c>
      <c r="H835" s="33">
        <v>1</v>
      </c>
      <c r="I835" s="37">
        <f>Table1[[#This Row],[SumOfPaid]]*Table1[[#This Row],[Actuarial Factor 6/13/22]]</f>
        <v>20.406017038337243</v>
      </c>
      <c r="J835" s="33">
        <v>1.5308339863718861</v>
      </c>
      <c r="K835" s="33" t="s">
        <v>309</v>
      </c>
      <c r="L835" s="33" t="s">
        <v>805</v>
      </c>
      <c r="M835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35" s="35" t="str">
        <f>IFERROR(IF(Table1[[#This Row],[Medicare Rate in CR]]&gt;0,"Y","N"),"N")</f>
        <v>Y</v>
      </c>
      <c r="O835" s="40">
        <f>Table1[[#This Row],[Medicare Rate in CR]]*Table1[[#This Row],[SumOfUnits]]*Table1[[#This Row],[Actuarial Factor 6/13/22]]</f>
        <v>515.58488661005129</v>
      </c>
      <c r="P83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515.58488661005129</v>
      </c>
      <c r="Q835" s="37">
        <f>Table1[[#This Row],[Trended Medicare Pricing for all RHCs]]-Table1[[#This Row],[SumOfSFY23 Estimated Payment 6/13/2022]]</f>
        <v>495.17886957171402</v>
      </c>
      <c r="R835" s="35">
        <f>Table1[[#This Row],[SumOfUnits]]*Table1[[#This Row],[Actuarial Factor 6/13/22]]</f>
        <v>1.5308339863718861</v>
      </c>
    </row>
    <row r="836" spans="1:18" x14ac:dyDescent="0.2">
      <c r="A836" s="178" t="s">
        <v>181</v>
      </c>
      <c r="B836" s="33" t="s">
        <v>680</v>
      </c>
      <c r="C836" s="33" t="s">
        <v>422</v>
      </c>
      <c r="D836" s="33" t="s">
        <v>184</v>
      </c>
      <c r="E836" s="33" t="s">
        <v>786</v>
      </c>
      <c r="F836" s="37">
        <v>137.43</v>
      </c>
      <c r="G836" s="33">
        <v>1</v>
      </c>
      <c r="H836" s="33">
        <v>1</v>
      </c>
      <c r="I836" s="37">
        <f>Table1[[#This Row],[SumOfPaid]]*Table1[[#This Row],[Actuarial Factor 6/13/22]]</f>
        <v>214.72786668832916</v>
      </c>
      <c r="J836" s="33">
        <v>1.5624526427150487</v>
      </c>
      <c r="K836" s="33" t="s">
        <v>309</v>
      </c>
      <c r="L836" s="33" t="s">
        <v>805</v>
      </c>
      <c r="M836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36" s="35" t="str">
        <f>IFERROR(IF(Table1[[#This Row],[Medicare Rate in CR]]&gt;0,"Y","N"),"N")</f>
        <v>Y</v>
      </c>
      <c r="O836" s="40">
        <f>Table1[[#This Row],[Medicare Rate in CR]]*Table1[[#This Row],[SumOfUnits]]*Table1[[#This Row],[Actuarial Factor 6/13/22]]</f>
        <v>526.23405006642838</v>
      </c>
      <c r="P83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526.23405006642838</v>
      </c>
      <c r="Q836" s="37">
        <f>Table1[[#This Row],[Trended Medicare Pricing for all RHCs]]-Table1[[#This Row],[SumOfSFY23 Estimated Payment 6/13/2022]]</f>
        <v>311.50618337809919</v>
      </c>
      <c r="R836" s="35">
        <f>Table1[[#This Row],[SumOfUnits]]*Table1[[#This Row],[Actuarial Factor 6/13/22]]</f>
        <v>1.5624526427150487</v>
      </c>
    </row>
    <row r="837" spans="1:18" x14ac:dyDescent="0.2">
      <c r="A837" s="178" t="s">
        <v>181</v>
      </c>
      <c r="B837" s="33" t="s">
        <v>680</v>
      </c>
      <c r="C837" s="33" t="s">
        <v>192</v>
      </c>
      <c r="D837" s="33" t="s">
        <v>184</v>
      </c>
      <c r="E837" s="33" t="s">
        <v>791</v>
      </c>
      <c r="F837" s="37">
        <v>1387.35</v>
      </c>
      <c r="G837" s="33">
        <v>10</v>
      </c>
      <c r="H837" s="33">
        <v>10</v>
      </c>
      <c r="I837" s="37">
        <f>Table1[[#This Row],[SumOfPaid]]*Table1[[#This Row],[Actuarial Factor 6/13/22]]</f>
        <v>2130.9443009167871</v>
      </c>
      <c r="J837" s="33">
        <v>1.535981764455103</v>
      </c>
      <c r="K837" s="33" t="s">
        <v>309</v>
      </c>
      <c r="L837" s="33" t="s">
        <v>805</v>
      </c>
      <c r="M837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37" s="35" t="str">
        <f>IFERROR(IF(Table1[[#This Row],[Medicare Rate in CR]]&gt;0,"Y","N"),"N")</f>
        <v>Y</v>
      </c>
      <c r="O837" s="40">
        <f>Table1[[#This Row],[Medicare Rate in CR]]*Table1[[#This Row],[SumOfUnits]]*Table1[[#This Row],[Actuarial Factor 6/13/22]]</f>
        <v>5173.186582684787</v>
      </c>
      <c r="P83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5173.186582684787</v>
      </c>
      <c r="Q837" s="37">
        <f>Table1[[#This Row],[Trended Medicare Pricing for all RHCs]]-Table1[[#This Row],[SumOfSFY23 Estimated Payment 6/13/2022]]</f>
        <v>3042.2422817679999</v>
      </c>
      <c r="R837" s="35">
        <f>Table1[[#This Row],[SumOfUnits]]*Table1[[#This Row],[Actuarial Factor 6/13/22]]</f>
        <v>15.359817644551031</v>
      </c>
    </row>
    <row r="838" spans="1:18" x14ac:dyDescent="0.2">
      <c r="A838" s="178" t="s">
        <v>181</v>
      </c>
      <c r="B838" s="33" t="s">
        <v>680</v>
      </c>
      <c r="C838" s="33" t="s">
        <v>192</v>
      </c>
      <c r="D838" s="33" t="s">
        <v>184</v>
      </c>
      <c r="E838" s="33" t="s">
        <v>787</v>
      </c>
      <c r="F838" s="37">
        <v>280.08</v>
      </c>
      <c r="G838" s="33">
        <v>2</v>
      </c>
      <c r="H838" s="33">
        <v>2</v>
      </c>
      <c r="I838" s="37">
        <f>Table1[[#This Row],[SumOfPaid]]*Table1[[#This Row],[Actuarial Factor 6/13/22]]</f>
        <v>321.44617872928029</v>
      </c>
      <c r="J838" s="33">
        <v>1.1476941542747798</v>
      </c>
      <c r="K838" s="33" t="s">
        <v>309</v>
      </c>
      <c r="L838" s="33" t="s">
        <v>805</v>
      </c>
      <c r="M838" s="35">
        <f>IFERROR(INDEX(FreeStand_MedicareCRs!E:E,MATCH(Table1[[#This Row],[Medicare Number]],FreeStand_MedicareCRs!A:A,0)),INDEX(HospitalBased_Mdcr_Rates!G:G,MATCH(Table1[[#This Row],[Medicare Number]],HospitalBased_Mdcr_Rates!E:E,0)))</f>
        <v>336.8</v>
      </c>
      <c r="N838" s="35" t="str">
        <f>IFERROR(IF(Table1[[#This Row],[Medicare Rate in CR]]&gt;0,"Y","N"),"N")</f>
        <v>Y</v>
      </c>
      <c r="O838" s="40">
        <f>Table1[[#This Row],[Medicare Rate in CR]]*Table1[[#This Row],[SumOfUnits]]*Table1[[#This Row],[Actuarial Factor 6/13/22]]</f>
        <v>773.0867823194917</v>
      </c>
      <c r="P83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773.0867823194917</v>
      </c>
      <c r="Q838" s="37">
        <f>Table1[[#This Row],[Trended Medicare Pricing for all RHCs]]-Table1[[#This Row],[SumOfSFY23 Estimated Payment 6/13/2022]]</f>
        <v>451.64060359021141</v>
      </c>
      <c r="R838" s="35">
        <f>Table1[[#This Row],[SumOfUnits]]*Table1[[#This Row],[Actuarial Factor 6/13/22]]</f>
        <v>2.2953883085495597</v>
      </c>
    </row>
    <row r="839" spans="1:18" x14ac:dyDescent="0.2">
      <c r="A839" s="178" t="s">
        <v>50</v>
      </c>
      <c r="B839" s="33" t="s">
        <v>696</v>
      </c>
      <c r="C839" s="33" t="s">
        <v>249</v>
      </c>
      <c r="D839" s="33" t="s">
        <v>184</v>
      </c>
      <c r="E839" s="33" t="s">
        <v>792</v>
      </c>
      <c r="F839" s="37">
        <v>391.16999999999996</v>
      </c>
      <c r="G839" s="33">
        <v>3</v>
      </c>
      <c r="H839" s="33">
        <v>3</v>
      </c>
      <c r="I839" s="37">
        <f>Table1[[#This Row],[SumOfPaid]]*Table1[[#This Row],[Actuarial Factor 6/13/22]]</f>
        <v>594.8620411308757</v>
      </c>
      <c r="J839" s="33">
        <v>1.5207251096220973</v>
      </c>
      <c r="K839" s="33" t="s">
        <v>308</v>
      </c>
      <c r="L839" s="33" t="s">
        <v>805</v>
      </c>
      <c r="M839" s="35">
        <f>IFERROR(INDEX(FreeStand_MedicareCRs!E:E,MATCH(Table1[[#This Row],[Medicare Number]],FreeStand_MedicareCRs!A:A,0)),INDEX(HospitalBased_Mdcr_Rates!G:G,MATCH(Table1[[#This Row],[Medicare Number]],HospitalBased_Mdcr_Rates!E:E,0)))</f>
        <v>295.99</v>
      </c>
      <c r="N839" s="35" t="str">
        <f>IFERROR(IF(Table1[[#This Row],[Medicare Rate in CR]]&gt;0,"Y","N"),"N")</f>
        <v>Y</v>
      </c>
      <c r="O839" s="40">
        <f>Table1[[#This Row],[Medicare Rate in CR]]*Table1[[#This Row],[SumOfUnits]]*Table1[[#This Row],[Actuarial Factor 6/13/22]]</f>
        <v>1350.3582755911339</v>
      </c>
      <c r="P83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1350.3582755911339</v>
      </c>
      <c r="Q839" s="37">
        <f>Table1[[#This Row],[Trended Medicare Pricing for all RHCs]]-Table1[[#This Row],[SumOfSFY23 Estimated Payment 6/13/2022]]</f>
        <v>755.49623446025817</v>
      </c>
      <c r="R839" s="35">
        <f>Table1[[#This Row],[SumOfUnits]]*Table1[[#This Row],[Actuarial Factor 6/13/22]]</f>
        <v>4.5621753288662923</v>
      </c>
    </row>
    <row r="840" spans="1:18" x14ac:dyDescent="0.2">
      <c r="A840" s="178" t="s">
        <v>50</v>
      </c>
      <c r="B840" s="33" t="s">
        <v>696</v>
      </c>
      <c r="C840" s="33" t="s">
        <v>249</v>
      </c>
      <c r="D840" s="33" t="s">
        <v>184</v>
      </c>
      <c r="E840" s="33" t="s">
        <v>786</v>
      </c>
      <c r="F840" s="37">
        <v>5906.59</v>
      </c>
      <c r="G840" s="33">
        <v>45</v>
      </c>
      <c r="H840" s="33">
        <v>45</v>
      </c>
      <c r="I840" s="37">
        <f>Table1[[#This Row],[SumOfPaid]]*Table1[[#This Row],[Actuarial Factor 6/13/22]]</f>
        <v>8990.8812217139621</v>
      </c>
      <c r="J840" s="33">
        <v>1.5221779777695694</v>
      </c>
      <c r="K840" s="33" t="s">
        <v>308</v>
      </c>
      <c r="L840" s="33" t="s">
        <v>805</v>
      </c>
      <c r="M840" s="35">
        <f>IFERROR(INDEX(FreeStand_MedicareCRs!E:E,MATCH(Table1[[#This Row],[Medicare Number]],FreeStand_MedicareCRs!A:A,0)),INDEX(HospitalBased_Mdcr_Rates!G:G,MATCH(Table1[[#This Row],[Medicare Number]],HospitalBased_Mdcr_Rates!E:E,0)))</f>
        <v>295.99</v>
      </c>
      <c r="N840" s="35" t="str">
        <f>IFERROR(IF(Table1[[#This Row],[Medicare Rate in CR]]&gt;0,"Y","N"),"N")</f>
        <v>Y</v>
      </c>
      <c r="O840" s="40">
        <f>Table1[[#This Row],[Medicare Rate in CR]]*Table1[[#This Row],[SumOfUnits]]*Table1[[#This Row],[Actuarial Factor 6/13/22]]</f>
        <v>20274.725683800669</v>
      </c>
      <c r="P84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20274.725683800669</v>
      </c>
      <c r="Q840" s="37">
        <f>Table1[[#This Row],[Trended Medicare Pricing for all RHCs]]-Table1[[#This Row],[SumOfSFY23 Estimated Payment 6/13/2022]]</f>
        <v>11283.844462086707</v>
      </c>
      <c r="R840" s="35">
        <f>Table1[[#This Row],[SumOfUnits]]*Table1[[#This Row],[Actuarial Factor 6/13/22]]</f>
        <v>68.498008999630628</v>
      </c>
    </row>
    <row r="841" spans="1:18" x14ac:dyDescent="0.2">
      <c r="A841" s="178" t="s">
        <v>50</v>
      </c>
      <c r="B841" s="33" t="s">
        <v>696</v>
      </c>
      <c r="C841" s="33" t="s">
        <v>249</v>
      </c>
      <c r="D841" s="33" t="s">
        <v>184</v>
      </c>
      <c r="E841" s="33" t="s">
        <v>790</v>
      </c>
      <c r="F841" s="37">
        <v>4312.67</v>
      </c>
      <c r="G841" s="33">
        <v>33</v>
      </c>
      <c r="H841" s="33">
        <v>33</v>
      </c>
      <c r="I841" s="37">
        <f>Table1[[#This Row],[SumOfPaid]]*Table1[[#This Row],[Actuarial Factor 6/13/22]]</f>
        <v>9648.1130854091443</v>
      </c>
      <c r="J841" s="33">
        <v>2.2371554246926251</v>
      </c>
      <c r="K841" s="33" t="s">
        <v>308</v>
      </c>
      <c r="L841" s="33" t="s">
        <v>805</v>
      </c>
      <c r="M841" s="35">
        <f>IFERROR(INDEX(FreeStand_MedicareCRs!E:E,MATCH(Table1[[#This Row],[Medicare Number]],FreeStand_MedicareCRs!A:A,0)),INDEX(HospitalBased_Mdcr_Rates!G:G,MATCH(Table1[[#This Row],[Medicare Number]],HospitalBased_Mdcr_Rates!E:E,0)))</f>
        <v>295.99</v>
      </c>
      <c r="N841" s="35" t="str">
        <f>IFERROR(IF(Table1[[#This Row],[Medicare Rate in CR]]&gt;0,"Y","N"),"N")</f>
        <v>Y</v>
      </c>
      <c r="O841" s="40">
        <f>Table1[[#This Row],[Medicare Rate in CR]]*Table1[[#This Row],[SumOfUnits]]*Table1[[#This Row],[Actuarial Factor 6/13/22]]</f>
        <v>21851.795927107414</v>
      </c>
      <c r="P84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21851.795927107414</v>
      </c>
      <c r="Q841" s="37">
        <f>Table1[[#This Row],[Trended Medicare Pricing for all RHCs]]-Table1[[#This Row],[SumOfSFY23 Estimated Payment 6/13/2022]]</f>
        <v>12203.68284169827</v>
      </c>
      <c r="R841" s="35">
        <f>Table1[[#This Row],[SumOfUnits]]*Table1[[#This Row],[Actuarial Factor 6/13/22]]</f>
        <v>73.826129014856633</v>
      </c>
    </row>
    <row r="842" spans="1:18" x14ac:dyDescent="0.2">
      <c r="A842" s="178" t="s">
        <v>50</v>
      </c>
      <c r="B842" s="33" t="s">
        <v>696</v>
      </c>
      <c r="C842" s="33" t="s">
        <v>249</v>
      </c>
      <c r="D842" s="33" t="s">
        <v>184</v>
      </c>
      <c r="E842" s="33" t="s">
        <v>789</v>
      </c>
      <c r="F842" s="37">
        <v>11586.449999999999</v>
      </c>
      <c r="G842" s="33">
        <v>89</v>
      </c>
      <c r="H842" s="33">
        <v>89</v>
      </c>
      <c r="I842" s="37">
        <f>Table1[[#This Row],[SumOfPaid]]*Table1[[#This Row],[Actuarial Factor 6/13/22]]</f>
        <v>17981.859776070531</v>
      </c>
      <c r="J842" s="33">
        <v>1.551973190759079</v>
      </c>
      <c r="K842" s="33" t="s">
        <v>308</v>
      </c>
      <c r="L842" s="33" t="s">
        <v>805</v>
      </c>
      <c r="M842" s="35">
        <f>IFERROR(INDEX(FreeStand_MedicareCRs!E:E,MATCH(Table1[[#This Row],[Medicare Number]],FreeStand_MedicareCRs!A:A,0)),INDEX(HospitalBased_Mdcr_Rates!G:G,MATCH(Table1[[#This Row],[Medicare Number]],HospitalBased_Mdcr_Rates!E:E,0)))</f>
        <v>295.99</v>
      </c>
      <c r="N842" s="35" t="str">
        <f>IFERROR(IF(Table1[[#This Row],[Medicare Rate in CR]]&gt;0,"Y","N"),"N")</f>
        <v>Y</v>
      </c>
      <c r="O842" s="40">
        <f>Table1[[#This Row],[Medicare Rate in CR]]*Table1[[#This Row],[SumOfUnits]]*Table1[[#This Row],[Actuarial Factor 6/13/22]]</f>
        <v>40883.800481217404</v>
      </c>
      <c r="P84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40883.800481217404</v>
      </c>
      <c r="Q842" s="37">
        <f>Table1[[#This Row],[Trended Medicare Pricing for all RHCs]]-Table1[[#This Row],[SumOfSFY23 Estimated Payment 6/13/2022]]</f>
        <v>22901.940705146873</v>
      </c>
      <c r="R842" s="35">
        <f>Table1[[#This Row],[SumOfUnits]]*Table1[[#This Row],[Actuarial Factor 6/13/22]]</f>
        <v>138.12561397755803</v>
      </c>
    </row>
    <row r="843" spans="1:18" x14ac:dyDescent="0.2">
      <c r="A843" s="178" t="s">
        <v>50</v>
      </c>
      <c r="B843" s="33" t="s">
        <v>696</v>
      </c>
      <c r="C843" s="33" t="s">
        <v>249</v>
      </c>
      <c r="D843" s="33" t="s">
        <v>184</v>
      </c>
      <c r="E843" s="33" t="s">
        <v>791</v>
      </c>
      <c r="F843" s="37">
        <v>467.69999999999993</v>
      </c>
      <c r="G843" s="33">
        <v>4</v>
      </c>
      <c r="H843" s="33">
        <v>4</v>
      </c>
      <c r="I843" s="37">
        <f>Table1[[#This Row],[SumOfPaid]]*Table1[[#This Row],[Actuarial Factor 6/13/22]]</f>
        <v>774.77800945487866</v>
      </c>
      <c r="J843" s="33">
        <v>1.6565704713595868</v>
      </c>
      <c r="K843" s="33" t="s">
        <v>308</v>
      </c>
      <c r="L843" s="33" t="s">
        <v>805</v>
      </c>
      <c r="M843" s="35">
        <f>IFERROR(INDEX(FreeStand_MedicareCRs!E:E,MATCH(Table1[[#This Row],[Medicare Number]],FreeStand_MedicareCRs!A:A,0)),INDEX(HospitalBased_Mdcr_Rates!G:G,MATCH(Table1[[#This Row],[Medicare Number]],HospitalBased_Mdcr_Rates!E:E,0)))</f>
        <v>295.99</v>
      </c>
      <c r="N843" s="35" t="str">
        <f>IFERROR(IF(Table1[[#This Row],[Medicare Rate in CR]]&gt;0,"Y","N"),"N")</f>
        <v>Y</v>
      </c>
      <c r="O843" s="40">
        <f>Table1[[#This Row],[Medicare Rate in CR]]*Table1[[#This Row],[SumOfUnits]]*Table1[[#This Row],[Actuarial Factor 6/13/22]]</f>
        <v>1961.3131752708964</v>
      </c>
      <c r="P84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1961.3131752708964</v>
      </c>
      <c r="Q843" s="37">
        <f>Table1[[#This Row],[Trended Medicare Pricing for all RHCs]]-Table1[[#This Row],[SumOfSFY23 Estimated Payment 6/13/2022]]</f>
        <v>1186.5351658160178</v>
      </c>
      <c r="R843" s="35">
        <f>Table1[[#This Row],[SumOfUnits]]*Table1[[#This Row],[Actuarial Factor 6/13/22]]</f>
        <v>6.6262818854383472</v>
      </c>
    </row>
    <row r="844" spans="1:18" x14ac:dyDescent="0.2">
      <c r="A844" s="178" t="s">
        <v>50</v>
      </c>
      <c r="B844" s="33" t="s">
        <v>696</v>
      </c>
      <c r="C844" s="33" t="s">
        <v>249</v>
      </c>
      <c r="D844" s="33" t="s">
        <v>184</v>
      </c>
      <c r="E844" s="33" t="s">
        <v>788</v>
      </c>
      <c r="F844" s="37">
        <v>2491.4299999999998</v>
      </c>
      <c r="G844" s="33">
        <v>19</v>
      </c>
      <c r="H844" s="33">
        <v>19</v>
      </c>
      <c r="I844" s="37">
        <f>Table1[[#This Row],[SumOfPaid]]*Table1[[#This Row],[Actuarial Factor 6/13/22]]</f>
        <v>5018.5383386055573</v>
      </c>
      <c r="J844" s="33">
        <v>2.0143204258620782</v>
      </c>
      <c r="K844" s="33" t="s">
        <v>308</v>
      </c>
      <c r="L844" s="33" t="s">
        <v>805</v>
      </c>
      <c r="M844" s="35">
        <f>IFERROR(INDEX(FreeStand_MedicareCRs!E:E,MATCH(Table1[[#This Row],[Medicare Number]],FreeStand_MedicareCRs!A:A,0)),INDEX(HospitalBased_Mdcr_Rates!G:G,MATCH(Table1[[#This Row],[Medicare Number]],HospitalBased_Mdcr_Rates!E:E,0)))</f>
        <v>295.99</v>
      </c>
      <c r="N844" s="35" t="str">
        <f>IFERROR(IF(Table1[[#This Row],[Medicare Rate in CR]]&gt;0,"Y","N"),"N")</f>
        <v>Y</v>
      </c>
      <c r="O844" s="40">
        <f>Table1[[#This Row],[Medicare Rate in CR]]*Table1[[#This Row],[SumOfUnits]]*Table1[[#This Row],[Actuarial Factor 6/13/22]]</f>
        <v>11328.155354167415</v>
      </c>
      <c r="P84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11328.155354167415</v>
      </c>
      <c r="Q844" s="37">
        <f>Table1[[#This Row],[Trended Medicare Pricing for all RHCs]]-Table1[[#This Row],[SumOfSFY23 Estimated Payment 6/13/2022]]</f>
        <v>6309.6170155618574</v>
      </c>
      <c r="R844" s="35">
        <f>Table1[[#This Row],[SumOfUnits]]*Table1[[#This Row],[Actuarial Factor 6/13/22]]</f>
        <v>38.272088091379487</v>
      </c>
    </row>
    <row r="845" spans="1:18" x14ac:dyDescent="0.2">
      <c r="A845" s="178" t="s">
        <v>50</v>
      </c>
      <c r="B845" s="33" t="s">
        <v>696</v>
      </c>
      <c r="C845" s="33" t="s">
        <v>249</v>
      </c>
      <c r="D845" s="33" t="s">
        <v>184</v>
      </c>
      <c r="E845" s="33" t="s">
        <v>787</v>
      </c>
      <c r="F845" s="37">
        <v>1978.0099999999998</v>
      </c>
      <c r="G845" s="33">
        <v>15</v>
      </c>
      <c r="H845" s="33">
        <v>15</v>
      </c>
      <c r="I845" s="37">
        <f>Table1[[#This Row],[SumOfPaid]]*Table1[[#This Row],[Actuarial Factor 6/13/22]]</f>
        <v>2471.772776381943</v>
      </c>
      <c r="J845" s="33">
        <v>1.2496260263506975</v>
      </c>
      <c r="K845" s="33" t="s">
        <v>308</v>
      </c>
      <c r="L845" s="33" t="s">
        <v>805</v>
      </c>
      <c r="M845" s="35">
        <f>IFERROR(INDEX(FreeStand_MedicareCRs!E:E,MATCH(Table1[[#This Row],[Medicare Number]],FreeStand_MedicareCRs!A:A,0)),INDEX(HospitalBased_Mdcr_Rates!G:G,MATCH(Table1[[#This Row],[Medicare Number]],HospitalBased_Mdcr_Rates!E:E,0)))</f>
        <v>295.99</v>
      </c>
      <c r="N845" s="35" t="str">
        <f>IFERROR(IF(Table1[[#This Row],[Medicare Rate in CR]]&gt;0,"Y","N"),"N")</f>
        <v>Y</v>
      </c>
      <c r="O845" s="40">
        <f>Table1[[#This Row],[Medicare Rate in CR]]*Table1[[#This Row],[SumOfUnits]]*Table1[[#This Row],[Actuarial Factor 6/13/22]]</f>
        <v>5548.1521130931451</v>
      </c>
      <c r="P84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5548.1521130931451</v>
      </c>
      <c r="Q845" s="37">
        <f>Table1[[#This Row],[Trended Medicare Pricing for all RHCs]]-Table1[[#This Row],[SumOfSFY23 Estimated Payment 6/13/2022]]</f>
        <v>3076.3793367112021</v>
      </c>
      <c r="R845" s="35">
        <f>Table1[[#This Row],[SumOfUnits]]*Table1[[#This Row],[Actuarial Factor 6/13/22]]</f>
        <v>18.744390395260464</v>
      </c>
    </row>
    <row r="846" spans="1:18" x14ac:dyDescent="0.2">
      <c r="A846" s="178" t="s">
        <v>50</v>
      </c>
      <c r="B846" s="33" t="s">
        <v>696</v>
      </c>
      <c r="C846" s="33" t="s">
        <v>249</v>
      </c>
      <c r="D846" s="33" t="s">
        <v>185</v>
      </c>
      <c r="E846" s="33" t="s">
        <v>607</v>
      </c>
      <c r="F846" s="37">
        <v>260.77999999999997</v>
      </c>
      <c r="G846" s="33">
        <v>2</v>
      </c>
      <c r="H846" s="33">
        <v>2</v>
      </c>
      <c r="I846" s="37">
        <f>Table1[[#This Row],[SumOfPaid]]*Table1[[#This Row],[Actuarial Factor 6/13/22]]</f>
        <v>394.37120357479483</v>
      </c>
      <c r="J846" s="33">
        <v>1.5122754949566488</v>
      </c>
      <c r="K846" s="33" t="s">
        <v>308</v>
      </c>
      <c r="L846" s="33" t="s">
        <v>805</v>
      </c>
      <c r="M846" s="35">
        <f>IFERROR(INDEX(FreeStand_MedicareCRs!E:E,MATCH(Table1[[#This Row],[Medicare Number]],FreeStand_MedicareCRs!A:A,0)),INDEX(HospitalBased_Mdcr_Rates!G:G,MATCH(Table1[[#This Row],[Medicare Number]],HospitalBased_Mdcr_Rates!E:E,0)))</f>
        <v>295.99</v>
      </c>
      <c r="N846" s="35" t="str">
        <f>IFERROR(IF(Table1[[#This Row],[Medicare Rate in CR]]&gt;0,"Y","N"),"N")</f>
        <v>Y</v>
      </c>
      <c r="O846" s="40">
        <f>Table1[[#This Row],[Medicare Rate in CR]]*Table1[[#This Row],[SumOfUnits]]*Table1[[#This Row],[Actuarial Factor 6/13/22]]</f>
        <v>895.23684750443704</v>
      </c>
      <c r="P84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895.23684750443704</v>
      </c>
      <c r="Q846" s="37">
        <f>Table1[[#This Row],[Trended Medicare Pricing for all RHCs]]-Table1[[#This Row],[SumOfSFY23 Estimated Payment 6/13/2022]]</f>
        <v>500.8656439296422</v>
      </c>
      <c r="R846" s="35">
        <f>Table1[[#This Row],[SumOfUnits]]*Table1[[#This Row],[Actuarial Factor 6/13/22]]</f>
        <v>3.0245509899132976</v>
      </c>
    </row>
    <row r="847" spans="1:18" x14ac:dyDescent="0.2">
      <c r="A847" s="178" t="s">
        <v>50</v>
      </c>
      <c r="B847" s="33" t="s">
        <v>696</v>
      </c>
      <c r="C847" s="33" t="s">
        <v>249</v>
      </c>
      <c r="D847" s="33" t="s">
        <v>185</v>
      </c>
      <c r="E847" s="33" t="s">
        <v>796</v>
      </c>
      <c r="F847" s="37">
        <v>391.17</v>
      </c>
      <c r="G847" s="33">
        <v>3</v>
      </c>
      <c r="H847" s="33">
        <v>3</v>
      </c>
      <c r="I847" s="37">
        <f>Table1[[#This Row],[SumOfPaid]]*Table1[[#This Row],[Actuarial Factor 6/13/22]]</f>
        <v>371.92899081963242</v>
      </c>
      <c r="J847" s="33">
        <v>0.95081164409242114</v>
      </c>
      <c r="K847" s="33" t="s">
        <v>308</v>
      </c>
      <c r="L847" s="33" t="s">
        <v>805</v>
      </c>
      <c r="M847" s="35">
        <f>IFERROR(INDEX(FreeStand_MedicareCRs!E:E,MATCH(Table1[[#This Row],[Medicare Number]],FreeStand_MedicareCRs!A:A,0)),INDEX(HospitalBased_Mdcr_Rates!G:G,MATCH(Table1[[#This Row],[Medicare Number]],HospitalBased_Mdcr_Rates!E:E,0)))</f>
        <v>295.99</v>
      </c>
      <c r="N847" s="35" t="str">
        <f>IFERROR(IF(Table1[[#This Row],[Medicare Rate in CR]]&gt;0,"Y","N"),"N")</f>
        <v>Y</v>
      </c>
      <c r="O847" s="40">
        <f>Table1[[#This Row],[Medicare Rate in CR]]*Table1[[#This Row],[SumOfUnits]]*Table1[[#This Row],[Actuarial Factor 6/13/22]]</f>
        <v>844.29221560474718</v>
      </c>
      <c r="P84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844.29221560474718</v>
      </c>
      <c r="Q847" s="37">
        <f>Table1[[#This Row],[Trended Medicare Pricing for all RHCs]]-Table1[[#This Row],[SumOfSFY23 Estimated Payment 6/13/2022]]</f>
        <v>472.36322478511477</v>
      </c>
      <c r="R847" s="35">
        <f>Table1[[#This Row],[SumOfUnits]]*Table1[[#This Row],[Actuarial Factor 6/13/22]]</f>
        <v>2.8524349322772635</v>
      </c>
    </row>
    <row r="848" spans="1:18" x14ac:dyDescent="0.2">
      <c r="A848" s="178" t="s">
        <v>50</v>
      </c>
      <c r="B848" s="33" t="s">
        <v>696</v>
      </c>
      <c r="C848" s="33" t="s">
        <v>249</v>
      </c>
      <c r="D848" s="33" t="s">
        <v>185</v>
      </c>
      <c r="E848" s="33" t="s">
        <v>795</v>
      </c>
      <c r="F848" s="37">
        <v>5794</v>
      </c>
      <c r="G848" s="33">
        <v>44</v>
      </c>
      <c r="H848" s="33">
        <v>44</v>
      </c>
      <c r="I848" s="37">
        <f>Table1[[#This Row],[SumOfPaid]]*Table1[[#This Row],[Actuarial Factor 6/13/22]]</f>
        <v>6606.7713663970917</v>
      </c>
      <c r="J848" s="33">
        <v>1.1402781094920766</v>
      </c>
      <c r="K848" s="33" t="s">
        <v>308</v>
      </c>
      <c r="L848" s="33" t="s">
        <v>805</v>
      </c>
      <c r="M848" s="35">
        <f>IFERROR(INDEX(FreeStand_MedicareCRs!E:E,MATCH(Table1[[#This Row],[Medicare Number]],FreeStand_MedicareCRs!A:A,0)),INDEX(HospitalBased_Mdcr_Rates!G:G,MATCH(Table1[[#This Row],[Medicare Number]],HospitalBased_Mdcr_Rates!E:E,0)))</f>
        <v>295.99</v>
      </c>
      <c r="N848" s="35" t="str">
        <f>IFERROR(IF(Table1[[#This Row],[Medicare Rate in CR]]&gt;0,"Y","N"),"N")</f>
        <v>Y</v>
      </c>
      <c r="O848" s="40">
        <f>Table1[[#This Row],[Medicare Rate in CR]]*Table1[[#This Row],[SumOfUnits]]*Table1[[#This Row],[Actuarial Factor 6/13/22]]</f>
        <v>14850.480375656631</v>
      </c>
      <c r="P84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14850.480375656631</v>
      </c>
      <c r="Q848" s="37">
        <f>Table1[[#This Row],[Trended Medicare Pricing for all RHCs]]-Table1[[#This Row],[SumOfSFY23 Estimated Payment 6/13/2022]]</f>
        <v>8243.709009259539</v>
      </c>
      <c r="R848" s="35">
        <f>Table1[[#This Row],[SumOfUnits]]*Table1[[#This Row],[Actuarial Factor 6/13/22]]</f>
        <v>50.172236817651374</v>
      </c>
    </row>
    <row r="849" spans="1:18" x14ac:dyDescent="0.2">
      <c r="A849" s="178" t="s">
        <v>50</v>
      </c>
      <c r="B849" s="33" t="s">
        <v>696</v>
      </c>
      <c r="C849" s="33" t="s">
        <v>422</v>
      </c>
      <c r="D849" s="33" t="s">
        <v>184</v>
      </c>
      <c r="E849" s="33" t="s">
        <v>789</v>
      </c>
      <c r="F849" s="37">
        <v>260.77999999999997</v>
      </c>
      <c r="G849" s="33">
        <v>2</v>
      </c>
      <c r="H849" s="33">
        <v>2</v>
      </c>
      <c r="I849" s="37">
        <f>Table1[[#This Row],[SumOfPaid]]*Table1[[#This Row],[Actuarial Factor 6/13/22]]</f>
        <v>425.51052552664424</v>
      </c>
      <c r="J849" s="33">
        <v>1.6316838926552815</v>
      </c>
      <c r="K849" s="33" t="s">
        <v>308</v>
      </c>
      <c r="L849" s="33" t="s">
        <v>805</v>
      </c>
      <c r="M849" s="35">
        <f>IFERROR(INDEX(FreeStand_MedicareCRs!E:E,MATCH(Table1[[#This Row],[Medicare Number]],FreeStand_MedicareCRs!A:A,0)),INDEX(HospitalBased_Mdcr_Rates!G:G,MATCH(Table1[[#This Row],[Medicare Number]],HospitalBased_Mdcr_Rates!E:E,0)))</f>
        <v>295.99</v>
      </c>
      <c r="N849" s="35" t="str">
        <f>IFERROR(IF(Table1[[#This Row],[Medicare Rate in CR]]&gt;0,"Y","N"),"N")</f>
        <v>Y</v>
      </c>
      <c r="O849" s="40">
        <f>Table1[[#This Row],[Medicare Rate in CR]]*Table1[[#This Row],[SumOfUnits]]*Table1[[#This Row],[Actuarial Factor 6/13/22]]</f>
        <v>965.92423077407352</v>
      </c>
      <c r="P84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965.92423077407352</v>
      </c>
      <c r="Q849" s="37">
        <f>Table1[[#This Row],[Trended Medicare Pricing for all RHCs]]-Table1[[#This Row],[SumOfSFY23 Estimated Payment 6/13/2022]]</f>
        <v>540.41370524742933</v>
      </c>
      <c r="R849" s="35">
        <f>Table1[[#This Row],[SumOfUnits]]*Table1[[#This Row],[Actuarial Factor 6/13/22]]</f>
        <v>3.2633677853105629</v>
      </c>
    </row>
    <row r="850" spans="1:18" x14ac:dyDescent="0.2">
      <c r="A850" s="178" t="s">
        <v>10</v>
      </c>
      <c r="B850" s="33" t="s">
        <v>642</v>
      </c>
      <c r="C850" s="33" t="s">
        <v>421</v>
      </c>
      <c r="D850" s="33" t="s">
        <v>184</v>
      </c>
      <c r="E850" s="33" t="s">
        <v>786</v>
      </c>
      <c r="F850" s="37">
        <v>849.30000000000007</v>
      </c>
      <c r="G850" s="33">
        <v>10</v>
      </c>
      <c r="H850" s="33">
        <v>10</v>
      </c>
      <c r="I850" s="37">
        <f>Table1[[#This Row],[SumOfPaid]]*Table1[[#This Row],[Actuarial Factor 6/13/22]]</f>
        <v>1199.7856375640984</v>
      </c>
      <c r="J850" s="33">
        <v>1.412675894930058</v>
      </c>
      <c r="K850" s="33" t="s">
        <v>591</v>
      </c>
      <c r="L850" s="33" t="s">
        <v>806</v>
      </c>
      <c r="M850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50" s="35" t="str">
        <f>IFERROR(IF(Table1[[#This Row],[Medicare Rate in CR]]&gt;0,"Y","N"),"N")</f>
        <v>N</v>
      </c>
      <c r="O850" s="40" t="e">
        <f>Table1[[#This Row],[Medicare Rate in CR]]*Table1[[#This Row],[SumOfUnits]]*Table1[[#This Row],[Actuarial Factor 6/13/22]]</f>
        <v>#N/A</v>
      </c>
      <c r="P85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1410.0378407573633</v>
      </c>
      <c r="Q850" s="37">
        <f>Table1[[#This Row],[Trended Medicare Pricing for all RHCs]]-Table1[[#This Row],[SumOfSFY23 Estimated Payment 6/13/2022]]</f>
        <v>210.2522031932649</v>
      </c>
      <c r="R850" s="35">
        <f>Table1[[#This Row],[SumOfUnits]]*Table1[[#This Row],[Actuarial Factor 6/13/22]]</f>
        <v>14.12675894930058</v>
      </c>
    </row>
    <row r="851" spans="1:18" x14ac:dyDescent="0.2">
      <c r="A851" s="178" t="s">
        <v>10</v>
      </c>
      <c r="B851" s="33" t="s">
        <v>642</v>
      </c>
      <c r="C851" s="33" t="s">
        <v>421</v>
      </c>
      <c r="D851" s="33" t="s">
        <v>184</v>
      </c>
      <c r="E851" s="33" t="s">
        <v>790</v>
      </c>
      <c r="F851" s="37">
        <v>339.4</v>
      </c>
      <c r="G851" s="33">
        <v>4</v>
      </c>
      <c r="H851" s="33">
        <v>4</v>
      </c>
      <c r="I851" s="37">
        <f>Table1[[#This Row],[SumOfPaid]]*Table1[[#This Row],[Actuarial Factor 6/13/22]]</f>
        <v>681.89426674467882</v>
      </c>
      <c r="J851" s="33">
        <v>2.0091168731428368</v>
      </c>
      <c r="K851" s="33" t="s">
        <v>591</v>
      </c>
      <c r="L851" s="33" t="s">
        <v>806</v>
      </c>
      <c r="M851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51" s="35" t="str">
        <f>IFERROR(IF(Table1[[#This Row],[Medicare Rate in CR]]&gt;0,"Y","N"),"N")</f>
        <v>N</v>
      </c>
      <c r="O851" s="40" t="e">
        <f>Table1[[#This Row],[Medicare Rate in CR]]*Table1[[#This Row],[SumOfUnits]]*Table1[[#This Row],[Actuarial Factor 6/13/22]]</f>
        <v>#N/A</v>
      </c>
      <c r="P85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801.39042292388228</v>
      </c>
      <c r="Q851" s="37">
        <f>Table1[[#This Row],[Trended Medicare Pricing for all RHCs]]-Table1[[#This Row],[SumOfSFY23 Estimated Payment 6/13/2022]]</f>
        <v>119.49615617920347</v>
      </c>
      <c r="R851" s="35">
        <f>Table1[[#This Row],[SumOfUnits]]*Table1[[#This Row],[Actuarial Factor 6/13/22]]</f>
        <v>8.0364674925713473</v>
      </c>
    </row>
    <row r="852" spans="1:18" x14ac:dyDescent="0.2">
      <c r="A852" s="178" t="s">
        <v>10</v>
      </c>
      <c r="B852" s="33" t="s">
        <v>642</v>
      </c>
      <c r="C852" s="33" t="s">
        <v>421</v>
      </c>
      <c r="D852" s="33" t="s">
        <v>184</v>
      </c>
      <c r="E852" s="33" t="s">
        <v>789</v>
      </c>
      <c r="F852" s="37">
        <v>2656.69</v>
      </c>
      <c r="G852" s="33">
        <v>32</v>
      </c>
      <c r="H852" s="33">
        <v>32</v>
      </c>
      <c r="I852" s="37">
        <f>Table1[[#This Row],[SumOfPaid]]*Table1[[#This Row],[Actuarial Factor 6/13/22]]</f>
        <v>4110.461494410245</v>
      </c>
      <c r="J852" s="33">
        <v>1.5472115656739194</v>
      </c>
      <c r="K852" s="33" t="s">
        <v>591</v>
      </c>
      <c r="L852" s="33" t="s">
        <v>806</v>
      </c>
      <c r="M852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52" s="35" t="str">
        <f>IFERROR(IF(Table1[[#This Row],[Medicare Rate in CR]]&gt;0,"Y","N"),"N")</f>
        <v>N</v>
      </c>
      <c r="O852" s="40" t="e">
        <f>Table1[[#This Row],[Medicare Rate in CR]]*Table1[[#This Row],[SumOfUnits]]*Table1[[#This Row],[Actuarial Factor 6/13/22]]</f>
        <v>#N/A</v>
      </c>
      <c r="P85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4830.7848240805943</v>
      </c>
      <c r="Q852" s="37">
        <f>Table1[[#This Row],[Trended Medicare Pricing for all RHCs]]-Table1[[#This Row],[SumOfSFY23 Estimated Payment 6/13/2022]]</f>
        <v>720.32332967034927</v>
      </c>
      <c r="R852" s="35">
        <f>Table1[[#This Row],[SumOfUnits]]*Table1[[#This Row],[Actuarial Factor 6/13/22]]</f>
        <v>49.51077010156542</v>
      </c>
    </row>
    <row r="853" spans="1:18" x14ac:dyDescent="0.2">
      <c r="A853" s="178" t="s">
        <v>10</v>
      </c>
      <c r="B853" s="33" t="s">
        <v>642</v>
      </c>
      <c r="C853" s="33" t="s">
        <v>426</v>
      </c>
      <c r="D853" s="33" t="s">
        <v>2</v>
      </c>
      <c r="E853" s="33" t="s">
        <v>799</v>
      </c>
      <c r="F853" s="37">
        <v>84.45</v>
      </c>
      <c r="G853" s="33">
        <v>1</v>
      </c>
      <c r="H853" s="33">
        <v>1</v>
      </c>
      <c r="I853" s="37">
        <f>Table1[[#This Row],[SumOfPaid]]*Table1[[#This Row],[Actuarial Factor 6/13/22]]</f>
        <v>107.74765861043035</v>
      </c>
      <c r="J853" s="33">
        <v>1.2758751759672036</v>
      </c>
      <c r="K853" s="33" t="s">
        <v>591</v>
      </c>
      <c r="L853" s="33" t="s">
        <v>806</v>
      </c>
      <c r="M853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53" s="35" t="str">
        <f>IFERROR(IF(Table1[[#This Row],[Medicare Rate in CR]]&gt;0,"Y","N"),"N")</f>
        <v>N</v>
      </c>
      <c r="O853" s="40" t="e">
        <f>Table1[[#This Row],[Medicare Rate in CR]]*Table1[[#This Row],[SumOfUnits]]*Table1[[#This Row],[Actuarial Factor 6/13/22]]</f>
        <v>#N/A</v>
      </c>
      <c r="P85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231.70495650469846</v>
      </c>
      <c r="Q853" s="37">
        <f>Table1[[#This Row],[Trended Medicare Pricing for all RHCs]]-Table1[[#This Row],[SumOfSFY23 Estimated Payment 6/13/2022]]</f>
        <v>123.95729789426811</v>
      </c>
      <c r="R853" s="35">
        <f>Table1[[#This Row],[SumOfUnits]]*Table1[[#This Row],[Actuarial Factor 6/13/22]]</f>
        <v>1.2758751759672036</v>
      </c>
    </row>
    <row r="854" spans="1:18" x14ac:dyDescent="0.2">
      <c r="A854" s="178" t="s">
        <v>10</v>
      </c>
      <c r="B854" s="33" t="s">
        <v>642</v>
      </c>
      <c r="C854" s="33" t="s">
        <v>413</v>
      </c>
      <c r="D854" s="33" t="s">
        <v>185</v>
      </c>
      <c r="E854" s="33" t="s">
        <v>795</v>
      </c>
      <c r="F854" s="37">
        <v>84.45</v>
      </c>
      <c r="G854" s="33">
        <v>1</v>
      </c>
      <c r="H854" s="33">
        <v>1</v>
      </c>
      <c r="I854" s="37">
        <f>Table1[[#This Row],[SumOfPaid]]*Table1[[#This Row],[Actuarial Factor 6/13/22]]</f>
        <v>102.08367431092006</v>
      </c>
      <c r="J854" s="33">
        <v>1.2088060901233872</v>
      </c>
      <c r="K854" s="33" t="s">
        <v>591</v>
      </c>
      <c r="L854" s="33" t="s">
        <v>806</v>
      </c>
      <c r="M854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54" s="35" t="str">
        <f>IFERROR(IF(Table1[[#This Row],[Medicare Rate in CR]]&gt;0,"Y","N"),"N")</f>
        <v>N</v>
      </c>
      <c r="O854" s="40" t="e">
        <f>Table1[[#This Row],[Medicare Rate in CR]]*Table1[[#This Row],[SumOfUnits]]*Table1[[#This Row],[Actuarial Factor 6/13/22]]</f>
        <v>#N/A</v>
      </c>
      <c r="P85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237.57227271128053</v>
      </c>
      <c r="Q854" s="37">
        <f>Table1[[#This Row],[Trended Medicare Pricing for all RHCs]]-Table1[[#This Row],[SumOfSFY23 Estimated Payment 6/13/2022]]</f>
        <v>135.48859840036047</v>
      </c>
      <c r="R854" s="35">
        <f>Table1[[#This Row],[SumOfUnits]]*Table1[[#This Row],[Actuarial Factor 6/13/22]]</f>
        <v>1.2088060901233872</v>
      </c>
    </row>
    <row r="855" spans="1:18" x14ac:dyDescent="0.2">
      <c r="A855" s="178" t="s">
        <v>10</v>
      </c>
      <c r="B855" s="33" t="s">
        <v>642</v>
      </c>
      <c r="C855" s="33" t="s">
        <v>408</v>
      </c>
      <c r="D855" s="33" t="s">
        <v>184</v>
      </c>
      <c r="E855" s="33" t="s">
        <v>786</v>
      </c>
      <c r="F855" s="37">
        <v>170.5</v>
      </c>
      <c r="G855" s="33">
        <v>2</v>
      </c>
      <c r="H855" s="33">
        <v>2</v>
      </c>
      <c r="I855" s="37">
        <f>Table1[[#This Row],[SumOfPaid]]*Table1[[#This Row],[Actuarial Factor 6/13/22]]</f>
        <v>230.04413931301386</v>
      </c>
      <c r="J855" s="33">
        <v>1.3492324886393774</v>
      </c>
      <c r="K855" s="33" t="s">
        <v>591</v>
      </c>
      <c r="L855" s="33" t="s">
        <v>806</v>
      </c>
      <c r="M855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55" s="35" t="str">
        <f>IFERROR(IF(Table1[[#This Row],[Medicare Rate in CR]]&gt;0,"Y","N"),"N")</f>
        <v>N</v>
      </c>
      <c r="O855" s="40" t="e">
        <f>Table1[[#This Row],[Medicare Rate in CR]]*Table1[[#This Row],[SumOfUnits]]*Table1[[#This Row],[Actuarial Factor 6/13/22]]</f>
        <v>#N/A</v>
      </c>
      <c r="P85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264.60538631073132</v>
      </c>
      <c r="Q855" s="37">
        <f>Table1[[#This Row],[Trended Medicare Pricing for all RHCs]]-Table1[[#This Row],[SumOfSFY23 Estimated Payment 6/13/2022]]</f>
        <v>34.561246997717461</v>
      </c>
      <c r="R855" s="35">
        <f>Table1[[#This Row],[SumOfUnits]]*Table1[[#This Row],[Actuarial Factor 6/13/22]]</f>
        <v>2.6984649772787548</v>
      </c>
    </row>
    <row r="856" spans="1:18" x14ac:dyDescent="0.2">
      <c r="A856" s="178" t="s">
        <v>10</v>
      </c>
      <c r="B856" s="33" t="s">
        <v>642</v>
      </c>
      <c r="C856" s="33" t="s">
        <v>408</v>
      </c>
      <c r="D856" s="33" t="s">
        <v>184</v>
      </c>
      <c r="E856" s="33" t="s">
        <v>789</v>
      </c>
      <c r="F856" s="37">
        <v>170.5</v>
      </c>
      <c r="G856" s="33">
        <v>2</v>
      </c>
      <c r="H856" s="33">
        <v>2</v>
      </c>
      <c r="I856" s="37">
        <f>Table1[[#This Row],[SumOfPaid]]*Table1[[#This Row],[Actuarial Factor 6/13/22]]</f>
        <v>257.08506709671019</v>
      </c>
      <c r="J856" s="33">
        <v>1.5078303055525524</v>
      </c>
      <c r="K856" s="33" t="s">
        <v>591</v>
      </c>
      <c r="L856" s="33" t="s">
        <v>806</v>
      </c>
      <c r="M856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56" s="35" t="str">
        <f>IFERROR(IF(Table1[[#This Row],[Medicare Rate in CR]]&gt;0,"Y","N"),"N")</f>
        <v>N</v>
      </c>
      <c r="O856" s="40" t="e">
        <f>Table1[[#This Row],[Medicare Rate in CR]]*Table1[[#This Row],[SumOfUnits]]*Table1[[#This Row],[Actuarial Factor 6/13/22]]</f>
        <v>#N/A</v>
      </c>
      <c r="P85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295.70887437946988</v>
      </c>
      <c r="Q856" s="37">
        <f>Table1[[#This Row],[Trended Medicare Pricing for all RHCs]]-Table1[[#This Row],[SumOfSFY23 Estimated Payment 6/13/2022]]</f>
        <v>38.623807282759685</v>
      </c>
      <c r="R856" s="35">
        <f>Table1[[#This Row],[SumOfUnits]]*Table1[[#This Row],[Actuarial Factor 6/13/22]]</f>
        <v>3.0156606111051047</v>
      </c>
    </row>
    <row r="857" spans="1:18" x14ac:dyDescent="0.2">
      <c r="A857" s="178" t="s">
        <v>10</v>
      </c>
      <c r="B857" s="33" t="s">
        <v>642</v>
      </c>
      <c r="C857" s="33" t="s">
        <v>408</v>
      </c>
      <c r="D857" s="33" t="s">
        <v>184</v>
      </c>
      <c r="E857" s="33" t="s">
        <v>788</v>
      </c>
      <c r="F857" s="37">
        <v>84.45</v>
      </c>
      <c r="G857" s="33">
        <v>1</v>
      </c>
      <c r="H857" s="33">
        <v>1</v>
      </c>
      <c r="I857" s="37">
        <f>Table1[[#This Row],[SumOfPaid]]*Table1[[#This Row],[Actuarial Factor 6/13/22]]</f>
        <v>172.99895656165921</v>
      </c>
      <c r="J857" s="33">
        <v>2.0485370818432114</v>
      </c>
      <c r="K857" s="33" t="s">
        <v>591</v>
      </c>
      <c r="L857" s="33" t="s">
        <v>806</v>
      </c>
      <c r="M857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57" s="35" t="str">
        <f>IFERROR(IF(Table1[[#This Row],[Medicare Rate in CR]]&gt;0,"Y","N"),"N")</f>
        <v>N</v>
      </c>
      <c r="O857" s="40" t="e">
        <f>Table1[[#This Row],[Medicare Rate in CR]]*Table1[[#This Row],[SumOfUnits]]*Table1[[#This Row],[Actuarial Factor 6/13/22]]</f>
        <v>#N/A</v>
      </c>
      <c r="P85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198.98988024235067</v>
      </c>
      <c r="Q857" s="37">
        <f>Table1[[#This Row],[Trended Medicare Pricing for all RHCs]]-Table1[[#This Row],[SumOfSFY23 Estimated Payment 6/13/2022]]</f>
        <v>25.990923680691452</v>
      </c>
      <c r="R857" s="35">
        <f>Table1[[#This Row],[SumOfUnits]]*Table1[[#This Row],[Actuarial Factor 6/13/22]]</f>
        <v>2.0485370818432114</v>
      </c>
    </row>
    <row r="858" spans="1:18" x14ac:dyDescent="0.2">
      <c r="A858" s="178" t="s">
        <v>10</v>
      </c>
      <c r="B858" s="33" t="s">
        <v>642</v>
      </c>
      <c r="C858" s="33" t="s">
        <v>408</v>
      </c>
      <c r="D858" s="33" t="s">
        <v>185</v>
      </c>
      <c r="E858" s="33" t="s">
        <v>795</v>
      </c>
      <c r="F858" s="37">
        <v>253.35000000000002</v>
      </c>
      <c r="G858" s="33">
        <v>3</v>
      </c>
      <c r="H858" s="33">
        <v>3</v>
      </c>
      <c r="I858" s="37">
        <f>Table1[[#This Row],[SumOfPaid]]*Table1[[#This Row],[Actuarial Factor 6/13/22]]</f>
        <v>299.13089012634993</v>
      </c>
      <c r="J858" s="33">
        <v>1.1807021516729816</v>
      </c>
      <c r="K858" s="33" t="s">
        <v>591</v>
      </c>
      <c r="L858" s="33" t="s">
        <v>806</v>
      </c>
      <c r="M858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58" s="35" t="str">
        <f>IFERROR(IF(Table1[[#This Row],[Medicare Rate in CR]]&gt;0,"Y","N"),"N")</f>
        <v>N</v>
      </c>
      <c r="O858" s="40" t="e">
        <f>Table1[[#This Row],[Medicare Rate in CR]]*Table1[[#This Row],[SumOfUnits]]*Table1[[#This Row],[Actuarial Factor 6/13/22]]</f>
        <v>#N/A</v>
      </c>
      <c r="P85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344.07155503169145</v>
      </c>
      <c r="Q858" s="37">
        <f>Table1[[#This Row],[Trended Medicare Pricing for all RHCs]]-Table1[[#This Row],[SumOfSFY23 Estimated Payment 6/13/2022]]</f>
        <v>44.940664905341521</v>
      </c>
      <c r="R858" s="35">
        <f>Table1[[#This Row],[SumOfUnits]]*Table1[[#This Row],[Actuarial Factor 6/13/22]]</f>
        <v>3.5421064550189447</v>
      </c>
    </row>
    <row r="859" spans="1:18" x14ac:dyDescent="0.2">
      <c r="A859" s="178" t="s">
        <v>10</v>
      </c>
      <c r="B859" s="33" t="s">
        <v>642</v>
      </c>
      <c r="C859" s="33" t="s">
        <v>423</v>
      </c>
      <c r="D859" s="33" t="s">
        <v>184</v>
      </c>
      <c r="E859" s="33" t="s">
        <v>786</v>
      </c>
      <c r="F859" s="37">
        <v>339.4</v>
      </c>
      <c r="G859" s="33">
        <v>4</v>
      </c>
      <c r="H859" s="33">
        <v>4</v>
      </c>
      <c r="I859" s="37">
        <f>Table1[[#This Row],[SumOfPaid]]*Table1[[#This Row],[Actuarial Factor 6/13/22]]</f>
        <v>508.29611280266175</v>
      </c>
      <c r="J859" s="33">
        <v>1.4976314460891627</v>
      </c>
      <c r="K859" s="33" t="s">
        <v>591</v>
      </c>
      <c r="L859" s="33" t="s">
        <v>806</v>
      </c>
      <c r="M859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59" s="35" t="str">
        <f>IFERROR(IF(Table1[[#This Row],[Medicare Rate in CR]]&gt;0,"Y","N"),"N")</f>
        <v>N</v>
      </c>
      <c r="O859" s="40" t="e">
        <f>Table1[[#This Row],[Medicare Rate in CR]]*Table1[[#This Row],[SumOfUnits]]*Table1[[#This Row],[Actuarial Factor 6/13/22]]</f>
        <v>#N/A</v>
      </c>
      <c r="P85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725.84929993477351</v>
      </c>
      <c r="Q859" s="37">
        <f>Table1[[#This Row],[Trended Medicare Pricing for all RHCs]]-Table1[[#This Row],[SumOfSFY23 Estimated Payment 6/13/2022]]</f>
        <v>217.55318713211176</v>
      </c>
      <c r="R859" s="35">
        <f>Table1[[#This Row],[SumOfUnits]]*Table1[[#This Row],[Actuarial Factor 6/13/22]]</f>
        <v>5.9905257843566506</v>
      </c>
    </row>
    <row r="860" spans="1:18" x14ac:dyDescent="0.2">
      <c r="A860" s="178" t="s">
        <v>10</v>
      </c>
      <c r="B860" s="33" t="s">
        <v>642</v>
      </c>
      <c r="C860" s="33" t="s">
        <v>423</v>
      </c>
      <c r="D860" s="33" t="s">
        <v>184</v>
      </c>
      <c r="E860" s="33" t="s">
        <v>789</v>
      </c>
      <c r="F860" s="37">
        <v>253.35000000000002</v>
      </c>
      <c r="G860" s="33">
        <v>3</v>
      </c>
      <c r="H860" s="33">
        <v>3</v>
      </c>
      <c r="I860" s="37">
        <f>Table1[[#This Row],[SumOfPaid]]*Table1[[#This Row],[Actuarial Factor 6/13/22]]</f>
        <v>383.9457352247058</v>
      </c>
      <c r="J860" s="33">
        <v>1.5154755682838199</v>
      </c>
      <c r="K860" s="33" t="s">
        <v>591</v>
      </c>
      <c r="L860" s="33" t="s">
        <v>806</v>
      </c>
      <c r="M860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60" s="35" t="str">
        <f>IFERROR(IF(Table1[[#This Row],[Medicare Rate in CR]]&gt;0,"Y","N"),"N")</f>
        <v>N</v>
      </c>
      <c r="O860" s="40" t="e">
        <f>Table1[[#This Row],[Medicare Rate in CR]]*Table1[[#This Row],[SumOfUnits]]*Table1[[#This Row],[Actuarial Factor 6/13/22]]</f>
        <v>#N/A</v>
      </c>
      <c r="P86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548.27636117294196</v>
      </c>
      <c r="Q860" s="37">
        <f>Table1[[#This Row],[Trended Medicare Pricing for all RHCs]]-Table1[[#This Row],[SumOfSFY23 Estimated Payment 6/13/2022]]</f>
        <v>164.33062594823616</v>
      </c>
      <c r="R860" s="35">
        <f>Table1[[#This Row],[SumOfUnits]]*Table1[[#This Row],[Actuarial Factor 6/13/22]]</f>
        <v>4.5464267048514593</v>
      </c>
    </row>
    <row r="861" spans="1:18" x14ac:dyDescent="0.2">
      <c r="A861" s="178" t="s">
        <v>10</v>
      </c>
      <c r="B861" s="33" t="s">
        <v>642</v>
      </c>
      <c r="C861" s="33" t="s">
        <v>249</v>
      </c>
      <c r="D861" s="33" t="s">
        <v>184</v>
      </c>
      <c r="E861" s="33" t="s">
        <v>792</v>
      </c>
      <c r="F861" s="37">
        <v>7433.59</v>
      </c>
      <c r="G861" s="33">
        <v>89</v>
      </c>
      <c r="H861" s="33">
        <v>89</v>
      </c>
      <c r="I861" s="37">
        <f>Table1[[#This Row],[SumOfPaid]]*Table1[[#This Row],[Actuarial Factor 6/13/22]]</f>
        <v>11304.446967635726</v>
      </c>
      <c r="J861" s="33">
        <v>1.5207251096220973</v>
      </c>
      <c r="K861" s="33" t="s">
        <v>591</v>
      </c>
      <c r="L861" s="33" t="s">
        <v>806</v>
      </c>
      <c r="M861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61" s="35" t="str">
        <f>IFERROR(IF(Table1[[#This Row],[Medicare Rate in CR]]&gt;0,"Y","N"),"N")</f>
        <v>N</v>
      </c>
      <c r="O861" s="40" t="e">
        <f>Table1[[#This Row],[Medicare Rate in CR]]*Table1[[#This Row],[SumOfUnits]]*Table1[[#This Row],[Actuarial Factor 6/13/22]]</f>
        <v>#N/A</v>
      </c>
      <c r="P86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16885.193868455601</v>
      </c>
      <c r="Q861" s="37">
        <f>Table1[[#This Row],[Trended Medicare Pricing for all RHCs]]-Table1[[#This Row],[SumOfSFY23 Estimated Payment 6/13/2022]]</f>
        <v>5580.746900819875</v>
      </c>
      <c r="R861" s="35">
        <f>Table1[[#This Row],[SumOfUnits]]*Table1[[#This Row],[Actuarial Factor 6/13/22]]</f>
        <v>135.34453475636667</v>
      </c>
    </row>
    <row r="862" spans="1:18" x14ac:dyDescent="0.2">
      <c r="A862" s="178" t="s">
        <v>10</v>
      </c>
      <c r="B862" s="33" t="s">
        <v>642</v>
      </c>
      <c r="C862" s="33" t="s">
        <v>249</v>
      </c>
      <c r="D862" s="33" t="s">
        <v>184</v>
      </c>
      <c r="E862" s="33" t="s">
        <v>786</v>
      </c>
      <c r="F862" s="37">
        <v>26074.280000000002</v>
      </c>
      <c r="G862" s="33">
        <v>308</v>
      </c>
      <c r="H862" s="33">
        <v>308</v>
      </c>
      <c r="I862" s="37">
        <f>Table1[[#This Row],[SumOfPaid]]*Table1[[#This Row],[Actuarial Factor 6/13/22]]</f>
        <v>39689.694802197533</v>
      </c>
      <c r="J862" s="33">
        <v>1.5221779777695694</v>
      </c>
      <c r="K862" s="33" t="s">
        <v>591</v>
      </c>
      <c r="L862" s="33" t="s">
        <v>806</v>
      </c>
      <c r="M862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62" s="35" t="str">
        <f>IFERROR(IF(Table1[[#This Row],[Medicare Rate in CR]]&gt;0,"Y","N"),"N")</f>
        <v>N</v>
      </c>
      <c r="O862" s="40" t="e">
        <f>Table1[[#This Row],[Medicare Rate in CR]]*Table1[[#This Row],[SumOfUnits]]*Table1[[#This Row],[Actuarial Factor 6/13/22]]</f>
        <v>#N/A</v>
      </c>
      <c r="P86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59283.589301945525</v>
      </c>
      <c r="Q862" s="37">
        <f>Table1[[#This Row],[Trended Medicare Pricing for all RHCs]]-Table1[[#This Row],[SumOfSFY23 Estimated Payment 6/13/2022]]</f>
        <v>19593.894499747992</v>
      </c>
      <c r="R862" s="35">
        <f>Table1[[#This Row],[SumOfUnits]]*Table1[[#This Row],[Actuarial Factor 6/13/22]]</f>
        <v>468.8308171530274</v>
      </c>
    </row>
    <row r="863" spans="1:18" x14ac:dyDescent="0.2">
      <c r="A863" s="178" t="s">
        <v>10</v>
      </c>
      <c r="B863" s="33" t="s">
        <v>642</v>
      </c>
      <c r="C863" s="33" t="s">
        <v>249</v>
      </c>
      <c r="D863" s="33" t="s">
        <v>184</v>
      </c>
      <c r="E863" s="33" t="s">
        <v>790</v>
      </c>
      <c r="F863" s="37">
        <v>10952.74</v>
      </c>
      <c r="G863" s="33">
        <v>130</v>
      </c>
      <c r="H863" s="33">
        <v>130</v>
      </c>
      <c r="I863" s="37">
        <f>Table1[[#This Row],[SumOfPaid]]*Table1[[#This Row],[Actuarial Factor 6/13/22]]</f>
        <v>24502.981706247901</v>
      </c>
      <c r="J863" s="33">
        <v>2.2371554246926251</v>
      </c>
      <c r="K863" s="33" t="s">
        <v>591</v>
      </c>
      <c r="L863" s="33" t="s">
        <v>806</v>
      </c>
      <c r="M863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63" s="35" t="str">
        <f>IFERROR(IF(Table1[[#This Row],[Medicare Rate in CR]]&gt;0,"Y","N"),"N")</f>
        <v>N</v>
      </c>
      <c r="O863" s="40" t="e">
        <f>Table1[[#This Row],[Medicare Rate in CR]]*Table1[[#This Row],[SumOfUnits]]*Table1[[#This Row],[Actuarial Factor 6/13/22]]</f>
        <v>#N/A</v>
      </c>
      <c r="P86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36599.543316867639</v>
      </c>
      <c r="Q863" s="37">
        <f>Table1[[#This Row],[Trended Medicare Pricing for all RHCs]]-Table1[[#This Row],[SumOfSFY23 Estimated Payment 6/13/2022]]</f>
        <v>12096.561610619738</v>
      </c>
      <c r="R863" s="35">
        <f>Table1[[#This Row],[SumOfUnits]]*Table1[[#This Row],[Actuarial Factor 6/13/22]]</f>
        <v>290.83020521004124</v>
      </c>
    </row>
    <row r="864" spans="1:18" x14ac:dyDescent="0.2">
      <c r="A864" s="178" t="s">
        <v>10</v>
      </c>
      <c r="B864" s="33" t="s">
        <v>642</v>
      </c>
      <c r="C864" s="33" t="s">
        <v>249</v>
      </c>
      <c r="D864" s="33" t="s">
        <v>184</v>
      </c>
      <c r="E864" s="33" t="s">
        <v>793</v>
      </c>
      <c r="F864" s="37">
        <v>118.39</v>
      </c>
      <c r="G864" s="33">
        <v>2</v>
      </c>
      <c r="H864" s="33">
        <v>2</v>
      </c>
      <c r="I864" s="37">
        <f>Table1[[#This Row],[SumOfPaid]]*Table1[[#This Row],[Actuarial Factor 6/13/22]]</f>
        <v>264.8568307293599</v>
      </c>
      <c r="J864" s="33">
        <v>2.2371554246926251</v>
      </c>
      <c r="K864" s="33" t="s">
        <v>591</v>
      </c>
      <c r="L864" s="33" t="s">
        <v>806</v>
      </c>
      <c r="M864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64" s="35" t="str">
        <f>IFERROR(IF(Table1[[#This Row],[Medicare Rate in CR]]&gt;0,"Y","N"),"N")</f>
        <v>N</v>
      </c>
      <c r="O864" s="40" t="e">
        <f>Table1[[#This Row],[Medicare Rate in CR]]*Table1[[#This Row],[SumOfUnits]]*Table1[[#This Row],[Actuarial Factor 6/13/22]]</f>
        <v>#N/A</v>
      </c>
      <c r="P86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395.61058997875972</v>
      </c>
      <c r="Q864" s="37">
        <f>Table1[[#This Row],[Trended Medicare Pricing for all RHCs]]-Table1[[#This Row],[SumOfSFY23 Estimated Payment 6/13/2022]]</f>
        <v>130.75375924939982</v>
      </c>
      <c r="R864" s="35">
        <f>Table1[[#This Row],[SumOfUnits]]*Table1[[#This Row],[Actuarial Factor 6/13/22]]</f>
        <v>4.4743108493852501</v>
      </c>
    </row>
    <row r="865" spans="1:18" x14ac:dyDescent="0.2">
      <c r="A865" s="178" t="s">
        <v>10</v>
      </c>
      <c r="B865" s="33" t="s">
        <v>642</v>
      </c>
      <c r="C865" s="33" t="s">
        <v>249</v>
      </c>
      <c r="D865" s="33" t="s">
        <v>184</v>
      </c>
      <c r="E865" s="33" t="s">
        <v>789</v>
      </c>
      <c r="F865" s="37">
        <v>44708.459999999875</v>
      </c>
      <c r="G865" s="33">
        <v>537</v>
      </c>
      <c r="H865" s="33">
        <v>537</v>
      </c>
      <c r="I865" s="37">
        <f>Table1[[#This Row],[SumOfPaid]]*Table1[[#This Row],[Actuarial Factor 6/13/22]]</f>
        <v>69386.33132012446</v>
      </c>
      <c r="J865" s="33">
        <v>1.551973190759079</v>
      </c>
      <c r="K865" s="33" t="s">
        <v>591</v>
      </c>
      <c r="L865" s="33" t="s">
        <v>806</v>
      </c>
      <c r="M865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65" s="35" t="str">
        <f>IFERROR(IF(Table1[[#This Row],[Medicare Rate in CR]]&gt;0,"Y","N"),"N")</f>
        <v>N</v>
      </c>
      <c r="O865" s="40" t="e">
        <f>Table1[[#This Row],[Medicare Rate in CR]]*Table1[[#This Row],[SumOfUnits]]*Table1[[#This Row],[Actuarial Factor 6/13/22]]</f>
        <v>#N/A</v>
      </c>
      <c r="P86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103640.77601632815</v>
      </c>
      <c r="Q865" s="37">
        <f>Table1[[#This Row],[Trended Medicare Pricing for all RHCs]]-Table1[[#This Row],[SumOfSFY23 Estimated Payment 6/13/2022]]</f>
        <v>34254.444696203689</v>
      </c>
      <c r="R865" s="35">
        <f>Table1[[#This Row],[SumOfUnits]]*Table1[[#This Row],[Actuarial Factor 6/13/22]]</f>
        <v>833.40960343762549</v>
      </c>
    </row>
    <row r="866" spans="1:18" x14ac:dyDescent="0.2">
      <c r="A866" s="178" t="s">
        <v>10</v>
      </c>
      <c r="B866" s="33" t="s">
        <v>642</v>
      </c>
      <c r="C866" s="33" t="s">
        <v>249</v>
      </c>
      <c r="D866" s="33" t="s">
        <v>184</v>
      </c>
      <c r="E866" s="33" t="s">
        <v>791</v>
      </c>
      <c r="F866" s="37">
        <v>678.80000000000007</v>
      </c>
      <c r="G866" s="33">
        <v>8</v>
      </c>
      <c r="H866" s="33">
        <v>8</v>
      </c>
      <c r="I866" s="37">
        <f>Table1[[#This Row],[SumOfPaid]]*Table1[[#This Row],[Actuarial Factor 6/13/22]]</f>
        <v>1124.4800359588876</v>
      </c>
      <c r="J866" s="33">
        <v>1.6565704713595868</v>
      </c>
      <c r="K866" s="33" t="s">
        <v>591</v>
      </c>
      <c r="L866" s="33" t="s">
        <v>806</v>
      </c>
      <c r="M866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66" s="35" t="str">
        <f>IFERROR(IF(Table1[[#This Row],[Medicare Rate in CR]]&gt;0,"Y","N"),"N")</f>
        <v>N</v>
      </c>
      <c r="O866" s="40" t="e">
        <f>Table1[[#This Row],[Medicare Rate in CR]]*Table1[[#This Row],[SumOfUnits]]*Table1[[#This Row],[Actuarial Factor 6/13/22]]</f>
        <v>#N/A</v>
      </c>
      <c r="P86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1679.6101094315452</v>
      </c>
      <c r="Q866" s="37">
        <f>Table1[[#This Row],[Trended Medicare Pricing for all RHCs]]-Table1[[#This Row],[SumOfSFY23 Estimated Payment 6/13/2022]]</f>
        <v>555.13007347265761</v>
      </c>
      <c r="R866" s="35">
        <f>Table1[[#This Row],[SumOfUnits]]*Table1[[#This Row],[Actuarial Factor 6/13/22]]</f>
        <v>13.252563770876694</v>
      </c>
    </row>
    <row r="867" spans="1:18" x14ac:dyDescent="0.2">
      <c r="A867" s="178" t="s">
        <v>10</v>
      </c>
      <c r="B867" s="33" t="s">
        <v>642</v>
      </c>
      <c r="C867" s="33" t="s">
        <v>249</v>
      </c>
      <c r="D867" s="33" t="s">
        <v>184</v>
      </c>
      <c r="E867" s="33" t="s">
        <v>788</v>
      </c>
      <c r="F867" s="37">
        <v>4484.8099999999995</v>
      </c>
      <c r="G867" s="33">
        <v>53</v>
      </c>
      <c r="H867" s="33">
        <v>53</v>
      </c>
      <c r="I867" s="37">
        <f>Table1[[#This Row],[SumOfPaid]]*Table1[[#This Row],[Actuarial Factor 6/13/22]]</f>
        <v>9033.8443891105053</v>
      </c>
      <c r="J867" s="33">
        <v>2.0143204258620782</v>
      </c>
      <c r="K867" s="33" t="s">
        <v>591</v>
      </c>
      <c r="L867" s="33" t="s">
        <v>806</v>
      </c>
      <c r="M867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67" s="35" t="str">
        <f>IFERROR(IF(Table1[[#This Row],[Medicare Rate in CR]]&gt;0,"Y","N"),"N")</f>
        <v>N</v>
      </c>
      <c r="O867" s="40" t="e">
        <f>Table1[[#This Row],[Medicare Rate in CR]]*Table1[[#This Row],[SumOfUnits]]*Table1[[#This Row],[Actuarial Factor 6/13/22]]</f>
        <v>#N/A</v>
      </c>
      <c r="P86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13493.646732502953</v>
      </c>
      <c r="Q867" s="37">
        <f>Table1[[#This Row],[Trended Medicare Pricing for all RHCs]]-Table1[[#This Row],[SumOfSFY23 Estimated Payment 6/13/2022]]</f>
        <v>4459.8023433924482</v>
      </c>
      <c r="R867" s="35">
        <f>Table1[[#This Row],[SumOfUnits]]*Table1[[#This Row],[Actuarial Factor 6/13/22]]</f>
        <v>106.75898257069014</v>
      </c>
    </row>
    <row r="868" spans="1:18" x14ac:dyDescent="0.2">
      <c r="A868" s="178" t="s">
        <v>10</v>
      </c>
      <c r="B868" s="33" t="s">
        <v>642</v>
      </c>
      <c r="C868" s="33" t="s">
        <v>249</v>
      </c>
      <c r="D868" s="33" t="s">
        <v>184</v>
      </c>
      <c r="E868" s="33" t="s">
        <v>787</v>
      </c>
      <c r="F868" s="37">
        <v>5399.6799999999985</v>
      </c>
      <c r="G868" s="33">
        <v>64</v>
      </c>
      <c r="H868" s="33">
        <v>64</v>
      </c>
      <c r="I868" s="37">
        <f>Table1[[#This Row],[SumOfPaid]]*Table1[[#This Row],[Actuarial Factor 6/13/22]]</f>
        <v>6747.5806619653322</v>
      </c>
      <c r="J868" s="33">
        <v>1.2496260263506975</v>
      </c>
      <c r="K868" s="33" t="s">
        <v>591</v>
      </c>
      <c r="L868" s="33" t="s">
        <v>806</v>
      </c>
      <c r="M868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68" s="35" t="str">
        <f>IFERROR(IF(Table1[[#This Row],[Medicare Rate in CR]]&gt;0,"Y","N"),"N")</f>
        <v>N</v>
      </c>
      <c r="O868" s="40" t="e">
        <f>Table1[[#This Row],[Medicare Rate in CR]]*Table1[[#This Row],[SumOfUnits]]*Table1[[#This Row],[Actuarial Factor 6/13/22]]</f>
        <v>#N/A</v>
      </c>
      <c r="P86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10078.70689707481</v>
      </c>
      <c r="Q868" s="37">
        <f>Table1[[#This Row],[Trended Medicare Pricing for all RHCs]]-Table1[[#This Row],[SumOfSFY23 Estimated Payment 6/13/2022]]</f>
        <v>3331.1262351094774</v>
      </c>
      <c r="R868" s="35">
        <f>Table1[[#This Row],[SumOfUnits]]*Table1[[#This Row],[Actuarial Factor 6/13/22]]</f>
        <v>79.976065686444642</v>
      </c>
    </row>
    <row r="869" spans="1:18" x14ac:dyDescent="0.2">
      <c r="A869" s="178" t="s">
        <v>10</v>
      </c>
      <c r="B869" s="33" t="s">
        <v>642</v>
      </c>
      <c r="C869" s="33" t="s">
        <v>249</v>
      </c>
      <c r="D869" s="33" t="s">
        <v>2</v>
      </c>
      <c r="E869" s="33" t="s">
        <v>802</v>
      </c>
      <c r="F869" s="37">
        <v>253.35000000000002</v>
      </c>
      <c r="G869" s="33">
        <v>3</v>
      </c>
      <c r="H869" s="33">
        <v>3</v>
      </c>
      <c r="I869" s="37">
        <f>Table1[[#This Row],[SumOfPaid]]*Table1[[#This Row],[Actuarial Factor 6/13/22]]</f>
        <v>266.96886795004525</v>
      </c>
      <c r="J869" s="33">
        <v>1.0537551527532869</v>
      </c>
      <c r="K869" s="33" t="s">
        <v>591</v>
      </c>
      <c r="L869" s="33" t="s">
        <v>806</v>
      </c>
      <c r="M869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69" s="35" t="str">
        <f>IFERROR(IF(Table1[[#This Row],[Medicare Rate in CR]]&gt;0,"Y","N"),"N")</f>
        <v>N</v>
      </c>
      <c r="O869" s="40" t="e">
        <f>Table1[[#This Row],[Medicare Rate in CR]]*Table1[[#This Row],[SumOfUnits]]*Table1[[#This Row],[Actuarial Factor 6/13/22]]</f>
        <v>#N/A</v>
      </c>
      <c r="P86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398.76529166657917</v>
      </c>
      <c r="Q869" s="37">
        <f>Table1[[#This Row],[Trended Medicare Pricing for all RHCs]]-Table1[[#This Row],[SumOfSFY23 Estimated Payment 6/13/2022]]</f>
        <v>131.79642371653392</v>
      </c>
      <c r="R869" s="35">
        <f>Table1[[#This Row],[SumOfUnits]]*Table1[[#This Row],[Actuarial Factor 6/13/22]]</f>
        <v>3.1612654582598605</v>
      </c>
    </row>
    <row r="870" spans="1:18" x14ac:dyDescent="0.2">
      <c r="A870" s="178" t="s">
        <v>10</v>
      </c>
      <c r="B870" s="33" t="s">
        <v>642</v>
      </c>
      <c r="C870" s="33" t="s">
        <v>249</v>
      </c>
      <c r="D870" s="33" t="s">
        <v>2</v>
      </c>
      <c r="E870" s="33" t="s">
        <v>800</v>
      </c>
      <c r="F870" s="37">
        <v>342.6</v>
      </c>
      <c r="G870" s="33">
        <v>4</v>
      </c>
      <c r="H870" s="33">
        <v>4</v>
      </c>
      <c r="I870" s="37">
        <f>Table1[[#This Row],[SumOfPaid]]*Table1[[#This Row],[Actuarial Factor 6/13/22]]</f>
        <v>447.8672156501018</v>
      </c>
      <c r="J870" s="33">
        <v>1.307259823847349</v>
      </c>
      <c r="K870" s="33" t="s">
        <v>591</v>
      </c>
      <c r="L870" s="33" t="s">
        <v>806</v>
      </c>
      <c r="M870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70" s="35" t="str">
        <f>IFERROR(IF(Table1[[#This Row],[Medicare Rate in CR]]&gt;0,"Y","N"),"N")</f>
        <v>N</v>
      </c>
      <c r="O870" s="40" t="e">
        <f>Table1[[#This Row],[Medicare Rate in CR]]*Table1[[#This Row],[SumOfUnits]]*Table1[[#This Row],[Actuarial Factor 6/13/22]]</f>
        <v>#N/A</v>
      </c>
      <c r="P87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668.96901593046323</v>
      </c>
      <c r="Q870" s="37">
        <f>Table1[[#This Row],[Trended Medicare Pricing for all RHCs]]-Table1[[#This Row],[SumOfSFY23 Estimated Payment 6/13/2022]]</f>
        <v>221.10180028036143</v>
      </c>
      <c r="R870" s="35">
        <f>Table1[[#This Row],[SumOfUnits]]*Table1[[#This Row],[Actuarial Factor 6/13/22]]</f>
        <v>5.2290392953893958</v>
      </c>
    </row>
    <row r="871" spans="1:18" x14ac:dyDescent="0.2">
      <c r="A871" s="178" t="s">
        <v>10</v>
      </c>
      <c r="B871" s="33" t="s">
        <v>642</v>
      </c>
      <c r="C871" s="33" t="s">
        <v>249</v>
      </c>
      <c r="D871" s="33" t="s">
        <v>2</v>
      </c>
      <c r="E871" s="33" t="s">
        <v>798</v>
      </c>
      <c r="F871" s="37">
        <v>1269.95</v>
      </c>
      <c r="G871" s="33">
        <v>15</v>
      </c>
      <c r="H871" s="33">
        <v>15</v>
      </c>
      <c r="I871" s="37">
        <f>Table1[[#This Row],[SumOfPaid]]*Table1[[#This Row],[Actuarial Factor 6/13/22]]</f>
        <v>1841.8031788118114</v>
      </c>
      <c r="J871" s="33">
        <v>1.4502958217345654</v>
      </c>
      <c r="K871" s="33" t="s">
        <v>591</v>
      </c>
      <c r="L871" s="33" t="s">
        <v>806</v>
      </c>
      <c r="M871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71" s="35" t="str">
        <f>IFERROR(IF(Table1[[#This Row],[Medicare Rate in CR]]&gt;0,"Y","N"),"N")</f>
        <v>N</v>
      </c>
      <c r="O871" s="40" t="e">
        <f>Table1[[#This Row],[Medicare Rate in CR]]*Table1[[#This Row],[SumOfUnits]]*Table1[[#This Row],[Actuarial Factor 6/13/22]]</f>
        <v>#N/A</v>
      </c>
      <c r="P87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2751.0592805478473</v>
      </c>
      <c r="Q871" s="37">
        <f>Table1[[#This Row],[Trended Medicare Pricing for all RHCs]]-Table1[[#This Row],[SumOfSFY23 Estimated Payment 6/13/2022]]</f>
        <v>909.25610173603582</v>
      </c>
      <c r="R871" s="35">
        <f>Table1[[#This Row],[SumOfUnits]]*Table1[[#This Row],[Actuarial Factor 6/13/22]]</f>
        <v>21.754437326018483</v>
      </c>
    </row>
    <row r="872" spans="1:18" x14ac:dyDescent="0.2">
      <c r="A872" s="178" t="s">
        <v>10</v>
      </c>
      <c r="B872" s="33" t="s">
        <v>642</v>
      </c>
      <c r="C872" s="33" t="s">
        <v>249</v>
      </c>
      <c r="D872" s="33" t="s">
        <v>2</v>
      </c>
      <c r="E872" s="33" t="s">
        <v>799</v>
      </c>
      <c r="F872" s="37">
        <v>3556.5</v>
      </c>
      <c r="G872" s="33">
        <v>42</v>
      </c>
      <c r="H872" s="33">
        <v>42</v>
      </c>
      <c r="I872" s="37">
        <f>Table1[[#This Row],[SumOfPaid]]*Table1[[#This Row],[Actuarial Factor 6/13/22]]</f>
        <v>4047.2819155598963</v>
      </c>
      <c r="J872" s="33">
        <v>1.1379957586278353</v>
      </c>
      <c r="K872" s="33" t="s">
        <v>591</v>
      </c>
      <c r="L872" s="33" t="s">
        <v>806</v>
      </c>
      <c r="M872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72" s="35" t="str">
        <f>IFERROR(IF(Table1[[#This Row],[Medicare Rate in CR]]&gt;0,"Y","N"),"N")</f>
        <v>N</v>
      </c>
      <c r="O872" s="40" t="e">
        <f>Table1[[#This Row],[Medicare Rate in CR]]*Table1[[#This Row],[SumOfUnits]]*Table1[[#This Row],[Actuarial Factor 6/13/22]]</f>
        <v>#N/A</v>
      </c>
      <c r="P87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6045.3324236184217</v>
      </c>
      <c r="Q872" s="37">
        <f>Table1[[#This Row],[Trended Medicare Pricing for all RHCs]]-Table1[[#This Row],[SumOfSFY23 Estimated Payment 6/13/2022]]</f>
        <v>1998.0505080585253</v>
      </c>
      <c r="R872" s="35">
        <f>Table1[[#This Row],[SumOfUnits]]*Table1[[#This Row],[Actuarial Factor 6/13/22]]</f>
        <v>47.795821862369081</v>
      </c>
    </row>
    <row r="873" spans="1:18" x14ac:dyDescent="0.2">
      <c r="A873" s="178" t="s">
        <v>10</v>
      </c>
      <c r="B873" s="33" t="s">
        <v>642</v>
      </c>
      <c r="C873" s="33" t="s">
        <v>249</v>
      </c>
      <c r="D873" s="33" t="s">
        <v>185</v>
      </c>
      <c r="E873" s="33" t="s">
        <v>794</v>
      </c>
      <c r="F873" s="37">
        <v>337.8</v>
      </c>
      <c r="G873" s="33">
        <v>4</v>
      </c>
      <c r="H873" s="33">
        <v>4</v>
      </c>
      <c r="I873" s="37">
        <f>Table1[[#This Row],[SumOfPaid]]*Table1[[#This Row],[Actuarial Factor 6/13/22]]</f>
        <v>368.06260846246425</v>
      </c>
      <c r="J873" s="33">
        <v>1.0895873548326354</v>
      </c>
      <c r="K873" s="33" t="s">
        <v>591</v>
      </c>
      <c r="L873" s="33" t="s">
        <v>806</v>
      </c>
      <c r="M873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73" s="35" t="str">
        <f>IFERROR(IF(Table1[[#This Row],[Medicare Rate in CR]]&gt;0,"Y","N"),"N")</f>
        <v>N</v>
      </c>
      <c r="O873" s="40" t="e">
        <f>Table1[[#This Row],[Medicare Rate in CR]]*Table1[[#This Row],[SumOfUnits]]*Table1[[#This Row],[Actuarial Factor 6/13/22]]</f>
        <v>#N/A</v>
      </c>
      <c r="P87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549.76669954850297</v>
      </c>
      <c r="Q873" s="37">
        <f>Table1[[#This Row],[Trended Medicare Pricing for all RHCs]]-Table1[[#This Row],[SumOfSFY23 Estimated Payment 6/13/2022]]</f>
        <v>181.70409108603872</v>
      </c>
      <c r="R873" s="35">
        <f>Table1[[#This Row],[SumOfUnits]]*Table1[[#This Row],[Actuarial Factor 6/13/22]]</f>
        <v>4.3583494193305414</v>
      </c>
    </row>
    <row r="874" spans="1:18" x14ac:dyDescent="0.2">
      <c r="A874" s="178" t="s">
        <v>10</v>
      </c>
      <c r="B874" s="33" t="s">
        <v>642</v>
      </c>
      <c r="C874" s="33" t="s">
        <v>249</v>
      </c>
      <c r="D874" s="33" t="s">
        <v>185</v>
      </c>
      <c r="E874" s="33" t="s">
        <v>797</v>
      </c>
      <c r="F874" s="37">
        <v>2884.1000000000004</v>
      </c>
      <c r="G874" s="33">
        <v>34</v>
      </c>
      <c r="H874" s="33">
        <v>34</v>
      </c>
      <c r="I874" s="37">
        <f>Table1[[#This Row],[SumOfPaid]]*Table1[[#This Row],[Actuarial Factor 6/13/22]]</f>
        <v>3144.7857858129455</v>
      </c>
      <c r="J874" s="33">
        <v>1.0903872215987467</v>
      </c>
      <c r="K874" s="33" t="s">
        <v>591</v>
      </c>
      <c r="L874" s="33" t="s">
        <v>806</v>
      </c>
      <c r="M874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74" s="35" t="str">
        <f>IFERROR(IF(Table1[[#This Row],[Medicare Rate in CR]]&gt;0,"Y","N"),"N")</f>
        <v>N</v>
      </c>
      <c r="O874" s="40" t="e">
        <f>Table1[[#This Row],[Medicare Rate in CR]]*Table1[[#This Row],[SumOfUnits]]*Table1[[#This Row],[Actuarial Factor 6/13/22]]</f>
        <v>#N/A</v>
      </c>
      <c r="P87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4697.2945974482082</v>
      </c>
      <c r="Q874" s="37">
        <f>Table1[[#This Row],[Trended Medicare Pricing for all RHCs]]-Table1[[#This Row],[SumOfSFY23 Estimated Payment 6/13/2022]]</f>
        <v>1552.5088116352626</v>
      </c>
      <c r="R874" s="35">
        <f>Table1[[#This Row],[SumOfUnits]]*Table1[[#This Row],[Actuarial Factor 6/13/22]]</f>
        <v>37.073165534357386</v>
      </c>
    </row>
    <row r="875" spans="1:18" x14ac:dyDescent="0.2">
      <c r="A875" s="178" t="s">
        <v>10</v>
      </c>
      <c r="B875" s="33" t="s">
        <v>642</v>
      </c>
      <c r="C875" s="33" t="s">
        <v>249</v>
      </c>
      <c r="D875" s="33" t="s">
        <v>185</v>
      </c>
      <c r="E875" s="33" t="s">
        <v>796</v>
      </c>
      <c r="F875" s="37">
        <v>168.9</v>
      </c>
      <c r="G875" s="33">
        <v>2</v>
      </c>
      <c r="H875" s="33">
        <v>2</v>
      </c>
      <c r="I875" s="37">
        <f>Table1[[#This Row],[SumOfPaid]]*Table1[[#This Row],[Actuarial Factor 6/13/22]]</f>
        <v>160.59208668720993</v>
      </c>
      <c r="J875" s="33">
        <v>0.95081164409242114</v>
      </c>
      <c r="K875" s="33" t="s">
        <v>591</v>
      </c>
      <c r="L875" s="33" t="s">
        <v>806</v>
      </c>
      <c r="M875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75" s="35" t="str">
        <f>IFERROR(IF(Table1[[#This Row],[Medicare Rate in CR]]&gt;0,"Y","N"),"N")</f>
        <v>N</v>
      </c>
      <c r="O875" s="40" t="e">
        <f>Table1[[#This Row],[Medicare Rate in CR]]*Table1[[#This Row],[SumOfUnits]]*Table1[[#This Row],[Actuarial Factor 6/13/22]]</f>
        <v>#N/A</v>
      </c>
      <c r="P87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239.87272665497693</v>
      </c>
      <c r="Q875" s="37">
        <f>Table1[[#This Row],[Trended Medicare Pricing for all RHCs]]-Table1[[#This Row],[SumOfSFY23 Estimated Payment 6/13/2022]]</f>
        <v>79.280639967767002</v>
      </c>
      <c r="R875" s="35">
        <f>Table1[[#This Row],[SumOfUnits]]*Table1[[#This Row],[Actuarial Factor 6/13/22]]</f>
        <v>1.9016232881848423</v>
      </c>
    </row>
    <row r="876" spans="1:18" x14ac:dyDescent="0.2">
      <c r="A876" s="178" t="s">
        <v>10</v>
      </c>
      <c r="B876" s="33" t="s">
        <v>642</v>
      </c>
      <c r="C876" s="33" t="s">
        <v>249</v>
      </c>
      <c r="D876" s="33" t="s">
        <v>185</v>
      </c>
      <c r="E876" s="33" t="s">
        <v>795</v>
      </c>
      <c r="F876" s="37">
        <v>11945.850000000002</v>
      </c>
      <c r="G876" s="33">
        <v>141</v>
      </c>
      <c r="H876" s="33">
        <v>141</v>
      </c>
      <c r="I876" s="37">
        <f>Table1[[#This Row],[SumOfPaid]]*Table1[[#This Row],[Actuarial Factor 6/13/22]]</f>
        <v>13621.591254275927</v>
      </c>
      <c r="J876" s="33">
        <v>1.1402781094920766</v>
      </c>
      <c r="K876" s="33" t="s">
        <v>591</v>
      </c>
      <c r="L876" s="33" t="s">
        <v>806</v>
      </c>
      <c r="M876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76" s="35" t="str">
        <f>IFERROR(IF(Table1[[#This Row],[Medicare Rate in CR]]&gt;0,"Y","N"),"N")</f>
        <v>N</v>
      </c>
      <c r="O876" s="40" t="e">
        <f>Table1[[#This Row],[Medicare Rate in CR]]*Table1[[#This Row],[SumOfUnits]]*Table1[[#This Row],[Actuarial Factor 6/13/22]]</f>
        <v>#N/A</v>
      </c>
      <c r="P87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20346.259289269103</v>
      </c>
      <c r="Q876" s="37">
        <f>Table1[[#This Row],[Trended Medicare Pricing for all RHCs]]-Table1[[#This Row],[SumOfSFY23 Estimated Payment 6/13/2022]]</f>
        <v>6724.6680349931758</v>
      </c>
      <c r="R876" s="35">
        <f>Table1[[#This Row],[SumOfUnits]]*Table1[[#This Row],[Actuarial Factor 6/13/22]]</f>
        <v>160.77921343838281</v>
      </c>
    </row>
    <row r="877" spans="1:18" x14ac:dyDescent="0.2">
      <c r="A877" s="178" t="s">
        <v>10</v>
      </c>
      <c r="B877" s="33" t="s">
        <v>642</v>
      </c>
      <c r="C877" s="33" t="s">
        <v>220</v>
      </c>
      <c r="D877" s="33" t="s">
        <v>184</v>
      </c>
      <c r="E877" s="33" t="s">
        <v>786</v>
      </c>
      <c r="F877" s="37">
        <v>84.45</v>
      </c>
      <c r="G877" s="33">
        <v>1</v>
      </c>
      <c r="H877" s="33">
        <v>1</v>
      </c>
      <c r="I877" s="37">
        <f>Table1[[#This Row],[SumOfPaid]]*Table1[[#This Row],[Actuarial Factor 6/13/22]]</f>
        <v>116.43781209943431</v>
      </c>
      <c r="J877" s="33">
        <v>1.3787781184065637</v>
      </c>
      <c r="K877" s="33" t="s">
        <v>591</v>
      </c>
      <c r="L877" s="33" t="s">
        <v>806</v>
      </c>
      <c r="M877" s="35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877" s="35" t="str">
        <f>IFERROR(IF(Table1[[#This Row],[Medicare Rate in CR]]&gt;0,"Y","N"),"N")</f>
        <v>N</v>
      </c>
      <c r="O877" s="40" t="e">
        <f>Table1[[#This Row],[Medicare Rate in CR]]*Table1[[#This Row],[SumOfUnits]]*Table1[[#This Row],[Actuarial Factor 6/13/22]]</f>
        <v>#N/A</v>
      </c>
      <c r="P87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143.5518646143185</v>
      </c>
      <c r="Q877" s="37">
        <f>Table1[[#This Row],[Trended Medicare Pricing for all RHCs]]-Table1[[#This Row],[SumOfSFY23 Estimated Payment 6/13/2022]]</f>
        <v>27.114052514884193</v>
      </c>
      <c r="R877" s="35">
        <f>Table1[[#This Row],[SumOfUnits]]*Table1[[#This Row],[Actuarial Factor 6/13/22]]</f>
        <v>1.3787781184065637</v>
      </c>
    </row>
    <row r="878" spans="1:18" x14ac:dyDescent="0.2">
      <c r="A878" s="178" t="s">
        <v>52</v>
      </c>
      <c r="B878" s="33" t="s">
        <v>668</v>
      </c>
      <c r="C878" s="33" t="s">
        <v>381</v>
      </c>
      <c r="D878" s="33" t="s">
        <v>184</v>
      </c>
      <c r="E878" s="33" t="s">
        <v>792</v>
      </c>
      <c r="F878" s="37">
        <v>265.01</v>
      </c>
      <c r="G878" s="33">
        <v>5</v>
      </c>
      <c r="H878" s="33">
        <v>5</v>
      </c>
      <c r="I878" s="37">
        <f>Table1[[#This Row],[SumOfPaid]]*Table1[[#This Row],[Actuarial Factor 6/13/22]]</f>
        <v>376.03257713526455</v>
      </c>
      <c r="J878" s="33">
        <v>1.4189373123099678</v>
      </c>
      <c r="K878" s="33" t="s">
        <v>199</v>
      </c>
      <c r="L878" s="33" t="s">
        <v>805</v>
      </c>
      <c r="M878" s="35">
        <f>IFERROR(INDEX(FreeStand_MedicareCRs!E:E,MATCH(Table1[[#This Row],[Medicare Number]],FreeStand_MedicareCRs!A:A,0)),INDEX(HospitalBased_Mdcr_Rates!G:G,MATCH(Table1[[#This Row],[Medicare Number]],HospitalBased_Mdcr_Rates!E:E,0)))</f>
        <v>247.25</v>
      </c>
      <c r="N878" s="35" t="str">
        <f>IFERROR(IF(Table1[[#This Row],[Medicare Rate in CR]]&gt;0,"Y","N"),"N")</f>
        <v>Y</v>
      </c>
      <c r="O878" s="40">
        <f>Table1[[#This Row],[Medicare Rate in CR]]*Table1[[#This Row],[SumOfUnits]]*Table1[[#This Row],[Actuarial Factor 6/13/22]]</f>
        <v>1754.1612523431977</v>
      </c>
      <c r="P87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1754.1612523431977</v>
      </c>
      <c r="Q878" s="37">
        <f>Table1[[#This Row],[Trended Medicare Pricing for all RHCs]]-Table1[[#This Row],[SumOfSFY23 Estimated Payment 6/13/2022]]</f>
        <v>1378.1286752079332</v>
      </c>
      <c r="R878" s="35">
        <f>Table1[[#This Row],[SumOfUnits]]*Table1[[#This Row],[Actuarial Factor 6/13/22]]</f>
        <v>7.0946865615498389</v>
      </c>
    </row>
    <row r="879" spans="1:18" x14ac:dyDescent="0.2">
      <c r="A879" s="178" t="s">
        <v>52</v>
      </c>
      <c r="B879" s="33" t="s">
        <v>668</v>
      </c>
      <c r="C879" s="33" t="s">
        <v>381</v>
      </c>
      <c r="D879" s="33" t="s">
        <v>184</v>
      </c>
      <c r="E879" s="33" t="s">
        <v>790</v>
      </c>
      <c r="F879" s="37">
        <v>62.77</v>
      </c>
      <c r="G879" s="33">
        <v>1</v>
      </c>
      <c r="H879" s="33">
        <v>1</v>
      </c>
      <c r="I879" s="37">
        <f>Table1[[#This Row],[SumOfPaid]]*Table1[[#This Row],[Actuarial Factor 6/13/22]]</f>
        <v>128.55746663457447</v>
      </c>
      <c r="J879" s="33">
        <v>2.048071795994495</v>
      </c>
      <c r="K879" s="33" t="s">
        <v>199</v>
      </c>
      <c r="L879" s="33" t="s">
        <v>805</v>
      </c>
      <c r="M879" s="35">
        <f>IFERROR(INDEX(FreeStand_MedicareCRs!E:E,MATCH(Table1[[#This Row],[Medicare Number]],FreeStand_MedicareCRs!A:A,0)),INDEX(HospitalBased_Mdcr_Rates!G:G,MATCH(Table1[[#This Row],[Medicare Number]],HospitalBased_Mdcr_Rates!E:E,0)))</f>
        <v>247.25</v>
      </c>
      <c r="N879" s="35" t="str">
        <f>IFERROR(IF(Table1[[#This Row],[Medicare Rate in CR]]&gt;0,"Y","N"),"N")</f>
        <v>Y</v>
      </c>
      <c r="O879" s="40">
        <f>Table1[[#This Row],[Medicare Rate in CR]]*Table1[[#This Row],[SumOfUnits]]*Table1[[#This Row],[Actuarial Factor 6/13/22]]</f>
        <v>506.38575155963889</v>
      </c>
      <c r="P87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506.38575155963889</v>
      </c>
      <c r="Q879" s="37">
        <f>Table1[[#This Row],[Trended Medicare Pricing for all RHCs]]-Table1[[#This Row],[SumOfSFY23 Estimated Payment 6/13/2022]]</f>
        <v>377.82828492506439</v>
      </c>
      <c r="R879" s="35">
        <f>Table1[[#This Row],[SumOfUnits]]*Table1[[#This Row],[Actuarial Factor 6/13/22]]</f>
        <v>2.048071795994495</v>
      </c>
    </row>
    <row r="880" spans="1:18" x14ac:dyDescent="0.2">
      <c r="A880" s="178" t="s">
        <v>52</v>
      </c>
      <c r="B880" s="33" t="s">
        <v>668</v>
      </c>
      <c r="C880" s="33" t="s">
        <v>381</v>
      </c>
      <c r="D880" s="33" t="s">
        <v>184</v>
      </c>
      <c r="E880" s="33" t="s">
        <v>791</v>
      </c>
      <c r="F880" s="37">
        <v>62.77</v>
      </c>
      <c r="G880" s="33">
        <v>1</v>
      </c>
      <c r="H880" s="33">
        <v>1</v>
      </c>
      <c r="I880" s="37">
        <f>Table1[[#This Row],[SumOfPaid]]*Table1[[#This Row],[Actuarial Factor 6/13/22]]</f>
        <v>101.55752855592851</v>
      </c>
      <c r="J880" s="33">
        <v>1.6179309949964713</v>
      </c>
      <c r="K880" s="33" t="s">
        <v>199</v>
      </c>
      <c r="L880" s="33" t="s">
        <v>805</v>
      </c>
      <c r="M880" s="35">
        <f>IFERROR(INDEX(FreeStand_MedicareCRs!E:E,MATCH(Table1[[#This Row],[Medicare Number]],FreeStand_MedicareCRs!A:A,0)),INDEX(HospitalBased_Mdcr_Rates!G:G,MATCH(Table1[[#This Row],[Medicare Number]],HospitalBased_Mdcr_Rates!E:E,0)))</f>
        <v>247.25</v>
      </c>
      <c r="N880" s="35" t="str">
        <f>IFERROR(IF(Table1[[#This Row],[Medicare Rate in CR]]&gt;0,"Y","N"),"N")</f>
        <v>Y</v>
      </c>
      <c r="O880" s="40">
        <f>Table1[[#This Row],[Medicare Rate in CR]]*Table1[[#This Row],[SumOfUnits]]*Table1[[#This Row],[Actuarial Factor 6/13/22]]</f>
        <v>400.03343851287752</v>
      </c>
      <c r="P88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400.03343851287752</v>
      </c>
      <c r="Q880" s="37">
        <f>Table1[[#This Row],[Trended Medicare Pricing for all RHCs]]-Table1[[#This Row],[SumOfSFY23 Estimated Payment 6/13/2022]]</f>
        <v>298.47590995694901</v>
      </c>
      <c r="R880" s="35">
        <f>Table1[[#This Row],[SumOfUnits]]*Table1[[#This Row],[Actuarial Factor 6/13/22]]</f>
        <v>1.6179309949964713</v>
      </c>
    </row>
    <row r="881" spans="1:18" x14ac:dyDescent="0.2">
      <c r="A881" s="178" t="s">
        <v>52</v>
      </c>
      <c r="B881" s="33" t="s">
        <v>668</v>
      </c>
      <c r="C881" s="33" t="s">
        <v>381</v>
      </c>
      <c r="D881" s="33" t="s">
        <v>184</v>
      </c>
      <c r="E881" s="33" t="s">
        <v>788</v>
      </c>
      <c r="F881" s="37">
        <v>561.21</v>
      </c>
      <c r="G881" s="33">
        <v>9</v>
      </c>
      <c r="H881" s="33">
        <v>9</v>
      </c>
      <c r="I881" s="37">
        <f>Table1[[#This Row],[SumOfPaid]]*Table1[[#This Row],[Actuarial Factor 6/13/22]]</f>
        <v>1029.6357614114859</v>
      </c>
      <c r="J881" s="33">
        <v>1.8346710882049249</v>
      </c>
      <c r="K881" s="33" t="s">
        <v>199</v>
      </c>
      <c r="L881" s="33" t="s">
        <v>805</v>
      </c>
      <c r="M881" s="35">
        <f>IFERROR(INDEX(FreeStand_MedicareCRs!E:E,MATCH(Table1[[#This Row],[Medicare Number]],FreeStand_MedicareCRs!A:A,0)),INDEX(HospitalBased_Mdcr_Rates!G:G,MATCH(Table1[[#This Row],[Medicare Number]],HospitalBased_Mdcr_Rates!E:E,0)))</f>
        <v>247.25</v>
      </c>
      <c r="N881" s="35" t="str">
        <f>IFERROR(IF(Table1[[#This Row],[Medicare Rate in CR]]&gt;0,"Y","N"),"N")</f>
        <v>Y</v>
      </c>
      <c r="O881" s="40">
        <f>Table1[[#This Row],[Medicare Rate in CR]]*Table1[[#This Row],[SumOfUnits]]*Table1[[#This Row],[Actuarial Factor 6/13/22]]</f>
        <v>4082.6018390280092</v>
      </c>
      <c r="P88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4082.6018390280092</v>
      </c>
      <c r="Q881" s="37">
        <f>Table1[[#This Row],[Trended Medicare Pricing for all RHCs]]-Table1[[#This Row],[SumOfSFY23 Estimated Payment 6/13/2022]]</f>
        <v>3052.9660776165233</v>
      </c>
      <c r="R881" s="35">
        <f>Table1[[#This Row],[SumOfUnits]]*Table1[[#This Row],[Actuarial Factor 6/13/22]]</f>
        <v>16.512039793844323</v>
      </c>
    </row>
    <row r="882" spans="1:18" x14ac:dyDescent="0.2">
      <c r="A882" s="178" t="s">
        <v>52</v>
      </c>
      <c r="B882" s="33" t="s">
        <v>668</v>
      </c>
      <c r="C882" s="33" t="s">
        <v>381</v>
      </c>
      <c r="D882" s="33" t="s">
        <v>2</v>
      </c>
      <c r="E882" s="33" t="s">
        <v>798</v>
      </c>
      <c r="F882" s="37">
        <v>62.77</v>
      </c>
      <c r="G882" s="33">
        <v>1</v>
      </c>
      <c r="H882" s="33">
        <v>1</v>
      </c>
      <c r="I882" s="37">
        <f>Table1[[#This Row],[SumOfPaid]]*Table1[[#This Row],[Actuarial Factor 6/13/22]]</f>
        <v>93.835489234956185</v>
      </c>
      <c r="J882" s="33">
        <v>1.4949098173483539</v>
      </c>
      <c r="K882" s="33" t="s">
        <v>199</v>
      </c>
      <c r="L882" s="33" t="s">
        <v>805</v>
      </c>
      <c r="M882" s="35">
        <f>IFERROR(INDEX(FreeStand_MedicareCRs!E:E,MATCH(Table1[[#This Row],[Medicare Number]],FreeStand_MedicareCRs!A:A,0)),INDEX(HospitalBased_Mdcr_Rates!G:G,MATCH(Table1[[#This Row],[Medicare Number]],HospitalBased_Mdcr_Rates!E:E,0)))</f>
        <v>247.25</v>
      </c>
      <c r="N882" s="35" t="str">
        <f>IFERROR(IF(Table1[[#This Row],[Medicare Rate in CR]]&gt;0,"Y","N"),"N")</f>
        <v>Y</v>
      </c>
      <c r="O882" s="40">
        <f>Table1[[#This Row],[Medicare Rate in CR]]*Table1[[#This Row],[SumOfUnits]]*Table1[[#This Row],[Actuarial Factor 6/13/22]]</f>
        <v>369.61645233938049</v>
      </c>
      <c r="P88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369.61645233938049</v>
      </c>
      <c r="Q882" s="37">
        <f>Table1[[#This Row],[Trended Medicare Pricing for all RHCs]]-Table1[[#This Row],[SumOfSFY23 Estimated Payment 6/13/2022]]</f>
        <v>275.7809631044243</v>
      </c>
      <c r="R882" s="35">
        <f>Table1[[#This Row],[SumOfUnits]]*Table1[[#This Row],[Actuarial Factor 6/13/22]]</f>
        <v>1.4949098173483539</v>
      </c>
    </row>
    <row r="883" spans="1:18" x14ac:dyDescent="0.2">
      <c r="A883" s="178" t="s">
        <v>52</v>
      </c>
      <c r="B883" s="33" t="s">
        <v>668</v>
      </c>
      <c r="C883" s="33" t="s">
        <v>381</v>
      </c>
      <c r="D883" s="33" t="s">
        <v>185</v>
      </c>
      <c r="E883" s="33" t="s">
        <v>797</v>
      </c>
      <c r="F883" s="37">
        <v>62.77</v>
      </c>
      <c r="G883" s="33">
        <v>1</v>
      </c>
      <c r="H883" s="33">
        <v>1</v>
      </c>
      <c r="I883" s="37">
        <f>Table1[[#This Row],[SumOfPaid]]*Table1[[#This Row],[Actuarial Factor 6/13/22]]</f>
        <v>62.330636365857004</v>
      </c>
      <c r="J883" s="33">
        <v>0.99300042003914291</v>
      </c>
      <c r="K883" s="33" t="s">
        <v>199</v>
      </c>
      <c r="L883" s="33" t="s">
        <v>805</v>
      </c>
      <c r="M883" s="35">
        <f>IFERROR(INDEX(FreeStand_MedicareCRs!E:E,MATCH(Table1[[#This Row],[Medicare Number]],FreeStand_MedicareCRs!A:A,0)),INDEX(HospitalBased_Mdcr_Rates!G:G,MATCH(Table1[[#This Row],[Medicare Number]],HospitalBased_Mdcr_Rates!E:E,0)))</f>
        <v>247.25</v>
      </c>
      <c r="N883" s="35" t="str">
        <f>IFERROR(IF(Table1[[#This Row],[Medicare Rate in CR]]&gt;0,"Y","N"),"N")</f>
        <v>Y</v>
      </c>
      <c r="O883" s="40">
        <f>Table1[[#This Row],[Medicare Rate in CR]]*Table1[[#This Row],[SumOfUnits]]*Table1[[#This Row],[Actuarial Factor 6/13/22]]</f>
        <v>245.51935385467809</v>
      </c>
      <c r="P88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245.51935385467809</v>
      </c>
      <c r="Q883" s="37">
        <f>Table1[[#This Row],[Trended Medicare Pricing for all RHCs]]-Table1[[#This Row],[SumOfSFY23 Estimated Payment 6/13/2022]]</f>
        <v>183.18871748882108</v>
      </c>
      <c r="R883" s="35">
        <f>Table1[[#This Row],[SumOfUnits]]*Table1[[#This Row],[Actuarial Factor 6/13/22]]</f>
        <v>0.99300042003914291</v>
      </c>
    </row>
    <row r="884" spans="1:18" x14ac:dyDescent="0.2">
      <c r="A884" s="178" t="s">
        <v>52</v>
      </c>
      <c r="B884" s="33" t="s">
        <v>668</v>
      </c>
      <c r="C884" s="33" t="s">
        <v>381</v>
      </c>
      <c r="D884" s="33" t="s">
        <v>185</v>
      </c>
      <c r="E884" s="33" t="s">
        <v>796</v>
      </c>
      <c r="F884" s="37">
        <v>313.85000000000002</v>
      </c>
      <c r="G884" s="33">
        <v>5</v>
      </c>
      <c r="H884" s="33">
        <v>5</v>
      </c>
      <c r="I884" s="37">
        <f>Table1[[#This Row],[SumOfPaid]]*Table1[[#This Row],[Actuarial Factor 6/13/22]]</f>
        <v>255.77296238828055</v>
      </c>
      <c r="J884" s="33">
        <v>0.81495288318712933</v>
      </c>
      <c r="K884" s="33" t="s">
        <v>199</v>
      </c>
      <c r="L884" s="33" t="s">
        <v>805</v>
      </c>
      <c r="M884" s="35">
        <f>IFERROR(INDEX(FreeStand_MedicareCRs!E:E,MATCH(Table1[[#This Row],[Medicare Number]],FreeStand_MedicareCRs!A:A,0)),INDEX(HospitalBased_Mdcr_Rates!G:G,MATCH(Table1[[#This Row],[Medicare Number]],HospitalBased_Mdcr_Rates!E:E,0)))</f>
        <v>247.25</v>
      </c>
      <c r="N884" s="35" t="str">
        <f>IFERROR(IF(Table1[[#This Row],[Medicare Rate in CR]]&gt;0,"Y","N"),"N")</f>
        <v>Y</v>
      </c>
      <c r="O884" s="40">
        <f>Table1[[#This Row],[Medicare Rate in CR]]*Table1[[#This Row],[SumOfUnits]]*Table1[[#This Row],[Actuarial Factor 6/13/22]]</f>
        <v>1007.4855018400887</v>
      </c>
      <c r="P88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1007.4855018400887</v>
      </c>
      <c r="Q884" s="37">
        <f>Table1[[#This Row],[Trended Medicare Pricing for all RHCs]]-Table1[[#This Row],[SumOfSFY23 Estimated Payment 6/13/2022]]</f>
        <v>751.71253945180808</v>
      </c>
      <c r="R884" s="35">
        <f>Table1[[#This Row],[SumOfUnits]]*Table1[[#This Row],[Actuarial Factor 6/13/22]]</f>
        <v>4.0747644159356469</v>
      </c>
    </row>
    <row r="885" spans="1:18" x14ac:dyDescent="0.2">
      <c r="A885" s="178" t="s">
        <v>52</v>
      </c>
      <c r="B885" s="33" t="s">
        <v>668</v>
      </c>
      <c r="C885" s="33" t="s">
        <v>381</v>
      </c>
      <c r="D885" s="33" t="s">
        <v>185</v>
      </c>
      <c r="E885" s="33" t="s">
        <v>795</v>
      </c>
      <c r="F885" s="37">
        <v>1504.62</v>
      </c>
      <c r="G885" s="33">
        <v>24</v>
      </c>
      <c r="H885" s="33">
        <v>24</v>
      </c>
      <c r="I885" s="37">
        <f>Table1[[#This Row],[SumOfPaid]]*Table1[[#This Row],[Actuarial Factor 6/13/22]]</f>
        <v>1809.8659116858582</v>
      </c>
      <c r="J885" s="33">
        <v>1.2028724273809057</v>
      </c>
      <c r="K885" s="33" t="s">
        <v>199</v>
      </c>
      <c r="L885" s="33" t="s">
        <v>805</v>
      </c>
      <c r="M885" s="35">
        <f>IFERROR(INDEX(FreeStand_MedicareCRs!E:E,MATCH(Table1[[#This Row],[Medicare Number]],FreeStand_MedicareCRs!A:A,0)),INDEX(HospitalBased_Mdcr_Rates!G:G,MATCH(Table1[[#This Row],[Medicare Number]],HospitalBased_Mdcr_Rates!E:E,0)))</f>
        <v>247.25</v>
      </c>
      <c r="N885" s="35" t="str">
        <f>IFERROR(IF(Table1[[#This Row],[Medicare Rate in CR]]&gt;0,"Y","N"),"N")</f>
        <v>Y</v>
      </c>
      <c r="O885" s="40">
        <f>Table1[[#This Row],[Medicare Rate in CR]]*Table1[[#This Row],[SumOfUnits]]*Table1[[#This Row],[Actuarial Factor 6/13/22]]</f>
        <v>7137.8449840782941</v>
      </c>
      <c r="P88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7137.8449840782941</v>
      </c>
      <c r="Q885" s="37">
        <f>Table1[[#This Row],[Trended Medicare Pricing for all RHCs]]-Table1[[#This Row],[SumOfSFY23 Estimated Payment 6/13/2022]]</f>
        <v>5327.9790723924361</v>
      </c>
      <c r="R885" s="35">
        <f>Table1[[#This Row],[SumOfUnits]]*Table1[[#This Row],[Actuarial Factor 6/13/22]]</f>
        <v>28.868938257141735</v>
      </c>
    </row>
    <row r="886" spans="1:18" x14ac:dyDescent="0.2">
      <c r="A886" s="178" t="s">
        <v>52</v>
      </c>
      <c r="B886" s="33" t="s">
        <v>668</v>
      </c>
      <c r="C886" s="33" t="s">
        <v>192</v>
      </c>
      <c r="D886" s="33" t="s">
        <v>184</v>
      </c>
      <c r="E886" s="33" t="s">
        <v>792</v>
      </c>
      <c r="F886" s="37">
        <v>374.76</v>
      </c>
      <c r="G886" s="33">
        <v>6</v>
      </c>
      <c r="H886" s="33">
        <v>6</v>
      </c>
      <c r="I886" s="37">
        <f>Table1[[#This Row],[SumOfPaid]]*Table1[[#This Row],[Actuarial Factor 6/13/22]]</f>
        <v>507.12106316026745</v>
      </c>
      <c r="J886" s="33">
        <v>1.3531888759746704</v>
      </c>
      <c r="K886" s="33" t="s">
        <v>199</v>
      </c>
      <c r="L886" s="33" t="s">
        <v>805</v>
      </c>
      <c r="M886" s="35">
        <f>IFERROR(INDEX(FreeStand_MedicareCRs!E:E,MATCH(Table1[[#This Row],[Medicare Number]],FreeStand_MedicareCRs!A:A,0)),INDEX(HospitalBased_Mdcr_Rates!G:G,MATCH(Table1[[#This Row],[Medicare Number]],HospitalBased_Mdcr_Rates!E:E,0)))</f>
        <v>247.25</v>
      </c>
      <c r="N886" s="35" t="str">
        <f>IFERROR(IF(Table1[[#This Row],[Medicare Rate in CR]]&gt;0,"Y","N"),"N")</f>
        <v>Y</v>
      </c>
      <c r="O886" s="40">
        <f>Table1[[#This Row],[Medicare Rate in CR]]*Table1[[#This Row],[SumOfUnits]]*Table1[[#This Row],[Actuarial Factor 6/13/22]]</f>
        <v>2007.4556975084236</v>
      </c>
      <c r="P88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2007.4556975084236</v>
      </c>
      <c r="Q886" s="37">
        <f>Table1[[#This Row],[Trended Medicare Pricing for all RHCs]]-Table1[[#This Row],[SumOfSFY23 Estimated Payment 6/13/2022]]</f>
        <v>1500.3346343481562</v>
      </c>
      <c r="R886" s="35">
        <f>Table1[[#This Row],[SumOfUnits]]*Table1[[#This Row],[Actuarial Factor 6/13/22]]</f>
        <v>8.1191332558480234</v>
      </c>
    </row>
    <row r="887" spans="1:18" x14ac:dyDescent="0.2">
      <c r="A887" s="178" t="s">
        <v>52</v>
      </c>
      <c r="B887" s="33" t="s">
        <v>668</v>
      </c>
      <c r="C887" s="33" t="s">
        <v>192</v>
      </c>
      <c r="D887" s="33" t="s">
        <v>184</v>
      </c>
      <c r="E887" s="33" t="s">
        <v>790</v>
      </c>
      <c r="F887" s="37">
        <v>124.61000000000001</v>
      </c>
      <c r="G887" s="33">
        <v>2</v>
      </c>
      <c r="H887" s="33">
        <v>2</v>
      </c>
      <c r="I887" s="37">
        <f>Table1[[#This Row],[SumOfPaid]]*Table1[[#This Row],[Actuarial Factor 6/13/22]]</f>
        <v>243.06641199147481</v>
      </c>
      <c r="J887" s="33">
        <v>1.9506172216633881</v>
      </c>
      <c r="K887" s="33" t="s">
        <v>199</v>
      </c>
      <c r="L887" s="33" t="s">
        <v>805</v>
      </c>
      <c r="M887" s="35">
        <f>IFERROR(INDEX(FreeStand_MedicareCRs!E:E,MATCH(Table1[[#This Row],[Medicare Number]],FreeStand_MedicareCRs!A:A,0)),INDEX(HospitalBased_Mdcr_Rates!G:G,MATCH(Table1[[#This Row],[Medicare Number]],HospitalBased_Mdcr_Rates!E:E,0)))</f>
        <v>247.25</v>
      </c>
      <c r="N887" s="35" t="str">
        <f>IFERROR(IF(Table1[[#This Row],[Medicare Rate in CR]]&gt;0,"Y","N"),"N")</f>
        <v>Y</v>
      </c>
      <c r="O887" s="40">
        <f>Table1[[#This Row],[Medicare Rate in CR]]*Table1[[#This Row],[SumOfUnits]]*Table1[[#This Row],[Actuarial Factor 6/13/22]]</f>
        <v>964.58021611254549</v>
      </c>
      <c r="P88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964.58021611254549</v>
      </c>
      <c r="Q887" s="37">
        <f>Table1[[#This Row],[Trended Medicare Pricing for all RHCs]]-Table1[[#This Row],[SumOfSFY23 Estimated Payment 6/13/2022]]</f>
        <v>721.51380412107073</v>
      </c>
      <c r="R887" s="35">
        <f>Table1[[#This Row],[SumOfUnits]]*Table1[[#This Row],[Actuarial Factor 6/13/22]]</f>
        <v>3.9012344433267763</v>
      </c>
    </row>
    <row r="888" spans="1:18" x14ac:dyDescent="0.2">
      <c r="A888" s="178" t="s">
        <v>52</v>
      </c>
      <c r="B888" s="33" t="s">
        <v>668</v>
      </c>
      <c r="C888" s="33" t="s">
        <v>192</v>
      </c>
      <c r="D888" s="33" t="s">
        <v>184</v>
      </c>
      <c r="E888" s="33" t="s">
        <v>788</v>
      </c>
      <c r="F888" s="37">
        <v>312.92</v>
      </c>
      <c r="G888" s="33">
        <v>5</v>
      </c>
      <c r="H888" s="33">
        <v>5</v>
      </c>
      <c r="I888" s="37">
        <f>Table1[[#This Row],[SumOfPaid]]*Table1[[#This Row],[Actuarial Factor 6/13/22]]</f>
        <v>596.00873244109425</v>
      </c>
      <c r="J888" s="33">
        <v>1.9046680699255216</v>
      </c>
      <c r="K888" s="33" t="s">
        <v>199</v>
      </c>
      <c r="L888" s="33" t="s">
        <v>805</v>
      </c>
      <c r="M888" s="35">
        <f>IFERROR(INDEX(FreeStand_MedicareCRs!E:E,MATCH(Table1[[#This Row],[Medicare Number]],FreeStand_MedicareCRs!A:A,0)),INDEX(HospitalBased_Mdcr_Rates!G:G,MATCH(Table1[[#This Row],[Medicare Number]],HospitalBased_Mdcr_Rates!E:E,0)))</f>
        <v>247.25</v>
      </c>
      <c r="N888" s="35" t="str">
        <f>IFERROR(IF(Table1[[#This Row],[Medicare Rate in CR]]&gt;0,"Y","N"),"N")</f>
        <v>Y</v>
      </c>
      <c r="O888" s="40">
        <f>Table1[[#This Row],[Medicare Rate in CR]]*Table1[[#This Row],[SumOfUnits]]*Table1[[#This Row],[Actuarial Factor 6/13/22]]</f>
        <v>2354.6459014454263</v>
      </c>
      <c r="P88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2354.6459014454263</v>
      </c>
      <c r="Q888" s="37">
        <f>Table1[[#This Row],[Trended Medicare Pricing for all RHCs]]-Table1[[#This Row],[SumOfSFY23 Estimated Payment 6/13/2022]]</f>
        <v>1758.637169004332</v>
      </c>
      <c r="R888" s="35">
        <f>Table1[[#This Row],[SumOfUnits]]*Table1[[#This Row],[Actuarial Factor 6/13/22]]</f>
        <v>9.5233403496276079</v>
      </c>
    </row>
    <row r="889" spans="1:18" x14ac:dyDescent="0.2">
      <c r="A889" s="178" t="s">
        <v>52</v>
      </c>
      <c r="B889" s="33" t="s">
        <v>668</v>
      </c>
      <c r="C889" s="33" t="s">
        <v>192</v>
      </c>
      <c r="D889" s="33" t="s">
        <v>185</v>
      </c>
      <c r="E889" s="33" t="s">
        <v>795</v>
      </c>
      <c r="F889" s="37">
        <v>438.46</v>
      </c>
      <c r="G889" s="33">
        <v>7</v>
      </c>
      <c r="H889" s="33">
        <v>7</v>
      </c>
      <c r="I889" s="37">
        <f>Table1[[#This Row],[SumOfPaid]]*Table1[[#This Row],[Actuarial Factor 6/13/22]]</f>
        <v>491.93139387406183</v>
      </c>
      <c r="J889" s="33">
        <v>1.1219527297223506</v>
      </c>
      <c r="K889" s="33" t="s">
        <v>199</v>
      </c>
      <c r="L889" s="33" t="s">
        <v>805</v>
      </c>
      <c r="M889" s="35">
        <f>IFERROR(INDEX(FreeStand_MedicareCRs!E:E,MATCH(Table1[[#This Row],[Medicare Number]],FreeStand_MedicareCRs!A:A,0)),INDEX(HospitalBased_Mdcr_Rates!G:G,MATCH(Table1[[#This Row],[Medicare Number]],HospitalBased_Mdcr_Rates!E:E,0)))</f>
        <v>247.25</v>
      </c>
      <c r="N889" s="35" t="str">
        <f>IFERROR(IF(Table1[[#This Row],[Medicare Rate in CR]]&gt;0,"Y","N"),"N")</f>
        <v>Y</v>
      </c>
      <c r="O889" s="40">
        <f>Table1[[#This Row],[Medicare Rate in CR]]*Table1[[#This Row],[SumOfUnits]]*Table1[[#This Row],[Actuarial Factor 6/13/22]]</f>
        <v>1941.8196869669582</v>
      </c>
      <c r="P88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1941.8196869669582</v>
      </c>
      <c r="Q889" s="37">
        <f>Table1[[#This Row],[Trended Medicare Pricing for all RHCs]]-Table1[[#This Row],[SumOfSFY23 Estimated Payment 6/13/2022]]</f>
        <v>1449.8882930928964</v>
      </c>
      <c r="R889" s="35">
        <f>Table1[[#This Row],[SumOfUnits]]*Table1[[#This Row],[Actuarial Factor 6/13/22]]</f>
        <v>7.8536691080564545</v>
      </c>
    </row>
    <row r="890" spans="1:18" x14ac:dyDescent="0.2">
      <c r="A890" s="178" t="s">
        <v>53</v>
      </c>
      <c r="B890" s="33" t="s">
        <v>707</v>
      </c>
      <c r="C890" s="33" t="s">
        <v>421</v>
      </c>
      <c r="D890" s="33" t="s">
        <v>184</v>
      </c>
      <c r="E890" s="33" t="s">
        <v>786</v>
      </c>
      <c r="F890" s="37">
        <v>406.26</v>
      </c>
      <c r="G890" s="33">
        <v>3</v>
      </c>
      <c r="H890" s="33">
        <v>3</v>
      </c>
      <c r="I890" s="37">
        <f>Table1[[#This Row],[SumOfPaid]]*Table1[[#This Row],[Actuarial Factor 6/13/22]]</f>
        <v>573.91370907428529</v>
      </c>
      <c r="J890" s="33">
        <v>1.412675894930058</v>
      </c>
      <c r="K890" s="33" t="s">
        <v>229</v>
      </c>
      <c r="L890" s="33" t="s">
        <v>805</v>
      </c>
      <c r="M890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890" s="35" t="str">
        <f>IFERROR(IF(Table1[[#This Row],[Medicare Rate in CR]]&gt;0,"Y","N"),"N")</f>
        <v>Y</v>
      </c>
      <c r="O890" s="40">
        <f>Table1[[#This Row],[Medicare Rate in CR]]*Table1[[#This Row],[SumOfUnits]]*Table1[[#This Row],[Actuarial Factor 6/13/22]]</f>
        <v>651.72389736703303</v>
      </c>
      <c r="P89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651.72389736703303</v>
      </c>
      <c r="Q890" s="37">
        <f>Table1[[#This Row],[Trended Medicare Pricing for all RHCs]]-Table1[[#This Row],[SumOfSFY23 Estimated Payment 6/13/2022]]</f>
        <v>77.810188292747739</v>
      </c>
      <c r="R890" s="35">
        <f>Table1[[#This Row],[SumOfUnits]]*Table1[[#This Row],[Actuarial Factor 6/13/22]]</f>
        <v>4.2380276847901737</v>
      </c>
    </row>
    <row r="891" spans="1:18" x14ac:dyDescent="0.2">
      <c r="A891" s="178" t="s">
        <v>53</v>
      </c>
      <c r="B891" s="33" t="s">
        <v>707</v>
      </c>
      <c r="C891" s="33" t="s">
        <v>426</v>
      </c>
      <c r="D891" s="33" t="s">
        <v>184</v>
      </c>
      <c r="E891" s="33" t="s">
        <v>786</v>
      </c>
      <c r="F891" s="37">
        <v>824.69999999999993</v>
      </c>
      <c r="G891" s="33">
        <v>6</v>
      </c>
      <c r="H891" s="33">
        <v>6</v>
      </c>
      <c r="I891" s="37">
        <f>Table1[[#This Row],[SumOfPaid]]*Table1[[#This Row],[Actuarial Factor 6/13/22]]</f>
        <v>1177.5773393649204</v>
      </c>
      <c r="J891" s="33">
        <v>1.4278857031222509</v>
      </c>
      <c r="K891" s="33" t="s">
        <v>229</v>
      </c>
      <c r="L891" s="33" t="s">
        <v>805</v>
      </c>
      <c r="M891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891" s="35" t="str">
        <f>IFERROR(IF(Table1[[#This Row],[Medicare Rate in CR]]&gt;0,"Y","N"),"N")</f>
        <v>Y</v>
      </c>
      <c r="O891" s="40">
        <f>Table1[[#This Row],[Medicare Rate in CR]]*Table1[[#This Row],[SumOfUnits]]*Table1[[#This Row],[Actuarial Factor 6/13/22]]</f>
        <v>1317.4815805568385</v>
      </c>
      <c r="P89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1317.4815805568385</v>
      </c>
      <c r="Q891" s="37">
        <f>Table1[[#This Row],[Trended Medicare Pricing for all RHCs]]-Table1[[#This Row],[SumOfSFY23 Estimated Payment 6/13/2022]]</f>
        <v>139.90424119191812</v>
      </c>
      <c r="R891" s="35">
        <f>Table1[[#This Row],[SumOfUnits]]*Table1[[#This Row],[Actuarial Factor 6/13/22]]</f>
        <v>8.5673142187335056</v>
      </c>
    </row>
    <row r="892" spans="1:18" x14ac:dyDescent="0.2">
      <c r="A892" s="178" t="s">
        <v>53</v>
      </c>
      <c r="B892" s="33" t="s">
        <v>707</v>
      </c>
      <c r="C892" s="33" t="s">
        <v>426</v>
      </c>
      <c r="D892" s="33" t="s">
        <v>184</v>
      </c>
      <c r="E892" s="33" t="s">
        <v>790</v>
      </c>
      <c r="F892" s="37">
        <v>274.89999999999998</v>
      </c>
      <c r="G892" s="33">
        <v>2</v>
      </c>
      <c r="H892" s="33">
        <v>2</v>
      </c>
      <c r="I892" s="37">
        <f>Table1[[#This Row],[SumOfPaid]]*Table1[[#This Row],[Actuarial Factor 6/13/22]]</f>
        <v>563.83271207974178</v>
      </c>
      <c r="J892" s="33">
        <v>2.0510466063286352</v>
      </c>
      <c r="K892" s="33" t="s">
        <v>229</v>
      </c>
      <c r="L892" s="33" t="s">
        <v>805</v>
      </c>
      <c r="M892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892" s="35" t="str">
        <f>IFERROR(IF(Table1[[#This Row],[Medicare Rate in CR]]&gt;0,"Y","N"),"N")</f>
        <v>Y</v>
      </c>
      <c r="O892" s="40">
        <f>Table1[[#This Row],[Medicare Rate in CR]]*Table1[[#This Row],[SumOfUnits]]*Table1[[#This Row],[Actuarial Factor 6/13/22]]</f>
        <v>630.819894242435</v>
      </c>
      <c r="P89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630.819894242435</v>
      </c>
      <c r="Q892" s="37">
        <f>Table1[[#This Row],[Trended Medicare Pricing for all RHCs]]-Table1[[#This Row],[SumOfSFY23 Estimated Payment 6/13/2022]]</f>
        <v>66.987182162693216</v>
      </c>
      <c r="R892" s="35">
        <f>Table1[[#This Row],[SumOfUnits]]*Table1[[#This Row],[Actuarial Factor 6/13/22]]</f>
        <v>4.1020932126572704</v>
      </c>
    </row>
    <row r="893" spans="1:18" x14ac:dyDescent="0.2">
      <c r="A893" s="178" t="s">
        <v>53</v>
      </c>
      <c r="B893" s="33" t="s">
        <v>707</v>
      </c>
      <c r="C893" s="33" t="s">
        <v>426</v>
      </c>
      <c r="D893" s="33" t="s">
        <v>184</v>
      </c>
      <c r="E893" s="33" t="s">
        <v>789</v>
      </c>
      <c r="F893" s="37">
        <v>1230.96</v>
      </c>
      <c r="G893" s="33">
        <v>9</v>
      </c>
      <c r="H893" s="33">
        <v>9</v>
      </c>
      <c r="I893" s="37">
        <f>Table1[[#This Row],[SumOfPaid]]*Table1[[#This Row],[Actuarial Factor 6/13/22]]</f>
        <v>1867.3992499859717</v>
      </c>
      <c r="J893" s="33">
        <v>1.5170267514671245</v>
      </c>
      <c r="K893" s="33" t="s">
        <v>229</v>
      </c>
      <c r="L893" s="33" t="s">
        <v>805</v>
      </c>
      <c r="M893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893" s="35" t="str">
        <f>IFERROR(IF(Table1[[#This Row],[Medicare Rate in CR]]&gt;0,"Y","N"),"N")</f>
        <v>Y</v>
      </c>
      <c r="O893" s="40">
        <f>Table1[[#This Row],[Medicare Rate in CR]]*Table1[[#This Row],[SumOfUnits]]*Table1[[#This Row],[Actuarial Factor 6/13/22]]</f>
        <v>2099.5953645655295</v>
      </c>
      <c r="P89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2099.5953645655295</v>
      </c>
      <c r="Q893" s="37">
        <f>Table1[[#This Row],[Trended Medicare Pricing for all RHCs]]-Table1[[#This Row],[SumOfSFY23 Estimated Payment 6/13/2022]]</f>
        <v>232.19611457955784</v>
      </c>
      <c r="R893" s="35">
        <f>Table1[[#This Row],[SumOfUnits]]*Table1[[#This Row],[Actuarial Factor 6/13/22]]</f>
        <v>13.653240763204121</v>
      </c>
    </row>
    <row r="894" spans="1:18" x14ac:dyDescent="0.2">
      <c r="A894" s="178" t="s">
        <v>53</v>
      </c>
      <c r="B894" s="33" t="s">
        <v>707</v>
      </c>
      <c r="C894" s="33" t="s">
        <v>426</v>
      </c>
      <c r="D894" s="33" t="s">
        <v>184</v>
      </c>
      <c r="E894" s="33" t="s">
        <v>788</v>
      </c>
      <c r="F894" s="37">
        <v>549.79999999999995</v>
      </c>
      <c r="G894" s="33">
        <v>4</v>
      </c>
      <c r="H894" s="33">
        <v>4</v>
      </c>
      <c r="I894" s="37">
        <f>Table1[[#This Row],[SumOfPaid]]*Table1[[#This Row],[Actuarial Factor 6/13/22]]</f>
        <v>1198.2633695026368</v>
      </c>
      <c r="J894" s="33">
        <v>2.179453200259434</v>
      </c>
      <c r="K894" s="33" t="s">
        <v>229</v>
      </c>
      <c r="L894" s="33" t="s">
        <v>805</v>
      </c>
      <c r="M894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894" s="35" t="str">
        <f>IFERROR(IF(Table1[[#This Row],[Medicare Rate in CR]]&gt;0,"Y","N"),"N")</f>
        <v>Y</v>
      </c>
      <c r="O894" s="40">
        <f>Table1[[#This Row],[Medicare Rate in CR]]*Table1[[#This Row],[SumOfUnits]]*Table1[[#This Row],[Actuarial Factor 6/13/22]]</f>
        <v>1340.625252543583</v>
      </c>
      <c r="P89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1340.625252543583</v>
      </c>
      <c r="Q894" s="37">
        <f>Table1[[#This Row],[Trended Medicare Pricing for all RHCs]]-Table1[[#This Row],[SumOfSFY23 Estimated Payment 6/13/2022]]</f>
        <v>142.36188304094617</v>
      </c>
      <c r="R894" s="35">
        <f>Table1[[#This Row],[SumOfUnits]]*Table1[[#This Row],[Actuarial Factor 6/13/22]]</f>
        <v>8.717812801037736</v>
      </c>
    </row>
    <row r="895" spans="1:18" x14ac:dyDescent="0.2">
      <c r="A895" s="178" t="s">
        <v>53</v>
      </c>
      <c r="B895" s="33" t="s">
        <v>707</v>
      </c>
      <c r="C895" s="33" t="s">
        <v>426</v>
      </c>
      <c r="D895" s="33" t="s">
        <v>184</v>
      </c>
      <c r="E895" s="33" t="s">
        <v>787</v>
      </c>
      <c r="F895" s="37">
        <v>137.44999999999999</v>
      </c>
      <c r="G895" s="33">
        <v>1</v>
      </c>
      <c r="H895" s="33">
        <v>1</v>
      </c>
      <c r="I895" s="37">
        <f>Table1[[#This Row],[SumOfPaid]]*Table1[[#This Row],[Actuarial Factor 6/13/22]]</f>
        <v>178.33284554552321</v>
      </c>
      <c r="J895" s="33">
        <v>1.2974379450383646</v>
      </c>
      <c r="K895" s="33" t="s">
        <v>229</v>
      </c>
      <c r="L895" s="33" t="s">
        <v>805</v>
      </c>
      <c r="M895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895" s="35" t="str">
        <f>IFERROR(IF(Table1[[#This Row],[Medicare Rate in CR]]&gt;0,"Y","N"),"N")</f>
        <v>Y</v>
      </c>
      <c r="O895" s="40">
        <f>Table1[[#This Row],[Medicare Rate in CR]]*Table1[[#This Row],[SumOfUnits]]*Table1[[#This Row],[Actuarial Factor 6/13/22]]</f>
        <v>199.52000718799971</v>
      </c>
      <c r="P89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199.52000718799971</v>
      </c>
      <c r="Q895" s="37">
        <f>Table1[[#This Row],[Trended Medicare Pricing for all RHCs]]-Table1[[#This Row],[SumOfSFY23 Estimated Payment 6/13/2022]]</f>
        <v>21.187161642476497</v>
      </c>
      <c r="R895" s="35">
        <f>Table1[[#This Row],[SumOfUnits]]*Table1[[#This Row],[Actuarial Factor 6/13/22]]</f>
        <v>1.2974379450383646</v>
      </c>
    </row>
    <row r="896" spans="1:18" x14ac:dyDescent="0.2">
      <c r="A896" s="178" t="s">
        <v>53</v>
      </c>
      <c r="B896" s="33" t="s">
        <v>707</v>
      </c>
      <c r="C896" s="33" t="s">
        <v>426</v>
      </c>
      <c r="D896" s="33" t="s">
        <v>185</v>
      </c>
      <c r="E896" s="33" t="s">
        <v>795</v>
      </c>
      <c r="F896" s="37">
        <v>406.26</v>
      </c>
      <c r="G896" s="33">
        <v>3</v>
      </c>
      <c r="H896" s="33">
        <v>3</v>
      </c>
      <c r="I896" s="37">
        <f>Table1[[#This Row],[SumOfPaid]]*Table1[[#This Row],[Actuarial Factor 6/13/22]]</f>
        <v>452.95603653986342</v>
      </c>
      <c r="J896" s="33">
        <v>1.1149412606209408</v>
      </c>
      <c r="K896" s="33" t="s">
        <v>229</v>
      </c>
      <c r="L896" s="33" t="s">
        <v>805</v>
      </c>
      <c r="M896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896" s="35" t="str">
        <f>IFERROR(IF(Table1[[#This Row],[Medicare Rate in CR]]&gt;0,"Y","N"),"N")</f>
        <v>Y</v>
      </c>
      <c r="O896" s="40">
        <f>Table1[[#This Row],[Medicare Rate in CR]]*Table1[[#This Row],[SumOfUnits]]*Table1[[#This Row],[Actuarial Factor 6/13/22]]</f>
        <v>514.36700117486487</v>
      </c>
      <c r="P89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514.36700117486487</v>
      </c>
      <c r="Q896" s="37">
        <f>Table1[[#This Row],[Trended Medicare Pricing for all RHCs]]-Table1[[#This Row],[SumOfSFY23 Estimated Payment 6/13/2022]]</f>
        <v>61.410964635001449</v>
      </c>
      <c r="R896" s="35">
        <f>Table1[[#This Row],[SumOfUnits]]*Table1[[#This Row],[Actuarial Factor 6/13/22]]</f>
        <v>3.3448237818628224</v>
      </c>
    </row>
    <row r="897" spans="1:18" x14ac:dyDescent="0.2">
      <c r="A897" s="178" t="s">
        <v>53</v>
      </c>
      <c r="B897" s="33" t="s">
        <v>707</v>
      </c>
      <c r="C897" s="33" t="s">
        <v>425</v>
      </c>
      <c r="D897" s="33" t="s">
        <v>184</v>
      </c>
      <c r="E897" s="33" t="s">
        <v>786</v>
      </c>
      <c r="F897" s="37">
        <v>135.41999999999999</v>
      </c>
      <c r="G897" s="33">
        <v>1</v>
      </c>
      <c r="H897" s="33">
        <v>1</v>
      </c>
      <c r="I897" s="37">
        <f>Table1[[#This Row],[SumOfPaid]]*Table1[[#This Row],[Actuarial Factor 6/13/22]]</f>
        <v>188.84006351479525</v>
      </c>
      <c r="J897" s="33">
        <v>1.3944769126775607</v>
      </c>
      <c r="K897" s="33" t="s">
        <v>229</v>
      </c>
      <c r="L897" s="33" t="s">
        <v>805</v>
      </c>
      <c r="M897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897" s="35" t="str">
        <f>IFERROR(IF(Table1[[#This Row],[Medicare Rate in CR]]&gt;0,"Y","N"),"N")</f>
        <v>Y</v>
      </c>
      <c r="O897" s="40">
        <f>Table1[[#This Row],[Medicare Rate in CR]]*Table1[[#This Row],[SumOfUnits]]*Table1[[#This Row],[Actuarial Factor 6/13/22]]</f>
        <v>214.44265963155527</v>
      </c>
      <c r="P89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214.44265963155527</v>
      </c>
      <c r="Q897" s="37">
        <f>Table1[[#This Row],[Trended Medicare Pricing for all RHCs]]-Table1[[#This Row],[SumOfSFY23 Estimated Payment 6/13/2022]]</f>
        <v>25.602596116760026</v>
      </c>
      <c r="R897" s="35">
        <f>Table1[[#This Row],[SumOfUnits]]*Table1[[#This Row],[Actuarial Factor 6/13/22]]</f>
        <v>1.3944769126775607</v>
      </c>
    </row>
    <row r="898" spans="1:18" x14ac:dyDescent="0.2">
      <c r="A898" s="178" t="s">
        <v>53</v>
      </c>
      <c r="B898" s="33" t="s">
        <v>707</v>
      </c>
      <c r="C898" s="33" t="s">
        <v>413</v>
      </c>
      <c r="D898" s="33" t="s">
        <v>184</v>
      </c>
      <c r="E898" s="33" t="s">
        <v>789</v>
      </c>
      <c r="F898" s="37">
        <v>541.67999999999995</v>
      </c>
      <c r="G898" s="33">
        <v>4</v>
      </c>
      <c r="H898" s="33">
        <v>4</v>
      </c>
      <c r="I898" s="37">
        <f>Table1[[#This Row],[SumOfPaid]]*Table1[[#This Row],[Actuarial Factor 6/13/22]]</f>
        <v>818.68665067344284</v>
      </c>
      <c r="J898" s="33">
        <v>1.5113843056296021</v>
      </c>
      <c r="K898" s="33" t="s">
        <v>229</v>
      </c>
      <c r="L898" s="33" t="s">
        <v>805</v>
      </c>
      <c r="M898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898" s="35" t="str">
        <f>IFERROR(IF(Table1[[#This Row],[Medicare Rate in CR]]&gt;0,"Y","N"),"N")</f>
        <v>Y</v>
      </c>
      <c r="O898" s="40">
        <f>Table1[[#This Row],[Medicare Rate in CR]]*Table1[[#This Row],[SumOfUnits]]*Table1[[#This Row],[Actuarial Factor 6/13/22]]</f>
        <v>929.68271407888085</v>
      </c>
      <c r="P89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929.68271407888085</v>
      </c>
      <c r="Q898" s="37">
        <f>Table1[[#This Row],[Trended Medicare Pricing for all RHCs]]-Table1[[#This Row],[SumOfSFY23 Estimated Payment 6/13/2022]]</f>
        <v>110.99606340543801</v>
      </c>
      <c r="R898" s="35">
        <f>Table1[[#This Row],[SumOfUnits]]*Table1[[#This Row],[Actuarial Factor 6/13/22]]</f>
        <v>6.0455372225184085</v>
      </c>
    </row>
    <row r="899" spans="1:18" x14ac:dyDescent="0.2">
      <c r="A899" s="178" t="s">
        <v>53</v>
      </c>
      <c r="B899" s="33" t="s">
        <v>707</v>
      </c>
      <c r="C899" s="33" t="s">
        <v>413</v>
      </c>
      <c r="D899" s="33" t="s">
        <v>184</v>
      </c>
      <c r="E899" s="33" t="s">
        <v>791</v>
      </c>
      <c r="F899" s="37">
        <v>137.44999999999999</v>
      </c>
      <c r="G899" s="33">
        <v>1</v>
      </c>
      <c r="H899" s="33">
        <v>1</v>
      </c>
      <c r="I899" s="37">
        <f>Table1[[#This Row],[SumOfPaid]]*Table1[[#This Row],[Actuarial Factor 6/13/22]]</f>
        <v>234.2587120376416</v>
      </c>
      <c r="J899" s="33">
        <v>1.7043194764470107</v>
      </c>
      <c r="K899" s="33" t="s">
        <v>229</v>
      </c>
      <c r="L899" s="33" t="s">
        <v>805</v>
      </c>
      <c r="M899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899" s="35" t="str">
        <f>IFERROR(IF(Table1[[#This Row],[Medicare Rate in CR]]&gt;0,"Y","N"),"N")</f>
        <v>Y</v>
      </c>
      <c r="O899" s="40">
        <f>Table1[[#This Row],[Medicare Rate in CR]]*Table1[[#This Row],[SumOfUnits]]*Table1[[#This Row],[Actuarial Factor 6/13/22]]</f>
        <v>262.09024908802132</v>
      </c>
      <c r="P89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262.09024908802132</v>
      </c>
      <c r="Q899" s="37">
        <f>Table1[[#This Row],[Trended Medicare Pricing for all RHCs]]-Table1[[#This Row],[SumOfSFY23 Estimated Payment 6/13/2022]]</f>
        <v>27.831537050379723</v>
      </c>
      <c r="R899" s="35">
        <f>Table1[[#This Row],[SumOfUnits]]*Table1[[#This Row],[Actuarial Factor 6/13/22]]</f>
        <v>1.7043194764470107</v>
      </c>
    </row>
    <row r="900" spans="1:18" x14ac:dyDescent="0.2">
      <c r="A900" s="178" t="s">
        <v>53</v>
      </c>
      <c r="B900" s="33" t="s">
        <v>707</v>
      </c>
      <c r="C900" s="33" t="s">
        <v>413</v>
      </c>
      <c r="D900" s="33" t="s">
        <v>185</v>
      </c>
      <c r="E900" s="33" t="s">
        <v>795</v>
      </c>
      <c r="F900" s="37">
        <v>135.41999999999999</v>
      </c>
      <c r="G900" s="33">
        <v>1</v>
      </c>
      <c r="H900" s="33">
        <v>1</v>
      </c>
      <c r="I900" s="37">
        <f>Table1[[#This Row],[SumOfPaid]]*Table1[[#This Row],[Actuarial Factor 6/13/22]]</f>
        <v>163.6965207245091</v>
      </c>
      <c r="J900" s="33">
        <v>1.2088060901233872</v>
      </c>
      <c r="K900" s="33" t="s">
        <v>229</v>
      </c>
      <c r="L900" s="33" t="s">
        <v>805</v>
      </c>
      <c r="M900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00" s="35" t="str">
        <f>IFERROR(IF(Table1[[#This Row],[Medicare Rate in CR]]&gt;0,"Y","N"),"N")</f>
        <v>Y</v>
      </c>
      <c r="O900" s="40">
        <f>Table1[[#This Row],[Medicare Rate in CR]]*Table1[[#This Row],[SumOfUnits]]*Table1[[#This Row],[Actuarial Factor 6/13/22]]</f>
        <v>185.89020053917449</v>
      </c>
      <c r="P90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185.89020053917449</v>
      </c>
      <c r="Q900" s="37">
        <f>Table1[[#This Row],[Trended Medicare Pricing for all RHCs]]-Table1[[#This Row],[SumOfSFY23 Estimated Payment 6/13/2022]]</f>
        <v>22.193679814665387</v>
      </c>
      <c r="R900" s="35">
        <f>Table1[[#This Row],[SumOfUnits]]*Table1[[#This Row],[Actuarial Factor 6/13/22]]</f>
        <v>1.2088060901233872</v>
      </c>
    </row>
    <row r="901" spans="1:18" x14ac:dyDescent="0.2">
      <c r="A901" s="178" t="s">
        <v>53</v>
      </c>
      <c r="B901" s="33" t="s">
        <v>707</v>
      </c>
      <c r="C901" s="33" t="s">
        <v>423</v>
      </c>
      <c r="D901" s="33" t="s">
        <v>184</v>
      </c>
      <c r="E901" s="33" t="s">
        <v>786</v>
      </c>
      <c r="F901" s="37">
        <v>135.41999999999999</v>
      </c>
      <c r="G901" s="33">
        <v>1</v>
      </c>
      <c r="H901" s="33">
        <v>1</v>
      </c>
      <c r="I901" s="37">
        <f>Table1[[#This Row],[SumOfPaid]]*Table1[[#This Row],[Actuarial Factor 6/13/22]]</f>
        <v>202.80925042939438</v>
      </c>
      <c r="J901" s="33">
        <v>1.4976314460891627</v>
      </c>
      <c r="K901" s="33" t="s">
        <v>229</v>
      </c>
      <c r="L901" s="33" t="s">
        <v>805</v>
      </c>
      <c r="M901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01" s="35" t="str">
        <f>IFERROR(IF(Table1[[#This Row],[Medicare Rate in CR]]&gt;0,"Y","N"),"N")</f>
        <v>Y</v>
      </c>
      <c r="O901" s="40">
        <f>Table1[[#This Row],[Medicare Rate in CR]]*Table1[[#This Row],[SumOfUnits]]*Table1[[#This Row],[Actuarial Factor 6/13/22]]</f>
        <v>230.30576377959144</v>
      </c>
      <c r="P90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230.30576377959144</v>
      </c>
      <c r="Q901" s="37">
        <f>Table1[[#This Row],[Trended Medicare Pricing for all RHCs]]-Table1[[#This Row],[SumOfSFY23 Estimated Payment 6/13/2022]]</f>
        <v>27.496513350197063</v>
      </c>
      <c r="R901" s="35">
        <f>Table1[[#This Row],[SumOfUnits]]*Table1[[#This Row],[Actuarial Factor 6/13/22]]</f>
        <v>1.4976314460891627</v>
      </c>
    </row>
    <row r="902" spans="1:18" x14ac:dyDescent="0.2">
      <c r="A902" s="178" t="s">
        <v>53</v>
      </c>
      <c r="B902" s="33" t="s">
        <v>707</v>
      </c>
      <c r="C902" s="33" t="s">
        <v>381</v>
      </c>
      <c r="D902" s="33" t="s">
        <v>184</v>
      </c>
      <c r="E902" s="33" t="s">
        <v>786</v>
      </c>
      <c r="F902" s="37">
        <v>545.7399999999999</v>
      </c>
      <c r="G902" s="33">
        <v>4</v>
      </c>
      <c r="H902" s="33">
        <v>4</v>
      </c>
      <c r="I902" s="37">
        <f>Table1[[#This Row],[SumOfPaid]]*Table1[[#This Row],[Actuarial Factor 6/13/22]]</f>
        <v>741.13231189667988</v>
      </c>
      <c r="J902" s="33">
        <v>1.3580318684660828</v>
      </c>
      <c r="K902" s="33" t="s">
        <v>229</v>
      </c>
      <c r="L902" s="33" t="s">
        <v>805</v>
      </c>
      <c r="M902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02" s="35" t="str">
        <f>IFERROR(IF(Table1[[#This Row],[Medicare Rate in CR]]&gt;0,"Y","N"),"N")</f>
        <v>Y</v>
      </c>
      <c r="O902" s="40">
        <f>Table1[[#This Row],[Medicare Rate in CR]]*Table1[[#This Row],[SumOfUnits]]*Table1[[#This Row],[Actuarial Factor 6/13/22]]</f>
        <v>835.35256293085683</v>
      </c>
      <c r="P90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835.35256293085683</v>
      </c>
      <c r="Q902" s="37">
        <f>Table1[[#This Row],[Trended Medicare Pricing for all RHCs]]-Table1[[#This Row],[SumOfSFY23 Estimated Payment 6/13/2022]]</f>
        <v>94.220251034176954</v>
      </c>
      <c r="R902" s="35">
        <f>Table1[[#This Row],[SumOfUnits]]*Table1[[#This Row],[Actuarial Factor 6/13/22]]</f>
        <v>5.4321274738643313</v>
      </c>
    </row>
    <row r="903" spans="1:18" x14ac:dyDescent="0.2">
      <c r="A903" s="178" t="s">
        <v>53</v>
      </c>
      <c r="B903" s="33" t="s">
        <v>707</v>
      </c>
      <c r="C903" s="33" t="s">
        <v>381</v>
      </c>
      <c r="D903" s="33" t="s">
        <v>184</v>
      </c>
      <c r="E903" s="33" t="s">
        <v>789</v>
      </c>
      <c r="F903" s="37">
        <v>270.83999999999997</v>
      </c>
      <c r="G903" s="33">
        <v>2</v>
      </c>
      <c r="H903" s="33">
        <v>2</v>
      </c>
      <c r="I903" s="37">
        <f>Table1[[#This Row],[SumOfPaid]]*Table1[[#This Row],[Actuarial Factor 6/13/22]]</f>
        <v>402.56062113807354</v>
      </c>
      <c r="J903" s="33">
        <v>1.4863410911906423</v>
      </c>
      <c r="K903" s="33" t="s">
        <v>229</v>
      </c>
      <c r="L903" s="33" t="s">
        <v>805</v>
      </c>
      <c r="M903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03" s="35" t="str">
        <f>IFERROR(IF(Table1[[#This Row],[Medicare Rate in CR]]&gt;0,"Y","N"),"N")</f>
        <v>Y</v>
      </c>
      <c r="O903" s="40">
        <f>Table1[[#This Row],[Medicare Rate in CR]]*Table1[[#This Row],[SumOfUnits]]*Table1[[#This Row],[Actuarial Factor 6/13/22]]</f>
        <v>457.13906600659396</v>
      </c>
      <c r="P90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457.13906600659396</v>
      </c>
      <c r="Q903" s="37">
        <f>Table1[[#This Row],[Trended Medicare Pricing for all RHCs]]-Table1[[#This Row],[SumOfSFY23 Estimated Payment 6/13/2022]]</f>
        <v>54.578444868520421</v>
      </c>
      <c r="R903" s="35">
        <f>Table1[[#This Row],[SumOfUnits]]*Table1[[#This Row],[Actuarial Factor 6/13/22]]</f>
        <v>2.9726821823812846</v>
      </c>
    </row>
    <row r="904" spans="1:18" x14ac:dyDescent="0.2">
      <c r="A904" s="178" t="s">
        <v>53</v>
      </c>
      <c r="B904" s="33" t="s">
        <v>707</v>
      </c>
      <c r="C904" s="33" t="s">
        <v>381</v>
      </c>
      <c r="D904" s="33" t="s">
        <v>184</v>
      </c>
      <c r="E904" s="33" t="s">
        <v>788</v>
      </c>
      <c r="F904" s="37">
        <v>137.44999999999999</v>
      </c>
      <c r="G904" s="33">
        <v>1</v>
      </c>
      <c r="H904" s="33">
        <v>1</v>
      </c>
      <c r="I904" s="37">
        <f>Table1[[#This Row],[SumOfPaid]]*Table1[[#This Row],[Actuarial Factor 6/13/22]]</f>
        <v>252.17554107376691</v>
      </c>
      <c r="J904" s="33">
        <v>1.8346710882049249</v>
      </c>
      <c r="K904" s="33" t="s">
        <v>229</v>
      </c>
      <c r="L904" s="33" t="s">
        <v>805</v>
      </c>
      <c r="M904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04" s="35" t="str">
        <f>IFERROR(IF(Table1[[#This Row],[Medicare Rate in CR]]&gt;0,"Y","N"),"N")</f>
        <v>Y</v>
      </c>
      <c r="O904" s="40">
        <f>Table1[[#This Row],[Medicare Rate in CR]]*Table1[[#This Row],[SumOfUnits]]*Table1[[#This Row],[Actuarial Factor 6/13/22]]</f>
        <v>282.13571994415332</v>
      </c>
      <c r="P90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282.13571994415332</v>
      </c>
      <c r="Q904" s="37">
        <f>Table1[[#This Row],[Trended Medicare Pricing for all RHCs]]-Table1[[#This Row],[SumOfSFY23 Estimated Payment 6/13/2022]]</f>
        <v>29.960178870386414</v>
      </c>
      <c r="R904" s="35">
        <f>Table1[[#This Row],[SumOfUnits]]*Table1[[#This Row],[Actuarial Factor 6/13/22]]</f>
        <v>1.8346710882049249</v>
      </c>
    </row>
    <row r="905" spans="1:18" x14ac:dyDescent="0.2">
      <c r="A905" s="178" t="s">
        <v>53</v>
      </c>
      <c r="B905" s="33" t="s">
        <v>707</v>
      </c>
      <c r="C905" s="33" t="s">
        <v>381</v>
      </c>
      <c r="D905" s="33" t="s">
        <v>184</v>
      </c>
      <c r="E905" s="33" t="s">
        <v>787</v>
      </c>
      <c r="F905" s="37">
        <v>406.26</v>
      </c>
      <c r="G905" s="33">
        <v>3</v>
      </c>
      <c r="H905" s="33">
        <v>3</v>
      </c>
      <c r="I905" s="37">
        <f>Table1[[#This Row],[SumOfPaid]]*Table1[[#This Row],[Actuarial Factor 6/13/22]]</f>
        <v>491.65157602591114</v>
      </c>
      <c r="J905" s="33">
        <v>1.210189474784402</v>
      </c>
      <c r="K905" s="33" t="s">
        <v>229</v>
      </c>
      <c r="L905" s="33" t="s">
        <v>805</v>
      </c>
      <c r="M905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05" s="35" t="str">
        <f>IFERROR(IF(Table1[[#This Row],[Medicare Rate in CR]]&gt;0,"Y","N"),"N")</f>
        <v>Y</v>
      </c>
      <c r="O905" s="40">
        <f>Table1[[#This Row],[Medicare Rate in CR]]*Table1[[#This Row],[SumOfUnits]]*Table1[[#This Row],[Actuarial Factor 6/13/22]]</f>
        <v>558.30881229703607</v>
      </c>
      <c r="P90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558.30881229703607</v>
      </c>
      <c r="Q905" s="37">
        <f>Table1[[#This Row],[Trended Medicare Pricing for all RHCs]]-Table1[[#This Row],[SumOfSFY23 Estimated Payment 6/13/2022]]</f>
        <v>66.65723627112493</v>
      </c>
      <c r="R905" s="35">
        <f>Table1[[#This Row],[SumOfUnits]]*Table1[[#This Row],[Actuarial Factor 6/13/22]]</f>
        <v>3.6305684243532061</v>
      </c>
    </row>
    <row r="906" spans="1:18" x14ac:dyDescent="0.2">
      <c r="A906" s="178" t="s">
        <v>53</v>
      </c>
      <c r="B906" s="33" t="s">
        <v>707</v>
      </c>
      <c r="C906" s="33" t="s">
        <v>364</v>
      </c>
      <c r="D906" s="33" t="s">
        <v>184</v>
      </c>
      <c r="E906" s="33" t="s">
        <v>792</v>
      </c>
      <c r="F906" s="37">
        <v>7910.0000000000009</v>
      </c>
      <c r="G906" s="33">
        <v>59</v>
      </c>
      <c r="H906" s="33">
        <v>59</v>
      </c>
      <c r="I906" s="37">
        <f>Table1[[#This Row],[SumOfPaid]]*Table1[[#This Row],[Actuarial Factor 6/13/22]]</f>
        <v>11532.834346856374</v>
      </c>
      <c r="J906" s="33">
        <v>1.4580068706518803</v>
      </c>
      <c r="K906" s="33" t="s">
        <v>229</v>
      </c>
      <c r="L906" s="33" t="s">
        <v>805</v>
      </c>
      <c r="M906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06" s="35" t="str">
        <f>IFERROR(IF(Table1[[#This Row],[Medicare Rate in CR]]&gt;0,"Y","N"),"N")</f>
        <v>Y</v>
      </c>
      <c r="O906" s="40">
        <f>Table1[[#This Row],[Medicare Rate in CR]]*Table1[[#This Row],[SumOfUnits]]*Table1[[#This Row],[Actuarial Factor 6/13/22]]</f>
        <v>13228.525497561923</v>
      </c>
      <c r="P90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13228.525497561923</v>
      </c>
      <c r="Q906" s="37">
        <f>Table1[[#This Row],[Trended Medicare Pricing for all RHCs]]-Table1[[#This Row],[SumOfSFY23 Estimated Payment 6/13/2022]]</f>
        <v>1695.6911507055484</v>
      </c>
      <c r="R906" s="35">
        <f>Table1[[#This Row],[SumOfUnits]]*Table1[[#This Row],[Actuarial Factor 6/13/22]]</f>
        <v>86.022405368460937</v>
      </c>
    </row>
    <row r="907" spans="1:18" x14ac:dyDescent="0.2">
      <c r="A907" s="178" t="s">
        <v>53</v>
      </c>
      <c r="B907" s="33" t="s">
        <v>707</v>
      </c>
      <c r="C907" s="33" t="s">
        <v>364</v>
      </c>
      <c r="D907" s="33" t="s">
        <v>184</v>
      </c>
      <c r="E907" s="33" t="s">
        <v>786</v>
      </c>
      <c r="F907" s="37">
        <v>86695.549999999901</v>
      </c>
      <c r="G907" s="33">
        <v>639</v>
      </c>
      <c r="H907" s="33">
        <v>639</v>
      </c>
      <c r="I907" s="37">
        <f>Table1[[#This Row],[SumOfPaid]]*Table1[[#This Row],[Actuarial Factor 6/13/22]]</f>
        <v>122559.4711486154</v>
      </c>
      <c r="J907" s="33">
        <v>1.4136766091064137</v>
      </c>
      <c r="K907" s="33" t="s">
        <v>229</v>
      </c>
      <c r="L907" s="33" t="s">
        <v>805</v>
      </c>
      <c r="M907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07" s="35" t="str">
        <f>IFERROR(IF(Table1[[#This Row],[Medicare Rate in CR]]&gt;0,"Y","N"),"N")</f>
        <v>Y</v>
      </c>
      <c r="O907" s="40">
        <f>Table1[[#This Row],[Medicare Rate in CR]]*Table1[[#This Row],[SumOfUnits]]*Table1[[#This Row],[Actuarial Factor 6/13/22]]</f>
        <v>138915.52573801758</v>
      </c>
      <c r="P90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138915.52573801758</v>
      </c>
      <c r="Q907" s="37">
        <f>Table1[[#This Row],[Trended Medicare Pricing for all RHCs]]-Table1[[#This Row],[SumOfSFY23 Estimated Payment 6/13/2022]]</f>
        <v>16356.054589402178</v>
      </c>
      <c r="R907" s="35">
        <f>Table1[[#This Row],[SumOfUnits]]*Table1[[#This Row],[Actuarial Factor 6/13/22]]</f>
        <v>903.33935321899833</v>
      </c>
    </row>
    <row r="908" spans="1:18" x14ac:dyDescent="0.2">
      <c r="A908" s="178" t="s">
        <v>53</v>
      </c>
      <c r="B908" s="33" t="s">
        <v>707</v>
      </c>
      <c r="C908" s="33" t="s">
        <v>364</v>
      </c>
      <c r="D908" s="33" t="s">
        <v>184</v>
      </c>
      <c r="E908" s="33" t="s">
        <v>790</v>
      </c>
      <c r="F908" s="37">
        <v>38775.439999999995</v>
      </c>
      <c r="G908" s="33">
        <v>292</v>
      </c>
      <c r="H908" s="33">
        <v>292</v>
      </c>
      <c r="I908" s="37">
        <f>Table1[[#This Row],[SumOfPaid]]*Table1[[#This Row],[Actuarial Factor 6/13/22]]</f>
        <v>80978.548681713044</v>
      </c>
      <c r="J908" s="33">
        <v>2.0883979313120125</v>
      </c>
      <c r="K908" s="33" t="s">
        <v>229</v>
      </c>
      <c r="L908" s="33" t="s">
        <v>805</v>
      </c>
      <c r="M908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08" s="35" t="str">
        <f>IFERROR(IF(Table1[[#This Row],[Medicare Rate in CR]]&gt;0,"Y","N"),"N")</f>
        <v>Y</v>
      </c>
      <c r="O908" s="40">
        <f>Table1[[#This Row],[Medicare Rate in CR]]*Table1[[#This Row],[SumOfUnits]]*Table1[[#This Row],[Actuarial Factor 6/13/22]]</f>
        <v>93776.919492131099</v>
      </c>
      <c r="P90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93776.919492131099</v>
      </c>
      <c r="Q908" s="37">
        <f>Table1[[#This Row],[Trended Medicare Pricing for all RHCs]]-Table1[[#This Row],[SumOfSFY23 Estimated Payment 6/13/2022]]</f>
        <v>12798.370810418055</v>
      </c>
      <c r="R908" s="35">
        <f>Table1[[#This Row],[SumOfUnits]]*Table1[[#This Row],[Actuarial Factor 6/13/22]]</f>
        <v>609.81219594310767</v>
      </c>
    </row>
    <row r="909" spans="1:18" x14ac:dyDescent="0.2">
      <c r="A909" s="178" t="s">
        <v>53</v>
      </c>
      <c r="B909" s="33" t="s">
        <v>707</v>
      </c>
      <c r="C909" s="33" t="s">
        <v>364</v>
      </c>
      <c r="D909" s="33" t="s">
        <v>184</v>
      </c>
      <c r="E909" s="33" t="s">
        <v>793</v>
      </c>
      <c r="F909" s="37">
        <v>956.06</v>
      </c>
      <c r="G909" s="33">
        <v>7</v>
      </c>
      <c r="H909" s="33">
        <v>7</v>
      </c>
      <c r="I909" s="37">
        <f>Table1[[#This Row],[SumOfPaid]]*Table1[[#This Row],[Actuarial Factor 6/13/22]]</f>
        <v>1996.6337262101624</v>
      </c>
      <c r="J909" s="33">
        <v>2.0883979313120125</v>
      </c>
      <c r="K909" s="33" t="s">
        <v>229</v>
      </c>
      <c r="L909" s="33" t="s">
        <v>805</v>
      </c>
      <c r="M909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09" s="35" t="str">
        <f>IFERROR(IF(Table1[[#This Row],[Medicare Rate in CR]]&gt;0,"Y","N"),"N")</f>
        <v>Y</v>
      </c>
      <c r="O909" s="40">
        <f>Table1[[#This Row],[Medicare Rate in CR]]*Table1[[#This Row],[SumOfUnits]]*Table1[[#This Row],[Actuarial Factor 6/13/22]]</f>
        <v>2248.0768371401291</v>
      </c>
      <c r="P90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2248.0768371401291</v>
      </c>
      <c r="Q909" s="37">
        <f>Table1[[#This Row],[Trended Medicare Pricing for all RHCs]]-Table1[[#This Row],[SumOfSFY23 Estimated Payment 6/13/2022]]</f>
        <v>251.44311092996668</v>
      </c>
      <c r="R909" s="35">
        <f>Table1[[#This Row],[SumOfUnits]]*Table1[[#This Row],[Actuarial Factor 6/13/22]]</f>
        <v>14.618785519184087</v>
      </c>
    </row>
    <row r="910" spans="1:18" x14ac:dyDescent="0.2">
      <c r="A910" s="178" t="s">
        <v>53</v>
      </c>
      <c r="B910" s="33" t="s">
        <v>707</v>
      </c>
      <c r="C910" s="33" t="s">
        <v>364</v>
      </c>
      <c r="D910" s="33" t="s">
        <v>184</v>
      </c>
      <c r="E910" s="33" t="s">
        <v>789</v>
      </c>
      <c r="F910" s="37">
        <v>102524.00999999979</v>
      </c>
      <c r="G910" s="33">
        <v>763</v>
      </c>
      <c r="H910" s="33">
        <v>763</v>
      </c>
      <c r="I910" s="37">
        <f>Table1[[#This Row],[SumOfPaid]]*Table1[[#This Row],[Actuarial Factor 6/13/22]]</f>
        <v>150383.47097463594</v>
      </c>
      <c r="J910" s="33">
        <v>1.4668122225675357</v>
      </c>
      <c r="K910" s="33" t="s">
        <v>229</v>
      </c>
      <c r="L910" s="33" t="s">
        <v>805</v>
      </c>
      <c r="M910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10" s="35" t="str">
        <f>IFERROR(IF(Table1[[#This Row],[Medicare Rate in CR]]&gt;0,"Y","N"),"N")</f>
        <v>Y</v>
      </c>
      <c r="O910" s="40">
        <f>Table1[[#This Row],[Medicare Rate in CR]]*Table1[[#This Row],[SumOfUnits]]*Table1[[#This Row],[Actuarial Factor 6/13/22]]</f>
        <v>172107.1506764504</v>
      </c>
      <c r="P91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172107.1506764504</v>
      </c>
      <c r="Q910" s="37">
        <f>Table1[[#This Row],[Trended Medicare Pricing for all RHCs]]-Table1[[#This Row],[SumOfSFY23 Estimated Payment 6/13/2022]]</f>
        <v>21723.679701814457</v>
      </c>
      <c r="R910" s="35">
        <f>Table1[[#This Row],[SumOfUnits]]*Table1[[#This Row],[Actuarial Factor 6/13/22]]</f>
        <v>1119.1777258190298</v>
      </c>
    </row>
    <row r="911" spans="1:18" x14ac:dyDescent="0.2">
      <c r="A911" s="178" t="s">
        <v>53</v>
      </c>
      <c r="B911" s="33" t="s">
        <v>707</v>
      </c>
      <c r="C911" s="33" t="s">
        <v>364</v>
      </c>
      <c r="D911" s="33" t="s">
        <v>184</v>
      </c>
      <c r="E911" s="33" t="s">
        <v>791</v>
      </c>
      <c r="F911" s="37">
        <v>5992.4</v>
      </c>
      <c r="G911" s="33">
        <v>44</v>
      </c>
      <c r="H911" s="33">
        <v>44</v>
      </c>
      <c r="I911" s="37">
        <f>Table1[[#This Row],[SumOfPaid]]*Table1[[#This Row],[Actuarial Factor 6/13/22]]</f>
        <v>9252.6024684662061</v>
      </c>
      <c r="J911" s="33">
        <v>1.5440562159512394</v>
      </c>
      <c r="K911" s="33" t="s">
        <v>229</v>
      </c>
      <c r="L911" s="33" t="s">
        <v>805</v>
      </c>
      <c r="M911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11" s="35" t="str">
        <f>IFERROR(IF(Table1[[#This Row],[Medicare Rate in CR]]&gt;0,"Y","N"),"N")</f>
        <v>Y</v>
      </c>
      <c r="O911" s="40">
        <f>Table1[[#This Row],[Medicare Rate in CR]]*Table1[[#This Row],[SumOfUnits]]*Table1[[#This Row],[Actuarial Factor 6/13/22]]</f>
        <v>10447.57845511519</v>
      </c>
      <c r="P91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10447.57845511519</v>
      </c>
      <c r="Q911" s="37">
        <f>Table1[[#This Row],[Trended Medicare Pricing for all RHCs]]-Table1[[#This Row],[SumOfSFY23 Estimated Payment 6/13/2022]]</f>
        <v>1194.975986648984</v>
      </c>
      <c r="R911" s="35">
        <f>Table1[[#This Row],[SumOfUnits]]*Table1[[#This Row],[Actuarial Factor 6/13/22]]</f>
        <v>67.938473501854531</v>
      </c>
    </row>
    <row r="912" spans="1:18" x14ac:dyDescent="0.2">
      <c r="A912" s="178" t="s">
        <v>53</v>
      </c>
      <c r="B912" s="33" t="s">
        <v>707</v>
      </c>
      <c r="C912" s="33" t="s">
        <v>364</v>
      </c>
      <c r="D912" s="33" t="s">
        <v>184</v>
      </c>
      <c r="E912" s="33" t="s">
        <v>788</v>
      </c>
      <c r="F912" s="37">
        <v>39290.020000000004</v>
      </c>
      <c r="G912" s="33">
        <v>290</v>
      </c>
      <c r="H912" s="33">
        <v>290</v>
      </c>
      <c r="I912" s="37">
        <f>Table1[[#This Row],[SumOfPaid]]*Table1[[#This Row],[Actuarial Factor 6/13/22]]</f>
        <v>77608.204436442786</v>
      </c>
      <c r="J912" s="33">
        <v>1.9752650784204939</v>
      </c>
      <c r="K912" s="33" t="s">
        <v>229</v>
      </c>
      <c r="L912" s="33" t="s">
        <v>805</v>
      </c>
      <c r="M912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12" s="35" t="str">
        <f>IFERROR(IF(Table1[[#This Row],[Medicare Rate in CR]]&gt;0,"Y","N"),"N")</f>
        <v>Y</v>
      </c>
      <c r="O912" s="40">
        <f>Table1[[#This Row],[Medicare Rate in CR]]*Table1[[#This Row],[SumOfUnits]]*Table1[[#This Row],[Actuarial Factor 6/13/22]]</f>
        <v>88089.316490256024</v>
      </c>
      <c r="P91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88089.316490256024</v>
      </c>
      <c r="Q912" s="37">
        <f>Table1[[#This Row],[Trended Medicare Pricing for all RHCs]]-Table1[[#This Row],[SumOfSFY23 Estimated Payment 6/13/2022]]</f>
        <v>10481.112053813238</v>
      </c>
      <c r="R912" s="35">
        <f>Table1[[#This Row],[SumOfUnits]]*Table1[[#This Row],[Actuarial Factor 6/13/22]]</f>
        <v>572.82687274194325</v>
      </c>
    </row>
    <row r="913" spans="1:18" x14ac:dyDescent="0.2">
      <c r="A913" s="178" t="s">
        <v>53</v>
      </c>
      <c r="B913" s="33" t="s">
        <v>707</v>
      </c>
      <c r="C913" s="33" t="s">
        <v>364</v>
      </c>
      <c r="D913" s="33" t="s">
        <v>184</v>
      </c>
      <c r="E913" s="33" t="s">
        <v>787</v>
      </c>
      <c r="F913" s="37">
        <v>48182.279999999992</v>
      </c>
      <c r="G913" s="33">
        <v>354</v>
      </c>
      <c r="H913" s="33">
        <v>354</v>
      </c>
      <c r="I913" s="37">
        <f>Table1[[#This Row],[SumOfPaid]]*Table1[[#This Row],[Actuarial Factor 6/13/22]]</f>
        <v>59983.860914296471</v>
      </c>
      <c r="J913" s="33">
        <v>1.2449361241165109</v>
      </c>
      <c r="K913" s="33" t="s">
        <v>229</v>
      </c>
      <c r="L913" s="33" t="s">
        <v>805</v>
      </c>
      <c r="M913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13" s="35" t="str">
        <f>IFERROR(IF(Table1[[#This Row],[Medicare Rate in CR]]&gt;0,"Y","N"),"N")</f>
        <v>Y</v>
      </c>
      <c r="O913" s="40">
        <f>Table1[[#This Row],[Medicare Rate in CR]]*Table1[[#This Row],[SumOfUnits]]*Table1[[#This Row],[Actuarial Factor 6/13/22]]</f>
        <v>67771.982116989515</v>
      </c>
      <c r="P91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67771.982116989515</v>
      </c>
      <c r="Q913" s="37">
        <f>Table1[[#This Row],[Trended Medicare Pricing for all RHCs]]-Table1[[#This Row],[SumOfSFY23 Estimated Payment 6/13/2022]]</f>
        <v>7788.1212026930443</v>
      </c>
      <c r="R913" s="35">
        <f>Table1[[#This Row],[SumOfUnits]]*Table1[[#This Row],[Actuarial Factor 6/13/22]]</f>
        <v>440.70738793724485</v>
      </c>
    </row>
    <row r="914" spans="1:18" x14ac:dyDescent="0.2">
      <c r="A914" s="178" t="s">
        <v>53</v>
      </c>
      <c r="B914" s="33" t="s">
        <v>707</v>
      </c>
      <c r="C914" s="33" t="s">
        <v>364</v>
      </c>
      <c r="D914" s="33" t="s">
        <v>2</v>
      </c>
      <c r="E914" s="33" t="s">
        <v>800</v>
      </c>
      <c r="F914" s="37">
        <v>408.28999999999996</v>
      </c>
      <c r="G914" s="33">
        <v>3</v>
      </c>
      <c r="H914" s="33">
        <v>3</v>
      </c>
      <c r="I914" s="37">
        <f>Table1[[#This Row],[SumOfPaid]]*Table1[[#This Row],[Actuarial Factor 6/13/22]]</f>
        <v>527.17849888391231</v>
      </c>
      <c r="J914" s="33">
        <v>1.2911864088856264</v>
      </c>
      <c r="K914" s="33" t="s">
        <v>229</v>
      </c>
      <c r="L914" s="33" t="s">
        <v>805</v>
      </c>
      <c r="M914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14" s="35" t="str">
        <f>IFERROR(IF(Table1[[#This Row],[Medicare Rate in CR]]&gt;0,"Y","N"),"N")</f>
        <v>Y</v>
      </c>
      <c r="O914" s="40">
        <f>Table1[[#This Row],[Medicare Rate in CR]]*Table1[[#This Row],[SumOfUnits]]*Table1[[#This Row],[Actuarial Factor 6/13/22]]</f>
        <v>595.67593787529495</v>
      </c>
      <c r="P91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595.67593787529495</v>
      </c>
      <c r="Q914" s="37">
        <f>Table1[[#This Row],[Trended Medicare Pricing for all RHCs]]-Table1[[#This Row],[SumOfSFY23 Estimated Payment 6/13/2022]]</f>
        <v>68.497438991382637</v>
      </c>
      <c r="R914" s="35">
        <f>Table1[[#This Row],[SumOfUnits]]*Table1[[#This Row],[Actuarial Factor 6/13/22]]</f>
        <v>3.8735592266568792</v>
      </c>
    </row>
    <row r="915" spans="1:18" x14ac:dyDescent="0.2">
      <c r="A915" s="178" t="s">
        <v>53</v>
      </c>
      <c r="B915" s="33" t="s">
        <v>707</v>
      </c>
      <c r="C915" s="33" t="s">
        <v>364</v>
      </c>
      <c r="D915" s="33" t="s">
        <v>2</v>
      </c>
      <c r="E915" s="33" t="s">
        <v>798</v>
      </c>
      <c r="F915" s="37">
        <v>4994.0899999999992</v>
      </c>
      <c r="G915" s="33">
        <v>37</v>
      </c>
      <c r="H915" s="33">
        <v>37</v>
      </c>
      <c r="I915" s="37">
        <f>Table1[[#This Row],[SumOfPaid]]*Table1[[#This Row],[Actuarial Factor 6/13/22]]</f>
        <v>7344.269810827338</v>
      </c>
      <c r="J915" s="33">
        <v>1.4705922021484072</v>
      </c>
      <c r="K915" s="33" t="s">
        <v>229</v>
      </c>
      <c r="L915" s="33" t="s">
        <v>805</v>
      </c>
      <c r="M915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15" s="35" t="str">
        <f>IFERROR(IF(Table1[[#This Row],[Medicare Rate in CR]]&gt;0,"Y","N"),"N")</f>
        <v>Y</v>
      </c>
      <c r="O915" s="40">
        <f>Table1[[#This Row],[Medicare Rate in CR]]*Table1[[#This Row],[SumOfUnits]]*Table1[[#This Row],[Actuarial Factor 6/13/22]]</f>
        <v>8367.4637473161365</v>
      </c>
      <c r="P91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8367.4637473161365</v>
      </c>
      <c r="Q915" s="37">
        <f>Table1[[#This Row],[Trended Medicare Pricing for all RHCs]]-Table1[[#This Row],[SumOfSFY23 Estimated Payment 6/13/2022]]</f>
        <v>1023.1939364887985</v>
      </c>
      <c r="R915" s="35">
        <f>Table1[[#This Row],[SumOfUnits]]*Table1[[#This Row],[Actuarial Factor 6/13/22]]</f>
        <v>54.411911479491067</v>
      </c>
    </row>
    <row r="916" spans="1:18" x14ac:dyDescent="0.2">
      <c r="A916" s="178" t="s">
        <v>53</v>
      </c>
      <c r="B916" s="33" t="s">
        <v>707</v>
      </c>
      <c r="C916" s="33" t="s">
        <v>364</v>
      </c>
      <c r="D916" s="33" t="s">
        <v>2</v>
      </c>
      <c r="E916" s="33" t="s">
        <v>799</v>
      </c>
      <c r="F916" s="37">
        <v>7031.5100000000011</v>
      </c>
      <c r="G916" s="33">
        <v>54</v>
      </c>
      <c r="H916" s="33">
        <v>54</v>
      </c>
      <c r="I916" s="37">
        <f>Table1[[#This Row],[SumOfPaid]]*Table1[[#This Row],[Actuarial Factor 6/13/22]]</f>
        <v>8706.4272438087974</v>
      </c>
      <c r="J916" s="33">
        <v>1.2382016442853379</v>
      </c>
      <c r="K916" s="33" t="s">
        <v>229</v>
      </c>
      <c r="L916" s="33" t="s">
        <v>805</v>
      </c>
      <c r="M916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16" s="35" t="str">
        <f>IFERROR(IF(Table1[[#This Row],[Medicare Rate in CR]]&gt;0,"Y","N"),"N")</f>
        <v>Y</v>
      </c>
      <c r="O916" s="40">
        <f>Table1[[#This Row],[Medicare Rate in CR]]*Table1[[#This Row],[SumOfUnits]]*Table1[[#This Row],[Actuarial Factor 6/13/22]]</f>
        <v>10282.175038342761</v>
      </c>
      <c r="P91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10282.175038342761</v>
      </c>
      <c r="Q916" s="37">
        <f>Table1[[#This Row],[Trended Medicare Pricing for all RHCs]]-Table1[[#This Row],[SumOfSFY23 Estimated Payment 6/13/2022]]</f>
        <v>1575.7477945339633</v>
      </c>
      <c r="R916" s="35">
        <f>Table1[[#This Row],[SumOfUnits]]*Table1[[#This Row],[Actuarial Factor 6/13/22]]</f>
        <v>66.862888791408238</v>
      </c>
    </row>
    <row r="917" spans="1:18" x14ac:dyDescent="0.2">
      <c r="A917" s="178" t="s">
        <v>53</v>
      </c>
      <c r="B917" s="33" t="s">
        <v>707</v>
      </c>
      <c r="C917" s="33" t="s">
        <v>364</v>
      </c>
      <c r="D917" s="33" t="s">
        <v>2</v>
      </c>
      <c r="E917" s="33" t="s">
        <v>803</v>
      </c>
      <c r="F917" s="37">
        <v>629.73</v>
      </c>
      <c r="G917" s="33">
        <v>5</v>
      </c>
      <c r="H917" s="33">
        <v>5</v>
      </c>
      <c r="I917" s="37">
        <f>Table1[[#This Row],[SumOfPaid]]*Table1[[#This Row],[Actuarial Factor 6/13/22]]</f>
        <v>1174.868958225381</v>
      </c>
      <c r="J917" s="33">
        <v>1.8656709355205896</v>
      </c>
      <c r="K917" s="33" t="s">
        <v>229</v>
      </c>
      <c r="L917" s="33" t="s">
        <v>805</v>
      </c>
      <c r="M917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17" s="35" t="str">
        <f>IFERROR(IF(Table1[[#This Row],[Medicare Rate in CR]]&gt;0,"Y","N"),"N")</f>
        <v>Y</v>
      </c>
      <c r="O917" s="40">
        <f>Table1[[#This Row],[Medicare Rate in CR]]*Table1[[#This Row],[SumOfUnits]]*Table1[[#This Row],[Actuarial Factor 6/13/22]]</f>
        <v>1434.5143823217813</v>
      </c>
      <c r="P91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1434.5143823217813</v>
      </c>
      <c r="Q917" s="37">
        <f>Table1[[#This Row],[Trended Medicare Pricing for all RHCs]]-Table1[[#This Row],[SumOfSFY23 Estimated Payment 6/13/2022]]</f>
        <v>259.64542409640035</v>
      </c>
      <c r="R917" s="35">
        <f>Table1[[#This Row],[SumOfUnits]]*Table1[[#This Row],[Actuarial Factor 6/13/22]]</f>
        <v>9.3283546776029489</v>
      </c>
    </row>
    <row r="918" spans="1:18" x14ac:dyDescent="0.2">
      <c r="A918" s="178" t="s">
        <v>53</v>
      </c>
      <c r="B918" s="33" t="s">
        <v>707</v>
      </c>
      <c r="C918" s="33" t="s">
        <v>364</v>
      </c>
      <c r="D918" s="33" t="s">
        <v>185</v>
      </c>
      <c r="E918" s="33" t="s">
        <v>794</v>
      </c>
      <c r="F918" s="37">
        <v>1366.38</v>
      </c>
      <c r="G918" s="33">
        <v>10</v>
      </c>
      <c r="H918" s="33">
        <v>10</v>
      </c>
      <c r="I918" s="37">
        <f>Table1[[#This Row],[SumOfPaid]]*Table1[[#This Row],[Actuarial Factor 6/13/22]]</f>
        <v>1483.009121264676</v>
      </c>
      <c r="J918" s="33">
        <v>1.0853562854145082</v>
      </c>
      <c r="K918" s="33" t="s">
        <v>229</v>
      </c>
      <c r="L918" s="33" t="s">
        <v>805</v>
      </c>
      <c r="M918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18" s="35" t="str">
        <f>IFERROR(IF(Table1[[#This Row],[Medicare Rate in CR]]&gt;0,"Y","N"),"N")</f>
        <v>Y</v>
      </c>
      <c r="O918" s="40">
        <f>Table1[[#This Row],[Medicare Rate in CR]]*Table1[[#This Row],[SumOfUnits]]*Table1[[#This Row],[Actuarial Factor 6/13/22]]</f>
        <v>1669.0608957104307</v>
      </c>
      <c r="P91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1669.0608957104307</v>
      </c>
      <c r="Q918" s="37">
        <f>Table1[[#This Row],[Trended Medicare Pricing for all RHCs]]-Table1[[#This Row],[SumOfSFY23 Estimated Payment 6/13/2022]]</f>
        <v>186.05177444575475</v>
      </c>
      <c r="R918" s="35">
        <f>Table1[[#This Row],[SumOfUnits]]*Table1[[#This Row],[Actuarial Factor 6/13/22]]</f>
        <v>10.853562854145082</v>
      </c>
    </row>
    <row r="919" spans="1:18" x14ac:dyDescent="0.2">
      <c r="A919" s="178" t="s">
        <v>53</v>
      </c>
      <c r="B919" s="33" t="s">
        <v>707</v>
      </c>
      <c r="C919" s="33" t="s">
        <v>364</v>
      </c>
      <c r="D919" s="33" t="s">
        <v>185</v>
      </c>
      <c r="E919" s="33" t="s">
        <v>607</v>
      </c>
      <c r="F919" s="37">
        <v>1370.4399999999998</v>
      </c>
      <c r="G919" s="33">
        <v>10</v>
      </c>
      <c r="H919" s="33">
        <v>10</v>
      </c>
      <c r="I919" s="37">
        <f>Table1[[#This Row],[SumOfPaid]]*Table1[[#This Row],[Actuarial Factor 6/13/22]]</f>
        <v>2099.6184865442906</v>
      </c>
      <c r="J919" s="33">
        <v>1.5320761846883415</v>
      </c>
      <c r="K919" s="33" t="s">
        <v>229</v>
      </c>
      <c r="L919" s="33" t="s">
        <v>805</v>
      </c>
      <c r="M919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19" s="35" t="str">
        <f>IFERROR(IF(Table1[[#This Row],[Medicare Rate in CR]]&gt;0,"Y","N"),"N")</f>
        <v>Y</v>
      </c>
      <c r="O919" s="40">
        <f>Table1[[#This Row],[Medicare Rate in CR]]*Table1[[#This Row],[SumOfUnits]]*Table1[[#This Row],[Actuarial Factor 6/13/22]]</f>
        <v>2356.0267568137315</v>
      </c>
      <c r="P91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2356.0267568137315</v>
      </c>
      <c r="Q919" s="37">
        <f>Table1[[#This Row],[Trended Medicare Pricing for all RHCs]]-Table1[[#This Row],[SumOfSFY23 Estimated Payment 6/13/2022]]</f>
        <v>256.40827026944089</v>
      </c>
      <c r="R919" s="35">
        <f>Table1[[#This Row],[SumOfUnits]]*Table1[[#This Row],[Actuarial Factor 6/13/22]]</f>
        <v>15.320761846883414</v>
      </c>
    </row>
    <row r="920" spans="1:18" x14ac:dyDescent="0.2">
      <c r="A920" s="178" t="s">
        <v>53</v>
      </c>
      <c r="B920" s="33" t="s">
        <v>707</v>
      </c>
      <c r="C920" s="33" t="s">
        <v>364</v>
      </c>
      <c r="D920" s="33" t="s">
        <v>185</v>
      </c>
      <c r="E920" s="33" t="s">
        <v>797</v>
      </c>
      <c r="F920" s="37">
        <v>7355.31</v>
      </c>
      <c r="G920" s="33">
        <v>54</v>
      </c>
      <c r="H920" s="33">
        <v>54</v>
      </c>
      <c r="I920" s="37">
        <f>Table1[[#This Row],[SumOfPaid]]*Table1[[#This Row],[Actuarial Factor 6/13/22]]</f>
        <v>6144.8768719460741</v>
      </c>
      <c r="J920" s="33">
        <v>0.83543411113142396</v>
      </c>
      <c r="K920" s="33" t="s">
        <v>229</v>
      </c>
      <c r="L920" s="33" t="s">
        <v>805</v>
      </c>
      <c r="M920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20" s="35" t="str">
        <f>IFERROR(IF(Table1[[#This Row],[Medicare Rate in CR]]&gt;0,"Y","N"),"N")</f>
        <v>Y</v>
      </c>
      <c r="O920" s="40">
        <f>Table1[[#This Row],[Medicare Rate in CR]]*Table1[[#This Row],[SumOfUnits]]*Table1[[#This Row],[Actuarial Factor 6/13/22]]</f>
        <v>6937.5451109286814</v>
      </c>
      <c r="P92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6937.5451109286814</v>
      </c>
      <c r="Q920" s="37">
        <f>Table1[[#This Row],[Trended Medicare Pricing for all RHCs]]-Table1[[#This Row],[SumOfSFY23 Estimated Payment 6/13/2022]]</f>
        <v>792.66823898260736</v>
      </c>
      <c r="R920" s="35">
        <f>Table1[[#This Row],[SumOfUnits]]*Table1[[#This Row],[Actuarial Factor 6/13/22]]</f>
        <v>45.113442001096892</v>
      </c>
    </row>
    <row r="921" spans="1:18" x14ac:dyDescent="0.2">
      <c r="A921" s="178" t="s">
        <v>53</v>
      </c>
      <c r="B921" s="33" t="s">
        <v>707</v>
      </c>
      <c r="C921" s="33" t="s">
        <v>364</v>
      </c>
      <c r="D921" s="33" t="s">
        <v>185</v>
      </c>
      <c r="E921" s="33" t="s">
        <v>796</v>
      </c>
      <c r="F921" s="37">
        <v>137.44999999999999</v>
      </c>
      <c r="G921" s="33">
        <v>1</v>
      </c>
      <c r="H921" s="33">
        <v>1</v>
      </c>
      <c r="I921" s="37">
        <f>Table1[[#This Row],[SumOfPaid]]*Table1[[#This Row],[Actuarial Factor 6/13/22]]</f>
        <v>136.80669656506575</v>
      </c>
      <c r="J921" s="33">
        <v>0.99531972764689536</v>
      </c>
      <c r="K921" s="33" t="s">
        <v>229</v>
      </c>
      <c r="L921" s="33" t="s">
        <v>805</v>
      </c>
      <c r="M921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21" s="35" t="str">
        <f>IFERROR(IF(Table1[[#This Row],[Medicare Rate in CR]]&gt;0,"Y","N"),"N")</f>
        <v>Y</v>
      </c>
      <c r="O921" s="40">
        <f>Table1[[#This Row],[Medicare Rate in CR]]*Table1[[#This Row],[SumOfUnits]]*Table1[[#This Row],[Actuarial Factor 6/13/22]]</f>
        <v>153.06026771753957</v>
      </c>
      <c r="P92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153.06026771753957</v>
      </c>
      <c r="Q921" s="37">
        <f>Table1[[#This Row],[Trended Medicare Pricing for all RHCs]]-Table1[[#This Row],[SumOfSFY23 Estimated Payment 6/13/2022]]</f>
        <v>16.253571152473825</v>
      </c>
      <c r="R921" s="35">
        <f>Table1[[#This Row],[SumOfUnits]]*Table1[[#This Row],[Actuarial Factor 6/13/22]]</f>
        <v>0.99531972764689536</v>
      </c>
    </row>
    <row r="922" spans="1:18" x14ac:dyDescent="0.2">
      <c r="A922" s="178" t="s">
        <v>53</v>
      </c>
      <c r="B922" s="33" t="s">
        <v>707</v>
      </c>
      <c r="C922" s="33" t="s">
        <v>364</v>
      </c>
      <c r="D922" s="33" t="s">
        <v>185</v>
      </c>
      <c r="E922" s="33" t="s">
        <v>795</v>
      </c>
      <c r="F922" s="37">
        <v>66423.620000000097</v>
      </c>
      <c r="G922" s="33">
        <v>494</v>
      </c>
      <c r="H922" s="33">
        <v>494</v>
      </c>
      <c r="I922" s="37">
        <f>Table1[[#This Row],[SumOfPaid]]*Table1[[#This Row],[Actuarial Factor 6/13/22]]</f>
        <v>77268.244263079279</v>
      </c>
      <c r="J922" s="33">
        <v>1.1632645776168051</v>
      </c>
      <c r="K922" s="33" t="s">
        <v>229</v>
      </c>
      <c r="L922" s="33" t="s">
        <v>805</v>
      </c>
      <c r="M922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22" s="35" t="str">
        <f>IFERROR(IF(Table1[[#This Row],[Medicare Rate in CR]]&gt;0,"Y","N"),"N")</f>
        <v>Y</v>
      </c>
      <c r="O922" s="40">
        <f>Table1[[#This Row],[Medicare Rate in CR]]*Table1[[#This Row],[SumOfUnits]]*Table1[[#This Row],[Actuarial Factor 6/13/22]]</f>
        <v>88370.092412480677</v>
      </c>
      <c r="P92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88370.092412480677</v>
      </c>
      <c r="Q922" s="37">
        <f>Table1[[#This Row],[Trended Medicare Pricing for all RHCs]]-Table1[[#This Row],[SumOfSFY23 Estimated Payment 6/13/2022]]</f>
        <v>11101.848149401398</v>
      </c>
      <c r="R922" s="35">
        <f>Table1[[#This Row],[SumOfUnits]]*Table1[[#This Row],[Actuarial Factor 6/13/22]]</f>
        <v>574.65270134270179</v>
      </c>
    </row>
    <row r="923" spans="1:18" x14ac:dyDescent="0.2">
      <c r="A923" s="178" t="s">
        <v>53</v>
      </c>
      <c r="B923" s="33" t="s">
        <v>707</v>
      </c>
      <c r="C923" s="33" t="s">
        <v>249</v>
      </c>
      <c r="D923" s="33" t="s">
        <v>185</v>
      </c>
      <c r="E923" s="33" t="s">
        <v>795</v>
      </c>
      <c r="F923" s="37">
        <v>270.83999999999997</v>
      </c>
      <c r="G923" s="33">
        <v>2</v>
      </c>
      <c r="H923" s="33">
        <v>2</v>
      </c>
      <c r="I923" s="37">
        <f>Table1[[#This Row],[SumOfPaid]]*Table1[[#This Row],[Actuarial Factor 6/13/22]]</f>
        <v>308.83292317483404</v>
      </c>
      <c r="J923" s="33">
        <v>1.1402781094920766</v>
      </c>
      <c r="K923" s="33" t="s">
        <v>229</v>
      </c>
      <c r="L923" s="33" t="s">
        <v>805</v>
      </c>
      <c r="M923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23" s="35" t="str">
        <f>IFERROR(IF(Table1[[#This Row],[Medicare Rate in CR]]&gt;0,"Y","N"),"N")</f>
        <v>Y</v>
      </c>
      <c r="O923" s="40">
        <f>Table1[[#This Row],[Medicare Rate in CR]]*Table1[[#This Row],[SumOfUnits]]*Table1[[#This Row],[Actuarial Factor 6/13/22]]</f>
        <v>350.70393535538307</v>
      </c>
      <c r="P92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350.70393535538307</v>
      </c>
      <c r="Q923" s="37">
        <f>Table1[[#This Row],[Trended Medicare Pricing for all RHCs]]-Table1[[#This Row],[SumOfSFY23 Estimated Payment 6/13/2022]]</f>
        <v>41.87101218054903</v>
      </c>
      <c r="R923" s="35">
        <f>Table1[[#This Row],[SumOfUnits]]*Table1[[#This Row],[Actuarial Factor 6/13/22]]</f>
        <v>2.2805562189841533</v>
      </c>
    </row>
    <row r="924" spans="1:18" x14ac:dyDescent="0.2">
      <c r="A924" s="178" t="s">
        <v>53</v>
      </c>
      <c r="B924" s="33" t="s">
        <v>707</v>
      </c>
      <c r="C924" s="33" t="s">
        <v>422</v>
      </c>
      <c r="D924" s="33" t="s">
        <v>184</v>
      </c>
      <c r="E924" s="33" t="s">
        <v>792</v>
      </c>
      <c r="F924" s="37">
        <v>410.31999999999994</v>
      </c>
      <c r="G924" s="33">
        <v>3</v>
      </c>
      <c r="H924" s="33">
        <v>3</v>
      </c>
      <c r="I924" s="37">
        <f>Table1[[#This Row],[SumOfPaid]]*Table1[[#This Row],[Actuarial Factor 6/13/22]]</f>
        <v>593.71445478213229</v>
      </c>
      <c r="J924" s="33">
        <v>1.4469547055520871</v>
      </c>
      <c r="K924" s="33" t="s">
        <v>229</v>
      </c>
      <c r="L924" s="33" t="s">
        <v>805</v>
      </c>
      <c r="M924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24" s="35" t="str">
        <f>IFERROR(IF(Table1[[#This Row],[Medicare Rate in CR]]&gt;0,"Y","N"),"N")</f>
        <v>Y</v>
      </c>
      <c r="O924" s="40">
        <f>Table1[[#This Row],[Medicare Rate in CR]]*Table1[[#This Row],[SumOfUnits]]*Table1[[#This Row],[Actuarial Factor 6/13/22]]</f>
        <v>667.53808385939988</v>
      </c>
      <c r="P92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667.53808385939988</v>
      </c>
      <c r="Q924" s="37">
        <f>Table1[[#This Row],[Trended Medicare Pricing for all RHCs]]-Table1[[#This Row],[SumOfSFY23 Estimated Payment 6/13/2022]]</f>
        <v>73.823629077267583</v>
      </c>
      <c r="R924" s="35">
        <f>Table1[[#This Row],[SumOfUnits]]*Table1[[#This Row],[Actuarial Factor 6/13/22]]</f>
        <v>4.3408641166562614</v>
      </c>
    </row>
    <row r="925" spans="1:18" x14ac:dyDescent="0.2">
      <c r="A925" s="178" t="s">
        <v>53</v>
      </c>
      <c r="B925" s="33" t="s">
        <v>707</v>
      </c>
      <c r="C925" s="33" t="s">
        <v>422</v>
      </c>
      <c r="D925" s="33" t="s">
        <v>184</v>
      </c>
      <c r="E925" s="33" t="s">
        <v>786</v>
      </c>
      <c r="F925" s="37">
        <v>902.05</v>
      </c>
      <c r="G925" s="33">
        <v>7</v>
      </c>
      <c r="H925" s="33">
        <v>7</v>
      </c>
      <c r="I925" s="37">
        <f>Table1[[#This Row],[SumOfPaid]]*Table1[[#This Row],[Actuarial Factor 6/13/22]]</f>
        <v>1409.4104063611096</v>
      </c>
      <c r="J925" s="33">
        <v>1.5624526427150487</v>
      </c>
      <c r="K925" s="33" t="s">
        <v>229</v>
      </c>
      <c r="L925" s="33" t="s">
        <v>805</v>
      </c>
      <c r="M925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25" s="35" t="str">
        <f>IFERROR(IF(Table1[[#This Row],[Medicare Rate in CR]]&gt;0,"Y","N"),"N")</f>
        <v>Y</v>
      </c>
      <c r="O925" s="40">
        <f>Table1[[#This Row],[Medicare Rate in CR]]*Table1[[#This Row],[SumOfUnits]]*Table1[[#This Row],[Actuarial Factor 6/13/22]]</f>
        <v>1681.9177717770415</v>
      </c>
      <c r="P92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1681.9177717770415</v>
      </c>
      <c r="Q925" s="37">
        <f>Table1[[#This Row],[Trended Medicare Pricing for all RHCs]]-Table1[[#This Row],[SumOfSFY23 Estimated Payment 6/13/2022]]</f>
        <v>272.50736541593187</v>
      </c>
      <c r="R925" s="35">
        <f>Table1[[#This Row],[SumOfUnits]]*Table1[[#This Row],[Actuarial Factor 6/13/22]]</f>
        <v>10.937168499005342</v>
      </c>
    </row>
    <row r="926" spans="1:18" x14ac:dyDescent="0.2">
      <c r="A926" s="178" t="s">
        <v>53</v>
      </c>
      <c r="B926" s="33" t="s">
        <v>707</v>
      </c>
      <c r="C926" s="33" t="s">
        <v>422</v>
      </c>
      <c r="D926" s="33" t="s">
        <v>184</v>
      </c>
      <c r="E926" s="33" t="s">
        <v>789</v>
      </c>
      <c r="F926" s="37">
        <v>135.41999999999999</v>
      </c>
      <c r="G926" s="33">
        <v>1</v>
      </c>
      <c r="H926" s="33">
        <v>1</v>
      </c>
      <c r="I926" s="37">
        <f>Table1[[#This Row],[SumOfPaid]]*Table1[[#This Row],[Actuarial Factor 6/13/22]]</f>
        <v>220.96263274337821</v>
      </c>
      <c r="J926" s="33">
        <v>1.6316838926552815</v>
      </c>
      <c r="K926" s="33" t="s">
        <v>229</v>
      </c>
      <c r="L926" s="33" t="s">
        <v>805</v>
      </c>
      <c r="M926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26" s="35" t="str">
        <f>IFERROR(IF(Table1[[#This Row],[Medicare Rate in CR]]&gt;0,"Y","N"),"N")</f>
        <v>Y</v>
      </c>
      <c r="O926" s="40">
        <f>Table1[[#This Row],[Medicare Rate in CR]]*Table1[[#This Row],[SumOfUnits]]*Table1[[#This Row],[Actuarial Factor 6/13/22]]</f>
        <v>250.92034901252919</v>
      </c>
      <c r="P92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250.92034901252919</v>
      </c>
      <c r="Q926" s="37">
        <f>Table1[[#This Row],[Trended Medicare Pricing for all RHCs]]-Table1[[#This Row],[SumOfSFY23 Estimated Payment 6/13/2022]]</f>
        <v>29.957716269150978</v>
      </c>
      <c r="R926" s="35">
        <f>Table1[[#This Row],[SumOfUnits]]*Table1[[#This Row],[Actuarial Factor 6/13/22]]</f>
        <v>1.6316838926552815</v>
      </c>
    </row>
    <row r="927" spans="1:18" x14ac:dyDescent="0.2">
      <c r="A927" s="178" t="s">
        <v>53</v>
      </c>
      <c r="B927" s="33" t="s">
        <v>707</v>
      </c>
      <c r="C927" s="33" t="s">
        <v>422</v>
      </c>
      <c r="D927" s="33" t="s">
        <v>184</v>
      </c>
      <c r="E927" s="33" t="s">
        <v>788</v>
      </c>
      <c r="F927" s="37">
        <v>272.87</v>
      </c>
      <c r="G927" s="33">
        <v>2</v>
      </c>
      <c r="H927" s="33">
        <v>2</v>
      </c>
      <c r="I927" s="37">
        <f>Table1[[#This Row],[SumOfPaid]]*Table1[[#This Row],[Actuarial Factor 6/13/22]]</f>
        <v>565.80375782862347</v>
      </c>
      <c r="J927" s="33">
        <v>2.0735286320541775</v>
      </c>
      <c r="K927" s="33" t="s">
        <v>229</v>
      </c>
      <c r="L927" s="33" t="s">
        <v>805</v>
      </c>
      <c r="M927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27" s="35" t="str">
        <f>IFERROR(IF(Table1[[#This Row],[Medicare Rate in CR]]&gt;0,"Y","N"),"N")</f>
        <v>Y</v>
      </c>
      <c r="O927" s="40">
        <f>Table1[[#This Row],[Medicare Rate in CR]]*Table1[[#This Row],[SumOfUnits]]*Table1[[#This Row],[Actuarial Factor 6/13/22]]</f>
        <v>637.73446607458288</v>
      </c>
      <c r="P92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637.73446607458288</v>
      </c>
      <c r="Q927" s="37">
        <f>Table1[[#This Row],[Trended Medicare Pricing for all RHCs]]-Table1[[#This Row],[SumOfSFY23 Estimated Payment 6/13/2022]]</f>
        <v>71.930708245959408</v>
      </c>
      <c r="R927" s="35">
        <f>Table1[[#This Row],[SumOfUnits]]*Table1[[#This Row],[Actuarial Factor 6/13/22]]</f>
        <v>4.147057264108355</v>
      </c>
    </row>
    <row r="928" spans="1:18" x14ac:dyDescent="0.2">
      <c r="A928" s="178" t="s">
        <v>53</v>
      </c>
      <c r="B928" s="33" t="s">
        <v>707</v>
      </c>
      <c r="C928" s="33" t="s">
        <v>192</v>
      </c>
      <c r="D928" s="33" t="s">
        <v>185</v>
      </c>
      <c r="E928" s="33" t="s">
        <v>795</v>
      </c>
      <c r="F928" s="37">
        <v>135.41999999999999</v>
      </c>
      <c r="G928" s="33">
        <v>1</v>
      </c>
      <c r="H928" s="33">
        <v>1</v>
      </c>
      <c r="I928" s="37">
        <f>Table1[[#This Row],[SumOfPaid]]*Table1[[#This Row],[Actuarial Factor 6/13/22]]</f>
        <v>151.93483865900072</v>
      </c>
      <c r="J928" s="33">
        <v>1.1219527297223506</v>
      </c>
      <c r="K928" s="33" t="s">
        <v>229</v>
      </c>
      <c r="L928" s="33" t="s">
        <v>805</v>
      </c>
      <c r="M928" s="35">
        <f>IFERROR(INDEX(FreeStand_MedicareCRs!E:E,MATCH(Table1[[#This Row],[Medicare Number]],FreeStand_MedicareCRs!A:A,0)),INDEX(HospitalBased_Mdcr_Rates!G:G,MATCH(Table1[[#This Row],[Medicare Number]],HospitalBased_Mdcr_Rates!E:E,0)))</f>
        <v>153.78</v>
      </c>
      <c r="N928" s="35" t="str">
        <f>IFERROR(IF(Table1[[#This Row],[Medicare Rate in CR]]&gt;0,"Y","N"),"N")</f>
        <v>Y</v>
      </c>
      <c r="O928" s="40">
        <f>Table1[[#This Row],[Medicare Rate in CR]]*Table1[[#This Row],[SumOfUnits]]*Table1[[#This Row],[Actuarial Factor 6/13/22]]</f>
        <v>172.53389077670309</v>
      </c>
      <c r="P92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172.53389077670309</v>
      </c>
      <c r="Q928" s="37">
        <f>Table1[[#This Row],[Trended Medicare Pricing for all RHCs]]-Table1[[#This Row],[SumOfSFY23 Estimated Payment 6/13/2022]]</f>
        <v>20.599052117702371</v>
      </c>
      <c r="R928" s="35">
        <f>Table1[[#This Row],[SumOfUnits]]*Table1[[#This Row],[Actuarial Factor 6/13/22]]</f>
        <v>1.1219527297223506</v>
      </c>
    </row>
    <row r="929" spans="1:18" x14ac:dyDescent="0.2">
      <c r="A929" s="178" t="s">
        <v>54</v>
      </c>
      <c r="B929" s="33" t="s">
        <v>499</v>
      </c>
      <c r="C929" s="33" t="s">
        <v>421</v>
      </c>
      <c r="D929" s="33" t="s">
        <v>185</v>
      </c>
      <c r="E929" s="33" t="s">
        <v>797</v>
      </c>
      <c r="F929" s="37">
        <v>2140</v>
      </c>
      <c r="G929" s="33">
        <v>12</v>
      </c>
      <c r="H929" s="33">
        <v>12</v>
      </c>
      <c r="I929" s="37">
        <f>Table1[[#This Row],[SumOfPaid]]*Table1[[#This Row],[Actuarial Factor 6/13/22]]</f>
        <v>2328.2737223946851</v>
      </c>
      <c r="J929" s="33">
        <v>1.0879783749507874</v>
      </c>
      <c r="K929" s="33" t="s">
        <v>238</v>
      </c>
      <c r="L929" s="33" t="s">
        <v>805</v>
      </c>
      <c r="M929" s="35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29" s="35" t="str">
        <f>IFERROR(IF(Table1[[#This Row],[Medicare Rate in CR]]&gt;0,"Y","N"),"N")</f>
        <v>Y</v>
      </c>
      <c r="O929" s="40">
        <f>Table1[[#This Row],[Medicare Rate in CR]]*Table1[[#This Row],[SumOfUnits]]*Table1[[#This Row],[Actuarial Factor 6/13/22]]</f>
        <v>2399.6451037914571</v>
      </c>
      <c r="P92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2399.6451037914571</v>
      </c>
      <c r="Q929" s="37">
        <f>Table1[[#This Row],[Trended Medicare Pricing for all RHCs]]-Table1[[#This Row],[SumOfSFY23 Estimated Payment 6/13/2022]]</f>
        <v>71.371381396771994</v>
      </c>
      <c r="R929" s="35">
        <f>Table1[[#This Row],[SumOfUnits]]*Table1[[#This Row],[Actuarial Factor 6/13/22]]</f>
        <v>13.055740499409449</v>
      </c>
    </row>
    <row r="930" spans="1:18" x14ac:dyDescent="0.2">
      <c r="A930" s="178" t="s">
        <v>54</v>
      </c>
      <c r="B930" s="33" t="s">
        <v>499</v>
      </c>
      <c r="C930" s="33" t="s">
        <v>421</v>
      </c>
      <c r="D930" s="33" t="s">
        <v>185</v>
      </c>
      <c r="E930" s="33" t="s">
        <v>795</v>
      </c>
      <c r="F930" s="37">
        <v>711.08</v>
      </c>
      <c r="G930" s="33">
        <v>4</v>
      </c>
      <c r="H930" s="33">
        <v>4</v>
      </c>
      <c r="I930" s="37">
        <f>Table1[[#This Row],[SumOfPaid]]*Table1[[#This Row],[Actuarial Factor 6/13/22]]</f>
        <v>822.94744309769806</v>
      </c>
      <c r="J930" s="33">
        <v>1.1573204746269028</v>
      </c>
      <c r="K930" s="33" t="s">
        <v>238</v>
      </c>
      <c r="L930" s="33" t="s">
        <v>805</v>
      </c>
      <c r="M930" s="35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30" s="35" t="str">
        <f>IFERROR(IF(Table1[[#This Row],[Medicare Rate in CR]]&gt;0,"Y","N"),"N")</f>
        <v>Y</v>
      </c>
      <c r="O930" s="40">
        <f>Table1[[#This Row],[Medicare Rate in CR]]*Table1[[#This Row],[SumOfUnits]]*Table1[[#This Row],[Actuarial Factor 6/13/22]]</f>
        <v>850.86201294569901</v>
      </c>
      <c r="P93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850.86201294569901</v>
      </c>
      <c r="Q930" s="37">
        <f>Table1[[#This Row],[Trended Medicare Pricing for all RHCs]]-Table1[[#This Row],[SumOfSFY23 Estimated Payment 6/13/2022]]</f>
        <v>27.914569848000951</v>
      </c>
      <c r="R930" s="35">
        <f>Table1[[#This Row],[SumOfUnits]]*Table1[[#This Row],[Actuarial Factor 6/13/22]]</f>
        <v>4.6292818985076112</v>
      </c>
    </row>
    <row r="931" spans="1:18" x14ac:dyDescent="0.2">
      <c r="A931" s="178" t="s">
        <v>54</v>
      </c>
      <c r="B931" s="33" t="s">
        <v>499</v>
      </c>
      <c r="C931" s="33" t="s">
        <v>413</v>
      </c>
      <c r="D931" s="33" t="s">
        <v>184</v>
      </c>
      <c r="E931" s="33" t="s">
        <v>789</v>
      </c>
      <c r="F931" s="37">
        <v>536.69000000000005</v>
      </c>
      <c r="G931" s="33">
        <v>3</v>
      </c>
      <c r="H931" s="33">
        <v>3</v>
      </c>
      <c r="I931" s="37">
        <f>Table1[[#This Row],[SumOfPaid]]*Table1[[#This Row],[Actuarial Factor 6/13/22]]</f>
        <v>811.14484298835123</v>
      </c>
      <c r="J931" s="33">
        <v>1.5113843056296021</v>
      </c>
      <c r="K931" s="33" t="s">
        <v>238</v>
      </c>
      <c r="L931" s="33" t="s">
        <v>805</v>
      </c>
      <c r="M931" s="35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31" s="35" t="str">
        <f>IFERROR(IF(Table1[[#This Row],[Medicare Rate in CR]]&gt;0,"Y","N"),"N")</f>
        <v>Y</v>
      </c>
      <c r="O931" s="40">
        <f>Table1[[#This Row],[Medicare Rate in CR]]*Table1[[#This Row],[SumOfUnits]]*Table1[[#This Row],[Actuarial Factor 6/13/22]]</f>
        <v>833.37730612416271</v>
      </c>
      <c r="P93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833.37730612416271</v>
      </c>
      <c r="Q931" s="37">
        <f>Table1[[#This Row],[Trended Medicare Pricing for all RHCs]]-Table1[[#This Row],[SumOfSFY23 Estimated Payment 6/13/2022]]</f>
        <v>22.232463135811486</v>
      </c>
      <c r="R931" s="35">
        <f>Table1[[#This Row],[SumOfUnits]]*Table1[[#This Row],[Actuarial Factor 6/13/22]]</f>
        <v>4.5341529168888064</v>
      </c>
    </row>
    <row r="932" spans="1:18" x14ac:dyDescent="0.2">
      <c r="A932" s="178" t="s">
        <v>54</v>
      </c>
      <c r="B932" s="33" t="s">
        <v>499</v>
      </c>
      <c r="C932" s="33" t="s">
        <v>381</v>
      </c>
      <c r="D932" s="33" t="s">
        <v>185</v>
      </c>
      <c r="E932" s="33" t="s">
        <v>797</v>
      </c>
      <c r="F932" s="37">
        <v>1244.3899999999999</v>
      </c>
      <c r="G932" s="33">
        <v>7</v>
      </c>
      <c r="H932" s="33">
        <v>7</v>
      </c>
      <c r="I932" s="37">
        <f>Table1[[#This Row],[SumOfPaid]]*Table1[[#This Row],[Actuarial Factor 6/13/22]]</f>
        <v>1235.679792692509</v>
      </c>
      <c r="J932" s="33">
        <v>0.99300042003914291</v>
      </c>
      <c r="K932" s="33" t="s">
        <v>238</v>
      </c>
      <c r="L932" s="33" t="s">
        <v>805</v>
      </c>
      <c r="M932" s="35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32" s="35" t="str">
        <f>IFERROR(IF(Table1[[#This Row],[Medicare Rate in CR]]&gt;0,"Y","N"),"N")</f>
        <v>Y</v>
      </c>
      <c r="O932" s="40">
        <f>Table1[[#This Row],[Medicare Rate in CR]]*Table1[[#This Row],[SumOfUnits]]*Table1[[#This Row],[Actuarial Factor 6/13/22]]</f>
        <v>1277.5943404223615</v>
      </c>
      <c r="P93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1277.5943404223615</v>
      </c>
      <c r="Q932" s="37">
        <f>Table1[[#This Row],[Trended Medicare Pricing for all RHCs]]-Table1[[#This Row],[SumOfSFY23 Estimated Payment 6/13/2022]]</f>
        <v>41.914547729852529</v>
      </c>
      <c r="R932" s="35">
        <f>Table1[[#This Row],[SumOfUnits]]*Table1[[#This Row],[Actuarial Factor 6/13/22]]</f>
        <v>6.9510029402739999</v>
      </c>
    </row>
    <row r="933" spans="1:18" x14ac:dyDescent="0.2">
      <c r="A933" s="178" t="s">
        <v>54</v>
      </c>
      <c r="B933" s="33" t="s">
        <v>499</v>
      </c>
      <c r="C933" s="33" t="s">
        <v>381</v>
      </c>
      <c r="D933" s="33" t="s">
        <v>185</v>
      </c>
      <c r="E933" s="33" t="s">
        <v>795</v>
      </c>
      <c r="F933" s="37">
        <v>177.77</v>
      </c>
      <c r="G933" s="33">
        <v>1</v>
      </c>
      <c r="H933" s="33">
        <v>1</v>
      </c>
      <c r="I933" s="37">
        <f>Table1[[#This Row],[SumOfPaid]]*Table1[[#This Row],[Actuarial Factor 6/13/22]]</f>
        <v>213.83463141550362</v>
      </c>
      <c r="J933" s="33">
        <v>1.2028724273809057</v>
      </c>
      <c r="K933" s="33" t="s">
        <v>238</v>
      </c>
      <c r="L933" s="33" t="s">
        <v>805</v>
      </c>
      <c r="M933" s="35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33" s="35" t="str">
        <f>IFERROR(IF(Table1[[#This Row],[Medicare Rate in CR]]&gt;0,"Y","N"),"N")</f>
        <v>Y</v>
      </c>
      <c r="O933" s="40">
        <f>Table1[[#This Row],[Medicare Rate in CR]]*Table1[[#This Row],[SumOfUnits]]*Table1[[#This Row],[Actuarial Factor 6/13/22]]</f>
        <v>221.08795215261048</v>
      </c>
      <c r="P93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221.08795215261048</v>
      </c>
      <c r="Q933" s="37">
        <f>Table1[[#This Row],[Trended Medicare Pricing for all RHCs]]-Table1[[#This Row],[SumOfSFY23 Estimated Payment 6/13/2022]]</f>
        <v>7.2533207371068613</v>
      </c>
      <c r="R933" s="35">
        <f>Table1[[#This Row],[SumOfUnits]]*Table1[[#This Row],[Actuarial Factor 6/13/22]]</f>
        <v>1.2028724273809057</v>
      </c>
    </row>
    <row r="934" spans="1:18" x14ac:dyDescent="0.2">
      <c r="A934" s="178" t="s">
        <v>54</v>
      </c>
      <c r="B934" s="33" t="s">
        <v>499</v>
      </c>
      <c r="C934" s="33" t="s">
        <v>249</v>
      </c>
      <c r="D934" s="33" t="s">
        <v>185</v>
      </c>
      <c r="E934" s="33" t="s">
        <v>795</v>
      </c>
      <c r="F934" s="37">
        <v>3206.62</v>
      </c>
      <c r="G934" s="33">
        <v>18</v>
      </c>
      <c r="H934" s="33">
        <v>18</v>
      </c>
      <c r="I934" s="37">
        <f>Table1[[#This Row],[SumOfPaid]]*Table1[[#This Row],[Actuarial Factor 6/13/22]]</f>
        <v>3656.4385914594827</v>
      </c>
      <c r="J934" s="33">
        <v>1.1402781094920766</v>
      </c>
      <c r="K934" s="33" t="s">
        <v>238</v>
      </c>
      <c r="L934" s="33" t="s">
        <v>805</v>
      </c>
      <c r="M934" s="35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34" s="35" t="str">
        <f>IFERROR(IF(Table1[[#This Row],[Medicare Rate in CR]]&gt;0,"Y","N"),"N")</f>
        <v>Y</v>
      </c>
      <c r="O934" s="40">
        <f>Table1[[#This Row],[Medicare Rate in CR]]*Table1[[#This Row],[SumOfUnits]]*Table1[[#This Row],[Actuarial Factor 6/13/22]]</f>
        <v>3772.4960974435867</v>
      </c>
      <c r="P93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3772.4960974435867</v>
      </c>
      <c r="Q934" s="37">
        <f>Table1[[#This Row],[Trended Medicare Pricing for all RHCs]]-Table1[[#This Row],[SumOfSFY23 Estimated Payment 6/13/2022]]</f>
        <v>116.05750598410395</v>
      </c>
      <c r="R934" s="35">
        <f>Table1[[#This Row],[SumOfUnits]]*Table1[[#This Row],[Actuarial Factor 6/13/22]]</f>
        <v>20.525005970857379</v>
      </c>
    </row>
    <row r="935" spans="1:18" x14ac:dyDescent="0.2">
      <c r="A935" s="178" t="s">
        <v>54</v>
      </c>
      <c r="B935" s="33" t="s">
        <v>499</v>
      </c>
      <c r="C935" s="33" t="s">
        <v>220</v>
      </c>
      <c r="D935" s="33" t="s">
        <v>184</v>
      </c>
      <c r="E935" s="33" t="s">
        <v>792</v>
      </c>
      <c r="F935" s="37">
        <v>1777.6999999999998</v>
      </c>
      <c r="G935" s="33">
        <v>10</v>
      </c>
      <c r="H935" s="33">
        <v>10</v>
      </c>
      <c r="I935" s="37">
        <f>Table1[[#This Row],[SumOfPaid]]*Table1[[#This Row],[Actuarial Factor 6/13/22]]</f>
        <v>2989.9557404929728</v>
      </c>
      <c r="J935" s="33">
        <v>1.6819236881886557</v>
      </c>
      <c r="K935" s="33" t="s">
        <v>238</v>
      </c>
      <c r="L935" s="33" t="s">
        <v>805</v>
      </c>
      <c r="M935" s="35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35" s="35" t="str">
        <f>IFERROR(IF(Table1[[#This Row],[Medicare Rate in CR]]&gt;0,"Y","N"),"N")</f>
        <v>Y</v>
      </c>
      <c r="O935" s="40">
        <f>Table1[[#This Row],[Medicare Rate in CR]]*Table1[[#This Row],[SumOfUnits]]*Table1[[#This Row],[Actuarial Factor 6/13/22]]</f>
        <v>3091.3757388907493</v>
      </c>
      <c r="P93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3091.3757388907493</v>
      </c>
      <c r="Q935" s="37">
        <f>Table1[[#This Row],[Trended Medicare Pricing for all RHCs]]-Table1[[#This Row],[SumOfSFY23 Estimated Payment 6/13/2022]]</f>
        <v>101.41999839777645</v>
      </c>
      <c r="R935" s="35">
        <f>Table1[[#This Row],[SumOfUnits]]*Table1[[#This Row],[Actuarial Factor 6/13/22]]</f>
        <v>16.819236881886557</v>
      </c>
    </row>
    <row r="936" spans="1:18" x14ac:dyDescent="0.2">
      <c r="A936" s="178" t="s">
        <v>54</v>
      </c>
      <c r="B936" s="33" t="s">
        <v>499</v>
      </c>
      <c r="C936" s="33" t="s">
        <v>220</v>
      </c>
      <c r="D936" s="33" t="s">
        <v>184</v>
      </c>
      <c r="E936" s="33" t="s">
        <v>786</v>
      </c>
      <c r="F936" s="37">
        <v>8156.06</v>
      </c>
      <c r="G936" s="33">
        <v>49</v>
      </c>
      <c r="H936" s="33">
        <v>49</v>
      </c>
      <c r="I936" s="37">
        <f>Table1[[#This Row],[SumOfPaid]]*Table1[[#This Row],[Actuarial Factor 6/13/22]]</f>
        <v>11245.397060411038</v>
      </c>
      <c r="J936" s="33">
        <v>1.3787781184065637</v>
      </c>
      <c r="K936" s="33" t="s">
        <v>238</v>
      </c>
      <c r="L936" s="33" t="s">
        <v>805</v>
      </c>
      <c r="M936" s="35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36" s="35" t="str">
        <f>IFERROR(IF(Table1[[#This Row],[Medicare Rate in CR]]&gt;0,"Y","N"),"N")</f>
        <v>Y</v>
      </c>
      <c r="O936" s="40">
        <f>Table1[[#This Row],[Medicare Rate in CR]]*Table1[[#This Row],[SumOfUnits]]*Table1[[#This Row],[Actuarial Factor 6/13/22]]</f>
        <v>12417.551489993195</v>
      </c>
      <c r="P93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12417.551489993195</v>
      </c>
      <c r="Q936" s="37">
        <f>Table1[[#This Row],[Trended Medicare Pricing for all RHCs]]-Table1[[#This Row],[SumOfSFY23 Estimated Payment 6/13/2022]]</f>
        <v>1172.1544295821568</v>
      </c>
      <c r="R936" s="35">
        <f>Table1[[#This Row],[SumOfUnits]]*Table1[[#This Row],[Actuarial Factor 6/13/22]]</f>
        <v>67.560127801921624</v>
      </c>
    </row>
    <row r="937" spans="1:18" x14ac:dyDescent="0.2">
      <c r="A937" s="178" t="s">
        <v>54</v>
      </c>
      <c r="B937" s="33" t="s">
        <v>499</v>
      </c>
      <c r="C937" s="33" t="s">
        <v>220</v>
      </c>
      <c r="D937" s="33" t="s">
        <v>184</v>
      </c>
      <c r="E937" s="33" t="s">
        <v>790</v>
      </c>
      <c r="F937" s="37">
        <v>11007.380000000001</v>
      </c>
      <c r="G937" s="33">
        <v>66</v>
      </c>
      <c r="H937" s="33">
        <v>66</v>
      </c>
      <c r="I937" s="37">
        <f>Table1[[#This Row],[SumOfPaid]]*Table1[[#This Row],[Actuarial Factor 6/13/22]]</f>
        <v>20791.822759917646</v>
      </c>
      <c r="J937" s="33">
        <v>1.888898426321036</v>
      </c>
      <c r="K937" s="33" t="s">
        <v>238</v>
      </c>
      <c r="L937" s="33" t="s">
        <v>805</v>
      </c>
      <c r="M937" s="35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37" s="35" t="str">
        <f>IFERROR(IF(Table1[[#This Row],[Medicare Rate in CR]]&gt;0,"Y","N"),"N")</f>
        <v>Y</v>
      </c>
      <c r="O937" s="40">
        <f>Table1[[#This Row],[Medicare Rate in CR]]*Table1[[#This Row],[SumOfUnits]]*Table1[[#This Row],[Actuarial Factor 6/13/22]]</f>
        <v>22913.849030015226</v>
      </c>
      <c r="P93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22913.849030015226</v>
      </c>
      <c r="Q937" s="37">
        <f>Table1[[#This Row],[Trended Medicare Pricing for all RHCs]]-Table1[[#This Row],[SumOfSFY23 Estimated Payment 6/13/2022]]</f>
        <v>2122.02627009758</v>
      </c>
      <c r="R937" s="35">
        <f>Table1[[#This Row],[SumOfUnits]]*Table1[[#This Row],[Actuarial Factor 6/13/22]]</f>
        <v>124.66729613718837</v>
      </c>
    </row>
    <row r="938" spans="1:18" x14ac:dyDescent="0.2">
      <c r="A938" s="178" t="s">
        <v>54</v>
      </c>
      <c r="B938" s="33" t="s">
        <v>499</v>
      </c>
      <c r="C938" s="33" t="s">
        <v>220</v>
      </c>
      <c r="D938" s="33" t="s">
        <v>184</v>
      </c>
      <c r="E938" s="33" t="s">
        <v>789</v>
      </c>
      <c r="F938" s="37">
        <v>18855.240000000002</v>
      </c>
      <c r="G938" s="33">
        <v>112</v>
      </c>
      <c r="H938" s="33">
        <v>112</v>
      </c>
      <c r="I938" s="37">
        <f>Table1[[#This Row],[SumOfPaid]]*Table1[[#This Row],[Actuarial Factor 6/13/22]]</f>
        <v>28864.242213198642</v>
      </c>
      <c r="J938" s="33">
        <v>1.5308339863718861</v>
      </c>
      <c r="K938" s="33" t="s">
        <v>238</v>
      </c>
      <c r="L938" s="33" t="s">
        <v>805</v>
      </c>
      <c r="M938" s="35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38" s="35" t="str">
        <f>IFERROR(IF(Table1[[#This Row],[Medicare Rate in CR]]&gt;0,"Y","N"),"N")</f>
        <v>Y</v>
      </c>
      <c r="O938" s="40">
        <f>Table1[[#This Row],[Medicare Rate in CR]]*Table1[[#This Row],[SumOfUnits]]*Table1[[#This Row],[Actuarial Factor 6/13/22]]</f>
        <v>31513.1361098571</v>
      </c>
      <c r="P93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31513.1361098571</v>
      </c>
      <c r="Q938" s="37">
        <f>Table1[[#This Row],[Trended Medicare Pricing for all RHCs]]-Table1[[#This Row],[SumOfSFY23 Estimated Payment 6/13/2022]]</f>
        <v>2648.8938966584574</v>
      </c>
      <c r="R938" s="35">
        <f>Table1[[#This Row],[SumOfUnits]]*Table1[[#This Row],[Actuarial Factor 6/13/22]]</f>
        <v>171.45340647365123</v>
      </c>
    </row>
    <row r="939" spans="1:18" x14ac:dyDescent="0.2">
      <c r="A939" s="178" t="s">
        <v>54</v>
      </c>
      <c r="B939" s="33" t="s">
        <v>499</v>
      </c>
      <c r="C939" s="33" t="s">
        <v>220</v>
      </c>
      <c r="D939" s="33" t="s">
        <v>184</v>
      </c>
      <c r="E939" s="33" t="s">
        <v>791</v>
      </c>
      <c r="F939" s="37">
        <v>1941.0900000000001</v>
      </c>
      <c r="G939" s="33">
        <v>11</v>
      </c>
      <c r="H939" s="33">
        <v>11</v>
      </c>
      <c r="I939" s="37">
        <f>Table1[[#This Row],[SumOfPaid]]*Table1[[#This Row],[Actuarial Factor 6/13/22]]</f>
        <v>3170.624631777277</v>
      </c>
      <c r="J939" s="33">
        <v>1.6334248446889514</v>
      </c>
      <c r="K939" s="33" t="s">
        <v>238</v>
      </c>
      <c r="L939" s="33" t="s">
        <v>805</v>
      </c>
      <c r="M939" s="35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39" s="35" t="str">
        <f>IFERROR(IF(Table1[[#This Row],[Medicare Rate in CR]]&gt;0,"Y","N"),"N")</f>
        <v>Y</v>
      </c>
      <c r="O939" s="40">
        <f>Table1[[#This Row],[Medicare Rate in CR]]*Table1[[#This Row],[SumOfUnits]]*Table1[[#This Row],[Actuarial Factor 6/13/22]]</f>
        <v>3302.4583509921222</v>
      </c>
      <c r="P93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3302.4583509921222</v>
      </c>
      <c r="Q939" s="37">
        <f>Table1[[#This Row],[Trended Medicare Pricing for all RHCs]]-Table1[[#This Row],[SumOfSFY23 Estimated Payment 6/13/2022]]</f>
        <v>131.83371921484513</v>
      </c>
      <c r="R939" s="35">
        <f>Table1[[#This Row],[SumOfUnits]]*Table1[[#This Row],[Actuarial Factor 6/13/22]]</f>
        <v>17.967673291578464</v>
      </c>
    </row>
    <row r="940" spans="1:18" x14ac:dyDescent="0.2">
      <c r="A940" s="178" t="s">
        <v>54</v>
      </c>
      <c r="B940" s="33" t="s">
        <v>499</v>
      </c>
      <c r="C940" s="33" t="s">
        <v>220</v>
      </c>
      <c r="D940" s="33" t="s">
        <v>184</v>
      </c>
      <c r="E940" s="33" t="s">
        <v>788</v>
      </c>
      <c r="F940" s="37">
        <v>7362.6000000000022</v>
      </c>
      <c r="G940" s="33">
        <v>41</v>
      </c>
      <c r="H940" s="33">
        <v>41</v>
      </c>
      <c r="I940" s="37">
        <f>Table1[[#This Row],[SumOfPaid]]*Table1[[#This Row],[Actuarial Factor 6/13/22]]</f>
        <v>14044.402491669129</v>
      </c>
      <c r="J940" s="33">
        <v>1.9075330035135856</v>
      </c>
      <c r="K940" s="33" t="s">
        <v>238</v>
      </c>
      <c r="L940" s="33" t="s">
        <v>805</v>
      </c>
      <c r="M940" s="35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40" s="35" t="str">
        <f>IFERROR(IF(Table1[[#This Row],[Medicare Rate in CR]]&gt;0,"Y","N"),"N")</f>
        <v>Y</v>
      </c>
      <c r="O940" s="40">
        <f>Table1[[#This Row],[Medicare Rate in CR]]*Table1[[#This Row],[SumOfUnits]]*Table1[[#This Row],[Actuarial Factor 6/13/22]]</f>
        <v>14374.787207877678</v>
      </c>
      <c r="P94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14374.787207877678</v>
      </c>
      <c r="Q940" s="37">
        <f>Table1[[#This Row],[Trended Medicare Pricing for all RHCs]]-Table1[[#This Row],[SumOfSFY23 Estimated Payment 6/13/2022]]</f>
        <v>330.38471620854943</v>
      </c>
      <c r="R940" s="35">
        <f>Table1[[#This Row],[SumOfUnits]]*Table1[[#This Row],[Actuarial Factor 6/13/22]]</f>
        <v>78.208853144057002</v>
      </c>
    </row>
    <row r="941" spans="1:18" x14ac:dyDescent="0.2">
      <c r="A941" s="178" t="s">
        <v>54</v>
      </c>
      <c r="B941" s="33" t="s">
        <v>499</v>
      </c>
      <c r="C941" s="33" t="s">
        <v>220</v>
      </c>
      <c r="D941" s="33" t="s">
        <v>184</v>
      </c>
      <c r="E941" s="33" t="s">
        <v>787</v>
      </c>
      <c r="F941" s="37">
        <v>355.54</v>
      </c>
      <c r="G941" s="33">
        <v>2</v>
      </c>
      <c r="H941" s="33">
        <v>2</v>
      </c>
      <c r="I941" s="37">
        <f>Table1[[#This Row],[SumOfPaid]]*Table1[[#This Row],[Actuarial Factor 6/13/22]]</f>
        <v>428.10987925765579</v>
      </c>
      <c r="J941" s="33">
        <v>1.2041117152997012</v>
      </c>
      <c r="K941" s="33" t="s">
        <v>238</v>
      </c>
      <c r="L941" s="33" t="s">
        <v>805</v>
      </c>
      <c r="M941" s="35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41" s="35" t="str">
        <f>IFERROR(IF(Table1[[#This Row],[Medicare Rate in CR]]&gt;0,"Y","N"),"N")</f>
        <v>Y</v>
      </c>
      <c r="O941" s="40">
        <f>Table1[[#This Row],[Medicare Rate in CR]]*Table1[[#This Row],[SumOfUnits]]*Table1[[#This Row],[Actuarial Factor 6/13/22]]</f>
        <v>442.63146654417017</v>
      </c>
      <c r="P94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442.63146654417017</v>
      </c>
      <c r="Q941" s="37">
        <f>Table1[[#This Row],[Trended Medicare Pricing for all RHCs]]-Table1[[#This Row],[SumOfSFY23 Estimated Payment 6/13/2022]]</f>
        <v>14.521587286514375</v>
      </c>
      <c r="R941" s="35">
        <f>Table1[[#This Row],[SumOfUnits]]*Table1[[#This Row],[Actuarial Factor 6/13/22]]</f>
        <v>2.4082234305994024</v>
      </c>
    </row>
    <row r="942" spans="1:18" x14ac:dyDescent="0.2">
      <c r="A942" s="178" t="s">
        <v>54</v>
      </c>
      <c r="B942" s="33" t="s">
        <v>499</v>
      </c>
      <c r="C942" s="33" t="s">
        <v>220</v>
      </c>
      <c r="D942" s="33" t="s">
        <v>2</v>
      </c>
      <c r="E942" s="33" t="s">
        <v>800</v>
      </c>
      <c r="F942" s="37">
        <v>711.08</v>
      </c>
      <c r="G942" s="33">
        <v>4</v>
      </c>
      <c r="H942" s="33">
        <v>4</v>
      </c>
      <c r="I942" s="37">
        <f>Table1[[#This Row],[SumOfPaid]]*Table1[[#This Row],[Actuarial Factor 6/13/22]]</f>
        <v>745.92600787779645</v>
      </c>
      <c r="J942" s="33">
        <v>1.0490043425181363</v>
      </c>
      <c r="K942" s="33" t="s">
        <v>238</v>
      </c>
      <c r="L942" s="33" t="s">
        <v>805</v>
      </c>
      <c r="M942" s="35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42" s="35" t="str">
        <f>IFERROR(IF(Table1[[#This Row],[Medicare Rate in CR]]&gt;0,"Y","N"),"N")</f>
        <v>Y</v>
      </c>
      <c r="O942" s="40">
        <f>Table1[[#This Row],[Medicare Rate in CR]]*Table1[[#This Row],[SumOfUnits]]*Table1[[#This Row],[Actuarial Factor 6/13/22]]</f>
        <v>771.22799261933392</v>
      </c>
      <c r="P94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771.22799261933392</v>
      </c>
      <c r="Q942" s="37">
        <f>Table1[[#This Row],[Trended Medicare Pricing for all RHCs]]-Table1[[#This Row],[SumOfSFY23 Estimated Payment 6/13/2022]]</f>
        <v>25.301984741537467</v>
      </c>
      <c r="R942" s="35">
        <f>Table1[[#This Row],[SumOfUnits]]*Table1[[#This Row],[Actuarial Factor 6/13/22]]</f>
        <v>4.1960173700725454</v>
      </c>
    </row>
    <row r="943" spans="1:18" x14ac:dyDescent="0.2">
      <c r="A943" s="178" t="s">
        <v>54</v>
      </c>
      <c r="B943" s="33" t="s">
        <v>499</v>
      </c>
      <c r="C943" s="33" t="s">
        <v>220</v>
      </c>
      <c r="D943" s="33" t="s">
        <v>2</v>
      </c>
      <c r="E943" s="33" t="s">
        <v>798</v>
      </c>
      <c r="F943" s="37">
        <v>2143.38</v>
      </c>
      <c r="G943" s="33">
        <v>12</v>
      </c>
      <c r="H943" s="33">
        <v>12</v>
      </c>
      <c r="I943" s="37">
        <f>Table1[[#This Row],[SumOfPaid]]*Table1[[#This Row],[Actuarial Factor 6/13/22]]</f>
        <v>2788.0076255550862</v>
      </c>
      <c r="J943" s="33">
        <v>1.3007528415656981</v>
      </c>
      <c r="K943" s="33" t="s">
        <v>238</v>
      </c>
      <c r="L943" s="33" t="s">
        <v>805</v>
      </c>
      <c r="M943" s="35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43" s="35" t="str">
        <f>IFERROR(IF(Table1[[#This Row],[Medicare Rate in CR]]&gt;0,"Y","N"),"N")</f>
        <v>Y</v>
      </c>
      <c r="O943" s="40">
        <f>Table1[[#This Row],[Medicare Rate in CR]]*Table1[[#This Row],[SumOfUnits]]*Table1[[#This Row],[Actuarial Factor 6/13/22]]</f>
        <v>2868.9404673573044</v>
      </c>
      <c r="P94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2868.9404673573044</v>
      </c>
      <c r="Q943" s="37">
        <f>Table1[[#This Row],[Trended Medicare Pricing for all RHCs]]-Table1[[#This Row],[SumOfSFY23 Estimated Payment 6/13/2022]]</f>
        <v>80.932841802218263</v>
      </c>
      <c r="R943" s="35">
        <f>Table1[[#This Row],[SumOfUnits]]*Table1[[#This Row],[Actuarial Factor 6/13/22]]</f>
        <v>15.609034098788378</v>
      </c>
    </row>
    <row r="944" spans="1:18" x14ac:dyDescent="0.2">
      <c r="A944" s="178" t="s">
        <v>54</v>
      </c>
      <c r="B944" s="33" t="s">
        <v>499</v>
      </c>
      <c r="C944" s="33" t="s">
        <v>220</v>
      </c>
      <c r="D944" s="33" t="s">
        <v>2</v>
      </c>
      <c r="E944" s="33" t="s">
        <v>799</v>
      </c>
      <c r="F944" s="37">
        <v>711.07999999999993</v>
      </c>
      <c r="G944" s="33">
        <v>4</v>
      </c>
      <c r="H944" s="33">
        <v>4</v>
      </c>
      <c r="I944" s="37">
        <f>Table1[[#This Row],[SumOfPaid]]*Table1[[#This Row],[Actuarial Factor 6/13/22]]</f>
        <v>840.62673144604639</v>
      </c>
      <c r="J944" s="33">
        <v>1.182183061604948</v>
      </c>
      <c r="K944" s="33" t="s">
        <v>238</v>
      </c>
      <c r="L944" s="33" t="s">
        <v>805</v>
      </c>
      <c r="M944" s="35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44" s="35" t="str">
        <f>IFERROR(IF(Table1[[#This Row],[Medicare Rate in CR]]&gt;0,"Y","N"),"N")</f>
        <v>Y</v>
      </c>
      <c r="O944" s="40">
        <f>Table1[[#This Row],[Medicare Rate in CR]]*Table1[[#This Row],[SumOfUnits]]*Table1[[#This Row],[Actuarial Factor 6/13/22]]</f>
        <v>869.14098689195782</v>
      </c>
      <c r="P94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869.14098689195782</v>
      </c>
      <c r="Q944" s="37">
        <f>Table1[[#This Row],[Trended Medicare Pricing for all RHCs]]-Table1[[#This Row],[SumOfSFY23 Estimated Payment 6/13/2022]]</f>
        <v>28.514255445911431</v>
      </c>
      <c r="R944" s="35">
        <f>Table1[[#This Row],[SumOfUnits]]*Table1[[#This Row],[Actuarial Factor 6/13/22]]</f>
        <v>4.7287322464197921</v>
      </c>
    </row>
    <row r="945" spans="1:18" x14ac:dyDescent="0.2">
      <c r="A945" s="178" t="s">
        <v>54</v>
      </c>
      <c r="B945" s="33" t="s">
        <v>499</v>
      </c>
      <c r="C945" s="33" t="s">
        <v>220</v>
      </c>
      <c r="D945" s="33" t="s">
        <v>185</v>
      </c>
      <c r="E945" s="33" t="s">
        <v>794</v>
      </c>
      <c r="F945" s="37">
        <v>355.54</v>
      </c>
      <c r="G945" s="33">
        <v>2</v>
      </c>
      <c r="H945" s="33">
        <v>2</v>
      </c>
      <c r="I945" s="37">
        <f>Table1[[#This Row],[SumOfPaid]]*Table1[[#This Row],[Actuarial Factor 6/13/22]]</f>
        <v>393.09609064785553</v>
      </c>
      <c r="J945" s="33">
        <v>1.1056311263088696</v>
      </c>
      <c r="K945" s="33" t="s">
        <v>238</v>
      </c>
      <c r="L945" s="33" t="s">
        <v>805</v>
      </c>
      <c r="M945" s="35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45" s="35" t="str">
        <f>IFERROR(IF(Table1[[#This Row],[Medicare Rate in CR]]&gt;0,"Y","N"),"N")</f>
        <v>Y</v>
      </c>
      <c r="O945" s="40">
        <f>Table1[[#This Row],[Medicare Rate in CR]]*Table1[[#This Row],[SumOfUnits]]*Table1[[#This Row],[Actuarial Factor 6/13/22]]</f>
        <v>406.43000203114048</v>
      </c>
      <c r="P94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406.43000203114048</v>
      </c>
      <c r="Q945" s="37">
        <f>Table1[[#This Row],[Trended Medicare Pricing for all RHCs]]-Table1[[#This Row],[SumOfSFY23 Estimated Payment 6/13/2022]]</f>
        <v>13.333911383284942</v>
      </c>
      <c r="R945" s="35">
        <f>Table1[[#This Row],[SumOfUnits]]*Table1[[#This Row],[Actuarial Factor 6/13/22]]</f>
        <v>2.2112622526177392</v>
      </c>
    </row>
    <row r="946" spans="1:18" x14ac:dyDescent="0.2">
      <c r="A946" s="178" t="s">
        <v>54</v>
      </c>
      <c r="B946" s="33" t="s">
        <v>499</v>
      </c>
      <c r="C946" s="33" t="s">
        <v>220</v>
      </c>
      <c r="D946" s="33" t="s">
        <v>185</v>
      </c>
      <c r="E946" s="33" t="s">
        <v>607</v>
      </c>
      <c r="F946" s="37">
        <v>1247.77</v>
      </c>
      <c r="G946" s="33">
        <v>7</v>
      </c>
      <c r="H946" s="33">
        <v>7</v>
      </c>
      <c r="I946" s="37">
        <f>Table1[[#This Row],[SumOfPaid]]*Table1[[#This Row],[Actuarial Factor 6/13/22]]</f>
        <v>2053.7515471202582</v>
      </c>
      <c r="J946" s="33">
        <v>1.6459375903574041</v>
      </c>
      <c r="K946" s="33" t="s">
        <v>238</v>
      </c>
      <c r="L946" s="33" t="s">
        <v>805</v>
      </c>
      <c r="M946" s="35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46" s="35" t="str">
        <f>IFERROR(IF(Table1[[#This Row],[Medicare Rate in CR]]&gt;0,"Y","N"),"N")</f>
        <v>Y</v>
      </c>
      <c r="O946" s="40">
        <f>Table1[[#This Row],[Medicare Rate in CR]]*Table1[[#This Row],[SumOfUnits]]*Table1[[#This Row],[Actuarial Factor 6/13/22]]</f>
        <v>2117.6633037538363</v>
      </c>
      <c r="P94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2117.6633037538363</v>
      </c>
      <c r="Q946" s="37">
        <f>Table1[[#This Row],[Trended Medicare Pricing for all RHCs]]-Table1[[#This Row],[SumOfSFY23 Estimated Payment 6/13/2022]]</f>
        <v>63.911756633578079</v>
      </c>
      <c r="R946" s="35">
        <f>Table1[[#This Row],[SumOfUnits]]*Table1[[#This Row],[Actuarial Factor 6/13/22]]</f>
        <v>11.521563132501829</v>
      </c>
    </row>
    <row r="947" spans="1:18" x14ac:dyDescent="0.2">
      <c r="A947" s="178" t="s">
        <v>54</v>
      </c>
      <c r="B947" s="33" t="s">
        <v>499</v>
      </c>
      <c r="C947" s="33" t="s">
        <v>220</v>
      </c>
      <c r="D947" s="33" t="s">
        <v>185</v>
      </c>
      <c r="E947" s="33" t="s">
        <v>797</v>
      </c>
      <c r="F947" s="37">
        <v>5346.62</v>
      </c>
      <c r="G947" s="33">
        <v>30</v>
      </c>
      <c r="H947" s="33">
        <v>30</v>
      </c>
      <c r="I947" s="37">
        <f>Table1[[#This Row],[SumOfPaid]]*Table1[[#This Row],[Actuarial Factor 6/13/22]]</f>
        <v>5074.8880000228592</v>
      </c>
      <c r="J947" s="33">
        <v>0.94917686314397864</v>
      </c>
      <c r="K947" s="33" t="s">
        <v>238</v>
      </c>
      <c r="L947" s="33" t="s">
        <v>805</v>
      </c>
      <c r="M947" s="35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47" s="35" t="str">
        <f>IFERROR(IF(Table1[[#This Row],[Medicare Rate in CR]]&gt;0,"Y","N"),"N")</f>
        <v>Y</v>
      </c>
      <c r="O947" s="40">
        <f>Table1[[#This Row],[Medicare Rate in CR]]*Table1[[#This Row],[SumOfUnits]]*Table1[[#This Row],[Actuarial Factor 6/13/22]]</f>
        <v>5233.7612233758982</v>
      </c>
      <c r="P94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5233.7612233758982</v>
      </c>
      <c r="Q947" s="37">
        <f>Table1[[#This Row],[Trended Medicare Pricing for all RHCs]]-Table1[[#This Row],[SumOfSFY23 Estimated Payment 6/13/2022]]</f>
        <v>158.87322335303907</v>
      </c>
      <c r="R947" s="35">
        <f>Table1[[#This Row],[SumOfUnits]]*Table1[[#This Row],[Actuarial Factor 6/13/22]]</f>
        <v>28.475305894319359</v>
      </c>
    </row>
    <row r="948" spans="1:18" x14ac:dyDescent="0.2">
      <c r="A948" s="178" t="s">
        <v>54</v>
      </c>
      <c r="B948" s="33" t="s">
        <v>499</v>
      </c>
      <c r="C948" s="33" t="s">
        <v>220</v>
      </c>
      <c r="D948" s="33" t="s">
        <v>185</v>
      </c>
      <c r="E948" s="33" t="s">
        <v>796</v>
      </c>
      <c r="F948" s="37">
        <v>8553.2400000000016</v>
      </c>
      <c r="G948" s="33">
        <v>48</v>
      </c>
      <c r="H948" s="33">
        <v>48</v>
      </c>
      <c r="I948" s="37">
        <f>Table1[[#This Row],[SumOfPaid]]*Table1[[#This Row],[Actuarial Factor 6/13/22]]</f>
        <v>8587.8474980491919</v>
      </c>
      <c r="J948" s="33">
        <v>1.004046127321248</v>
      </c>
      <c r="K948" s="33" t="s">
        <v>238</v>
      </c>
      <c r="L948" s="33" t="s">
        <v>805</v>
      </c>
      <c r="M948" s="35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48" s="35" t="str">
        <f>IFERROR(IF(Table1[[#This Row],[Medicare Rate in CR]]&gt;0,"Y","N"),"N")</f>
        <v>Y</v>
      </c>
      <c r="O948" s="40">
        <f>Table1[[#This Row],[Medicare Rate in CR]]*Table1[[#This Row],[SumOfUnits]]*Table1[[#This Row],[Actuarial Factor 6/13/22]]</f>
        <v>8858.096553678979</v>
      </c>
      <c r="P94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8858.096553678979</v>
      </c>
      <c r="Q948" s="37">
        <f>Table1[[#This Row],[Trended Medicare Pricing for all RHCs]]-Table1[[#This Row],[SumOfSFY23 Estimated Payment 6/13/2022]]</f>
        <v>270.24905562978711</v>
      </c>
      <c r="R948" s="35">
        <f>Table1[[#This Row],[SumOfUnits]]*Table1[[#This Row],[Actuarial Factor 6/13/22]]</f>
        <v>48.194214111419903</v>
      </c>
    </row>
    <row r="949" spans="1:18" x14ac:dyDescent="0.2">
      <c r="A949" s="178" t="s">
        <v>54</v>
      </c>
      <c r="B949" s="33" t="s">
        <v>499</v>
      </c>
      <c r="C949" s="33" t="s">
        <v>220</v>
      </c>
      <c r="D949" s="33" t="s">
        <v>185</v>
      </c>
      <c r="E949" s="33" t="s">
        <v>795</v>
      </c>
      <c r="F949" s="37">
        <v>49377.490000000013</v>
      </c>
      <c r="G949" s="33">
        <v>277</v>
      </c>
      <c r="H949" s="33">
        <v>277</v>
      </c>
      <c r="I949" s="37">
        <f>Table1[[#This Row],[SumOfPaid]]*Table1[[#This Row],[Actuarial Factor 6/13/22]]</f>
        <v>59700.334578525537</v>
      </c>
      <c r="J949" s="33">
        <v>1.2090597269833991</v>
      </c>
      <c r="K949" s="33" t="s">
        <v>238</v>
      </c>
      <c r="L949" s="33" t="s">
        <v>805</v>
      </c>
      <c r="M949" s="35">
        <f>IFERROR(INDEX(FreeStand_MedicareCRs!E:E,MATCH(Table1[[#This Row],[Medicare Number]],FreeStand_MedicareCRs!A:A,0)),INDEX(HospitalBased_Mdcr_Rates!G:G,MATCH(Table1[[#This Row],[Medicare Number]],HospitalBased_Mdcr_Rates!E:E,0)))</f>
        <v>183.8</v>
      </c>
      <c r="N949" s="35" t="str">
        <f>IFERROR(IF(Table1[[#This Row],[Medicare Rate in CR]]&gt;0,"Y","N"),"N")</f>
        <v>Y</v>
      </c>
      <c r="O949" s="40">
        <f>Table1[[#This Row],[Medicare Rate in CR]]*Table1[[#This Row],[SumOfUnits]]*Table1[[#This Row],[Actuarial Factor 6/13/22]]</f>
        <v>61556.374256015013</v>
      </c>
      <c r="P94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61556.374256015013</v>
      </c>
      <c r="Q949" s="37">
        <f>Table1[[#This Row],[Trended Medicare Pricing for all RHCs]]-Table1[[#This Row],[SumOfSFY23 Estimated Payment 6/13/2022]]</f>
        <v>1856.0396774894762</v>
      </c>
      <c r="R949" s="35">
        <f>Table1[[#This Row],[SumOfUnits]]*Table1[[#This Row],[Actuarial Factor 6/13/22]]</f>
        <v>334.90954437440155</v>
      </c>
    </row>
    <row r="950" spans="1:18" x14ac:dyDescent="0.2">
      <c r="A950" s="178" t="s">
        <v>55</v>
      </c>
      <c r="B950" s="33" t="s">
        <v>665</v>
      </c>
      <c r="C950" s="33" t="s">
        <v>426</v>
      </c>
      <c r="D950" s="33" t="s">
        <v>184</v>
      </c>
      <c r="E950" s="33" t="s">
        <v>790</v>
      </c>
      <c r="F950" s="37">
        <v>308.02999999999997</v>
      </c>
      <c r="G950" s="33">
        <v>4</v>
      </c>
      <c r="H950" s="33">
        <v>4</v>
      </c>
      <c r="I950" s="37">
        <f>Table1[[#This Row],[SumOfPaid]]*Table1[[#This Row],[Actuarial Factor 6/13/22]]</f>
        <v>631.78388614740948</v>
      </c>
      <c r="J950" s="33">
        <v>2.0510466063286352</v>
      </c>
      <c r="K950" s="33" t="s">
        <v>332</v>
      </c>
      <c r="L950" s="33" t="s">
        <v>805</v>
      </c>
      <c r="M950" s="35">
        <f>IFERROR(INDEX(FreeStand_MedicareCRs!E:E,MATCH(Table1[[#This Row],[Medicare Number]],FreeStand_MedicareCRs!A:A,0)),INDEX(HospitalBased_Mdcr_Rates!G:G,MATCH(Table1[[#This Row],[Medicare Number]],HospitalBased_Mdcr_Rates!E:E,0)))</f>
        <v>203.49</v>
      </c>
      <c r="N950" s="35" t="str">
        <f>IFERROR(IF(Table1[[#This Row],[Medicare Rate in CR]]&gt;0,"Y","N"),"N")</f>
        <v>Y</v>
      </c>
      <c r="O950" s="40">
        <f>Table1[[#This Row],[Medicare Rate in CR]]*Table1[[#This Row],[SumOfUnits]]*Table1[[#This Row],[Actuarial Factor 6/13/22]]</f>
        <v>1669.469895687256</v>
      </c>
      <c r="P95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1669.469895687256</v>
      </c>
      <c r="Q950" s="37">
        <f>Table1[[#This Row],[Trended Medicare Pricing for all RHCs]]-Table1[[#This Row],[SumOfSFY23 Estimated Payment 6/13/2022]]</f>
        <v>1037.6860095398465</v>
      </c>
      <c r="R950" s="35">
        <f>Table1[[#This Row],[SumOfUnits]]*Table1[[#This Row],[Actuarial Factor 6/13/22]]</f>
        <v>8.2041864253145409</v>
      </c>
    </row>
    <row r="951" spans="1:18" x14ac:dyDescent="0.2">
      <c r="A951" s="178" t="s">
        <v>55</v>
      </c>
      <c r="B951" s="33" t="s">
        <v>665</v>
      </c>
      <c r="C951" s="33" t="s">
        <v>426</v>
      </c>
      <c r="D951" s="33" t="s">
        <v>184</v>
      </c>
      <c r="E951" s="33" t="s">
        <v>789</v>
      </c>
      <c r="F951" s="37">
        <v>691.63000000000011</v>
      </c>
      <c r="G951" s="33">
        <v>9</v>
      </c>
      <c r="H951" s="33">
        <v>9</v>
      </c>
      <c r="I951" s="37">
        <f>Table1[[#This Row],[SumOfPaid]]*Table1[[#This Row],[Actuarial Factor 6/13/22]]</f>
        <v>1049.2212121172074</v>
      </c>
      <c r="J951" s="33">
        <v>1.5170267514671245</v>
      </c>
      <c r="K951" s="33" t="s">
        <v>332</v>
      </c>
      <c r="L951" s="33" t="s">
        <v>805</v>
      </c>
      <c r="M951" s="35">
        <f>IFERROR(INDEX(FreeStand_MedicareCRs!E:E,MATCH(Table1[[#This Row],[Medicare Number]],FreeStand_MedicareCRs!A:A,0)),INDEX(HospitalBased_Mdcr_Rates!G:G,MATCH(Table1[[#This Row],[Medicare Number]],HospitalBased_Mdcr_Rates!E:E,0)))</f>
        <v>203.49</v>
      </c>
      <c r="N951" s="35" t="str">
        <f>IFERROR(IF(Table1[[#This Row],[Medicare Rate in CR]]&gt;0,"Y","N"),"N")</f>
        <v>Y</v>
      </c>
      <c r="O951" s="40">
        <f>Table1[[#This Row],[Medicare Rate in CR]]*Table1[[#This Row],[SumOfUnits]]*Table1[[#This Row],[Actuarial Factor 6/13/22]]</f>
        <v>2778.2979629044066</v>
      </c>
      <c r="P95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2778.2979629044066</v>
      </c>
      <c r="Q951" s="37">
        <f>Table1[[#This Row],[Trended Medicare Pricing for all RHCs]]-Table1[[#This Row],[SumOfSFY23 Estimated Payment 6/13/2022]]</f>
        <v>1729.0767507871992</v>
      </c>
      <c r="R951" s="35">
        <f>Table1[[#This Row],[SumOfUnits]]*Table1[[#This Row],[Actuarial Factor 6/13/22]]</f>
        <v>13.653240763204121</v>
      </c>
    </row>
    <row r="952" spans="1:18" x14ac:dyDescent="0.2">
      <c r="A952" s="178" t="s">
        <v>55</v>
      </c>
      <c r="B952" s="33" t="s">
        <v>665</v>
      </c>
      <c r="C952" s="33" t="s">
        <v>381</v>
      </c>
      <c r="D952" s="33" t="s">
        <v>185</v>
      </c>
      <c r="E952" s="33" t="s">
        <v>796</v>
      </c>
      <c r="F952" s="37">
        <v>697.38</v>
      </c>
      <c r="G952" s="33">
        <v>9</v>
      </c>
      <c r="H952" s="33">
        <v>9</v>
      </c>
      <c r="I952" s="37">
        <f>Table1[[#This Row],[SumOfPaid]]*Table1[[#This Row],[Actuarial Factor 6/13/22]]</f>
        <v>568.3318416770403</v>
      </c>
      <c r="J952" s="33">
        <v>0.81495288318712933</v>
      </c>
      <c r="K952" s="33" t="s">
        <v>332</v>
      </c>
      <c r="L952" s="33" t="s">
        <v>805</v>
      </c>
      <c r="M952" s="35">
        <f>IFERROR(INDEX(FreeStand_MedicareCRs!E:E,MATCH(Table1[[#This Row],[Medicare Number]],FreeStand_MedicareCRs!A:A,0)),INDEX(HospitalBased_Mdcr_Rates!G:G,MATCH(Table1[[#This Row],[Medicare Number]],HospitalBased_Mdcr_Rates!E:E,0)))</f>
        <v>203.49</v>
      </c>
      <c r="N952" s="35" t="str">
        <f>IFERROR(IF(Table1[[#This Row],[Medicare Rate in CR]]&gt;0,"Y","N"),"N")</f>
        <v>Y</v>
      </c>
      <c r="O952" s="40">
        <f>Table1[[#This Row],[Medicare Rate in CR]]*Table1[[#This Row],[SumOfUnits]]*Table1[[#This Row],[Actuarial Factor 6/13/22]]</f>
        <v>1492.5128597977407</v>
      </c>
      <c r="P95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1492.5128597977407</v>
      </c>
      <c r="Q952" s="37">
        <f>Table1[[#This Row],[Trended Medicare Pricing for all RHCs]]-Table1[[#This Row],[SumOfSFY23 Estimated Payment 6/13/2022]]</f>
        <v>924.1810181207004</v>
      </c>
      <c r="R952" s="35">
        <f>Table1[[#This Row],[SumOfUnits]]*Table1[[#This Row],[Actuarial Factor 6/13/22]]</f>
        <v>7.3345759486841642</v>
      </c>
    </row>
    <row r="953" spans="1:18" x14ac:dyDescent="0.2">
      <c r="A953" s="178" t="s">
        <v>55</v>
      </c>
      <c r="B953" s="33" t="s">
        <v>665</v>
      </c>
      <c r="C953" s="33" t="s">
        <v>249</v>
      </c>
      <c r="D953" s="33" t="s">
        <v>184</v>
      </c>
      <c r="E953" s="33" t="s">
        <v>792</v>
      </c>
      <c r="F953" s="37">
        <v>387.05000000000007</v>
      </c>
      <c r="G953" s="33">
        <v>5</v>
      </c>
      <c r="H953" s="33">
        <v>5</v>
      </c>
      <c r="I953" s="37">
        <f>Table1[[#This Row],[SumOfPaid]]*Table1[[#This Row],[Actuarial Factor 6/13/22]]</f>
        <v>588.59665367923287</v>
      </c>
      <c r="J953" s="33">
        <v>1.5207251096220973</v>
      </c>
      <c r="K953" s="33" t="s">
        <v>332</v>
      </c>
      <c r="L953" s="33" t="s">
        <v>805</v>
      </c>
      <c r="M953" s="35">
        <f>IFERROR(INDEX(FreeStand_MedicareCRs!E:E,MATCH(Table1[[#This Row],[Medicare Number]],FreeStand_MedicareCRs!A:A,0)),INDEX(HospitalBased_Mdcr_Rates!G:G,MATCH(Table1[[#This Row],[Medicare Number]],HospitalBased_Mdcr_Rates!E:E,0)))</f>
        <v>203.49</v>
      </c>
      <c r="N953" s="35" t="str">
        <f>IFERROR(IF(Table1[[#This Row],[Medicare Rate in CR]]&gt;0,"Y","N"),"N")</f>
        <v>Y</v>
      </c>
      <c r="O953" s="40">
        <f>Table1[[#This Row],[Medicare Rate in CR]]*Table1[[#This Row],[SumOfUnits]]*Table1[[#This Row],[Actuarial Factor 6/13/22]]</f>
        <v>1547.2617627850029</v>
      </c>
      <c r="P95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1547.2617627850029</v>
      </c>
      <c r="Q953" s="37">
        <f>Table1[[#This Row],[Trended Medicare Pricing for all RHCs]]-Table1[[#This Row],[SumOfSFY23 Estimated Payment 6/13/2022]]</f>
        <v>958.66510910577006</v>
      </c>
      <c r="R953" s="35">
        <f>Table1[[#This Row],[SumOfUnits]]*Table1[[#This Row],[Actuarial Factor 6/13/22]]</f>
        <v>7.603625548110486</v>
      </c>
    </row>
    <row r="954" spans="1:18" x14ac:dyDescent="0.2">
      <c r="A954" s="178" t="s">
        <v>55</v>
      </c>
      <c r="B954" s="33" t="s">
        <v>665</v>
      </c>
      <c r="C954" s="33" t="s">
        <v>249</v>
      </c>
      <c r="D954" s="33" t="s">
        <v>184</v>
      </c>
      <c r="E954" s="33" t="s">
        <v>786</v>
      </c>
      <c r="F954" s="37">
        <v>9411.7699999999986</v>
      </c>
      <c r="G954" s="33">
        <v>123</v>
      </c>
      <c r="H954" s="33">
        <v>123</v>
      </c>
      <c r="I954" s="37">
        <f>Table1[[#This Row],[SumOfPaid]]*Table1[[#This Row],[Actuarial Factor 6/13/22]]</f>
        <v>14326.389025832299</v>
      </c>
      <c r="J954" s="33">
        <v>1.5221779777695694</v>
      </c>
      <c r="K954" s="33" t="s">
        <v>332</v>
      </c>
      <c r="L954" s="33" t="s">
        <v>805</v>
      </c>
      <c r="M954" s="35">
        <f>IFERROR(INDEX(FreeStand_MedicareCRs!E:E,MATCH(Table1[[#This Row],[Medicare Number]],FreeStand_MedicareCRs!A:A,0)),INDEX(HospitalBased_Mdcr_Rates!G:G,MATCH(Table1[[#This Row],[Medicare Number]],HospitalBased_Mdcr_Rates!E:E,0)))</f>
        <v>203.49</v>
      </c>
      <c r="N954" s="35" t="str">
        <f>IFERROR(IF(Table1[[#This Row],[Medicare Rate in CR]]&gt;0,"Y","N"),"N")</f>
        <v>Y</v>
      </c>
      <c r="O954" s="40">
        <f>Table1[[#This Row],[Medicare Rate in CR]]*Table1[[#This Row],[SumOfUnits]]*Table1[[#This Row],[Actuarial Factor 6/13/22]]</f>
        <v>38099.003593648551</v>
      </c>
      <c r="P95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38099.003593648551</v>
      </c>
      <c r="Q954" s="37">
        <f>Table1[[#This Row],[Trended Medicare Pricing for all RHCs]]-Table1[[#This Row],[SumOfSFY23 Estimated Payment 6/13/2022]]</f>
        <v>23772.61456781625</v>
      </c>
      <c r="R954" s="35">
        <f>Table1[[#This Row],[SumOfUnits]]*Table1[[#This Row],[Actuarial Factor 6/13/22]]</f>
        <v>187.22789126565704</v>
      </c>
    </row>
    <row r="955" spans="1:18" x14ac:dyDescent="0.2">
      <c r="A955" s="178" t="s">
        <v>55</v>
      </c>
      <c r="B955" s="33" t="s">
        <v>665</v>
      </c>
      <c r="C955" s="33" t="s">
        <v>249</v>
      </c>
      <c r="D955" s="33" t="s">
        <v>184</v>
      </c>
      <c r="E955" s="33" t="s">
        <v>790</v>
      </c>
      <c r="F955" s="37">
        <v>5162.0900000000011</v>
      </c>
      <c r="G955" s="33">
        <v>67</v>
      </c>
      <c r="H955" s="33">
        <v>67</v>
      </c>
      <c r="I955" s="37">
        <f>Table1[[#This Row],[SumOfPaid]]*Table1[[#This Row],[Actuarial Factor 6/13/22]]</f>
        <v>11548.397646251555</v>
      </c>
      <c r="J955" s="33">
        <v>2.2371554246926251</v>
      </c>
      <c r="K955" s="33" t="s">
        <v>332</v>
      </c>
      <c r="L955" s="33" t="s">
        <v>805</v>
      </c>
      <c r="M955" s="35">
        <f>IFERROR(INDEX(FreeStand_MedicareCRs!E:E,MATCH(Table1[[#This Row],[Medicare Number]],FreeStand_MedicareCRs!A:A,0)),INDEX(HospitalBased_Mdcr_Rates!G:G,MATCH(Table1[[#This Row],[Medicare Number]],HospitalBased_Mdcr_Rates!E:E,0)))</f>
        <v>203.49</v>
      </c>
      <c r="N955" s="35" t="str">
        <f>IFERROR(IF(Table1[[#This Row],[Medicare Rate in CR]]&gt;0,"Y","N"),"N")</f>
        <v>Y</v>
      </c>
      <c r="O955" s="40">
        <f>Table1[[#This Row],[Medicare Rate in CR]]*Table1[[#This Row],[SumOfUnits]]*Table1[[#This Row],[Actuarial Factor 6/13/22]]</f>
        <v>30500.996743837051</v>
      </c>
      <c r="P95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30500.996743837051</v>
      </c>
      <c r="Q955" s="37">
        <f>Table1[[#This Row],[Trended Medicare Pricing for all RHCs]]-Table1[[#This Row],[SumOfSFY23 Estimated Payment 6/13/2022]]</f>
        <v>18952.599097585495</v>
      </c>
      <c r="R955" s="35">
        <f>Table1[[#This Row],[SumOfUnits]]*Table1[[#This Row],[Actuarial Factor 6/13/22]]</f>
        <v>149.88941345440588</v>
      </c>
    </row>
    <row r="956" spans="1:18" x14ac:dyDescent="0.2">
      <c r="A956" s="178" t="s">
        <v>55</v>
      </c>
      <c r="B956" s="33" t="s">
        <v>665</v>
      </c>
      <c r="C956" s="33" t="s">
        <v>249</v>
      </c>
      <c r="D956" s="33" t="s">
        <v>184</v>
      </c>
      <c r="E956" s="33" t="s">
        <v>789</v>
      </c>
      <c r="F956" s="37">
        <v>19846.989999999987</v>
      </c>
      <c r="G956" s="33">
        <v>257</v>
      </c>
      <c r="H956" s="33">
        <v>257</v>
      </c>
      <c r="I956" s="37">
        <f>Table1[[#This Row],[SumOfPaid]]*Table1[[#This Row],[Actuarial Factor 6/13/22]]</f>
        <v>30801.996397263512</v>
      </c>
      <c r="J956" s="33">
        <v>1.551973190759079</v>
      </c>
      <c r="K956" s="33" t="s">
        <v>332</v>
      </c>
      <c r="L956" s="33" t="s">
        <v>805</v>
      </c>
      <c r="M956" s="35">
        <f>IFERROR(INDEX(FreeStand_MedicareCRs!E:E,MATCH(Table1[[#This Row],[Medicare Number]],FreeStand_MedicareCRs!A:A,0)),INDEX(HospitalBased_Mdcr_Rates!G:G,MATCH(Table1[[#This Row],[Medicare Number]],HospitalBased_Mdcr_Rates!E:E,0)))</f>
        <v>203.49</v>
      </c>
      <c r="N956" s="35" t="str">
        <f>IFERROR(IF(Table1[[#This Row],[Medicare Rate in CR]]&gt;0,"Y","N"),"N")</f>
        <v>Y</v>
      </c>
      <c r="O956" s="40">
        <f>Table1[[#This Row],[Medicare Rate in CR]]*Table1[[#This Row],[SumOfUnits]]*Table1[[#This Row],[Actuarial Factor 6/13/22]]</f>
        <v>81163.433319004209</v>
      </c>
      <c r="P95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81163.433319004209</v>
      </c>
      <c r="Q956" s="37">
        <f>Table1[[#This Row],[Trended Medicare Pricing for all RHCs]]-Table1[[#This Row],[SumOfSFY23 Estimated Payment 6/13/2022]]</f>
        <v>50361.436921740693</v>
      </c>
      <c r="R956" s="35">
        <f>Table1[[#This Row],[SumOfUnits]]*Table1[[#This Row],[Actuarial Factor 6/13/22]]</f>
        <v>398.85711002508333</v>
      </c>
    </row>
    <row r="957" spans="1:18" x14ac:dyDescent="0.2">
      <c r="A957" s="178" t="s">
        <v>55</v>
      </c>
      <c r="B957" s="33" t="s">
        <v>665</v>
      </c>
      <c r="C957" s="33" t="s">
        <v>249</v>
      </c>
      <c r="D957" s="33" t="s">
        <v>184</v>
      </c>
      <c r="E957" s="33" t="s">
        <v>791</v>
      </c>
      <c r="F957" s="37">
        <v>383.6</v>
      </c>
      <c r="G957" s="33">
        <v>5</v>
      </c>
      <c r="H957" s="33">
        <v>5</v>
      </c>
      <c r="I957" s="37">
        <f>Table1[[#This Row],[SumOfPaid]]*Table1[[#This Row],[Actuarial Factor 6/13/22]]</f>
        <v>635.46043281353752</v>
      </c>
      <c r="J957" s="33">
        <v>1.6565704713595868</v>
      </c>
      <c r="K957" s="33" t="s">
        <v>332</v>
      </c>
      <c r="L957" s="33" t="s">
        <v>805</v>
      </c>
      <c r="M957" s="35">
        <f>IFERROR(INDEX(FreeStand_MedicareCRs!E:E,MATCH(Table1[[#This Row],[Medicare Number]],FreeStand_MedicareCRs!A:A,0)),INDEX(HospitalBased_Mdcr_Rates!G:G,MATCH(Table1[[#This Row],[Medicare Number]],HospitalBased_Mdcr_Rates!E:E,0)))</f>
        <v>203.49</v>
      </c>
      <c r="N957" s="35" t="str">
        <f>IFERROR(IF(Table1[[#This Row],[Medicare Rate in CR]]&gt;0,"Y","N"),"N")</f>
        <v>Y</v>
      </c>
      <c r="O957" s="40">
        <f>Table1[[#This Row],[Medicare Rate in CR]]*Table1[[#This Row],[SumOfUnits]]*Table1[[#This Row],[Actuarial Factor 6/13/22]]</f>
        <v>1685.4776260848116</v>
      </c>
      <c r="P95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1685.4776260848116</v>
      </c>
      <c r="Q957" s="37">
        <f>Table1[[#This Row],[Trended Medicare Pricing for all RHCs]]-Table1[[#This Row],[SumOfSFY23 Estimated Payment 6/13/2022]]</f>
        <v>1050.0171932712742</v>
      </c>
      <c r="R957" s="35">
        <f>Table1[[#This Row],[SumOfUnits]]*Table1[[#This Row],[Actuarial Factor 6/13/22]]</f>
        <v>8.2828523567979335</v>
      </c>
    </row>
    <row r="958" spans="1:18" x14ac:dyDescent="0.2">
      <c r="A958" s="178" t="s">
        <v>55</v>
      </c>
      <c r="B958" s="33" t="s">
        <v>665</v>
      </c>
      <c r="C958" s="33" t="s">
        <v>249</v>
      </c>
      <c r="D958" s="33" t="s">
        <v>184</v>
      </c>
      <c r="E958" s="33" t="s">
        <v>788</v>
      </c>
      <c r="F958" s="37">
        <v>4477.3599999999997</v>
      </c>
      <c r="G958" s="33">
        <v>58</v>
      </c>
      <c r="H958" s="33">
        <v>58</v>
      </c>
      <c r="I958" s="37">
        <f>Table1[[#This Row],[SumOfPaid]]*Table1[[#This Row],[Actuarial Factor 6/13/22]]</f>
        <v>9018.8377019378331</v>
      </c>
      <c r="J958" s="33">
        <v>2.0143204258620782</v>
      </c>
      <c r="K958" s="33" t="s">
        <v>332</v>
      </c>
      <c r="L958" s="33" t="s">
        <v>805</v>
      </c>
      <c r="M958" s="35">
        <f>IFERROR(INDEX(FreeStand_MedicareCRs!E:E,MATCH(Table1[[#This Row],[Medicare Number]],FreeStand_MedicareCRs!A:A,0)),INDEX(HospitalBased_Mdcr_Rates!G:G,MATCH(Table1[[#This Row],[Medicare Number]],HospitalBased_Mdcr_Rates!E:E,0)))</f>
        <v>203.49</v>
      </c>
      <c r="N958" s="35" t="str">
        <f>IFERROR(IF(Table1[[#This Row],[Medicare Rate in CR]]&gt;0,"Y","N"),"N")</f>
        <v>Y</v>
      </c>
      <c r="O958" s="40">
        <f>Table1[[#This Row],[Medicare Rate in CR]]*Table1[[#This Row],[SumOfUnits]]*Table1[[#This Row],[Actuarial Factor 6/13/22]]</f>
        <v>23773.855680603108</v>
      </c>
      <c r="P95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23773.855680603108</v>
      </c>
      <c r="Q958" s="37">
        <f>Table1[[#This Row],[Trended Medicare Pricing for all RHCs]]-Table1[[#This Row],[SumOfSFY23 Estimated Payment 6/13/2022]]</f>
        <v>14755.017978665275</v>
      </c>
      <c r="R958" s="35">
        <f>Table1[[#This Row],[SumOfUnits]]*Table1[[#This Row],[Actuarial Factor 6/13/22]]</f>
        <v>116.83058470000053</v>
      </c>
    </row>
    <row r="959" spans="1:18" x14ac:dyDescent="0.2">
      <c r="A959" s="178" t="s">
        <v>55</v>
      </c>
      <c r="B959" s="33" t="s">
        <v>665</v>
      </c>
      <c r="C959" s="33" t="s">
        <v>249</v>
      </c>
      <c r="D959" s="33" t="s">
        <v>184</v>
      </c>
      <c r="E959" s="33" t="s">
        <v>787</v>
      </c>
      <c r="F959" s="37">
        <v>2085.2399999999998</v>
      </c>
      <c r="G959" s="33">
        <v>27</v>
      </c>
      <c r="H959" s="33">
        <v>27</v>
      </c>
      <c r="I959" s="37">
        <f>Table1[[#This Row],[SumOfPaid]]*Table1[[#This Row],[Actuarial Factor 6/13/22]]</f>
        <v>2605.7701751875284</v>
      </c>
      <c r="J959" s="33">
        <v>1.2496260263506975</v>
      </c>
      <c r="K959" s="33" t="s">
        <v>332</v>
      </c>
      <c r="L959" s="33" t="s">
        <v>805</v>
      </c>
      <c r="M959" s="35">
        <f>IFERROR(INDEX(FreeStand_MedicareCRs!E:E,MATCH(Table1[[#This Row],[Medicare Number]],FreeStand_MedicareCRs!A:A,0)),INDEX(HospitalBased_Mdcr_Rates!G:G,MATCH(Table1[[#This Row],[Medicare Number]],HospitalBased_Mdcr_Rates!E:E,0)))</f>
        <v>203.49</v>
      </c>
      <c r="N959" s="35" t="str">
        <f>IFERROR(IF(Table1[[#This Row],[Medicare Rate in CR]]&gt;0,"Y","N"),"N")</f>
        <v>Y</v>
      </c>
      <c r="O959" s="40">
        <f>Table1[[#This Row],[Medicare Rate in CR]]*Table1[[#This Row],[SumOfUnits]]*Table1[[#This Row],[Actuarial Factor 6/13/22]]</f>
        <v>6865.7328027567937</v>
      </c>
      <c r="P95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6865.7328027567937</v>
      </c>
      <c r="Q959" s="37">
        <f>Table1[[#This Row],[Trended Medicare Pricing for all RHCs]]-Table1[[#This Row],[SumOfSFY23 Estimated Payment 6/13/2022]]</f>
        <v>4259.9626275692654</v>
      </c>
      <c r="R959" s="35">
        <f>Table1[[#This Row],[SumOfUnits]]*Table1[[#This Row],[Actuarial Factor 6/13/22]]</f>
        <v>33.739902711468837</v>
      </c>
    </row>
    <row r="960" spans="1:18" x14ac:dyDescent="0.2">
      <c r="A960" s="178" t="s">
        <v>55</v>
      </c>
      <c r="B960" s="33" t="s">
        <v>665</v>
      </c>
      <c r="C960" s="33" t="s">
        <v>249</v>
      </c>
      <c r="D960" s="33" t="s">
        <v>2</v>
      </c>
      <c r="E960" s="33" t="s">
        <v>798</v>
      </c>
      <c r="F960" s="37">
        <v>769.50000000000011</v>
      </c>
      <c r="G960" s="33">
        <v>10</v>
      </c>
      <c r="H960" s="33">
        <v>10</v>
      </c>
      <c r="I960" s="37">
        <f>Table1[[#This Row],[SumOfPaid]]*Table1[[#This Row],[Actuarial Factor 6/13/22]]</f>
        <v>1116.0026348247482</v>
      </c>
      <c r="J960" s="33">
        <v>1.4502958217345654</v>
      </c>
      <c r="K960" s="33" t="s">
        <v>332</v>
      </c>
      <c r="L960" s="33" t="s">
        <v>805</v>
      </c>
      <c r="M960" s="35">
        <f>IFERROR(INDEX(FreeStand_MedicareCRs!E:E,MATCH(Table1[[#This Row],[Medicare Number]],FreeStand_MedicareCRs!A:A,0)),INDEX(HospitalBased_Mdcr_Rates!G:G,MATCH(Table1[[#This Row],[Medicare Number]],HospitalBased_Mdcr_Rates!E:E,0)))</f>
        <v>203.49</v>
      </c>
      <c r="N960" s="35" t="str">
        <f>IFERROR(IF(Table1[[#This Row],[Medicare Rate in CR]]&gt;0,"Y","N"),"N")</f>
        <v>Y</v>
      </c>
      <c r="O960" s="40">
        <f>Table1[[#This Row],[Medicare Rate in CR]]*Table1[[#This Row],[SumOfUnits]]*Table1[[#This Row],[Actuarial Factor 6/13/22]]</f>
        <v>2951.2069676476672</v>
      </c>
      <c r="P96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2951.2069676476672</v>
      </c>
      <c r="Q960" s="37">
        <f>Table1[[#This Row],[Trended Medicare Pricing for all RHCs]]-Table1[[#This Row],[SumOfSFY23 Estimated Payment 6/13/2022]]</f>
        <v>1835.204332822919</v>
      </c>
      <c r="R960" s="35">
        <f>Table1[[#This Row],[SumOfUnits]]*Table1[[#This Row],[Actuarial Factor 6/13/22]]</f>
        <v>14.502958217345654</v>
      </c>
    </row>
    <row r="961" spans="1:18" x14ac:dyDescent="0.2">
      <c r="A961" s="178" t="s">
        <v>55</v>
      </c>
      <c r="B961" s="33" t="s">
        <v>665</v>
      </c>
      <c r="C961" s="33" t="s">
        <v>249</v>
      </c>
      <c r="D961" s="33" t="s">
        <v>2</v>
      </c>
      <c r="E961" s="33" t="s">
        <v>799</v>
      </c>
      <c r="F961" s="37">
        <v>925.24</v>
      </c>
      <c r="G961" s="33">
        <v>12</v>
      </c>
      <c r="H961" s="33">
        <v>12</v>
      </c>
      <c r="I961" s="37">
        <f>Table1[[#This Row],[SumOfPaid]]*Table1[[#This Row],[Actuarial Factor 6/13/22]]</f>
        <v>1052.9191957128185</v>
      </c>
      <c r="J961" s="33">
        <v>1.1379957586278353</v>
      </c>
      <c r="K961" s="33" t="s">
        <v>332</v>
      </c>
      <c r="L961" s="33" t="s">
        <v>805</v>
      </c>
      <c r="M961" s="35">
        <f>IFERROR(INDEX(FreeStand_MedicareCRs!E:E,MATCH(Table1[[#This Row],[Medicare Number]],FreeStand_MedicareCRs!A:A,0)),INDEX(HospitalBased_Mdcr_Rates!G:G,MATCH(Table1[[#This Row],[Medicare Number]],HospitalBased_Mdcr_Rates!E:E,0)))</f>
        <v>203.49</v>
      </c>
      <c r="N961" s="35" t="str">
        <f>IFERROR(IF(Table1[[#This Row],[Medicare Rate in CR]]&gt;0,"Y","N"),"N")</f>
        <v>Y</v>
      </c>
      <c r="O961" s="40">
        <f>Table1[[#This Row],[Medicare Rate in CR]]*Table1[[#This Row],[SumOfUnits]]*Table1[[#This Row],[Actuarial Factor 6/13/22]]</f>
        <v>2778.8490830781384</v>
      </c>
      <c r="P96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2778.8490830781384</v>
      </c>
      <c r="Q961" s="37">
        <f>Table1[[#This Row],[Trended Medicare Pricing for all RHCs]]-Table1[[#This Row],[SumOfSFY23 Estimated Payment 6/13/2022]]</f>
        <v>1725.9298873653199</v>
      </c>
      <c r="R961" s="35">
        <f>Table1[[#This Row],[SumOfUnits]]*Table1[[#This Row],[Actuarial Factor 6/13/22]]</f>
        <v>13.655949103534024</v>
      </c>
    </row>
    <row r="962" spans="1:18" x14ac:dyDescent="0.2">
      <c r="A962" s="178" t="s">
        <v>55</v>
      </c>
      <c r="B962" s="33" t="s">
        <v>665</v>
      </c>
      <c r="C962" s="33" t="s">
        <v>249</v>
      </c>
      <c r="D962" s="33" t="s">
        <v>185</v>
      </c>
      <c r="E962" s="33" t="s">
        <v>794</v>
      </c>
      <c r="F962" s="37">
        <v>76.72</v>
      </c>
      <c r="G962" s="33">
        <v>1</v>
      </c>
      <c r="H962" s="33">
        <v>1</v>
      </c>
      <c r="I962" s="37">
        <f>Table1[[#This Row],[SumOfPaid]]*Table1[[#This Row],[Actuarial Factor 6/13/22]]</f>
        <v>83.593141862759779</v>
      </c>
      <c r="J962" s="33">
        <v>1.0895873548326354</v>
      </c>
      <c r="K962" s="33" t="s">
        <v>332</v>
      </c>
      <c r="L962" s="33" t="s">
        <v>805</v>
      </c>
      <c r="M962" s="35">
        <f>IFERROR(INDEX(FreeStand_MedicareCRs!E:E,MATCH(Table1[[#This Row],[Medicare Number]],FreeStand_MedicareCRs!A:A,0)),INDEX(HospitalBased_Mdcr_Rates!G:G,MATCH(Table1[[#This Row],[Medicare Number]],HospitalBased_Mdcr_Rates!E:E,0)))</f>
        <v>203.49</v>
      </c>
      <c r="N962" s="35" t="str">
        <f>IFERROR(IF(Table1[[#This Row],[Medicare Rate in CR]]&gt;0,"Y","N"),"N")</f>
        <v>Y</v>
      </c>
      <c r="O962" s="40">
        <f>Table1[[#This Row],[Medicare Rate in CR]]*Table1[[#This Row],[SumOfUnits]]*Table1[[#This Row],[Actuarial Factor 6/13/22]]</f>
        <v>221.72013083489298</v>
      </c>
      <c r="P96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221.72013083489298</v>
      </c>
      <c r="Q962" s="37">
        <f>Table1[[#This Row],[Trended Medicare Pricing for all RHCs]]-Table1[[#This Row],[SumOfSFY23 Estimated Payment 6/13/2022]]</f>
        <v>138.1269889721332</v>
      </c>
      <c r="R962" s="35">
        <f>Table1[[#This Row],[SumOfUnits]]*Table1[[#This Row],[Actuarial Factor 6/13/22]]</f>
        <v>1.0895873548326354</v>
      </c>
    </row>
    <row r="963" spans="1:18" x14ac:dyDescent="0.2">
      <c r="A963" s="178" t="s">
        <v>55</v>
      </c>
      <c r="B963" s="33" t="s">
        <v>665</v>
      </c>
      <c r="C963" s="33" t="s">
        <v>249</v>
      </c>
      <c r="D963" s="33" t="s">
        <v>185</v>
      </c>
      <c r="E963" s="33" t="s">
        <v>797</v>
      </c>
      <c r="F963" s="37">
        <v>2237.5299999999997</v>
      </c>
      <c r="G963" s="33">
        <v>29</v>
      </c>
      <c r="H963" s="33">
        <v>29</v>
      </c>
      <c r="I963" s="37">
        <f>Table1[[#This Row],[SumOfPaid]]*Table1[[#This Row],[Actuarial Factor 6/13/22]]</f>
        <v>2439.7741199438433</v>
      </c>
      <c r="J963" s="33">
        <v>1.0903872215987467</v>
      </c>
      <c r="K963" s="33" t="s">
        <v>332</v>
      </c>
      <c r="L963" s="33" t="s">
        <v>805</v>
      </c>
      <c r="M963" s="35">
        <f>IFERROR(INDEX(FreeStand_MedicareCRs!E:E,MATCH(Table1[[#This Row],[Medicare Number]],FreeStand_MedicareCRs!A:A,0)),INDEX(HospitalBased_Mdcr_Rates!G:G,MATCH(Table1[[#This Row],[Medicare Number]],HospitalBased_Mdcr_Rates!E:E,0)))</f>
        <v>203.49</v>
      </c>
      <c r="N963" s="35" t="str">
        <f>IFERROR(IF(Table1[[#This Row],[Medicare Rate in CR]]&gt;0,"Y","N"),"N")</f>
        <v>Y</v>
      </c>
      <c r="O963" s="40">
        <f>Table1[[#This Row],[Medicare Rate in CR]]*Table1[[#This Row],[SumOfUnits]]*Table1[[#This Row],[Actuarial Factor 6/13/22]]</f>
        <v>6434.6039759707401</v>
      </c>
      <c r="P96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6434.6039759707401</v>
      </c>
      <c r="Q963" s="37">
        <f>Table1[[#This Row],[Trended Medicare Pricing for all RHCs]]-Table1[[#This Row],[SumOfSFY23 Estimated Payment 6/13/2022]]</f>
        <v>3994.8298560268968</v>
      </c>
      <c r="R963" s="35">
        <f>Table1[[#This Row],[SumOfUnits]]*Table1[[#This Row],[Actuarial Factor 6/13/22]]</f>
        <v>31.621229426363655</v>
      </c>
    </row>
    <row r="964" spans="1:18" x14ac:dyDescent="0.2">
      <c r="A964" s="178" t="s">
        <v>55</v>
      </c>
      <c r="B964" s="33" t="s">
        <v>665</v>
      </c>
      <c r="C964" s="33" t="s">
        <v>249</v>
      </c>
      <c r="D964" s="33" t="s">
        <v>185</v>
      </c>
      <c r="E964" s="33" t="s">
        <v>795</v>
      </c>
      <c r="F964" s="37">
        <v>4397.1899999999996</v>
      </c>
      <c r="G964" s="33">
        <v>57</v>
      </c>
      <c r="H964" s="33">
        <v>57</v>
      </c>
      <c r="I964" s="37">
        <f>Table1[[#This Row],[SumOfPaid]]*Table1[[#This Row],[Actuarial Factor 6/13/22]]</f>
        <v>5014.0195002774644</v>
      </c>
      <c r="J964" s="33">
        <v>1.1402781094920766</v>
      </c>
      <c r="K964" s="33" t="s">
        <v>332</v>
      </c>
      <c r="L964" s="33" t="s">
        <v>805</v>
      </c>
      <c r="M964" s="35">
        <f>IFERROR(INDEX(FreeStand_MedicareCRs!E:E,MATCH(Table1[[#This Row],[Medicare Number]],FreeStand_MedicareCRs!A:A,0)),INDEX(HospitalBased_Mdcr_Rates!G:G,MATCH(Table1[[#This Row],[Medicare Number]],HospitalBased_Mdcr_Rates!E:E,0)))</f>
        <v>203.49</v>
      </c>
      <c r="N964" s="35" t="str">
        <f>IFERROR(IF(Table1[[#This Row],[Medicare Rate in CR]]&gt;0,"Y","N"),"N")</f>
        <v>Y</v>
      </c>
      <c r="O964" s="40">
        <f>Table1[[#This Row],[Medicare Rate in CR]]*Table1[[#This Row],[SumOfUnits]]*Table1[[#This Row],[Actuarial Factor 6/13/22]]</f>
        <v>13226.005972530933</v>
      </c>
      <c r="P96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13226.005972530933</v>
      </c>
      <c r="Q964" s="37">
        <f>Table1[[#This Row],[Trended Medicare Pricing for all RHCs]]-Table1[[#This Row],[SumOfSFY23 Estimated Payment 6/13/2022]]</f>
        <v>8211.9864722534694</v>
      </c>
      <c r="R964" s="35">
        <f>Table1[[#This Row],[SumOfUnits]]*Table1[[#This Row],[Actuarial Factor 6/13/22]]</f>
        <v>64.995852241048368</v>
      </c>
    </row>
    <row r="965" spans="1:18" x14ac:dyDescent="0.2">
      <c r="A965" s="178" t="s">
        <v>55</v>
      </c>
      <c r="B965" s="33" t="s">
        <v>665</v>
      </c>
      <c r="C965" s="33" t="s">
        <v>422</v>
      </c>
      <c r="D965" s="33" t="s">
        <v>185</v>
      </c>
      <c r="E965" s="33" t="s">
        <v>795</v>
      </c>
      <c r="F965" s="37">
        <v>76.72</v>
      </c>
      <c r="G965" s="33">
        <v>1</v>
      </c>
      <c r="H965" s="33">
        <v>1</v>
      </c>
      <c r="I965" s="37">
        <f>Table1[[#This Row],[SumOfPaid]]*Table1[[#This Row],[Actuarial Factor 6/13/22]]</f>
        <v>86.99563150783942</v>
      </c>
      <c r="J965" s="33">
        <v>1.133936802761202</v>
      </c>
      <c r="K965" s="33" t="s">
        <v>332</v>
      </c>
      <c r="L965" s="33" t="s">
        <v>805</v>
      </c>
      <c r="M965" s="35">
        <f>IFERROR(INDEX(FreeStand_MedicareCRs!E:E,MATCH(Table1[[#This Row],[Medicare Number]],FreeStand_MedicareCRs!A:A,0)),INDEX(HospitalBased_Mdcr_Rates!G:G,MATCH(Table1[[#This Row],[Medicare Number]],HospitalBased_Mdcr_Rates!E:E,0)))</f>
        <v>203.49</v>
      </c>
      <c r="N965" s="35" t="str">
        <f>IFERROR(IF(Table1[[#This Row],[Medicare Rate in CR]]&gt;0,"Y","N"),"N")</f>
        <v>Y</v>
      </c>
      <c r="O965" s="40">
        <f>Table1[[#This Row],[Medicare Rate in CR]]*Table1[[#This Row],[SumOfUnits]]*Table1[[#This Row],[Actuarial Factor 6/13/22]]</f>
        <v>230.744799993877</v>
      </c>
      <c r="P96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230.744799993877</v>
      </c>
      <c r="Q965" s="37">
        <f>Table1[[#This Row],[Trended Medicare Pricing for all RHCs]]-Table1[[#This Row],[SumOfSFY23 Estimated Payment 6/13/2022]]</f>
        <v>143.74916848603758</v>
      </c>
      <c r="R965" s="35">
        <f>Table1[[#This Row],[SumOfUnits]]*Table1[[#This Row],[Actuarial Factor 6/13/22]]</f>
        <v>1.133936802761202</v>
      </c>
    </row>
    <row r="966" spans="1:18" x14ac:dyDescent="0.2">
      <c r="A966" s="178" t="s">
        <v>56</v>
      </c>
      <c r="B966" s="33" t="s">
        <v>816</v>
      </c>
      <c r="C966" s="33" t="s">
        <v>421</v>
      </c>
      <c r="D966" s="33" t="s">
        <v>184</v>
      </c>
      <c r="E966" s="33" t="s">
        <v>792</v>
      </c>
      <c r="F966" s="37">
        <v>1336.43</v>
      </c>
      <c r="G966" s="33">
        <v>5</v>
      </c>
      <c r="H966" s="33">
        <v>5</v>
      </c>
      <c r="I966" s="37">
        <f>Table1[[#This Row],[SumOfPaid]]*Table1[[#This Row],[Actuarial Factor 6/13/22]]</f>
        <v>1951.3474719263631</v>
      </c>
      <c r="J966" s="33">
        <v>1.4601194764606924</v>
      </c>
      <c r="K966" s="33" t="s">
        <v>198</v>
      </c>
      <c r="L966" s="33" t="s">
        <v>805</v>
      </c>
      <c r="M966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66" s="35" t="str">
        <f>IFERROR(IF(Table1[[#This Row],[Medicare Rate in CR]]&gt;0,"Y","N"),"N")</f>
        <v>Y</v>
      </c>
      <c r="O966" s="40">
        <f>Table1[[#This Row],[Medicare Rate in CR]]*Table1[[#This Row],[SumOfUnits]]*Table1[[#This Row],[Actuarial Factor 6/13/22]]</f>
        <v>1692.862521008527</v>
      </c>
      <c r="P96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1692.862521008527</v>
      </c>
      <c r="Q966" s="37">
        <f>Table1[[#This Row],[Trended Medicare Pricing for all RHCs]]-Table1[[#This Row],[SumOfSFY23 Estimated Payment 6/13/2022]]</f>
        <v>-258.48495091783616</v>
      </c>
      <c r="R966" s="35">
        <f>Table1[[#This Row],[SumOfUnits]]*Table1[[#This Row],[Actuarial Factor 6/13/22]]</f>
        <v>7.3005973823034616</v>
      </c>
    </row>
    <row r="967" spans="1:18" x14ac:dyDescent="0.2">
      <c r="A967" s="178" t="s">
        <v>56</v>
      </c>
      <c r="B967" s="33" t="s">
        <v>816</v>
      </c>
      <c r="C967" s="33" t="s">
        <v>421</v>
      </c>
      <c r="D967" s="33" t="s">
        <v>184</v>
      </c>
      <c r="E967" s="33" t="s">
        <v>786</v>
      </c>
      <c r="F967" s="37">
        <v>9684.5399999999991</v>
      </c>
      <c r="G967" s="33">
        <v>36</v>
      </c>
      <c r="H967" s="33">
        <v>36</v>
      </c>
      <c r="I967" s="37">
        <f>Table1[[#This Row],[SumOfPaid]]*Table1[[#This Row],[Actuarial Factor 6/13/22]]</f>
        <v>13681.116211485942</v>
      </c>
      <c r="J967" s="33">
        <v>1.412675894930058</v>
      </c>
      <c r="K967" s="33" t="s">
        <v>198</v>
      </c>
      <c r="L967" s="33" t="s">
        <v>805</v>
      </c>
      <c r="M967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67" s="35" t="str">
        <f>IFERROR(IF(Table1[[#This Row],[Medicare Rate in CR]]&gt;0,"Y","N"),"N")</f>
        <v>Y</v>
      </c>
      <c r="O967" s="40">
        <f>Table1[[#This Row],[Medicare Rate in CR]]*Table1[[#This Row],[SumOfUnits]]*Table1[[#This Row],[Actuarial Factor 6/13/22]]</f>
        <v>11792.566314589747</v>
      </c>
      <c r="P96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11792.566314589747</v>
      </c>
      <c r="Q967" s="37">
        <f>Table1[[#This Row],[Trended Medicare Pricing for all RHCs]]-Table1[[#This Row],[SumOfSFY23 Estimated Payment 6/13/2022]]</f>
        <v>-1888.5498968961947</v>
      </c>
      <c r="R967" s="35">
        <f>Table1[[#This Row],[SumOfUnits]]*Table1[[#This Row],[Actuarial Factor 6/13/22]]</f>
        <v>50.856332217482084</v>
      </c>
    </row>
    <row r="968" spans="1:18" x14ac:dyDescent="0.2">
      <c r="A968" s="178" t="s">
        <v>56</v>
      </c>
      <c r="B968" s="33" t="s">
        <v>816</v>
      </c>
      <c r="C968" s="33" t="s">
        <v>421</v>
      </c>
      <c r="D968" s="33" t="s">
        <v>184</v>
      </c>
      <c r="E968" s="33" t="s">
        <v>789</v>
      </c>
      <c r="F968" s="37">
        <v>8062.4699999999993</v>
      </c>
      <c r="G968" s="33">
        <v>30</v>
      </c>
      <c r="H968" s="33">
        <v>30</v>
      </c>
      <c r="I968" s="37">
        <f>Table1[[#This Row],[SumOfPaid]]*Table1[[#This Row],[Actuarial Factor 6/13/22]]</f>
        <v>12474.346831899004</v>
      </c>
      <c r="J968" s="33">
        <v>1.5472115656739194</v>
      </c>
      <c r="K968" s="33" t="s">
        <v>198</v>
      </c>
      <c r="L968" s="33" t="s">
        <v>805</v>
      </c>
      <c r="M968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68" s="35" t="str">
        <f>IFERROR(IF(Table1[[#This Row],[Medicare Rate in CR]]&gt;0,"Y","N"),"N")</f>
        <v>Y</v>
      </c>
      <c r="O968" s="40">
        <f>Table1[[#This Row],[Medicare Rate in CR]]*Table1[[#This Row],[SumOfUnits]]*Table1[[#This Row],[Actuarial Factor 6/13/22]]</f>
        <v>10763.022535454053</v>
      </c>
      <c r="P96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10763.022535454053</v>
      </c>
      <c r="Q968" s="37">
        <f>Table1[[#This Row],[Trended Medicare Pricing for all RHCs]]-Table1[[#This Row],[SumOfSFY23 Estimated Payment 6/13/2022]]</f>
        <v>-1711.324296444951</v>
      </c>
      <c r="R968" s="35">
        <f>Table1[[#This Row],[SumOfUnits]]*Table1[[#This Row],[Actuarial Factor 6/13/22]]</f>
        <v>46.416346970217582</v>
      </c>
    </row>
    <row r="969" spans="1:18" x14ac:dyDescent="0.2">
      <c r="A969" s="178" t="s">
        <v>56</v>
      </c>
      <c r="B969" s="33" t="s">
        <v>816</v>
      </c>
      <c r="C969" s="33" t="s">
        <v>421</v>
      </c>
      <c r="D969" s="33" t="s">
        <v>184</v>
      </c>
      <c r="E969" s="33" t="s">
        <v>788</v>
      </c>
      <c r="F969" s="37">
        <v>805.05</v>
      </c>
      <c r="G969" s="33">
        <v>3</v>
      </c>
      <c r="H969" s="33">
        <v>3</v>
      </c>
      <c r="I969" s="37">
        <f>Table1[[#This Row],[SumOfPaid]]*Table1[[#This Row],[Actuarial Factor 6/13/22]]</f>
        <v>1575.4047168921002</v>
      </c>
      <c r="J969" s="33">
        <v>1.9569029462668162</v>
      </c>
      <c r="K969" s="33" t="s">
        <v>198</v>
      </c>
      <c r="L969" s="33" t="s">
        <v>805</v>
      </c>
      <c r="M969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69" s="35" t="str">
        <f>IFERROR(IF(Table1[[#This Row],[Medicare Rate in CR]]&gt;0,"Y","N"),"N")</f>
        <v>Y</v>
      </c>
      <c r="O969" s="40">
        <f>Table1[[#This Row],[Medicare Rate in CR]]*Table1[[#This Row],[SumOfUnits]]*Table1[[#This Row],[Actuarial Factor 6/13/22]]</f>
        <v>1361.2999655410479</v>
      </c>
      <c r="P96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1361.2999655410479</v>
      </c>
      <c r="Q969" s="37">
        <f>Table1[[#This Row],[Trended Medicare Pricing for all RHCs]]-Table1[[#This Row],[SumOfSFY23 Estimated Payment 6/13/2022]]</f>
        <v>-214.1047513510523</v>
      </c>
      <c r="R969" s="35">
        <f>Table1[[#This Row],[SumOfUnits]]*Table1[[#This Row],[Actuarial Factor 6/13/22]]</f>
        <v>5.8707088388004482</v>
      </c>
    </row>
    <row r="970" spans="1:18" x14ac:dyDescent="0.2">
      <c r="A970" s="178" t="s">
        <v>56</v>
      </c>
      <c r="B970" s="33" t="s">
        <v>816</v>
      </c>
      <c r="C970" s="33" t="s">
        <v>421</v>
      </c>
      <c r="D970" s="33" t="s">
        <v>184</v>
      </c>
      <c r="E970" s="33" t="s">
        <v>787</v>
      </c>
      <c r="F970" s="37">
        <v>10207.940000000002</v>
      </c>
      <c r="G970" s="33">
        <v>38</v>
      </c>
      <c r="H970" s="33">
        <v>38</v>
      </c>
      <c r="I970" s="37">
        <f>Table1[[#This Row],[SumOfPaid]]*Table1[[#This Row],[Actuarial Factor 6/13/22]]</f>
        <v>13367.754812645187</v>
      </c>
      <c r="J970" s="33">
        <v>1.3095448065569728</v>
      </c>
      <c r="K970" s="33" t="s">
        <v>198</v>
      </c>
      <c r="L970" s="33" t="s">
        <v>805</v>
      </c>
      <c r="M970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70" s="35" t="str">
        <f>IFERROR(IF(Table1[[#This Row],[Medicare Rate in CR]]&gt;0,"Y","N"),"N")</f>
        <v>Y</v>
      </c>
      <c r="O970" s="40">
        <f>Table1[[#This Row],[Medicare Rate in CR]]*Table1[[#This Row],[SumOfUnits]]*Table1[[#This Row],[Actuarial Factor 6/13/22]]</f>
        <v>11538.975490288372</v>
      </c>
      <c r="P97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11538.975490288372</v>
      </c>
      <c r="Q970" s="37">
        <f>Table1[[#This Row],[Trended Medicare Pricing for all RHCs]]-Table1[[#This Row],[SumOfSFY23 Estimated Payment 6/13/2022]]</f>
        <v>-1828.7793223568151</v>
      </c>
      <c r="R970" s="35">
        <f>Table1[[#This Row],[SumOfUnits]]*Table1[[#This Row],[Actuarial Factor 6/13/22]]</f>
        <v>49.762702649164964</v>
      </c>
    </row>
    <row r="971" spans="1:18" x14ac:dyDescent="0.2">
      <c r="A971" s="178" t="s">
        <v>56</v>
      </c>
      <c r="B971" s="33" t="s">
        <v>816</v>
      </c>
      <c r="C971" s="33" t="s">
        <v>421</v>
      </c>
      <c r="D971" s="33" t="s">
        <v>2</v>
      </c>
      <c r="E971" s="33" t="s">
        <v>800</v>
      </c>
      <c r="F971" s="37">
        <v>1070.74</v>
      </c>
      <c r="G971" s="33">
        <v>4</v>
      </c>
      <c r="H971" s="33">
        <v>4</v>
      </c>
      <c r="I971" s="37">
        <f>Table1[[#This Row],[SumOfPaid]]*Table1[[#This Row],[Actuarial Factor 6/13/22]]</f>
        <v>1264.2600387447108</v>
      </c>
      <c r="J971" s="33">
        <v>1.1807348550952712</v>
      </c>
      <c r="K971" s="33" t="s">
        <v>198</v>
      </c>
      <c r="L971" s="33" t="s">
        <v>805</v>
      </c>
      <c r="M971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71" s="35" t="str">
        <f>IFERROR(IF(Table1[[#This Row],[Medicare Rate in CR]]&gt;0,"Y","N"),"N")</f>
        <v>Y</v>
      </c>
      <c r="O971" s="40">
        <f>Table1[[#This Row],[Medicare Rate in CR]]*Table1[[#This Row],[SumOfUnits]]*Table1[[#This Row],[Actuarial Factor 6/13/22]]</f>
        <v>1095.155192797966</v>
      </c>
      <c r="P97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1095.155192797966</v>
      </c>
      <c r="Q971" s="37">
        <f>Table1[[#This Row],[Trended Medicare Pricing for all RHCs]]-Table1[[#This Row],[SumOfSFY23 Estimated Payment 6/13/2022]]</f>
        <v>-169.10484594674472</v>
      </c>
      <c r="R971" s="35">
        <f>Table1[[#This Row],[SumOfUnits]]*Table1[[#This Row],[Actuarial Factor 6/13/22]]</f>
        <v>4.7229394203810848</v>
      </c>
    </row>
    <row r="972" spans="1:18" x14ac:dyDescent="0.2">
      <c r="A972" s="178" t="s">
        <v>56</v>
      </c>
      <c r="B972" s="33" t="s">
        <v>816</v>
      </c>
      <c r="C972" s="33" t="s">
        <v>421</v>
      </c>
      <c r="D972" s="33" t="s">
        <v>2</v>
      </c>
      <c r="E972" s="33" t="s">
        <v>799</v>
      </c>
      <c r="F972" s="37">
        <v>809.04</v>
      </c>
      <c r="G972" s="33">
        <v>3</v>
      </c>
      <c r="H972" s="33">
        <v>3</v>
      </c>
      <c r="I972" s="37">
        <f>Table1[[#This Row],[SumOfPaid]]*Table1[[#This Row],[Actuarial Factor 6/13/22]]</f>
        <v>927.66151097309614</v>
      </c>
      <c r="J972" s="33">
        <v>1.1466200817921193</v>
      </c>
      <c r="K972" s="33" t="s">
        <v>198</v>
      </c>
      <c r="L972" s="33" t="s">
        <v>805</v>
      </c>
      <c r="M972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72" s="35" t="str">
        <f>IFERROR(IF(Table1[[#This Row],[Medicare Rate in CR]]&gt;0,"Y","N"),"N")</f>
        <v>Y</v>
      </c>
      <c r="O972" s="40">
        <f>Table1[[#This Row],[Medicare Rate in CR]]*Table1[[#This Row],[SumOfUnits]]*Table1[[#This Row],[Actuarial Factor 6/13/22]]</f>
        <v>797.63479369786978</v>
      </c>
      <c r="P97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797.63479369786978</v>
      </c>
      <c r="Q972" s="37">
        <f>Table1[[#This Row],[Trended Medicare Pricing for all RHCs]]-Table1[[#This Row],[SumOfSFY23 Estimated Payment 6/13/2022]]</f>
        <v>-130.02671727522636</v>
      </c>
      <c r="R972" s="35">
        <f>Table1[[#This Row],[SumOfUnits]]*Table1[[#This Row],[Actuarial Factor 6/13/22]]</f>
        <v>3.4398602453763578</v>
      </c>
    </row>
    <row r="973" spans="1:18" x14ac:dyDescent="0.2">
      <c r="A973" s="178" t="s">
        <v>56</v>
      </c>
      <c r="B973" s="33" t="s">
        <v>816</v>
      </c>
      <c r="C973" s="33" t="s">
        <v>421</v>
      </c>
      <c r="D973" s="33" t="s">
        <v>185</v>
      </c>
      <c r="E973" s="33" t="s">
        <v>794</v>
      </c>
      <c r="F973" s="37">
        <v>535.37</v>
      </c>
      <c r="G973" s="33">
        <v>2</v>
      </c>
      <c r="H973" s="33">
        <v>2</v>
      </c>
      <c r="I973" s="37">
        <f>Table1[[#This Row],[SumOfPaid]]*Table1[[#This Row],[Actuarial Factor 6/13/22]]</f>
        <v>596.32547704489161</v>
      </c>
      <c r="J973" s="33">
        <v>1.1138567290750165</v>
      </c>
      <c r="K973" s="33" t="s">
        <v>198</v>
      </c>
      <c r="L973" s="33" t="s">
        <v>805</v>
      </c>
      <c r="M973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73" s="35" t="str">
        <f>IFERROR(IF(Table1[[#This Row],[Medicare Rate in CR]]&gt;0,"Y","N"),"N")</f>
        <v>Y</v>
      </c>
      <c r="O973" s="40">
        <f>Table1[[#This Row],[Medicare Rate in CR]]*Table1[[#This Row],[SumOfUnits]]*Table1[[#This Row],[Actuarial Factor 6/13/22]]</f>
        <v>516.56219667582968</v>
      </c>
      <c r="P97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516.56219667582968</v>
      </c>
      <c r="Q973" s="37">
        <f>Table1[[#This Row],[Trended Medicare Pricing for all RHCs]]-Table1[[#This Row],[SumOfSFY23 Estimated Payment 6/13/2022]]</f>
        <v>-79.763280369061931</v>
      </c>
      <c r="R973" s="35">
        <f>Table1[[#This Row],[SumOfUnits]]*Table1[[#This Row],[Actuarial Factor 6/13/22]]</f>
        <v>2.2277134581500331</v>
      </c>
    </row>
    <row r="974" spans="1:18" x14ac:dyDescent="0.2">
      <c r="A974" s="178" t="s">
        <v>56</v>
      </c>
      <c r="B974" s="33" t="s">
        <v>816</v>
      </c>
      <c r="C974" s="33" t="s">
        <v>421</v>
      </c>
      <c r="D974" s="33" t="s">
        <v>185</v>
      </c>
      <c r="E974" s="33" t="s">
        <v>797</v>
      </c>
      <c r="F974" s="37">
        <v>3485.8900000000003</v>
      </c>
      <c r="G974" s="33">
        <v>13</v>
      </c>
      <c r="H974" s="33">
        <v>13</v>
      </c>
      <c r="I974" s="37">
        <f>Table1[[#This Row],[SumOfPaid]]*Table1[[#This Row],[Actuarial Factor 6/13/22]]</f>
        <v>3792.5729374572006</v>
      </c>
      <c r="J974" s="33">
        <v>1.0879783749507874</v>
      </c>
      <c r="K974" s="33" t="s">
        <v>198</v>
      </c>
      <c r="L974" s="33" t="s">
        <v>805</v>
      </c>
      <c r="M974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74" s="35" t="str">
        <f>IFERROR(IF(Table1[[#This Row],[Medicare Rate in CR]]&gt;0,"Y","N"),"N")</f>
        <v>Y</v>
      </c>
      <c r="O974" s="40">
        <f>Table1[[#This Row],[Medicare Rate in CR]]*Table1[[#This Row],[SumOfUnits]]*Table1[[#This Row],[Actuarial Factor 6/13/22]]</f>
        <v>3279.6455325866518</v>
      </c>
      <c r="P97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3279.6455325866518</v>
      </c>
      <c r="Q974" s="37">
        <f>Table1[[#This Row],[Trended Medicare Pricing for all RHCs]]-Table1[[#This Row],[SumOfSFY23 Estimated Payment 6/13/2022]]</f>
        <v>-512.9274048705488</v>
      </c>
      <c r="R974" s="35">
        <f>Table1[[#This Row],[SumOfUnits]]*Table1[[#This Row],[Actuarial Factor 6/13/22]]</f>
        <v>14.143718874360236</v>
      </c>
    </row>
    <row r="975" spans="1:18" x14ac:dyDescent="0.2">
      <c r="A975" s="178" t="s">
        <v>56</v>
      </c>
      <c r="B975" s="33" t="s">
        <v>816</v>
      </c>
      <c r="C975" s="33" t="s">
        <v>421</v>
      </c>
      <c r="D975" s="33" t="s">
        <v>185</v>
      </c>
      <c r="E975" s="33" t="s">
        <v>796</v>
      </c>
      <c r="F975" s="37">
        <v>38504.540000000008</v>
      </c>
      <c r="G975" s="33">
        <v>145</v>
      </c>
      <c r="H975" s="33">
        <v>145</v>
      </c>
      <c r="I975" s="37">
        <f>Table1[[#This Row],[SumOfPaid]]*Table1[[#This Row],[Actuarial Factor 6/13/22]]</f>
        <v>33769.01916805216</v>
      </c>
      <c r="J975" s="33">
        <v>0.87701396167963974</v>
      </c>
      <c r="K975" s="33" t="s">
        <v>198</v>
      </c>
      <c r="L975" s="33" t="s">
        <v>805</v>
      </c>
      <c r="M975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75" s="35" t="str">
        <f>IFERROR(IF(Table1[[#This Row],[Medicare Rate in CR]]&gt;0,"Y","N"),"N")</f>
        <v>Y</v>
      </c>
      <c r="O975" s="40">
        <f>Table1[[#This Row],[Medicare Rate in CR]]*Table1[[#This Row],[SumOfUnits]]*Table1[[#This Row],[Actuarial Factor 6/13/22]]</f>
        <v>29487.489627969855</v>
      </c>
      <c r="P97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29487.489627969855</v>
      </c>
      <c r="Q975" s="37">
        <f>Table1[[#This Row],[Trended Medicare Pricing for all RHCs]]-Table1[[#This Row],[SumOfSFY23 Estimated Payment 6/13/2022]]</f>
        <v>-4281.5295400823052</v>
      </c>
      <c r="R975" s="35">
        <f>Table1[[#This Row],[SumOfUnits]]*Table1[[#This Row],[Actuarial Factor 6/13/22]]</f>
        <v>127.16702444354776</v>
      </c>
    </row>
    <row r="976" spans="1:18" x14ac:dyDescent="0.2">
      <c r="A976" s="178" t="s">
        <v>56</v>
      </c>
      <c r="B976" s="33" t="s">
        <v>816</v>
      </c>
      <c r="C976" s="33" t="s">
        <v>421</v>
      </c>
      <c r="D976" s="33" t="s">
        <v>185</v>
      </c>
      <c r="E976" s="33" t="s">
        <v>795</v>
      </c>
      <c r="F976" s="37">
        <v>265.69</v>
      </c>
      <c r="G976" s="33">
        <v>1</v>
      </c>
      <c r="H976" s="33">
        <v>1</v>
      </c>
      <c r="I976" s="37">
        <f>Table1[[#This Row],[SumOfPaid]]*Table1[[#This Row],[Actuarial Factor 6/13/22]]</f>
        <v>307.4884769036218</v>
      </c>
      <c r="J976" s="33">
        <v>1.1573204746269028</v>
      </c>
      <c r="K976" s="33" t="s">
        <v>198</v>
      </c>
      <c r="L976" s="33" t="s">
        <v>805</v>
      </c>
      <c r="M976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76" s="35" t="str">
        <f>IFERROR(IF(Table1[[#This Row],[Medicare Rate in CR]]&gt;0,"Y","N"),"N")</f>
        <v>Y</v>
      </c>
      <c r="O976" s="40">
        <f>Table1[[#This Row],[Medicare Rate in CR]]*Table1[[#This Row],[SumOfUnits]]*Table1[[#This Row],[Actuarial Factor 6/13/22]]</f>
        <v>268.35947165648622</v>
      </c>
      <c r="P97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268.35947165648622</v>
      </c>
      <c r="Q976" s="37">
        <f>Table1[[#This Row],[Trended Medicare Pricing for all RHCs]]-Table1[[#This Row],[SumOfSFY23 Estimated Payment 6/13/2022]]</f>
        <v>-39.129005247135581</v>
      </c>
      <c r="R976" s="35">
        <f>Table1[[#This Row],[SumOfUnits]]*Table1[[#This Row],[Actuarial Factor 6/13/22]]</f>
        <v>1.1573204746269028</v>
      </c>
    </row>
    <row r="977" spans="1:18" x14ac:dyDescent="0.2">
      <c r="A977" s="178" t="s">
        <v>56</v>
      </c>
      <c r="B977" s="33" t="s">
        <v>816</v>
      </c>
      <c r="C977" s="33" t="s">
        <v>425</v>
      </c>
      <c r="D977" s="33" t="s">
        <v>184</v>
      </c>
      <c r="E977" s="33" t="s">
        <v>786</v>
      </c>
      <c r="F977" s="37">
        <v>269.68</v>
      </c>
      <c r="G977" s="33">
        <v>1</v>
      </c>
      <c r="H977" s="33">
        <v>1</v>
      </c>
      <c r="I977" s="37">
        <f>Table1[[#This Row],[SumOfPaid]]*Table1[[#This Row],[Actuarial Factor 6/13/22]]</f>
        <v>376.06253381088459</v>
      </c>
      <c r="J977" s="33">
        <v>1.3944769126775607</v>
      </c>
      <c r="K977" s="33" t="s">
        <v>198</v>
      </c>
      <c r="L977" s="33" t="s">
        <v>805</v>
      </c>
      <c r="M977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77" s="35" t="str">
        <f>IFERROR(IF(Table1[[#This Row],[Medicare Rate in CR]]&gt;0,"Y","N"),"N")</f>
        <v>Y</v>
      </c>
      <c r="O977" s="40">
        <f>Table1[[#This Row],[Medicare Rate in CR]]*Table1[[#This Row],[SumOfUnits]]*Table1[[#This Row],[Actuarial Factor 6/13/22]]</f>
        <v>323.35130651167276</v>
      </c>
      <c r="P97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323.35130651167276</v>
      </c>
      <c r="Q977" s="37">
        <f>Table1[[#This Row],[Trended Medicare Pricing for all RHCs]]-Table1[[#This Row],[SumOfSFY23 Estimated Payment 6/13/2022]]</f>
        <v>-52.711227299211828</v>
      </c>
      <c r="R977" s="35">
        <f>Table1[[#This Row],[SumOfUnits]]*Table1[[#This Row],[Actuarial Factor 6/13/22]]</f>
        <v>1.3944769126775607</v>
      </c>
    </row>
    <row r="978" spans="1:18" x14ac:dyDescent="0.2">
      <c r="A978" s="178" t="s">
        <v>56</v>
      </c>
      <c r="B978" s="33" t="s">
        <v>816</v>
      </c>
      <c r="C978" s="33" t="s">
        <v>413</v>
      </c>
      <c r="D978" s="33" t="s">
        <v>185</v>
      </c>
      <c r="E978" s="33" t="s">
        <v>796</v>
      </c>
      <c r="F978" s="37">
        <v>2293.4300000000003</v>
      </c>
      <c r="G978" s="33">
        <v>9</v>
      </c>
      <c r="H978" s="33">
        <v>9</v>
      </c>
      <c r="I978" s="37">
        <f>Table1[[#This Row],[SumOfPaid]]*Table1[[#This Row],[Actuarial Factor 6/13/22]]</f>
        <v>2301.5266661878732</v>
      </c>
      <c r="J978" s="33">
        <v>1.0035303742376585</v>
      </c>
      <c r="K978" s="33" t="s">
        <v>198</v>
      </c>
      <c r="L978" s="33" t="s">
        <v>805</v>
      </c>
      <c r="M978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78" s="35" t="str">
        <f>IFERROR(IF(Table1[[#This Row],[Medicare Rate in CR]]&gt;0,"Y","N"),"N")</f>
        <v>Y</v>
      </c>
      <c r="O978" s="40">
        <f>Table1[[#This Row],[Medicare Rate in CR]]*Table1[[#This Row],[SumOfUnits]]*Table1[[#This Row],[Actuarial Factor 6/13/22]]</f>
        <v>2094.2876086040542</v>
      </c>
      <c r="P97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2094.2876086040542</v>
      </c>
      <c r="Q978" s="37">
        <f>Table1[[#This Row],[Trended Medicare Pricing for all RHCs]]-Table1[[#This Row],[SumOfSFY23 Estimated Payment 6/13/2022]]</f>
        <v>-207.23905758381898</v>
      </c>
      <c r="R978" s="35">
        <f>Table1[[#This Row],[SumOfUnits]]*Table1[[#This Row],[Actuarial Factor 6/13/22]]</f>
        <v>9.0317733681389267</v>
      </c>
    </row>
    <row r="979" spans="1:18" x14ac:dyDescent="0.2">
      <c r="A979" s="178" t="s">
        <v>56</v>
      </c>
      <c r="B979" s="33" t="s">
        <v>816</v>
      </c>
      <c r="C979" s="33" t="s">
        <v>408</v>
      </c>
      <c r="D979" s="33" t="s">
        <v>184</v>
      </c>
      <c r="E979" s="33" t="s">
        <v>787</v>
      </c>
      <c r="F979" s="37">
        <v>809.04</v>
      </c>
      <c r="G979" s="33">
        <v>3</v>
      </c>
      <c r="H979" s="33">
        <v>3</v>
      </c>
      <c r="I979" s="37">
        <f>Table1[[#This Row],[SumOfPaid]]*Table1[[#This Row],[Actuarial Factor 6/13/22]]</f>
        <v>1055.169487277147</v>
      </c>
      <c r="J979" s="33">
        <v>1.3042241264673526</v>
      </c>
      <c r="K979" s="33" t="s">
        <v>198</v>
      </c>
      <c r="L979" s="33" t="s">
        <v>805</v>
      </c>
      <c r="M979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79" s="35" t="str">
        <f>IFERROR(IF(Table1[[#This Row],[Medicare Rate in CR]]&gt;0,"Y","N"),"N")</f>
        <v>Y</v>
      </c>
      <c r="O979" s="40">
        <f>Table1[[#This Row],[Medicare Rate in CR]]*Table1[[#This Row],[SumOfUnits]]*Table1[[#This Row],[Actuarial Factor 6/13/22]]</f>
        <v>907.27047133574922</v>
      </c>
      <c r="P97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907.27047133574922</v>
      </c>
      <c r="Q979" s="37">
        <f>Table1[[#This Row],[Trended Medicare Pricing for all RHCs]]-Table1[[#This Row],[SumOfSFY23 Estimated Payment 6/13/2022]]</f>
        <v>-147.89901594139781</v>
      </c>
      <c r="R979" s="35">
        <f>Table1[[#This Row],[SumOfUnits]]*Table1[[#This Row],[Actuarial Factor 6/13/22]]</f>
        <v>3.9126723794020579</v>
      </c>
    </row>
    <row r="980" spans="1:18" x14ac:dyDescent="0.2">
      <c r="A980" s="178" t="s">
        <v>56</v>
      </c>
      <c r="B980" s="33" t="s">
        <v>816</v>
      </c>
      <c r="C980" s="33" t="s">
        <v>424</v>
      </c>
      <c r="D980" s="33" t="s">
        <v>184</v>
      </c>
      <c r="E980" s="33" t="s">
        <v>790</v>
      </c>
      <c r="F980" s="37">
        <v>1328.45</v>
      </c>
      <c r="G980" s="33">
        <v>5</v>
      </c>
      <c r="H980" s="33">
        <v>5</v>
      </c>
      <c r="I980" s="37">
        <f>Table1[[#This Row],[SumOfPaid]]*Table1[[#This Row],[Actuarial Factor 6/13/22]]</f>
        <v>3002.0016845683426</v>
      </c>
      <c r="J980" s="33">
        <v>2.2597776992497591</v>
      </c>
      <c r="K980" s="33" t="s">
        <v>198</v>
      </c>
      <c r="L980" s="33" t="s">
        <v>805</v>
      </c>
      <c r="M980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80" s="35" t="str">
        <f>IFERROR(IF(Table1[[#This Row],[Medicare Rate in CR]]&gt;0,"Y","N"),"N")</f>
        <v>Y</v>
      </c>
      <c r="O980" s="40">
        <f>Table1[[#This Row],[Medicare Rate in CR]]*Table1[[#This Row],[SumOfUnits]]*Table1[[#This Row],[Actuarial Factor 6/13/22]]</f>
        <v>2619.9862645101712</v>
      </c>
      <c r="P98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2619.9862645101712</v>
      </c>
      <c r="Q980" s="37">
        <f>Table1[[#This Row],[Trended Medicare Pricing for all RHCs]]-Table1[[#This Row],[SumOfSFY23 Estimated Payment 6/13/2022]]</f>
        <v>-382.01542005817146</v>
      </c>
      <c r="R980" s="35">
        <f>Table1[[#This Row],[SumOfUnits]]*Table1[[#This Row],[Actuarial Factor 6/13/22]]</f>
        <v>11.298888496248797</v>
      </c>
    </row>
    <row r="981" spans="1:18" x14ac:dyDescent="0.2">
      <c r="A981" s="178" t="s">
        <v>56</v>
      </c>
      <c r="B981" s="33" t="s">
        <v>816</v>
      </c>
      <c r="C981" s="33" t="s">
        <v>381</v>
      </c>
      <c r="D981" s="33" t="s">
        <v>184</v>
      </c>
      <c r="E981" s="33" t="s">
        <v>786</v>
      </c>
      <c r="F981" s="37">
        <v>1340.42</v>
      </c>
      <c r="G981" s="33">
        <v>5</v>
      </c>
      <c r="H981" s="33">
        <v>5</v>
      </c>
      <c r="I981" s="37">
        <f>Table1[[#This Row],[SumOfPaid]]*Table1[[#This Row],[Actuarial Factor 6/13/22]]</f>
        <v>1820.3330771293067</v>
      </c>
      <c r="J981" s="33">
        <v>1.3580318684660828</v>
      </c>
      <c r="K981" s="33" t="s">
        <v>198</v>
      </c>
      <c r="L981" s="33" t="s">
        <v>805</v>
      </c>
      <c r="M981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81" s="35" t="str">
        <f>IFERROR(IF(Table1[[#This Row],[Medicare Rate in CR]]&gt;0,"Y","N"),"N")</f>
        <v>Y</v>
      </c>
      <c r="O981" s="40">
        <f>Table1[[#This Row],[Medicare Rate in CR]]*Table1[[#This Row],[SumOfUnits]]*Table1[[#This Row],[Actuarial Factor 6/13/22]]</f>
        <v>1574.5021482995764</v>
      </c>
      <c r="P98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1574.5021482995764</v>
      </c>
      <c r="Q981" s="37">
        <f>Table1[[#This Row],[Trended Medicare Pricing for all RHCs]]-Table1[[#This Row],[SumOfSFY23 Estimated Payment 6/13/2022]]</f>
        <v>-245.83092882973028</v>
      </c>
      <c r="R981" s="35">
        <f>Table1[[#This Row],[SumOfUnits]]*Table1[[#This Row],[Actuarial Factor 6/13/22]]</f>
        <v>6.7901593423304138</v>
      </c>
    </row>
    <row r="982" spans="1:18" x14ac:dyDescent="0.2">
      <c r="A982" s="178" t="s">
        <v>56</v>
      </c>
      <c r="B982" s="33" t="s">
        <v>816</v>
      </c>
      <c r="C982" s="33" t="s">
        <v>381</v>
      </c>
      <c r="D982" s="33" t="s">
        <v>184</v>
      </c>
      <c r="E982" s="33" t="s">
        <v>790</v>
      </c>
      <c r="F982" s="37">
        <v>269.68</v>
      </c>
      <c r="G982" s="33">
        <v>1</v>
      </c>
      <c r="H982" s="33">
        <v>1</v>
      </c>
      <c r="I982" s="37">
        <f>Table1[[#This Row],[SumOfPaid]]*Table1[[#This Row],[Actuarial Factor 6/13/22]]</f>
        <v>552.32400194379545</v>
      </c>
      <c r="J982" s="33">
        <v>2.048071795994495</v>
      </c>
      <c r="K982" s="33" t="s">
        <v>198</v>
      </c>
      <c r="L982" s="33" t="s">
        <v>805</v>
      </c>
      <c r="M982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82" s="35" t="str">
        <f>IFERROR(IF(Table1[[#This Row],[Medicare Rate in CR]]&gt;0,"Y","N"),"N")</f>
        <v>Y</v>
      </c>
      <c r="O982" s="40">
        <f>Table1[[#This Row],[Medicare Rate in CR]]*Table1[[#This Row],[SumOfUnits]]*Table1[[#This Row],[Actuarial Factor 6/13/22]]</f>
        <v>474.90688805520347</v>
      </c>
      <c r="P98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474.90688805520347</v>
      </c>
      <c r="Q982" s="37">
        <f>Table1[[#This Row],[Trended Medicare Pricing for all RHCs]]-Table1[[#This Row],[SumOfSFY23 Estimated Payment 6/13/2022]]</f>
        <v>-77.417113888591985</v>
      </c>
      <c r="R982" s="35">
        <f>Table1[[#This Row],[SumOfUnits]]*Table1[[#This Row],[Actuarial Factor 6/13/22]]</f>
        <v>2.048071795994495</v>
      </c>
    </row>
    <row r="983" spans="1:18" x14ac:dyDescent="0.2">
      <c r="A983" s="178" t="s">
        <v>56</v>
      </c>
      <c r="B983" s="33" t="s">
        <v>816</v>
      </c>
      <c r="C983" s="33" t="s">
        <v>381</v>
      </c>
      <c r="D983" s="33" t="s">
        <v>184</v>
      </c>
      <c r="E983" s="33" t="s">
        <v>789</v>
      </c>
      <c r="F983" s="37">
        <v>1602.1200000000001</v>
      </c>
      <c r="G983" s="33">
        <v>6</v>
      </c>
      <c r="H983" s="33">
        <v>6</v>
      </c>
      <c r="I983" s="37">
        <f>Table1[[#This Row],[SumOfPaid]]*Table1[[#This Row],[Actuarial Factor 6/13/22]]</f>
        <v>2381.2967890183518</v>
      </c>
      <c r="J983" s="33">
        <v>1.4863410911906423</v>
      </c>
      <c r="K983" s="33" t="s">
        <v>198</v>
      </c>
      <c r="L983" s="33" t="s">
        <v>805</v>
      </c>
      <c r="M983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83" s="35" t="str">
        <f>IFERROR(IF(Table1[[#This Row],[Medicare Rate in CR]]&gt;0,"Y","N"),"N")</f>
        <v>Y</v>
      </c>
      <c r="O983" s="40">
        <f>Table1[[#This Row],[Medicare Rate in CR]]*Table1[[#This Row],[SumOfUnits]]*Table1[[#This Row],[Actuarial Factor 6/13/22]]</f>
        <v>2067.9166333517169</v>
      </c>
      <c r="P98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2067.9166333517169</v>
      </c>
      <c r="Q983" s="37">
        <f>Table1[[#This Row],[Trended Medicare Pricing for all RHCs]]-Table1[[#This Row],[SumOfSFY23 Estimated Payment 6/13/2022]]</f>
        <v>-313.38015566663489</v>
      </c>
      <c r="R983" s="35">
        <f>Table1[[#This Row],[SumOfUnits]]*Table1[[#This Row],[Actuarial Factor 6/13/22]]</f>
        <v>8.9180465471438541</v>
      </c>
    </row>
    <row r="984" spans="1:18" x14ac:dyDescent="0.2">
      <c r="A984" s="178" t="s">
        <v>56</v>
      </c>
      <c r="B984" s="33" t="s">
        <v>816</v>
      </c>
      <c r="C984" s="33" t="s">
        <v>381</v>
      </c>
      <c r="D984" s="33" t="s">
        <v>184</v>
      </c>
      <c r="E984" s="33" t="s">
        <v>787</v>
      </c>
      <c r="F984" s="37">
        <v>2664.88</v>
      </c>
      <c r="G984" s="33">
        <v>10</v>
      </c>
      <c r="H984" s="33">
        <v>10</v>
      </c>
      <c r="I984" s="37">
        <f>Table1[[#This Row],[SumOfPaid]]*Table1[[#This Row],[Actuarial Factor 6/13/22]]</f>
        <v>3225.0097275634571</v>
      </c>
      <c r="J984" s="33">
        <v>1.210189474784402</v>
      </c>
      <c r="K984" s="33" t="s">
        <v>198</v>
      </c>
      <c r="L984" s="33" t="s">
        <v>805</v>
      </c>
      <c r="M984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84" s="35" t="str">
        <f>IFERROR(IF(Table1[[#This Row],[Medicare Rate in CR]]&gt;0,"Y","N"),"N")</f>
        <v>Y</v>
      </c>
      <c r="O984" s="40">
        <f>Table1[[#This Row],[Medicare Rate in CR]]*Table1[[#This Row],[SumOfUnits]]*Table1[[#This Row],[Actuarial Factor 6/13/22]]</f>
        <v>2806.1873541300715</v>
      </c>
      <c r="P98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2806.1873541300715</v>
      </c>
      <c r="Q984" s="37">
        <f>Table1[[#This Row],[Trended Medicare Pricing for all RHCs]]-Table1[[#This Row],[SumOfSFY23 Estimated Payment 6/13/2022]]</f>
        <v>-418.82237343338556</v>
      </c>
      <c r="R984" s="35">
        <f>Table1[[#This Row],[SumOfUnits]]*Table1[[#This Row],[Actuarial Factor 6/13/22]]</f>
        <v>12.101894747844019</v>
      </c>
    </row>
    <row r="985" spans="1:18" x14ac:dyDescent="0.2">
      <c r="A985" s="178" t="s">
        <v>56</v>
      </c>
      <c r="B985" s="33" t="s">
        <v>816</v>
      </c>
      <c r="C985" s="33" t="s">
        <v>381</v>
      </c>
      <c r="D985" s="33" t="s">
        <v>2</v>
      </c>
      <c r="E985" s="33" t="s">
        <v>799</v>
      </c>
      <c r="F985" s="37">
        <v>1078.72</v>
      </c>
      <c r="G985" s="33">
        <v>4</v>
      </c>
      <c r="H985" s="33">
        <v>4</v>
      </c>
      <c r="I985" s="37">
        <f>Table1[[#This Row],[SumOfPaid]]*Table1[[#This Row],[Actuarial Factor 6/13/22]]</f>
        <v>1283.3102767638657</v>
      </c>
      <c r="J985" s="33">
        <v>1.1896602239356511</v>
      </c>
      <c r="K985" s="33" t="s">
        <v>198</v>
      </c>
      <c r="L985" s="33" t="s">
        <v>805</v>
      </c>
      <c r="M985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85" s="35" t="str">
        <f>IFERROR(IF(Table1[[#This Row],[Medicare Rate in CR]]&gt;0,"Y","N"),"N")</f>
        <v>Y</v>
      </c>
      <c r="O985" s="40">
        <f>Table1[[#This Row],[Medicare Rate in CR]]*Table1[[#This Row],[SumOfUnits]]*Table1[[#This Row],[Actuarial Factor 6/13/22]]</f>
        <v>1103.4336509047951</v>
      </c>
      <c r="P98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1103.4336509047951</v>
      </c>
      <c r="Q985" s="37">
        <f>Table1[[#This Row],[Trended Medicare Pricing for all RHCs]]-Table1[[#This Row],[SumOfSFY23 Estimated Payment 6/13/2022]]</f>
        <v>-179.8766258590706</v>
      </c>
      <c r="R985" s="35">
        <f>Table1[[#This Row],[SumOfUnits]]*Table1[[#This Row],[Actuarial Factor 6/13/22]]</f>
        <v>4.7586408957426043</v>
      </c>
    </row>
    <row r="986" spans="1:18" x14ac:dyDescent="0.2">
      <c r="A986" s="178" t="s">
        <v>56</v>
      </c>
      <c r="B986" s="33" t="s">
        <v>816</v>
      </c>
      <c r="C986" s="33" t="s">
        <v>381</v>
      </c>
      <c r="D986" s="33" t="s">
        <v>185</v>
      </c>
      <c r="E986" s="33" t="s">
        <v>794</v>
      </c>
      <c r="F986" s="37">
        <v>4978.38</v>
      </c>
      <c r="G986" s="33">
        <v>19</v>
      </c>
      <c r="H986" s="33">
        <v>19</v>
      </c>
      <c r="I986" s="37">
        <f>Table1[[#This Row],[SumOfPaid]]*Table1[[#This Row],[Actuarial Factor 6/13/22]]</f>
        <v>5636.482400460015</v>
      </c>
      <c r="J986" s="33">
        <v>1.1321920786400426</v>
      </c>
      <c r="K986" s="33" t="s">
        <v>198</v>
      </c>
      <c r="L986" s="33" t="s">
        <v>805</v>
      </c>
      <c r="M986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86" s="35" t="str">
        <f>IFERROR(IF(Table1[[#This Row],[Medicare Rate in CR]]&gt;0,"Y","N"),"N")</f>
        <v>Y</v>
      </c>
      <c r="O986" s="40">
        <f>Table1[[#This Row],[Medicare Rate in CR]]*Table1[[#This Row],[SumOfUnits]]*Table1[[#This Row],[Actuarial Factor 6/13/22]]</f>
        <v>4988.1212847060087</v>
      </c>
      <c r="P98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4988.1212847060087</v>
      </c>
      <c r="Q986" s="37">
        <f>Table1[[#This Row],[Trended Medicare Pricing for all RHCs]]-Table1[[#This Row],[SumOfSFY23 Estimated Payment 6/13/2022]]</f>
        <v>-648.36111575400628</v>
      </c>
      <c r="R986" s="35">
        <f>Table1[[#This Row],[SumOfUnits]]*Table1[[#This Row],[Actuarial Factor 6/13/22]]</f>
        <v>21.51164949416081</v>
      </c>
    </row>
    <row r="987" spans="1:18" x14ac:dyDescent="0.2">
      <c r="A987" s="178" t="s">
        <v>56</v>
      </c>
      <c r="B987" s="33" t="s">
        <v>816</v>
      </c>
      <c r="C987" s="33" t="s">
        <v>381</v>
      </c>
      <c r="D987" s="33" t="s">
        <v>185</v>
      </c>
      <c r="E987" s="33" t="s">
        <v>797</v>
      </c>
      <c r="F987" s="37">
        <v>1078.72</v>
      </c>
      <c r="G987" s="33">
        <v>4</v>
      </c>
      <c r="H987" s="33">
        <v>4</v>
      </c>
      <c r="I987" s="37">
        <f>Table1[[#This Row],[SumOfPaid]]*Table1[[#This Row],[Actuarial Factor 6/13/22]]</f>
        <v>1071.1694131046243</v>
      </c>
      <c r="J987" s="33">
        <v>0.99300042003914291</v>
      </c>
      <c r="K987" s="33" t="s">
        <v>198</v>
      </c>
      <c r="L987" s="33" t="s">
        <v>805</v>
      </c>
      <c r="M987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87" s="35" t="str">
        <f>IFERROR(IF(Table1[[#This Row],[Medicare Rate in CR]]&gt;0,"Y","N"),"N")</f>
        <v>Y</v>
      </c>
      <c r="O987" s="40">
        <f>Table1[[#This Row],[Medicare Rate in CR]]*Table1[[#This Row],[SumOfUnits]]*Table1[[#This Row],[Actuarial Factor 6/13/22]]</f>
        <v>921.02774959470582</v>
      </c>
      <c r="P98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921.02774959470582</v>
      </c>
      <c r="Q987" s="37">
        <f>Table1[[#This Row],[Trended Medicare Pricing for all RHCs]]-Table1[[#This Row],[SumOfSFY23 Estimated Payment 6/13/2022]]</f>
        <v>-150.14166350991843</v>
      </c>
      <c r="R987" s="35">
        <f>Table1[[#This Row],[SumOfUnits]]*Table1[[#This Row],[Actuarial Factor 6/13/22]]</f>
        <v>3.9720016801565716</v>
      </c>
    </row>
    <row r="988" spans="1:18" x14ac:dyDescent="0.2">
      <c r="A988" s="178" t="s">
        <v>56</v>
      </c>
      <c r="B988" s="33" t="s">
        <v>816</v>
      </c>
      <c r="C988" s="33" t="s">
        <v>381</v>
      </c>
      <c r="D988" s="33" t="s">
        <v>185</v>
      </c>
      <c r="E988" s="33" t="s">
        <v>796</v>
      </c>
      <c r="F988" s="37">
        <v>3755.43</v>
      </c>
      <c r="G988" s="33">
        <v>15</v>
      </c>
      <c r="H988" s="33">
        <v>15</v>
      </c>
      <c r="I988" s="37">
        <f>Table1[[#This Row],[SumOfPaid]]*Table1[[#This Row],[Actuarial Factor 6/13/22]]</f>
        <v>3060.4985061074408</v>
      </c>
      <c r="J988" s="33">
        <v>0.81495288318712933</v>
      </c>
      <c r="K988" s="33" t="s">
        <v>198</v>
      </c>
      <c r="L988" s="33" t="s">
        <v>805</v>
      </c>
      <c r="M988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88" s="35" t="str">
        <f>IFERROR(IF(Table1[[#This Row],[Medicare Rate in CR]]&gt;0,"Y","N"),"N")</f>
        <v>Y</v>
      </c>
      <c r="O988" s="40">
        <f>Table1[[#This Row],[Medicare Rate in CR]]*Table1[[#This Row],[SumOfUnits]]*Table1[[#This Row],[Actuarial Factor 6/13/22]]</f>
        <v>2834.5691183014733</v>
      </c>
      <c r="P98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2834.5691183014733</v>
      </c>
      <c r="Q988" s="37">
        <f>Table1[[#This Row],[Trended Medicare Pricing for all RHCs]]-Table1[[#This Row],[SumOfSFY23 Estimated Payment 6/13/2022]]</f>
        <v>-225.92938780596751</v>
      </c>
      <c r="R988" s="35">
        <f>Table1[[#This Row],[SumOfUnits]]*Table1[[#This Row],[Actuarial Factor 6/13/22]]</f>
        <v>12.224293247806941</v>
      </c>
    </row>
    <row r="989" spans="1:18" x14ac:dyDescent="0.2">
      <c r="A989" s="178" t="s">
        <v>56</v>
      </c>
      <c r="B989" s="33" t="s">
        <v>816</v>
      </c>
      <c r="C989" s="33" t="s">
        <v>381</v>
      </c>
      <c r="D989" s="33" t="s">
        <v>185</v>
      </c>
      <c r="E989" s="33" t="s">
        <v>795</v>
      </c>
      <c r="F989" s="37">
        <v>423.48</v>
      </c>
      <c r="G989" s="33">
        <v>2</v>
      </c>
      <c r="H989" s="33">
        <v>2</v>
      </c>
      <c r="I989" s="37">
        <f>Table1[[#This Row],[SumOfPaid]]*Table1[[#This Row],[Actuarial Factor 6/13/22]]</f>
        <v>509.39241554726595</v>
      </c>
      <c r="J989" s="33">
        <v>1.2028724273809057</v>
      </c>
      <c r="K989" s="33" t="s">
        <v>198</v>
      </c>
      <c r="L989" s="33" t="s">
        <v>805</v>
      </c>
      <c r="M989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89" s="35" t="str">
        <f>IFERROR(IF(Table1[[#This Row],[Medicare Rate in CR]]&gt;0,"Y","N"),"N")</f>
        <v>Y</v>
      </c>
      <c r="O989" s="40">
        <f>Table1[[#This Row],[Medicare Rate in CR]]*Table1[[#This Row],[SumOfUnits]]*Table1[[#This Row],[Actuarial Factor 6/13/22]]</f>
        <v>557.84411692216884</v>
      </c>
      <c r="P98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557.84411692216884</v>
      </c>
      <c r="Q989" s="37">
        <f>Table1[[#This Row],[Trended Medicare Pricing for all RHCs]]-Table1[[#This Row],[SumOfSFY23 Estimated Payment 6/13/2022]]</f>
        <v>48.451701374902882</v>
      </c>
      <c r="R989" s="35">
        <f>Table1[[#This Row],[SumOfUnits]]*Table1[[#This Row],[Actuarial Factor 6/13/22]]</f>
        <v>2.4057448547618114</v>
      </c>
    </row>
    <row r="990" spans="1:18" x14ac:dyDescent="0.2">
      <c r="A990" s="178" t="s">
        <v>56</v>
      </c>
      <c r="B990" s="33" t="s">
        <v>816</v>
      </c>
      <c r="C990" s="33" t="s">
        <v>364</v>
      </c>
      <c r="D990" s="33" t="s">
        <v>184</v>
      </c>
      <c r="E990" s="33" t="s">
        <v>786</v>
      </c>
      <c r="F990" s="37">
        <v>809.04</v>
      </c>
      <c r="G990" s="33">
        <v>3</v>
      </c>
      <c r="H990" s="33">
        <v>3</v>
      </c>
      <c r="I990" s="37">
        <f>Table1[[#This Row],[SumOfPaid]]*Table1[[#This Row],[Actuarial Factor 6/13/22]]</f>
        <v>1143.7209238314529</v>
      </c>
      <c r="J990" s="33">
        <v>1.4136766091064137</v>
      </c>
      <c r="K990" s="33" t="s">
        <v>198</v>
      </c>
      <c r="L990" s="33" t="s">
        <v>805</v>
      </c>
      <c r="M990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90" s="35" t="str">
        <f>IFERROR(IF(Table1[[#This Row],[Medicare Rate in CR]]&gt;0,"Y","N"),"N")</f>
        <v>Y</v>
      </c>
      <c r="O990" s="40">
        <f>Table1[[#This Row],[Medicare Rate in CR]]*Table1[[#This Row],[SumOfUnits]]*Table1[[#This Row],[Actuarial Factor 6/13/22]]</f>
        <v>983.40999635878563</v>
      </c>
      <c r="P99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983.40999635878563</v>
      </c>
      <c r="Q990" s="37">
        <f>Table1[[#This Row],[Trended Medicare Pricing for all RHCs]]-Table1[[#This Row],[SumOfSFY23 Estimated Payment 6/13/2022]]</f>
        <v>-160.31092747266723</v>
      </c>
      <c r="R990" s="35">
        <f>Table1[[#This Row],[SumOfUnits]]*Table1[[#This Row],[Actuarial Factor 6/13/22]]</f>
        <v>4.2410298273192408</v>
      </c>
    </row>
    <row r="991" spans="1:18" x14ac:dyDescent="0.2">
      <c r="A991" s="178" t="s">
        <v>56</v>
      </c>
      <c r="B991" s="33" t="s">
        <v>816</v>
      </c>
      <c r="C991" s="33" t="s">
        <v>364</v>
      </c>
      <c r="D991" s="33" t="s">
        <v>184</v>
      </c>
      <c r="E991" s="33" t="s">
        <v>789</v>
      </c>
      <c r="F991" s="37">
        <v>1867.81</v>
      </c>
      <c r="G991" s="33">
        <v>7</v>
      </c>
      <c r="H991" s="33">
        <v>7</v>
      </c>
      <c r="I991" s="37">
        <f>Table1[[#This Row],[SumOfPaid]]*Table1[[#This Row],[Actuarial Factor 6/13/22]]</f>
        <v>2739.726537433869</v>
      </c>
      <c r="J991" s="33">
        <v>1.4668122225675357</v>
      </c>
      <c r="K991" s="33" t="s">
        <v>198</v>
      </c>
      <c r="L991" s="33" t="s">
        <v>805</v>
      </c>
      <c r="M991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91" s="35" t="str">
        <f>IFERROR(IF(Table1[[#This Row],[Medicare Rate in CR]]&gt;0,"Y","N"),"N")</f>
        <v>Y</v>
      </c>
      <c r="O991" s="40">
        <f>Table1[[#This Row],[Medicare Rate in CR]]*Table1[[#This Row],[SumOfUnits]]*Table1[[#This Row],[Actuarial Factor 6/13/22]]</f>
        <v>2380.8709271827211</v>
      </c>
      <c r="P99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2380.8709271827211</v>
      </c>
      <c r="Q991" s="37">
        <f>Table1[[#This Row],[Trended Medicare Pricing for all RHCs]]-Table1[[#This Row],[SumOfSFY23 Estimated Payment 6/13/2022]]</f>
        <v>-358.85561025114794</v>
      </c>
      <c r="R991" s="35">
        <f>Table1[[#This Row],[SumOfUnits]]*Table1[[#This Row],[Actuarial Factor 6/13/22]]</f>
        <v>10.267685557972751</v>
      </c>
    </row>
    <row r="992" spans="1:18" x14ac:dyDescent="0.2">
      <c r="A992" s="178" t="s">
        <v>56</v>
      </c>
      <c r="B992" s="33" t="s">
        <v>816</v>
      </c>
      <c r="C992" s="33" t="s">
        <v>364</v>
      </c>
      <c r="D992" s="33" t="s">
        <v>184</v>
      </c>
      <c r="E992" s="33" t="s">
        <v>787</v>
      </c>
      <c r="F992" s="37">
        <v>265.69</v>
      </c>
      <c r="G992" s="33">
        <v>1</v>
      </c>
      <c r="H992" s="33">
        <v>1</v>
      </c>
      <c r="I992" s="37">
        <f>Table1[[#This Row],[SumOfPaid]]*Table1[[#This Row],[Actuarial Factor 6/13/22]]</f>
        <v>330.76707881651578</v>
      </c>
      <c r="J992" s="33">
        <v>1.2449361241165109</v>
      </c>
      <c r="K992" s="33" t="s">
        <v>198</v>
      </c>
      <c r="L992" s="33" t="s">
        <v>805</v>
      </c>
      <c r="M992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92" s="35" t="str">
        <f>IFERROR(IF(Table1[[#This Row],[Medicare Rate in CR]]&gt;0,"Y","N"),"N")</f>
        <v>Y</v>
      </c>
      <c r="O992" s="40">
        <f>Table1[[#This Row],[Medicare Rate in CR]]*Table1[[#This Row],[SumOfUnits]]*Table1[[#This Row],[Actuarial Factor 6/13/22]]</f>
        <v>288.67578846013652</v>
      </c>
      <c r="P99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288.67578846013652</v>
      </c>
      <c r="Q992" s="37">
        <f>Table1[[#This Row],[Trended Medicare Pricing for all RHCs]]-Table1[[#This Row],[SumOfSFY23 Estimated Payment 6/13/2022]]</f>
        <v>-42.091290356379261</v>
      </c>
      <c r="R992" s="35">
        <f>Table1[[#This Row],[SumOfUnits]]*Table1[[#This Row],[Actuarial Factor 6/13/22]]</f>
        <v>1.2449361241165109</v>
      </c>
    </row>
    <row r="993" spans="1:18" x14ac:dyDescent="0.2">
      <c r="A993" s="178" t="s">
        <v>56</v>
      </c>
      <c r="B993" s="33" t="s">
        <v>816</v>
      </c>
      <c r="C993" s="33" t="s">
        <v>249</v>
      </c>
      <c r="D993" s="33" t="s">
        <v>184</v>
      </c>
      <c r="E993" s="33" t="s">
        <v>786</v>
      </c>
      <c r="F993" s="37">
        <v>2962.4900000000002</v>
      </c>
      <c r="G993" s="33">
        <v>11</v>
      </c>
      <c r="H993" s="33">
        <v>11</v>
      </c>
      <c r="I993" s="37">
        <f>Table1[[#This Row],[SumOfPaid]]*Table1[[#This Row],[Actuarial Factor 6/13/22]]</f>
        <v>4509.4370373625725</v>
      </c>
      <c r="J993" s="33">
        <v>1.5221779777695694</v>
      </c>
      <c r="K993" s="33" t="s">
        <v>198</v>
      </c>
      <c r="L993" s="33" t="s">
        <v>805</v>
      </c>
      <c r="M993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93" s="35" t="str">
        <f>IFERROR(IF(Table1[[#This Row],[Medicare Rate in CR]]&gt;0,"Y","N"),"N")</f>
        <v>Y</v>
      </c>
      <c r="O993" s="40">
        <f>Table1[[#This Row],[Medicare Rate in CR]]*Table1[[#This Row],[SumOfUnits]]*Table1[[#This Row],[Actuarial Factor 6/13/22]]</f>
        <v>3882.5889243372849</v>
      </c>
      <c r="P99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3882.5889243372849</v>
      </c>
      <c r="Q993" s="37">
        <f>Table1[[#This Row],[Trended Medicare Pricing for all RHCs]]-Table1[[#This Row],[SumOfSFY23 Estimated Payment 6/13/2022]]</f>
        <v>-626.8481130252876</v>
      </c>
      <c r="R993" s="35">
        <f>Table1[[#This Row],[SumOfUnits]]*Table1[[#This Row],[Actuarial Factor 6/13/22]]</f>
        <v>16.743957755465264</v>
      </c>
    </row>
    <row r="994" spans="1:18" x14ac:dyDescent="0.2">
      <c r="A994" s="178" t="s">
        <v>56</v>
      </c>
      <c r="B994" s="33" t="s">
        <v>816</v>
      </c>
      <c r="C994" s="33" t="s">
        <v>249</v>
      </c>
      <c r="D994" s="33" t="s">
        <v>184</v>
      </c>
      <c r="E994" s="33" t="s">
        <v>789</v>
      </c>
      <c r="F994" s="37">
        <v>1887.7600000000002</v>
      </c>
      <c r="G994" s="33">
        <v>7</v>
      </c>
      <c r="H994" s="33">
        <v>7</v>
      </c>
      <c r="I994" s="37">
        <f>Table1[[#This Row],[SumOfPaid]]*Table1[[#This Row],[Actuarial Factor 6/13/22]]</f>
        <v>2929.7529105873596</v>
      </c>
      <c r="J994" s="33">
        <v>1.551973190759079</v>
      </c>
      <c r="K994" s="33" t="s">
        <v>198</v>
      </c>
      <c r="L994" s="33" t="s">
        <v>805</v>
      </c>
      <c r="M994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94" s="35" t="str">
        <f>IFERROR(IF(Table1[[#This Row],[Medicare Rate in CR]]&gt;0,"Y","N"),"N")</f>
        <v>Y</v>
      </c>
      <c r="O994" s="40">
        <f>Table1[[#This Row],[Medicare Rate in CR]]*Table1[[#This Row],[SumOfUnits]]*Table1[[#This Row],[Actuarial Factor 6/13/22]]</f>
        <v>2519.1008043125066</v>
      </c>
      <c r="P99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2519.1008043125066</v>
      </c>
      <c r="Q994" s="37">
        <f>Table1[[#This Row],[Trended Medicare Pricing for all RHCs]]-Table1[[#This Row],[SumOfSFY23 Estimated Payment 6/13/2022]]</f>
        <v>-410.65210627485294</v>
      </c>
      <c r="R994" s="35">
        <f>Table1[[#This Row],[SumOfUnits]]*Table1[[#This Row],[Actuarial Factor 6/13/22]]</f>
        <v>10.863812335313554</v>
      </c>
    </row>
    <row r="995" spans="1:18" x14ac:dyDescent="0.2">
      <c r="A995" s="178" t="s">
        <v>56</v>
      </c>
      <c r="B995" s="33" t="s">
        <v>816</v>
      </c>
      <c r="C995" s="33" t="s">
        <v>249</v>
      </c>
      <c r="D995" s="33" t="s">
        <v>2</v>
      </c>
      <c r="E995" s="33" t="s">
        <v>798</v>
      </c>
      <c r="F995" s="37">
        <v>265.69</v>
      </c>
      <c r="G995" s="33">
        <v>1</v>
      </c>
      <c r="H995" s="33">
        <v>1</v>
      </c>
      <c r="I995" s="37">
        <f>Table1[[#This Row],[SumOfPaid]]*Table1[[#This Row],[Actuarial Factor 6/13/22]]</f>
        <v>385.32909687665665</v>
      </c>
      <c r="J995" s="33">
        <v>1.4502958217345654</v>
      </c>
      <c r="K995" s="33" t="s">
        <v>198</v>
      </c>
      <c r="L995" s="33" t="s">
        <v>805</v>
      </c>
      <c r="M995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95" s="35" t="str">
        <f>IFERROR(IF(Table1[[#This Row],[Medicare Rate in CR]]&gt;0,"Y","N"),"N")</f>
        <v>Y</v>
      </c>
      <c r="O995" s="40">
        <f>Table1[[#This Row],[Medicare Rate in CR]]*Table1[[#This Row],[SumOfUnits]]*Table1[[#This Row],[Actuarial Factor 6/13/22]]</f>
        <v>336.29459514381102</v>
      </c>
      <c r="P99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336.29459514381102</v>
      </c>
      <c r="Q995" s="37">
        <f>Table1[[#This Row],[Trended Medicare Pricing for all RHCs]]-Table1[[#This Row],[SumOfSFY23 Estimated Payment 6/13/2022]]</f>
        <v>-49.034501732845627</v>
      </c>
      <c r="R995" s="35">
        <f>Table1[[#This Row],[SumOfUnits]]*Table1[[#This Row],[Actuarial Factor 6/13/22]]</f>
        <v>1.4502958217345654</v>
      </c>
    </row>
    <row r="996" spans="1:18" x14ac:dyDescent="0.2">
      <c r="A996" s="178" t="s">
        <v>56</v>
      </c>
      <c r="B996" s="33" t="s">
        <v>816</v>
      </c>
      <c r="C996" s="33" t="s">
        <v>249</v>
      </c>
      <c r="D996" s="33" t="s">
        <v>185</v>
      </c>
      <c r="E996" s="33" t="s">
        <v>796</v>
      </c>
      <c r="F996" s="37">
        <v>531.38</v>
      </c>
      <c r="G996" s="33">
        <v>2</v>
      </c>
      <c r="H996" s="33">
        <v>2</v>
      </c>
      <c r="I996" s="37">
        <f>Table1[[#This Row],[SumOfPaid]]*Table1[[#This Row],[Actuarial Factor 6/13/22]]</f>
        <v>505.24229143783072</v>
      </c>
      <c r="J996" s="33">
        <v>0.95081164409242114</v>
      </c>
      <c r="K996" s="33" t="s">
        <v>198</v>
      </c>
      <c r="L996" s="33" t="s">
        <v>805</v>
      </c>
      <c r="M996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96" s="35" t="str">
        <f>IFERROR(IF(Table1[[#This Row],[Medicare Rate in CR]]&gt;0,"Y","N"),"N")</f>
        <v>Y</v>
      </c>
      <c r="O996" s="40">
        <f>Table1[[#This Row],[Medicare Rate in CR]]*Table1[[#This Row],[SumOfUnits]]*Table1[[#This Row],[Actuarial Factor 6/13/22]]</f>
        <v>440.94840806430119</v>
      </c>
      <c r="P99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440.94840806430119</v>
      </c>
      <c r="Q996" s="37">
        <f>Table1[[#This Row],[Trended Medicare Pricing for all RHCs]]-Table1[[#This Row],[SumOfSFY23 Estimated Payment 6/13/2022]]</f>
        <v>-64.293883373529525</v>
      </c>
      <c r="R996" s="35">
        <f>Table1[[#This Row],[SumOfUnits]]*Table1[[#This Row],[Actuarial Factor 6/13/22]]</f>
        <v>1.9016232881848423</v>
      </c>
    </row>
    <row r="997" spans="1:18" x14ac:dyDescent="0.2">
      <c r="A997" s="178" t="s">
        <v>56</v>
      </c>
      <c r="B997" s="33" t="s">
        <v>816</v>
      </c>
      <c r="C997" s="33" t="s">
        <v>220</v>
      </c>
      <c r="D997" s="33" t="s">
        <v>185</v>
      </c>
      <c r="E997" s="33" t="s">
        <v>795</v>
      </c>
      <c r="F997" s="37">
        <v>680.04</v>
      </c>
      <c r="G997" s="33">
        <v>3</v>
      </c>
      <c r="H997" s="33">
        <v>3</v>
      </c>
      <c r="I997" s="37">
        <f>Table1[[#This Row],[SumOfPaid]]*Table1[[#This Row],[Actuarial Factor 6/13/22]]</f>
        <v>822.20897673779075</v>
      </c>
      <c r="J997" s="33">
        <v>1.2090597269833991</v>
      </c>
      <c r="K997" s="33" t="s">
        <v>198</v>
      </c>
      <c r="L997" s="33" t="s">
        <v>805</v>
      </c>
      <c r="M997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97" s="35" t="str">
        <f>IFERROR(IF(Table1[[#This Row],[Medicare Rate in CR]]&gt;0,"Y","N"),"N")</f>
        <v>Y</v>
      </c>
      <c r="O997" s="40">
        <f>Table1[[#This Row],[Medicare Rate in CR]]*Table1[[#This Row],[SumOfUnits]]*Table1[[#This Row],[Actuarial Factor 6/13/22]]</f>
        <v>841.07030847873182</v>
      </c>
      <c r="P99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841.07030847873182</v>
      </c>
      <c r="Q997" s="37">
        <f>Table1[[#This Row],[Trended Medicare Pricing for all RHCs]]-Table1[[#This Row],[SumOfSFY23 Estimated Payment 6/13/2022]]</f>
        <v>18.861331740941068</v>
      </c>
      <c r="R997" s="35">
        <f>Table1[[#This Row],[SumOfUnits]]*Table1[[#This Row],[Actuarial Factor 6/13/22]]</f>
        <v>3.6271791809501974</v>
      </c>
    </row>
    <row r="998" spans="1:18" x14ac:dyDescent="0.2">
      <c r="A998" s="178" t="s">
        <v>56</v>
      </c>
      <c r="B998" s="33" t="s">
        <v>816</v>
      </c>
      <c r="C998" s="33" t="s">
        <v>192</v>
      </c>
      <c r="D998" s="33" t="s">
        <v>184</v>
      </c>
      <c r="E998" s="33" t="s">
        <v>792</v>
      </c>
      <c r="F998" s="37">
        <v>50531.51</v>
      </c>
      <c r="G998" s="33">
        <v>191</v>
      </c>
      <c r="H998" s="33">
        <v>191</v>
      </c>
      <c r="I998" s="37">
        <f>Table1[[#This Row],[SumOfPaid]]*Table1[[#This Row],[Actuarial Factor 6/13/22]]</f>
        <v>68378.677218202822</v>
      </c>
      <c r="J998" s="33">
        <v>1.3531888759746704</v>
      </c>
      <c r="K998" s="33" t="s">
        <v>198</v>
      </c>
      <c r="L998" s="33" t="s">
        <v>805</v>
      </c>
      <c r="M998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98" s="35" t="str">
        <f>IFERROR(IF(Table1[[#This Row],[Medicare Rate in CR]]&gt;0,"Y","N"),"N")</f>
        <v>Y</v>
      </c>
      <c r="O998" s="40">
        <f>Table1[[#This Row],[Medicare Rate in CR]]*Table1[[#This Row],[SumOfUnits]]*Table1[[#This Row],[Actuarial Factor 6/13/22]]</f>
        <v>59931.490383152261</v>
      </c>
      <c r="P99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59931.490383152261</v>
      </c>
      <c r="Q998" s="37">
        <f>Table1[[#This Row],[Trended Medicare Pricing for all RHCs]]-Table1[[#This Row],[SumOfSFY23 Estimated Payment 6/13/2022]]</f>
        <v>-8447.1868350505611</v>
      </c>
      <c r="R998" s="35">
        <f>Table1[[#This Row],[SumOfUnits]]*Table1[[#This Row],[Actuarial Factor 6/13/22]]</f>
        <v>258.45907531116205</v>
      </c>
    </row>
    <row r="999" spans="1:18" x14ac:dyDescent="0.2">
      <c r="A999" s="178" t="s">
        <v>56</v>
      </c>
      <c r="B999" s="33" t="s">
        <v>816</v>
      </c>
      <c r="C999" s="33" t="s">
        <v>192</v>
      </c>
      <c r="D999" s="33" t="s">
        <v>184</v>
      </c>
      <c r="E999" s="33" t="s">
        <v>786</v>
      </c>
      <c r="F999" s="37">
        <v>372937.39999999921</v>
      </c>
      <c r="G999" s="33">
        <v>1396</v>
      </c>
      <c r="H999" s="33">
        <v>1396</v>
      </c>
      <c r="I999" s="37">
        <f>Table1[[#This Row],[SumOfPaid]]*Table1[[#This Row],[Actuarial Factor 6/13/22]]</f>
        <v>488699.21001128922</v>
      </c>
      <c r="J999" s="33">
        <v>1.3104054729058825</v>
      </c>
      <c r="K999" s="33" t="s">
        <v>198</v>
      </c>
      <c r="L999" s="33" t="s">
        <v>805</v>
      </c>
      <c r="M999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999" s="35" t="str">
        <f>IFERROR(IF(Table1[[#This Row],[Medicare Rate in CR]]&gt;0,"Y","N"),"N")</f>
        <v>Y</v>
      </c>
      <c r="O999" s="40">
        <f>Table1[[#This Row],[Medicare Rate in CR]]*Table1[[#This Row],[SumOfUnits]]*Table1[[#This Row],[Actuarial Factor 6/13/22]]</f>
        <v>424184.12219615275</v>
      </c>
      <c r="P99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424184.12219615275</v>
      </c>
      <c r="Q999" s="37">
        <f>Table1[[#This Row],[Trended Medicare Pricing for all RHCs]]-Table1[[#This Row],[SumOfSFY23 Estimated Payment 6/13/2022]]</f>
        <v>-64515.087815136474</v>
      </c>
      <c r="R999" s="35">
        <f>Table1[[#This Row],[SumOfUnits]]*Table1[[#This Row],[Actuarial Factor 6/13/22]]</f>
        <v>1829.326040176612</v>
      </c>
    </row>
    <row r="1000" spans="1:18" x14ac:dyDescent="0.2">
      <c r="A1000" s="178" t="s">
        <v>56</v>
      </c>
      <c r="B1000" s="33" t="s">
        <v>816</v>
      </c>
      <c r="C1000" s="33" t="s">
        <v>192</v>
      </c>
      <c r="D1000" s="33" t="s">
        <v>184</v>
      </c>
      <c r="E1000" s="33" t="s">
        <v>790</v>
      </c>
      <c r="F1000" s="37">
        <v>101008.09999999999</v>
      </c>
      <c r="G1000" s="33">
        <v>403</v>
      </c>
      <c r="H1000" s="33">
        <v>403</v>
      </c>
      <c r="I1000" s="37">
        <f>Table1[[#This Row],[SumOfPaid]]*Table1[[#This Row],[Actuarial Factor 6/13/22]]</f>
        <v>197028.13938749765</v>
      </c>
      <c r="J1000" s="33">
        <v>1.9506172216633881</v>
      </c>
      <c r="K1000" s="33" t="s">
        <v>198</v>
      </c>
      <c r="L1000" s="33" t="s">
        <v>805</v>
      </c>
      <c r="M1000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00" s="35" t="str">
        <f>IFERROR(IF(Table1[[#This Row],[Medicare Rate in CR]]&gt;0,"Y","N"),"N")</f>
        <v>Y</v>
      </c>
      <c r="O1000" s="40">
        <f>Table1[[#This Row],[Medicare Rate in CR]]*Table1[[#This Row],[SumOfUnits]]*Table1[[#This Row],[Actuarial Factor 6/13/22]]</f>
        <v>182280.57590780049</v>
      </c>
      <c r="P100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182280.57590780049</v>
      </c>
      <c r="Q1000" s="37">
        <f>Table1[[#This Row],[Trended Medicare Pricing for all RHCs]]-Table1[[#This Row],[SumOfSFY23 Estimated Payment 6/13/2022]]</f>
        <v>-14747.563479697157</v>
      </c>
      <c r="R1000" s="35">
        <f>Table1[[#This Row],[SumOfUnits]]*Table1[[#This Row],[Actuarial Factor 6/13/22]]</f>
        <v>786.09874033034544</v>
      </c>
    </row>
    <row r="1001" spans="1:18" x14ac:dyDescent="0.2">
      <c r="A1001" s="178" t="s">
        <v>56</v>
      </c>
      <c r="B1001" s="33" t="s">
        <v>816</v>
      </c>
      <c r="C1001" s="33" t="s">
        <v>192</v>
      </c>
      <c r="D1001" s="33" t="s">
        <v>184</v>
      </c>
      <c r="E1001" s="33" t="s">
        <v>793</v>
      </c>
      <c r="F1001" s="37">
        <v>801.06</v>
      </c>
      <c r="G1001" s="33">
        <v>3</v>
      </c>
      <c r="H1001" s="33">
        <v>3</v>
      </c>
      <c r="I1001" s="37">
        <f>Table1[[#This Row],[SumOfPaid]]*Table1[[#This Row],[Actuarial Factor 6/13/22]]</f>
        <v>1562.5614315856735</v>
      </c>
      <c r="J1001" s="33">
        <v>1.9506172216633881</v>
      </c>
      <c r="K1001" s="33" t="s">
        <v>198</v>
      </c>
      <c r="L1001" s="33" t="s">
        <v>805</v>
      </c>
      <c r="M1001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01" s="35" t="str">
        <f>IFERROR(IF(Table1[[#This Row],[Medicare Rate in CR]]&gt;0,"Y","N"),"N")</f>
        <v>Y</v>
      </c>
      <c r="O1001" s="40">
        <f>Table1[[#This Row],[Medicare Rate in CR]]*Table1[[#This Row],[SumOfUnits]]*Table1[[#This Row],[Actuarial Factor 6/13/22]]</f>
        <v>1356.9273640779193</v>
      </c>
      <c r="P100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1356.9273640779193</v>
      </c>
      <c r="Q1001" s="37">
        <f>Table1[[#This Row],[Trended Medicare Pricing for all RHCs]]-Table1[[#This Row],[SumOfSFY23 Estimated Payment 6/13/2022]]</f>
        <v>-205.63406750775425</v>
      </c>
      <c r="R1001" s="35">
        <f>Table1[[#This Row],[SumOfUnits]]*Table1[[#This Row],[Actuarial Factor 6/13/22]]</f>
        <v>5.8518516649901642</v>
      </c>
    </row>
    <row r="1002" spans="1:18" x14ac:dyDescent="0.2">
      <c r="A1002" s="178" t="s">
        <v>56</v>
      </c>
      <c r="B1002" s="33" t="s">
        <v>816</v>
      </c>
      <c r="C1002" s="33" t="s">
        <v>192</v>
      </c>
      <c r="D1002" s="33" t="s">
        <v>184</v>
      </c>
      <c r="E1002" s="33" t="s">
        <v>789</v>
      </c>
      <c r="F1002" s="37">
        <v>471940.25999999797</v>
      </c>
      <c r="G1002" s="33">
        <v>1815</v>
      </c>
      <c r="H1002" s="33">
        <v>1815</v>
      </c>
      <c r="I1002" s="37">
        <f>Table1[[#This Row],[SumOfPaid]]*Table1[[#This Row],[Actuarial Factor 6/13/22]]</f>
        <v>650855.76679417107</v>
      </c>
      <c r="J1002" s="33">
        <v>1.3791062597502783</v>
      </c>
      <c r="K1002" s="33" t="s">
        <v>198</v>
      </c>
      <c r="L1002" s="33" t="s">
        <v>805</v>
      </c>
      <c r="M1002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02" s="35" t="str">
        <f>IFERROR(IF(Table1[[#This Row],[Medicare Rate in CR]]&gt;0,"Y","N"),"N")</f>
        <v>Y</v>
      </c>
      <c r="O1002" s="40">
        <f>Table1[[#This Row],[Medicare Rate in CR]]*Table1[[#This Row],[SumOfUnits]]*Table1[[#This Row],[Actuarial Factor 6/13/22]]</f>
        <v>580413.69451227365</v>
      </c>
      <c r="P100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580413.69451227365</v>
      </c>
      <c r="Q1002" s="37">
        <f>Table1[[#This Row],[Trended Medicare Pricing for all RHCs]]-Table1[[#This Row],[SumOfSFY23 Estimated Payment 6/13/2022]]</f>
        <v>-70442.072281897417</v>
      </c>
      <c r="R1002" s="35">
        <f>Table1[[#This Row],[SumOfUnits]]*Table1[[#This Row],[Actuarial Factor 6/13/22]]</f>
        <v>2503.0778614467554</v>
      </c>
    </row>
    <row r="1003" spans="1:18" x14ac:dyDescent="0.2">
      <c r="A1003" s="178" t="s">
        <v>56</v>
      </c>
      <c r="B1003" s="33" t="s">
        <v>816</v>
      </c>
      <c r="C1003" s="33" t="s">
        <v>192</v>
      </c>
      <c r="D1003" s="33" t="s">
        <v>184</v>
      </c>
      <c r="E1003" s="33" t="s">
        <v>791</v>
      </c>
      <c r="F1003" s="37">
        <v>2985.52</v>
      </c>
      <c r="G1003" s="33">
        <v>12</v>
      </c>
      <c r="H1003" s="33">
        <v>12</v>
      </c>
      <c r="I1003" s="37">
        <f>Table1[[#This Row],[SumOfPaid]]*Table1[[#This Row],[Actuarial Factor 6/13/22]]</f>
        <v>4585.7042774159991</v>
      </c>
      <c r="J1003" s="33">
        <v>1.535981764455103</v>
      </c>
      <c r="K1003" s="33" t="s">
        <v>198</v>
      </c>
      <c r="L1003" s="33" t="s">
        <v>805</v>
      </c>
      <c r="M1003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03" s="35" t="str">
        <f>IFERROR(IF(Table1[[#This Row],[Medicare Rate in CR]]&gt;0,"Y","N"),"N")</f>
        <v>Y</v>
      </c>
      <c r="O1003" s="40">
        <f>Table1[[#This Row],[Medicare Rate in CR]]*Table1[[#This Row],[SumOfUnits]]*Table1[[#This Row],[Actuarial Factor 6/13/22]]</f>
        <v>4273.961418502191</v>
      </c>
      <c r="P100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4273.961418502191</v>
      </c>
      <c r="Q1003" s="37">
        <f>Table1[[#This Row],[Trended Medicare Pricing for all RHCs]]-Table1[[#This Row],[SumOfSFY23 Estimated Payment 6/13/2022]]</f>
        <v>-311.74285891380805</v>
      </c>
      <c r="R1003" s="35">
        <f>Table1[[#This Row],[SumOfUnits]]*Table1[[#This Row],[Actuarial Factor 6/13/22]]</f>
        <v>18.431781173461236</v>
      </c>
    </row>
    <row r="1004" spans="1:18" x14ac:dyDescent="0.2">
      <c r="A1004" s="178" t="s">
        <v>56</v>
      </c>
      <c r="B1004" s="33" t="s">
        <v>816</v>
      </c>
      <c r="C1004" s="33" t="s">
        <v>192</v>
      </c>
      <c r="D1004" s="33" t="s">
        <v>184</v>
      </c>
      <c r="E1004" s="33" t="s">
        <v>788</v>
      </c>
      <c r="F1004" s="37">
        <v>29477.249999999996</v>
      </c>
      <c r="G1004" s="33">
        <v>110</v>
      </c>
      <c r="H1004" s="33">
        <v>110</v>
      </c>
      <c r="I1004" s="37">
        <f>Table1[[#This Row],[SumOfPaid]]*Table1[[#This Row],[Actuarial Factor 6/13/22]]</f>
        <v>56144.376864212078</v>
      </c>
      <c r="J1004" s="33">
        <v>1.9046680699255216</v>
      </c>
      <c r="K1004" s="33" t="s">
        <v>198</v>
      </c>
      <c r="L1004" s="33" t="s">
        <v>805</v>
      </c>
      <c r="M1004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04" s="35" t="str">
        <f>IFERROR(IF(Table1[[#This Row],[Medicare Rate in CR]]&gt;0,"Y","N"),"N")</f>
        <v>Y</v>
      </c>
      <c r="O1004" s="40">
        <f>Table1[[#This Row],[Medicare Rate in CR]]*Table1[[#This Row],[SumOfUnits]]*Table1[[#This Row],[Actuarial Factor 6/13/22]]</f>
        <v>48581.987525976292</v>
      </c>
      <c r="P100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48581.987525976292</v>
      </c>
      <c r="Q1004" s="37">
        <f>Table1[[#This Row],[Trended Medicare Pricing for all RHCs]]-Table1[[#This Row],[SumOfSFY23 Estimated Payment 6/13/2022]]</f>
        <v>-7562.3893382357855</v>
      </c>
      <c r="R1004" s="35">
        <f>Table1[[#This Row],[SumOfUnits]]*Table1[[#This Row],[Actuarial Factor 6/13/22]]</f>
        <v>209.51348769180737</v>
      </c>
    </row>
    <row r="1005" spans="1:18" x14ac:dyDescent="0.2">
      <c r="A1005" s="178" t="s">
        <v>56</v>
      </c>
      <c r="B1005" s="33" t="s">
        <v>816</v>
      </c>
      <c r="C1005" s="33" t="s">
        <v>192</v>
      </c>
      <c r="D1005" s="33" t="s">
        <v>184</v>
      </c>
      <c r="E1005" s="33" t="s">
        <v>787</v>
      </c>
      <c r="F1005" s="37">
        <v>285077.28999999928</v>
      </c>
      <c r="G1005" s="33">
        <v>1071</v>
      </c>
      <c r="H1005" s="33">
        <v>1071</v>
      </c>
      <c r="I1005" s="37">
        <f>Table1[[#This Row],[SumOfPaid]]*Table1[[#This Row],[Actuarial Factor 6/13/22]]</f>
        <v>327181.53924949531</v>
      </c>
      <c r="J1005" s="33">
        <v>1.1476941542747798</v>
      </c>
      <c r="K1005" s="33" t="s">
        <v>198</v>
      </c>
      <c r="L1005" s="33" t="s">
        <v>805</v>
      </c>
      <c r="M1005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05" s="35" t="str">
        <f>IFERROR(IF(Table1[[#This Row],[Medicare Rate in CR]]&gt;0,"Y","N"),"N")</f>
        <v>Y</v>
      </c>
      <c r="O1005" s="40">
        <f>Table1[[#This Row],[Medicare Rate in CR]]*Table1[[#This Row],[SumOfUnits]]*Table1[[#This Row],[Actuarial Factor 6/13/22]]</f>
        <v>285022.36024825566</v>
      </c>
      <c r="P100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285022.36024825566</v>
      </c>
      <c r="Q1005" s="37">
        <f>Table1[[#This Row],[Trended Medicare Pricing for all RHCs]]-Table1[[#This Row],[SumOfSFY23 Estimated Payment 6/13/2022]]</f>
        <v>-42159.179001239652</v>
      </c>
      <c r="R1005" s="35">
        <f>Table1[[#This Row],[SumOfUnits]]*Table1[[#This Row],[Actuarial Factor 6/13/22]]</f>
        <v>1229.1804392282893</v>
      </c>
    </row>
    <row r="1006" spans="1:18" x14ac:dyDescent="0.2">
      <c r="A1006" s="178" t="s">
        <v>56</v>
      </c>
      <c r="B1006" s="33" t="s">
        <v>816</v>
      </c>
      <c r="C1006" s="33" t="s">
        <v>192</v>
      </c>
      <c r="D1006" s="33" t="s">
        <v>2</v>
      </c>
      <c r="E1006" s="33" t="s">
        <v>802</v>
      </c>
      <c r="F1006" s="37">
        <v>3394.23</v>
      </c>
      <c r="G1006" s="33">
        <v>13</v>
      </c>
      <c r="H1006" s="33">
        <v>13</v>
      </c>
      <c r="I1006" s="37">
        <f>Table1[[#This Row],[SumOfPaid]]*Table1[[#This Row],[Actuarial Factor 6/13/22]]</f>
        <v>3966.028045589434</v>
      </c>
      <c r="J1006" s="33">
        <v>1.1684617853208044</v>
      </c>
      <c r="K1006" s="33" t="s">
        <v>198</v>
      </c>
      <c r="L1006" s="33" t="s">
        <v>805</v>
      </c>
      <c r="M1006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06" s="35" t="str">
        <f>IFERROR(IF(Table1[[#This Row],[Medicare Rate in CR]]&gt;0,"Y","N"),"N")</f>
        <v>Y</v>
      </c>
      <c r="O1006" s="40">
        <f>Table1[[#This Row],[Medicare Rate in CR]]*Table1[[#This Row],[SumOfUnits]]*Table1[[#This Row],[Actuarial Factor 6/13/22]]</f>
        <v>3522.2579441424455</v>
      </c>
      <c r="P100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3522.2579441424455</v>
      </c>
      <c r="Q1006" s="37">
        <f>Table1[[#This Row],[Trended Medicare Pricing for all RHCs]]-Table1[[#This Row],[SumOfSFY23 Estimated Payment 6/13/2022]]</f>
        <v>-443.77010144698852</v>
      </c>
      <c r="R1006" s="35">
        <f>Table1[[#This Row],[SumOfUnits]]*Table1[[#This Row],[Actuarial Factor 6/13/22]]</f>
        <v>15.190003209170456</v>
      </c>
    </row>
    <row r="1007" spans="1:18" x14ac:dyDescent="0.2">
      <c r="A1007" s="178" t="s">
        <v>56</v>
      </c>
      <c r="B1007" s="33" t="s">
        <v>816</v>
      </c>
      <c r="C1007" s="33" t="s">
        <v>192</v>
      </c>
      <c r="D1007" s="33" t="s">
        <v>2</v>
      </c>
      <c r="E1007" s="33" t="s">
        <v>804</v>
      </c>
      <c r="F1007" s="37">
        <v>531.38</v>
      </c>
      <c r="G1007" s="33">
        <v>2</v>
      </c>
      <c r="H1007" s="33">
        <v>2</v>
      </c>
      <c r="I1007" s="37">
        <f>Table1[[#This Row],[SumOfPaid]]*Table1[[#This Row],[Actuarial Factor 6/13/22]]</f>
        <v>552.95347034873532</v>
      </c>
      <c r="J1007" s="33">
        <v>1.0405989505603059</v>
      </c>
      <c r="K1007" s="33" t="s">
        <v>198</v>
      </c>
      <c r="L1007" s="33" t="s">
        <v>805</v>
      </c>
      <c r="M1007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07" s="35" t="str">
        <f>IFERROR(IF(Table1[[#This Row],[Medicare Rate in CR]]&gt;0,"Y","N"),"N")</f>
        <v>Y</v>
      </c>
      <c r="O1007" s="40">
        <f>Table1[[#This Row],[Medicare Rate in CR]]*Table1[[#This Row],[SumOfUnits]]*Table1[[#This Row],[Actuarial Factor 6/13/22]]</f>
        <v>482.58816931184748</v>
      </c>
      <c r="P100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482.58816931184748</v>
      </c>
      <c r="Q1007" s="37">
        <f>Table1[[#This Row],[Trended Medicare Pricing for all RHCs]]-Table1[[#This Row],[SumOfSFY23 Estimated Payment 6/13/2022]]</f>
        <v>-70.365301036887843</v>
      </c>
      <c r="R1007" s="35">
        <f>Table1[[#This Row],[SumOfUnits]]*Table1[[#This Row],[Actuarial Factor 6/13/22]]</f>
        <v>2.0811979011206119</v>
      </c>
    </row>
    <row r="1008" spans="1:18" x14ac:dyDescent="0.2">
      <c r="A1008" s="178" t="s">
        <v>56</v>
      </c>
      <c r="B1008" s="33" t="s">
        <v>816</v>
      </c>
      <c r="C1008" s="33" t="s">
        <v>192</v>
      </c>
      <c r="D1008" s="33" t="s">
        <v>2</v>
      </c>
      <c r="E1008" s="33" t="s">
        <v>800</v>
      </c>
      <c r="F1008" s="37">
        <v>11877.84</v>
      </c>
      <c r="G1008" s="33">
        <v>45</v>
      </c>
      <c r="H1008" s="33">
        <v>45</v>
      </c>
      <c r="I1008" s="37">
        <f>Table1[[#This Row],[SumOfPaid]]*Table1[[#This Row],[Actuarial Factor 6/13/22]]</f>
        <v>14397.133540671595</v>
      </c>
      <c r="J1008" s="33">
        <v>1.212100309540421</v>
      </c>
      <c r="K1008" s="33" t="s">
        <v>198</v>
      </c>
      <c r="L1008" s="33" t="s">
        <v>805</v>
      </c>
      <c r="M1008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08" s="35" t="str">
        <f>IFERROR(IF(Table1[[#This Row],[Medicare Rate in CR]]&gt;0,"Y","N"),"N")</f>
        <v>Y</v>
      </c>
      <c r="O1008" s="40">
        <f>Table1[[#This Row],[Medicare Rate in CR]]*Table1[[#This Row],[SumOfUnits]]*Table1[[#This Row],[Actuarial Factor 6/13/22]]</f>
        <v>12647.781889930478</v>
      </c>
      <c r="P100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12647.781889930478</v>
      </c>
      <c r="Q1008" s="37">
        <f>Table1[[#This Row],[Trended Medicare Pricing for all RHCs]]-Table1[[#This Row],[SumOfSFY23 Estimated Payment 6/13/2022]]</f>
        <v>-1749.3516507411168</v>
      </c>
      <c r="R1008" s="35">
        <f>Table1[[#This Row],[SumOfUnits]]*Table1[[#This Row],[Actuarial Factor 6/13/22]]</f>
        <v>54.544513929318946</v>
      </c>
    </row>
    <row r="1009" spans="1:18" x14ac:dyDescent="0.2">
      <c r="A1009" s="178" t="s">
        <v>56</v>
      </c>
      <c r="B1009" s="33" t="s">
        <v>816</v>
      </c>
      <c r="C1009" s="33" t="s">
        <v>192</v>
      </c>
      <c r="D1009" s="33" t="s">
        <v>2</v>
      </c>
      <c r="E1009" s="33" t="s">
        <v>798</v>
      </c>
      <c r="F1009" s="37">
        <v>12087.770000000002</v>
      </c>
      <c r="G1009" s="33">
        <v>46</v>
      </c>
      <c r="H1009" s="33">
        <v>46</v>
      </c>
      <c r="I1009" s="37">
        <f>Table1[[#This Row],[SumOfPaid]]*Table1[[#This Row],[Actuarial Factor 6/13/22]]</f>
        <v>15084.649327496756</v>
      </c>
      <c r="J1009" s="33">
        <v>1.2479265677206592</v>
      </c>
      <c r="K1009" s="33" t="s">
        <v>198</v>
      </c>
      <c r="L1009" s="33" t="s">
        <v>805</v>
      </c>
      <c r="M1009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09" s="35" t="str">
        <f>IFERROR(IF(Table1[[#This Row],[Medicare Rate in CR]]&gt;0,"Y","N"),"N")</f>
        <v>Y</v>
      </c>
      <c r="O1009" s="40">
        <f>Table1[[#This Row],[Medicare Rate in CR]]*Table1[[#This Row],[SumOfUnits]]*Table1[[#This Row],[Actuarial Factor 6/13/22]]</f>
        <v>13310.983776061057</v>
      </c>
      <c r="P100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13310.983776061057</v>
      </c>
      <c r="Q1009" s="37">
        <f>Table1[[#This Row],[Trended Medicare Pricing for all RHCs]]-Table1[[#This Row],[SumOfSFY23 Estimated Payment 6/13/2022]]</f>
        <v>-1773.6655514356989</v>
      </c>
      <c r="R1009" s="35">
        <f>Table1[[#This Row],[SumOfUnits]]*Table1[[#This Row],[Actuarial Factor 6/13/22]]</f>
        <v>57.404622115150325</v>
      </c>
    </row>
    <row r="1010" spans="1:18" x14ac:dyDescent="0.2">
      <c r="A1010" s="178" t="s">
        <v>56</v>
      </c>
      <c r="B1010" s="33" t="s">
        <v>816</v>
      </c>
      <c r="C1010" s="33" t="s">
        <v>192</v>
      </c>
      <c r="D1010" s="33" t="s">
        <v>2</v>
      </c>
      <c r="E1010" s="33" t="s">
        <v>799</v>
      </c>
      <c r="F1010" s="37">
        <v>25626.910000000003</v>
      </c>
      <c r="G1010" s="33">
        <v>96</v>
      </c>
      <c r="H1010" s="33">
        <v>96</v>
      </c>
      <c r="I1010" s="37">
        <f>Table1[[#This Row],[SumOfPaid]]*Table1[[#This Row],[Actuarial Factor 6/13/22]]</f>
        <v>31251.437730870282</v>
      </c>
      <c r="J1010" s="33">
        <v>1.2194774060107239</v>
      </c>
      <c r="K1010" s="33" t="s">
        <v>198</v>
      </c>
      <c r="L1010" s="33" t="s">
        <v>805</v>
      </c>
      <c r="M1010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10" s="35" t="str">
        <f>IFERROR(IF(Table1[[#This Row],[Medicare Rate in CR]]&gt;0,"Y","N"),"N")</f>
        <v>Y</v>
      </c>
      <c r="O1010" s="40">
        <f>Table1[[#This Row],[Medicare Rate in CR]]*Table1[[#This Row],[SumOfUnits]]*Table1[[#This Row],[Actuarial Factor 6/13/22]]</f>
        <v>27146.152406953599</v>
      </c>
      <c r="P101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27146.152406953599</v>
      </c>
      <c r="Q1010" s="37">
        <f>Table1[[#This Row],[Trended Medicare Pricing for all RHCs]]-Table1[[#This Row],[SumOfSFY23 Estimated Payment 6/13/2022]]</f>
        <v>-4105.2853239166834</v>
      </c>
      <c r="R1010" s="35">
        <f>Table1[[#This Row],[SumOfUnits]]*Table1[[#This Row],[Actuarial Factor 6/13/22]]</f>
        <v>117.06983097702948</v>
      </c>
    </row>
    <row r="1011" spans="1:18" x14ac:dyDescent="0.2">
      <c r="A1011" s="178" t="s">
        <v>56</v>
      </c>
      <c r="B1011" s="33" t="s">
        <v>816</v>
      </c>
      <c r="C1011" s="33" t="s">
        <v>192</v>
      </c>
      <c r="D1011" s="33" t="s">
        <v>2</v>
      </c>
      <c r="E1011" s="33" t="s">
        <v>803</v>
      </c>
      <c r="F1011" s="37">
        <v>1875.79</v>
      </c>
      <c r="G1011" s="33">
        <v>7</v>
      </c>
      <c r="H1011" s="33">
        <v>7</v>
      </c>
      <c r="I1011" s="37">
        <f>Table1[[#This Row],[SumOfPaid]]*Table1[[#This Row],[Actuarial Factor 6/13/22]]</f>
        <v>3208.1904102535186</v>
      </c>
      <c r="J1011" s="33">
        <v>1.7103142730548295</v>
      </c>
      <c r="K1011" s="33" t="s">
        <v>198</v>
      </c>
      <c r="L1011" s="33" t="s">
        <v>805</v>
      </c>
      <c r="M1011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11" s="35" t="str">
        <f>IFERROR(IF(Table1[[#This Row],[Medicare Rate in CR]]&gt;0,"Y","N"),"N")</f>
        <v>Y</v>
      </c>
      <c r="O1011" s="40">
        <f>Table1[[#This Row],[Medicare Rate in CR]]*Table1[[#This Row],[SumOfUnits]]*Table1[[#This Row],[Actuarial Factor 6/13/22]]</f>
        <v>2776.1137154516769</v>
      </c>
      <c r="P101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2776.1137154516769</v>
      </c>
      <c r="Q1011" s="37">
        <f>Table1[[#This Row],[Trended Medicare Pricing for all RHCs]]-Table1[[#This Row],[SumOfSFY23 Estimated Payment 6/13/2022]]</f>
        <v>-432.07669480184177</v>
      </c>
      <c r="R1011" s="35">
        <f>Table1[[#This Row],[SumOfUnits]]*Table1[[#This Row],[Actuarial Factor 6/13/22]]</f>
        <v>11.972199911383807</v>
      </c>
    </row>
    <row r="1012" spans="1:18" x14ac:dyDescent="0.2">
      <c r="A1012" s="178" t="s">
        <v>56</v>
      </c>
      <c r="B1012" s="33" t="s">
        <v>816</v>
      </c>
      <c r="C1012" s="33" t="s">
        <v>192</v>
      </c>
      <c r="D1012" s="33" t="s">
        <v>185</v>
      </c>
      <c r="E1012" s="33" t="s">
        <v>794</v>
      </c>
      <c r="F1012" s="37">
        <v>12766.980000000001</v>
      </c>
      <c r="G1012" s="33">
        <v>52</v>
      </c>
      <c r="H1012" s="33">
        <v>52</v>
      </c>
      <c r="I1012" s="37">
        <f>Table1[[#This Row],[SumOfPaid]]*Table1[[#This Row],[Actuarial Factor 6/13/22]]</f>
        <v>14175.450753572588</v>
      </c>
      <c r="J1012" s="33">
        <v>1.1103213722879324</v>
      </c>
      <c r="K1012" s="33" t="s">
        <v>198</v>
      </c>
      <c r="L1012" s="33" t="s">
        <v>805</v>
      </c>
      <c r="M1012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12" s="35" t="str">
        <f>IFERROR(IF(Table1[[#This Row],[Medicare Rate in CR]]&gt;0,"Y","N"),"N")</f>
        <v>Y</v>
      </c>
      <c r="O1012" s="40">
        <f>Table1[[#This Row],[Medicare Rate in CR]]*Table1[[#This Row],[SumOfUnits]]*Table1[[#This Row],[Actuarial Factor 6/13/22]]</f>
        <v>13387.98862991854</v>
      </c>
      <c r="P101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13387.98862991854</v>
      </c>
      <c r="Q1012" s="37">
        <f>Table1[[#This Row],[Trended Medicare Pricing for all RHCs]]-Table1[[#This Row],[SumOfSFY23 Estimated Payment 6/13/2022]]</f>
        <v>-787.4621236540479</v>
      </c>
      <c r="R1012" s="35">
        <f>Table1[[#This Row],[SumOfUnits]]*Table1[[#This Row],[Actuarial Factor 6/13/22]]</f>
        <v>57.736711358972485</v>
      </c>
    </row>
    <row r="1013" spans="1:18" x14ac:dyDescent="0.2">
      <c r="A1013" s="178" t="s">
        <v>56</v>
      </c>
      <c r="B1013" s="33" t="s">
        <v>816</v>
      </c>
      <c r="C1013" s="33" t="s">
        <v>192</v>
      </c>
      <c r="D1013" s="33" t="s">
        <v>185</v>
      </c>
      <c r="E1013" s="33" t="s">
        <v>607</v>
      </c>
      <c r="F1013" s="37">
        <v>3435.94</v>
      </c>
      <c r="G1013" s="33">
        <v>13</v>
      </c>
      <c r="H1013" s="33">
        <v>13</v>
      </c>
      <c r="I1013" s="37">
        <f>Table1[[#This Row],[SumOfPaid]]*Table1[[#This Row],[Actuarial Factor 6/13/22]]</f>
        <v>5260.963462987801</v>
      </c>
      <c r="J1013" s="33">
        <v>1.5311569651937464</v>
      </c>
      <c r="K1013" s="33" t="s">
        <v>198</v>
      </c>
      <c r="L1013" s="33" t="s">
        <v>805</v>
      </c>
      <c r="M1013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13" s="35" t="str">
        <f>IFERROR(IF(Table1[[#This Row],[Medicare Rate in CR]]&gt;0,"Y","N"),"N")</f>
        <v>Y</v>
      </c>
      <c r="O1013" s="40">
        <f>Table1[[#This Row],[Medicare Rate in CR]]*Table1[[#This Row],[SumOfUnits]]*Table1[[#This Row],[Actuarial Factor 6/13/22]]</f>
        <v>4615.5808021586372</v>
      </c>
      <c r="P101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4615.5808021586372</v>
      </c>
      <c r="Q1013" s="37">
        <f>Table1[[#This Row],[Trended Medicare Pricing for all RHCs]]-Table1[[#This Row],[SumOfSFY23 Estimated Payment 6/13/2022]]</f>
        <v>-645.3826608291638</v>
      </c>
      <c r="R1013" s="35">
        <f>Table1[[#This Row],[SumOfUnits]]*Table1[[#This Row],[Actuarial Factor 6/13/22]]</f>
        <v>19.905040547518702</v>
      </c>
    </row>
    <row r="1014" spans="1:18" x14ac:dyDescent="0.2">
      <c r="A1014" s="178" t="s">
        <v>56</v>
      </c>
      <c r="B1014" s="33" t="s">
        <v>816</v>
      </c>
      <c r="C1014" s="33" t="s">
        <v>192</v>
      </c>
      <c r="D1014" s="33" t="s">
        <v>185</v>
      </c>
      <c r="E1014" s="33" t="s">
        <v>797</v>
      </c>
      <c r="F1014" s="37">
        <v>26662.61</v>
      </c>
      <c r="G1014" s="33">
        <v>103</v>
      </c>
      <c r="H1014" s="33">
        <v>103</v>
      </c>
      <c r="I1014" s="37">
        <f>Table1[[#This Row],[SumOfPaid]]*Table1[[#This Row],[Actuarial Factor 6/13/22]]</f>
        <v>21797.432121496633</v>
      </c>
      <c r="J1014" s="33">
        <v>0.81752807101392666</v>
      </c>
      <c r="K1014" s="33" t="s">
        <v>198</v>
      </c>
      <c r="L1014" s="33" t="s">
        <v>805</v>
      </c>
      <c r="M1014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14" s="35" t="str">
        <f>IFERROR(IF(Table1[[#This Row],[Medicare Rate in CR]]&gt;0,"Y","N"),"N")</f>
        <v>Y</v>
      </c>
      <c r="O1014" s="40">
        <f>Table1[[#This Row],[Medicare Rate in CR]]*Table1[[#This Row],[SumOfUnits]]*Table1[[#This Row],[Actuarial Factor 6/13/22]]</f>
        <v>19525.546137991059</v>
      </c>
      <c r="P101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19525.546137991059</v>
      </c>
      <c r="Q1014" s="37">
        <f>Table1[[#This Row],[Trended Medicare Pricing for all RHCs]]-Table1[[#This Row],[SumOfSFY23 Estimated Payment 6/13/2022]]</f>
        <v>-2271.8859835055737</v>
      </c>
      <c r="R1014" s="35">
        <f>Table1[[#This Row],[SumOfUnits]]*Table1[[#This Row],[Actuarial Factor 6/13/22]]</f>
        <v>84.205391314434451</v>
      </c>
    </row>
    <row r="1015" spans="1:18" x14ac:dyDescent="0.2">
      <c r="A1015" s="178" t="s">
        <v>56</v>
      </c>
      <c r="B1015" s="33" t="s">
        <v>816</v>
      </c>
      <c r="C1015" s="33" t="s">
        <v>192</v>
      </c>
      <c r="D1015" s="33" t="s">
        <v>185</v>
      </c>
      <c r="E1015" s="33" t="s">
        <v>796</v>
      </c>
      <c r="F1015" s="37">
        <v>271229.30999999988</v>
      </c>
      <c r="G1015" s="33">
        <v>1052</v>
      </c>
      <c r="H1015" s="33">
        <v>1052</v>
      </c>
      <c r="I1015" s="37">
        <f>Table1[[#This Row],[SumOfPaid]]*Table1[[#This Row],[Actuarial Factor 6/13/22]]</f>
        <v>257517.96472418655</v>
      </c>
      <c r="J1015" s="33">
        <v>0.94944740568114361</v>
      </c>
      <c r="K1015" s="33" t="s">
        <v>198</v>
      </c>
      <c r="L1015" s="33" t="s">
        <v>805</v>
      </c>
      <c r="M1015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15" s="35" t="str">
        <f>IFERROR(IF(Table1[[#This Row],[Medicare Rate in CR]]&gt;0,"Y","N"),"N")</f>
        <v>Y</v>
      </c>
      <c r="O1015" s="40">
        <f>Table1[[#This Row],[Medicare Rate in CR]]*Table1[[#This Row],[SumOfUnits]]*Table1[[#This Row],[Actuarial Factor 6/13/22]]</f>
        <v>231606.07337966945</v>
      </c>
      <c r="P101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231606.07337966945</v>
      </c>
      <c r="Q1015" s="37">
        <f>Table1[[#This Row],[Trended Medicare Pricing for all RHCs]]-Table1[[#This Row],[SumOfSFY23 Estimated Payment 6/13/2022]]</f>
        <v>-25911.891344517091</v>
      </c>
      <c r="R1015" s="35">
        <f>Table1[[#This Row],[SumOfUnits]]*Table1[[#This Row],[Actuarial Factor 6/13/22]]</f>
        <v>998.81867077656307</v>
      </c>
    </row>
    <row r="1016" spans="1:18" x14ac:dyDescent="0.2">
      <c r="A1016" s="178" t="s">
        <v>56</v>
      </c>
      <c r="B1016" s="33" t="s">
        <v>816</v>
      </c>
      <c r="C1016" s="33" t="s">
        <v>192</v>
      </c>
      <c r="D1016" s="33" t="s">
        <v>185</v>
      </c>
      <c r="E1016" s="33" t="s">
        <v>795</v>
      </c>
      <c r="F1016" s="37">
        <v>112065.03999999998</v>
      </c>
      <c r="G1016" s="33">
        <v>443</v>
      </c>
      <c r="H1016" s="33">
        <v>443</v>
      </c>
      <c r="I1016" s="37">
        <f>Table1[[#This Row],[SumOfPaid]]*Table1[[#This Row],[Actuarial Factor 6/13/22]]</f>
        <v>125731.67753444439</v>
      </c>
      <c r="J1016" s="33">
        <v>1.1219527297223506</v>
      </c>
      <c r="K1016" s="33" t="s">
        <v>198</v>
      </c>
      <c r="L1016" s="33" t="s">
        <v>805</v>
      </c>
      <c r="M1016" s="35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1016" s="35" t="str">
        <f>IFERROR(IF(Table1[[#This Row],[Medicare Rate in CR]]&gt;0,"Y","N"),"N")</f>
        <v>Y</v>
      </c>
      <c r="O1016" s="40">
        <f>Table1[[#This Row],[Medicare Rate in CR]]*Table1[[#This Row],[SumOfUnits]]*Table1[[#This Row],[Actuarial Factor 6/13/22]]</f>
        <v>115250.17074283226</v>
      </c>
      <c r="P101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115250.17074283226</v>
      </c>
      <c r="Q1016" s="37">
        <f>Table1[[#This Row],[Trended Medicare Pricing for all RHCs]]-Table1[[#This Row],[SumOfSFY23 Estimated Payment 6/13/2022]]</f>
        <v>-10481.506791612133</v>
      </c>
      <c r="R1016" s="35">
        <f>Table1[[#This Row],[SumOfUnits]]*Table1[[#This Row],[Actuarial Factor 6/13/22]]</f>
        <v>497.02505926700132</v>
      </c>
    </row>
    <row r="1017" spans="1:18" x14ac:dyDescent="0.2">
      <c r="A1017" s="178" t="s">
        <v>58</v>
      </c>
      <c r="B1017" s="33" t="s">
        <v>702</v>
      </c>
      <c r="C1017" s="33" t="s">
        <v>249</v>
      </c>
      <c r="D1017" s="33" t="s">
        <v>184</v>
      </c>
      <c r="E1017" s="33" t="s">
        <v>792</v>
      </c>
      <c r="F1017" s="37">
        <v>212.04</v>
      </c>
      <c r="G1017" s="33">
        <v>1</v>
      </c>
      <c r="H1017" s="33">
        <v>1</v>
      </c>
      <c r="I1017" s="37">
        <f>Table1[[#This Row],[SumOfPaid]]*Table1[[#This Row],[Actuarial Factor 6/13/22]]</f>
        <v>322.45455224426951</v>
      </c>
      <c r="J1017" s="33">
        <v>1.5207251096220973</v>
      </c>
      <c r="K1017" s="33" t="s">
        <v>304</v>
      </c>
      <c r="L1017" s="33" t="s">
        <v>805</v>
      </c>
      <c r="M1017" s="35">
        <f>IFERROR(INDEX(FreeStand_MedicareCRs!E:E,MATCH(Table1[[#This Row],[Medicare Number]],FreeStand_MedicareCRs!A:A,0)),INDEX(HospitalBased_Mdcr_Rates!G:G,MATCH(Table1[[#This Row],[Medicare Number]],HospitalBased_Mdcr_Rates!E:E,0)))</f>
        <v>283.73</v>
      </c>
      <c r="N1017" s="35" t="str">
        <f>IFERROR(IF(Table1[[#This Row],[Medicare Rate in CR]]&gt;0,"Y","N"),"N")</f>
        <v>Y</v>
      </c>
      <c r="O1017" s="40">
        <f>Table1[[#This Row],[Medicare Rate in CR]]*Table1[[#This Row],[SumOfUnits]]*Table1[[#This Row],[Actuarial Factor 6/13/22]]</f>
        <v>431.4753353530777</v>
      </c>
      <c r="P101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431.4753353530777</v>
      </c>
      <c r="Q1017" s="37">
        <f>Table1[[#This Row],[Trended Medicare Pricing for all RHCs]]-Table1[[#This Row],[SumOfSFY23 Estimated Payment 6/13/2022]]</f>
        <v>109.02078310880819</v>
      </c>
      <c r="R1017" s="35">
        <f>Table1[[#This Row],[SumOfUnits]]*Table1[[#This Row],[Actuarial Factor 6/13/22]]</f>
        <v>1.5207251096220973</v>
      </c>
    </row>
    <row r="1018" spans="1:18" x14ac:dyDescent="0.2">
      <c r="A1018" s="178" t="s">
        <v>58</v>
      </c>
      <c r="B1018" s="33" t="s">
        <v>702</v>
      </c>
      <c r="C1018" s="33" t="s">
        <v>249</v>
      </c>
      <c r="D1018" s="33" t="s">
        <v>184</v>
      </c>
      <c r="E1018" s="33" t="s">
        <v>786</v>
      </c>
      <c r="F1018" s="37">
        <v>20631.489999999998</v>
      </c>
      <c r="G1018" s="33">
        <v>102</v>
      </c>
      <c r="H1018" s="33">
        <v>102</v>
      </c>
      <c r="I1018" s="37">
        <f>Table1[[#This Row],[SumOfPaid]]*Table1[[#This Row],[Actuarial Factor 6/13/22]]</f>
        <v>31404.799726573092</v>
      </c>
      <c r="J1018" s="33">
        <v>1.5221779777695694</v>
      </c>
      <c r="K1018" s="33" t="s">
        <v>304</v>
      </c>
      <c r="L1018" s="33" t="s">
        <v>805</v>
      </c>
      <c r="M1018" s="35">
        <f>IFERROR(INDEX(FreeStand_MedicareCRs!E:E,MATCH(Table1[[#This Row],[Medicare Number]],FreeStand_MedicareCRs!A:A,0)),INDEX(HospitalBased_Mdcr_Rates!G:G,MATCH(Table1[[#This Row],[Medicare Number]],HospitalBased_Mdcr_Rates!E:E,0)))</f>
        <v>283.73</v>
      </c>
      <c r="N1018" s="35" t="str">
        <f>IFERROR(IF(Table1[[#This Row],[Medicare Rate in CR]]&gt;0,"Y","N"),"N")</f>
        <v>Y</v>
      </c>
      <c r="O1018" s="40">
        <f>Table1[[#This Row],[Medicare Rate in CR]]*Table1[[#This Row],[SumOfUnits]]*Table1[[#This Row],[Actuarial Factor 6/13/22]]</f>
        <v>44052.530878521116</v>
      </c>
      <c r="P101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44052.530878521116</v>
      </c>
      <c r="Q1018" s="37">
        <f>Table1[[#This Row],[Trended Medicare Pricing for all RHCs]]-Table1[[#This Row],[SumOfSFY23 Estimated Payment 6/13/2022]]</f>
        <v>12647.731151948024</v>
      </c>
      <c r="R1018" s="35">
        <f>Table1[[#This Row],[SumOfUnits]]*Table1[[#This Row],[Actuarial Factor 6/13/22]]</f>
        <v>155.26215373249607</v>
      </c>
    </row>
    <row r="1019" spans="1:18" x14ac:dyDescent="0.2">
      <c r="A1019" s="178" t="s">
        <v>58</v>
      </c>
      <c r="B1019" s="33" t="s">
        <v>702</v>
      </c>
      <c r="C1019" s="33" t="s">
        <v>249</v>
      </c>
      <c r="D1019" s="33" t="s">
        <v>184</v>
      </c>
      <c r="E1019" s="33" t="s">
        <v>790</v>
      </c>
      <c r="F1019" s="37">
        <v>11875.009999999998</v>
      </c>
      <c r="G1019" s="33">
        <v>60</v>
      </c>
      <c r="H1019" s="33">
        <v>60</v>
      </c>
      <c r="I1019" s="37">
        <f>Table1[[#This Row],[SumOfPaid]]*Table1[[#This Row],[Actuarial Factor 6/13/22]]</f>
        <v>26566.243039779165</v>
      </c>
      <c r="J1019" s="33">
        <v>2.2371554246926251</v>
      </c>
      <c r="K1019" s="33" t="s">
        <v>304</v>
      </c>
      <c r="L1019" s="33" t="s">
        <v>805</v>
      </c>
      <c r="M1019" s="35">
        <f>IFERROR(INDEX(FreeStand_MedicareCRs!E:E,MATCH(Table1[[#This Row],[Medicare Number]],FreeStand_MedicareCRs!A:A,0)),INDEX(HospitalBased_Mdcr_Rates!G:G,MATCH(Table1[[#This Row],[Medicare Number]],HospitalBased_Mdcr_Rates!E:E,0)))</f>
        <v>283.73</v>
      </c>
      <c r="N1019" s="35" t="str">
        <f>IFERROR(IF(Table1[[#This Row],[Medicare Rate in CR]]&gt;0,"Y","N"),"N")</f>
        <v>Y</v>
      </c>
      <c r="O1019" s="40">
        <f>Table1[[#This Row],[Medicare Rate in CR]]*Table1[[#This Row],[SumOfUnits]]*Table1[[#This Row],[Actuarial Factor 6/13/22]]</f>
        <v>38084.886518882318</v>
      </c>
      <c r="P101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38084.886518882318</v>
      </c>
      <c r="Q1019" s="37">
        <f>Table1[[#This Row],[Trended Medicare Pricing for all RHCs]]-Table1[[#This Row],[SumOfSFY23 Estimated Payment 6/13/2022]]</f>
        <v>11518.643479103153</v>
      </c>
      <c r="R1019" s="35">
        <f>Table1[[#This Row],[SumOfUnits]]*Table1[[#This Row],[Actuarial Factor 6/13/22]]</f>
        <v>134.22932548155751</v>
      </c>
    </row>
    <row r="1020" spans="1:18" x14ac:dyDescent="0.2">
      <c r="A1020" s="178" t="s">
        <v>58</v>
      </c>
      <c r="B1020" s="33" t="s">
        <v>702</v>
      </c>
      <c r="C1020" s="33" t="s">
        <v>249</v>
      </c>
      <c r="D1020" s="33" t="s">
        <v>184</v>
      </c>
      <c r="E1020" s="33" t="s">
        <v>789</v>
      </c>
      <c r="F1020" s="37">
        <v>28968.489999999998</v>
      </c>
      <c r="G1020" s="33">
        <v>146</v>
      </c>
      <c r="H1020" s="33">
        <v>146</v>
      </c>
      <c r="I1020" s="37">
        <f>Table1[[#This Row],[SumOfPaid]]*Table1[[#This Row],[Actuarial Factor 6/13/22]]</f>
        <v>44958.319856772468</v>
      </c>
      <c r="J1020" s="33">
        <v>1.551973190759079</v>
      </c>
      <c r="K1020" s="33" t="s">
        <v>304</v>
      </c>
      <c r="L1020" s="33" t="s">
        <v>805</v>
      </c>
      <c r="M1020" s="35">
        <f>IFERROR(INDEX(FreeStand_MedicareCRs!E:E,MATCH(Table1[[#This Row],[Medicare Number]],FreeStand_MedicareCRs!A:A,0)),INDEX(HospitalBased_Mdcr_Rates!G:G,MATCH(Table1[[#This Row],[Medicare Number]],HospitalBased_Mdcr_Rates!E:E,0)))</f>
        <v>283.73</v>
      </c>
      <c r="N1020" s="35" t="str">
        <f>IFERROR(IF(Table1[[#This Row],[Medicare Rate in CR]]&gt;0,"Y","N"),"N")</f>
        <v>Y</v>
      </c>
      <c r="O1020" s="40">
        <f>Table1[[#This Row],[Medicare Rate in CR]]*Table1[[#This Row],[SumOfUnits]]*Table1[[#This Row],[Actuarial Factor 6/13/22]]</f>
        <v>64289.837598454731</v>
      </c>
      <c r="P102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64289.837598454731</v>
      </c>
      <c r="Q1020" s="37">
        <f>Table1[[#This Row],[Trended Medicare Pricing for all RHCs]]-Table1[[#This Row],[SumOfSFY23 Estimated Payment 6/13/2022]]</f>
        <v>19331.517741682263</v>
      </c>
      <c r="R1020" s="35">
        <f>Table1[[#This Row],[SumOfUnits]]*Table1[[#This Row],[Actuarial Factor 6/13/22]]</f>
        <v>226.58808585082554</v>
      </c>
    </row>
    <row r="1021" spans="1:18" x14ac:dyDescent="0.2">
      <c r="A1021" s="178" t="s">
        <v>58</v>
      </c>
      <c r="B1021" s="33" t="s">
        <v>702</v>
      </c>
      <c r="C1021" s="33" t="s">
        <v>249</v>
      </c>
      <c r="D1021" s="33" t="s">
        <v>184</v>
      </c>
      <c r="E1021" s="33" t="s">
        <v>791</v>
      </c>
      <c r="F1021" s="37">
        <v>1680.67</v>
      </c>
      <c r="G1021" s="33">
        <v>8</v>
      </c>
      <c r="H1021" s="33">
        <v>8</v>
      </c>
      <c r="I1021" s="37">
        <f>Table1[[#This Row],[SumOfPaid]]*Table1[[#This Row],[Actuarial Factor 6/13/22]]</f>
        <v>2784.1482940999167</v>
      </c>
      <c r="J1021" s="33">
        <v>1.6565704713595868</v>
      </c>
      <c r="K1021" s="33" t="s">
        <v>304</v>
      </c>
      <c r="L1021" s="33" t="s">
        <v>805</v>
      </c>
      <c r="M1021" s="35">
        <f>IFERROR(INDEX(FreeStand_MedicareCRs!E:E,MATCH(Table1[[#This Row],[Medicare Number]],FreeStand_MedicareCRs!A:A,0)),INDEX(HospitalBased_Mdcr_Rates!G:G,MATCH(Table1[[#This Row],[Medicare Number]],HospitalBased_Mdcr_Rates!E:E,0)))</f>
        <v>283.73</v>
      </c>
      <c r="N1021" s="35" t="str">
        <f>IFERROR(IF(Table1[[#This Row],[Medicare Rate in CR]]&gt;0,"Y","N"),"N")</f>
        <v>Y</v>
      </c>
      <c r="O1021" s="40">
        <f>Table1[[#This Row],[Medicare Rate in CR]]*Table1[[#This Row],[SumOfUnits]]*Table1[[#This Row],[Actuarial Factor 6/13/22]]</f>
        <v>3760.1499187108448</v>
      </c>
      <c r="P102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3760.1499187108448</v>
      </c>
      <c r="Q1021" s="37">
        <f>Table1[[#This Row],[Trended Medicare Pricing for all RHCs]]-Table1[[#This Row],[SumOfSFY23 Estimated Payment 6/13/2022]]</f>
        <v>976.00162461092805</v>
      </c>
      <c r="R1021" s="35">
        <f>Table1[[#This Row],[SumOfUnits]]*Table1[[#This Row],[Actuarial Factor 6/13/22]]</f>
        <v>13.252563770876694</v>
      </c>
    </row>
    <row r="1022" spans="1:18" x14ac:dyDescent="0.2">
      <c r="A1022" s="178" t="s">
        <v>58</v>
      </c>
      <c r="B1022" s="33" t="s">
        <v>702</v>
      </c>
      <c r="C1022" s="33" t="s">
        <v>249</v>
      </c>
      <c r="D1022" s="33" t="s">
        <v>184</v>
      </c>
      <c r="E1022" s="33" t="s">
        <v>788</v>
      </c>
      <c r="F1022" s="37">
        <v>5877.65</v>
      </c>
      <c r="G1022" s="33">
        <v>28</v>
      </c>
      <c r="H1022" s="33">
        <v>28</v>
      </c>
      <c r="I1022" s="37">
        <f>Table1[[#This Row],[SumOfPaid]]*Table1[[#This Row],[Actuarial Factor 6/13/22]]</f>
        <v>11839.470451068242</v>
      </c>
      <c r="J1022" s="33">
        <v>2.0143204258620782</v>
      </c>
      <c r="K1022" s="33" t="s">
        <v>304</v>
      </c>
      <c r="L1022" s="33" t="s">
        <v>805</v>
      </c>
      <c r="M1022" s="35">
        <f>IFERROR(INDEX(FreeStand_MedicareCRs!E:E,MATCH(Table1[[#This Row],[Medicare Number]],FreeStand_MedicareCRs!A:A,0)),INDEX(HospitalBased_Mdcr_Rates!G:G,MATCH(Table1[[#This Row],[Medicare Number]],HospitalBased_Mdcr_Rates!E:E,0)))</f>
        <v>283.73</v>
      </c>
      <c r="N1022" s="35" t="str">
        <f>IFERROR(IF(Table1[[#This Row],[Medicare Rate in CR]]&gt;0,"Y","N"),"N")</f>
        <v>Y</v>
      </c>
      <c r="O1022" s="40">
        <f>Table1[[#This Row],[Medicare Rate in CR]]*Table1[[#This Row],[SumOfUnits]]*Table1[[#This Row],[Actuarial Factor 6/13/22]]</f>
        <v>16002.64776403573</v>
      </c>
      <c r="P102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16002.64776403573</v>
      </c>
      <c r="Q1022" s="37">
        <f>Table1[[#This Row],[Trended Medicare Pricing for all RHCs]]-Table1[[#This Row],[SumOfSFY23 Estimated Payment 6/13/2022]]</f>
        <v>4163.1773129674875</v>
      </c>
      <c r="R1022" s="35">
        <f>Table1[[#This Row],[SumOfUnits]]*Table1[[#This Row],[Actuarial Factor 6/13/22]]</f>
        <v>56.40097192413819</v>
      </c>
    </row>
    <row r="1023" spans="1:18" x14ac:dyDescent="0.2">
      <c r="A1023" s="178" t="s">
        <v>58</v>
      </c>
      <c r="B1023" s="33" t="s">
        <v>702</v>
      </c>
      <c r="C1023" s="33" t="s">
        <v>249</v>
      </c>
      <c r="D1023" s="33" t="s">
        <v>184</v>
      </c>
      <c r="E1023" s="33" t="s">
        <v>787</v>
      </c>
      <c r="F1023" s="37">
        <v>3373.8599999999997</v>
      </c>
      <c r="G1023" s="33">
        <v>16</v>
      </c>
      <c r="H1023" s="33">
        <v>16</v>
      </c>
      <c r="I1023" s="37">
        <f>Table1[[#This Row],[SumOfPaid]]*Table1[[#This Row],[Actuarial Factor 6/13/22]]</f>
        <v>4216.0632652635641</v>
      </c>
      <c r="J1023" s="33">
        <v>1.2496260263506975</v>
      </c>
      <c r="K1023" s="33" t="s">
        <v>304</v>
      </c>
      <c r="L1023" s="33" t="s">
        <v>805</v>
      </c>
      <c r="M1023" s="35">
        <f>IFERROR(INDEX(FreeStand_MedicareCRs!E:E,MATCH(Table1[[#This Row],[Medicare Number]],FreeStand_MedicareCRs!A:A,0)),INDEX(HospitalBased_Mdcr_Rates!G:G,MATCH(Table1[[#This Row],[Medicare Number]],HospitalBased_Mdcr_Rates!E:E,0)))</f>
        <v>283.73</v>
      </c>
      <c r="N1023" s="35" t="str">
        <f>IFERROR(IF(Table1[[#This Row],[Medicare Rate in CR]]&gt;0,"Y","N"),"N")</f>
        <v>Y</v>
      </c>
      <c r="O1023" s="40">
        <f>Table1[[#This Row],[Medicare Rate in CR]]*Table1[[#This Row],[SumOfUnits]]*Table1[[#This Row],[Actuarial Factor 6/13/22]]</f>
        <v>5672.9022793037348</v>
      </c>
      <c r="P102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5672.9022793037348</v>
      </c>
      <c r="Q1023" s="37">
        <f>Table1[[#This Row],[Trended Medicare Pricing for all RHCs]]-Table1[[#This Row],[SumOfSFY23 Estimated Payment 6/13/2022]]</f>
        <v>1456.8390140401707</v>
      </c>
      <c r="R1023" s="35">
        <f>Table1[[#This Row],[SumOfUnits]]*Table1[[#This Row],[Actuarial Factor 6/13/22]]</f>
        <v>19.99401642161116</v>
      </c>
    </row>
    <row r="1024" spans="1:18" x14ac:dyDescent="0.2">
      <c r="A1024" s="178" t="s">
        <v>58</v>
      </c>
      <c r="B1024" s="33" t="s">
        <v>702</v>
      </c>
      <c r="C1024" s="33" t="s">
        <v>249</v>
      </c>
      <c r="D1024" s="33" t="s">
        <v>2</v>
      </c>
      <c r="E1024" s="33" t="s">
        <v>800</v>
      </c>
      <c r="F1024" s="37">
        <v>16.89</v>
      </c>
      <c r="G1024" s="33">
        <v>1</v>
      </c>
      <c r="H1024" s="33">
        <v>1</v>
      </c>
      <c r="I1024" s="37">
        <f>Table1[[#This Row],[SumOfPaid]]*Table1[[#This Row],[Actuarial Factor 6/13/22]]</f>
        <v>22.079618424781724</v>
      </c>
      <c r="J1024" s="33">
        <v>1.307259823847349</v>
      </c>
      <c r="K1024" s="33" t="s">
        <v>304</v>
      </c>
      <c r="L1024" s="33" t="s">
        <v>805</v>
      </c>
      <c r="M1024" s="35">
        <f>IFERROR(INDEX(FreeStand_MedicareCRs!E:E,MATCH(Table1[[#This Row],[Medicare Number]],FreeStand_MedicareCRs!A:A,0)),INDEX(HospitalBased_Mdcr_Rates!G:G,MATCH(Table1[[#This Row],[Medicare Number]],HospitalBased_Mdcr_Rates!E:E,0)))</f>
        <v>283.73</v>
      </c>
      <c r="N1024" s="35" t="str">
        <f>IFERROR(IF(Table1[[#This Row],[Medicare Rate in CR]]&gt;0,"Y","N"),"N")</f>
        <v>Y</v>
      </c>
      <c r="O1024" s="40">
        <f>Table1[[#This Row],[Medicare Rate in CR]]*Table1[[#This Row],[SumOfUnits]]*Table1[[#This Row],[Actuarial Factor 6/13/22]]</f>
        <v>370.90882982020833</v>
      </c>
      <c r="P102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370.90882982020833</v>
      </c>
      <c r="Q1024" s="37">
        <f>Table1[[#This Row],[Trended Medicare Pricing for all RHCs]]-Table1[[#This Row],[SumOfSFY23 Estimated Payment 6/13/2022]]</f>
        <v>348.82921139542663</v>
      </c>
      <c r="R1024" s="35">
        <f>Table1[[#This Row],[SumOfUnits]]*Table1[[#This Row],[Actuarial Factor 6/13/22]]</f>
        <v>1.307259823847349</v>
      </c>
    </row>
    <row r="1025" spans="1:18" x14ac:dyDescent="0.2">
      <c r="A1025" s="178" t="s">
        <v>58</v>
      </c>
      <c r="B1025" s="33" t="s">
        <v>702</v>
      </c>
      <c r="C1025" s="33" t="s">
        <v>249</v>
      </c>
      <c r="D1025" s="33" t="s">
        <v>2</v>
      </c>
      <c r="E1025" s="33" t="s">
        <v>798</v>
      </c>
      <c r="F1025" s="37">
        <v>838.77</v>
      </c>
      <c r="G1025" s="33">
        <v>4</v>
      </c>
      <c r="H1025" s="33">
        <v>4</v>
      </c>
      <c r="I1025" s="37">
        <f>Table1[[#This Row],[SumOfPaid]]*Table1[[#This Row],[Actuarial Factor 6/13/22]]</f>
        <v>1216.4646263963014</v>
      </c>
      <c r="J1025" s="33">
        <v>1.4502958217345654</v>
      </c>
      <c r="K1025" s="33" t="s">
        <v>304</v>
      </c>
      <c r="L1025" s="33" t="s">
        <v>805</v>
      </c>
      <c r="M1025" s="35">
        <f>IFERROR(INDEX(FreeStand_MedicareCRs!E:E,MATCH(Table1[[#This Row],[Medicare Number]],FreeStand_MedicareCRs!A:A,0)),INDEX(HospitalBased_Mdcr_Rates!G:G,MATCH(Table1[[#This Row],[Medicare Number]],HospitalBased_Mdcr_Rates!E:E,0)))</f>
        <v>283.73</v>
      </c>
      <c r="N1025" s="35" t="str">
        <f>IFERROR(IF(Table1[[#This Row],[Medicare Rate in CR]]&gt;0,"Y","N"),"N")</f>
        <v>Y</v>
      </c>
      <c r="O1025" s="40">
        <f>Table1[[#This Row],[Medicare Rate in CR]]*Table1[[#This Row],[SumOfUnits]]*Table1[[#This Row],[Actuarial Factor 6/13/22]]</f>
        <v>1645.9697340029932</v>
      </c>
      <c r="P102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1645.9697340029932</v>
      </c>
      <c r="Q1025" s="37">
        <f>Table1[[#This Row],[Trended Medicare Pricing for all RHCs]]-Table1[[#This Row],[SumOfSFY23 Estimated Payment 6/13/2022]]</f>
        <v>429.50510760669181</v>
      </c>
      <c r="R1025" s="35">
        <f>Table1[[#This Row],[SumOfUnits]]*Table1[[#This Row],[Actuarial Factor 6/13/22]]</f>
        <v>5.8011832869382616</v>
      </c>
    </row>
    <row r="1026" spans="1:18" x14ac:dyDescent="0.2">
      <c r="A1026" s="178" t="s">
        <v>58</v>
      </c>
      <c r="B1026" s="33" t="s">
        <v>702</v>
      </c>
      <c r="C1026" s="33" t="s">
        <v>249</v>
      </c>
      <c r="D1026" s="33" t="s">
        <v>2</v>
      </c>
      <c r="E1026" s="33" t="s">
        <v>799</v>
      </c>
      <c r="F1026" s="37">
        <v>780.77</v>
      </c>
      <c r="G1026" s="33">
        <v>4</v>
      </c>
      <c r="H1026" s="33">
        <v>4</v>
      </c>
      <c r="I1026" s="37">
        <f>Table1[[#This Row],[SumOfPaid]]*Table1[[#This Row],[Actuarial Factor 6/13/22]]</f>
        <v>888.51294846385497</v>
      </c>
      <c r="J1026" s="33">
        <v>1.1379957586278353</v>
      </c>
      <c r="K1026" s="33" t="s">
        <v>304</v>
      </c>
      <c r="L1026" s="33" t="s">
        <v>805</v>
      </c>
      <c r="M1026" s="35">
        <f>IFERROR(INDEX(FreeStand_MedicareCRs!E:E,MATCH(Table1[[#This Row],[Medicare Number]],FreeStand_MedicareCRs!A:A,0)),INDEX(HospitalBased_Mdcr_Rates!G:G,MATCH(Table1[[#This Row],[Medicare Number]],HospitalBased_Mdcr_Rates!E:E,0)))</f>
        <v>283.73</v>
      </c>
      <c r="N1026" s="35" t="str">
        <f>IFERROR(IF(Table1[[#This Row],[Medicare Rate in CR]]&gt;0,"Y","N"),"N")</f>
        <v>Y</v>
      </c>
      <c r="O1026" s="40">
        <f>Table1[[#This Row],[Medicare Rate in CR]]*Table1[[#This Row],[SumOfUnits]]*Table1[[#This Row],[Actuarial Factor 6/13/22]]</f>
        <v>1291.5341463819029</v>
      </c>
      <c r="P102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1291.5341463819029</v>
      </c>
      <c r="Q1026" s="37">
        <f>Table1[[#This Row],[Trended Medicare Pricing for all RHCs]]-Table1[[#This Row],[SumOfSFY23 Estimated Payment 6/13/2022]]</f>
        <v>403.02119791804796</v>
      </c>
      <c r="R1026" s="35">
        <f>Table1[[#This Row],[SumOfUnits]]*Table1[[#This Row],[Actuarial Factor 6/13/22]]</f>
        <v>4.5519830345113412</v>
      </c>
    </row>
    <row r="1027" spans="1:18" x14ac:dyDescent="0.2">
      <c r="A1027" s="178" t="s">
        <v>58</v>
      </c>
      <c r="B1027" s="33" t="s">
        <v>702</v>
      </c>
      <c r="C1027" s="33" t="s">
        <v>249</v>
      </c>
      <c r="D1027" s="33" t="s">
        <v>185</v>
      </c>
      <c r="E1027" s="33" t="s">
        <v>794</v>
      </c>
      <c r="F1027" s="37">
        <v>626.73</v>
      </c>
      <c r="G1027" s="33">
        <v>3</v>
      </c>
      <c r="H1027" s="33">
        <v>3</v>
      </c>
      <c r="I1027" s="37">
        <f>Table1[[#This Row],[SumOfPaid]]*Table1[[#This Row],[Actuarial Factor 6/13/22]]</f>
        <v>682.87708289425757</v>
      </c>
      <c r="J1027" s="33">
        <v>1.0895873548326354</v>
      </c>
      <c r="K1027" s="33" t="s">
        <v>304</v>
      </c>
      <c r="L1027" s="33" t="s">
        <v>805</v>
      </c>
      <c r="M1027" s="35">
        <f>IFERROR(INDEX(FreeStand_MedicareCRs!E:E,MATCH(Table1[[#This Row],[Medicare Number]],FreeStand_MedicareCRs!A:A,0)),INDEX(HospitalBased_Mdcr_Rates!G:G,MATCH(Table1[[#This Row],[Medicare Number]],HospitalBased_Mdcr_Rates!E:E,0)))</f>
        <v>283.73</v>
      </c>
      <c r="N1027" s="35" t="str">
        <f>IFERROR(IF(Table1[[#This Row],[Medicare Rate in CR]]&gt;0,"Y","N"),"N")</f>
        <v>Y</v>
      </c>
      <c r="O1027" s="40">
        <f>Table1[[#This Row],[Medicare Rate in CR]]*Table1[[#This Row],[SumOfUnits]]*Table1[[#This Row],[Actuarial Factor 6/13/22]]</f>
        <v>927.44586055999093</v>
      </c>
      <c r="P102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927.44586055999093</v>
      </c>
      <c r="Q1027" s="37">
        <f>Table1[[#This Row],[Trended Medicare Pricing for all RHCs]]-Table1[[#This Row],[SumOfSFY23 Estimated Payment 6/13/2022]]</f>
        <v>244.56877766573336</v>
      </c>
      <c r="R1027" s="35">
        <f>Table1[[#This Row],[SumOfUnits]]*Table1[[#This Row],[Actuarial Factor 6/13/22]]</f>
        <v>3.2687620644979063</v>
      </c>
    </row>
    <row r="1028" spans="1:18" x14ac:dyDescent="0.2">
      <c r="A1028" s="178" t="s">
        <v>58</v>
      </c>
      <c r="B1028" s="33" t="s">
        <v>702</v>
      </c>
      <c r="C1028" s="33" t="s">
        <v>249</v>
      </c>
      <c r="D1028" s="33" t="s">
        <v>185</v>
      </c>
      <c r="E1028" s="33" t="s">
        <v>797</v>
      </c>
      <c r="F1028" s="37">
        <v>1053.94</v>
      </c>
      <c r="G1028" s="33">
        <v>5</v>
      </c>
      <c r="H1028" s="33">
        <v>5</v>
      </c>
      <c r="I1028" s="37">
        <f>Table1[[#This Row],[SumOfPaid]]*Table1[[#This Row],[Actuarial Factor 6/13/22]]</f>
        <v>1149.2027083317832</v>
      </c>
      <c r="J1028" s="33">
        <v>1.0903872215987467</v>
      </c>
      <c r="K1028" s="33" t="s">
        <v>304</v>
      </c>
      <c r="L1028" s="33" t="s">
        <v>805</v>
      </c>
      <c r="M1028" s="35">
        <f>IFERROR(INDEX(FreeStand_MedicareCRs!E:E,MATCH(Table1[[#This Row],[Medicare Number]],FreeStand_MedicareCRs!A:A,0)),INDEX(HospitalBased_Mdcr_Rates!G:G,MATCH(Table1[[#This Row],[Medicare Number]],HospitalBased_Mdcr_Rates!E:E,0)))</f>
        <v>283.73</v>
      </c>
      <c r="N1028" s="35" t="str">
        <f>IFERROR(IF(Table1[[#This Row],[Medicare Rate in CR]]&gt;0,"Y","N"),"N")</f>
        <v>Y</v>
      </c>
      <c r="O1028" s="40">
        <f>Table1[[#This Row],[Medicare Rate in CR]]*Table1[[#This Row],[SumOfUnits]]*Table1[[#This Row],[Actuarial Factor 6/13/22]]</f>
        <v>1546.8778319210621</v>
      </c>
      <c r="P102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1546.8778319210621</v>
      </c>
      <c r="Q1028" s="37">
        <f>Table1[[#This Row],[Trended Medicare Pricing for all RHCs]]-Table1[[#This Row],[SumOfSFY23 Estimated Payment 6/13/2022]]</f>
        <v>397.67512358927888</v>
      </c>
      <c r="R1028" s="35">
        <f>Table1[[#This Row],[SumOfUnits]]*Table1[[#This Row],[Actuarial Factor 6/13/22]]</f>
        <v>5.451936107993733</v>
      </c>
    </row>
    <row r="1029" spans="1:18" x14ac:dyDescent="0.2">
      <c r="A1029" s="178" t="s">
        <v>58</v>
      </c>
      <c r="B1029" s="33" t="s">
        <v>702</v>
      </c>
      <c r="C1029" s="33" t="s">
        <v>249</v>
      </c>
      <c r="D1029" s="33" t="s">
        <v>185</v>
      </c>
      <c r="E1029" s="33" t="s">
        <v>796</v>
      </c>
      <c r="F1029" s="37">
        <v>424.08</v>
      </c>
      <c r="G1029" s="33">
        <v>2</v>
      </c>
      <c r="H1029" s="33">
        <v>2</v>
      </c>
      <c r="I1029" s="37">
        <f>Table1[[#This Row],[SumOfPaid]]*Table1[[#This Row],[Actuarial Factor 6/13/22]]</f>
        <v>403.22020202671393</v>
      </c>
      <c r="J1029" s="33">
        <v>0.95081164409242114</v>
      </c>
      <c r="K1029" s="33" t="s">
        <v>304</v>
      </c>
      <c r="L1029" s="33" t="s">
        <v>805</v>
      </c>
      <c r="M1029" s="35">
        <f>IFERROR(INDEX(FreeStand_MedicareCRs!E:E,MATCH(Table1[[#This Row],[Medicare Number]],FreeStand_MedicareCRs!A:A,0)),INDEX(HospitalBased_Mdcr_Rates!G:G,MATCH(Table1[[#This Row],[Medicare Number]],HospitalBased_Mdcr_Rates!E:E,0)))</f>
        <v>283.73</v>
      </c>
      <c r="N1029" s="35" t="str">
        <f>IFERROR(IF(Table1[[#This Row],[Medicare Rate in CR]]&gt;0,"Y","N"),"N")</f>
        <v>Y</v>
      </c>
      <c r="O1029" s="40">
        <f>Table1[[#This Row],[Medicare Rate in CR]]*Table1[[#This Row],[SumOfUnits]]*Table1[[#This Row],[Actuarial Factor 6/13/22]]</f>
        <v>539.54757555668539</v>
      </c>
      <c r="P102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539.54757555668539</v>
      </c>
      <c r="Q1029" s="37">
        <f>Table1[[#This Row],[Trended Medicare Pricing for all RHCs]]-Table1[[#This Row],[SumOfSFY23 Estimated Payment 6/13/2022]]</f>
        <v>136.32737352997145</v>
      </c>
      <c r="R1029" s="35">
        <f>Table1[[#This Row],[SumOfUnits]]*Table1[[#This Row],[Actuarial Factor 6/13/22]]</f>
        <v>1.9016232881848423</v>
      </c>
    </row>
    <row r="1030" spans="1:18" x14ac:dyDescent="0.2">
      <c r="A1030" s="178" t="s">
        <v>58</v>
      </c>
      <c r="B1030" s="33" t="s">
        <v>702</v>
      </c>
      <c r="C1030" s="33" t="s">
        <v>249</v>
      </c>
      <c r="D1030" s="33" t="s">
        <v>185</v>
      </c>
      <c r="E1030" s="33" t="s">
        <v>795</v>
      </c>
      <c r="F1030" s="37">
        <v>9803.1700000000019</v>
      </c>
      <c r="G1030" s="33">
        <v>47</v>
      </c>
      <c r="H1030" s="33">
        <v>47</v>
      </c>
      <c r="I1030" s="37">
        <f>Table1[[#This Row],[SumOfPaid]]*Table1[[#This Row],[Actuarial Factor 6/13/22]]</f>
        <v>11178.340154629443</v>
      </c>
      <c r="J1030" s="33">
        <v>1.1402781094920766</v>
      </c>
      <c r="K1030" s="33" t="s">
        <v>304</v>
      </c>
      <c r="L1030" s="33" t="s">
        <v>805</v>
      </c>
      <c r="M1030" s="35">
        <f>IFERROR(INDEX(FreeStand_MedicareCRs!E:E,MATCH(Table1[[#This Row],[Medicare Number]],FreeStand_MedicareCRs!A:A,0)),INDEX(HospitalBased_Mdcr_Rates!G:G,MATCH(Table1[[#This Row],[Medicare Number]],HospitalBased_Mdcr_Rates!E:E,0)))</f>
        <v>283.73</v>
      </c>
      <c r="N1030" s="35" t="str">
        <f>IFERROR(IF(Table1[[#This Row],[Medicare Rate in CR]]&gt;0,"Y","N"),"N")</f>
        <v>Y</v>
      </c>
      <c r="O1030" s="40">
        <f>Table1[[#This Row],[Medicare Rate in CR]]*Table1[[#This Row],[SumOfUnits]]*Table1[[#This Row],[Actuarial Factor 6/13/22]]</f>
        <v>15205.962076290785</v>
      </c>
      <c r="P103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15205.962076290785</v>
      </c>
      <c r="Q1030" s="37">
        <f>Table1[[#This Row],[Trended Medicare Pricing for all RHCs]]-Table1[[#This Row],[SumOfSFY23 Estimated Payment 6/13/2022]]</f>
        <v>4027.6219216613426</v>
      </c>
      <c r="R1030" s="35">
        <f>Table1[[#This Row],[SumOfUnits]]*Table1[[#This Row],[Actuarial Factor 6/13/22]]</f>
        <v>53.593071146127599</v>
      </c>
    </row>
    <row r="1031" spans="1:18" x14ac:dyDescent="0.2">
      <c r="A1031" s="178" t="s">
        <v>58</v>
      </c>
      <c r="B1031" s="33" t="s">
        <v>702</v>
      </c>
      <c r="C1031" s="33" t="s">
        <v>422</v>
      </c>
      <c r="D1031" s="33" t="s">
        <v>184</v>
      </c>
      <c r="E1031" s="33" t="s">
        <v>790</v>
      </c>
      <c r="F1031" s="37">
        <v>212.04</v>
      </c>
      <c r="G1031" s="33">
        <v>1</v>
      </c>
      <c r="H1031" s="33">
        <v>1</v>
      </c>
      <c r="I1031" s="37">
        <f>Table1[[#This Row],[SumOfPaid]]*Table1[[#This Row],[Actuarial Factor 6/13/22]]</f>
        <v>445.8137303855745</v>
      </c>
      <c r="J1031" s="33">
        <v>2.1024982568646222</v>
      </c>
      <c r="K1031" s="33" t="s">
        <v>304</v>
      </c>
      <c r="L1031" s="33" t="s">
        <v>805</v>
      </c>
      <c r="M1031" s="35">
        <f>IFERROR(INDEX(FreeStand_MedicareCRs!E:E,MATCH(Table1[[#This Row],[Medicare Number]],FreeStand_MedicareCRs!A:A,0)),INDEX(HospitalBased_Mdcr_Rates!G:G,MATCH(Table1[[#This Row],[Medicare Number]],HospitalBased_Mdcr_Rates!E:E,0)))</f>
        <v>283.73</v>
      </c>
      <c r="N1031" s="35" t="str">
        <f>IFERROR(IF(Table1[[#This Row],[Medicare Rate in CR]]&gt;0,"Y","N"),"N")</f>
        <v>Y</v>
      </c>
      <c r="O1031" s="40">
        <f>Table1[[#This Row],[Medicare Rate in CR]]*Table1[[#This Row],[SumOfUnits]]*Table1[[#This Row],[Actuarial Factor 6/13/22]]</f>
        <v>596.54183042019929</v>
      </c>
      <c r="P103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596.54183042019929</v>
      </c>
      <c r="Q1031" s="37">
        <f>Table1[[#This Row],[Trended Medicare Pricing for all RHCs]]-Table1[[#This Row],[SumOfSFY23 Estimated Payment 6/13/2022]]</f>
        <v>150.72810003462479</v>
      </c>
      <c r="R1031" s="35">
        <f>Table1[[#This Row],[SumOfUnits]]*Table1[[#This Row],[Actuarial Factor 6/13/22]]</f>
        <v>2.1024982568646222</v>
      </c>
    </row>
    <row r="1032" spans="1:18" x14ac:dyDescent="0.2">
      <c r="A1032" s="178" t="s">
        <v>58</v>
      </c>
      <c r="B1032" s="33" t="s">
        <v>702</v>
      </c>
      <c r="C1032" s="33" t="s">
        <v>192</v>
      </c>
      <c r="D1032" s="33" t="s">
        <v>184</v>
      </c>
      <c r="E1032" s="33" t="s">
        <v>789</v>
      </c>
      <c r="F1032" s="37">
        <v>212.04</v>
      </c>
      <c r="G1032" s="33">
        <v>1</v>
      </c>
      <c r="H1032" s="33">
        <v>1</v>
      </c>
      <c r="I1032" s="37">
        <f>Table1[[#This Row],[SumOfPaid]]*Table1[[#This Row],[Actuarial Factor 6/13/22]]</f>
        <v>292.42569131744904</v>
      </c>
      <c r="J1032" s="33">
        <v>1.3791062597502783</v>
      </c>
      <c r="K1032" s="33" t="s">
        <v>304</v>
      </c>
      <c r="L1032" s="33" t="s">
        <v>805</v>
      </c>
      <c r="M1032" s="35">
        <f>IFERROR(INDEX(FreeStand_MedicareCRs!E:E,MATCH(Table1[[#This Row],[Medicare Number]],FreeStand_MedicareCRs!A:A,0)),INDEX(HospitalBased_Mdcr_Rates!G:G,MATCH(Table1[[#This Row],[Medicare Number]],HospitalBased_Mdcr_Rates!E:E,0)))</f>
        <v>283.73</v>
      </c>
      <c r="N1032" s="35" t="str">
        <f>IFERROR(IF(Table1[[#This Row],[Medicare Rate in CR]]&gt;0,"Y","N"),"N")</f>
        <v>Y</v>
      </c>
      <c r="O1032" s="40">
        <f>Table1[[#This Row],[Medicare Rate in CR]]*Table1[[#This Row],[SumOfUnits]]*Table1[[#This Row],[Actuarial Factor 6/13/22]]</f>
        <v>391.29381907894651</v>
      </c>
      <c r="P103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391.29381907894651</v>
      </c>
      <c r="Q1032" s="37">
        <f>Table1[[#This Row],[Trended Medicare Pricing for all RHCs]]-Table1[[#This Row],[SumOfSFY23 Estimated Payment 6/13/2022]]</f>
        <v>98.868127761497476</v>
      </c>
      <c r="R1032" s="35">
        <f>Table1[[#This Row],[SumOfUnits]]*Table1[[#This Row],[Actuarial Factor 6/13/22]]</f>
        <v>1.3791062597502783</v>
      </c>
    </row>
    <row r="1033" spans="1:18" x14ac:dyDescent="0.2">
      <c r="A1033" s="178" t="s">
        <v>59</v>
      </c>
      <c r="B1033" s="33" t="s">
        <v>689</v>
      </c>
      <c r="C1033" s="33" t="s">
        <v>364</v>
      </c>
      <c r="D1033" s="33" t="s">
        <v>184</v>
      </c>
      <c r="E1033" s="33" t="s">
        <v>786</v>
      </c>
      <c r="F1033" s="37">
        <v>107.2</v>
      </c>
      <c r="G1033" s="33">
        <v>1</v>
      </c>
      <c r="H1033" s="33">
        <v>1</v>
      </c>
      <c r="I1033" s="37">
        <f>Table1[[#This Row],[SumOfPaid]]*Table1[[#This Row],[Actuarial Factor 6/13/22]]</f>
        <v>151.54613249620755</v>
      </c>
      <c r="J1033" s="33">
        <v>1.4136766091064137</v>
      </c>
      <c r="K1033" s="33" t="s">
        <v>303</v>
      </c>
      <c r="L1033" s="33" t="s">
        <v>805</v>
      </c>
      <c r="M1033" s="35">
        <f>IFERROR(INDEX(FreeStand_MedicareCRs!E:E,MATCH(Table1[[#This Row],[Medicare Number]],FreeStand_MedicareCRs!A:A,0)),INDEX(HospitalBased_Mdcr_Rates!G:G,MATCH(Table1[[#This Row],[Medicare Number]],HospitalBased_Mdcr_Rates!E:E,0)))</f>
        <v>208.03</v>
      </c>
      <c r="N1033" s="35" t="str">
        <f>IFERROR(IF(Table1[[#This Row],[Medicare Rate in CR]]&gt;0,"Y","N"),"N")</f>
        <v>Y</v>
      </c>
      <c r="O1033" s="40">
        <f>Table1[[#This Row],[Medicare Rate in CR]]*Table1[[#This Row],[SumOfUnits]]*Table1[[#This Row],[Actuarial Factor 6/13/22]]</f>
        <v>294.08714499240722</v>
      </c>
      <c r="P103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294.08714499240722</v>
      </c>
      <c r="Q1033" s="37">
        <f>Table1[[#This Row],[Trended Medicare Pricing for all RHCs]]-Table1[[#This Row],[SumOfSFY23 Estimated Payment 6/13/2022]]</f>
        <v>142.54101249619967</v>
      </c>
      <c r="R1033" s="35">
        <f>Table1[[#This Row],[SumOfUnits]]*Table1[[#This Row],[Actuarial Factor 6/13/22]]</f>
        <v>1.4136766091064137</v>
      </c>
    </row>
    <row r="1034" spans="1:18" x14ac:dyDescent="0.2">
      <c r="A1034" s="178" t="s">
        <v>59</v>
      </c>
      <c r="B1034" s="33" t="s">
        <v>689</v>
      </c>
      <c r="C1034" s="33" t="s">
        <v>249</v>
      </c>
      <c r="D1034" s="33" t="s">
        <v>184</v>
      </c>
      <c r="E1034" s="33" t="s">
        <v>792</v>
      </c>
      <c r="F1034" s="37">
        <v>214.4</v>
      </c>
      <c r="G1034" s="33">
        <v>2</v>
      </c>
      <c r="H1034" s="33">
        <v>2</v>
      </c>
      <c r="I1034" s="37">
        <f>Table1[[#This Row],[SumOfPaid]]*Table1[[#This Row],[Actuarial Factor 6/13/22]]</f>
        <v>326.04346350297766</v>
      </c>
      <c r="J1034" s="33">
        <v>1.5207251096220973</v>
      </c>
      <c r="K1034" s="33" t="s">
        <v>303</v>
      </c>
      <c r="L1034" s="33" t="s">
        <v>805</v>
      </c>
      <c r="M1034" s="35">
        <f>IFERROR(INDEX(FreeStand_MedicareCRs!E:E,MATCH(Table1[[#This Row],[Medicare Number]],FreeStand_MedicareCRs!A:A,0)),INDEX(HospitalBased_Mdcr_Rates!G:G,MATCH(Table1[[#This Row],[Medicare Number]],HospitalBased_Mdcr_Rates!E:E,0)))</f>
        <v>208.03</v>
      </c>
      <c r="N1034" s="35" t="str">
        <f>IFERROR(IF(Table1[[#This Row],[Medicare Rate in CR]]&gt;0,"Y","N"),"N")</f>
        <v>Y</v>
      </c>
      <c r="O1034" s="40">
        <f>Table1[[#This Row],[Medicare Rate in CR]]*Table1[[#This Row],[SumOfUnits]]*Table1[[#This Row],[Actuarial Factor 6/13/22]]</f>
        <v>632.71288910936983</v>
      </c>
      <c r="P103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632.71288910936983</v>
      </c>
      <c r="Q1034" s="37">
        <f>Table1[[#This Row],[Trended Medicare Pricing for all RHCs]]-Table1[[#This Row],[SumOfSFY23 Estimated Payment 6/13/2022]]</f>
        <v>306.66942560639217</v>
      </c>
      <c r="R1034" s="35">
        <f>Table1[[#This Row],[SumOfUnits]]*Table1[[#This Row],[Actuarial Factor 6/13/22]]</f>
        <v>3.0414502192441946</v>
      </c>
    </row>
    <row r="1035" spans="1:18" x14ac:dyDescent="0.2">
      <c r="A1035" s="178" t="s">
        <v>59</v>
      </c>
      <c r="B1035" s="33" t="s">
        <v>689</v>
      </c>
      <c r="C1035" s="33" t="s">
        <v>249</v>
      </c>
      <c r="D1035" s="33" t="s">
        <v>184</v>
      </c>
      <c r="E1035" s="33" t="s">
        <v>786</v>
      </c>
      <c r="F1035" s="37">
        <v>3439.46</v>
      </c>
      <c r="G1035" s="33">
        <v>34</v>
      </c>
      <c r="H1035" s="33">
        <v>33</v>
      </c>
      <c r="I1035" s="37">
        <f>Table1[[#This Row],[SumOfPaid]]*Table1[[#This Row],[Actuarial Factor 6/13/22]]</f>
        <v>5235.4702674193231</v>
      </c>
      <c r="J1035" s="33">
        <v>1.5221779777695694</v>
      </c>
      <c r="K1035" s="33" t="s">
        <v>303</v>
      </c>
      <c r="L1035" s="33" t="s">
        <v>805</v>
      </c>
      <c r="M1035" s="35">
        <f>IFERROR(INDEX(FreeStand_MedicareCRs!E:E,MATCH(Table1[[#This Row],[Medicare Number]],FreeStand_MedicareCRs!A:A,0)),INDEX(HospitalBased_Mdcr_Rates!G:G,MATCH(Table1[[#This Row],[Medicare Number]],HospitalBased_Mdcr_Rates!E:E,0)))</f>
        <v>208.03</v>
      </c>
      <c r="N1035" s="35" t="str">
        <f>IFERROR(IF(Table1[[#This Row],[Medicare Rate in CR]]&gt;0,"Y","N"),"N")</f>
        <v>Y</v>
      </c>
      <c r="O1035" s="40">
        <f>Table1[[#This Row],[Medicare Rate in CR]]*Table1[[#This Row],[SumOfUnits]]*Table1[[#This Row],[Actuarial Factor 6/13/22]]</f>
        <v>10766.395280323721</v>
      </c>
      <c r="P103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10766.395280323721</v>
      </c>
      <c r="Q1035" s="37">
        <f>Table1[[#This Row],[Trended Medicare Pricing for all RHCs]]-Table1[[#This Row],[SumOfSFY23 Estimated Payment 6/13/2022]]</f>
        <v>5530.9250129043976</v>
      </c>
      <c r="R1035" s="35">
        <f>Table1[[#This Row],[SumOfUnits]]*Table1[[#This Row],[Actuarial Factor 6/13/22]]</f>
        <v>51.75405124416536</v>
      </c>
    </row>
    <row r="1036" spans="1:18" x14ac:dyDescent="0.2">
      <c r="A1036" s="178" t="s">
        <v>59</v>
      </c>
      <c r="B1036" s="33" t="s">
        <v>689</v>
      </c>
      <c r="C1036" s="33" t="s">
        <v>249</v>
      </c>
      <c r="D1036" s="33" t="s">
        <v>184</v>
      </c>
      <c r="E1036" s="33" t="s">
        <v>790</v>
      </c>
      <c r="F1036" s="37">
        <v>2889.6600000000003</v>
      </c>
      <c r="G1036" s="33">
        <v>27</v>
      </c>
      <c r="H1036" s="33">
        <v>27</v>
      </c>
      <c r="I1036" s="37">
        <f>Table1[[#This Row],[SumOfPaid]]*Table1[[#This Row],[Actuarial Factor 6/13/22]]</f>
        <v>6464.6185445172914</v>
      </c>
      <c r="J1036" s="33">
        <v>2.2371554246926251</v>
      </c>
      <c r="K1036" s="33" t="s">
        <v>303</v>
      </c>
      <c r="L1036" s="33" t="s">
        <v>805</v>
      </c>
      <c r="M1036" s="35">
        <f>IFERROR(INDEX(FreeStand_MedicareCRs!E:E,MATCH(Table1[[#This Row],[Medicare Number]],FreeStand_MedicareCRs!A:A,0)),INDEX(HospitalBased_Mdcr_Rates!G:G,MATCH(Table1[[#This Row],[Medicare Number]],HospitalBased_Mdcr_Rates!E:E,0)))</f>
        <v>208.03</v>
      </c>
      <c r="N1036" s="35" t="str">
        <f>IFERROR(IF(Table1[[#This Row],[Medicare Rate in CR]]&gt;0,"Y","N"),"N")</f>
        <v>Y</v>
      </c>
      <c r="O1036" s="40">
        <f>Table1[[#This Row],[Medicare Rate in CR]]*Table1[[#This Row],[SumOfUnits]]*Table1[[#This Row],[Actuarial Factor 6/13/22]]</f>
        <v>12565.676960967785</v>
      </c>
      <c r="P103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12565.676960967785</v>
      </c>
      <c r="Q1036" s="37">
        <f>Table1[[#This Row],[Trended Medicare Pricing for all RHCs]]-Table1[[#This Row],[SumOfSFY23 Estimated Payment 6/13/2022]]</f>
        <v>6101.0584164504935</v>
      </c>
      <c r="R1036" s="35">
        <f>Table1[[#This Row],[SumOfUnits]]*Table1[[#This Row],[Actuarial Factor 6/13/22]]</f>
        <v>60.403196466700876</v>
      </c>
    </row>
    <row r="1037" spans="1:18" x14ac:dyDescent="0.2">
      <c r="A1037" s="178" t="s">
        <v>59</v>
      </c>
      <c r="B1037" s="33" t="s">
        <v>689</v>
      </c>
      <c r="C1037" s="33" t="s">
        <v>249</v>
      </c>
      <c r="D1037" s="33" t="s">
        <v>184</v>
      </c>
      <c r="E1037" s="33" t="s">
        <v>789</v>
      </c>
      <c r="F1037" s="37">
        <v>9189.18</v>
      </c>
      <c r="G1037" s="33">
        <v>88</v>
      </c>
      <c r="H1037" s="33">
        <v>86</v>
      </c>
      <c r="I1037" s="37">
        <f>Table1[[#This Row],[SumOfPaid]]*Table1[[#This Row],[Actuarial Factor 6/13/22]]</f>
        <v>14261.361005059514</v>
      </c>
      <c r="J1037" s="33">
        <v>1.551973190759079</v>
      </c>
      <c r="K1037" s="33" t="s">
        <v>303</v>
      </c>
      <c r="L1037" s="33" t="s">
        <v>805</v>
      </c>
      <c r="M1037" s="35">
        <f>IFERROR(INDEX(FreeStand_MedicareCRs!E:E,MATCH(Table1[[#This Row],[Medicare Number]],FreeStand_MedicareCRs!A:A,0)),INDEX(HospitalBased_Mdcr_Rates!G:G,MATCH(Table1[[#This Row],[Medicare Number]],HospitalBased_Mdcr_Rates!E:E,0)))</f>
        <v>208.03</v>
      </c>
      <c r="N1037" s="35" t="str">
        <f>IFERROR(IF(Table1[[#This Row],[Medicare Rate in CR]]&gt;0,"Y","N"),"N")</f>
        <v>Y</v>
      </c>
      <c r="O1037" s="40">
        <f>Table1[[#This Row],[Medicare Rate in CR]]*Table1[[#This Row],[SumOfUnits]]*Table1[[#This Row],[Actuarial Factor 6/13/22]]</f>
        <v>28411.414492877786</v>
      </c>
      <c r="P103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28411.414492877786</v>
      </c>
      <c r="Q1037" s="37">
        <f>Table1[[#This Row],[Trended Medicare Pricing for all RHCs]]-Table1[[#This Row],[SumOfSFY23 Estimated Payment 6/13/2022]]</f>
        <v>14150.053487818272</v>
      </c>
      <c r="R1037" s="35">
        <f>Table1[[#This Row],[SumOfUnits]]*Table1[[#This Row],[Actuarial Factor 6/13/22]]</f>
        <v>136.57364078679896</v>
      </c>
    </row>
    <row r="1038" spans="1:18" x14ac:dyDescent="0.2">
      <c r="A1038" s="178" t="s">
        <v>59</v>
      </c>
      <c r="B1038" s="33" t="s">
        <v>689</v>
      </c>
      <c r="C1038" s="33" t="s">
        <v>249</v>
      </c>
      <c r="D1038" s="33" t="s">
        <v>184</v>
      </c>
      <c r="E1038" s="33" t="s">
        <v>791</v>
      </c>
      <c r="F1038" s="37">
        <v>427.21999999999997</v>
      </c>
      <c r="G1038" s="33">
        <v>4</v>
      </c>
      <c r="H1038" s="33">
        <v>4</v>
      </c>
      <c r="I1038" s="37">
        <f>Table1[[#This Row],[SumOfPaid]]*Table1[[#This Row],[Actuarial Factor 6/13/22]]</f>
        <v>707.72003677424266</v>
      </c>
      <c r="J1038" s="33">
        <v>1.6565704713595868</v>
      </c>
      <c r="K1038" s="33" t="s">
        <v>303</v>
      </c>
      <c r="L1038" s="33" t="s">
        <v>805</v>
      </c>
      <c r="M1038" s="35">
        <f>IFERROR(INDEX(FreeStand_MedicareCRs!E:E,MATCH(Table1[[#This Row],[Medicare Number]],FreeStand_MedicareCRs!A:A,0)),INDEX(HospitalBased_Mdcr_Rates!G:G,MATCH(Table1[[#This Row],[Medicare Number]],HospitalBased_Mdcr_Rates!E:E,0)))</f>
        <v>208.03</v>
      </c>
      <c r="N1038" s="35" t="str">
        <f>IFERROR(IF(Table1[[#This Row],[Medicare Rate in CR]]&gt;0,"Y","N"),"N")</f>
        <v>Y</v>
      </c>
      <c r="O1038" s="40">
        <f>Table1[[#This Row],[Medicare Rate in CR]]*Table1[[#This Row],[SumOfUnits]]*Table1[[#This Row],[Actuarial Factor 6/13/22]]</f>
        <v>1378.4654206277394</v>
      </c>
      <c r="P103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1378.4654206277394</v>
      </c>
      <c r="Q1038" s="37">
        <f>Table1[[#This Row],[Trended Medicare Pricing for all RHCs]]-Table1[[#This Row],[SumOfSFY23 Estimated Payment 6/13/2022]]</f>
        <v>670.74538385349672</v>
      </c>
      <c r="R1038" s="35">
        <f>Table1[[#This Row],[SumOfUnits]]*Table1[[#This Row],[Actuarial Factor 6/13/22]]</f>
        <v>6.6262818854383472</v>
      </c>
    </row>
    <row r="1039" spans="1:18" x14ac:dyDescent="0.2">
      <c r="A1039" s="178" t="s">
        <v>59</v>
      </c>
      <c r="B1039" s="33" t="s">
        <v>689</v>
      </c>
      <c r="C1039" s="33" t="s">
        <v>249</v>
      </c>
      <c r="D1039" s="33" t="s">
        <v>184</v>
      </c>
      <c r="E1039" s="33" t="s">
        <v>788</v>
      </c>
      <c r="F1039" s="37">
        <v>3725.1400000000003</v>
      </c>
      <c r="G1039" s="33">
        <v>47</v>
      </c>
      <c r="H1039" s="33">
        <v>35</v>
      </c>
      <c r="I1039" s="37">
        <f>Table1[[#This Row],[SumOfPaid]]*Table1[[#This Row],[Actuarial Factor 6/13/22]]</f>
        <v>7503.6255911958624</v>
      </c>
      <c r="J1039" s="33">
        <v>2.0143204258620782</v>
      </c>
      <c r="K1039" s="33" t="s">
        <v>303</v>
      </c>
      <c r="L1039" s="33" t="s">
        <v>805</v>
      </c>
      <c r="M1039" s="35">
        <f>IFERROR(INDEX(FreeStand_MedicareCRs!E:E,MATCH(Table1[[#This Row],[Medicare Number]],FreeStand_MedicareCRs!A:A,0)),INDEX(HospitalBased_Mdcr_Rates!G:G,MATCH(Table1[[#This Row],[Medicare Number]],HospitalBased_Mdcr_Rates!E:E,0)))</f>
        <v>208.03</v>
      </c>
      <c r="N1039" s="35" t="str">
        <f>IFERROR(IF(Table1[[#This Row],[Medicare Rate in CR]]&gt;0,"Y","N"),"N")</f>
        <v>Y</v>
      </c>
      <c r="O1039" s="40">
        <f>Table1[[#This Row],[Medicare Rate in CR]]*Table1[[#This Row],[SumOfUnits]]*Table1[[#This Row],[Actuarial Factor 6/13/22]]</f>
        <v>19694.836675028142</v>
      </c>
      <c r="P103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19694.836675028142</v>
      </c>
      <c r="Q1039" s="37">
        <f>Table1[[#This Row],[Trended Medicare Pricing for all RHCs]]-Table1[[#This Row],[SumOfSFY23 Estimated Payment 6/13/2022]]</f>
        <v>12191.211083832281</v>
      </c>
      <c r="R1039" s="35">
        <f>Table1[[#This Row],[SumOfUnits]]*Table1[[#This Row],[Actuarial Factor 6/13/22]]</f>
        <v>94.673060015517677</v>
      </c>
    </row>
    <row r="1040" spans="1:18" x14ac:dyDescent="0.2">
      <c r="A1040" s="178" t="s">
        <v>59</v>
      </c>
      <c r="B1040" s="33" t="s">
        <v>689</v>
      </c>
      <c r="C1040" s="33" t="s">
        <v>249</v>
      </c>
      <c r="D1040" s="33" t="s">
        <v>184</v>
      </c>
      <c r="E1040" s="33" t="s">
        <v>787</v>
      </c>
      <c r="F1040" s="37">
        <v>857.6</v>
      </c>
      <c r="G1040" s="33">
        <v>8</v>
      </c>
      <c r="H1040" s="33">
        <v>8</v>
      </c>
      <c r="I1040" s="37">
        <f>Table1[[#This Row],[SumOfPaid]]*Table1[[#This Row],[Actuarial Factor 6/13/22]]</f>
        <v>1071.6792801983581</v>
      </c>
      <c r="J1040" s="33">
        <v>1.2496260263506975</v>
      </c>
      <c r="K1040" s="33" t="s">
        <v>303</v>
      </c>
      <c r="L1040" s="33" t="s">
        <v>805</v>
      </c>
      <c r="M1040" s="35">
        <f>IFERROR(INDEX(FreeStand_MedicareCRs!E:E,MATCH(Table1[[#This Row],[Medicare Number]],FreeStand_MedicareCRs!A:A,0)),INDEX(HospitalBased_Mdcr_Rates!G:G,MATCH(Table1[[#This Row],[Medicare Number]],HospitalBased_Mdcr_Rates!E:E,0)))</f>
        <v>208.03</v>
      </c>
      <c r="N1040" s="35" t="str">
        <f>IFERROR(IF(Table1[[#This Row],[Medicare Rate in CR]]&gt;0,"Y","N"),"N")</f>
        <v>Y</v>
      </c>
      <c r="O1040" s="40">
        <f>Table1[[#This Row],[Medicare Rate in CR]]*Table1[[#This Row],[SumOfUnits]]*Table1[[#This Row],[Actuarial Factor 6/13/22]]</f>
        <v>2079.677618093885</v>
      </c>
      <c r="P104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2079.677618093885</v>
      </c>
      <c r="Q1040" s="37">
        <f>Table1[[#This Row],[Trended Medicare Pricing for all RHCs]]-Table1[[#This Row],[SumOfSFY23 Estimated Payment 6/13/2022]]</f>
        <v>1007.9983378955269</v>
      </c>
      <c r="R1040" s="35">
        <f>Table1[[#This Row],[SumOfUnits]]*Table1[[#This Row],[Actuarial Factor 6/13/22]]</f>
        <v>9.9970082108055802</v>
      </c>
    </row>
    <row r="1041" spans="1:18" x14ac:dyDescent="0.2">
      <c r="A1041" s="178" t="s">
        <v>59</v>
      </c>
      <c r="B1041" s="33" t="s">
        <v>689</v>
      </c>
      <c r="C1041" s="33" t="s">
        <v>249</v>
      </c>
      <c r="D1041" s="33" t="s">
        <v>2</v>
      </c>
      <c r="E1041" s="33" t="s">
        <v>798</v>
      </c>
      <c r="F1041" s="37">
        <v>747.24000000000012</v>
      </c>
      <c r="G1041" s="33">
        <v>7</v>
      </c>
      <c r="H1041" s="33">
        <v>7</v>
      </c>
      <c r="I1041" s="37">
        <f>Table1[[#This Row],[SumOfPaid]]*Table1[[#This Row],[Actuarial Factor 6/13/22]]</f>
        <v>1083.7190498329369</v>
      </c>
      <c r="J1041" s="33">
        <v>1.4502958217345654</v>
      </c>
      <c r="K1041" s="33" t="s">
        <v>303</v>
      </c>
      <c r="L1041" s="33" t="s">
        <v>805</v>
      </c>
      <c r="M1041" s="35">
        <f>IFERROR(INDEX(FreeStand_MedicareCRs!E:E,MATCH(Table1[[#This Row],[Medicare Number]],FreeStand_MedicareCRs!A:A,0)),INDEX(HospitalBased_Mdcr_Rates!G:G,MATCH(Table1[[#This Row],[Medicare Number]],HospitalBased_Mdcr_Rates!E:E,0)))</f>
        <v>208.03</v>
      </c>
      <c r="N1041" s="35" t="str">
        <f>IFERROR(IF(Table1[[#This Row],[Medicare Rate in CR]]&gt;0,"Y","N"),"N")</f>
        <v>Y</v>
      </c>
      <c r="O1041" s="40">
        <f>Table1[[#This Row],[Medicare Rate in CR]]*Table1[[#This Row],[SumOfUnits]]*Table1[[#This Row],[Actuarial Factor 6/13/22]]</f>
        <v>2111.9352785680917</v>
      </c>
      <c r="P104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2111.9352785680917</v>
      </c>
      <c r="Q1041" s="37">
        <f>Table1[[#This Row],[Trended Medicare Pricing for all RHCs]]-Table1[[#This Row],[SumOfSFY23 Estimated Payment 6/13/2022]]</f>
        <v>1028.2162287351548</v>
      </c>
      <c r="R1041" s="35">
        <f>Table1[[#This Row],[SumOfUnits]]*Table1[[#This Row],[Actuarial Factor 6/13/22]]</f>
        <v>10.152070752141958</v>
      </c>
    </row>
    <row r="1042" spans="1:18" x14ac:dyDescent="0.2">
      <c r="A1042" s="178" t="s">
        <v>59</v>
      </c>
      <c r="B1042" s="33" t="s">
        <v>689</v>
      </c>
      <c r="C1042" s="33" t="s">
        <v>249</v>
      </c>
      <c r="D1042" s="33" t="s">
        <v>2</v>
      </c>
      <c r="E1042" s="33" t="s">
        <v>799</v>
      </c>
      <c r="F1042" s="37">
        <v>956.90000000000009</v>
      </c>
      <c r="G1042" s="33">
        <v>10</v>
      </c>
      <c r="H1042" s="33">
        <v>9</v>
      </c>
      <c r="I1042" s="37">
        <f>Table1[[#This Row],[SumOfPaid]]*Table1[[#This Row],[Actuarial Factor 6/13/22]]</f>
        <v>1088.9481414309757</v>
      </c>
      <c r="J1042" s="33">
        <v>1.1379957586278353</v>
      </c>
      <c r="K1042" s="33" t="s">
        <v>303</v>
      </c>
      <c r="L1042" s="33" t="s">
        <v>805</v>
      </c>
      <c r="M1042" s="35">
        <f>IFERROR(INDEX(FreeStand_MedicareCRs!E:E,MATCH(Table1[[#This Row],[Medicare Number]],FreeStand_MedicareCRs!A:A,0)),INDEX(HospitalBased_Mdcr_Rates!G:G,MATCH(Table1[[#This Row],[Medicare Number]],HospitalBased_Mdcr_Rates!E:E,0)))</f>
        <v>208.03</v>
      </c>
      <c r="N1042" s="35" t="str">
        <f>IFERROR(IF(Table1[[#This Row],[Medicare Rate in CR]]&gt;0,"Y","N"),"N")</f>
        <v>Y</v>
      </c>
      <c r="O1042" s="40">
        <f>Table1[[#This Row],[Medicare Rate in CR]]*Table1[[#This Row],[SumOfUnits]]*Table1[[#This Row],[Actuarial Factor 6/13/22]]</f>
        <v>2367.372576673486</v>
      </c>
      <c r="P104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2367.372576673486</v>
      </c>
      <c r="Q1042" s="37">
        <f>Table1[[#This Row],[Trended Medicare Pricing for all RHCs]]-Table1[[#This Row],[SumOfSFY23 Estimated Payment 6/13/2022]]</f>
        <v>1278.4244352425103</v>
      </c>
      <c r="R1042" s="35">
        <f>Table1[[#This Row],[SumOfUnits]]*Table1[[#This Row],[Actuarial Factor 6/13/22]]</f>
        <v>11.379957586278353</v>
      </c>
    </row>
    <row r="1043" spans="1:18" x14ac:dyDescent="0.2">
      <c r="A1043" s="178" t="s">
        <v>59</v>
      </c>
      <c r="B1043" s="33" t="s">
        <v>689</v>
      </c>
      <c r="C1043" s="33" t="s">
        <v>249</v>
      </c>
      <c r="D1043" s="33" t="s">
        <v>185</v>
      </c>
      <c r="E1043" s="33" t="s">
        <v>794</v>
      </c>
      <c r="F1043" s="37">
        <v>428.8</v>
      </c>
      <c r="G1043" s="33">
        <v>4</v>
      </c>
      <c r="H1043" s="33">
        <v>4</v>
      </c>
      <c r="I1043" s="37">
        <f>Table1[[#This Row],[SumOfPaid]]*Table1[[#This Row],[Actuarial Factor 6/13/22]]</f>
        <v>467.21505775223403</v>
      </c>
      <c r="J1043" s="33">
        <v>1.0895873548326354</v>
      </c>
      <c r="K1043" s="33" t="s">
        <v>303</v>
      </c>
      <c r="L1043" s="33" t="s">
        <v>805</v>
      </c>
      <c r="M1043" s="35">
        <f>IFERROR(INDEX(FreeStand_MedicareCRs!E:E,MATCH(Table1[[#This Row],[Medicare Number]],FreeStand_MedicareCRs!A:A,0)),INDEX(HospitalBased_Mdcr_Rates!G:G,MATCH(Table1[[#This Row],[Medicare Number]],HospitalBased_Mdcr_Rates!E:E,0)))</f>
        <v>208.03</v>
      </c>
      <c r="N1043" s="35" t="str">
        <f>IFERROR(IF(Table1[[#This Row],[Medicare Rate in CR]]&gt;0,"Y","N"),"N")</f>
        <v>Y</v>
      </c>
      <c r="O1043" s="40">
        <f>Table1[[#This Row],[Medicare Rate in CR]]*Table1[[#This Row],[SumOfUnits]]*Table1[[#This Row],[Actuarial Factor 6/13/22]]</f>
        <v>906.66742970333257</v>
      </c>
      <c r="P104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906.66742970333257</v>
      </c>
      <c r="Q1043" s="37">
        <f>Table1[[#This Row],[Trended Medicare Pricing for all RHCs]]-Table1[[#This Row],[SumOfSFY23 Estimated Payment 6/13/2022]]</f>
        <v>439.45237195109854</v>
      </c>
      <c r="R1043" s="35">
        <f>Table1[[#This Row],[SumOfUnits]]*Table1[[#This Row],[Actuarial Factor 6/13/22]]</f>
        <v>4.3583494193305414</v>
      </c>
    </row>
    <row r="1044" spans="1:18" x14ac:dyDescent="0.2">
      <c r="A1044" s="178" t="s">
        <v>59</v>
      </c>
      <c r="B1044" s="33" t="s">
        <v>689</v>
      </c>
      <c r="C1044" s="33" t="s">
        <v>249</v>
      </c>
      <c r="D1044" s="33" t="s">
        <v>185</v>
      </c>
      <c r="E1044" s="33" t="s">
        <v>797</v>
      </c>
      <c r="F1044" s="37">
        <v>745.66000000000008</v>
      </c>
      <c r="G1044" s="33">
        <v>20</v>
      </c>
      <c r="H1044" s="33">
        <v>7</v>
      </c>
      <c r="I1044" s="37">
        <f>Table1[[#This Row],[SumOfPaid]]*Table1[[#This Row],[Actuarial Factor 6/13/22]]</f>
        <v>813.05813565732149</v>
      </c>
      <c r="J1044" s="33">
        <v>1.0903872215987467</v>
      </c>
      <c r="K1044" s="33" t="s">
        <v>303</v>
      </c>
      <c r="L1044" s="33" t="s">
        <v>805</v>
      </c>
      <c r="M1044" s="35">
        <f>IFERROR(INDEX(FreeStand_MedicareCRs!E:E,MATCH(Table1[[#This Row],[Medicare Number]],FreeStand_MedicareCRs!A:A,0)),INDEX(HospitalBased_Mdcr_Rates!G:G,MATCH(Table1[[#This Row],[Medicare Number]],HospitalBased_Mdcr_Rates!E:E,0)))</f>
        <v>208.03</v>
      </c>
      <c r="N1044" s="35" t="str">
        <f>IFERROR(IF(Table1[[#This Row],[Medicare Rate in CR]]&gt;0,"Y","N"),"N")</f>
        <v>Y</v>
      </c>
      <c r="O1044" s="40">
        <f>Table1[[#This Row],[Medicare Rate in CR]]*Table1[[#This Row],[SumOfUnits]]*Table1[[#This Row],[Actuarial Factor 6/13/22]]</f>
        <v>4536.6650741837457</v>
      </c>
      <c r="P104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4536.6650741837457</v>
      </c>
      <c r="Q1044" s="37">
        <f>Table1[[#This Row],[Trended Medicare Pricing for all RHCs]]-Table1[[#This Row],[SumOfSFY23 Estimated Payment 6/13/2022]]</f>
        <v>3723.6069385264241</v>
      </c>
      <c r="R1044" s="35">
        <f>Table1[[#This Row],[SumOfUnits]]*Table1[[#This Row],[Actuarial Factor 6/13/22]]</f>
        <v>21.807744431974932</v>
      </c>
    </row>
    <row r="1045" spans="1:18" x14ac:dyDescent="0.2">
      <c r="A1045" s="178" t="s">
        <v>59</v>
      </c>
      <c r="B1045" s="33" t="s">
        <v>689</v>
      </c>
      <c r="C1045" s="33" t="s">
        <v>249</v>
      </c>
      <c r="D1045" s="33" t="s">
        <v>185</v>
      </c>
      <c r="E1045" s="33" t="s">
        <v>796</v>
      </c>
      <c r="F1045" s="37">
        <v>107.2</v>
      </c>
      <c r="G1045" s="33">
        <v>1</v>
      </c>
      <c r="H1045" s="33">
        <v>1</v>
      </c>
      <c r="I1045" s="37">
        <f>Table1[[#This Row],[SumOfPaid]]*Table1[[#This Row],[Actuarial Factor 6/13/22]]</f>
        <v>101.92700824670754</v>
      </c>
      <c r="J1045" s="33">
        <v>0.95081164409242114</v>
      </c>
      <c r="K1045" s="33" t="s">
        <v>303</v>
      </c>
      <c r="L1045" s="33" t="s">
        <v>805</v>
      </c>
      <c r="M1045" s="35">
        <f>IFERROR(INDEX(FreeStand_MedicareCRs!E:E,MATCH(Table1[[#This Row],[Medicare Number]],FreeStand_MedicareCRs!A:A,0)),INDEX(HospitalBased_Mdcr_Rates!G:G,MATCH(Table1[[#This Row],[Medicare Number]],HospitalBased_Mdcr_Rates!E:E,0)))</f>
        <v>208.03</v>
      </c>
      <c r="N1045" s="35" t="str">
        <f>IFERROR(IF(Table1[[#This Row],[Medicare Rate in CR]]&gt;0,"Y","N"),"N")</f>
        <v>Y</v>
      </c>
      <c r="O1045" s="40">
        <f>Table1[[#This Row],[Medicare Rate in CR]]*Table1[[#This Row],[SumOfUnits]]*Table1[[#This Row],[Actuarial Factor 6/13/22]]</f>
        <v>197.79734632054638</v>
      </c>
      <c r="P104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197.79734632054638</v>
      </c>
      <c r="Q1045" s="37">
        <f>Table1[[#This Row],[Trended Medicare Pricing for all RHCs]]-Table1[[#This Row],[SumOfSFY23 Estimated Payment 6/13/2022]]</f>
        <v>95.870338073838838</v>
      </c>
      <c r="R1045" s="35">
        <f>Table1[[#This Row],[SumOfUnits]]*Table1[[#This Row],[Actuarial Factor 6/13/22]]</f>
        <v>0.95081164409242114</v>
      </c>
    </row>
    <row r="1046" spans="1:18" x14ac:dyDescent="0.2">
      <c r="A1046" s="178" t="s">
        <v>59</v>
      </c>
      <c r="B1046" s="33" t="s">
        <v>689</v>
      </c>
      <c r="C1046" s="33" t="s">
        <v>249</v>
      </c>
      <c r="D1046" s="33" t="s">
        <v>185</v>
      </c>
      <c r="E1046" s="33" t="s">
        <v>795</v>
      </c>
      <c r="F1046" s="37">
        <v>12802.380000000001</v>
      </c>
      <c r="G1046" s="33">
        <v>227</v>
      </c>
      <c r="H1046" s="33">
        <v>120</v>
      </c>
      <c r="I1046" s="37">
        <f>Table1[[#This Row],[SumOfPaid]]*Table1[[#This Row],[Actuarial Factor 6/13/22]]</f>
        <v>14598.273663399174</v>
      </c>
      <c r="J1046" s="33">
        <v>1.1402781094920766</v>
      </c>
      <c r="K1046" s="33" t="s">
        <v>303</v>
      </c>
      <c r="L1046" s="33" t="s">
        <v>805</v>
      </c>
      <c r="M1046" s="35">
        <f>IFERROR(INDEX(FreeStand_MedicareCRs!E:E,MATCH(Table1[[#This Row],[Medicare Number]],FreeStand_MedicareCRs!A:A,0)),INDEX(HospitalBased_Mdcr_Rates!G:G,MATCH(Table1[[#This Row],[Medicare Number]],HospitalBased_Mdcr_Rates!E:E,0)))</f>
        <v>208.03</v>
      </c>
      <c r="N1046" s="35" t="str">
        <f>IFERROR(IF(Table1[[#This Row],[Medicare Rate in CR]]&gt;0,"Y","N"),"N")</f>
        <v>Y</v>
      </c>
      <c r="O1046" s="40">
        <f>Table1[[#This Row],[Medicare Rate in CR]]*Table1[[#This Row],[SumOfUnits]]*Table1[[#This Row],[Actuarial Factor 6/13/22]]</f>
        <v>53847.136511703531</v>
      </c>
      <c r="P104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53847.136511703531</v>
      </c>
      <c r="Q1046" s="37">
        <f>Table1[[#This Row],[Trended Medicare Pricing for all RHCs]]-Table1[[#This Row],[SumOfSFY23 Estimated Payment 6/13/2022]]</f>
        <v>39248.862848304358</v>
      </c>
      <c r="R1046" s="35">
        <f>Table1[[#This Row],[SumOfUnits]]*Table1[[#This Row],[Actuarial Factor 6/13/22]]</f>
        <v>258.84313085470137</v>
      </c>
    </row>
    <row r="1047" spans="1:18" x14ac:dyDescent="0.2">
      <c r="A1047" s="178" t="s">
        <v>59</v>
      </c>
      <c r="B1047" s="33" t="s">
        <v>689</v>
      </c>
      <c r="C1047" s="33" t="s">
        <v>422</v>
      </c>
      <c r="D1047" s="33" t="s">
        <v>184</v>
      </c>
      <c r="E1047" s="33" t="s">
        <v>789</v>
      </c>
      <c r="F1047" s="37">
        <v>105.62</v>
      </c>
      <c r="G1047" s="33">
        <v>1</v>
      </c>
      <c r="H1047" s="33">
        <v>1</v>
      </c>
      <c r="I1047" s="37">
        <f>Table1[[#This Row],[SumOfPaid]]*Table1[[#This Row],[Actuarial Factor 6/13/22]]</f>
        <v>172.33845274225084</v>
      </c>
      <c r="J1047" s="33">
        <v>1.6316838926552815</v>
      </c>
      <c r="K1047" s="33" t="s">
        <v>303</v>
      </c>
      <c r="L1047" s="33" t="s">
        <v>805</v>
      </c>
      <c r="M1047" s="35">
        <f>IFERROR(INDEX(FreeStand_MedicareCRs!E:E,MATCH(Table1[[#This Row],[Medicare Number]],FreeStand_MedicareCRs!A:A,0)),INDEX(HospitalBased_Mdcr_Rates!G:G,MATCH(Table1[[#This Row],[Medicare Number]],HospitalBased_Mdcr_Rates!E:E,0)))</f>
        <v>208.03</v>
      </c>
      <c r="N1047" s="35" t="str">
        <f>IFERROR(IF(Table1[[#This Row],[Medicare Rate in CR]]&gt;0,"Y","N"),"N")</f>
        <v>Y</v>
      </c>
      <c r="O1047" s="40">
        <f>Table1[[#This Row],[Medicare Rate in CR]]*Table1[[#This Row],[SumOfUnits]]*Table1[[#This Row],[Actuarial Factor 6/13/22]]</f>
        <v>339.43920018907818</v>
      </c>
      <c r="P104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339.43920018907818</v>
      </c>
      <c r="Q1047" s="37">
        <f>Table1[[#This Row],[Trended Medicare Pricing for all RHCs]]-Table1[[#This Row],[SumOfSFY23 Estimated Payment 6/13/2022]]</f>
        <v>167.10074744682734</v>
      </c>
      <c r="R1047" s="35">
        <f>Table1[[#This Row],[SumOfUnits]]*Table1[[#This Row],[Actuarial Factor 6/13/22]]</f>
        <v>1.6316838926552815</v>
      </c>
    </row>
    <row r="1048" spans="1:18" x14ac:dyDescent="0.2">
      <c r="A1048" s="178" t="s">
        <v>60</v>
      </c>
      <c r="B1048" s="33" t="s">
        <v>701</v>
      </c>
      <c r="C1048" s="33" t="s">
        <v>413</v>
      </c>
      <c r="D1048" s="33" t="s">
        <v>184</v>
      </c>
      <c r="E1048" s="33" t="s">
        <v>789</v>
      </c>
      <c r="F1048" s="37">
        <v>124.22</v>
      </c>
      <c r="G1048" s="33">
        <v>1</v>
      </c>
      <c r="H1048" s="33">
        <v>1</v>
      </c>
      <c r="I1048" s="37">
        <f>Table1[[#This Row],[SumOfPaid]]*Table1[[#This Row],[Actuarial Factor 6/13/22]]</f>
        <v>187.74415844530918</v>
      </c>
      <c r="J1048" s="33">
        <v>1.5113843056296021</v>
      </c>
      <c r="K1048" s="33" t="s">
        <v>342</v>
      </c>
      <c r="L1048" s="33" t="s">
        <v>805</v>
      </c>
      <c r="M1048" s="35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48" s="35" t="str">
        <f>IFERROR(IF(Table1[[#This Row],[Medicare Rate in CR]]&gt;0,"Y","N"),"N")</f>
        <v>Y</v>
      </c>
      <c r="O1048" s="40">
        <f>Table1[[#This Row],[Medicare Rate in CR]]*Table1[[#This Row],[SumOfUnits]]*Table1[[#This Row],[Actuarial Factor 6/13/22]]</f>
        <v>355.43224715491351</v>
      </c>
      <c r="P104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355.43224715491351</v>
      </c>
      <c r="Q1048" s="37">
        <f>Table1[[#This Row],[Trended Medicare Pricing for all RHCs]]-Table1[[#This Row],[SumOfSFY23 Estimated Payment 6/13/2022]]</f>
        <v>167.68808870960433</v>
      </c>
      <c r="R1048" s="35">
        <f>Table1[[#This Row],[SumOfUnits]]*Table1[[#This Row],[Actuarial Factor 6/13/22]]</f>
        <v>1.5113843056296021</v>
      </c>
    </row>
    <row r="1049" spans="1:18" x14ac:dyDescent="0.2">
      <c r="A1049" s="178" t="s">
        <v>60</v>
      </c>
      <c r="B1049" s="33" t="s">
        <v>701</v>
      </c>
      <c r="C1049" s="33" t="s">
        <v>413</v>
      </c>
      <c r="D1049" s="33" t="s">
        <v>185</v>
      </c>
      <c r="E1049" s="33" t="s">
        <v>795</v>
      </c>
      <c r="F1049" s="37">
        <v>252.16</v>
      </c>
      <c r="G1049" s="33">
        <v>2</v>
      </c>
      <c r="H1049" s="33">
        <v>2</v>
      </c>
      <c r="I1049" s="37">
        <f>Table1[[#This Row],[SumOfPaid]]*Table1[[#This Row],[Actuarial Factor 6/13/22]]</f>
        <v>304.81254368551333</v>
      </c>
      <c r="J1049" s="33">
        <v>1.2088060901233872</v>
      </c>
      <c r="K1049" s="33" t="s">
        <v>342</v>
      </c>
      <c r="L1049" s="33" t="s">
        <v>805</v>
      </c>
      <c r="M1049" s="35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49" s="35" t="str">
        <f>IFERROR(IF(Table1[[#This Row],[Medicare Rate in CR]]&gt;0,"Y","N"),"N")</f>
        <v>Y</v>
      </c>
      <c r="O1049" s="40">
        <f>Table1[[#This Row],[Medicare Rate in CR]]*Table1[[#This Row],[SumOfUnits]]*Table1[[#This Row],[Actuarial Factor 6/13/22]]</f>
        <v>568.54985642863392</v>
      </c>
      <c r="P104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568.54985642863392</v>
      </c>
      <c r="Q1049" s="37">
        <f>Table1[[#This Row],[Trended Medicare Pricing for all RHCs]]-Table1[[#This Row],[SumOfSFY23 Estimated Payment 6/13/2022]]</f>
        <v>263.73731274312058</v>
      </c>
      <c r="R1049" s="35">
        <f>Table1[[#This Row],[SumOfUnits]]*Table1[[#This Row],[Actuarial Factor 6/13/22]]</f>
        <v>2.4176121802467745</v>
      </c>
    </row>
    <row r="1050" spans="1:18" x14ac:dyDescent="0.2">
      <c r="A1050" s="178" t="s">
        <v>60</v>
      </c>
      <c r="B1050" s="33" t="s">
        <v>701</v>
      </c>
      <c r="C1050" s="33" t="s">
        <v>424</v>
      </c>
      <c r="D1050" s="33" t="s">
        <v>184</v>
      </c>
      <c r="E1050" s="33" t="s">
        <v>786</v>
      </c>
      <c r="F1050" s="37">
        <v>1444.86</v>
      </c>
      <c r="G1050" s="33">
        <v>13</v>
      </c>
      <c r="H1050" s="33">
        <v>13</v>
      </c>
      <c r="I1050" s="37">
        <f>Table1[[#This Row],[SumOfPaid]]*Table1[[#This Row],[Actuarial Factor 6/13/22]]</f>
        <v>2048.1877612420226</v>
      </c>
      <c r="J1050" s="33">
        <v>1.4175683188973485</v>
      </c>
      <c r="K1050" s="33" t="s">
        <v>342</v>
      </c>
      <c r="L1050" s="33" t="s">
        <v>805</v>
      </c>
      <c r="M1050" s="35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50" s="35" t="str">
        <f>IFERROR(IF(Table1[[#This Row],[Medicare Rate in CR]]&gt;0,"Y","N"),"N")</f>
        <v>Y</v>
      </c>
      <c r="O1050" s="40">
        <f>Table1[[#This Row],[Medicare Rate in CR]]*Table1[[#This Row],[SumOfUnits]]*Table1[[#This Row],[Actuarial Factor 6/13/22]]</f>
        <v>4333.8040402161623</v>
      </c>
      <c r="P105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4333.8040402161623</v>
      </c>
      <c r="Q1050" s="37">
        <f>Table1[[#This Row],[Trended Medicare Pricing for all RHCs]]-Table1[[#This Row],[SumOfSFY23 Estimated Payment 6/13/2022]]</f>
        <v>2285.6162789741397</v>
      </c>
      <c r="R1050" s="35">
        <f>Table1[[#This Row],[SumOfUnits]]*Table1[[#This Row],[Actuarial Factor 6/13/22]]</f>
        <v>18.428388145665529</v>
      </c>
    </row>
    <row r="1051" spans="1:18" x14ac:dyDescent="0.2">
      <c r="A1051" s="178" t="s">
        <v>60</v>
      </c>
      <c r="B1051" s="33" t="s">
        <v>701</v>
      </c>
      <c r="C1051" s="33" t="s">
        <v>424</v>
      </c>
      <c r="D1051" s="33" t="s">
        <v>184</v>
      </c>
      <c r="E1051" s="33" t="s">
        <v>790</v>
      </c>
      <c r="F1051" s="37">
        <v>7619.12</v>
      </c>
      <c r="G1051" s="33">
        <v>66</v>
      </c>
      <c r="H1051" s="33">
        <v>66</v>
      </c>
      <c r="I1051" s="37">
        <f>Table1[[#This Row],[SumOfPaid]]*Table1[[#This Row],[Actuarial Factor 6/13/22]]</f>
        <v>17217.517463907825</v>
      </c>
      <c r="J1051" s="33">
        <v>2.2597776992497591</v>
      </c>
      <c r="K1051" s="33" t="s">
        <v>342</v>
      </c>
      <c r="L1051" s="33" t="s">
        <v>805</v>
      </c>
      <c r="M1051" s="35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51" s="35" t="str">
        <f>IFERROR(IF(Table1[[#This Row],[Medicare Rate in CR]]&gt;0,"Y","N"),"N")</f>
        <v>Y</v>
      </c>
      <c r="O1051" s="40">
        <f>Table1[[#This Row],[Medicare Rate in CR]]*Table1[[#This Row],[SumOfUnits]]*Table1[[#This Row],[Actuarial Factor 6/13/22]]</f>
        <v>35074.506821149342</v>
      </c>
      <c r="P105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35074.506821149342</v>
      </c>
      <c r="Q1051" s="37">
        <f>Table1[[#This Row],[Trended Medicare Pricing for all RHCs]]-Table1[[#This Row],[SumOfSFY23 Estimated Payment 6/13/2022]]</f>
        <v>17856.989357241517</v>
      </c>
      <c r="R1051" s="35">
        <f>Table1[[#This Row],[SumOfUnits]]*Table1[[#This Row],[Actuarial Factor 6/13/22]]</f>
        <v>149.14532815048409</v>
      </c>
    </row>
    <row r="1052" spans="1:18" x14ac:dyDescent="0.2">
      <c r="A1052" s="178" t="s">
        <v>60</v>
      </c>
      <c r="B1052" s="33" t="s">
        <v>701</v>
      </c>
      <c r="C1052" s="33" t="s">
        <v>424</v>
      </c>
      <c r="D1052" s="33" t="s">
        <v>184</v>
      </c>
      <c r="E1052" s="33" t="s">
        <v>789</v>
      </c>
      <c r="F1052" s="37">
        <v>2374.08</v>
      </c>
      <c r="G1052" s="33">
        <v>22</v>
      </c>
      <c r="H1052" s="33">
        <v>22</v>
      </c>
      <c r="I1052" s="37">
        <f>Table1[[#This Row],[SumOfPaid]]*Table1[[#This Row],[Actuarial Factor 6/13/22]]</f>
        <v>3829.4763529499992</v>
      </c>
      <c r="J1052" s="33">
        <v>1.6130359351622521</v>
      </c>
      <c r="K1052" s="33" t="s">
        <v>342</v>
      </c>
      <c r="L1052" s="33" t="s">
        <v>805</v>
      </c>
      <c r="M1052" s="35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52" s="35" t="str">
        <f>IFERROR(IF(Table1[[#This Row],[Medicare Rate in CR]]&gt;0,"Y","N"),"N")</f>
        <v>Y</v>
      </c>
      <c r="O1052" s="40">
        <f>Table1[[#This Row],[Medicare Rate in CR]]*Table1[[#This Row],[SumOfUnits]]*Table1[[#This Row],[Actuarial Factor 6/13/22]]</f>
        <v>8345.4285391863505</v>
      </c>
      <c r="P105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8345.4285391863505</v>
      </c>
      <c r="Q1052" s="37">
        <f>Table1[[#This Row],[Trended Medicare Pricing for all RHCs]]-Table1[[#This Row],[SumOfSFY23 Estimated Payment 6/13/2022]]</f>
        <v>4515.9521862363508</v>
      </c>
      <c r="R1052" s="35">
        <f>Table1[[#This Row],[SumOfUnits]]*Table1[[#This Row],[Actuarial Factor 6/13/22]]</f>
        <v>35.486790573569543</v>
      </c>
    </row>
    <row r="1053" spans="1:18" x14ac:dyDescent="0.2">
      <c r="A1053" s="178" t="s">
        <v>60</v>
      </c>
      <c r="B1053" s="33" t="s">
        <v>701</v>
      </c>
      <c r="C1053" s="33" t="s">
        <v>424</v>
      </c>
      <c r="D1053" s="33" t="s">
        <v>184</v>
      </c>
      <c r="E1053" s="33" t="s">
        <v>791</v>
      </c>
      <c r="F1053" s="37">
        <v>628.54</v>
      </c>
      <c r="G1053" s="33">
        <v>5</v>
      </c>
      <c r="H1053" s="33">
        <v>5</v>
      </c>
      <c r="I1053" s="37">
        <f>Table1[[#This Row],[SumOfPaid]]*Table1[[#This Row],[Actuarial Factor 6/13/22]]</f>
        <v>1002.9333875603598</v>
      </c>
      <c r="J1053" s="33">
        <v>1.5956556266273585</v>
      </c>
      <c r="K1053" s="33" t="s">
        <v>342</v>
      </c>
      <c r="L1053" s="33" t="s">
        <v>805</v>
      </c>
      <c r="M1053" s="35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53" s="35" t="str">
        <f>IFERROR(IF(Table1[[#This Row],[Medicare Rate in CR]]&gt;0,"Y","N"),"N")</f>
        <v>Y</v>
      </c>
      <c r="O1053" s="40">
        <f>Table1[[#This Row],[Medicare Rate in CR]]*Table1[[#This Row],[SumOfUnits]]*Table1[[#This Row],[Actuarial Factor 6/13/22]]</f>
        <v>1876.2516685697794</v>
      </c>
      <c r="P105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1876.2516685697794</v>
      </c>
      <c r="Q1053" s="37">
        <f>Table1[[#This Row],[Trended Medicare Pricing for all RHCs]]-Table1[[#This Row],[SumOfSFY23 Estimated Payment 6/13/2022]]</f>
        <v>873.31828100941959</v>
      </c>
      <c r="R1053" s="35">
        <f>Table1[[#This Row],[SumOfUnits]]*Table1[[#This Row],[Actuarial Factor 6/13/22]]</f>
        <v>7.9782781331367927</v>
      </c>
    </row>
    <row r="1054" spans="1:18" x14ac:dyDescent="0.2">
      <c r="A1054" s="178" t="s">
        <v>60</v>
      </c>
      <c r="B1054" s="33" t="s">
        <v>701</v>
      </c>
      <c r="C1054" s="33" t="s">
        <v>424</v>
      </c>
      <c r="D1054" s="33" t="s">
        <v>184</v>
      </c>
      <c r="E1054" s="33" t="s">
        <v>788</v>
      </c>
      <c r="F1054" s="37">
        <v>10743.88</v>
      </c>
      <c r="G1054" s="33">
        <v>90</v>
      </c>
      <c r="H1054" s="33">
        <v>90</v>
      </c>
      <c r="I1054" s="37">
        <f>Table1[[#This Row],[SumOfPaid]]*Table1[[#This Row],[Actuarial Factor 6/13/22]]</f>
        <v>21211.081653336583</v>
      </c>
      <c r="J1054" s="33">
        <v>1.9742478186033894</v>
      </c>
      <c r="K1054" s="33" t="s">
        <v>342</v>
      </c>
      <c r="L1054" s="33" t="s">
        <v>805</v>
      </c>
      <c r="M1054" s="35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54" s="35" t="str">
        <f>IFERROR(IF(Table1[[#This Row],[Medicare Rate in CR]]&gt;0,"Y","N"),"N")</f>
        <v>Y</v>
      </c>
      <c r="O1054" s="40">
        <f>Table1[[#This Row],[Medicare Rate in CR]]*Table1[[#This Row],[SumOfUnits]]*Table1[[#This Row],[Actuarial Factor 6/13/22]]</f>
        <v>41785.547355086317</v>
      </c>
      <c r="P105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41785.547355086317</v>
      </c>
      <c r="Q1054" s="37">
        <f>Table1[[#This Row],[Trended Medicare Pricing for all RHCs]]-Table1[[#This Row],[SumOfSFY23 Estimated Payment 6/13/2022]]</f>
        <v>20574.465701749734</v>
      </c>
      <c r="R1054" s="35">
        <f>Table1[[#This Row],[SumOfUnits]]*Table1[[#This Row],[Actuarial Factor 6/13/22]]</f>
        <v>177.68230367430505</v>
      </c>
    </row>
    <row r="1055" spans="1:18" x14ac:dyDescent="0.2">
      <c r="A1055" s="178" t="s">
        <v>60</v>
      </c>
      <c r="B1055" s="33" t="s">
        <v>701</v>
      </c>
      <c r="C1055" s="33" t="s">
        <v>424</v>
      </c>
      <c r="D1055" s="33" t="s">
        <v>184</v>
      </c>
      <c r="E1055" s="33" t="s">
        <v>787</v>
      </c>
      <c r="F1055" s="37">
        <v>124.22</v>
      </c>
      <c r="G1055" s="33">
        <v>1</v>
      </c>
      <c r="H1055" s="33">
        <v>1</v>
      </c>
      <c r="I1055" s="37">
        <f>Table1[[#This Row],[SumOfPaid]]*Table1[[#This Row],[Actuarial Factor 6/13/22]]</f>
        <v>146.79233081295288</v>
      </c>
      <c r="J1055" s="33">
        <v>1.1817125327077191</v>
      </c>
      <c r="K1055" s="33" t="s">
        <v>342</v>
      </c>
      <c r="L1055" s="33" t="s">
        <v>805</v>
      </c>
      <c r="M1055" s="35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55" s="35" t="str">
        <f>IFERROR(IF(Table1[[#This Row],[Medicare Rate in CR]]&gt;0,"Y","N"),"N")</f>
        <v>Y</v>
      </c>
      <c r="O1055" s="40">
        <f>Table1[[#This Row],[Medicare Rate in CR]]*Table1[[#This Row],[SumOfUnits]]*Table1[[#This Row],[Actuarial Factor 6/13/22]]</f>
        <v>277.90333631687429</v>
      </c>
      <c r="P105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277.90333631687429</v>
      </c>
      <c r="Q1055" s="37">
        <f>Table1[[#This Row],[Trended Medicare Pricing for all RHCs]]-Table1[[#This Row],[SumOfSFY23 Estimated Payment 6/13/2022]]</f>
        <v>131.1110055039214</v>
      </c>
      <c r="R1055" s="35">
        <f>Table1[[#This Row],[SumOfUnits]]*Table1[[#This Row],[Actuarial Factor 6/13/22]]</f>
        <v>1.1817125327077191</v>
      </c>
    </row>
    <row r="1056" spans="1:18" x14ac:dyDescent="0.2">
      <c r="A1056" s="178" t="s">
        <v>60</v>
      </c>
      <c r="B1056" s="33" t="s">
        <v>701</v>
      </c>
      <c r="C1056" s="33" t="s">
        <v>424</v>
      </c>
      <c r="D1056" s="33" t="s">
        <v>2</v>
      </c>
      <c r="E1056" s="33" t="s">
        <v>798</v>
      </c>
      <c r="F1056" s="37">
        <v>745.32</v>
      </c>
      <c r="G1056" s="33">
        <v>6</v>
      </c>
      <c r="H1056" s="33">
        <v>6</v>
      </c>
      <c r="I1056" s="37">
        <f>Table1[[#This Row],[SumOfPaid]]*Table1[[#This Row],[Actuarial Factor 6/13/22]]</f>
        <v>1005.4050080300955</v>
      </c>
      <c r="J1056" s="33">
        <v>1.3489575055413721</v>
      </c>
      <c r="K1056" s="33" t="s">
        <v>342</v>
      </c>
      <c r="L1056" s="33" t="s">
        <v>805</v>
      </c>
      <c r="M1056" s="35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56" s="35" t="str">
        <f>IFERROR(IF(Table1[[#This Row],[Medicare Rate in CR]]&gt;0,"Y","N"),"N")</f>
        <v>Y</v>
      </c>
      <c r="O1056" s="40">
        <f>Table1[[#This Row],[Medicare Rate in CR]]*Table1[[#This Row],[SumOfUnits]]*Table1[[#This Row],[Actuarial Factor 6/13/22]]</f>
        <v>1903.4060194689869</v>
      </c>
      <c r="P105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1903.4060194689869</v>
      </c>
      <c r="Q1056" s="37">
        <f>Table1[[#This Row],[Trended Medicare Pricing for all RHCs]]-Table1[[#This Row],[SumOfSFY23 Estimated Payment 6/13/2022]]</f>
        <v>898.0010114388914</v>
      </c>
      <c r="R1056" s="35">
        <f>Table1[[#This Row],[SumOfUnits]]*Table1[[#This Row],[Actuarial Factor 6/13/22]]</f>
        <v>8.0937450332482328</v>
      </c>
    </row>
    <row r="1057" spans="1:18" x14ac:dyDescent="0.2">
      <c r="A1057" s="178" t="s">
        <v>60</v>
      </c>
      <c r="B1057" s="33" t="s">
        <v>701</v>
      </c>
      <c r="C1057" s="33" t="s">
        <v>424</v>
      </c>
      <c r="D1057" s="33" t="s">
        <v>2</v>
      </c>
      <c r="E1057" s="33" t="s">
        <v>799</v>
      </c>
      <c r="F1057" s="37">
        <v>248.44</v>
      </c>
      <c r="G1057" s="33">
        <v>2</v>
      </c>
      <c r="H1057" s="33">
        <v>2</v>
      </c>
      <c r="I1057" s="37">
        <f>Table1[[#This Row],[SumOfPaid]]*Table1[[#This Row],[Actuarial Factor 6/13/22]]</f>
        <v>310.80118047528799</v>
      </c>
      <c r="J1057" s="33">
        <v>1.2510110307329254</v>
      </c>
      <c r="K1057" s="33" t="s">
        <v>342</v>
      </c>
      <c r="L1057" s="33" t="s">
        <v>805</v>
      </c>
      <c r="M1057" s="35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57" s="35" t="str">
        <f>IFERROR(IF(Table1[[#This Row],[Medicare Rate in CR]]&gt;0,"Y","N"),"N")</f>
        <v>Y</v>
      </c>
      <c r="O1057" s="40">
        <f>Table1[[#This Row],[Medicare Rate in CR]]*Table1[[#This Row],[SumOfUnits]]*Table1[[#This Row],[Actuarial Factor 6/13/22]]</f>
        <v>588.40052819492405</v>
      </c>
      <c r="P105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588.40052819492405</v>
      </c>
      <c r="Q1057" s="37">
        <f>Table1[[#This Row],[Trended Medicare Pricing for all RHCs]]-Table1[[#This Row],[SumOfSFY23 Estimated Payment 6/13/2022]]</f>
        <v>277.59934771963606</v>
      </c>
      <c r="R1057" s="35">
        <f>Table1[[#This Row],[SumOfUnits]]*Table1[[#This Row],[Actuarial Factor 6/13/22]]</f>
        <v>2.5020220614658508</v>
      </c>
    </row>
    <row r="1058" spans="1:18" x14ac:dyDescent="0.2">
      <c r="A1058" s="178" t="s">
        <v>60</v>
      </c>
      <c r="B1058" s="33" t="s">
        <v>701</v>
      </c>
      <c r="C1058" s="33" t="s">
        <v>424</v>
      </c>
      <c r="D1058" s="33" t="s">
        <v>185</v>
      </c>
      <c r="E1058" s="33" t="s">
        <v>794</v>
      </c>
      <c r="F1058" s="37">
        <v>372.65999999999997</v>
      </c>
      <c r="G1058" s="33">
        <v>3</v>
      </c>
      <c r="H1058" s="33">
        <v>3</v>
      </c>
      <c r="I1058" s="37">
        <f>Table1[[#This Row],[SumOfPaid]]*Table1[[#This Row],[Actuarial Factor 6/13/22]]</f>
        <v>438.50656210392441</v>
      </c>
      <c r="J1058" s="33">
        <v>1.1766933990874375</v>
      </c>
      <c r="K1058" s="33" t="s">
        <v>342</v>
      </c>
      <c r="L1058" s="33" t="s">
        <v>805</v>
      </c>
      <c r="M1058" s="35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58" s="35" t="str">
        <f>IFERROR(IF(Table1[[#This Row],[Medicare Rate in CR]]&gt;0,"Y","N"),"N")</f>
        <v>Y</v>
      </c>
      <c r="O1058" s="40">
        <f>Table1[[#This Row],[Medicare Rate in CR]]*Table1[[#This Row],[SumOfUnits]]*Table1[[#This Row],[Actuarial Factor 6/13/22]]</f>
        <v>830.168959990178</v>
      </c>
      <c r="P105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830.168959990178</v>
      </c>
      <c r="Q1058" s="37">
        <f>Table1[[#This Row],[Trended Medicare Pricing for all RHCs]]-Table1[[#This Row],[SumOfSFY23 Estimated Payment 6/13/2022]]</f>
        <v>391.66239788625359</v>
      </c>
      <c r="R1058" s="35">
        <f>Table1[[#This Row],[SumOfUnits]]*Table1[[#This Row],[Actuarial Factor 6/13/22]]</f>
        <v>3.5300801972623126</v>
      </c>
    </row>
    <row r="1059" spans="1:18" x14ac:dyDescent="0.2">
      <c r="A1059" s="178" t="s">
        <v>60</v>
      </c>
      <c r="B1059" s="33" t="s">
        <v>701</v>
      </c>
      <c r="C1059" s="33" t="s">
        <v>424</v>
      </c>
      <c r="D1059" s="33" t="s">
        <v>185</v>
      </c>
      <c r="E1059" s="33" t="s">
        <v>607</v>
      </c>
      <c r="F1059" s="37">
        <v>372.65999999999997</v>
      </c>
      <c r="G1059" s="33">
        <v>3</v>
      </c>
      <c r="H1059" s="33">
        <v>3</v>
      </c>
      <c r="I1059" s="37">
        <f>Table1[[#This Row],[SumOfPaid]]*Table1[[#This Row],[Actuarial Factor 6/13/22]]</f>
        <v>598.31303001169101</v>
      </c>
      <c r="J1059" s="33">
        <v>1.6055198572738987</v>
      </c>
      <c r="K1059" s="33" t="s">
        <v>342</v>
      </c>
      <c r="L1059" s="33" t="s">
        <v>805</v>
      </c>
      <c r="M1059" s="35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59" s="35" t="str">
        <f>IFERROR(IF(Table1[[#This Row],[Medicare Rate in CR]]&gt;0,"Y","N"),"N")</f>
        <v>Y</v>
      </c>
      <c r="O1059" s="40">
        <f>Table1[[#This Row],[Medicare Rate in CR]]*Table1[[#This Row],[SumOfUnits]]*Table1[[#This Row],[Actuarial Factor 6/13/22]]</f>
        <v>1132.7103145053081</v>
      </c>
      <c r="P105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1132.7103145053081</v>
      </c>
      <c r="Q1059" s="37">
        <f>Table1[[#This Row],[Trended Medicare Pricing for all RHCs]]-Table1[[#This Row],[SumOfSFY23 Estimated Payment 6/13/2022]]</f>
        <v>534.39728449361712</v>
      </c>
      <c r="R1059" s="35">
        <f>Table1[[#This Row],[SumOfUnits]]*Table1[[#This Row],[Actuarial Factor 6/13/22]]</f>
        <v>4.8165595718216956</v>
      </c>
    </row>
    <row r="1060" spans="1:18" x14ac:dyDescent="0.2">
      <c r="A1060" s="178" t="s">
        <v>60</v>
      </c>
      <c r="B1060" s="33" t="s">
        <v>701</v>
      </c>
      <c r="C1060" s="33" t="s">
        <v>424</v>
      </c>
      <c r="D1060" s="33" t="s">
        <v>185</v>
      </c>
      <c r="E1060" s="33" t="s">
        <v>797</v>
      </c>
      <c r="F1060" s="37">
        <v>6374.2800000000007</v>
      </c>
      <c r="G1060" s="33">
        <v>51</v>
      </c>
      <c r="H1060" s="33">
        <v>51</v>
      </c>
      <c r="I1060" s="37">
        <f>Table1[[#This Row],[SumOfPaid]]*Table1[[#This Row],[Actuarial Factor 6/13/22]]</f>
        <v>5768.0003956093997</v>
      </c>
      <c r="J1060" s="33">
        <v>0.90488657473618972</v>
      </c>
      <c r="K1060" s="33" t="s">
        <v>342</v>
      </c>
      <c r="L1060" s="33" t="s">
        <v>805</v>
      </c>
      <c r="M1060" s="35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60" s="35" t="str">
        <f>IFERROR(IF(Table1[[#This Row],[Medicare Rate in CR]]&gt;0,"Y","N"),"N")</f>
        <v>Y</v>
      </c>
      <c r="O1060" s="40">
        <f>Table1[[#This Row],[Medicare Rate in CR]]*Table1[[#This Row],[SumOfUnits]]*Table1[[#This Row],[Actuarial Factor 6/13/22]]</f>
        <v>10852.910964816198</v>
      </c>
      <c r="P106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10852.910964816198</v>
      </c>
      <c r="Q1060" s="37">
        <f>Table1[[#This Row],[Trended Medicare Pricing for all RHCs]]-Table1[[#This Row],[SumOfSFY23 Estimated Payment 6/13/2022]]</f>
        <v>5084.9105692067978</v>
      </c>
      <c r="R1060" s="35">
        <f>Table1[[#This Row],[SumOfUnits]]*Table1[[#This Row],[Actuarial Factor 6/13/22]]</f>
        <v>46.149215311545674</v>
      </c>
    </row>
    <row r="1061" spans="1:18" x14ac:dyDescent="0.2">
      <c r="A1061" s="178" t="s">
        <v>60</v>
      </c>
      <c r="B1061" s="33" t="s">
        <v>701</v>
      </c>
      <c r="C1061" s="33" t="s">
        <v>424</v>
      </c>
      <c r="D1061" s="33" t="s">
        <v>185</v>
      </c>
      <c r="E1061" s="33" t="s">
        <v>796</v>
      </c>
      <c r="F1061" s="37">
        <v>1375.72</v>
      </c>
      <c r="G1061" s="33">
        <v>11</v>
      </c>
      <c r="H1061" s="33">
        <v>11</v>
      </c>
      <c r="I1061" s="37">
        <f>Table1[[#This Row],[SumOfPaid]]*Table1[[#This Row],[Actuarial Factor 6/13/22]]</f>
        <v>1390.2345826074038</v>
      </c>
      <c r="J1061" s="33">
        <v>1.0105505354341027</v>
      </c>
      <c r="K1061" s="33" t="s">
        <v>342</v>
      </c>
      <c r="L1061" s="33" t="s">
        <v>805</v>
      </c>
      <c r="M1061" s="35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61" s="35" t="str">
        <f>IFERROR(IF(Table1[[#This Row],[Medicare Rate in CR]]&gt;0,"Y","N"),"N")</f>
        <v>Y</v>
      </c>
      <c r="O1061" s="40">
        <f>Table1[[#This Row],[Medicare Rate in CR]]*Table1[[#This Row],[SumOfUnits]]*Table1[[#This Row],[Actuarial Factor 6/13/22]]</f>
        <v>2614.1628635984171</v>
      </c>
      <c r="P106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2614.1628635984171</v>
      </c>
      <c r="Q1061" s="37">
        <f>Table1[[#This Row],[Trended Medicare Pricing for all RHCs]]-Table1[[#This Row],[SumOfSFY23 Estimated Payment 6/13/2022]]</f>
        <v>1223.9282809910133</v>
      </c>
      <c r="R1061" s="35">
        <f>Table1[[#This Row],[SumOfUnits]]*Table1[[#This Row],[Actuarial Factor 6/13/22]]</f>
        <v>11.116055889775129</v>
      </c>
    </row>
    <row r="1062" spans="1:18" x14ac:dyDescent="0.2">
      <c r="A1062" s="178" t="s">
        <v>60</v>
      </c>
      <c r="B1062" s="33" t="s">
        <v>701</v>
      </c>
      <c r="C1062" s="33" t="s">
        <v>424</v>
      </c>
      <c r="D1062" s="33" t="s">
        <v>185</v>
      </c>
      <c r="E1062" s="33" t="s">
        <v>795</v>
      </c>
      <c r="F1062" s="37">
        <v>35238.14</v>
      </c>
      <c r="G1062" s="33">
        <v>283</v>
      </c>
      <c r="H1062" s="33">
        <v>283</v>
      </c>
      <c r="I1062" s="37">
        <f>Table1[[#This Row],[SumOfPaid]]*Table1[[#This Row],[Actuarial Factor 6/13/22]]</f>
        <v>41169.796744766929</v>
      </c>
      <c r="J1062" s="33">
        <v>1.1683305856883175</v>
      </c>
      <c r="K1062" s="33" t="s">
        <v>342</v>
      </c>
      <c r="L1062" s="33" t="s">
        <v>805</v>
      </c>
      <c r="M1062" s="35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62" s="35" t="str">
        <f>IFERROR(IF(Table1[[#This Row],[Medicare Rate in CR]]&gt;0,"Y","N"),"N")</f>
        <v>Y</v>
      </c>
      <c r="O1062" s="40">
        <f>Table1[[#This Row],[Medicare Rate in CR]]*Table1[[#This Row],[SumOfUnits]]*Table1[[#This Row],[Actuarial Factor 6/13/22]]</f>
        <v>77756.033985679023</v>
      </c>
      <c r="P106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77756.033985679023</v>
      </c>
      <c r="Q1062" s="37">
        <f>Table1[[#This Row],[Trended Medicare Pricing for all RHCs]]-Table1[[#This Row],[SumOfSFY23 Estimated Payment 6/13/2022]]</f>
        <v>36586.237240912094</v>
      </c>
      <c r="R1062" s="35">
        <f>Table1[[#This Row],[SumOfUnits]]*Table1[[#This Row],[Actuarial Factor 6/13/22]]</f>
        <v>330.63755574979388</v>
      </c>
    </row>
    <row r="1063" spans="1:18" x14ac:dyDescent="0.2">
      <c r="A1063" s="178" t="s">
        <v>60</v>
      </c>
      <c r="B1063" s="33" t="s">
        <v>701</v>
      </c>
      <c r="C1063" s="33" t="s">
        <v>364</v>
      </c>
      <c r="D1063" s="33" t="s">
        <v>184</v>
      </c>
      <c r="E1063" s="33" t="s">
        <v>789</v>
      </c>
      <c r="F1063" s="37">
        <v>126.08</v>
      </c>
      <c r="G1063" s="33">
        <v>1</v>
      </c>
      <c r="H1063" s="33">
        <v>1</v>
      </c>
      <c r="I1063" s="37">
        <f>Table1[[#This Row],[SumOfPaid]]*Table1[[#This Row],[Actuarial Factor 6/13/22]]</f>
        <v>184.9356850213149</v>
      </c>
      <c r="J1063" s="33">
        <v>1.4668122225675357</v>
      </c>
      <c r="K1063" s="33" t="s">
        <v>342</v>
      </c>
      <c r="L1063" s="33" t="s">
        <v>805</v>
      </c>
      <c r="M1063" s="35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63" s="35" t="str">
        <f>IFERROR(IF(Table1[[#This Row],[Medicare Rate in CR]]&gt;0,"Y","N"),"N")</f>
        <v>Y</v>
      </c>
      <c r="O1063" s="40">
        <f>Table1[[#This Row],[Medicare Rate in CR]]*Table1[[#This Row],[SumOfUnits]]*Table1[[#This Row],[Actuarial Factor 6/13/22]]</f>
        <v>344.95023038120735</v>
      </c>
      <c r="P106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344.95023038120735</v>
      </c>
      <c r="Q1063" s="37">
        <f>Table1[[#This Row],[Trended Medicare Pricing for all RHCs]]-Table1[[#This Row],[SumOfSFY23 Estimated Payment 6/13/2022]]</f>
        <v>160.01454535989245</v>
      </c>
      <c r="R1063" s="35">
        <f>Table1[[#This Row],[SumOfUnits]]*Table1[[#This Row],[Actuarial Factor 6/13/22]]</f>
        <v>1.4668122225675357</v>
      </c>
    </row>
    <row r="1064" spans="1:18" x14ac:dyDescent="0.2">
      <c r="A1064" s="178" t="s">
        <v>60</v>
      </c>
      <c r="B1064" s="33" t="s">
        <v>701</v>
      </c>
      <c r="C1064" s="33" t="s">
        <v>364</v>
      </c>
      <c r="D1064" s="33" t="s">
        <v>185</v>
      </c>
      <c r="E1064" s="33" t="s">
        <v>795</v>
      </c>
      <c r="F1064" s="37">
        <v>248.44</v>
      </c>
      <c r="G1064" s="33">
        <v>2</v>
      </c>
      <c r="H1064" s="33">
        <v>2</v>
      </c>
      <c r="I1064" s="37">
        <f>Table1[[#This Row],[SumOfPaid]]*Table1[[#This Row],[Actuarial Factor 6/13/22]]</f>
        <v>289.00145166311904</v>
      </c>
      <c r="J1064" s="33">
        <v>1.1632645776168051</v>
      </c>
      <c r="K1064" s="33" t="s">
        <v>342</v>
      </c>
      <c r="L1064" s="33" t="s">
        <v>805</v>
      </c>
      <c r="M1064" s="35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64" s="35" t="str">
        <f>IFERROR(IF(Table1[[#This Row],[Medicare Rate in CR]]&gt;0,"Y","N"),"N")</f>
        <v>Y</v>
      </c>
      <c r="O1064" s="40">
        <f>Table1[[#This Row],[Medicare Rate in CR]]*Table1[[#This Row],[SumOfUnits]]*Table1[[#This Row],[Actuarial Factor 6/13/22]]</f>
        <v>547.12986143628814</v>
      </c>
      <c r="P106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547.12986143628814</v>
      </c>
      <c r="Q1064" s="37">
        <f>Table1[[#This Row],[Trended Medicare Pricing for all RHCs]]-Table1[[#This Row],[SumOfSFY23 Estimated Payment 6/13/2022]]</f>
        <v>258.1284097731691</v>
      </c>
      <c r="R1064" s="35">
        <f>Table1[[#This Row],[SumOfUnits]]*Table1[[#This Row],[Actuarial Factor 6/13/22]]</f>
        <v>2.3265291552336103</v>
      </c>
    </row>
    <row r="1065" spans="1:18" x14ac:dyDescent="0.2">
      <c r="A1065" s="178" t="s">
        <v>60</v>
      </c>
      <c r="B1065" s="33" t="s">
        <v>701</v>
      </c>
      <c r="C1065" s="33" t="s">
        <v>192</v>
      </c>
      <c r="D1065" s="33" t="s">
        <v>185</v>
      </c>
      <c r="E1065" s="33" t="s">
        <v>795</v>
      </c>
      <c r="F1065" s="37">
        <v>124.22</v>
      </c>
      <c r="G1065" s="33">
        <v>1</v>
      </c>
      <c r="H1065" s="33">
        <v>1</v>
      </c>
      <c r="I1065" s="37">
        <f>Table1[[#This Row],[SumOfPaid]]*Table1[[#This Row],[Actuarial Factor 6/13/22]]</f>
        <v>139.36896808611039</v>
      </c>
      <c r="J1065" s="33">
        <v>1.1219527297223506</v>
      </c>
      <c r="K1065" s="33" t="s">
        <v>342</v>
      </c>
      <c r="L1065" s="33" t="s">
        <v>805</v>
      </c>
      <c r="M1065" s="35">
        <f>IFERROR(INDEX(FreeStand_MedicareCRs!E:E,MATCH(Table1[[#This Row],[Medicare Number]],FreeStand_MedicareCRs!A:A,0)),INDEX(HospitalBased_Mdcr_Rates!G:G,MATCH(Table1[[#This Row],[Medicare Number]],HospitalBased_Mdcr_Rates!E:E,0)))</f>
        <v>235.17</v>
      </c>
      <c r="N1065" s="35" t="str">
        <f>IFERROR(IF(Table1[[#This Row],[Medicare Rate in CR]]&gt;0,"Y","N"),"N")</f>
        <v>Y</v>
      </c>
      <c r="O1065" s="40">
        <f>Table1[[#This Row],[Medicare Rate in CR]]*Table1[[#This Row],[SumOfUnits]]*Table1[[#This Row],[Actuarial Factor 6/13/22]]</f>
        <v>263.84962344880518</v>
      </c>
      <c r="P106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263.84962344880518</v>
      </c>
      <c r="Q1065" s="37">
        <f>Table1[[#This Row],[Trended Medicare Pricing for all RHCs]]-Table1[[#This Row],[SumOfSFY23 Estimated Payment 6/13/2022]]</f>
        <v>124.48065536269479</v>
      </c>
      <c r="R1065" s="35">
        <f>Table1[[#This Row],[SumOfUnits]]*Table1[[#This Row],[Actuarial Factor 6/13/22]]</f>
        <v>1.1219527297223506</v>
      </c>
    </row>
    <row r="1066" spans="1:18" x14ac:dyDescent="0.2">
      <c r="A1066" s="178" t="s">
        <v>12</v>
      </c>
      <c r="B1066" s="33" t="s">
        <v>820</v>
      </c>
      <c r="C1066" s="33" t="s">
        <v>426</v>
      </c>
      <c r="D1066" s="33" t="s">
        <v>184</v>
      </c>
      <c r="E1066" s="33" t="s">
        <v>792</v>
      </c>
      <c r="F1066" s="37">
        <v>508.20000000000005</v>
      </c>
      <c r="G1066" s="33">
        <v>6</v>
      </c>
      <c r="H1066" s="33">
        <v>6</v>
      </c>
      <c r="I1066" s="37">
        <f>Table1[[#This Row],[SumOfPaid]]*Table1[[#This Row],[Actuarial Factor 6/13/22]]</f>
        <v>787.08497172534464</v>
      </c>
      <c r="J1066" s="33">
        <v>1.5487701135878484</v>
      </c>
      <c r="K1066" s="33" t="s">
        <v>378</v>
      </c>
      <c r="L1066" s="33" t="s">
        <v>806</v>
      </c>
      <c r="M1066" s="35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66" s="35" t="str">
        <f>IFERROR(IF(Table1[[#This Row],[Medicare Rate in CR]]&gt;0,"Y","N"),"N")</f>
        <v>Y</v>
      </c>
      <c r="O1066" s="40">
        <f>Table1[[#This Row],[Medicare Rate in CR]]*Table1[[#This Row],[SumOfUnits]]*Table1[[#This Row],[Actuarial Factor 6/13/22]]</f>
        <v>927.58939643003407</v>
      </c>
      <c r="P106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927.58939643003407</v>
      </c>
      <c r="Q1066" s="37">
        <f>Table1[[#This Row],[Trended Medicare Pricing for all RHCs]]-Table1[[#This Row],[SumOfSFY23 Estimated Payment 6/13/2022]]</f>
        <v>140.50442470468943</v>
      </c>
      <c r="R1066" s="35">
        <f>Table1[[#This Row],[SumOfUnits]]*Table1[[#This Row],[Actuarial Factor 6/13/22]]</f>
        <v>9.2926206815270902</v>
      </c>
    </row>
    <row r="1067" spans="1:18" x14ac:dyDescent="0.2">
      <c r="A1067" s="178" t="s">
        <v>12</v>
      </c>
      <c r="B1067" s="33" t="s">
        <v>820</v>
      </c>
      <c r="C1067" s="33" t="s">
        <v>426</v>
      </c>
      <c r="D1067" s="33" t="s">
        <v>184</v>
      </c>
      <c r="E1067" s="33" t="s">
        <v>786</v>
      </c>
      <c r="F1067" s="37">
        <v>84.7</v>
      </c>
      <c r="G1067" s="33">
        <v>1</v>
      </c>
      <c r="H1067" s="33">
        <v>1</v>
      </c>
      <c r="I1067" s="37">
        <f>Table1[[#This Row],[SumOfPaid]]*Table1[[#This Row],[Actuarial Factor 6/13/22]]</f>
        <v>120.94191905445466</v>
      </c>
      <c r="J1067" s="33">
        <v>1.4278857031222509</v>
      </c>
      <c r="K1067" s="33" t="s">
        <v>378</v>
      </c>
      <c r="L1067" s="33" t="s">
        <v>806</v>
      </c>
      <c r="M1067" s="35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67" s="35" t="str">
        <f>IFERROR(IF(Table1[[#This Row],[Medicare Rate in CR]]&gt;0,"Y","N"),"N")</f>
        <v>Y</v>
      </c>
      <c r="O1067" s="40">
        <f>Table1[[#This Row],[Medicare Rate in CR]]*Table1[[#This Row],[SumOfUnits]]*Table1[[#This Row],[Actuarial Factor 6/13/22]]</f>
        <v>142.53155088566308</v>
      </c>
      <c r="P106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142.53155088566308</v>
      </c>
      <c r="Q1067" s="37">
        <f>Table1[[#This Row],[Trended Medicare Pricing for all RHCs]]-Table1[[#This Row],[SumOfSFY23 Estimated Payment 6/13/2022]]</f>
        <v>21.589631831208422</v>
      </c>
      <c r="R1067" s="35">
        <f>Table1[[#This Row],[SumOfUnits]]*Table1[[#This Row],[Actuarial Factor 6/13/22]]</f>
        <v>1.4278857031222509</v>
      </c>
    </row>
    <row r="1068" spans="1:18" x14ac:dyDescent="0.2">
      <c r="A1068" s="178" t="s">
        <v>12</v>
      </c>
      <c r="B1068" s="33" t="s">
        <v>820</v>
      </c>
      <c r="C1068" s="33" t="s">
        <v>426</v>
      </c>
      <c r="D1068" s="33" t="s">
        <v>184</v>
      </c>
      <c r="E1068" s="33" t="s">
        <v>787</v>
      </c>
      <c r="F1068" s="37">
        <v>508.2</v>
      </c>
      <c r="G1068" s="33">
        <v>6</v>
      </c>
      <c r="H1068" s="33">
        <v>6</v>
      </c>
      <c r="I1068" s="37">
        <f>Table1[[#This Row],[SumOfPaid]]*Table1[[#This Row],[Actuarial Factor 6/13/22]]</f>
        <v>659.35796366849684</v>
      </c>
      <c r="J1068" s="33">
        <v>1.2974379450383646</v>
      </c>
      <c r="K1068" s="33" t="s">
        <v>378</v>
      </c>
      <c r="L1068" s="33" t="s">
        <v>806</v>
      </c>
      <c r="M1068" s="35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68" s="35" t="str">
        <f>IFERROR(IF(Table1[[#This Row],[Medicare Rate in CR]]&gt;0,"Y","N"),"N")</f>
        <v>Y</v>
      </c>
      <c r="O1068" s="40">
        <f>Table1[[#This Row],[Medicare Rate in CR]]*Table1[[#This Row],[SumOfUnits]]*Table1[[#This Row],[Actuarial Factor 6/13/22]]</f>
        <v>777.06153404237728</v>
      </c>
      <c r="P106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777.06153404237728</v>
      </c>
      <c r="Q1068" s="37">
        <f>Table1[[#This Row],[Trended Medicare Pricing for all RHCs]]-Table1[[#This Row],[SumOfSFY23 Estimated Payment 6/13/2022]]</f>
        <v>117.70357037388044</v>
      </c>
      <c r="R1068" s="35">
        <f>Table1[[#This Row],[SumOfUnits]]*Table1[[#This Row],[Actuarial Factor 6/13/22]]</f>
        <v>7.7846276702301882</v>
      </c>
    </row>
    <row r="1069" spans="1:18" x14ac:dyDescent="0.2">
      <c r="A1069" s="178" t="s">
        <v>12</v>
      </c>
      <c r="B1069" s="33" t="s">
        <v>820</v>
      </c>
      <c r="C1069" s="33" t="s">
        <v>426</v>
      </c>
      <c r="D1069" s="33" t="s">
        <v>185</v>
      </c>
      <c r="E1069" s="33" t="s">
        <v>795</v>
      </c>
      <c r="F1069" s="37">
        <v>84.7</v>
      </c>
      <c r="G1069" s="33">
        <v>1</v>
      </c>
      <c r="H1069" s="33">
        <v>1</v>
      </c>
      <c r="I1069" s="37">
        <f>Table1[[#This Row],[SumOfPaid]]*Table1[[#This Row],[Actuarial Factor 6/13/22]]</f>
        <v>94.435524774593688</v>
      </c>
      <c r="J1069" s="33">
        <v>1.1149412606209408</v>
      </c>
      <c r="K1069" s="33" t="s">
        <v>378</v>
      </c>
      <c r="L1069" s="33" t="s">
        <v>806</v>
      </c>
      <c r="M1069" s="35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69" s="35" t="str">
        <f>IFERROR(IF(Table1[[#This Row],[Medicare Rate in CR]]&gt;0,"Y","N"),"N")</f>
        <v>Y</v>
      </c>
      <c r="O1069" s="40">
        <f>Table1[[#This Row],[Medicare Rate in CR]]*Table1[[#This Row],[SumOfUnits]]*Table1[[#This Row],[Actuarial Factor 6/13/22]]</f>
        <v>111.2934366351823</v>
      </c>
      <c r="P106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111.2934366351823</v>
      </c>
      <c r="Q1069" s="37">
        <f>Table1[[#This Row],[Trended Medicare Pricing for all RHCs]]-Table1[[#This Row],[SumOfSFY23 Estimated Payment 6/13/2022]]</f>
        <v>16.857911860588615</v>
      </c>
      <c r="R1069" s="35">
        <f>Table1[[#This Row],[SumOfUnits]]*Table1[[#This Row],[Actuarial Factor 6/13/22]]</f>
        <v>1.1149412606209408</v>
      </c>
    </row>
    <row r="1070" spans="1:18" x14ac:dyDescent="0.2">
      <c r="A1070" s="178" t="s">
        <v>12</v>
      </c>
      <c r="B1070" s="33" t="s">
        <v>820</v>
      </c>
      <c r="C1070" s="33" t="s">
        <v>423</v>
      </c>
      <c r="D1070" s="33" t="s">
        <v>184</v>
      </c>
      <c r="E1070" s="33" t="s">
        <v>790</v>
      </c>
      <c r="F1070" s="37">
        <v>169.4</v>
      </c>
      <c r="G1070" s="33">
        <v>2</v>
      </c>
      <c r="H1070" s="33">
        <v>2</v>
      </c>
      <c r="I1070" s="37">
        <f>Table1[[#This Row],[SumOfPaid]]*Table1[[#This Row],[Actuarial Factor 6/13/22]]</f>
        <v>354.49709833231333</v>
      </c>
      <c r="J1070" s="33">
        <v>2.0926629181364422</v>
      </c>
      <c r="K1070" s="33" t="s">
        <v>378</v>
      </c>
      <c r="L1070" s="33" t="s">
        <v>806</v>
      </c>
      <c r="M1070" s="35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70" s="35" t="str">
        <f>IFERROR(IF(Table1[[#This Row],[Medicare Rate in CR]]&gt;0,"Y","N"),"N")</f>
        <v>Y</v>
      </c>
      <c r="O1070" s="40">
        <f>Table1[[#This Row],[Medicare Rate in CR]]*Table1[[#This Row],[SumOfUnits]]*Table1[[#This Row],[Actuarial Factor 6/13/22]]</f>
        <v>417.77922497675928</v>
      </c>
      <c r="P107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417.77922497675928</v>
      </c>
      <c r="Q1070" s="37">
        <f>Table1[[#This Row],[Trended Medicare Pricing for all RHCs]]-Table1[[#This Row],[SumOfSFY23 Estimated Payment 6/13/2022]]</f>
        <v>63.282126644445952</v>
      </c>
      <c r="R1070" s="35">
        <f>Table1[[#This Row],[SumOfUnits]]*Table1[[#This Row],[Actuarial Factor 6/13/22]]</f>
        <v>4.1853258362728845</v>
      </c>
    </row>
    <row r="1071" spans="1:18" x14ac:dyDescent="0.2">
      <c r="A1071" s="178" t="s">
        <v>12</v>
      </c>
      <c r="B1071" s="33" t="s">
        <v>820</v>
      </c>
      <c r="C1071" s="33" t="s">
        <v>364</v>
      </c>
      <c r="D1071" s="33" t="s">
        <v>184</v>
      </c>
      <c r="E1071" s="33" t="s">
        <v>792</v>
      </c>
      <c r="F1071" s="37">
        <v>2210.25</v>
      </c>
      <c r="G1071" s="33">
        <v>26</v>
      </c>
      <c r="H1071" s="33">
        <v>26</v>
      </c>
      <c r="I1071" s="37">
        <f>Table1[[#This Row],[SumOfPaid]]*Table1[[#This Row],[Actuarial Factor 6/13/22]]</f>
        <v>3222.5596858583185</v>
      </c>
      <c r="J1071" s="33">
        <v>1.4580068706518803</v>
      </c>
      <c r="K1071" s="33" t="s">
        <v>378</v>
      </c>
      <c r="L1071" s="33" t="s">
        <v>806</v>
      </c>
      <c r="M1071" s="35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71" s="35" t="str">
        <f>IFERROR(IF(Table1[[#This Row],[Medicare Rate in CR]]&gt;0,"Y","N"),"N")</f>
        <v>Y</v>
      </c>
      <c r="O1071" s="40">
        <f>Table1[[#This Row],[Medicare Rate in CR]]*Table1[[#This Row],[SumOfUnits]]*Table1[[#This Row],[Actuarial Factor 6/13/22]]</f>
        <v>3783.9943915402373</v>
      </c>
      <c r="P107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3783.9943915402373</v>
      </c>
      <c r="Q1071" s="37">
        <f>Table1[[#This Row],[Trended Medicare Pricing for all RHCs]]-Table1[[#This Row],[SumOfSFY23 Estimated Payment 6/13/2022]]</f>
        <v>561.43470568191879</v>
      </c>
      <c r="R1071" s="35">
        <f>Table1[[#This Row],[SumOfUnits]]*Table1[[#This Row],[Actuarial Factor 6/13/22]]</f>
        <v>37.90817863694889</v>
      </c>
    </row>
    <row r="1072" spans="1:18" x14ac:dyDescent="0.2">
      <c r="A1072" s="178" t="s">
        <v>12</v>
      </c>
      <c r="B1072" s="33" t="s">
        <v>820</v>
      </c>
      <c r="C1072" s="33" t="s">
        <v>364</v>
      </c>
      <c r="D1072" s="33" t="s">
        <v>184</v>
      </c>
      <c r="E1072" s="33" t="s">
        <v>786</v>
      </c>
      <c r="F1072" s="37">
        <v>21814.590000000004</v>
      </c>
      <c r="G1072" s="33">
        <v>257</v>
      </c>
      <c r="H1072" s="33">
        <v>257</v>
      </c>
      <c r="I1072" s="37">
        <f>Table1[[#This Row],[SumOfPaid]]*Table1[[#This Row],[Actuarial Factor 6/13/22]]</f>
        <v>30838.775620246688</v>
      </c>
      <c r="J1072" s="33">
        <v>1.4136766091064137</v>
      </c>
      <c r="K1072" s="33" t="s">
        <v>378</v>
      </c>
      <c r="L1072" s="33" t="s">
        <v>806</v>
      </c>
      <c r="M1072" s="35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72" s="35" t="str">
        <f>IFERROR(IF(Table1[[#This Row],[Medicare Rate in CR]]&gt;0,"Y","N"),"N")</f>
        <v>Y</v>
      </c>
      <c r="O1072" s="40">
        <f>Table1[[#This Row],[Medicare Rate in CR]]*Table1[[#This Row],[SumOfUnits]]*Table1[[#This Row],[Actuarial Factor 6/13/22]]</f>
        <v>36266.092174097568</v>
      </c>
      <c r="P107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36266.092174097568</v>
      </c>
      <c r="Q1072" s="37">
        <f>Table1[[#This Row],[Trended Medicare Pricing for all RHCs]]-Table1[[#This Row],[SumOfSFY23 Estimated Payment 6/13/2022]]</f>
        <v>5427.3165538508802</v>
      </c>
      <c r="R1072" s="35">
        <f>Table1[[#This Row],[SumOfUnits]]*Table1[[#This Row],[Actuarial Factor 6/13/22]]</f>
        <v>363.31488854034831</v>
      </c>
    </row>
    <row r="1073" spans="1:18" x14ac:dyDescent="0.2">
      <c r="A1073" s="178" t="s">
        <v>12</v>
      </c>
      <c r="B1073" s="33" t="s">
        <v>820</v>
      </c>
      <c r="C1073" s="33" t="s">
        <v>364</v>
      </c>
      <c r="D1073" s="33" t="s">
        <v>184</v>
      </c>
      <c r="E1073" s="33" t="s">
        <v>790</v>
      </c>
      <c r="F1073" s="37">
        <v>17928.05</v>
      </c>
      <c r="G1073" s="33">
        <v>211</v>
      </c>
      <c r="H1073" s="33">
        <v>211</v>
      </c>
      <c r="I1073" s="37">
        <f>Table1[[#This Row],[SumOfPaid]]*Table1[[#This Row],[Actuarial Factor 6/13/22]]</f>
        <v>37440.90253245832</v>
      </c>
      <c r="J1073" s="33">
        <v>2.0883979313120125</v>
      </c>
      <c r="K1073" s="33" t="s">
        <v>378</v>
      </c>
      <c r="L1073" s="33" t="s">
        <v>806</v>
      </c>
      <c r="M1073" s="35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73" s="35" t="str">
        <f>IFERROR(IF(Table1[[#This Row],[Medicare Rate in CR]]&gt;0,"Y","N"),"N")</f>
        <v>Y</v>
      </c>
      <c r="O1073" s="40">
        <f>Table1[[#This Row],[Medicare Rate in CR]]*Table1[[#This Row],[SumOfUnits]]*Table1[[#This Row],[Actuarial Factor 6/13/22]]</f>
        <v>43985.878997252228</v>
      </c>
      <c r="P107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43985.878997252228</v>
      </c>
      <c r="Q1073" s="37">
        <f>Table1[[#This Row],[Trended Medicare Pricing for all RHCs]]-Table1[[#This Row],[SumOfSFY23 Estimated Payment 6/13/2022]]</f>
        <v>6544.9764647939082</v>
      </c>
      <c r="R1073" s="35">
        <f>Table1[[#This Row],[SumOfUnits]]*Table1[[#This Row],[Actuarial Factor 6/13/22]]</f>
        <v>440.65196350683465</v>
      </c>
    </row>
    <row r="1074" spans="1:18" x14ac:dyDescent="0.2">
      <c r="A1074" s="178" t="s">
        <v>12</v>
      </c>
      <c r="B1074" s="33" t="s">
        <v>820</v>
      </c>
      <c r="C1074" s="33" t="s">
        <v>364</v>
      </c>
      <c r="D1074" s="33" t="s">
        <v>184</v>
      </c>
      <c r="E1074" s="33" t="s">
        <v>793</v>
      </c>
      <c r="F1074" s="37">
        <v>1614.1299999999999</v>
      </c>
      <c r="G1074" s="33">
        <v>19</v>
      </c>
      <c r="H1074" s="33">
        <v>19</v>
      </c>
      <c r="I1074" s="37">
        <f>Table1[[#This Row],[SumOfPaid]]*Table1[[#This Row],[Actuarial Factor 6/13/22]]</f>
        <v>3370.9457528686585</v>
      </c>
      <c r="J1074" s="33">
        <v>2.0883979313120125</v>
      </c>
      <c r="K1074" s="33" t="s">
        <v>378</v>
      </c>
      <c r="L1074" s="33" t="s">
        <v>806</v>
      </c>
      <c r="M1074" s="35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74" s="35" t="str">
        <f>IFERROR(IF(Table1[[#This Row],[Medicare Rate in CR]]&gt;0,"Y","N"),"N")</f>
        <v>Y</v>
      </c>
      <c r="O1074" s="40">
        <f>Table1[[#This Row],[Medicare Rate in CR]]*Table1[[#This Row],[SumOfUnits]]*Table1[[#This Row],[Actuarial Factor 6/13/22]]</f>
        <v>3960.8137485677366</v>
      </c>
      <c r="P107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3960.8137485677366</v>
      </c>
      <c r="Q1074" s="37">
        <f>Table1[[#This Row],[Trended Medicare Pricing for all RHCs]]-Table1[[#This Row],[SumOfSFY23 Estimated Payment 6/13/2022]]</f>
        <v>589.86799569907816</v>
      </c>
      <c r="R1074" s="35">
        <f>Table1[[#This Row],[SumOfUnits]]*Table1[[#This Row],[Actuarial Factor 6/13/22]]</f>
        <v>39.679560694928234</v>
      </c>
    </row>
    <row r="1075" spans="1:18" x14ac:dyDescent="0.2">
      <c r="A1075" s="178" t="s">
        <v>12</v>
      </c>
      <c r="B1075" s="33" t="s">
        <v>820</v>
      </c>
      <c r="C1075" s="33" t="s">
        <v>364</v>
      </c>
      <c r="D1075" s="33" t="s">
        <v>184</v>
      </c>
      <c r="E1075" s="33" t="s">
        <v>789</v>
      </c>
      <c r="F1075" s="37">
        <v>43482.320000000109</v>
      </c>
      <c r="G1075" s="33">
        <v>512</v>
      </c>
      <c r="H1075" s="33">
        <v>512</v>
      </c>
      <c r="I1075" s="37">
        <f>Table1[[#This Row],[SumOfPaid]]*Table1[[#This Row],[Actuarial Factor 6/13/22]]</f>
        <v>63780.398441592974</v>
      </c>
      <c r="J1075" s="33">
        <v>1.4668122225675357</v>
      </c>
      <c r="K1075" s="33" t="s">
        <v>378</v>
      </c>
      <c r="L1075" s="33" t="s">
        <v>806</v>
      </c>
      <c r="M1075" s="35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75" s="35" t="str">
        <f>IFERROR(IF(Table1[[#This Row],[Medicare Rate in CR]]&gt;0,"Y","N"),"N")</f>
        <v>Y</v>
      </c>
      <c r="O1075" s="40">
        <f>Table1[[#This Row],[Medicare Rate in CR]]*Table1[[#This Row],[SumOfUnits]]*Table1[[#This Row],[Actuarial Factor 6/13/22]]</f>
        <v>74965.604381026002</v>
      </c>
      <c r="P107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74965.604381026002</v>
      </c>
      <c r="Q1075" s="37">
        <f>Table1[[#This Row],[Trended Medicare Pricing for all RHCs]]-Table1[[#This Row],[SumOfSFY23 Estimated Payment 6/13/2022]]</f>
        <v>11185.205939433028</v>
      </c>
      <c r="R1075" s="35">
        <f>Table1[[#This Row],[SumOfUnits]]*Table1[[#This Row],[Actuarial Factor 6/13/22]]</f>
        <v>751.0078579545783</v>
      </c>
    </row>
    <row r="1076" spans="1:18" x14ac:dyDescent="0.2">
      <c r="A1076" s="178" t="s">
        <v>12</v>
      </c>
      <c r="B1076" s="33" t="s">
        <v>820</v>
      </c>
      <c r="C1076" s="33" t="s">
        <v>364</v>
      </c>
      <c r="D1076" s="33" t="s">
        <v>184</v>
      </c>
      <c r="E1076" s="33" t="s">
        <v>791</v>
      </c>
      <c r="F1076" s="37">
        <v>851.83</v>
      </c>
      <c r="G1076" s="33">
        <v>10</v>
      </c>
      <c r="H1076" s="33">
        <v>10</v>
      </c>
      <c r="I1076" s="37">
        <f>Table1[[#This Row],[SumOfPaid]]*Table1[[#This Row],[Actuarial Factor 6/13/22]]</f>
        <v>1315.2734064337444</v>
      </c>
      <c r="J1076" s="33">
        <v>1.5440562159512394</v>
      </c>
      <c r="K1076" s="33" t="s">
        <v>378</v>
      </c>
      <c r="L1076" s="33" t="s">
        <v>806</v>
      </c>
      <c r="M1076" s="35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76" s="35" t="str">
        <f>IFERROR(IF(Table1[[#This Row],[Medicare Rate in CR]]&gt;0,"Y","N"),"N")</f>
        <v>Y</v>
      </c>
      <c r="O1076" s="40">
        <f>Table1[[#This Row],[Medicare Rate in CR]]*Table1[[#This Row],[SumOfUnits]]*Table1[[#This Row],[Actuarial Factor 6/13/22]]</f>
        <v>1541.276914762527</v>
      </c>
      <c r="P107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1541.276914762527</v>
      </c>
      <c r="Q1076" s="37">
        <f>Table1[[#This Row],[Trended Medicare Pricing for all RHCs]]-Table1[[#This Row],[SumOfSFY23 Estimated Payment 6/13/2022]]</f>
        <v>226.00350832878257</v>
      </c>
      <c r="R1076" s="35">
        <f>Table1[[#This Row],[SumOfUnits]]*Table1[[#This Row],[Actuarial Factor 6/13/22]]</f>
        <v>15.440562159512394</v>
      </c>
    </row>
    <row r="1077" spans="1:18" x14ac:dyDescent="0.2">
      <c r="A1077" s="178" t="s">
        <v>12</v>
      </c>
      <c r="B1077" s="33" t="s">
        <v>820</v>
      </c>
      <c r="C1077" s="33" t="s">
        <v>364</v>
      </c>
      <c r="D1077" s="33" t="s">
        <v>184</v>
      </c>
      <c r="E1077" s="33" t="s">
        <v>788</v>
      </c>
      <c r="F1077" s="37">
        <v>12388.73999999998</v>
      </c>
      <c r="G1077" s="33">
        <v>146</v>
      </c>
      <c r="H1077" s="33">
        <v>146</v>
      </c>
      <c r="I1077" s="37">
        <f>Table1[[#This Row],[SumOfPaid]]*Table1[[#This Row],[Actuarial Factor 6/13/22]]</f>
        <v>24471.045487631069</v>
      </c>
      <c r="J1077" s="33">
        <v>1.9752650784204939</v>
      </c>
      <c r="K1077" s="33" t="s">
        <v>378</v>
      </c>
      <c r="L1077" s="33" t="s">
        <v>806</v>
      </c>
      <c r="M1077" s="35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77" s="35" t="str">
        <f>IFERROR(IF(Table1[[#This Row],[Medicare Rate in CR]]&gt;0,"Y","N"),"N")</f>
        <v>Y</v>
      </c>
      <c r="O1077" s="40">
        <f>Table1[[#This Row],[Medicare Rate in CR]]*Table1[[#This Row],[SumOfUnits]]*Table1[[#This Row],[Actuarial Factor 6/13/22]]</f>
        <v>28786.960178678321</v>
      </c>
      <c r="P107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28786.960178678321</v>
      </c>
      <c r="Q1077" s="37">
        <f>Table1[[#This Row],[Trended Medicare Pricing for all RHCs]]-Table1[[#This Row],[SumOfSFY23 Estimated Payment 6/13/2022]]</f>
        <v>4315.9146910472518</v>
      </c>
      <c r="R1077" s="35">
        <f>Table1[[#This Row],[SumOfUnits]]*Table1[[#This Row],[Actuarial Factor 6/13/22]]</f>
        <v>288.3887014493921</v>
      </c>
    </row>
    <row r="1078" spans="1:18" x14ac:dyDescent="0.2">
      <c r="A1078" s="178" t="s">
        <v>12</v>
      </c>
      <c r="B1078" s="33" t="s">
        <v>820</v>
      </c>
      <c r="C1078" s="33" t="s">
        <v>364</v>
      </c>
      <c r="D1078" s="33" t="s">
        <v>184</v>
      </c>
      <c r="E1078" s="33" t="s">
        <v>787</v>
      </c>
      <c r="F1078" s="37">
        <v>5357.0300000000007</v>
      </c>
      <c r="G1078" s="33">
        <v>63</v>
      </c>
      <c r="H1078" s="33">
        <v>63</v>
      </c>
      <c r="I1078" s="37">
        <f>Table1[[#This Row],[SumOfPaid]]*Table1[[#This Row],[Actuarial Factor 6/13/22]]</f>
        <v>6669.1601649758732</v>
      </c>
      <c r="J1078" s="33">
        <v>1.2449361241165109</v>
      </c>
      <c r="K1078" s="33" t="s">
        <v>378</v>
      </c>
      <c r="L1078" s="33" t="s">
        <v>806</v>
      </c>
      <c r="M1078" s="35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78" s="35" t="str">
        <f>IFERROR(IF(Table1[[#This Row],[Medicare Rate in CR]]&gt;0,"Y","N"),"N")</f>
        <v>Y</v>
      </c>
      <c r="O1078" s="40">
        <f>Table1[[#This Row],[Medicare Rate in CR]]*Table1[[#This Row],[SumOfUnits]]*Table1[[#This Row],[Actuarial Factor 6/13/22]]</f>
        <v>7828.980006286537</v>
      </c>
      <c r="P107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7828.980006286537</v>
      </c>
      <c r="Q1078" s="37">
        <f>Table1[[#This Row],[Trended Medicare Pricing for all RHCs]]-Table1[[#This Row],[SumOfSFY23 Estimated Payment 6/13/2022]]</f>
        <v>1159.8198413106638</v>
      </c>
      <c r="R1078" s="35">
        <f>Table1[[#This Row],[SumOfUnits]]*Table1[[#This Row],[Actuarial Factor 6/13/22]]</f>
        <v>78.43097581934019</v>
      </c>
    </row>
    <row r="1079" spans="1:18" x14ac:dyDescent="0.2">
      <c r="A1079" s="178" t="s">
        <v>12</v>
      </c>
      <c r="B1079" s="33" t="s">
        <v>820</v>
      </c>
      <c r="C1079" s="33" t="s">
        <v>364</v>
      </c>
      <c r="D1079" s="33" t="s">
        <v>2</v>
      </c>
      <c r="E1079" s="33" t="s">
        <v>802</v>
      </c>
      <c r="F1079" s="37">
        <v>258.93</v>
      </c>
      <c r="G1079" s="33">
        <v>3</v>
      </c>
      <c r="H1079" s="33">
        <v>3</v>
      </c>
      <c r="I1079" s="37">
        <f>Table1[[#This Row],[SumOfPaid]]*Table1[[#This Row],[Actuarial Factor 6/13/22]]</f>
        <v>363.33165989715593</v>
      </c>
      <c r="J1079" s="33">
        <v>1.4032041860624722</v>
      </c>
      <c r="K1079" s="33" t="s">
        <v>378</v>
      </c>
      <c r="L1079" s="33" t="s">
        <v>806</v>
      </c>
      <c r="M1079" s="35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79" s="35" t="str">
        <f>IFERROR(IF(Table1[[#This Row],[Medicare Rate in CR]]&gt;0,"Y","N"),"N")</f>
        <v>Y</v>
      </c>
      <c r="O1079" s="40">
        <f>Table1[[#This Row],[Medicare Rate in CR]]*Table1[[#This Row],[SumOfUnits]]*Table1[[#This Row],[Actuarial Factor 6/13/22]]</f>
        <v>420.20352555826793</v>
      </c>
      <c r="P107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420.20352555826793</v>
      </c>
      <c r="Q1079" s="37">
        <f>Table1[[#This Row],[Trended Medicare Pricing for all RHCs]]-Table1[[#This Row],[SumOfSFY23 Estimated Payment 6/13/2022]]</f>
        <v>56.871865661111997</v>
      </c>
      <c r="R1079" s="35">
        <f>Table1[[#This Row],[SumOfUnits]]*Table1[[#This Row],[Actuarial Factor 6/13/22]]</f>
        <v>4.2096125581874162</v>
      </c>
    </row>
    <row r="1080" spans="1:18" x14ac:dyDescent="0.2">
      <c r="A1080" s="178" t="s">
        <v>12</v>
      </c>
      <c r="B1080" s="33" t="s">
        <v>820</v>
      </c>
      <c r="C1080" s="33" t="s">
        <v>364</v>
      </c>
      <c r="D1080" s="33" t="s">
        <v>2</v>
      </c>
      <c r="E1080" s="33" t="s">
        <v>801</v>
      </c>
      <c r="F1080" s="37">
        <v>1057.28</v>
      </c>
      <c r="G1080" s="33">
        <v>10</v>
      </c>
      <c r="H1080" s="33">
        <v>10</v>
      </c>
      <c r="I1080" s="37">
        <f>Table1[[#This Row],[SumOfPaid]]*Table1[[#This Row],[Actuarial Factor 6/13/22]]</f>
        <v>1399.0666940225572</v>
      </c>
      <c r="J1080" s="33">
        <v>1.3232697998851366</v>
      </c>
      <c r="K1080" s="33" t="s">
        <v>378</v>
      </c>
      <c r="L1080" s="33" t="s">
        <v>806</v>
      </c>
      <c r="M1080" s="35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80" s="35" t="str">
        <f>IFERROR(IF(Table1[[#This Row],[Medicare Rate in CR]]&gt;0,"Y","N"),"N")</f>
        <v>Y</v>
      </c>
      <c r="O1080" s="40">
        <f>Table1[[#This Row],[Medicare Rate in CR]]*Table1[[#This Row],[SumOfUnits]]*Table1[[#This Row],[Actuarial Factor 6/13/22]]</f>
        <v>1320.8879142453432</v>
      </c>
      <c r="P108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1320.8879142453432</v>
      </c>
      <c r="Q1080" s="37">
        <f>Table1[[#This Row],[Trended Medicare Pricing for all RHCs]]-Table1[[#This Row],[SumOfSFY23 Estimated Payment 6/13/2022]]</f>
        <v>-78.178779777214004</v>
      </c>
      <c r="R1080" s="35">
        <f>Table1[[#This Row],[SumOfUnits]]*Table1[[#This Row],[Actuarial Factor 6/13/22]]</f>
        <v>13.232697998851366</v>
      </c>
    </row>
    <row r="1081" spans="1:18" x14ac:dyDescent="0.2">
      <c r="A1081" s="178" t="s">
        <v>12</v>
      </c>
      <c r="B1081" s="33" t="s">
        <v>820</v>
      </c>
      <c r="C1081" s="33" t="s">
        <v>364</v>
      </c>
      <c r="D1081" s="33" t="s">
        <v>2</v>
      </c>
      <c r="E1081" s="33" t="s">
        <v>800</v>
      </c>
      <c r="F1081" s="37">
        <v>168.15</v>
      </c>
      <c r="G1081" s="33">
        <v>2</v>
      </c>
      <c r="H1081" s="33">
        <v>2</v>
      </c>
      <c r="I1081" s="37">
        <f>Table1[[#This Row],[SumOfPaid]]*Table1[[#This Row],[Actuarial Factor 6/13/22]]</f>
        <v>217.1129946541181</v>
      </c>
      <c r="J1081" s="33">
        <v>1.2911864088856264</v>
      </c>
      <c r="K1081" s="33" t="s">
        <v>378</v>
      </c>
      <c r="L1081" s="33" t="s">
        <v>806</v>
      </c>
      <c r="M1081" s="35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81" s="35" t="str">
        <f>IFERROR(IF(Table1[[#This Row],[Medicare Rate in CR]]&gt;0,"Y","N"),"N")</f>
        <v>Y</v>
      </c>
      <c r="O1081" s="40">
        <f>Table1[[#This Row],[Medicare Rate in CR]]*Table1[[#This Row],[SumOfUnits]]*Table1[[#This Row],[Actuarial Factor 6/13/22]]</f>
        <v>257.77245466992645</v>
      </c>
      <c r="P108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257.77245466992645</v>
      </c>
      <c r="Q1081" s="37">
        <f>Table1[[#This Row],[Trended Medicare Pricing for all RHCs]]-Table1[[#This Row],[SumOfSFY23 Estimated Payment 6/13/2022]]</f>
        <v>40.659460015808349</v>
      </c>
      <c r="R1081" s="35">
        <f>Table1[[#This Row],[SumOfUnits]]*Table1[[#This Row],[Actuarial Factor 6/13/22]]</f>
        <v>2.5823728177712528</v>
      </c>
    </row>
    <row r="1082" spans="1:18" x14ac:dyDescent="0.2">
      <c r="A1082" s="178" t="s">
        <v>12</v>
      </c>
      <c r="B1082" s="33" t="s">
        <v>820</v>
      </c>
      <c r="C1082" s="33" t="s">
        <v>364</v>
      </c>
      <c r="D1082" s="33" t="s">
        <v>2</v>
      </c>
      <c r="E1082" s="33" t="s">
        <v>798</v>
      </c>
      <c r="F1082" s="37">
        <v>5574.87</v>
      </c>
      <c r="G1082" s="33">
        <v>55</v>
      </c>
      <c r="H1082" s="33">
        <v>55</v>
      </c>
      <c r="I1082" s="37">
        <f>Table1[[#This Row],[SumOfPaid]]*Table1[[#This Row],[Actuarial Factor 6/13/22]]</f>
        <v>8198.3603499910914</v>
      </c>
      <c r="J1082" s="33">
        <v>1.4705922021484072</v>
      </c>
      <c r="K1082" s="33" t="s">
        <v>378</v>
      </c>
      <c r="L1082" s="33" t="s">
        <v>806</v>
      </c>
      <c r="M1082" s="35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82" s="35" t="str">
        <f>IFERROR(IF(Table1[[#This Row],[Medicare Rate in CR]]&gt;0,"Y","N"),"N")</f>
        <v>Y</v>
      </c>
      <c r="O1082" s="40">
        <f>Table1[[#This Row],[Medicare Rate in CR]]*Table1[[#This Row],[SumOfUnits]]*Table1[[#This Row],[Actuarial Factor 6/13/22]]</f>
        <v>8073.6982490149694</v>
      </c>
      <c r="P108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8073.6982490149694</v>
      </c>
      <c r="Q1082" s="37">
        <f>Table1[[#This Row],[Trended Medicare Pricing for all RHCs]]-Table1[[#This Row],[SumOfSFY23 Estimated Payment 6/13/2022]]</f>
        <v>-124.66210097612202</v>
      </c>
      <c r="R1082" s="35">
        <f>Table1[[#This Row],[SumOfUnits]]*Table1[[#This Row],[Actuarial Factor 6/13/22]]</f>
        <v>80.882571118162403</v>
      </c>
    </row>
    <row r="1083" spans="1:18" x14ac:dyDescent="0.2">
      <c r="A1083" s="178" t="s">
        <v>12</v>
      </c>
      <c r="B1083" s="33" t="s">
        <v>820</v>
      </c>
      <c r="C1083" s="33" t="s">
        <v>364</v>
      </c>
      <c r="D1083" s="33" t="s">
        <v>2</v>
      </c>
      <c r="E1083" s="33" t="s">
        <v>799</v>
      </c>
      <c r="F1083" s="37">
        <v>2769.8900000000003</v>
      </c>
      <c r="G1083" s="33">
        <v>27</v>
      </c>
      <c r="H1083" s="33">
        <v>27</v>
      </c>
      <c r="I1083" s="37">
        <f>Table1[[#This Row],[SumOfPaid]]*Table1[[#This Row],[Actuarial Factor 6/13/22]]</f>
        <v>3429.6823524895149</v>
      </c>
      <c r="J1083" s="33">
        <v>1.2382016442853379</v>
      </c>
      <c r="K1083" s="33" t="s">
        <v>378</v>
      </c>
      <c r="L1083" s="33" t="s">
        <v>806</v>
      </c>
      <c r="M1083" s="35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83" s="35" t="str">
        <f>IFERROR(IF(Table1[[#This Row],[Medicare Rate in CR]]&gt;0,"Y","N"),"N")</f>
        <v>Y</v>
      </c>
      <c r="O1083" s="40">
        <f>Table1[[#This Row],[Medicare Rate in CR]]*Table1[[#This Row],[SumOfUnits]]*Table1[[#This Row],[Actuarial Factor 6/13/22]]</f>
        <v>3337.1267795791855</v>
      </c>
      <c r="P108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3337.1267795791855</v>
      </c>
      <c r="Q1083" s="37">
        <f>Table1[[#This Row],[Trended Medicare Pricing for all RHCs]]-Table1[[#This Row],[SumOfSFY23 Estimated Payment 6/13/2022]]</f>
        <v>-92.555572910329374</v>
      </c>
      <c r="R1083" s="35">
        <f>Table1[[#This Row],[SumOfUnits]]*Table1[[#This Row],[Actuarial Factor 6/13/22]]</f>
        <v>33.431444395704119</v>
      </c>
    </row>
    <row r="1084" spans="1:18" x14ac:dyDescent="0.2">
      <c r="A1084" s="178" t="s">
        <v>12</v>
      </c>
      <c r="B1084" s="33" t="s">
        <v>820</v>
      </c>
      <c r="C1084" s="33" t="s">
        <v>364</v>
      </c>
      <c r="D1084" s="33" t="s">
        <v>2</v>
      </c>
      <c r="E1084" s="33" t="s">
        <v>803</v>
      </c>
      <c r="F1084" s="37">
        <v>364.55</v>
      </c>
      <c r="G1084" s="33">
        <v>3</v>
      </c>
      <c r="H1084" s="33">
        <v>3</v>
      </c>
      <c r="I1084" s="37">
        <f>Table1[[#This Row],[SumOfPaid]]*Table1[[#This Row],[Actuarial Factor 6/13/22]]</f>
        <v>680.13033954403102</v>
      </c>
      <c r="J1084" s="33">
        <v>1.8656709355205896</v>
      </c>
      <c r="K1084" s="33" t="s">
        <v>378</v>
      </c>
      <c r="L1084" s="33" t="s">
        <v>806</v>
      </c>
      <c r="M1084" s="35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84" s="35" t="str">
        <f>IFERROR(IF(Table1[[#This Row],[Medicare Rate in CR]]&gt;0,"Y","N"),"N")</f>
        <v>Y</v>
      </c>
      <c r="O1084" s="40">
        <f>Table1[[#This Row],[Medicare Rate in CR]]*Table1[[#This Row],[SumOfUnits]]*Table1[[#This Row],[Actuarial Factor 6/13/22]]</f>
        <v>558.69381835099568</v>
      </c>
      <c r="P108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558.69381835099568</v>
      </c>
      <c r="Q1084" s="37">
        <f>Table1[[#This Row],[Trended Medicare Pricing for all RHCs]]-Table1[[#This Row],[SumOfSFY23 Estimated Payment 6/13/2022]]</f>
        <v>-121.43652119303533</v>
      </c>
      <c r="R1084" s="35">
        <f>Table1[[#This Row],[SumOfUnits]]*Table1[[#This Row],[Actuarial Factor 6/13/22]]</f>
        <v>5.5970128065617688</v>
      </c>
    </row>
    <row r="1085" spans="1:18" x14ac:dyDescent="0.2">
      <c r="A1085" s="178" t="s">
        <v>12</v>
      </c>
      <c r="B1085" s="33" t="s">
        <v>820</v>
      </c>
      <c r="C1085" s="33" t="s">
        <v>364</v>
      </c>
      <c r="D1085" s="33" t="s">
        <v>185</v>
      </c>
      <c r="E1085" s="33" t="s">
        <v>794</v>
      </c>
      <c r="F1085" s="37">
        <v>110</v>
      </c>
      <c r="G1085" s="33">
        <v>1</v>
      </c>
      <c r="H1085" s="33">
        <v>1</v>
      </c>
      <c r="I1085" s="37">
        <f>Table1[[#This Row],[SumOfPaid]]*Table1[[#This Row],[Actuarial Factor 6/13/22]]</f>
        <v>119.3891913955959</v>
      </c>
      <c r="J1085" s="33">
        <v>1.0853562854145082</v>
      </c>
      <c r="K1085" s="33" t="s">
        <v>378</v>
      </c>
      <c r="L1085" s="33" t="s">
        <v>806</v>
      </c>
      <c r="M1085" s="35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85" s="35" t="str">
        <f>IFERROR(IF(Table1[[#This Row],[Medicare Rate in CR]]&gt;0,"Y","N"),"N")</f>
        <v>Y</v>
      </c>
      <c r="O1085" s="40">
        <f>Table1[[#This Row],[Medicare Rate in CR]]*Table1[[#This Row],[SumOfUnits]]*Table1[[#This Row],[Actuarial Factor 6/13/22]]</f>
        <v>108.3402644100762</v>
      </c>
      <c r="P108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108.3402644100762</v>
      </c>
      <c r="Q1085" s="37">
        <f>Table1[[#This Row],[Trended Medicare Pricing for all RHCs]]-Table1[[#This Row],[SumOfSFY23 Estimated Payment 6/13/2022]]</f>
        <v>-11.048926985519699</v>
      </c>
      <c r="R1085" s="35">
        <f>Table1[[#This Row],[SumOfUnits]]*Table1[[#This Row],[Actuarial Factor 6/13/22]]</f>
        <v>1.0853562854145082</v>
      </c>
    </row>
    <row r="1086" spans="1:18" x14ac:dyDescent="0.2">
      <c r="A1086" s="178" t="s">
        <v>12</v>
      </c>
      <c r="B1086" s="33" t="s">
        <v>820</v>
      </c>
      <c r="C1086" s="33" t="s">
        <v>364</v>
      </c>
      <c r="D1086" s="33" t="s">
        <v>185</v>
      </c>
      <c r="E1086" s="33" t="s">
        <v>797</v>
      </c>
      <c r="F1086" s="37">
        <v>2129.04</v>
      </c>
      <c r="G1086" s="33">
        <v>18</v>
      </c>
      <c r="H1086" s="33">
        <v>18</v>
      </c>
      <c r="I1086" s="37">
        <f>Table1[[#This Row],[SumOfPaid]]*Table1[[#This Row],[Actuarial Factor 6/13/22]]</f>
        <v>1778.6726399632469</v>
      </c>
      <c r="J1086" s="33">
        <v>0.83543411113142396</v>
      </c>
      <c r="K1086" s="33" t="s">
        <v>378</v>
      </c>
      <c r="L1086" s="33" t="s">
        <v>806</v>
      </c>
      <c r="M1086" s="35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86" s="35" t="str">
        <f>IFERROR(IF(Table1[[#This Row],[Medicare Rate in CR]]&gt;0,"Y","N"),"N")</f>
        <v>Y</v>
      </c>
      <c r="O1086" s="40">
        <f>Table1[[#This Row],[Medicare Rate in CR]]*Table1[[#This Row],[SumOfUnits]]*Table1[[#This Row],[Actuarial Factor 6/13/22]]</f>
        <v>1501.0745935164971</v>
      </c>
      <c r="P108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1501.0745935164971</v>
      </c>
      <c r="Q1086" s="37">
        <f>Table1[[#This Row],[Trended Medicare Pricing for all RHCs]]-Table1[[#This Row],[SumOfSFY23 Estimated Payment 6/13/2022]]</f>
        <v>-277.59804644674978</v>
      </c>
      <c r="R1086" s="35">
        <f>Table1[[#This Row],[SumOfUnits]]*Table1[[#This Row],[Actuarial Factor 6/13/22]]</f>
        <v>15.037814000365632</v>
      </c>
    </row>
    <row r="1087" spans="1:18" x14ac:dyDescent="0.2">
      <c r="A1087" s="178" t="s">
        <v>12</v>
      </c>
      <c r="B1087" s="33" t="s">
        <v>820</v>
      </c>
      <c r="C1087" s="33" t="s">
        <v>364</v>
      </c>
      <c r="D1087" s="33" t="s">
        <v>185</v>
      </c>
      <c r="E1087" s="33" t="s">
        <v>795</v>
      </c>
      <c r="F1087" s="37">
        <v>12159.390000000001</v>
      </c>
      <c r="G1087" s="33">
        <v>108</v>
      </c>
      <c r="H1087" s="33">
        <v>108</v>
      </c>
      <c r="I1087" s="37">
        <f>Table1[[#This Row],[SumOfPaid]]*Table1[[#This Row],[Actuarial Factor 6/13/22]]</f>
        <v>14144.587672428006</v>
      </c>
      <c r="J1087" s="33">
        <v>1.1632645776168051</v>
      </c>
      <c r="K1087" s="33" t="s">
        <v>378</v>
      </c>
      <c r="L1087" s="33" t="s">
        <v>806</v>
      </c>
      <c r="M1087" s="35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87" s="35" t="str">
        <f>IFERROR(IF(Table1[[#This Row],[Medicare Rate in CR]]&gt;0,"Y","N"),"N")</f>
        <v>Y</v>
      </c>
      <c r="O1087" s="40">
        <f>Table1[[#This Row],[Medicare Rate in CR]]*Table1[[#This Row],[SumOfUnits]]*Table1[[#This Row],[Actuarial Factor 6/13/22]]</f>
        <v>12540.643574872624</v>
      </c>
      <c r="P108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12540.643574872624</v>
      </c>
      <c r="Q1087" s="37">
        <f>Table1[[#This Row],[Trended Medicare Pricing for all RHCs]]-Table1[[#This Row],[SumOfSFY23 Estimated Payment 6/13/2022]]</f>
        <v>-1603.9440975553825</v>
      </c>
      <c r="R1087" s="35">
        <f>Table1[[#This Row],[SumOfUnits]]*Table1[[#This Row],[Actuarial Factor 6/13/22]]</f>
        <v>125.63257438261495</v>
      </c>
    </row>
    <row r="1088" spans="1:18" x14ac:dyDescent="0.2">
      <c r="A1088" s="178" t="s">
        <v>12</v>
      </c>
      <c r="B1088" s="33" t="s">
        <v>820</v>
      </c>
      <c r="C1088" s="33" t="s">
        <v>249</v>
      </c>
      <c r="D1088" s="33" t="s">
        <v>184</v>
      </c>
      <c r="E1088" s="33" t="s">
        <v>786</v>
      </c>
      <c r="F1088" s="37">
        <v>345.24</v>
      </c>
      <c r="G1088" s="33">
        <v>4</v>
      </c>
      <c r="H1088" s="33">
        <v>4</v>
      </c>
      <c r="I1088" s="37">
        <f>Table1[[#This Row],[SumOfPaid]]*Table1[[#This Row],[Actuarial Factor 6/13/22]]</f>
        <v>525.51672504516614</v>
      </c>
      <c r="J1088" s="33">
        <v>1.5221779777695694</v>
      </c>
      <c r="K1088" s="33" t="s">
        <v>378</v>
      </c>
      <c r="L1088" s="33" t="s">
        <v>806</v>
      </c>
      <c r="M1088" s="35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88" s="35" t="str">
        <f>IFERROR(IF(Table1[[#This Row],[Medicare Rate in CR]]&gt;0,"Y","N"),"N")</f>
        <v>Y</v>
      </c>
      <c r="O1088" s="40">
        <f>Table1[[#This Row],[Medicare Rate in CR]]*Table1[[#This Row],[SumOfUnits]]*Table1[[#This Row],[Actuarial Factor 6/13/22]]</f>
        <v>607.77522296383358</v>
      </c>
      <c r="P108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607.77522296383358</v>
      </c>
      <c r="Q1088" s="37">
        <f>Table1[[#This Row],[Trended Medicare Pricing for all RHCs]]-Table1[[#This Row],[SumOfSFY23 Estimated Payment 6/13/2022]]</f>
        <v>82.258497918667445</v>
      </c>
      <c r="R1088" s="35">
        <f>Table1[[#This Row],[SumOfUnits]]*Table1[[#This Row],[Actuarial Factor 6/13/22]]</f>
        <v>6.0887119110782777</v>
      </c>
    </row>
    <row r="1089" spans="1:18" x14ac:dyDescent="0.2">
      <c r="A1089" s="178" t="s">
        <v>12</v>
      </c>
      <c r="B1089" s="33" t="s">
        <v>820</v>
      </c>
      <c r="C1089" s="33" t="s">
        <v>249</v>
      </c>
      <c r="D1089" s="33" t="s">
        <v>184</v>
      </c>
      <c r="E1089" s="33" t="s">
        <v>789</v>
      </c>
      <c r="F1089" s="37">
        <v>258.93</v>
      </c>
      <c r="G1089" s="33">
        <v>3</v>
      </c>
      <c r="H1089" s="33">
        <v>3</v>
      </c>
      <c r="I1089" s="37">
        <f>Table1[[#This Row],[SumOfPaid]]*Table1[[#This Row],[Actuarial Factor 6/13/22]]</f>
        <v>401.85241828324837</v>
      </c>
      <c r="J1089" s="33">
        <v>1.551973190759079</v>
      </c>
      <c r="K1089" s="33" t="s">
        <v>378</v>
      </c>
      <c r="L1089" s="33" t="s">
        <v>806</v>
      </c>
      <c r="M1089" s="35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89" s="35" t="str">
        <f>IFERROR(IF(Table1[[#This Row],[Medicare Rate in CR]]&gt;0,"Y","N"),"N")</f>
        <v>Y</v>
      </c>
      <c r="O1089" s="40">
        <f>Table1[[#This Row],[Medicare Rate in CR]]*Table1[[#This Row],[SumOfUnits]]*Table1[[#This Row],[Actuarial Factor 6/13/22]]</f>
        <v>464.75389170471379</v>
      </c>
      <c r="P108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464.75389170471379</v>
      </c>
      <c r="Q1089" s="37">
        <f>Table1[[#This Row],[Trended Medicare Pricing for all RHCs]]-Table1[[#This Row],[SumOfSFY23 Estimated Payment 6/13/2022]]</f>
        <v>62.901473421465425</v>
      </c>
      <c r="R1089" s="35">
        <f>Table1[[#This Row],[SumOfUnits]]*Table1[[#This Row],[Actuarial Factor 6/13/22]]</f>
        <v>4.6559195722772371</v>
      </c>
    </row>
    <row r="1090" spans="1:18" x14ac:dyDescent="0.2">
      <c r="A1090" s="178" t="s">
        <v>12</v>
      </c>
      <c r="B1090" s="33" t="s">
        <v>820</v>
      </c>
      <c r="C1090" s="33" t="s">
        <v>249</v>
      </c>
      <c r="D1090" s="33" t="s">
        <v>184</v>
      </c>
      <c r="E1090" s="33" t="s">
        <v>787</v>
      </c>
      <c r="F1090" s="37">
        <v>684.04</v>
      </c>
      <c r="G1090" s="33">
        <v>8</v>
      </c>
      <c r="H1090" s="33">
        <v>8</v>
      </c>
      <c r="I1090" s="37">
        <f>Table1[[#This Row],[SumOfPaid]]*Table1[[#This Row],[Actuarial Factor 6/13/22]]</f>
        <v>854.79418706493107</v>
      </c>
      <c r="J1090" s="33">
        <v>1.2496260263506975</v>
      </c>
      <c r="K1090" s="33" t="s">
        <v>378</v>
      </c>
      <c r="L1090" s="33" t="s">
        <v>806</v>
      </c>
      <c r="M1090" s="35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90" s="35" t="str">
        <f>IFERROR(IF(Table1[[#This Row],[Medicare Rate in CR]]&gt;0,"Y","N"),"N")</f>
        <v>Y</v>
      </c>
      <c r="O1090" s="40">
        <f>Table1[[#This Row],[Medicare Rate in CR]]*Table1[[#This Row],[SumOfUnits]]*Table1[[#This Row],[Actuarial Factor 6/13/22]]</f>
        <v>997.90135960261296</v>
      </c>
      <c r="P109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997.90135960261296</v>
      </c>
      <c r="Q1090" s="37">
        <f>Table1[[#This Row],[Trended Medicare Pricing for all RHCs]]-Table1[[#This Row],[SumOfSFY23 Estimated Payment 6/13/2022]]</f>
        <v>143.10717253768189</v>
      </c>
      <c r="R1090" s="35">
        <f>Table1[[#This Row],[SumOfUnits]]*Table1[[#This Row],[Actuarial Factor 6/13/22]]</f>
        <v>9.9970082108055802</v>
      </c>
    </row>
    <row r="1091" spans="1:18" x14ac:dyDescent="0.2">
      <c r="A1091" s="178" t="s">
        <v>12</v>
      </c>
      <c r="B1091" s="33" t="s">
        <v>820</v>
      </c>
      <c r="C1091" s="33" t="s">
        <v>422</v>
      </c>
      <c r="D1091" s="33" t="s">
        <v>184</v>
      </c>
      <c r="E1091" s="33" t="s">
        <v>786</v>
      </c>
      <c r="F1091" s="37">
        <v>1102.71</v>
      </c>
      <c r="G1091" s="33">
        <v>13</v>
      </c>
      <c r="H1091" s="33">
        <v>13</v>
      </c>
      <c r="I1091" s="37">
        <f>Table1[[#This Row],[SumOfPaid]]*Table1[[#This Row],[Actuarial Factor 6/13/22]]</f>
        <v>1722.9321536483114</v>
      </c>
      <c r="J1091" s="33">
        <v>1.5624526427150487</v>
      </c>
      <c r="K1091" s="33" t="s">
        <v>378</v>
      </c>
      <c r="L1091" s="33" t="s">
        <v>806</v>
      </c>
      <c r="M1091" s="35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91" s="35" t="str">
        <f>IFERROR(IF(Table1[[#This Row],[Medicare Rate in CR]]&gt;0,"Y","N"),"N")</f>
        <v>Y</v>
      </c>
      <c r="O1091" s="40">
        <f>Table1[[#This Row],[Medicare Rate in CR]]*Table1[[#This Row],[SumOfUnits]]*Table1[[#This Row],[Actuarial Factor 6/13/22]]</f>
        <v>2027.5322963456099</v>
      </c>
      <c r="P109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2027.5322963456099</v>
      </c>
      <c r="Q1091" s="37">
        <f>Table1[[#This Row],[Trended Medicare Pricing for all RHCs]]-Table1[[#This Row],[SumOfSFY23 Estimated Payment 6/13/2022]]</f>
        <v>304.60014269729845</v>
      </c>
      <c r="R1091" s="35">
        <f>Table1[[#This Row],[SumOfUnits]]*Table1[[#This Row],[Actuarial Factor 6/13/22]]</f>
        <v>20.311884355295632</v>
      </c>
    </row>
    <row r="1092" spans="1:18" x14ac:dyDescent="0.2">
      <c r="A1092" s="178" t="s">
        <v>12</v>
      </c>
      <c r="B1092" s="33" t="s">
        <v>820</v>
      </c>
      <c r="C1092" s="33" t="s">
        <v>422</v>
      </c>
      <c r="D1092" s="33" t="s">
        <v>184</v>
      </c>
      <c r="E1092" s="33" t="s">
        <v>790</v>
      </c>
      <c r="F1092" s="37">
        <v>338.8</v>
      </c>
      <c r="G1092" s="33">
        <v>4</v>
      </c>
      <c r="H1092" s="33">
        <v>4</v>
      </c>
      <c r="I1092" s="37">
        <f>Table1[[#This Row],[SumOfPaid]]*Table1[[#This Row],[Actuarial Factor 6/13/22]]</f>
        <v>712.32640942573403</v>
      </c>
      <c r="J1092" s="33">
        <v>2.1024982568646222</v>
      </c>
      <c r="K1092" s="33" t="s">
        <v>378</v>
      </c>
      <c r="L1092" s="33" t="s">
        <v>806</v>
      </c>
      <c r="M1092" s="35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92" s="35" t="str">
        <f>IFERROR(IF(Table1[[#This Row],[Medicare Rate in CR]]&gt;0,"Y","N"),"N")</f>
        <v>Y</v>
      </c>
      <c r="O1092" s="40">
        <f>Table1[[#This Row],[Medicare Rate in CR]]*Table1[[#This Row],[SumOfUnits]]*Table1[[#This Row],[Actuarial Factor 6/13/22]]</f>
        <v>839.4855040009063</v>
      </c>
      <c r="P109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839.4855040009063</v>
      </c>
      <c r="Q1092" s="37">
        <f>Table1[[#This Row],[Trended Medicare Pricing for all RHCs]]-Table1[[#This Row],[SumOfSFY23 Estimated Payment 6/13/2022]]</f>
        <v>127.15909457517228</v>
      </c>
      <c r="R1092" s="35">
        <f>Table1[[#This Row],[SumOfUnits]]*Table1[[#This Row],[Actuarial Factor 6/13/22]]</f>
        <v>8.4099930274584889</v>
      </c>
    </row>
    <row r="1093" spans="1:18" x14ac:dyDescent="0.2">
      <c r="A1093" s="178" t="s">
        <v>12</v>
      </c>
      <c r="B1093" s="33" t="s">
        <v>820</v>
      </c>
      <c r="C1093" s="33" t="s">
        <v>422</v>
      </c>
      <c r="D1093" s="33" t="s">
        <v>184</v>
      </c>
      <c r="E1093" s="33" t="s">
        <v>789</v>
      </c>
      <c r="F1093" s="37">
        <v>423.5</v>
      </c>
      <c r="G1093" s="33">
        <v>5</v>
      </c>
      <c r="H1093" s="33">
        <v>5</v>
      </c>
      <c r="I1093" s="37">
        <f>Table1[[#This Row],[SumOfPaid]]*Table1[[#This Row],[Actuarial Factor 6/13/22]]</f>
        <v>691.01812853951174</v>
      </c>
      <c r="J1093" s="33">
        <v>1.6316838926552815</v>
      </c>
      <c r="K1093" s="33" t="s">
        <v>378</v>
      </c>
      <c r="L1093" s="33" t="s">
        <v>806</v>
      </c>
      <c r="M1093" s="35">
        <f>IFERROR(INDEX(FreeStand_MedicareCRs!E:E,MATCH(Table1[[#This Row],[Medicare Number]],FreeStand_MedicareCRs!A:A,0)),INDEX(HospitalBased_Mdcr_Rates!G:G,MATCH(Table1[[#This Row],[Medicare Number]],HospitalBased_Mdcr_Rates!E:E,0)))</f>
        <v>99.82</v>
      </c>
      <c r="N1093" s="35" t="str">
        <f>IFERROR(IF(Table1[[#This Row],[Medicare Rate in CR]]&gt;0,"Y","N"),"N")</f>
        <v>Y</v>
      </c>
      <c r="O1093" s="40">
        <f>Table1[[#This Row],[Medicare Rate in CR]]*Table1[[#This Row],[SumOfUnits]]*Table1[[#This Row],[Actuarial Factor 6/13/22]]</f>
        <v>814.37343082425093</v>
      </c>
      <c r="P109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814.37343082425093</v>
      </c>
      <c r="Q1093" s="37">
        <f>Table1[[#This Row],[Trended Medicare Pricing for all RHCs]]-Table1[[#This Row],[SumOfSFY23 Estimated Payment 6/13/2022]]</f>
        <v>123.3553022847392</v>
      </c>
      <c r="R1093" s="35">
        <f>Table1[[#This Row],[SumOfUnits]]*Table1[[#This Row],[Actuarial Factor 6/13/22]]</f>
        <v>8.1584194632764078</v>
      </c>
    </row>
    <row r="1094" spans="1:18" x14ac:dyDescent="0.2">
      <c r="A1094" s="178" t="s">
        <v>61</v>
      </c>
      <c r="B1094" s="33" t="s">
        <v>707</v>
      </c>
      <c r="C1094" s="33" t="s">
        <v>426</v>
      </c>
      <c r="D1094" s="33" t="s">
        <v>184</v>
      </c>
      <c r="E1094" s="33" t="s">
        <v>789</v>
      </c>
      <c r="F1094" s="37">
        <v>814.98</v>
      </c>
      <c r="G1094" s="33">
        <v>5</v>
      </c>
      <c r="H1094" s="33">
        <v>5</v>
      </c>
      <c r="I1094" s="37">
        <f>Table1[[#This Row],[SumOfPaid]]*Table1[[#This Row],[Actuarial Factor 6/13/22]]</f>
        <v>1236.3464619106771</v>
      </c>
      <c r="J1094" s="33">
        <v>1.5170267514671245</v>
      </c>
      <c r="K1094" s="33" t="s">
        <v>247</v>
      </c>
      <c r="L1094" s="33" t="s">
        <v>805</v>
      </c>
      <c r="M1094" s="35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094" s="35" t="str">
        <f>IFERROR(IF(Table1[[#This Row],[Medicare Rate in CR]]&gt;0,"Y","N"),"N")</f>
        <v>Y</v>
      </c>
      <c r="O1094" s="40">
        <f>Table1[[#This Row],[Medicare Rate in CR]]*Table1[[#This Row],[SumOfUnits]]*Table1[[#This Row],[Actuarial Factor 6/13/22]]</f>
        <v>1385.1212754270582</v>
      </c>
      <c r="P109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1385.1212754270582</v>
      </c>
      <c r="Q1094" s="37">
        <f>Table1[[#This Row],[Trended Medicare Pricing for all RHCs]]-Table1[[#This Row],[SumOfSFY23 Estimated Payment 6/13/2022]]</f>
        <v>148.77481351638107</v>
      </c>
      <c r="R1094" s="35">
        <f>Table1[[#This Row],[SumOfUnits]]*Table1[[#This Row],[Actuarial Factor 6/13/22]]</f>
        <v>7.5851337573356226</v>
      </c>
    </row>
    <row r="1095" spans="1:18" x14ac:dyDescent="0.2">
      <c r="A1095" s="178" t="s">
        <v>61</v>
      </c>
      <c r="B1095" s="33" t="s">
        <v>707</v>
      </c>
      <c r="C1095" s="33" t="s">
        <v>426</v>
      </c>
      <c r="D1095" s="33" t="s">
        <v>184</v>
      </c>
      <c r="E1095" s="33" t="s">
        <v>788</v>
      </c>
      <c r="F1095" s="37">
        <v>163.47999999999999</v>
      </c>
      <c r="G1095" s="33">
        <v>1</v>
      </c>
      <c r="H1095" s="33">
        <v>1</v>
      </c>
      <c r="I1095" s="37">
        <f>Table1[[#This Row],[SumOfPaid]]*Table1[[#This Row],[Actuarial Factor 6/13/22]]</f>
        <v>356.29700917841222</v>
      </c>
      <c r="J1095" s="33">
        <v>2.179453200259434</v>
      </c>
      <c r="K1095" s="33" t="s">
        <v>247</v>
      </c>
      <c r="L1095" s="33" t="s">
        <v>805</v>
      </c>
      <c r="M1095" s="35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095" s="35" t="str">
        <f>IFERROR(IF(Table1[[#This Row],[Medicare Rate in CR]]&gt;0,"Y","N"),"N")</f>
        <v>Y</v>
      </c>
      <c r="O1095" s="40">
        <f>Table1[[#This Row],[Medicare Rate in CR]]*Table1[[#This Row],[SumOfUnits]]*Table1[[#This Row],[Actuarial Factor 6/13/22]]</f>
        <v>397.98994889937529</v>
      </c>
      <c r="P109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397.98994889937529</v>
      </c>
      <c r="Q1095" s="37">
        <f>Table1[[#This Row],[Trended Medicare Pricing for all RHCs]]-Table1[[#This Row],[SumOfSFY23 Estimated Payment 6/13/2022]]</f>
        <v>41.692939720963068</v>
      </c>
      <c r="R1095" s="35">
        <f>Table1[[#This Row],[SumOfUnits]]*Table1[[#This Row],[Actuarial Factor 6/13/22]]</f>
        <v>2.179453200259434</v>
      </c>
    </row>
    <row r="1096" spans="1:18" x14ac:dyDescent="0.2">
      <c r="A1096" s="178" t="s">
        <v>61</v>
      </c>
      <c r="B1096" s="33" t="s">
        <v>707</v>
      </c>
      <c r="C1096" s="33" t="s">
        <v>426</v>
      </c>
      <c r="D1096" s="33" t="s">
        <v>184</v>
      </c>
      <c r="E1096" s="33" t="s">
        <v>787</v>
      </c>
      <c r="F1096" s="37">
        <v>163.47999999999999</v>
      </c>
      <c r="G1096" s="33">
        <v>1</v>
      </c>
      <c r="H1096" s="33">
        <v>1</v>
      </c>
      <c r="I1096" s="37">
        <f>Table1[[#This Row],[SumOfPaid]]*Table1[[#This Row],[Actuarial Factor 6/13/22]]</f>
        <v>212.10515525487185</v>
      </c>
      <c r="J1096" s="33">
        <v>1.2974379450383646</v>
      </c>
      <c r="K1096" s="33" t="s">
        <v>247</v>
      </c>
      <c r="L1096" s="33" t="s">
        <v>805</v>
      </c>
      <c r="M1096" s="35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096" s="35" t="str">
        <f>IFERROR(IF(Table1[[#This Row],[Medicare Rate in CR]]&gt;0,"Y","N"),"N")</f>
        <v>Y</v>
      </c>
      <c r="O1096" s="40">
        <f>Table1[[#This Row],[Medicare Rate in CR]]*Table1[[#This Row],[SumOfUnits]]*Table1[[#This Row],[Actuarial Factor 6/13/22]]</f>
        <v>236.92514314345578</v>
      </c>
      <c r="P109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236.92514314345578</v>
      </c>
      <c r="Q1096" s="37">
        <f>Table1[[#This Row],[Trended Medicare Pricing for all RHCs]]-Table1[[#This Row],[SumOfSFY23 Estimated Payment 6/13/2022]]</f>
        <v>24.819987888583938</v>
      </c>
      <c r="R1096" s="35">
        <f>Table1[[#This Row],[SumOfUnits]]*Table1[[#This Row],[Actuarial Factor 6/13/22]]</f>
        <v>1.2974379450383646</v>
      </c>
    </row>
    <row r="1097" spans="1:18" x14ac:dyDescent="0.2">
      <c r="A1097" s="178" t="s">
        <v>61</v>
      </c>
      <c r="B1097" s="33" t="s">
        <v>707</v>
      </c>
      <c r="C1097" s="33" t="s">
        <v>426</v>
      </c>
      <c r="D1097" s="33" t="s">
        <v>185</v>
      </c>
      <c r="E1097" s="33" t="s">
        <v>795</v>
      </c>
      <c r="F1097" s="37">
        <v>330.02</v>
      </c>
      <c r="G1097" s="33">
        <v>2</v>
      </c>
      <c r="H1097" s="33">
        <v>2</v>
      </c>
      <c r="I1097" s="37">
        <f>Table1[[#This Row],[SumOfPaid]]*Table1[[#This Row],[Actuarial Factor 6/13/22]]</f>
        <v>367.95291483012284</v>
      </c>
      <c r="J1097" s="33">
        <v>1.1149412606209408</v>
      </c>
      <c r="K1097" s="33" t="s">
        <v>247</v>
      </c>
      <c r="L1097" s="33" t="s">
        <v>805</v>
      </c>
      <c r="M1097" s="35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097" s="35" t="str">
        <f>IFERROR(IF(Table1[[#This Row],[Medicare Rate in CR]]&gt;0,"Y","N"),"N")</f>
        <v>Y</v>
      </c>
      <c r="O1097" s="40">
        <f>Table1[[#This Row],[Medicare Rate in CR]]*Table1[[#This Row],[SumOfUnits]]*Table1[[#This Row],[Actuarial Factor 6/13/22]]</f>
        <v>407.19884720398005</v>
      </c>
      <c r="P109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407.19884720398005</v>
      </c>
      <c r="Q1097" s="37">
        <f>Table1[[#This Row],[Trended Medicare Pricing for all RHCs]]-Table1[[#This Row],[SumOfSFY23 Estimated Payment 6/13/2022]]</f>
        <v>39.245932373857215</v>
      </c>
      <c r="R1097" s="35">
        <f>Table1[[#This Row],[SumOfUnits]]*Table1[[#This Row],[Actuarial Factor 6/13/22]]</f>
        <v>2.2298825212418816</v>
      </c>
    </row>
    <row r="1098" spans="1:18" x14ac:dyDescent="0.2">
      <c r="A1098" s="178" t="s">
        <v>61</v>
      </c>
      <c r="B1098" s="33" t="s">
        <v>707</v>
      </c>
      <c r="C1098" s="33" t="s">
        <v>413</v>
      </c>
      <c r="D1098" s="33" t="s">
        <v>185</v>
      </c>
      <c r="E1098" s="33" t="s">
        <v>795</v>
      </c>
      <c r="F1098" s="37">
        <v>226.25</v>
      </c>
      <c r="G1098" s="33">
        <v>2</v>
      </c>
      <c r="H1098" s="33">
        <v>2</v>
      </c>
      <c r="I1098" s="37">
        <f>Table1[[#This Row],[SumOfPaid]]*Table1[[#This Row],[Actuarial Factor 6/13/22]]</f>
        <v>273.49237789041638</v>
      </c>
      <c r="J1098" s="33">
        <v>1.2088060901233872</v>
      </c>
      <c r="K1098" s="33" t="s">
        <v>247</v>
      </c>
      <c r="L1098" s="33" t="s">
        <v>805</v>
      </c>
      <c r="M1098" s="35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098" s="35" t="str">
        <f>IFERROR(IF(Table1[[#This Row],[Medicare Rate in CR]]&gt;0,"Y","N"),"N")</f>
        <v>Y</v>
      </c>
      <c r="O1098" s="40">
        <f>Table1[[#This Row],[Medicare Rate in CR]]*Table1[[#This Row],[SumOfUnits]]*Table1[[#This Row],[Actuarial Factor 6/13/22]]</f>
        <v>441.48016023486355</v>
      </c>
      <c r="P109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441.48016023486355</v>
      </c>
      <c r="Q1098" s="37">
        <f>Table1[[#This Row],[Trended Medicare Pricing for all RHCs]]-Table1[[#This Row],[SumOfSFY23 Estimated Payment 6/13/2022]]</f>
        <v>167.98778234444717</v>
      </c>
      <c r="R1098" s="35">
        <f>Table1[[#This Row],[SumOfUnits]]*Table1[[#This Row],[Actuarial Factor 6/13/22]]</f>
        <v>2.4176121802467745</v>
      </c>
    </row>
    <row r="1099" spans="1:18" x14ac:dyDescent="0.2">
      <c r="A1099" s="178" t="s">
        <v>61</v>
      </c>
      <c r="B1099" s="33" t="s">
        <v>707</v>
      </c>
      <c r="C1099" s="33" t="s">
        <v>381</v>
      </c>
      <c r="D1099" s="33" t="s">
        <v>185</v>
      </c>
      <c r="E1099" s="33" t="s">
        <v>795</v>
      </c>
      <c r="F1099" s="37">
        <v>322.12</v>
      </c>
      <c r="G1099" s="33">
        <v>2</v>
      </c>
      <c r="H1099" s="33">
        <v>2</v>
      </c>
      <c r="I1099" s="37">
        <f>Table1[[#This Row],[SumOfPaid]]*Table1[[#This Row],[Actuarial Factor 6/13/22]]</f>
        <v>387.46926630793735</v>
      </c>
      <c r="J1099" s="33">
        <v>1.2028724273809057</v>
      </c>
      <c r="K1099" s="33" t="s">
        <v>247</v>
      </c>
      <c r="L1099" s="33" t="s">
        <v>805</v>
      </c>
      <c r="M1099" s="35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099" s="35" t="str">
        <f>IFERROR(IF(Table1[[#This Row],[Medicare Rate in CR]]&gt;0,"Y","N"),"N")</f>
        <v>Y</v>
      </c>
      <c r="O1099" s="40">
        <f>Table1[[#This Row],[Medicare Rate in CR]]*Table1[[#This Row],[SumOfUnits]]*Table1[[#This Row],[Actuarial Factor 6/13/22]]</f>
        <v>439.31306792805441</v>
      </c>
      <c r="P109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439.31306792805441</v>
      </c>
      <c r="Q1099" s="37">
        <f>Table1[[#This Row],[Trended Medicare Pricing for all RHCs]]-Table1[[#This Row],[SumOfSFY23 Estimated Payment 6/13/2022]]</f>
        <v>51.843801620117063</v>
      </c>
      <c r="R1099" s="35">
        <f>Table1[[#This Row],[SumOfUnits]]*Table1[[#This Row],[Actuarial Factor 6/13/22]]</f>
        <v>2.4057448547618114</v>
      </c>
    </row>
    <row r="1100" spans="1:18" x14ac:dyDescent="0.2">
      <c r="A1100" s="178" t="s">
        <v>61</v>
      </c>
      <c r="B1100" s="33" t="s">
        <v>707</v>
      </c>
      <c r="C1100" s="33" t="s">
        <v>364</v>
      </c>
      <c r="D1100" s="33" t="s">
        <v>184</v>
      </c>
      <c r="E1100" s="33" t="s">
        <v>792</v>
      </c>
      <c r="F1100" s="37">
        <v>4268.2</v>
      </c>
      <c r="G1100" s="33">
        <v>27</v>
      </c>
      <c r="H1100" s="33">
        <v>27</v>
      </c>
      <c r="I1100" s="37">
        <f>Table1[[#This Row],[SumOfPaid]]*Table1[[#This Row],[Actuarial Factor 6/13/22]]</f>
        <v>6223.0649253163556</v>
      </c>
      <c r="J1100" s="33">
        <v>1.4580068706518803</v>
      </c>
      <c r="K1100" s="33" t="s">
        <v>247</v>
      </c>
      <c r="L1100" s="33" t="s">
        <v>805</v>
      </c>
      <c r="M1100" s="35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00" s="35" t="str">
        <f>IFERROR(IF(Table1[[#This Row],[Medicare Rate in CR]]&gt;0,"Y","N"),"N")</f>
        <v>Y</v>
      </c>
      <c r="O1100" s="40">
        <f>Table1[[#This Row],[Medicare Rate in CR]]*Table1[[#This Row],[SumOfUnits]]*Table1[[#This Row],[Actuarial Factor 6/13/22]]</f>
        <v>7188.6591355429764</v>
      </c>
      <c r="P110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7188.6591355429764</v>
      </c>
      <c r="Q1100" s="37">
        <f>Table1[[#This Row],[Trended Medicare Pricing for all RHCs]]-Table1[[#This Row],[SumOfSFY23 Estimated Payment 6/13/2022]]</f>
        <v>965.59421022662082</v>
      </c>
      <c r="R1100" s="35">
        <f>Table1[[#This Row],[SumOfUnits]]*Table1[[#This Row],[Actuarial Factor 6/13/22]]</f>
        <v>39.366185507600768</v>
      </c>
    </row>
    <row r="1101" spans="1:18" x14ac:dyDescent="0.2">
      <c r="A1101" s="178" t="s">
        <v>61</v>
      </c>
      <c r="B1101" s="33" t="s">
        <v>707</v>
      </c>
      <c r="C1101" s="33" t="s">
        <v>364</v>
      </c>
      <c r="D1101" s="33" t="s">
        <v>184</v>
      </c>
      <c r="E1101" s="33" t="s">
        <v>786</v>
      </c>
      <c r="F1101" s="37">
        <v>33824.260000000024</v>
      </c>
      <c r="G1101" s="33">
        <v>209</v>
      </c>
      <c r="H1101" s="33">
        <v>209</v>
      </c>
      <c r="I1101" s="37">
        <f>Table1[[#This Row],[SumOfPaid]]*Table1[[#This Row],[Actuarial Factor 6/13/22]]</f>
        <v>47816.565182333739</v>
      </c>
      <c r="J1101" s="33">
        <v>1.4136766091064137</v>
      </c>
      <c r="K1101" s="33" t="s">
        <v>247</v>
      </c>
      <c r="L1101" s="33" t="s">
        <v>805</v>
      </c>
      <c r="M1101" s="35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01" s="35" t="str">
        <f>IFERROR(IF(Table1[[#This Row],[Medicare Rate in CR]]&gt;0,"Y","N"),"N")</f>
        <v>Y</v>
      </c>
      <c r="O1101" s="40">
        <f>Table1[[#This Row],[Medicare Rate in CR]]*Table1[[#This Row],[SumOfUnits]]*Table1[[#This Row],[Actuarial Factor 6/13/22]]</f>
        <v>53953.660488084744</v>
      </c>
      <c r="P110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53953.660488084744</v>
      </c>
      <c r="Q1101" s="37">
        <f>Table1[[#This Row],[Trended Medicare Pricing for all RHCs]]-Table1[[#This Row],[SumOfSFY23 Estimated Payment 6/13/2022]]</f>
        <v>6137.0953057510051</v>
      </c>
      <c r="R1101" s="35">
        <f>Table1[[#This Row],[SumOfUnits]]*Table1[[#This Row],[Actuarial Factor 6/13/22]]</f>
        <v>295.45841130324044</v>
      </c>
    </row>
    <row r="1102" spans="1:18" x14ac:dyDescent="0.2">
      <c r="A1102" s="178" t="s">
        <v>61</v>
      </c>
      <c r="B1102" s="33" t="s">
        <v>707</v>
      </c>
      <c r="C1102" s="33" t="s">
        <v>364</v>
      </c>
      <c r="D1102" s="33" t="s">
        <v>184</v>
      </c>
      <c r="E1102" s="33" t="s">
        <v>790</v>
      </c>
      <c r="F1102" s="37">
        <v>26304.370000000006</v>
      </c>
      <c r="G1102" s="33">
        <v>167</v>
      </c>
      <c r="H1102" s="33">
        <v>167</v>
      </c>
      <c r="I1102" s="37">
        <f>Table1[[#This Row],[SumOfPaid]]*Table1[[#This Row],[Actuarial Factor 6/13/22]]</f>
        <v>54933.991892465776</v>
      </c>
      <c r="J1102" s="33">
        <v>2.0883979313120125</v>
      </c>
      <c r="K1102" s="33" t="s">
        <v>247</v>
      </c>
      <c r="L1102" s="33" t="s">
        <v>805</v>
      </c>
      <c r="M1102" s="35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02" s="35" t="str">
        <f>IFERROR(IF(Table1[[#This Row],[Medicare Rate in CR]]&gt;0,"Y","N"),"N")</f>
        <v>Y</v>
      </c>
      <c r="O1102" s="40">
        <f>Table1[[#This Row],[Medicare Rate in CR]]*Table1[[#This Row],[SumOfUnits]]*Table1[[#This Row],[Actuarial Factor 6/13/22]]</f>
        <v>63687.511821560067</v>
      </c>
      <c r="P110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63687.511821560067</v>
      </c>
      <c r="Q1102" s="37">
        <f>Table1[[#This Row],[Trended Medicare Pricing for all RHCs]]-Table1[[#This Row],[SumOfSFY23 Estimated Payment 6/13/2022]]</f>
        <v>8753.519929094291</v>
      </c>
      <c r="R1102" s="35">
        <f>Table1[[#This Row],[SumOfUnits]]*Table1[[#This Row],[Actuarial Factor 6/13/22]]</f>
        <v>348.76245452910609</v>
      </c>
    </row>
    <row r="1103" spans="1:18" x14ac:dyDescent="0.2">
      <c r="A1103" s="178" t="s">
        <v>61</v>
      </c>
      <c r="B1103" s="33" t="s">
        <v>707</v>
      </c>
      <c r="C1103" s="33" t="s">
        <v>364</v>
      </c>
      <c r="D1103" s="33" t="s">
        <v>184</v>
      </c>
      <c r="E1103" s="33" t="s">
        <v>789</v>
      </c>
      <c r="F1103" s="37">
        <v>50396.459999999992</v>
      </c>
      <c r="G1103" s="33">
        <v>319</v>
      </c>
      <c r="H1103" s="33">
        <v>319</v>
      </c>
      <c r="I1103" s="37">
        <f>Table1[[#This Row],[SumOfPaid]]*Table1[[#This Row],[Actuarial Factor 6/13/22]]</f>
        <v>73922.143502135907</v>
      </c>
      <c r="J1103" s="33">
        <v>1.4668122225675357</v>
      </c>
      <c r="K1103" s="33" t="s">
        <v>247</v>
      </c>
      <c r="L1103" s="33" t="s">
        <v>805</v>
      </c>
      <c r="M1103" s="35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03" s="35" t="str">
        <f>IFERROR(IF(Table1[[#This Row],[Medicare Rate in CR]]&gt;0,"Y","N"),"N")</f>
        <v>Y</v>
      </c>
      <c r="O1103" s="40">
        <f>Table1[[#This Row],[Medicare Rate in CR]]*Table1[[#This Row],[SumOfUnits]]*Table1[[#This Row],[Actuarial Factor 6/13/22]]</f>
        <v>85445.611008215419</v>
      </c>
      <c r="P110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85445.611008215419</v>
      </c>
      <c r="Q1103" s="37">
        <f>Table1[[#This Row],[Trended Medicare Pricing for all RHCs]]-Table1[[#This Row],[SumOfSFY23 Estimated Payment 6/13/2022]]</f>
        <v>11523.467506079513</v>
      </c>
      <c r="R1103" s="35">
        <f>Table1[[#This Row],[SumOfUnits]]*Table1[[#This Row],[Actuarial Factor 6/13/22]]</f>
        <v>467.91309899904388</v>
      </c>
    </row>
    <row r="1104" spans="1:18" x14ac:dyDescent="0.2">
      <c r="A1104" s="178" t="s">
        <v>61</v>
      </c>
      <c r="B1104" s="33" t="s">
        <v>707</v>
      </c>
      <c r="C1104" s="33" t="s">
        <v>364</v>
      </c>
      <c r="D1104" s="33" t="s">
        <v>184</v>
      </c>
      <c r="E1104" s="33" t="s">
        <v>791</v>
      </c>
      <c r="F1104" s="37">
        <v>1136.21</v>
      </c>
      <c r="G1104" s="33">
        <v>7</v>
      </c>
      <c r="H1104" s="33">
        <v>7</v>
      </c>
      <c r="I1104" s="37">
        <f>Table1[[#This Row],[SumOfPaid]]*Table1[[#This Row],[Actuarial Factor 6/13/22]]</f>
        <v>1754.3721131259579</v>
      </c>
      <c r="J1104" s="33">
        <v>1.5440562159512394</v>
      </c>
      <c r="K1104" s="33" t="s">
        <v>247</v>
      </c>
      <c r="L1104" s="33" t="s">
        <v>805</v>
      </c>
      <c r="M1104" s="35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04" s="35" t="str">
        <f>IFERROR(IF(Table1[[#This Row],[Medicare Rate in CR]]&gt;0,"Y","N"),"N")</f>
        <v>Y</v>
      </c>
      <c r="O1104" s="40">
        <f>Table1[[#This Row],[Medicare Rate in CR]]*Table1[[#This Row],[SumOfUnits]]*Table1[[#This Row],[Actuarial Factor 6/13/22]]</f>
        <v>1973.7207391639909</v>
      </c>
      <c r="P110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1973.7207391639909</v>
      </c>
      <c r="Q1104" s="37">
        <f>Table1[[#This Row],[Trended Medicare Pricing for all RHCs]]-Table1[[#This Row],[SumOfSFY23 Estimated Payment 6/13/2022]]</f>
        <v>219.34862603803299</v>
      </c>
      <c r="R1104" s="35">
        <f>Table1[[#This Row],[SumOfUnits]]*Table1[[#This Row],[Actuarial Factor 6/13/22]]</f>
        <v>10.808393511658675</v>
      </c>
    </row>
    <row r="1105" spans="1:18" x14ac:dyDescent="0.2">
      <c r="A1105" s="178" t="s">
        <v>61</v>
      </c>
      <c r="B1105" s="33" t="s">
        <v>707</v>
      </c>
      <c r="C1105" s="33" t="s">
        <v>364</v>
      </c>
      <c r="D1105" s="33" t="s">
        <v>184</v>
      </c>
      <c r="E1105" s="33" t="s">
        <v>788</v>
      </c>
      <c r="F1105" s="37">
        <v>26327.27</v>
      </c>
      <c r="G1105" s="33">
        <v>162</v>
      </c>
      <c r="H1105" s="33">
        <v>162</v>
      </c>
      <c r="I1105" s="37">
        <f>Table1[[#This Row],[SumOfPaid]]*Table1[[#This Row],[Actuarial Factor 6/13/22]]</f>
        <v>52003.337041147519</v>
      </c>
      <c r="J1105" s="33">
        <v>1.9752650784204939</v>
      </c>
      <c r="K1105" s="33" t="s">
        <v>247</v>
      </c>
      <c r="L1105" s="33" t="s">
        <v>805</v>
      </c>
      <c r="M1105" s="35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05" s="35" t="str">
        <f>IFERROR(IF(Table1[[#This Row],[Medicare Rate in CR]]&gt;0,"Y","N"),"N")</f>
        <v>Y</v>
      </c>
      <c r="O1105" s="40">
        <f>Table1[[#This Row],[Medicare Rate in CR]]*Table1[[#This Row],[SumOfUnits]]*Table1[[#This Row],[Actuarial Factor 6/13/22]]</f>
        <v>58433.911267199364</v>
      </c>
      <c r="P110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58433.911267199364</v>
      </c>
      <c r="Q1105" s="37">
        <f>Table1[[#This Row],[Trended Medicare Pricing for all RHCs]]-Table1[[#This Row],[SumOfSFY23 Estimated Payment 6/13/2022]]</f>
        <v>6430.5742260518455</v>
      </c>
      <c r="R1105" s="35">
        <f>Table1[[#This Row],[SumOfUnits]]*Table1[[#This Row],[Actuarial Factor 6/13/22]]</f>
        <v>319.99294270412003</v>
      </c>
    </row>
    <row r="1106" spans="1:18" x14ac:dyDescent="0.2">
      <c r="A1106" s="178" t="s">
        <v>61</v>
      </c>
      <c r="B1106" s="33" t="s">
        <v>707</v>
      </c>
      <c r="C1106" s="33" t="s">
        <v>364</v>
      </c>
      <c r="D1106" s="33" t="s">
        <v>184</v>
      </c>
      <c r="E1106" s="33" t="s">
        <v>787</v>
      </c>
      <c r="F1106" s="37">
        <v>14090.439999999999</v>
      </c>
      <c r="G1106" s="33">
        <v>87</v>
      </c>
      <c r="H1106" s="33">
        <v>87</v>
      </c>
      <c r="I1106" s="37">
        <f>Table1[[#This Row],[SumOfPaid]]*Table1[[#This Row],[Actuarial Factor 6/13/22]]</f>
        <v>17541.697760696246</v>
      </c>
      <c r="J1106" s="33">
        <v>1.2449361241165109</v>
      </c>
      <c r="K1106" s="33" t="s">
        <v>247</v>
      </c>
      <c r="L1106" s="33" t="s">
        <v>805</v>
      </c>
      <c r="M1106" s="35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06" s="35" t="str">
        <f>IFERROR(IF(Table1[[#This Row],[Medicare Rate in CR]]&gt;0,"Y","N"),"N")</f>
        <v>Y</v>
      </c>
      <c r="O1106" s="40">
        <f>Table1[[#This Row],[Medicare Rate in CR]]*Table1[[#This Row],[SumOfUnits]]*Table1[[#This Row],[Actuarial Factor 6/13/22]]</f>
        <v>19778.387349367698</v>
      </c>
      <c r="P110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19778.387349367698</v>
      </c>
      <c r="Q1106" s="37">
        <f>Table1[[#This Row],[Trended Medicare Pricing for all RHCs]]-Table1[[#This Row],[SumOfSFY23 Estimated Payment 6/13/2022]]</f>
        <v>2236.6895886714519</v>
      </c>
      <c r="R1106" s="35">
        <f>Table1[[#This Row],[SumOfUnits]]*Table1[[#This Row],[Actuarial Factor 6/13/22]]</f>
        <v>108.30944279813644</v>
      </c>
    </row>
    <row r="1107" spans="1:18" x14ac:dyDescent="0.2">
      <c r="A1107" s="178" t="s">
        <v>61</v>
      </c>
      <c r="B1107" s="33" t="s">
        <v>707</v>
      </c>
      <c r="C1107" s="33" t="s">
        <v>364</v>
      </c>
      <c r="D1107" s="33" t="s">
        <v>2</v>
      </c>
      <c r="E1107" s="33" t="s">
        <v>802</v>
      </c>
      <c r="F1107" s="37">
        <v>161.06</v>
      </c>
      <c r="G1107" s="33">
        <v>1</v>
      </c>
      <c r="H1107" s="33">
        <v>1</v>
      </c>
      <c r="I1107" s="37">
        <f>Table1[[#This Row],[SumOfPaid]]*Table1[[#This Row],[Actuarial Factor 6/13/22]]</f>
        <v>226.00006620722178</v>
      </c>
      <c r="J1107" s="33">
        <v>1.4032041860624722</v>
      </c>
      <c r="K1107" s="33" t="s">
        <v>247</v>
      </c>
      <c r="L1107" s="33" t="s">
        <v>805</v>
      </c>
      <c r="M1107" s="35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07" s="35" t="str">
        <f>IFERROR(IF(Table1[[#This Row],[Medicare Rate in CR]]&gt;0,"Y","N"),"N")</f>
        <v>Y</v>
      </c>
      <c r="O1107" s="40">
        <f>Table1[[#This Row],[Medicare Rate in CR]]*Table1[[#This Row],[SumOfUnits]]*Table1[[#This Row],[Actuarial Factor 6/13/22]]</f>
        <v>256.23911641686806</v>
      </c>
      <c r="P110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256.23911641686806</v>
      </c>
      <c r="Q1107" s="37">
        <f>Table1[[#This Row],[Trended Medicare Pricing for all RHCs]]-Table1[[#This Row],[SumOfSFY23 Estimated Payment 6/13/2022]]</f>
        <v>30.23905020964628</v>
      </c>
      <c r="R1107" s="35">
        <f>Table1[[#This Row],[SumOfUnits]]*Table1[[#This Row],[Actuarial Factor 6/13/22]]</f>
        <v>1.4032041860624722</v>
      </c>
    </row>
    <row r="1108" spans="1:18" x14ac:dyDescent="0.2">
      <c r="A1108" s="178" t="s">
        <v>61</v>
      </c>
      <c r="B1108" s="33" t="s">
        <v>707</v>
      </c>
      <c r="C1108" s="33" t="s">
        <v>364</v>
      </c>
      <c r="D1108" s="33" t="s">
        <v>2</v>
      </c>
      <c r="E1108" s="33" t="s">
        <v>798</v>
      </c>
      <c r="F1108" s="37">
        <v>734.79</v>
      </c>
      <c r="G1108" s="33">
        <v>5</v>
      </c>
      <c r="H1108" s="33">
        <v>5</v>
      </c>
      <c r="I1108" s="37">
        <f>Table1[[#This Row],[SumOfPaid]]*Table1[[#This Row],[Actuarial Factor 6/13/22]]</f>
        <v>1080.576444216628</v>
      </c>
      <c r="J1108" s="33">
        <v>1.4705922021484072</v>
      </c>
      <c r="K1108" s="33" t="s">
        <v>247</v>
      </c>
      <c r="L1108" s="33" t="s">
        <v>805</v>
      </c>
      <c r="M1108" s="35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08" s="35" t="str">
        <f>IFERROR(IF(Table1[[#This Row],[Medicare Rate in CR]]&gt;0,"Y","N"),"N")</f>
        <v>Y</v>
      </c>
      <c r="O1108" s="40">
        <f>Table1[[#This Row],[Medicare Rate in CR]]*Table1[[#This Row],[SumOfUnits]]*Table1[[#This Row],[Actuarial Factor 6/13/22]]</f>
        <v>1342.7242101716033</v>
      </c>
      <c r="P110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1342.7242101716033</v>
      </c>
      <c r="Q1108" s="37">
        <f>Table1[[#This Row],[Trended Medicare Pricing for all RHCs]]-Table1[[#This Row],[SumOfSFY23 Estimated Payment 6/13/2022]]</f>
        <v>262.14776595497528</v>
      </c>
      <c r="R1108" s="35">
        <f>Table1[[#This Row],[SumOfUnits]]*Table1[[#This Row],[Actuarial Factor 6/13/22]]</f>
        <v>7.3529610107420362</v>
      </c>
    </row>
    <row r="1109" spans="1:18" x14ac:dyDescent="0.2">
      <c r="A1109" s="178" t="s">
        <v>61</v>
      </c>
      <c r="B1109" s="33" t="s">
        <v>707</v>
      </c>
      <c r="C1109" s="33" t="s">
        <v>364</v>
      </c>
      <c r="D1109" s="33" t="s">
        <v>2</v>
      </c>
      <c r="E1109" s="33" t="s">
        <v>799</v>
      </c>
      <c r="F1109" s="37">
        <v>3718.54</v>
      </c>
      <c r="G1109" s="33">
        <v>24</v>
      </c>
      <c r="H1109" s="33">
        <v>24</v>
      </c>
      <c r="I1109" s="37">
        <f>Table1[[#This Row],[SumOfPaid]]*Table1[[#This Row],[Actuarial Factor 6/13/22]]</f>
        <v>4604.3023423408004</v>
      </c>
      <c r="J1109" s="33">
        <v>1.2382016442853379</v>
      </c>
      <c r="K1109" s="33" t="s">
        <v>247</v>
      </c>
      <c r="L1109" s="33" t="s">
        <v>805</v>
      </c>
      <c r="M1109" s="35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09" s="35" t="str">
        <f>IFERROR(IF(Table1[[#This Row],[Medicare Rate in CR]]&gt;0,"Y","N"),"N")</f>
        <v>Y</v>
      </c>
      <c r="O1109" s="40">
        <f>Table1[[#This Row],[Medicare Rate in CR]]*Table1[[#This Row],[SumOfUnits]]*Table1[[#This Row],[Actuarial Factor 6/13/22]]</f>
        <v>5426.5920543106931</v>
      </c>
      <c r="P110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5426.5920543106931</v>
      </c>
      <c r="Q1109" s="37">
        <f>Table1[[#This Row],[Trended Medicare Pricing for all RHCs]]-Table1[[#This Row],[SumOfSFY23 Estimated Payment 6/13/2022]]</f>
        <v>822.28971196989278</v>
      </c>
      <c r="R1109" s="35">
        <f>Table1[[#This Row],[SumOfUnits]]*Table1[[#This Row],[Actuarial Factor 6/13/22]]</f>
        <v>29.716839462848107</v>
      </c>
    </row>
    <row r="1110" spans="1:18" x14ac:dyDescent="0.2">
      <c r="A1110" s="178" t="s">
        <v>61</v>
      </c>
      <c r="B1110" s="33" t="s">
        <v>707</v>
      </c>
      <c r="C1110" s="33" t="s">
        <v>364</v>
      </c>
      <c r="D1110" s="33" t="s">
        <v>185</v>
      </c>
      <c r="E1110" s="33" t="s">
        <v>794</v>
      </c>
      <c r="F1110" s="37">
        <v>1622.6999999999998</v>
      </c>
      <c r="G1110" s="33">
        <v>10</v>
      </c>
      <c r="H1110" s="33">
        <v>10</v>
      </c>
      <c r="I1110" s="37">
        <f>Table1[[#This Row],[SumOfPaid]]*Table1[[#This Row],[Actuarial Factor 6/13/22]]</f>
        <v>1761.2076443421224</v>
      </c>
      <c r="J1110" s="33">
        <v>1.0853562854145082</v>
      </c>
      <c r="K1110" s="33" t="s">
        <v>247</v>
      </c>
      <c r="L1110" s="33" t="s">
        <v>805</v>
      </c>
      <c r="M1110" s="35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10" s="35" t="str">
        <f>IFERROR(IF(Table1[[#This Row],[Medicare Rate in CR]]&gt;0,"Y","N"),"N")</f>
        <v>Y</v>
      </c>
      <c r="O1110" s="40">
        <f>Table1[[#This Row],[Medicare Rate in CR]]*Table1[[#This Row],[SumOfUnits]]*Table1[[#This Row],[Actuarial Factor 6/13/22]]</f>
        <v>1981.9691127954336</v>
      </c>
      <c r="P111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1981.9691127954336</v>
      </c>
      <c r="Q1110" s="37">
        <f>Table1[[#This Row],[Trended Medicare Pricing for all RHCs]]-Table1[[#This Row],[SumOfSFY23 Estimated Payment 6/13/2022]]</f>
        <v>220.76146845331118</v>
      </c>
      <c r="R1110" s="35">
        <f>Table1[[#This Row],[SumOfUnits]]*Table1[[#This Row],[Actuarial Factor 6/13/22]]</f>
        <v>10.853562854145082</v>
      </c>
    </row>
    <row r="1111" spans="1:18" x14ac:dyDescent="0.2">
      <c r="A1111" s="178" t="s">
        <v>61</v>
      </c>
      <c r="B1111" s="33" t="s">
        <v>707</v>
      </c>
      <c r="C1111" s="33" t="s">
        <v>364</v>
      </c>
      <c r="D1111" s="33" t="s">
        <v>185</v>
      </c>
      <c r="E1111" s="33" t="s">
        <v>797</v>
      </c>
      <c r="F1111" s="37">
        <v>15431.23</v>
      </c>
      <c r="G1111" s="33">
        <v>96</v>
      </c>
      <c r="H1111" s="33">
        <v>96</v>
      </c>
      <c r="I1111" s="37">
        <f>Table1[[#This Row],[SumOfPaid]]*Table1[[#This Row],[Actuarial Factor 6/13/22]]</f>
        <v>12891.775918714564</v>
      </c>
      <c r="J1111" s="33">
        <v>0.83543411113142396</v>
      </c>
      <c r="K1111" s="33" t="s">
        <v>247</v>
      </c>
      <c r="L1111" s="33" t="s">
        <v>805</v>
      </c>
      <c r="M1111" s="35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11" s="35" t="str">
        <f>IFERROR(IF(Table1[[#This Row],[Medicare Rate in CR]]&gt;0,"Y","N"),"N")</f>
        <v>Y</v>
      </c>
      <c r="O1111" s="40">
        <f>Table1[[#This Row],[Medicare Rate in CR]]*Table1[[#This Row],[SumOfUnits]]*Table1[[#This Row],[Actuarial Factor 6/13/22]]</f>
        <v>14645.627811236096</v>
      </c>
      <c r="P111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14645.627811236096</v>
      </c>
      <c r="Q1111" s="37">
        <f>Table1[[#This Row],[Trended Medicare Pricing for all RHCs]]-Table1[[#This Row],[SumOfSFY23 Estimated Payment 6/13/2022]]</f>
        <v>1753.8518925215321</v>
      </c>
      <c r="R1111" s="35">
        <f>Table1[[#This Row],[SumOfUnits]]*Table1[[#This Row],[Actuarial Factor 6/13/22]]</f>
        <v>80.201674668616704</v>
      </c>
    </row>
    <row r="1112" spans="1:18" x14ac:dyDescent="0.2">
      <c r="A1112" s="178" t="s">
        <v>61</v>
      </c>
      <c r="B1112" s="33" t="s">
        <v>707</v>
      </c>
      <c r="C1112" s="33" t="s">
        <v>364</v>
      </c>
      <c r="D1112" s="33" t="s">
        <v>185</v>
      </c>
      <c r="E1112" s="33" t="s">
        <v>796</v>
      </c>
      <c r="F1112" s="37">
        <v>2344.23</v>
      </c>
      <c r="G1112" s="33">
        <v>15</v>
      </c>
      <c r="H1112" s="33">
        <v>15</v>
      </c>
      <c r="I1112" s="37">
        <f>Table1[[#This Row],[SumOfPaid]]*Table1[[#This Row],[Actuarial Factor 6/13/22]]</f>
        <v>2333.2583651416817</v>
      </c>
      <c r="J1112" s="33">
        <v>0.99531972764689536</v>
      </c>
      <c r="K1112" s="33" t="s">
        <v>247</v>
      </c>
      <c r="L1112" s="33" t="s">
        <v>805</v>
      </c>
      <c r="M1112" s="35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12" s="35" t="str">
        <f>IFERROR(IF(Table1[[#This Row],[Medicare Rate in CR]]&gt;0,"Y","N"),"N")</f>
        <v>Y</v>
      </c>
      <c r="O1112" s="40">
        <f>Table1[[#This Row],[Medicare Rate in CR]]*Table1[[#This Row],[SumOfUnits]]*Table1[[#This Row],[Actuarial Factor 6/13/22]]</f>
        <v>2726.3300319839936</v>
      </c>
      <c r="P111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2726.3300319839936</v>
      </c>
      <c r="Q1112" s="37">
        <f>Table1[[#This Row],[Trended Medicare Pricing for all RHCs]]-Table1[[#This Row],[SumOfSFY23 Estimated Payment 6/13/2022]]</f>
        <v>393.07166684231197</v>
      </c>
      <c r="R1112" s="35">
        <f>Table1[[#This Row],[SumOfUnits]]*Table1[[#This Row],[Actuarial Factor 6/13/22]]</f>
        <v>14.92979591470343</v>
      </c>
    </row>
    <row r="1113" spans="1:18" x14ac:dyDescent="0.2">
      <c r="A1113" s="178" t="s">
        <v>61</v>
      </c>
      <c r="B1113" s="33" t="s">
        <v>707</v>
      </c>
      <c r="C1113" s="33" t="s">
        <v>364</v>
      </c>
      <c r="D1113" s="33" t="s">
        <v>185</v>
      </c>
      <c r="E1113" s="33" t="s">
        <v>795</v>
      </c>
      <c r="F1113" s="37">
        <v>84751.75</v>
      </c>
      <c r="G1113" s="33">
        <v>528</v>
      </c>
      <c r="H1113" s="33">
        <v>528</v>
      </c>
      <c r="I1113" s="37">
        <f>Table1[[#This Row],[SumOfPaid]]*Table1[[#This Row],[Actuarial Factor 6/13/22]]</f>
        <v>98588.708666035061</v>
      </c>
      <c r="J1113" s="33">
        <v>1.1632645776168051</v>
      </c>
      <c r="K1113" s="33" t="s">
        <v>247</v>
      </c>
      <c r="L1113" s="33" t="s">
        <v>805</v>
      </c>
      <c r="M1113" s="35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13" s="35" t="str">
        <f>IFERROR(IF(Table1[[#This Row],[Medicare Rate in CR]]&gt;0,"Y","N"),"N")</f>
        <v>Y</v>
      </c>
      <c r="O1113" s="40">
        <f>Table1[[#This Row],[Medicare Rate in CR]]*Table1[[#This Row],[SumOfUnits]]*Table1[[#This Row],[Actuarial Factor 6/13/22]]</f>
        <v>112159.73710582333</v>
      </c>
      <c r="P111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112159.73710582333</v>
      </c>
      <c r="Q1113" s="37">
        <f>Table1[[#This Row],[Trended Medicare Pricing for all RHCs]]-Table1[[#This Row],[SumOfSFY23 Estimated Payment 6/13/2022]]</f>
        <v>13571.028439788264</v>
      </c>
      <c r="R1113" s="35">
        <f>Table1[[#This Row],[SumOfUnits]]*Table1[[#This Row],[Actuarial Factor 6/13/22]]</f>
        <v>614.20369698167315</v>
      </c>
    </row>
    <row r="1114" spans="1:18" x14ac:dyDescent="0.2">
      <c r="A1114" s="178" t="s">
        <v>61</v>
      </c>
      <c r="B1114" s="33" t="s">
        <v>707</v>
      </c>
      <c r="C1114" s="33" t="s">
        <v>422</v>
      </c>
      <c r="D1114" s="33" t="s">
        <v>184</v>
      </c>
      <c r="E1114" s="33" t="s">
        <v>792</v>
      </c>
      <c r="F1114" s="37">
        <v>1300.58</v>
      </c>
      <c r="G1114" s="33">
        <v>8</v>
      </c>
      <c r="H1114" s="33">
        <v>8</v>
      </c>
      <c r="I1114" s="37">
        <f>Table1[[#This Row],[SumOfPaid]]*Table1[[#This Row],[Actuarial Factor 6/13/22]]</f>
        <v>1881.8803509469333</v>
      </c>
      <c r="J1114" s="33">
        <v>1.4469547055520871</v>
      </c>
      <c r="K1114" s="33" t="s">
        <v>247</v>
      </c>
      <c r="L1114" s="33" t="s">
        <v>805</v>
      </c>
      <c r="M1114" s="35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14" s="35" t="str">
        <f>IFERROR(IF(Table1[[#This Row],[Medicare Rate in CR]]&gt;0,"Y","N"),"N")</f>
        <v>Y</v>
      </c>
      <c r="O1114" s="40">
        <f>Table1[[#This Row],[Medicare Rate in CR]]*Table1[[#This Row],[SumOfUnits]]*Table1[[#This Row],[Actuarial Factor 6/13/22]]</f>
        <v>2113.8271902469332</v>
      </c>
      <c r="P111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2113.8271902469332</v>
      </c>
      <c r="Q1114" s="37">
        <f>Table1[[#This Row],[Trended Medicare Pricing for all RHCs]]-Table1[[#This Row],[SumOfSFY23 Estimated Payment 6/13/2022]]</f>
        <v>231.94683929999997</v>
      </c>
      <c r="R1114" s="35">
        <f>Table1[[#This Row],[SumOfUnits]]*Table1[[#This Row],[Actuarial Factor 6/13/22]]</f>
        <v>11.575637644416696</v>
      </c>
    </row>
    <row r="1115" spans="1:18" x14ac:dyDescent="0.2">
      <c r="A1115" s="178" t="s">
        <v>61</v>
      </c>
      <c r="B1115" s="33" t="s">
        <v>707</v>
      </c>
      <c r="C1115" s="33" t="s">
        <v>422</v>
      </c>
      <c r="D1115" s="33" t="s">
        <v>184</v>
      </c>
      <c r="E1115" s="33" t="s">
        <v>786</v>
      </c>
      <c r="F1115" s="37">
        <v>490.43999999999994</v>
      </c>
      <c r="G1115" s="33">
        <v>3</v>
      </c>
      <c r="H1115" s="33">
        <v>3</v>
      </c>
      <c r="I1115" s="37">
        <f>Table1[[#This Row],[SumOfPaid]]*Table1[[#This Row],[Actuarial Factor 6/13/22]]</f>
        <v>766.28927409316839</v>
      </c>
      <c r="J1115" s="33">
        <v>1.5624526427150487</v>
      </c>
      <c r="K1115" s="33" t="s">
        <v>247</v>
      </c>
      <c r="L1115" s="33" t="s">
        <v>805</v>
      </c>
      <c r="M1115" s="35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15" s="35" t="str">
        <f>IFERROR(IF(Table1[[#This Row],[Medicare Rate in CR]]&gt;0,"Y","N"),"N")</f>
        <v>Y</v>
      </c>
      <c r="O1115" s="40">
        <f>Table1[[#This Row],[Medicare Rate in CR]]*Table1[[#This Row],[SumOfUnits]]*Table1[[#This Row],[Actuarial Factor 6/13/22]]</f>
        <v>855.95843125858516</v>
      </c>
      <c r="P111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855.95843125858516</v>
      </c>
      <c r="Q1115" s="37">
        <f>Table1[[#This Row],[Trended Medicare Pricing for all RHCs]]-Table1[[#This Row],[SumOfSFY23 Estimated Payment 6/13/2022]]</f>
        <v>89.669157165416777</v>
      </c>
      <c r="R1115" s="35">
        <f>Table1[[#This Row],[SumOfUnits]]*Table1[[#This Row],[Actuarial Factor 6/13/22]]</f>
        <v>4.6873579281451461</v>
      </c>
    </row>
    <row r="1116" spans="1:18" x14ac:dyDescent="0.2">
      <c r="A1116" s="178" t="s">
        <v>61</v>
      </c>
      <c r="B1116" s="33" t="s">
        <v>707</v>
      </c>
      <c r="C1116" s="33" t="s">
        <v>422</v>
      </c>
      <c r="D1116" s="33" t="s">
        <v>184</v>
      </c>
      <c r="E1116" s="33" t="s">
        <v>788</v>
      </c>
      <c r="F1116" s="37">
        <v>163.47999999999999</v>
      </c>
      <c r="G1116" s="33">
        <v>1</v>
      </c>
      <c r="H1116" s="33">
        <v>1</v>
      </c>
      <c r="I1116" s="37">
        <f>Table1[[#This Row],[SumOfPaid]]*Table1[[#This Row],[Actuarial Factor 6/13/22]]</f>
        <v>338.98046076821691</v>
      </c>
      <c r="J1116" s="33">
        <v>2.0735286320541775</v>
      </c>
      <c r="K1116" s="33" t="s">
        <v>247</v>
      </c>
      <c r="L1116" s="33" t="s">
        <v>805</v>
      </c>
      <c r="M1116" s="35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16" s="35" t="str">
        <f>IFERROR(IF(Table1[[#This Row],[Medicare Rate in CR]]&gt;0,"Y","N"),"N")</f>
        <v>Y</v>
      </c>
      <c r="O1116" s="40">
        <f>Table1[[#This Row],[Medicare Rate in CR]]*Table1[[#This Row],[SumOfUnits]]*Table1[[#This Row],[Actuarial Factor 6/13/22]]</f>
        <v>378.64706349941338</v>
      </c>
      <c r="P111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378.64706349941338</v>
      </c>
      <c r="Q1116" s="37">
        <f>Table1[[#This Row],[Trended Medicare Pricing for all RHCs]]-Table1[[#This Row],[SumOfSFY23 Estimated Payment 6/13/2022]]</f>
        <v>39.666602731196463</v>
      </c>
      <c r="R1116" s="35">
        <f>Table1[[#This Row],[SumOfUnits]]*Table1[[#This Row],[Actuarial Factor 6/13/22]]</f>
        <v>2.0735286320541775</v>
      </c>
    </row>
    <row r="1117" spans="1:18" x14ac:dyDescent="0.2">
      <c r="A1117" s="178" t="s">
        <v>61</v>
      </c>
      <c r="B1117" s="33" t="s">
        <v>707</v>
      </c>
      <c r="C1117" s="33" t="s">
        <v>422</v>
      </c>
      <c r="D1117" s="33" t="s">
        <v>184</v>
      </c>
      <c r="E1117" s="33" t="s">
        <v>787</v>
      </c>
      <c r="F1117" s="37">
        <v>490.43999999999994</v>
      </c>
      <c r="G1117" s="33">
        <v>3</v>
      </c>
      <c r="H1117" s="33">
        <v>3</v>
      </c>
      <c r="I1117" s="37">
        <f>Table1[[#This Row],[SumOfPaid]]*Table1[[#This Row],[Actuarial Factor 6/13/22]]</f>
        <v>683.04637953102474</v>
      </c>
      <c r="J1117" s="33">
        <v>1.3927215959771324</v>
      </c>
      <c r="K1117" s="33" t="s">
        <v>247</v>
      </c>
      <c r="L1117" s="33" t="s">
        <v>805</v>
      </c>
      <c r="M1117" s="35">
        <f>IFERROR(INDEX(FreeStand_MedicareCRs!E:E,MATCH(Table1[[#This Row],[Medicare Number]],FreeStand_MedicareCRs!A:A,0)),INDEX(HospitalBased_Mdcr_Rates!G:G,MATCH(Table1[[#This Row],[Medicare Number]],HospitalBased_Mdcr_Rates!E:E,0)))</f>
        <v>182.61</v>
      </c>
      <c r="N1117" s="35" t="str">
        <f>IFERROR(IF(Table1[[#This Row],[Medicare Rate in CR]]&gt;0,"Y","N"),"N")</f>
        <v>Y</v>
      </c>
      <c r="O1117" s="40">
        <f>Table1[[#This Row],[Medicare Rate in CR]]*Table1[[#This Row],[SumOfUnits]]*Table1[[#This Row],[Actuarial Factor 6/13/22]]</f>
        <v>762.97467192415252</v>
      </c>
      <c r="P111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762.97467192415252</v>
      </c>
      <c r="Q1117" s="37">
        <f>Table1[[#This Row],[Trended Medicare Pricing for all RHCs]]-Table1[[#This Row],[SumOfSFY23 Estimated Payment 6/13/2022]]</f>
        <v>79.928292393127776</v>
      </c>
      <c r="R1117" s="35">
        <f>Table1[[#This Row],[SumOfUnits]]*Table1[[#This Row],[Actuarial Factor 6/13/22]]</f>
        <v>4.1781647879313972</v>
      </c>
    </row>
    <row r="1118" spans="1:18" x14ac:dyDescent="0.2">
      <c r="A1118" s="178" t="s">
        <v>581</v>
      </c>
      <c r="B1118" s="33" t="s">
        <v>841</v>
      </c>
      <c r="C1118" s="33" t="s">
        <v>424</v>
      </c>
      <c r="D1118" s="33" t="s">
        <v>184</v>
      </c>
      <c r="E1118" s="33" t="s">
        <v>788</v>
      </c>
      <c r="F1118" s="37">
        <v>65</v>
      </c>
      <c r="G1118" s="33">
        <v>1</v>
      </c>
      <c r="H1118" s="33">
        <v>1</v>
      </c>
      <c r="I1118" s="37">
        <f>Table1[[#This Row],[SumOfPaid]]*Table1[[#This Row],[Actuarial Factor 6/13/22]]</f>
        <v>128.32610820922031</v>
      </c>
      <c r="J1118" s="33">
        <v>1.9742478186033894</v>
      </c>
      <c r="K1118" s="33" t="s">
        <v>221</v>
      </c>
      <c r="L1118" s="33" t="s">
        <v>805</v>
      </c>
      <c r="M1118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18" s="35" t="str">
        <f>IFERROR(IF(Table1[[#This Row],[Medicare Rate in CR]]&gt;0,"Y","N"),"N")</f>
        <v>Y</v>
      </c>
      <c r="O1118" s="40">
        <f>Table1[[#This Row],[Medicare Rate in CR]]*Table1[[#This Row],[SumOfUnits]]*Table1[[#This Row],[Actuarial Factor 6/13/22]]</f>
        <v>357.35859764539947</v>
      </c>
      <c r="P111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357.35859764539947</v>
      </c>
      <c r="Q1118" s="37">
        <f>Table1[[#This Row],[Trended Medicare Pricing for all RHCs]]-Table1[[#This Row],[SumOfSFY23 Estimated Payment 6/13/2022]]</f>
        <v>229.03248943617916</v>
      </c>
      <c r="R1118" s="35">
        <f>Table1[[#This Row],[SumOfUnits]]*Table1[[#This Row],[Actuarial Factor 6/13/22]]</f>
        <v>1.9742478186033894</v>
      </c>
    </row>
    <row r="1119" spans="1:18" x14ac:dyDescent="0.2">
      <c r="A1119" s="178" t="s">
        <v>581</v>
      </c>
      <c r="B1119" s="33" t="s">
        <v>842</v>
      </c>
      <c r="C1119" s="33" t="s">
        <v>421</v>
      </c>
      <c r="D1119" s="33" t="s">
        <v>184</v>
      </c>
      <c r="E1119" s="33" t="s">
        <v>790</v>
      </c>
      <c r="F1119" s="37">
        <v>255.51</v>
      </c>
      <c r="G1119" s="33">
        <v>3</v>
      </c>
      <c r="H1119" s="33">
        <v>3</v>
      </c>
      <c r="I1119" s="37">
        <f>Table1[[#This Row],[SumOfPaid]]*Table1[[#This Row],[Actuarial Factor 6/13/22]]</f>
        <v>513.34945225672618</v>
      </c>
      <c r="J1119" s="33">
        <v>2.0091168731428368</v>
      </c>
      <c r="K1119" s="33" t="s">
        <v>221</v>
      </c>
      <c r="L1119" s="33" t="s">
        <v>805</v>
      </c>
      <c r="M1119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19" s="35" t="str">
        <f>IFERROR(IF(Table1[[#This Row],[Medicare Rate in CR]]&gt;0,"Y","N"),"N")</f>
        <v>Y</v>
      </c>
      <c r="O1119" s="40">
        <f>Table1[[#This Row],[Medicare Rate in CR]]*Table1[[#This Row],[SumOfUnits]]*Table1[[#This Row],[Actuarial Factor 6/13/22]]</f>
        <v>1091.0107356227547</v>
      </c>
      <c r="P111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1091.0107356227547</v>
      </c>
      <c r="Q1119" s="37">
        <f>Table1[[#This Row],[Trended Medicare Pricing for all RHCs]]-Table1[[#This Row],[SumOfSFY23 Estimated Payment 6/13/2022]]</f>
        <v>577.66128336602856</v>
      </c>
      <c r="R1119" s="35">
        <f>Table1[[#This Row],[SumOfUnits]]*Table1[[#This Row],[Actuarial Factor 6/13/22]]</f>
        <v>6.0273506194285105</v>
      </c>
    </row>
    <row r="1120" spans="1:18" x14ac:dyDescent="0.2">
      <c r="A1120" s="178" t="s">
        <v>581</v>
      </c>
      <c r="B1120" s="33" t="s">
        <v>842</v>
      </c>
      <c r="C1120" s="33" t="s">
        <v>426</v>
      </c>
      <c r="D1120" s="33" t="s">
        <v>185</v>
      </c>
      <c r="E1120" s="33" t="s">
        <v>795</v>
      </c>
      <c r="F1120" s="37">
        <v>512.64</v>
      </c>
      <c r="G1120" s="33">
        <v>6</v>
      </c>
      <c r="H1120" s="33">
        <v>6</v>
      </c>
      <c r="I1120" s="37">
        <f>Table1[[#This Row],[SumOfPaid]]*Table1[[#This Row],[Actuarial Factor 6/13/22]]</f>
        <v>571.56348784471902</v>
      </c>
      <c r="J1120" s="33">
        <v>1.1149412606209408</v>
      </c>
      <c r="K1120" s="33" t="s">
        <v>221</v>
      </c>
      <c r="L1120" s="33" t="s">
        <v>805</v>
      </c>
      <c r="M1120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20" s="35" t="str">
        <f>IFERROR(IF(Table1[[#This Row],[Medicare Rate in CR]]&gt;0,"Y","N"),"N")</f>
        <v>Y</v>
      </c>
      <c r="O1120" s="40">
        <f>Table1[[#This Row],[Medicare Rate in CR]]*Table1[[#This Row],[SumOfUnits]]*Table1[[#This Row],[Actuarial Factor 6/13/22]]</f>
        <v>1210.8931055099788</v>
      </c>
      <c r="P112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1210.8931055099788</v>
      </c>
      <c r="Q1120" s="37">
        <f>Table1[[#This Row],[Trended Medicare Pricing for all RHCs]]-Table1[[#This Row],[SumOfSFY23 Estimated Payment 6/13/2022]]</f>
        <v>639.32961766525978</v>
      </c>
      <c r="R1120" s="35">
        <f>Table1[[#This Row],[SumOfUnits]]*Table1[[#This Row],[Actuarial Factor 6/13/22]]</f>
        <v>6.6896475637256447</v>
      </c>
    </row>
    <row r="1121" spans="1:18" x14ac:dyDescent="0.2">
      <c r="A1121" s="178" t="s">
        <v>581</v>
      </c>
      <c r="B1121" s="33" t="s">
        <v>842</v>
      </c>
      <c r="C1121" s="33" t="s">
        <v>413</v>
      </c>
      <c r="D1121" s="33" t="s">
        <v>184</v>
      </c>
      <c r="E1121" s="33" t="s">
        <v>792</v>
      </c>
      <c r="F1121" s="37">
        <v>85.17</v>
      </c>
      <c r="G1121" s="33">
        <v>1</v>
      </c>
      <c r="H1121" s="33">
        <v>1</v>
      </c>
      <c r="I1121" s="37">
        <f>Table1[[#This Row],[SumOfPaid]]*Table1[[#This Row],[Actuarial Factor 6/13/22]]</f>
        <v>127.78477889209182</v>
      </c>
      <c r="J1121" s="33">
        <v>1.5003496406257111</v>
      </c>
      <c r="K1121" s="33" t="s">
        <v>221</v>
      </c>
      <c r="L1121" s="33" t="s">
        <v>805</v>
      </c>
      <c r="M1121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21" s="35" t="str">
        <f>IFERROR(IF(Table1[[#This Row],[Medicare Rate in CR]]&gt;0,"Y","N"),"N")</f>
        <v>Y</v>
      </c>
      <c r="O1121" s="40">
        <f>Table1[[#This Row],[Medicare Rate in CR]]*Table1[[#This Row],[SumOfUnits]]*Table1[[#This Row],[Actuarial Factor 6/13/22]]</f>
        <v>271.57828844965996</v>
      </c>
      <c r="P112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271.57828844965996</v>
      </c>
      <c r="Q1121" s="37">
        <f>Table1[[#This Row],[Trended Medicare Pricing for all RHCs]]-Table1[[#This Row],[SumOfSFY23 Estimated Payment 6/13/2022]]</f>
        <v>143.79350955756814</v>
      </c>
      <c r="R1121" s="35">
        <f>Table1[[#This Row],[SumOfUnits]]*Table1[[#This Row],[Actuarial Factor 6/13/22]]</f>
        <v>1.5003496406257111</v>
      </c>
    </row>
    <row r="1122" spans="1:18" x14ac:dyDescent="0.2">
      <c r="A1122" s="178" t="s">
        <v>581</v>
      </c>
      <c r="B1122" s="33" t="s">
        <v>842</v>
      </c>
      <c r="C1122" s="33" t="s">
        <v>413</v>
      </c>
      <c r="D1122" s="33" t="s">
        <v>184</v>
      </c>
      <c r="E1122" s="33" t="s">
        <v>786</v>
      </c>
      <c r="F1122" s="37">
        <v>86.79</v>
      </c>
      <c r="G1122" s="33">
        <v>1</v>
      </c>
      <c r="H1122" s="33">
        <v>1</v>
      </c>
      <c r="I1122" s="37">
        <f>Table1[[#This Row],[SumOfPaid]]*Table1[[#This Row],[Actuarial Factor 6/13/22]]</f>
        <v>123.36312446412765</v>
      </c>
      <c r="J1122" s="33">
        <v>1.4213979083319235</v>
      </c>
      <c r="K1122" s="33" t="s">
        <v>221</v>
      </c>
      <c r="L1122" s="33" t="s">
        <v>805</v>
      </c>
      <c r="M1122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22" s="35" t="str">
        <f>IFERROR(IF(Table1[[#This Row],[Medicare Rate in CR]]&gt;0,"Y","N"),"N")</f>
        <v>Y</v>
      </c>
      <c r="O1122" s="40">
        <f>Table1[[#This Row],[Medicare Rate in CR]]*Table1[[#This Row],[SumOfUnits]]*Table1[[#This Row],[Actuarial Factor 6/13/22]]</f>
        <v>257.28723538716145</v>
      </c>
      <c r="P112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257.28723538716145</v>
      </c>
      <c r="Q1122" s="37">
        <f>Table1[[#This Row],[Trended Medicare Pricing for all RHCs]]-Table1[[#This Row],[SumOfSFY23 Estimated Payment 6/13/2022]]</f>
        <v>133.92411092303379</v>
      </c>
      <c r="R1122" s="35">
        <f>Table1[[#This Row],[SumOfUnits]]*Table1[[#This Row],[Actuarial Factor 6/13/22]]</f>
        <v>1.4213979083319235</v>
      </c>
    </row>
    <row r="1123" spans="1:18" x14ac:dyDescent="0.2">
      <c r="A1123" s="178" t="s">
        <v>581</v>
      </c>
      <c r="B1123" s="33" t="s">
        <v>842</v>
      </c>
      <c r="C1123" s="33" t="s">
        <v>413</v>
      </c>
      <c r="D1123" s="33" t="s">
        <v>184</v>
      </c>
      <c r="E1123" s="33" t="s">
        <v>790</v>
      </c>
      <c r="F1123" s="37">
        <v>807.1400000000001</v>
      </c>
      <c r="G1123" s="33">
        <v>10</v>
      </c>
      <c r="H1123" s="33">
        <v>10</v>
      </c>
      <c r="I1123" s="37">
        <f>Table1[[#This Row],[SumOfPaid]]*Table1[[#This Row],[Actuarial Factor 6/13/22]]</f>
        <v>1736.9477104938778</v>
      </c>
      <c r="J1123" s="33">
        <v>2.1519782323932373</v>
      </c>
      <c r="K1123" s="33" t="s">
        <v>221</v>
      </c>
      <c r="L1123" s="33" t="s">
        <v>805</v>
      </c>
      <c r="M1123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23" s="35" t="str">
        <f>IFERROR(IF(Table1[[#This Row],[Medicare Rate in CR]]&gt;0,"Y","N"),"N")</f>
        <v>Y</v>
      </c>
      <c r="O1123" s="40">
        <f>Table1[[#This Row],[Medicare Rate in CR]]*Table1[[#This Row],[SumOfUnits]]*Table1[[#This Row],[Actuarial Factor 6/13/22]]</f>
        <v>3895.2957984549985</v>
      </c>
      <c r="P112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3895.2957984549985</v>
      </c>
      <c r="Q1123" s="37">
        <f>Table1[[#This Row],[Trended Medicare Pricing for all RHCs]]-Table1[[#This Row],[SumOfSFY23 Estimated Payment 6/13/2022]]</f>
        <v>2158.3480879611207</v>
      </c>
      <c r="R1123" s="35">
        <f>Table1[[#This Row],[SumOfUnits]]*Table1[[#This Row],[Actuarial Factor 6/13/22]]</f>
        <v>21.519782323932372</v>
      </c>
    </row>
    <row r="1124" spans="1:18" x14ac:dyDescent="0.2">
      <c r="A1124" s="178" t="s">
        <v>581</v>
      </c>
      <c r="B1124" s="33" t="s">
        <v>842</v>
      </c>
      <c r="C1124" s="33" t="s">
        <v>413</v>
      </c>
      <c r="D1124" s="33" t="s">
        <v>184</v>
      </c>
      <c r="E1124" s="33" t="s">
        <v>789</v>
      </c>
      <c r="F1124" s="37">
        <v>170.34</v>
      </c>
      <c r="G1124" s="33">
        <v>2</v>
      </c>
      <c r="H1124" s="33">
        <v>2</v>
      </c>
      <c r="I1124" s="37">
        <f>Table1[[#This Row],[SumOfPaid]]*Table1[[#This Row],[Actuarial Factor 6/13/22]]</f>
        <v>257.44920262094644</v>
      </c>
      <c r="J1124" s="33">
        <v>1.5113843056296021</v>
      </c>
      <c r="K1124" s="33" t="s">
        <v>221</v>
      </c>
      <c r="L1124" s="33" t="s">
        <v>805</v>
      </c>
      <c r="M1124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24" s="35" t="str">
        <f>IFERROR(IF(Table1[[#This Row],[Medicare Rate in CR]]&gt;0,"Y","N"),"N")</f>
        <v>Y</v>
      </c>
      <c r="O1124" s="40">
        <f>Table1[[#This Row],[Medicare Rate in CR]]*Table1[[#This Row],[SumOfUnits]]*Table1[[#This Row],[Actuarial Factor 6/13/22]]</f>
        <v>547.15134632402851</v>
      </c>
      <c r="P112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547.15134632402851</v>
      </c>
      <c r="Q1124" s="37">
        <f>Table1[[#This Row],[Trended Medicare Pricing for all RHCs]]-Table1[[#This Row],[SumOfSFY23 Estimated Payment 6/13/2022]]</f>
        <v>289.70214370308207</v>
      </c>
      <c r="R1124" s="35">
        <f>Table1[[#This Row],[SumOfUnits]]*Table1[[#This Row],[Actuarial Factor 6/13/22]]</f>
        <v>3.0227686112592043</v>
      </c>
    </row>
    <row r="1125" spans="1:18" x14ac:dyDescent="0.2">
      <c r="A1125" s="178" t="s">
        <v>581</v>
      </c>
      <c r="B1125" s="33" t="s">
        <v>842</v>
      </c>
      <c r="C1125" s="33" t="s">
        <v>413</v>
      </c>
      <c r="D1125" s="33" t="s">
        <v>184</v>
      </c>
      <c r="E1125" s="33" t="s">
        <v>791</v>
      </c>
      <c r="F1125" s="37">
        <v>903.45</v>
      </c>
      <c r="G1125" s="33">
        <v>11</v>
      </c>
      <c r="H1125" s="33">
        <v>11</v>
      </c>
      <c r="I1125" s="37">
        <f>Table1[[#This Row],[SumOfPaid]]*Table1[[#This Row],[Actuarial Factor 6/13/22]]</f>
        <v>1539.7674309960519</v>
      </c>
      <c r="J1125" s="33">
        <v>1.7043194764470107</v>
      </c>
      <c r="K1125" s="33" t="s">
        <v>221</v>
      </c>
      <c r="L1125" s="33" t="s">
        <v>805</v>
      </c>
      <c r="M1125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25" s="35" t="str">
        <f>IFERROR(IF(Table1[[#This Row],[Medicare Rate in CR]]&gt;0,"Y","N"),"N")</f>
        <v>Y</v>
      </c>
      <c r="O1125" s="40">
        <f>Table1[[#This Row],[Medicare Rate in CR]]*Table1[[#This Row],[SumOfUnits]]*Table1[[#This Row],[Actuarial Factor 6/13/22]]</f>
        <v>3393.4875527484073</v>
      </c>
      <c r="P112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3393.4875527484073</v>
      </c>
      <c r="Q1125" s="37">
        <f>Table1[[#This Row],[Trended Medicare Pricing for all RHCs]]-Table1[[#This Row],[SumOfSFY23 Estimated Payment 6/13/2022]]</f>
        <v>1853.7201217523555</v>
      </c>
      <c r="R1125" s="35">
        <f>Table1[[#This Row],[SumOfUnits]]*Table1[[#This Row],[Actuarial Factor 6/13/22]]</f>
        <v>18.747514240917116</v>
      </c>
    </row>
    <row r="1126" spans="1:18" x14ac:dyDescent="0.2">
      <c r="A1126" s="178" t="s">
        <v>581</v>
      </c>
      <c r="B1126" s="33" t="s">
        <v>842</v>
      </c>
      <c r="C1126" s="33" t="s">
        <v>413</v>
      </c>
      <c r="D1126" s="33" t="s">
        <v>184</v>
      </c>
      <c r="E1126" s="33" t="s">
        <v>787</v>
      </c>
      <c r="F1126" s="37">
        <v>79.599999999999994</v>
      </c>
      <c r="G1126" s="33">
        <v>1</v>
      </c>
      <c r="H1126" s="33">
        <v>1</v>
      </c>
      <c r="I1126" s="37">
        <f>Table1[[#This Row],[SumOfPaid]]*Table1[[#This Row],[Actuarial Factor 6/13/22]]</f>
        <v>100.90252943738548</v>
      </c>
      <c r="J1126" s="33">
        <v>1.2676197165500689</v>
      </c>
      <c r="K1126" s="33" t="s">
        <v>221</v>
      </c>
      <c r="L1126" s="33" t="s">
        <v>805</v>
      </c>
      <c r="M1126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26" s="35" t="str">
        <f>IFERROR(IF(Table1[[#This Row],[Medicare Rate in CR]]&gt;0,"Y","N"),"N")</f>
        <v>Y</v>
      </c>
      <c r="O1126" s="40">
        <f>Table1[[#This Row],[Medicare Rate in CR]]*Table1[[#This Row],[SumOfUnits]]*Table1[[#This Row],[Actuarial Factor 6/13/22]]</f>
        <v>229.45184489272796</v>
      </c>
      <c r="P112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229.45184489272796</v>
      </c>
      <c r="Q1126" s="37">
        <f>Table1[[#This Row],[Trended Medicare Pricing for all RHCs]]-Table1[[#This Row],[SumOfSFY23 Estimated Payment 6/13/2022]]</f>
        <v>128.54931545534248</v>
      </c>
      <c r="R1126" s="35">
        <f>Table1[[#This Row],[SumOfUnits]]*Table1[[#This Row],[Actuarial Factor 6/13/22]]</f>
        <v>1.2676197165500689</v>
      </c>
    </row>
    <row r="1127" spans="1:18" x14ac:dyDescent="0.2">
      <c r="A1127" s="178" t="s">
        <v>581</v>
      </c>
      <c r="B1127" s="33" t="s">
        <v>842</v>
      </c>
      <c r="C1127" s="33" t="s">
        <v>413</v>
      </c>
      <c r="D1127" s="33" t="s">
        <v>2</v>
      </c>
      <c r="E1127" s="33" t="s">
        <v>798</v>
      </c>
      <c r="F1127" s="37">
        <v>85.17</v>
      </c>
      <c r="G1127" s="33">
        <v>1</v>
      </c>
      <c r="H1127" s="33">
        <v>1</v>
      </c>
      <c r="I1127" s="37">
        <f>Table1[[#This Row],[SumOfPaid]]*Table1[[#This Row],[Actuarial Factor 6/13/22]]</f>
        <v>126.9370665477331</v>
      </c>
      <c r="J1127" s="33">
        <v>1.4903964605815792</v>
      </c>
      <c r="K1127" s="33" t="s">
        <v>221</v>
      </c>
      <c r="L1127" s="33" t="s">
        <v>805</v>
      </c>
      <c r="M1127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27" s="35" t="str">
        <f>IFERROR(IF(Table1[[#This Row],[Medicare Rate in CR]]&gt;0,"Y","N"),"N")</f>
        <v>Y</v>
      </c>
      <c r="O1127" s="40">
        <f>Table1[[#This Row],[Medicare Rate in CR]]*Table1[[#This Row],[SumOfUnits]]*Table1[[#This Row],[Actuarial Factor 6/13/22]]</f>
        <v>269.77666332987161</v>
      </c>
      <c r="P112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269.77666332987161</v>
      </c>
      <c r="Q1127" s="37">
        <f>Table1[[#This Row],[Trended Medicare Pricing for all RHCs]]-Table1[[#This Row],[SumOfSFY23 Estimated Payment 6/13/2022]]</f>
        <v>142.83959678213853</v>
      </c>
      <c r="R1127" s="35">
        <f>Table1[[#This Row],[SumOfUnits]]*Table1[[#This Row],[Actuarial Factor 6/13/22]]</f>
        <v>1.4903964605815792</v>
      </c>
    </row>
    <row r="1128" spans="1:18" x14ac:dyDescent="0.2">
      <c r="A1128" s="178" t="s">
        <v>581</v>
      </c>
      <c r="B1128" s="33" t="s">
        <v>842</v>
      </c>
      <c r="C1128" s="33" t="s">
        <v>413</v>
      </c>
      <c r="D1128" s="33" t="s">
        <v>185</v>
      </c>
      <c r="E1128" s="33" t="s">
        <v>795</v>
      </c>
      <c r="F1128" s="37">
        <v>897.88</v>
      </c>
      <c r="G1128" s="33">
        <v>11</v>
      </c>
      <c r="H1128" s="33">
        <v>11</v>
      </c>
      <c r="I1128" s="37">
        <f>Table1[[#This Row],[SumOfPaid]]*Table1[[#This Row],[Actuarial Factor 6/13/22]]</f>
        <v>1085.362812199987</v>
      </c>
      <c r="J1128" s="33">
        <v>1.2088060901233872</v>
      </c>
      <c r="K1128" s="33" t="s">
        <v>221</v>
      </c>
      <c r="L1128" s="33" t="s">
        <v>805</v>
      </c>
      <c r="M1128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28" s="35" t="str">
        <f>IFERROR(IF(Table1[[#This Row],[Medicare Rate in CR]]&gt;0,"Y","N"),"N")</f>
        <v>Y</v>
      </c>
      <c r="O1128" s="40">
        <f>Table1[[#This Row],[Medicare Rate in CR]]*Table1[[#This Row],[SumOfUnits]]*Table1[[#This Row],[Actuarial Factor 6/13/22]]</f>
        <v>2406.8658941055774</v>
      </c>
      <c r="P112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2406.8658941055774</v>
      </c>
      <c r="Q1128" s="37">
        <f>Table1[[#This Row],[Trended Medicare Pricing for all RHCs]]-Table1[[#This Row],[SumOfSFY23 Estimated Payment 6/13/2022]]</f>
        <v>1321.5030819055903</v>
      </c>
      <c r="R1128" s="35">
        <f>Table1[[#This Row],[SumOfUnits]]*Table1[[#This Row],[Actuarial Factor 6/13/22]]</f>
        <v>13.296866991357259</v>
      </c>
    </row>
    <row r="1129" spans="1:18" x14ac:dyDescent="0.2">
      <c r="A1129" s="178" t="s">
        <v>581</v>
      </c>
      <c r="B1129" s="33" t="s">
        <v>842</v>
      </c>
      <c r="C1129" s="33" t="s">
        <v>408</v>
      </c>
      <c r="D1129" s="33" t="s">
        <v>2</v>
      </c>
      <c r="E1129" s="33" t="s">
        <v>798</v>
      </c>
      <c r="F1129" s="37">
        <v>79.290000000000006</v>
      </c>
      <c r="G1129" s="33">
        <v>1</v>
      </c>
      <c r="H1129" s="33">
        <v>1</v>
      </c>
      <c r="I1129" s="37">
        <f>Table1[[#This Row],[SumOfPaid]]*Table1[[#This Row],[Actuarial Factor 6/13/22]]</f>
        <v>122.78024781735631</v>
      </c>
      <c r="J1129" s="33">
        <v>1.5484959997144192</v>
      </c>
      <c r="K1129" s="33" t="s">
        <v>221</v>
      </c>
      <c r="L1129" s="33" t="s">
        <v>805</v>
      </c>
      <c r="M1129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29" s="35" t="str">
        <f>IFERROR(IF(Table1[[#This Row],[Medicare Rate in CR]]&gt;0,"Y","N"),"N")</f>
        <v>Y</v>
      </c>
      <c r="O1129" s="40">
        <f>Table1[[#This Row],[Medicare Rate in CR]]*Table1[[#This Row],[SumOfUnits]]*Table1[[#This Row],[Actuarial Factor 6/13/22]]</f>
        <v>280.29326090830699</v>
      </c>
      <c r="P112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280.29326090830699</v>
      </c>
      <c r="Q1129" s="37">
        <f>Table1[[#This Row],[Trended Medicare Pricing for all RHCs]]-Table1[[#This Row],[SumOfSFY23 Estimated Payment 6/13/2022]]</f>
        <v>157.51301309095066</v>
      </c>
      <c r="R1129" s="35">
        <f>Table1[[#This Row],[SumOfUnits]]*Table1[[#This Row],[Actuarial Factor 6/13/22]]</f>
        <v>1.5484959997144192</v>
      </c>
    </row>
    <row r="1130" spans="1:18" x14ac:dyDescent="0.2">
      <c r="A1130" s="178" t="s">
        <v>581</v>
      </c>
      <c r="B1130" s="33" t="s">
        <v>842</v>
      </c>
      <c r="C1130" s="33" t="s">
        <v>408</v>
      </c>
      <c r="D1130" s="33" t="s">
        <v>185</v>
      </c>
      <c r="E1130" s="33" t="s">
        <v>795</v>
      </c>
      <c r="F1130" s="37">
        <v>170.34</v>
      </c>
      <c r="G1130" s="33">
        <v>2</v>
      </c>
      <c r="H1130" s="33">
        <v>2</v>
      </c>
      <c r="I1130" s="37">
        <f>Table1[[#This Row],[SumOfPaid]]*Table1[[#This Row],[Actuarial Factor 6/13/22]]</f>
        <v>201.12080451597569</v>
      </c>
      <c r="J1130" s="33">
        <v>1.1807021516729816</v>
      </c>
      <c r="K1130" s="33" t="s">
        <v>221</v>
      </c>
      <c r="L1130" s="33" t="s">
        <v>805</v>
      </c>
      <c r="M1130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30" s="35" t="str">
        <f>IFERROR(IF(Table1[[#This Row],[Medicare Rate in CR]]&gt;0,"Y","N"),"N")</f>
        <v>Y</v>
      </c>
      <c r="O1130" s="40">
        <f>Table1[[#This Row],[Medicare Rate in CR]]*Table1[[#This Row],[SumOfUnits]]*Table1[[#This Row],[Actuarial Factor 6/13/22]]</f>
        <v>427.43779294865277</v>
      </c>
      <c r="P113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427.43779294865277</v>
      </c>
      <c r="Q1130" s="37">
        <f>Table1[[#This Row],[Trended Medicare Pricing for all RHCs]]-Table1[[#This Row],[SumOfSFY23 Estimated Payment 6/13/2022]]</f>
        <v>226.31698843267708</v>
      </c>
      <c r="R1130" s="35">
        <f>Table1[[#This Row],[SumOfUnits]]*Table1[[#This Row],[Actuarial Factor 6/13/22]]</f>
        <v>2.3614043033459633</v>
      </c>
    </row>
    <row r="1131" spans="1:18" x14ac:dyDescent="0.2">
      <c r="A1131" s="178" t="s">
        <v>581</v>
      </c>
      <c r="B1131" s="33" t="s">
        <v>842</v>
      </c>
      <c r="C1131" s="33" t="s">
        <v>424</v>
      </c>
      <c r="D1131" s="33" t="s">
        <v>184</v>
      </c>
      <c r="E1131" s="33" t="s">
        <v>792</v>
      </c>
      <c r="F1131" s="37">
        <v>501.5</v>
      </c>
      <c r="G1131" s="33">
        <v>6</v>
      </c>
      <c r="H1131" s="33">
        <v>6</v>
      </c>
      <c r="I1131" s="37">
        <f>Table1[[#This Row],[SumOfPaid]]*Table1[[#This Row],[Actuarial Factor 6/13/22]]</f>
        <v>755.58717495682799</v>
      </c>
      <c r="J1131" s="33">
        <v>1.5066543867533959</v>
      </c>
      <c r="K1131" s="33" t="s">
        <v>221</v>
      </c>
      <c r="L1131" s="33" t="s">
        <v>805</v>
      </c>
      <c r="M1131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31" s="35" t="str">
        <f>IFERROR(IF(Table1[[#This Row],[Medicare Rate in CR]]&gt;0,"Y","N"),"N")</f>
        <v>Y</v>
      </c>
      <c r="O1131" s="40">
        <f>Table1[[#This Row],[Medicare Rate in CR]]*Table1[[#This Row],[SumOfUnits]]*Table1[[#This Row],[Actuarial Factor 6/13/22]]</f>
        <v>1636.3170632773931</v>
      </c>
      <c r="P113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1636.3170632773931</v>
      </c>
      <c r="Q1131" s="37">
        <f>Table1[[#This Row],[Trended Medicare Pricing for all RHCs]]-Table1[[#This Row],[SumOfSFY23 Estimated Payment 6/13/2022]]</f>
        <v>880.72988832056512</v>
      </c>
      <c r="R1131" s="35">
        <f>Table1[[#This Row],[SumOfUnits]]*Table1[[#This Row],[Actuarial Factor 6/13/22]]</f>
        <v>9.0399263205203759</v>
      </c>
    </row>
    <row r="1132" spans="1:18" x14ac:dyDescent="0.2">
      <c r="A1132" s="178" t="s">
        <v>581</v>
      </c>
      <c r="B1132" s="33" t="s">
        <v>842</v>
      </c>
      <c r="C1132" s="33" t="s">
        <v>424</v>
      </c>
      <c r="D1132" s="33" t="s">
        <v>184</v>
      </c>
      <c r="E1132" s="33" t="s">
        <v>786</v>
      </c>
      <c r="F1132" s="37">
        <v>9130.0400000000009</v>
      </c>
      <c r="G1132" s="33">
        <v>114</v>
      </c>
      <c r="H1132" s="33">
        <v>114</v>
      </c>
      <c r="I1132" s="37">
        <f>Table1[[#This Row],[SumOfPaid]]*Table1[[#This Row],[Actuarial Factor 6/13/22]]</f>
        <v>12942.455454265548</v>
      </c>
      <c r="J1132" s="33">
        <v>1.4175683188973485</v>
      </c>
      <c r="K1132" s="33" t="s">
        <v>221</v>
      </c>
      <c r="L1132" s="33" t="s">
        <v>805</v>
      </c>
      <c r="M1132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32" s="35" t="str">
        <f>IFERROR(IF(Table1[[#This Row],[Medicare Rate in CR]]&gt;0,"Y","N"),"N")</f>
        <v>Y</v>
      </c>
      <c r="O1132" s="40">
        <f>Table1[[#This Row],[Medicare Rate in CR]]*Table1[[#This Row],[SumOfUnits]]*Table1[[#This Row],[Actuarial Factor 6/13/22]]</f>
        <v>29251.720720011432</v>
      </c>
      <c r="P113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29251.720720011432</v>
      </c>
      <c r="Q1132" s="37">
        <f>Table1[[#This Row],[Trended Medicare Pricing for all RHCs]]-Table1[[#This Row],[SumOfSFY23 Estimated Payment 6/13/2022]]</f>
        <v>16309.265265745884</v>
      </c>
      <c r="R1132" s="35">
        <f>Table1[[#This Row],[SumOfUnits]]*Table1[[#This Row],[Actuarial Factor 6/13/22]]</f>
        <v>161.60278835429773</v>
      </c>
    </row>
    <row r="1133" spans="1:18" x14ac:dyDescent="0.2">
      <c r="A1133" s="178" t="s">
        <v>581</v>
      </c>
      <c r="B1133" s="33" t="s">
        <v>842</v>
      </c>
      <c r="C1133" s="33" t="s">
        <v>424</v>
      </c>
      <c r="D1133" s="33" t="s">
        <v>184</v>
      </c>
      <c r="E1133" s="33" t="s">
        <v>790</v>
      </c>
      <c r="F1133" s="37">
        <v>4136.17</v>
      </c>
      <c r="G1133" s="33">
        <v>50</v>
      </c>
      <c r="H1133" s="33">
        <v>50</v>
      </c>
      <c r="I1133" s="37">
        <f>Table1[[#This Row],[SumOfPaid]]*Table1[[#This Row],[Actuarial Factor 6/13/22]]</f>
        <v>9346.8247263058765</v>
      </c>
      <c r="J1133" s="33">
        <v>2.2597776992497591</v>
      </c>
      <c r="K1133" s="33" t="s">
        <v>221</v>
      </c>
      <c r="L1133" s="33" t="s">
        <v>805</v>
      </c>
      <c r="M1133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33" s="35" t="str">
        <f>IFERROR(IF(Table1[[#This Row],[Medicare Rate in CR]]&gt;0,"Y","N"),"N")</f>
        <v>Y</v>
      </c>
      <c r="O1133" s="40">
        <f>Table1[[#This Row],[Medicare Rate in CR]]*Table1[[#This Row],[SumOfUnits]]*Table1[[#This Row],[Actuarial Factor 6/13/22]]</f>
        <v>20452.118067059946</v>
      </c>
      <c r="P113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20452.118067059946</v>
      </c>
      <c r="Q1133" s="37">
        <f>Table1[[#This Row],[Trended Medicare Pricing for all RHCs]]-Table1[[#This Row],[SumOfSFY23 Estimated Payment 6/13/2022]]</f>
        <v>11105.29334075407</v>
      </c>
      <c r="R1133" s="35">
        <f>Table1[[#This Row],[SumOfUnits]]*Table1[[#This Row],[Actuarial Factor 6/13/22]]</f>
        <v>112.98888496248796</v>
      </c>
    </row>
    <row r="1134" spans="1:18" x14ac:dyDescent="0.2">
      <c r="A1134" s="178" t="s">
        <v>581</v>
      </c>
      <c r="B1134" s="33" t="s">
        <v>842</v>
      </c>
      <c r="C1134" s="33" t="s">
        <v>424</v>
      </c>
      <c r="D1134" s="33" t="s">
        <v>184</v>
      </c>
      <c r="E1134" s="33" t="s">
        <v>789</v>
      </c>
      <c r="F1134" s="37">
        <v>11405.05000000001</v>
      </c>
      <c r="G1134" s="33">
        <v>140</v>
      </c>
      <c r="H1134" s="33">
        <v>140</v>
      </c>
      <c r="I1134" s="37">
        <f>Table1[[#This Row],[SumOfPaid]]*Table1[[#This Row],[Actuarial Factor 6/13/22]]</f>
        <v>18396.75549232226</v>
      </c>
      <c r="J1134" s="33">
        <v>1.6130359351622521</v>
      </c>
      <c r="K1134" s="33" t="s">
        <v>221</v>
      </c>
      <c r="L1134" s="33" t="s">
        <v>805</v>
      </c>
      <c r="M1134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34" s="35" t="str">
        <f>IFERROR(IF(Table1[[#This Row],[Medicare Rate in CR]]&gt;0,"Y","N"),"N")</f>
        <v>Y</v>
      </c>
      <c r="O1134" s="40">
        <f>Table1[[#This Row],[Medicare Rate in CR]]*Table1[[#This Row],[SumOfUnits]]*Table1[[#This Row],[Actuarial Factor 6/13/22]]</f>
        <v>40876.588847320694</v>
      </c>
      <c r="P113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40876.588847320694</v>
      </c>
      <c r="Q1134" s="37">
        <f>Table1[[#This Row],[Trended Medicare Pricing for all RHCs]]-Table1[[#This Row],[SumOfSFY23 Estimated Payment 6/13/2022]]</f>
        <v>22479.833354998435</v>
      </c>
      <c r="R1134" s="35">
        <f>Table1[[#This Row],[SumOfUnits]]*Table1[[#This Row],[Actuarial Factor 6/13/22]]</f>
        <v>225.82503092271529</v>
      </c>
    </row>
    <row r="1135" spans="1:18" x14ac:dyDescent="0.2">
      <c r="A1135" s="178" t="s">
        <v>581</v>
      </c>
      <c r="B1135" s="33" t="s">
        <v>842</v>
      </c>
      <c r="C1135" s="33" t="s">
        <v>424</v>
      </c>
      <c r="D1135" s="33" t="s">
        <v>184</v>
      </c>
      <c r="E1135" s="33" t="s">
        <v>791</v>
      </c>
      <c r="F1135" s="37">
        <v>9813.3700000000008</v>
      </c>
      <c r="G1135" s="33">
        <v>123</v>
      </c>
      <c r="H1135" s="33">
        <v>123</v>
      </c>
      <c r="I1135" s="37">
        <f>Table1[[#This Row],[SumOfPaid]]*Table1[[#This Row],[Actuarial Factor 6/13/22]]</f>
        <v>15658.759056676123</v>
      </c>
      <c r="J1135" s="33">
        <v>1.5956556266273585</v>
      </c>
      <c r="K1135" s="33" t="s">
        <v>221</v>
      </c>
      <c r="L1135" s="33" t="s">
        <v>805</v>
      </c>
      <c r="M1135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35" s="35" t="str">
        <f>IFERROR(IF(Table1[[#This Row],[Medicare Rate in CR]]&gt;0,"Y","N"),"N")</f>
        <v>Y</v>
      </c>
      <c r="O1135" s="40">
        <f>Table1[[#This Row],[Medicare Rate in CR]]*Table1[[#This Row],[SumOfUnits]]*Table1[[#This Row],[Actuarial Factor 6/13/22]]</f>
        <v>35526.043872025635</v>
      </c>
      <c r="P113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35526.043872025635</v>
      </c>
      <c r="Q1135" s="37">
        <f>Table1[[#This Row],[Trended Medicare Pricing for all RHCs]]-Table1[[#This Row],[SumOfSFY23 Estimated Payment 6/13/2022]]</f>
        <v>19867.284815349514</v>
      </c>
      <c r="R1135" s="35">
        <f>Table1[[#This Row],[SumOfUnits]]*Table1[[#This Row],[Actuarial Factor 6/13/22]]</f>
        <v>196.26564207516509</v>
      </c>
    </row>
    <row r="1136" spans="1:18" x14ac:dyDescent="0.2">
      <c r="A1136" s="178" t="s">
        <v>581</v>
      </c>
      <c r="B1136" s="33" t="s">
        <v>842</v>
      </c>
      <c r="C1136" s="33" t="s">
        <v>424</v>
      </c>
      <c r="D1136" s="33" t="s">
        <v>184</v>
      </c>
      <c r="E1136" s="33" t="s">
        <v>788</v>
      </c>
      <c r="F1136" s="37">
        <v>13437.62</v>
      </c>
      <c r="G1136" s="33">
        <v>166</v>
      </c>
      <c r="H1136" s="33">
        <v>166</v>
      </c>
      <c r="I1136" s="37">
        <f>Table1[[#This Row],[SumOfPaid]]*Table1[[#This Row],[Actuarial Factor 6/13/22]]</f>
        <v>26529.191972221281</v>
      </c>
      <c r="J1136" s="33">
        <v>1.9742478186033894</v>
      </c>
      <c r="K1136" s="33" t="s">
        <v>221</v>
      </c>
      <c r="L1136" s="33" t="s">
        <v>805</v>
      </c>
      <c r="M1136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36" s="35" t="str">
        <f>IFERROR(IF(Table1[[#This Row],[Medicare Rate in CR]]&gt;0,"Y","N"),"N")</f>
        <v>Y</v>
      </c>
      <c r="O1136" s="40">
        <f>Table1[[#This Row],[Medicare Rate in CR]]*Table1[[#This Row],[SumOfUnits]]*Table1[[#This Row],[Actuarial Factor 6/13/22]]</f>
        <v>59321.527209136322</v>
      </c>
      <c r="P113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59321.527209136322</v>
      </c>
      <c r="Q1136" s="37">
        <f>Table1[[#This Row],[Trended Medicare Pricing for all RHCs]]-Table1[[#This Row],[SumOfSFY23 Estimated Payment 6/13/2022]]</f>
        <v>32792.335236915038</v>
      </c>
      <c r="R1136" s="35">
        <f>Table1[[#This Row],[SumOfUnits]]*Table1[[#This Row],[Actuarial Factor 6/13/22]]</f>
        <v>327.72513788816264</v>
      </c>
    </row>
    <row r="1137" spans="1:18" x14ac:dyDescent="0.2">
      <c r="A1137" s="178" t="s">
        <v>581</v>
      </c>
      <c r="B1137" s="33" t="s">
        <v>842</v>
      </c>
      <c r="C1137" s="33" t="s">
        <v>424</v>
      </c>
      <c r="D1137" s="33" t="s">
        <v>184</v>
      </c>
      <c r="E1137" s="33" t="s">
        <v>787</v>
      </c>
      <c r="F1137" s="37">
        <v>5094.6100000000006</v>
      </c>
      <c r="G1137" s="33">
        <v>62</v>
      </c>
      <c r="H1137" s="33">
        <v>62</v>
      </c>
      <c r="I1137" s="37">
        <f>Table1[[#This Row],[SumOfPaid]]*Table1[[#This Row],[Actuarial Factor 6/13/22]]</f>
        <v>6020.3644862580741</v>
      </c>
      <c r="J1137" s="33">
        <v>1.1817125327077191</v>
      </c>
      <c r="K1137" s="33" t="s">
        <v>221</v>
      </c>
      <c r="L1137" s="33" t="s">
        <v>805</v>
      </c>
      <c r="M1137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37" s="35" t="str">
        <f>IFERROR(IF(Table1[[#This Row],[Medicare Rate in CR]]&gt;0,"Y","N"),"N")</f>
        <v>Y</v>
      </c>
      <c r="O1137" s="40">
        <f>Table1[[#This Row],[Medicare Rate in CR]]*Table1[[#This Row],[SumOfUnits]]*Table1[[#This Row],[Actuarial Factor 6/13/22]]</f>
        <v>13261.910703816302</v>
      </c>
      <c r="P113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13261.910703816302</v>
      </c>
      <c r="Q1137" s="37">
        <f>Table1[[#This Row],[Trended Medicare Pricing for all RHCs]]-Table1[[#This Row],[SumOfSFY23 Estimated Payment 6/13/2022]]</f>
        <v>7241.5462175582279</v>
      </c>
      <c r="R1137" s="35">
        <f>Table1[[#This Row],[SumOfUnits]]*Table1[[#This Row],[Actuarial Factor 6/13/22]]</f>
        <v>73.266177027878584</v>
      </c>
    </row>
    <row r="1138" spans="1:18" x14ac:dyDescent="0.2">
      <c r="A1138" s="178" t="s">
        <v>581</v>
      </c>
      <c r="B1138" s="33" t="s">
        <v>842</v>
      </c>
      <c r="C1138" s="33" t="s">
        <v>424</v>
      </c>
      <c r="D1138" s="33" t="s">
        <v>2</v>
      </c>
      <c r="E1138" s="33" t="s">
        <v>801</v>
      </c>
      <c r="F1138" s="37">
        <v>158.58000000000001</v>
      </c>
      <c r="G1138" s="33">
        <v>2</v>
      </c>
      <c r="H1138" s="33">
        <v>2</v>
      </c>
      <c r="I1138" s="37">
        <f>Table1[[#This Row],[SumOfPaid]]*Table1[[#This Row],[Actuarial Factor 6/13/22]]</f>
        <v>197.67187355283684</v>
      </c>
      <c r="J1138" s="33">
        <v>1.2465120037384085</v>
      </c>
      <c r="K1138" s="33" t="s">
        <v>221</v>
      </c>
      <c r="L1138" s="33" t="s">
        <v>805</v>
      </c>
      <c r="M1138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38" s="35" t="str">
        <f>IFERROR(IF(Table1[[#This Row],[Medicare Rate in CR]]&gt;0,"Y","N"),"N")</f>
        <v>Y</v>
      </c>
      <c r="O1138" s="40">
        <f>Table1[[#This Row],[Medicare Rate in CR]]*Table1[[#This Row],[SumOfUnits]]*Table1[[#This Row],[Actuarial Factor 6/13/22]]</f>
        <v>451.26227559337866</v>
      </c>
      <c r="P113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451.26227559337866</v>
      </c>
      <c r="Q1138" s="37">
        <f>Table1[[#This Row],[Trended Medicare Pricing for all RHCs]]-Table1[[#This Row],[SumOfSFY23 Estimated Payment 6/13/2022]]</f>
        <v>253.59040204054182</v>
      </c>
      <c r="R1138" s="35">
        <f>Table1[[#This Row],[SumOfUnits]]*Table1[[#This Row],[Actuarial Factor 6/13/22]]</f>
        <v>2.4930240074768171</v>
      </c>
    </row>
    <row r="1139" spans="1:18" x14ac:dyDescent="0.2">
      <c r="A1139" s="178" t="s">
        <v>581</v>
      </c>
      <c r="B1139" s="33" t="s">
        <v>842</v>
      </c>
      <c r="C1139" s="33" t="s">
        <v>424</v>
      </c>
      <c r="D1139" s="33" t="s">
        <v>2</v>
      </c>
      <c r="E1139" s="33" t="s">
        <v>798</v>
      </c>
      <c r="F1139" s="37">
        <v>2451.0500000000002</v>
      </c>
      <c r="G1139" s="33">
        <v>30</v>
      </c>
      <c r="H1139" s="33">
        <v>30</v>
      </c>
      <c r="I1139" s="37">
        <f>Table1[[#This Row],[SumOfPaid]]*Table1[[#This Row],[Actuarial Factor 6/13/22]]</f>
        <v>3306.3622939571801</v>
      </c>
      <c r="J1139" s="33">
        <v>1.3489575055413721</v>
      </c>
      <c r="K1139" s="33" t="s">
        <v>221</v>
      </c>
      <c r="L1139" s="33" t="s">
        <v>805</v>
      </c>
      <c r="M1139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39" s="35" t="str">
        <f>IFERROR(IF(Table1[[#This Row],[Medicare Rate in CR]]&gt;0,"Y","N"),"N")</f>
        <v>Y</v>
      </c>
      <c r="O1139" s="40">
        <f>Table1[[#This Row],[Medicare Rate in CR]]*Table1[[#This Row],[SumOfUnits]]*Table1[[#This Row],[Actuarial Factor 6/13/22]]</f>
        <v>7325.2439423413116</v>
      </c>
      <c r="P113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7325.2439423413116</v>
      </c>
      <c r="Q1139" s="37">
        <f>Table1[[#This Row],[Trended Medicare Pricing for all RHCs]]-Table1[[#This Row],[SumOfSFY23 Estimated Payment 6/13/2022]]</f>
        <v>4018.8816483841315</v>
      </c>
      <c r="R1139" s="35">
        <f>Table1[[#This Row],[SumOfUnits]]*Table1[[#This Row],[Actuarial Factor 6/13/22]]</f>
        <v>40.468725166241164</v>
      </c>
    </row>
    <row r="1140" spans="1:18" x14ac:dyDescent="0.2">
      <c r="A1140" s="178" t="s">
        <v>581</v>
      </c>
      <c r="B1140" s="33" t="s">
        <v>842</v>
      </c>
      <c r="C1140" s="33" t="s">
        <v>424</v>
      </c>
      <c r="D1140" s="33" t="s">
        <v>2</v>
      </c>
      <c r="E1140" s="33" t="s">
        <v>799</v>
      </c>
      <c r="F1140" s="37">
        <v>2350.08</v>
      </c>
      <c r="G1140" s="33">
        <v>28</v>
      </c>
      <c r="H1140" s="33">
        <v>28</v>
      </c>
      <c r="I1140" s="37">
        <f>Table1[[#This Row],[SumOfPaid]]*Table1[[#This Row],[Actuarial Factor 6/13/22]]</f>
        <v>2939.9760031048331</v>
      </c>
      <c r="J1140" s="33">
        <v>1.2510110307329254</v>
      </c>
      <c r="K1140" s="33" t="s">
        <v>221</v>
      </c>
      <c r="L1140" s="33" t="s">
        <v>805</v>
      </c>
      <c r="M1140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40" s="35" t="str">
        <f>IFERROR(IF(Table1[[#This Row],[Medicare Rate in CR]]&gt;0,"Y","N"),"N")</f>
        <v>Y</v>
      </c>
      <c r="O1140" s="40">
        <f>Table1[[#This Row],[Medicare Rate in CR]]*Table1[[#This Row],[SumOfUnits]]*Table1[[#This Row],[Actuarial Factor 6/13/22]]</f>
        <v>6340.474186843071</v>
      </c>
      <c r="P114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6340.474186843071</v>
      </c>
      <c r="Q1140" s="37">
        <f>Table1[[#This Row],[Trended Medicare Pricing for all RHCs]]-Table1[[#This Row],[SumOfSFY23 Estimated Payment 6/13/2022]]</f>
        <v>3400.4981837382379</v>
      </c>
      <c r="R1140" s="35">
        <f>Table1[[#This Row],[SumOfUnits]]*Table1[[#This Row],[Actuarial Factor 6/13/22]]</f>
        <v>35.028308860521911</v>
      </c>
    </row>
    <row r="1141" spans="1:18" x14ac:dyDescent="0.2">
      <c r="A1141" s="178" t="s">
        <v>581</v>
      </c>
      <c r="B1141" s="33" t="s">
        <v>842</v>
      </c>
      <c r="C1141" s="33" t="s">
        <v>424</v>
      </c>
      <c r="D1141" s="33" t="s">
        <v>185</v>
      </c>
      <c r="E1141" s="33" t="s">
        <v>794</v>
      </c>
      <c r="F1141" s="37">
        <v>1983.7200000000003</v>
      </c>
      <c r="G1141" s="33">
        <v>24</v>
      </c>
      <c r="H1141" s="33">
        <v>24</v>
      </c>
      <c r="I1141" s="37">
        <f>Table1[[#This Row],[SumOfPaid]]*Table1[[#This Row],[Actuarial Factor 6/13/22]]</f>
        <v>2334.230229637732</v>
      </c>
      <c r="J1141" s="33">
        <v>1.1766933990874375</v>
      </c>
      <c r="K1141" s="33" t="s">
        <v>221</v>
      </c>
      <c r="L1141" s="33" t="s">
        <v>805</v>
      </c>
      <c r="M1141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41" s="35" t="str">
        <f>IFERROR(IF(Table1[[#This Row],[Medicare Rate in CR]]&gt;0,"Y","N"),"N")</f>
        <v>Y</v>
      </c>
      <c r="O1141" s="40">
        <f>Table1[[#This Row],[Medicare Rate in CR]]*Table1[[#This Row],[SumOfUnits]]*Table1[[#This Row],[Actuarial Factor 6/13/22]]</f>
        <v>5111.838532051609</v>
      </c>
      <c r="P114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5111.838532051609</v>
      </c>
      <c r="Q1141" s="37">
        <f>Table1[[#This Row],[Trended Medicare Pricing for all RHCs]]-Table1[[#This Row],[SumOfSFY23 Estimated Payment 6/13/2022]]</f>
        <v>2777.608302413877</v>
      </c>
      <c r="R1141" s="35">
        <f>Table1[[#This Row],[SumOfUnits]]*Table1[[#This Row],[Actuarial Factor 6/13/22]]</f>
        <v>28.240641578098501</v>
      </c>
    </row>
    <row r="1142" spans="1:18" x14ac:dyDescent="0.2">
      <c r="A1142" s="178" t="s">
        <v>581</v>
      </c>
      <c r="B1142" s="33" t="s">
        <v>842</v>
      </c>
      <c r="C1142" s="33" t="s">
        <v>424</v>
      </c>
      <c r="D1142" s="33" t="s">
        <v>185</v>
      </c>
      <c r="E1142" s="33" t="s">
        <v>607</v>
      </c>
      <c r="F1142" s="37">
        <v>483.17</v>
      </c>
      <c r="G1142" s="33">
        <v>6</v>
      </c>
      <c r="H1142" s="33">
        <v>6</v>
      </c>
      <c r="I1142" s="37">
        <f>Table1[[#This Row],[SumOfPaid]]*Table1[[#This Row],[Actuarial Factor 6/13/22]]</f>
        <v>775.73902943902965</v>
      </c>
      <c r="J1142" s="33">
        <v>1.6055198572738987</v>
      </c>
      <c r="K1142" s="33" t="s">
        <v>221</v>
      </c>
      <c r="L1142" s="33" t="s">
        <v>805</v>
      </c>
      <c r="M1142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42" s="35" t="str">
        <f>IFERROR(IF(Table1[[#This Row],[Medicare Rate in CR]]&gt;0,"Y","N"),"N")</f>
        <v>Y</v>
      </c>
      <c r="O1142" s="40">
        <f>Table1[[#This Row],[Medicare Rate in CR]]*Table1[[#This Row],[SumOfUnits]]*Table1[[#This Row],[Actuarial Factor 6/13/22]]</f>
        <v>1743.6908961908903</v>
      </c>
      <c r="P114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1743.6908961908903</v>
      </c>
      <c r="Q1142" s="37">
        <f>Table1[[#This Row],[Trended Medicare Pricing for all RHCs]]-Table1[[#This Row],[SumOfSFY23 Estimated Payment 6/13/2022]]</f>
        <v>967.95186675186062</v>
      </c>
      <c r="R1142" s="35">
        <f>Table1[[#This Row],[SumOfUnits]]*Table1[[#This Row],[Actuarial Factor 6/13/22]]</f>
        <v>9.6331191436433912</v>
      </c>
    </row>
    <row r="1143" spans="1:18" x14ac:dyDescent="0.2">
      <c r="A1143" s="178" t="s">
        <v>581</v>
      </c>
      <c r="B1143" s="33" t="s">
        <v>842</v>
      </c>
      <c r="C1143" s="33" t="s">
        <v>424</v>
      </c>
      <c r="D1143" s="33" t="s">
        <v>185</v>
      </c>
      <c r="E1143" s="33" t="s">
        <v>797</v>
      </c>
      <c r="F1143" s="37">
        <v>1230.43</v>
      </c>
      <c r="G1143" s="33">
        <v>15</v>
      </c>
      <c r="H1143" s="33">
        <v>15</v>
      </c>
      <c r="I1143" s="37">
        <f>Table1[[#This Row],[SumOfPaid]]*Table1[[#This Row],[Actuarial Factor 6/13/22]]</f>
        <v>1113.39958815265</v>
      </c>
      <c r="J1143" s="33">
        <v>0.90488657473618972</v>
      </c>
      <c r="K1143" s="33" t="s">
        <v>221</v>
      </c>
      <c r="L1143" s="33" t="s">
        <v>805</v>
      </c>
      <c r="M1143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43" s="35" t="str">
        <f>IFERROR(IF(Table1[[#This Row],[Medicare Rate in CR]]&gt;0,"Y","N"),"N")</f>
        <v>Y</v>
      </c>
      <c r="O1143" s="40">
        <f>Table1[[#This Row],[Medicare Rate in CR]]*Table1[[#This Row],[SumOfUnits]]*Table1[[#This Row],[Actuarial Factor 6/13/22]]</f>
        <v>2456.9027833949654</v>
      </c>
      <c r="P114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2456.9027833949654</v>
      </c>
      <c r="Q1143" s="37">
        <f>Table1[[#This Row],[Trended Medicare Pricing for all RHCs]]-Table1[[#This Row],[SumOfSFY23 Estimated Payment 6/13/2022]]</f>
        <v>1343.5031952423153</v>
      </c>
      <c r="R1143" s="35">
        <f>Table1[[#This Row],[SumOfUnits]]*Table1[[#This Row],[Actuarial Factor 6/13/22]]</f>
        <v>13.573298621042845</v>
      </c>
    </row>
    <row r="1144" spans="1:18" x14ac:dyDescent="0.2">
      <c r="A1144" s="178" t="s">
        <v>581</v>
      </c>
      <c r="B1144" s="33" t="s">
        <v>842</v>
      </c>
      <c r="C1144" s="33" t="s">
        <v>424</v>
      </c>
      <c r="D1144" s="33" t="s">
        <v>185</v>
      </c>
      <c r="E1144" s="33" t="s">
        <v>795</v>
      </c>
      <c r="F1144" s="37">
        <v>26766.920000000016</v>
      </c>
      <c r="G1144" s="33">
        <v>327</v>
      </c>
      <c r="H1144" s="33">
        <v>327</v>
      </c>
      <c r="I1144" s="37">
        <f>Table1[[#This Row],[SumOfPaid]]*Table1[[#This Row],[Actuarial Factor 6/13/22]]</f>
        <v>31272.611320672357</v>
      </c>
      <c r="J1144" s="33">
        <v>1.1683305856883175</v>
      </c>
      <c r="K1144" s="33" t="s">
        <v>221</v>
      </c>
      <c r="L1144" s="33" t="s">
        <v>805</v>
      </c>
      <c r="M1144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44" s="35" t="str">
        <f>IFERROR(IF(Table1[[#This Row],[Medicare Rate in CR]]&gt;0,"Y","N"),"N")</f>
        <v>Y</v>
      </c>
      <c r="O1144" s="40">
        <f>Table1[[#This Row],[Medicare Rate in CR]]*Table1[[#This Row],[SumOfUnits]]*Table1[[#This Row],[Actuarial Factor 6/13/22]]</f>
        <v>69153.802816149648</v>
      </c>
      <c r="P114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69153.802816149648</v>
      </c>
      <c r="Q1144" s="37">
        <f>Table1[[#This Row],[Trended Medicare Pricing for all RHCs]]-Table1[[#This Row],[SumOfSFY23 Estimated Payment 6/13/2022]]</f>
        <v>37881.191495477295</v>
      </c>
      <c r="R1144" s="35">
        <f>Table1[[#This Row],[SumOfUnits]]*Table1[[#This Row],[Actuarial Factor 6/13/22]]</f>
        <v>382.04410152007983</v>
      </c>
    </row>
    <row r="1145" spans="1:18" x14ac:dyDescent="0.2">
      <c r="A1145" s="178" t="s">
        <v>581</v>
      </c>
      <c r="B1145" s="33" t="s">
        <v>842</v>
      </c>
      <c r="C1145" s="33" t="s">
        <v>423</v>
      </c>
      <c r="D1145" s="33" t="s">
        <v>184</v>
      </c>
      <c r="E1145" s="33" t="s">
        <v>790</v>
      </c>
      <c r="F1145" s="37">
        <v>85.17</v>
      </c>
      <c r="G1145" s="33">
        <v>1</v>
      </c>
      <c r="H1145" s="33">
        <v>1</v>
      </c>
      <c r="I1145" s="37">
        <f>Table1[[#This Row],[SumOfPaid]]*Table1[[#This Row],[Actuarial Factor 6/13/22]]</f>
        <v>178.23210073768078</v>
      </c>
      <c r="J1145" s="33">
        <v>2.0926629181364422</v>
      </c>
      <c r="K1145" s="33" t="s">
        <v>221</v>
      </c>
      <c r="L1145" s="33" t="s">
        <v>805</v>
      </c>
      <c r="M1145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45" s="35" t="str">
        <f>IFERROR(IF(Table1[[#This Row],[Medicare Rate in CR]]&gt;0,"Y","N"),"N")</f>
        <v>Y</v>
      </c>
      <c r="O1145" s="40">
        <f>Table1[[#This Row],[Medicare Rate in CR]]*Table1[[#This Row],[SumOfUnits]]*Table1[[#This Row],[Actuarial Factor 6/13/22]]</f>
        <v>378.79291481187738</v>
      </c>
      <c r="P114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378.79291481187738</v>
      </c>
      <c r="Q1145" s="37">
        <f>Table1[[#This Row],[Trended Medicare Pricing for all RHCs]]-Table1[[#This Row],[SumOfSFY23 Estimated Payment 6/13/2022]]</f>
        <v>200.5608140741966</v>
      </c>
      <c r="R1145" s="35">
        <f>Table1[[#This Row],[SumOfUnits]]*Table1[[#This Row],[Actuarial Factor 6/13/22]]</f>
        <v>2.0926629181364422</v>
      </c>
    </row>
    <row r="1146" spans="1:18" x14ac:dyDescent="0.2">
      <c r="A1146" s="178" t="s">
        <v>581</v>
      </c>
      <c r="B1146" s="33" t="s">
        <v>842</v>
      </c>
      <c r="C1146" s="33" t="s">
        <v>423</v>
      </c>
      <c r="D1146" s="33" t="s">
        <v>184</v>
      </c>
      <c r="E1146" s="33" t="s">
        <v>789</v>
      </c>
      <c r="F1146" s="37">
        <v>85.17</v>
      </c>
      <c r="G1146" s="33">
        <v>1</v>
      </c>
      <c r="H1146" s="33">
        <v>1</v>
      </c>
      <c r="I1146" s="37">
        <f>Table1[[#This Row],[SumOfPaid]]*Table1[[#This Row],[Actuarial Factor 6/13/22]]</f>
        <v>129.07305415073296</v>
      </c>
      <c r="J1146" s="33">
        <v>1.5154755682838199</v>
      </c>
      <c r="K1146" s="33" t="s">
        <v>221</v>
      </c>
      <c r="L1146" s="33" t="s">
        <v>805</v>
      </c>
      <c r="M1146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46" s="35" t="str">
        <f>IFERROR(IF(Table1[[#This Row],[Medicare Rate in CR]]&gt;0,"Y","N"),"N")</f>
        <v>Y</v>
      </c>
      <c r="O1146" s="40">
        <f>Table1[[#This Row],[Medicare Rate in CR]]*Table1[[#This Row],[SumOfUnits]]*Table1[[#This Row],[Actuarial Factor 6/13/22]]</f>
        <v>274.31623261505422</v>
      </c>
      <c r="P114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274.31623261505422</v>
      </c>
      <c r="Q1146" s="37">
        <f>Table1[[#This Row],[Trended Medicare Pricing for all RHCs]]-Table1[[#This Row],[SumOfSFY23 Estimated Payment 6/13/2022]]</f>
        <v>145.24317846432126</v>
      </c>
      <c r="R1146" s="35">
        <f>Table1[[#This Row],[SumOfUnits]]*Table1[[#This Row],[Actuarial Factor 6/13/22]]</f>
        <v>1.5154755682838199</v>
      </c>
    </row>
    <row r="1147" spans="1:18" x14ac:dyDescent="0.2">
      <c r="A1147" s="178" t="s">
        <v>581</v>
      </c>
      <c r="B1147" s="33" t="s">
        <v>842</v>
      </c>
      <c r="C1147" s="33" t="s">
        <v>381</v>
      </c>
      <c r="D1147" s="33" t="s">
        <v>184</v>
      </c>
      <c r="E1147" s="33" t="s">
        <v>786</v>
      </c>
      <c r="F1147" s="37">
        <v>3162.63</v>
      </c>
      <c r="G1147" s="33">
        <v>37</v>
      </c>
      <c r="H1147" s="33">
        <v>37</v>
      </c>
      <c r="I1147" s="37">
        <f>Table1[[#This Row],[SumOfPaid]]*Table1[[#This Row],[Actuarial Factor 6/13/22]]</f>
        <v>4294.952328166888</v>
      </c>
      <c r="J1147" s="33">
        <v>1.3580318684660828</v>
      </c>
      <c r="K1147" s="33" t="s">
        <v>221</v>
      </c>
      <c r="L1147" s="33" t="s">
        <v>805</v>
      </c>
      <c r="M1147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47" s="35" t="str">
        <f>IFERROR(IF(Table1[[#This Row],[Medicare Rate in CR]]&gt;0,"Y","N"),"N")</f>
        <v>Y</v>
      </c>
      <c r="O1147" s="40">
        <f>Table1[[#This Row],[Medicare Rate in CR]]*Table1[[#This Row],[SumOfUnits]]*Table1[[#This Row],[Actuarial Factor 6/13/22]]</f>
        <v>9095.2418949086896</v>
      </c>
      <c r="P114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9095.2418949086896</v>
      </c>
      <c r="Q1147" s="37">
        <f>Table1[[#This Row],[Trended Medicare Pricing for all RHCs]]-Table1[[#This Row],[SumOfSFY23 Estimated Payment 6/13/2022]]</f>
        <v>4800.2895667418015</v>
      </c>
      <c r="R1147" s="35">
        <f>Table1[[#This Row],[SumOfUnits]]*Table1[[#This Row],[Actuarial Factor 6/13/22]]</f>
        <v>50.247179133245062</v>
      </c>
    </row>
    <row r="1148" spans="1:18" x14ac:dyDescent="0.2">
      <c r="A1148" s="178" t="s">
        <v>581</v>
      </c>
      <c r="B1148" s="33" t="s">
        <v>842</v>
      </c>
      <c r="C1148" s="33" t="s">
        <v>381</v>
      </c>
      <c r="D1148" s="33" t="s">
        <v>184</v>
      </c>
      <c r="E1148" s="33" t="s">
        <v>790</v>
      </c>
      <c r="F1148" s="37">
        <v>1112.0700000000002</v>
      </c>
      <c r="G1148" s="33">
        <v>13</v>
      </c>
      <c r="H1148" s="33">
        <v>13</v>
      </c>
      <c r="I1148" s="37">
        <f>Table1[[#This Row],[SumOfPaid]]*Table1[[#This Row],[Actuarial Factor 6/13/22]]</f>
        <v>2277.5992021715983</v>
      </c>
      <c r="J1148" s="33">
        <v>2.048071795994495</v>
      </c>
      <c r="K1148" s="33" t="s">
        <v>221</v>
      </c>
      <c r="L1148" s="33" t="s">
        <v>805</v>
      </c>
      <c r="M1148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48" s="35" t="str">
        <f>IFERROR(IF(Table1[[#This Row],[Medicare Rate in CR]]&gt;0,"Y","N"),"N")</f>
        <v>Y</v>
      </c>
      <c r="O1148" s="40">
        <f>Table1[[#This Row],[Medicare Rate in CR]]*Table1[[#This Row],[SumOfUnits]]*Table1[[#This Row],[Actuarial Factor 6/13/22]]</f>
        <v>4819.3791853085258</v>
      </c>
      <c r="P114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4819.3791853085258</v>
      </c>
      <c r="Q1148" s="37">
        <f>Table1[[#This Row],[Trended Medicare Pricing for all RHCs]]-Table1[[#This Row],[SumOfSFY23 Estimated Payment 6/13/2022]]</f>
        <v>2541.7799831369275</v>
      </c>
      <c r="R1148" s="35">
        <f>Table1[[#This Row],[SumOfUnits]]*Table1[[#This Row],[Actuarial Factor 6/13/22]]</f>
        <v>26.624933347928433</v>
      </c>
    </row>
    <row r="1149" spans="1:18" x14ac:dyDescent="0.2">
      <c r="A1149" s="178" t="s">
        <v>581</v>
      </c>
      <c r="B1149" s="33" t="s">
        <v>842</v>
      </c>
      <c r="C1149" s="33" t="s">
        <v>381</v>
      </c>
      <c r="D1149" s="33" t="s">
        <v>184</v>
      </c>
      <c r="E1149" s="33" t="s">
        <v>789</v>
      </c>
      <c r="F1149" s="37">
        <v>4870.8900000000003</v>
      </c>
      <c r="G1149" s="33">
        <v>63</v>
      </c>
      <c r="H1149" s="33">
        <v>57</v>
      </c>
      <c r="I1149" s="37">
        <f>Table1[[#This Row],[SumOfPaid]]*Table1[[#This Row],[Actuarial Factor 6/13/22]]</f>
        <v>7239.8039576695883</v>
      </c>
      <c r="J1149" s="33">
        <v>1.4863410911906423</v>
      </c>
      <c r="K1149" s="33" t="s">
        <v>221</v>
      </c>
      <c r="L1149" s="33" t="s">
        <v>805</v>
      </c>
      <c r="M1149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49" s="35" t="str">
        <f>IFERROR(IF(Table1[[#This Row],[Medicare Rate in CR]]&gt;0,"Y","N"),"N")</f>
        <v>Y</v>
      </c>
      <c r="O1149" s="40">
        <f>Table1[[#This Row],[Medicare Rate in CR]]*Table1[[#This Row],[SumOfUnits]]*Table1[[#This Row],[Actuarial Factor 6/13/22]]</f>
        <v>16949.683857734344</v>
      </c>
      <c r="P114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16949.683857734344</v>
      </c>
      <c r="Q1149" s="37">
        <f>Table1[[#This Row],[Trended Medicare Pricing for all RHCs]]-Table1[[#This Row],[SumOfSFY23 Estimated Payment 6/13/2022]]</f>
        <v>9709.8799000647559</v>
      </c>
      <c r="R1149" s="35">
        <f>Table1[[#This Row],[SumOfUnits]]*Table1[[#This Row],[Actuarial Factor 6/13/22]]</f>
        <v>93.639488745010468</v>
      </c>
    </row>
    <row r="1150" spans="1:18" x14ac:dyDescent="0.2">
      <c r="A1150" s="178" t="s">
        <v>581</v>
      </c>
      <c r="B1150" s="33" t="s">
        <v>842</v>
      </c>
      <c r="C1150" s="33" t="s">
        <v>381</v>
      </c>
      <c r="D1150" s="33" t="s">
        <v>184</v>
      </c>
      <c r="E1150" s="33" t="s">
        <v>791</v>
      </c>
      <c r="F1150" s="37">
        <v>2220.8999999999996</v>
      </c>
      <c r="G1150" s="33">
        <v>26</v>
      </c>
      <c r="H1150" s="33">
        <v>26</v>
      </c>
      <c r="I1150" s="37">
        <f>Table1[[#This Row],[SumOfPaid]]*Table1[[#This Row],[Actuarial Factor 6/13/22]]</f>
        <v>3593.2629467876627</v>
      </c>
      <c r="J1150" s="33">
        <v>1.6179309949964713</v>
      </c>
      <c r="K1150" s="33" t="s">
        <v>221</v>
      </c>
      <c r="L1150" s="33" t="s">
        <v>805</v>
      </c>
      <c r="M1150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50" s="35" t="str">
        <f>IFERROR(IF(Table1[[#This Row],[Medicare Rate in CR]]&gt;0,"Y","N"),"N")</f>
        <v>Y</v>
      </c>
      <c r="O1150" s="40">
        <f>Table1[[#This Row],[Medicare Rate in CR]]*Table1[[#This Row],[SumOfUnits]]*Table1[[#This Row],[Actuarial Factor 6/13/22]]</f>
        <v>7614.403924512093</v>
      </c>
      <c r="P115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7614.403924512093</v>
      </c>
      <c r="Q1150" s="37">
        <f>Table1[[#This Row],[Trended Medicare Pricing for all RHCs]]-Table1[[#This Row],[SumOfSFY23 Estimated Payment 6/13/2022]]</f>
        <v>4021.1409777244303</v>
      </c>
      <c r="R1150" s="35">
        <f>Table1[[#This Row],[SumOfUnits]]*Table1[[#This Row],[Actuarial Factor 6/13/22]]</f>
        <v>42.066205869908252</v>
      </c>
    </row>
    <row r="1151" spans="1:18" x14ac:dyDescent="0.2">
      <c r="A1151" s="178" t="s">
        <v>581</v>
      </c>
      <c r="B1151" s="33" t="s">
        <v>842</v>
      </c>
      <c r="C1151" s="33" t="s">
        <v>381</v>
      </c>
      <c r="D1151" s="33" t="s">
        <v>184</v>
      </c>
      <c r="E1151" s="33" t="s">
        <v>788</v>
      </c>
      <c r="F1151" s="37">
        <v>1280.79</v>
      </c>
      <c r="G1151" s="33">
        <v>33</v>
      </c>
      <c r="H1151" s="33">
        <v>15</v>
      </c>
      <c r="I1151" s="37">
        <f>Table1[[#This Row],[SumOfPaid]]*Table1[[#This Row],[Actuarial Factor 6/13/22]]</f>
        <v>2349.8283830619857</v>
      </c>
      <c r="J1151" s="33">
        <v>1.8346710882049249</v>
      </c>
      <c r="K1151" s="33" t="s">
        <v>221</v>
      </c>
      <c r="L1151" s="33" t="s">
        <v>805</v>
      </c>
      <c r="M1151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51" s="35" t="str">
        <f>IFERROR(IF(Table1[[#This Row],[Medicare Rate in CR]]&gt;0,"Y","N"),"N")</f>
        <v>Y</v>
      </c>
      <c r="O1151" s="40">
        <f>Table1[[#This Row],[Medicare Rate in CR]]*Table1[[#This Row],[SumOfUnits]]*Table1[[#This Row],[Actuarial Factor 6/13/22]]</f>
        <v>10959.095851307124</v>
      </c>
      <c r="P115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10959.095851307124</v>
      </c>
      <c r="Q1151" s="37">
        <f>Table1[[#This Row],[Trended Medicare Pricing for all RHCs]]-Table1[[#This Row],[SumOfSFY23 Estimated Payment 6/13/2022]]</f>
        <v>8609.2674682451379</v>
      </c>
      <c r="R1151" s="35">
        <f>Table1[[#This Row],[SumOfUnits]]*Table1[[#This Row],[Actuarial Factor 6/13/22]]</f>
        <v>60.544145910762523</v>
      </c>
    </row>
    <row r="1152" spans="1:18" x14ac:dyDescent="0.2">
      <c r="A1152" s="178" t="s">
        <v>581</v>
      </c>
      <c r="B1152" s="33" t="s">
        <v>842</v>
      </c>
      <c r="C1152" s="33" t="s">
        <v>381</v>
      </c>
      <c r="D1152" s="33" t="s">
        <v>184</v>
      </c>
      <c r="E1152" s="33" t="s">
        <v>787</v>
      </c>
      <c r="F1152" s="37">
        <v>2561.58</v>
      </c>
      <c r="G1152" s="33">
        <v>30</v>
      </c>
      <c r="H1152" s="33">
        <v>30</v>
      </c>
      <c r="I1152" s="37">
        <f>Table1[[#This Row],[SumOfPaid]]*Table1[[#This Row],[Actuarial Factor 6/13/22]]</f>
        <v>3099.9971548182284</v>
      </c>
      <c r="J1152" s="33">
        <v>1.210189474784402</v>
      </c>
      <c r="K1152" s="33" t="s">
        <v>221</v>
      </c>
      <c r="L1152" s="33" t="s">
        <v>805</v>
      </c>
      <c r="M1152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52" s="35" t="str">
        <f>IFERROR(IF(Table1[[#This Row],[Medicare Rate in CR]]&gt;0,"Y","N"),"N")</f>
        <v>Y</v>
      </c>
      <c r="O1152" s="40">
        <f>Table1[[#This Row],[Medicare Rate in CR]]*Table1[[#This Row],[SumOfUnits]]*Table1[[#This Row],[Actuarial Factor 6/13/22]]</f>
        <v>6571.6919049217368</v>
      </c>
      <c r="P115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6571.6919049217368</v>
      </c>
      <c r="Q1152" s="37">
        <f>Table1[[#This Row],[Trended Medicare Pricing for all RHCs]]-Table1[[#This Row],[SumOfSFY23 Estimated Payment 6/13/2022]]</f>
        <v>3471.6947501035083</v>
      </c>
      <c r="R1152" s="35">
        <f>Table1[[#This Row],[SumOfUnits]]*Table1[[#This Row],[Actuarial Factor 6/13/22]]</f>
        <v>36.305684243532056</v>
      </c>
    </row>
    <row r="1153" spans="1:18" x14ac:dyDescent="0.2">
      <c r="A1153" s="178" t="s">
        <v>581</v>
      </c>
      <c r="B1153" s="33" t="s">
        <v>842</v>
      </c>
      <c r="C1153" s="33" t="s">
        <v>381</v>
      </c>
      <c r="D1153" s="33" t="s">
        <v>2</v>
      </c>
      <c r="E1153" s="33" t="s">
        <v>798</v>
      </c>
      <c r="F1153" s="37">
        <v>334.8</v>
      </c>
      <c r="G1153" s="33">
        <v>4</v>
      </c>
      <c r="H1153" s="33">
        <v>4</v>
      </c>
      <c r="I1153" s="37">
        <f>Table1[[#This Row],[SumOfPaid]]*Table1[[#This Row],[Actuarial Factor 6/13/22]]</f>
        <v>500.49580684822894</v>
      </c>
      <c r="J1153" s="33">
        <v>1.4949098173483539</v>
      </c>
      <c r="K1153" s="33" t="s">
        <v>221</v>
      </c>
      <c r="L1153" s="33" t="s">
        <v>805</v>
      </c>
      <c r="M1153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53" s="35" t="str">
        <f>IFERROR(IF(Table1[[#This Row],[Medicare Rate in CR]]&gt;0,"Y","N"),"N")</f>
        <v>Y</v>
      </c>
      <c r="O1153" s="40">
        <f>Table1[[#This Row],[Medicare Rate in CR]]*Table1[[#This Row],[SumOfUnits]]*Table1[[#This Row],[Actuarial Factor 6/13/22]]</f>
        <v>1082.3745041529021</v>
      </c>
      <c r="P115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1082.3745041529021</v>
      </c>
      <c r="Q1153" s="37">
        <f>Table1[[#This Row],[Trended Medicare Pricing for all RHCs]]-Table1[[#This Row],[SumOfSFY23 Estimated Payment 6/13/2022]]</f>
        <v>581.8786973046731</v>
      </c>
      <c r="R1153" s="35">
        <f>Table1[[#This Row],[SumOfUnits]]*Table1[[#This Row],[Actuarial Factor 6/13/22]]</f>
        <v>5.9796392693934157</v>
      </c>
    </row>
    <row r="1154" spans="1:18" x14ac:dyDescent="0.2">
      <c r="A1154" s="178" t="s">
        <v>581</v>
      </c>
      <c r="B1154" s="33" t="s">
        <v>842</v>
      </c>
      <c r="C1154" s="33" t="s">
        <v>381</v>
      </c>
      <c r="D1154" s="33" t="s">
        <v>2</v>
      </c>
      <c r="E1154" s="33" t="s">
        <v>799</v>
      </c>
      <c r="F1154" s="37">
        <v>170.34</v>
      </c>
      <c r="G1154" s="33">
        <v>2</v>
      </c>
      <c r="H1154" s="33">
        <v>2</v>
      </c>
      <c r="I1154" s="37">
        <f>Table1[[#This Row],[SumOfPaid]]*Table1[[#This Row],[Actuarial Factor 6/13/22]]</f>
        <v>202.6467225451988</v>
      </c>
      <c r="J1154" s="33">
        <v>1.1896602239356511</v>
      </c>
      <c r="K1154" s="33" t="s">
        <v>221</v>
      </c>
      <c r="L1154" s="33" t="s">
        <v>805</v>
      </c>
      <c r="M1154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54" s="35" t="str">
        <f>IFERROR(IF(Table1[[#This Row],[Medicare Rate in CR]]&gt;0,"Y","N"),"N")</f>
        <v>Y</v>
      </c>
      <c r="O1154" s="40">
        <f>Table1[[#This Row],[Medicare Rate in CR]]*Table1[[#This Row],[SumOfUnits]]*Table1[[#This Row],[Actuarial Factor 6/13/22]]</f>
        <v>430.68079426918439</v>
      </c>
      <c r="P115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430.68079426918439</v>
      </c>
      <c r="Q1154" s="37">
        <f>Table1[[#This Row],[Trended Medicare Pricing for all RHCs]]-Table1[[#This Row],[SumOfSFY23 Estimated Payment 6/13/2022]]</f>
        <v>228.03407172398559</v>
      </c>
      <c r="R1154" s="35">
        <f>Table1[[#This Row],[SumOfUnits]]*Table1[[#This Row],[Actuarial Factor 6/13/22]]</f>
        <v>2.3793204478713021</v>
      </c>
    </row>
    <row r="1155" spans="1:18" x14ac:dyDescent="0.2">
      <c r="A1155" s="178" t="s">
        <v>581</v>
      </c>
      <c r="B1155" s="33" t="s">
        <v>842</v>
      </c>
      <c r="C1155" s="33" t="s">
        <v>381</v>
      </c>
      <c r="D1155" s="33" t="s">
        <v>185</v>
      </c>
      <c r="E1155" s="33" t="s">
        <v>797</v>
      </c>
      <c r="F1155" s="37">
        <v>1282.4100000000001</v>
      </c>
      <c r="G1155" s="33">
        <v>15</v>
      </c>
      <c r="H1155" s="33">
        <v>15</v>
      </c>
      <c r="I1155" s="37">
        <f>Table1[[#This Row],[SumOfPaid]]*Table1[[#This Row],[Actuarial Factor 6/13/22]]</f>
        <v>1273.4336686623974</v>
      </c>
      <c r="J1155" s="33">
        <v>0.99300042003914291</v>
      </c>
      <c r="K1155" s="33" t="s">
        <v>221</v>
      </c>
      <c r="L1155" s="33" t="s">
        <v>805</v>
      </c>
      <c r="M1155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55" s="35" t="str">
        <f>IFERROR(IF(Table1[[#This Row],[Medicare Rate in CR]]&gt;0,"Y","N"),"N")</f>
        <v>Y</v>
      </c>
      <c r="O1155" s="40">
        <f>Table1[[#This Row],[Medicare Rate in CR]]*Table1[[#This Row],[SumOfUnits]]*Table1[[#This Row],[Actuarial Factor 6/13/22]]</f>
        <v>2696.1450904692783</v>
      </c>
      <c r="P115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2696.1450904692783</v>
      </c>
      <c r="Q1155" s="37">
        <f>Table1[[#This Row],[Trended Medicare Pricing for all RHCs]]-Table1[[#This Row],[SumOfSFY23 Estimated Payment 6/13/2022]]</f>
        <v>1422.7114218068809</v>
      </c>
      <c r="R1155" s="35">
        <f>Table1[[#This Row],[SumOfUnits]]*Table1[[#This Row],[Actuarial Factor 6/13/22]]</f>
        <v>14.895006300587143</v>
      </c>
    </row>
    <row r="1156" spans="1:18" x14ac:dyDescent="0.2">
      <c r="A1156" s="178" t="s">
        <v>581</v>
      </c>
      <c r="B1156" s="33" t="s">
        <v>842</v>
      </c>
      <c r="C1156" s="33" t="s">
        <v>381</v>
      </c>
      <c r="D1156" s="33" t="s">
        <v>185</v>
      </c>
      <c r="E1156" s="33" t="s">
        <v>795</v>
      </c>
      <c r="F1156" s="37">
        <v>4645.5599999999995</v>
      </c>
      <c r="G1156" s="33">
        <v>56</v>
      </c>
      <c r="H1156" s="33">
        <v>56</v>
      </c>
      <c r="I1156" s="37">
        <f>Table1[[#This Row],[SumOfPaid]]*Table1[[#This Row],[Actuarial Factor 6/13/22]]</f>
        <v>5588.01603374364</v>
      </c>
      <c r="J1156" s="33">
        <v>1.2028724273809057</v>
      </c>
      <c r="K1156" s="33" t="s">
        <v>221</v>
      </c>
      <c r="L1156" s="33" t="s">
        <v>805</v>
      </c>
      <c r="M1156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56" s="35" t="str">
        <f>IFERROR(IF(Table1[[#This Row],[Medicare Rate in CR]]&gt;0,"Y","N"),"N")</f>
        <v>Y</v>
      </c>
      <c r="O1156" s="40">
        <f>Table1[[#This Row],[Medicare Rate in CR]]*Table1[[#This Row],[SumOfUnits]]*Table1[[#This Row],[Actuarial Factor 6/13/22]]</f>
        <v>12192.988532492192</v>
      </c>
      <c r="P115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12192.988532492192</v>
      </c>
      <c r="Q1156" s="37">
        <f>Table1[[#This Row],[Trended Medicare Pricing for all RHCs]]-Table1[[#This Row],[SumOfSFY23 Estimated Payment 6/13/2022]]</f>
        <v>6604.9724987485524</v>
      </c>
      <c r="R1156" s="35">
        <f>Table1[[#This Row],[SumOfUnits]]*Table1[[#This Row],[Actuarial Factor 6/13/22]]</f>
        <v>67.360855933330726</v>
      </c>
    </row>
    <row r="1157" spans="1:18" x14ac:dyDescent="0.2">
      <c r="A1157" s="178" t="s">
        <v>581</v>
      </c>
      <c r="B1157" s="33" t="s">
        <v>842</v>
      </c>
      <c r="C1157" s="33" t="s">
        <v>364</v>
      </c>
      <c r="D1157" s="33" t="s">
        <v>184</v>
      </c>
      <c r="E1157" s="33" t="s">
        <v>792</v>
      </c>
      <c r="F1157" s="37">
        <v>684.59999999999991</v>
      </c>
      <c r="G1157" s="33">
        <v>8</v>
      </c>
      <c r="H1157" s="33">
        <v>8</v>
      </c>
      <c r="I1157" s="37">
        <f>Table1[[#This Row],[SumOfPaid]]*Table1[[#This Row],[Actuarial Factor 6/13/22]]</f>
        <v>998.15150364827707</v>
      </c>
      <c r="J1157" s="33">
        <v>1.4580068706518803</v>
      </c>
      <c r="K1157" s="33" t="s">
        <v>221</v>
      </c>
      <c r="L1157" s="33" t="s">
        <v>805</v>
      </c>
      <c r="M1157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57" s="35" t="str">
        <f>IFERROR(IF(Table1[[#This Row],[Medicare Rate in CR]]&gt;0,"Y","N"),"N")</f>
        <v>Y</v>
      </c>
      <c r="O1157" s="40">
        <f>Table1[[#This Row],[Medicare Rate in CR]]*Table1[[#This Row],[SumOfUnits]]*Table1[[#This Row],[Actuarial Factor 6/13/22]]</f>
        <v>2111.3105892535746</v>
      </c>
      <c r="P115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2111.3105892535746</v>
      </c>
      <c r="Q1157" s="37">
        <f>Table1[[#This Row],[Trended Medicare Pricing for all RHCs]]-Table1[[#This Row],[SumOfSFY23 Estimated Payment 6/13/2022]]</f>
        <v>1113.1590856052976</v>
      </c>
      <c r="R1157" s="35">
        <f>Table1[[#This Row],[SumOfUnits]]*Table1[[#This Row],[Actuarial Factor 6/13/22]]</f>
        <v>11.664054965215042</v>
      </c>
    </row>
    <row r="1158" spans="1:18" x14ac:dyDescent="0.2">
      <c r="A1158" s="178" t="s">
        <v>581</v>
      </c>
      <c r="B1158" s="33" t="s">
        <v>842</v>
      </c>
      <c r="C1158" s="33" t="s">
        <v>364</v>
      </c>
      <c r="D1158" s="33" t="s">
        <v>184</v>
      </c>
      <c r="E1158" s="33" t="s">
        <v>786</v>
      </c>
      <c r="F1158" s="37">
        <v>1713.1200000000001</v>
      </c>
      <c r="G1158" s="33">
        <v>20</v>
      </c>
      <c r="H1158" s="33">
        <v>20</v>
      </c>
      <c r="I1158" s="37">
        <f>Table1[[#This Row],[SumOfPaid]]*Table1[[#This Row],[Actuarial Factor 6/13/22]]</f>
        <v>2421.7976725923795</v>
      </c>
      <c r="J1158" s="33">
        <v>1.4136766091064137</v>
      </c>
      <c r="K1158" s="33" t="s">
        <v>221</v>
      </c>
      <c r="L1158" s="33" t="s">
        <v>805</v>
      </c>
      <c r="M1158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58" s="35" t="str">
        <f>IFERROR(IF(Table1[[#This Row],[Medicare Rate in CR]]&gt;0,"Y","N"),"N")</f>
        <v>Y</v>
      </c>
      <c r="O1158" s="40">
        <f>Table1[[#This Row],[Medicare Rate in CR]]*Table1[[#This Row],[SumOfUnits]]*Table1[[#This Row],[Actuarial Factor 6/13/22]]</f>
        <v>5117.7920602870381</v>
      </c>
      <c r="P115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5117.7920602870381</v>
      </c>
      <c r="Q1158" s="37">
        <f>Table1[[#This Row],[Trended Medicare Pricing for all RHCs]]-Table1[[#This Row],[SumOfSFY23 Estimated Payment 6/13/2022]]</f>
        <v>2695.9943876946586</v>
      </c>
      <c r="R1158" s="35">
        <f>Table1[[#This Row],[SumOfUnits]]*Table1[[#This Row],[Actuarial Factor 6/13/22]]</f>
        <v>28.273532182128275</v>
      </c>
    </row>
    <row r="1159" spans="1:18" x14ac:dyDescent="0.2">
      <c r="A1159" s="178" t="s">
        <v>581</v>
      </c>
      <c r="B1159" s="33" t="s">
        <v>842</v>
      </c>
      <c r="C1159" s="33" t="s">
        <v>364</v>
      </c>
      <c r="D1159" s="33" t="s">
        <v>184</v>
      </c>
      <c r="E1159" s="33" t="s">
        <v>790</v>
      </c>
      <c r="F1159" s="37">
        <v>1711.5</v>
      </c>
      <c r="G1159" s="33">
        <v>20</v>
      </c>
      <c r="H1159" s="33">
        <v>20</v>
      </c>
      <c r="I1159" s="37">
        <f>Table1[[#This Row],[SumOfPaid]]*Table1[[#This Row],[Actuarial Factor 6/13/22]]</f>
        <v>3574.2930594405093</v>
      </c>
      <c r="J1159" s="33">
        <v>2.0883979313120125</v>
      </c>
      <c r="K1159" s="33" t="s">
        <v>221</v>
      </c>
      <c r="L1159" s="33" t="s">
        <v>805</v>
      </c>
      <c r="M1159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59" s="35" t="str">
        <f>IFERROR(IF(Table1[[#This Row],[Medicare Rate in CR]]&gt;0,"Y","N"),"N")</f>
        <v>Y</v>
      </c>
      <c r="O1159" s="40">
        <f>Table1[[#This Row],[Medicare Rate in CR]]*Table1[[#This Row],[SumOfUnits]]*Table1[[#This Row],[Actuarial Factor 6/13/22]]</f>
        <v>7560.4181909357467</v>
      </c>
      <c r="P115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7560.4181909357467</v>
      </c>
      <c r="Q1159" s="37">
        <f>Table1[[#This Row],[Trended Medicare Pricing for all RHCs]]-Table1[[#This Row],[SumOfSFY23 Estimated Payment 6/13/2022]]</f>
        <v>3986.1251314952374</v>
      </c>
      <c r="R1159" s="35">
        <f>Table1[[#This Row],[SumOfUnits]]*Table1[[#This Row],[Actuarial Factor 6/13/22]]</f>
        <v>41.767958626240251</v>
      </c>
    </row>
    <row r="1160" spans="1:18" x14ac:dyDescent="0.2">
      <c r="A1160" s="178" t="s">
        <v>581</v>
      </c>
      <c r="B1160" s="33" t="s">
        <v>842</v>
      </c>
      <c r="C1160" s="33" t="s">
        <v>364</v>
      </c>
      <c r="D1160" s="33" t="s">
        <v>184</v>
      </c>
      <c r="E1160" s="33" t="s">
        <v>789</v>
      </c>
      <c r="F1160" s="37">
        <v>1970.25</v>
      </c>
      <c r="G1160" s="33">
        <v>23</v>
      </c>
      <c r="H1160" s="33">
        <v>23</v>
      </c>
      <c r="I1160" s="37">
        <f>Table1[[#This Row],[SumOfPaid]]*Table1[[#This Row],[Actuarial Factor 6/13/22]]</f>
        <v>2889.9867815136872</v>
      </c>
      <c r="J1160" s="33">
        <v>1.4668122225675357</v>
      </c>
      <c r="K1160" s="33" t="s">
        <v>221</v>
      </c>
      <c r="L1160" s="33" t="s">
        <v>805</v>
      </c>
      <c r="M1160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60" s="35" t="str">
        <f>IFERROR(IF(Table1[[#This Row],[Medicare Rate in CR]]&gt;0,"Y","N"),"N")</f>
        <v>Y</v>
      </c>
      <c r="O1160" s="40">
        <f>Table1[[#This Row],[Medicare Rate in CR]]*Table1[[#This Row],[SumOfUnits]]*Table1[[#This Row],[Actuarial Factor 6/13/22]]</f>
        <v>6106.6766493598416</v>
      </c>
      <c r="P116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6106.6766493598416</v>
      </c>
      <c r="Q1160" s="37">
        <f>Table1[[#This Row],[Trended Medicare Pricing for all RHCs]]-Table1[[#This Row],[SumOfSFY23 Estimated Payment 6/13/2022]]</f>
        <v>3216.6898678461544</v>
      </c>
      <c r="R1160" s="35">
        <f>Table1[[#This Row],[SumOfUnits]]*Table1[[#This Row],[Actuarial Factor 6/13/22]]</f>
        <v>33.736681119053323</v>
      </c>
    </row>
    <row r="1161" spans="1:18" x14ac:dyDescent="0.2">
      <c r="A1161" s="178" t="s">
        <v>581</v>
      </c>
      <c r="B1161" s="33" t="s">
        <v>842</v>
      </c>
      <c r="C1161" s="33" t="s">
        <v>364</v>
      </c>
      <c r="D1161" s="33" t="s">
        <v>184</v>
      </c>
      <c r="E1161" s="33" t="s">
        <v>791</v>
      </c>
      <c r="F1161" s="37">
        <v>2482.8900000000003</v>
      </c>
      <c r="G1161" s="33">
        <v>29</v>
      </c>
      <c r="H1161" s="33">
        <v>29</v>
      </c>
      <c r="I1161" s="37">
        <f>Table1[[#This Row],[SumOfPaid]]*Table1[[#This Row],[Actuarial Factor 6/13/22]]</f>
        <v>3833.7217380231732</v>
      </c>
      <c r="J1161" s="33">
        <v>1.5440562159512394</v>
      </c>
      <c r="K1161" s="33" t="s">
        <v>221</v>
      </c>
      <c r="L1161" s="33" t="s">
        <v>805</v>
      </c>
      <c r="M1161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61" s="35" t="str">
        <f>IFERROR(IF(Table1[[#This Row],[Medicare Rate in CR]]&gt;0,"Y","N"),"N")</f>
        <v>Y</v>
      </c>
      <c r="O1161" s="40">
        <f>Table1[[#This Row],[Medicare Rate in CR]]*Table1[[#This Row],[SumOfUnits]]*Table1[[#This Row],[Actuarial Factor 6/13/22]]</f>
        <v>8105.1988538306814</v>
      </c>
      <c r="P116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8105.1988538306814</v>
      </c>
      <c r="Q1161" s="37">
        <f>Table1[[#This Row],[Trended Medicare Pricing for all RHCs]]-Table1[[#This Row],[SumOfSFY23 Estimated Payment 6/13/2022]]</f>
        <v>4271.4771158075082</v>
      </c>
      <c r="R1161" s="35">
        <f>Table1[[#This Row],[SumOfUnits]]*Table1[[#This Row],[Actuarial Factor 6/13/22]]</f>
        <v>44.777630262585944</v>
      </c>
    </row>
    <row r="1162" spans="1:18" x14ac:dyDescent="0.2">
      <c r="A1162" s="178" t="s">
        <v>581</v>
      </c>
      <c r="B1162" s="33" t="s">
        <v>842</v>
      </c>
      <c r="C1162" s="33" t="s">
        <v>364</v>
      </c>
      <c r="D1162" s="33" t="s">
        <v>184</v>
      </c>
      <c r="E1162" s="33" t="s">
        <v>788</v>
      </c>
      <c r="F1162" s="37">
        <v>3254.2799999999997</v>
      </c>
      <c r="G1162" s="33">
        <v>38</v>
      </c>
      <c r="H1162" s="33">
        <v>38</v>
      </c>
      <c r="I1162" s="37">
        <f>Table1[[#This Row],[SumOfPaid]]*Table1[[#This Row],[Actuarial Factor 6/13/22]]</f>
        <v>6428.0656394022444</v>
      </c>
      <c r="J1162" s="33">
        <v>1.9752650784204939</v>
      </c>
      <c r="K1162" s="33" t="s">
        <v>221</v>
      </c>
      <c r="L1162" s="33" t="s">
        <v>805</v>
      </c>
      <c r="M1162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62" s="35" t="str">
        <f>IFERROR(IF(Table1[[#This Row],[Medicare Rate in CR]]&gt;0,"Y","N"),"N")</f>
        <v>Y</v>
      </c>
      <c r="O1162" s="40">
        <f>Table1[[#This Row],[Medicare Rate in CR]]*Table1[[#This Row],[SumOfUnits]]*Table1[[#This Row],[Actuarial Factor 6/13/22]]</f>
        <v>13586.623810105955</v>
      </c>
      <c r="P116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13586.623810105955</v>
      </c>
      <c r="Q1162" s="37">
        <f>Table1[[#This Row],[Trended Medicare Pricing for all RHCs]]-Table1[[#This Row],[SumOfSFY23 Estimated Payment 6/13/2022]]</f>
        <v>7158.5581707037109</v>
      </c>
      <c r="R1162" s="35">
        <f>Table1[[#This Row],[SumOfUnits]]*Table1[[#This Row],[Actuarial Factor 6/13/22]]</f>
        <v>75.06007297997877</v>
      </c>
    </row>
    <row r="1163" spans="1:18" x14ac:dyDescent="0.2">
      <c r="A1163" s="178" t="s">
        <v>581</v>
      </c>
      <c r="B1163" s="33" t="s">
        <v>842</v>
      </c>
      <c r="C1163" s="33" t="s">
        <v>364</v>
      </c>
      <c r="D1163" s="33" t="s">
        <v>184</v>
      </c>
      <c r="E1163" s="33" t="s">
        <v>787</v>
      </c>
      <c r="F1163" s="37">
        <v>257.13</v>
      </c>
      <c r="G1163" s="33">
        <v>3</v>
      </c>
      <c r="H1163" s="33">
        <v>3</v>
      </c>
      <c r="I1163" s="37">
        <f>Table1[[#This Row],[SumOfPaid]]*Table1[[#This Row],[Actuarial Factor 6/13/22]]</f>
        <v>320.11042559407844</v>
      </c>
      <c r="J1163" s="33">
        <v>1.2449361241165109</v>
      </c>
      <c r="K1163" s="33" t="s">
        <v>221</v>
      </c>
      <c r="L1163" s="33" t="s">
        <v>805</v>
      </c>
      <c r="M1163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63" s="35" t="str">
        <f>IFERROR(IF(Table1[[#This Row],[Medicare Rate in CR]]&gt;0,"Y","N"),"N")</f>
        <v>Y</v>
      </c>
      <c r="O1163" s="40">
        <f>Table1[[#This Row],[Medicare Rate in CR]]*Table1[[#This Row],[SumOfUnits]]*Table1[[#This Row],[Actuarial Factor 6/13/22]]</f>
        <v>676.03766347898886</v>
      </c>
      <c r="P116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676.03766347898886</v>
      </c>
      <c r="Q1163" s="37">
        <f>Table1[[#This Row],[Trended Medicare Pricing for all RHCs]]-Table1[[#This Row],[SumOfSFY23 Estimated Payment 6/13/2022]]</f>
        <v>355.92723788491043</v>
      </c>
      <c r="R1163" s="35">
        <f>Table1[[#This Row],[SumOfUnits]]*Table1[[#This Row],[Actuarial Factor 6/13/22]]</f>
        <v>3.7348083723495327</v>
      </c>
    </row>
    <row r="1164" spans="1:18" x14ac:dyDescent="0.2">
      <c r="A1164" s="178" t="s">
        <v>581</v>
      </c>
      <c r="B1164" s="33" t="s">
        <v>842</v>
      </c>
      <c r="C1164" s="33" t="s">
        <v>364</v>
      </c>
      <c r="D1164" s="33" t="s">
        <v>2</v>
      </c>
      <c r="E1164" s="33" t="s">
        <v>798</v>
      </c>
      <c r="F1164" s="37">
        <v>384.72</v>
      </c>
      <c r="G1164" s="33">
        <v>5</v>
      </c>
      <c r="H1164" s="33">
        <v>5</v>
      </c>
      <c r="I1164" s="37">
        <f>Table1[[#This Row],[SumOfPaid]]*Table1[[#This Row],[Actuarial Factor 6/13/22]]</f>
        <v>565.7662320105353</v>
      </c>
      <c r="J1164" s="33">
        <v>1.4705922021484072</v>
      </c>
      <c r="K1164" s="33" t="s">
        <v>221</v>
      </c>
      <c r="L1164" s="33" t="s">
        <v>805</v>
      </c>
      <c r="M1164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64" s="35" t="str">
        <f>IFERROR(IF(Table1[[#This Row],[Medicare Rate in CR]]&gt;0,"Y","N"),"N")</f>
        <v>Y</v>
      </c>
      <c r="O1164" s="40">
        <f>Table1[[#This Row],[Medicare Rate in CR]]*Table1[[#This Row],[SumOfUnits]]*Table1[[#This Row],[Actuarial Factor 6/13/22]]</f>
        <v>1330.9594725544159</v>
      </c>
      <c r="P116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1330.9594725544159</v>
      </c>
      <c r="Q1164" s="37">
        <f>Table1[[#This Row],[Trended Medicare Pricing for all RHCs]]-Table1[[#This Row],[SumOfSFY23 Estimated Payment 6/13/2022]]</f>
        <v>765.19324054388062</v>
      </c>
      <c r="R1164" s="35">
        <f>Table1[[#This Row],[SumOfUnits]]*Table1[[#This Row],[Actuarial Factor 6/13/22]]</f>
        <v>7.3529610107420362</v>
      </c>
    </row>
    <row r="1165" spans="1:18" x14ac:dyDescent="0.2">
      <c r="A1165" s="178" t="s">
        <v>581</v>
      </c>
      <c r="B1165" s="33" t="s">
        <v>842</v>
      </c>
      <c r="C1165" s="33" t="s">
        <v>364</v>
      </c>
      <c r="D1165" s="33" t="s">
        <v>185</v>
      </c>
      <c r="E1165" s="33" t="s">
        <v>795</v>
      </c>
      <c r="F1165" s="37">
        <v>6207.380000000001</v>
      </c>
      <c r="G1165" s="33">
        <v>75</v>
      </c>
      <c r="H1165" s="33">
        <v>75</v>
      </c>
      <c r="I1165" s="37">
        <f>Table1[[#This Row],[SumOfPaid]]*Table1[[#This Row],[Actuarial Factor 6/13/22]]</f>
        <v>7220.825273807005</v>
      </c>
      <c r="J1165" s="33">
        <v>1.1632645776168051</v>
      </c>
      <c r="K1165" s="33" t="s">
        <v>221</v>
      </c>
      <c r="L1165" s="33" t="s">
        <v>805</v>
      </c>
      <c r="M1165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65" s="35" t="str">
        <f>IFERROR(IF(Table1[[#This Row],[Medicare Rate in CR]]&gt;0,"Y","N"),"N")</f>
        <v>Y</v>
      </c>
      <c r="O1165" s="40">
        <f>Table1[[#This Row],[Medicare Rate in CR]]*Table1[[#This Row],[SumOfUnits]]*Table1[[#This Row],[Actuarial Factor 6/13/22]]</f>
        <v>15792.189089581343</v>
      </c>
      <c r="P116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15792.189089581343</v>
      </c>
      <c r="Q1165" s="37">
        <f>Table1[[#This Row],[Trended Medicare Pricing for all RHCs]]-Table1[[#This Row],[SumOfSFY23 Estimated Payment 6/13/2022]]</f>
        <v>8571.3638157743371</v>
      </c>
      <c r="R1165" s="35">
        <f>Table1[[#This Row],[SumOfUnits]]*Table1[[#This Row],[Actuarial Factor 6/13/22]]</f>
        <v>87.24484332126039</v>
      </c>
    </row>
    <row r="1166" spans="1:18" x14ac:dyDescent="0.2">
      <c r="A1166" s="178" t="s">
        <v>581</v>
      </c>
      <c r="B1166" s="33" t="s">
        <v>842</v>
      </c>
      <c r="C1166" s="33" t="s">
        <v>249</v>
      </c>
      <c r="D1166" s="33" t="s">
        <v>184</v>
      </c>
      <c r="E1166" s="33" t="s">
        <v>786</v>
      </c>
      <c r="F1166" s="37">
        <v>85.17</v>
      </c>
      <c r="G1166" s="33">
        <v>1</v>
      </c>
      <c r="H1166" s="33">
        <v>1</v>
      </c>
      <c r="I1166" s="37">
        <f>Table1[[#This Row],[SumOfPaid]]*Table1[[#This Row],[Actuarial Factor 6/13/22]]</f>
        <v>129.64389836663423</v>
      </c>
      <c r="J1166" s="33">
        <v>1.5221779777695694</v>
      </c>
      <c r="K1166" s="33" t="s">
        <v>221</v>
      </c>
      <c r="L1166" s="33" t="s">
        <v>805</v>
      </c>
      <c r="M1166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66" s="35" t="str">
        <f>IFERROR(IF(Table1[[#This Row],[Medicare Rate in CR]]&gt;0,"Y","N"),"N")</f>
        <v>Y</v>
      </c>
      <c r="O1166" s="40">
        <f>Table1[[#This Row],[Medicare Rate in CR]]*Table1[[#This Row],[SumOfUnits]]*Table1[[#This Row],[Actuarial Factor 6/13/22]]</f>
        <v>275.52943575606974</v>
      </c>
      <c r="P116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275.52943575606974</v>
      </c>
      <c r="Q1166" s="37">
        <f>Table1[[#This Row],[Trended Medicare Pricing for all RHCs]]-Table1[[#This Row],[SumOfSFY23 Estimated Payment 6/13/2022]]</f>
        <v>145.88553738943551</v>
      </c>
      <c r="R1166" s="35">
        <f>Table1[[#This Row],[SumOfUnits]]*Table1[[#This Row],[Actuarial Factor 6/13/22]]</f>
        <v>1.5221779777695694</v>
      </c>
    </row>
    <row r="1167" spans="1:18" x14ac:dyDescent="0.2">
      <c r="A1167" s="178" t="s">
        <v>581</v>
      </c>
      <c r="B1167" s="33" t="s">
        <v>842</v>
      </c>
      <c r="C1167" s="33" t="s">
        <v>220</v>
      </c>
      <c r="D1167" s="33" t="s">
        <v>185</v>
      </c>
      <c r="E1167" s="33" t="s">
        <v>795</v>
      </c>
      <c r="F1167" s="37">
        <v>85.17</v>
      </c>
      <c r="G1167" s="33">
        <v>1</v>
      </c>
      <c r="H1167" s="33">
        <v>1</v>
      </c>
      <c r="I1167" s="37">
        <f>Table1[[#This Row],[SumOfPaid]]*Table1[[#This Row],[Actuarial Factor 6/13/22]]</f>
        <v>102.97561694717611</v>
      </c>
      <c r="J1167" s="33">
        <v>1.2090597269833991</v>
      </c>
      <c r="K1167" s="33" t="s">
        <v>221</v>
      </c>
      <c r="L1167" s="33" t="s">
        <v>805</v>
      </c>
      <c r="M1167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67" s="35" t="str">
        <f>IFERROR(IF(Table1[[#This Row],[Medicare Rate in CR]]&gt;0,"Y","N"),"N")</f>
        <v>Y</v>
      </c>
      <c r="O1167" s="40">
        <f>Table1[[#This Row],[Medicare Rate in CR]]*Table1[[#This Row],[SumOfUnits]]*Table1[[#This Row],[Actuarial Factor 6/13/22]]</f>
        <v>218.85190118126508</v>
      </c>
      <c r="P116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218.85190118126508</v>
      </c>
      <c r="Q1167" s="37">
        <f>Table1[[#This Row],[Trended Medicare Pricing for all RHCs]]-Table1[[#This Row],[SumOfSFY23 Estimated Payment 6/13/2022]]</f>
        <v>115.87628423408897</v>
      </c>
      <c r="R1167" s="35">
        <f>Table1[[#This Row],[SumOfUnits]]*Table1[[#This Row],[Actuarial Factor 6/13/22]]</f>
        <v>1.2090597269833991</v>
      </c>
    </row>
    <row r="1168" spans="1:18" x14ac:dyDescent="0.2">
      <c r="A1168" s="178" t="s">
        <v>581</v>
      </c>
      <c r="B1168" s="33" t="s">
        <v>842</v>
      </c>
      <c r="C1168" s="33" t="s">
        <v>192</v>
      </c>
      <c r="D1168" s="33" t="s">
        <v>184</v>
      </c>
      <c r="E1168" s="33" t="s">
        <v>789</v>
      </c>
      <c r="F1168" s="37">
        <v>173.58</v>
      </c>
      <c r="G1168" s="33">
        <v>2</v>
      </c>
      <c r="H1168" s="33">
        <v>2</v>
      </c>
      <c r="I1168" s="37">
        <f>Table1[[#This Row],[SumOfPaid]]*Table1[[#This Row],[Actuarial Factor 6/13/22]]</f>
        <v>239.38526456745333</v>
      </c>
      <c r="J1168" s="33">
        <v>1.3791062597502783</v>
      </c>
      <c r="K1168" s="33" t="s">
        <v>221</v>
      </c>
      <c r="L1168" s="33" t="s">
        <v>805</v>
      </c>
      <c r="M1168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68" s="35" t="str">
        <f>IFERROR(IF(Table1[[#This Row],[Medicare Rate in CR]]&gt;0,"Y","N"),"N")</f>
        <v>Y</v>
      </c>
      <c r="O1168" s="40">
        <f>Table1[[#This Row],[Medicare Rate in CR]]*Table1[[#This Row],[SumOfUnits]]*Table1[[#This Row],[Actuarial Factor 6/13/22]]</f>
        <v>499.26404815479572</v>
      </c>
      <c r="P116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499.26404815479572</v>
      </c>
      <c r="Q1168" s="37">
        <f>Table1[[#This Row],[Trended Medicare Pricing for all RHCs]]-Table1[[#This Row],[SumOfSFY23 Estimated Payment 6/13/2022]]</f>
        <v>259.87878358734235</v>
      </c>
      <c r="R1168" s="35">
        <f>Table1[[#This Row],[SumOfUnits]]*Table1[[#This Row],[Actuarial Factor 6/13/22]]</f>
        <v>2.7582125195005567</v>
      </c>
    </row>
    <row r="1169" spans="1:18" x14ac:dyDescent="0.2">
      <c r="A1169" s="178" t="s">
        <v>581</v>
      </c>
      <c r="B1169" s="33" t="s">
        <v>842</v>
      </c>
      <c r="C1169" s="33" t="s">
        <v>192</v>
      </c>
      <c r="D1169" s="33" t="s">
        <v>185</v>
      </c>
      <c r="E1169" s="33" t="s">
        <v>795</v>
      </c>
      <c r="F1169" s="37">
        <v>85.17</v>
      </c>
      <c r="G1169" s="33">
        <v>1</v>
      </c>
      <c r="H1169" s="33">
        <v>1</v>
      </c>
      <c r="I1169" s="37">
        <f>Table1[[#This Row],[SumOfPaid]]*Table1[[#This Row],[Actuarial Factor 6/13/22]]</f>
        <v>95.556713990452607</v>
      </c>
      <c r="J1169" s="33">
        <v>1.1219527297223506</v>
      </c>
      <c r="K1169" s="33" t="s">
        <v>221</v>
      </c>
      <c r="L1169" s="33" t="s">
        <v>805</v>
      </c>
      <c r="M1169" s="35">
        <f>IFERROR(INDEX(FreeStand_MedicareCRs!E:E,MATCH(Table1[[#This Row],[Medicare Number]],FreeStand_MedicareCRs!A:A,0)),INDEX(HospitalBased_Mdcr_Rates!G:G,MATCH(Table1[[#This Row],[Medicare Number]],HospitalBased_Mdcr_Rates!E:E,0)))</f>
        <v>181.01</v>
      </c>
      <c r="N1169" s="35" t="str">
        <f>IFERROR(IF(Table1[[#This Row],[Medicare Rate in CR]]&gt;0,"Y","N"),"N")</f>
        <v>Y</v>
      </c>
      <c r="O1169" s="40">
        <f>Table1[[#This Row],[Medicare Rate in CR]]*Table1[[#This Row],[SumOfUnits]]*Table1[[#This Row],[Actuarial Factor 6/13/22]]</f>
        <v>203.08466360704267</v>
      </c>
      <c r="P116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203.08466360704267</v>
      </c>
      <c r="Q1169" s="37">
        <f>Table1[[#This Row],[Trended Medicare Pricing for all RHCs]]-Table1[[#This Row],[SumOfSFY23 Estimated Payment 6/13/2022]]</f>
        <v>107.52794961659006</v>
      </c>
      <c r="R1169" s="35">
        <f>Table1[[#This Row],[SumOfUnits]]*Table1[[#This Row],[Actuarial Factor 6/13/22]]</f>
        <v>1.1219527297223506</v>
      </c>
    </row>
    <row r="1170" spans="1:18" x14ac:dyDescent="0.2">
      <c r="A1170" s="178" t="s">
        <v>62</v>
      </c>
      <c r="B1170" s="33" t="s">
        <v>715</v>
      </c>
      <c r="C1170" s="33" t="s">
        <v>421</v>
      </c>
      <c r="D1170" s="33" t="s">
        <v>185</v>
      </c>
      <c r="E1170" s="33" t="s">
        <v>795</v>
      </c>
      <c r="F1170" s="37">
        <v>1377.27</v>
      </c>
      <c r="G1170" s="33">
        <v>4</v>
      </c>
      <c r="H1170" s="33">
        <v>4</v>
      </c>
      <c r="I1170" s="37">
        <f>Table1[[#This Row],[SumOfPaid]]*Table1[[#This Row],[Actuarial Factor 6/13/22]]</f>
        <v>1593.9427700893943</v>
      </c>
      <c r="J1170" s="33">
        <v>1.1573204746269028</v>
      </c>
      <c r="K1170" s="33" t="s">
        <v>301</v>
      </c>
      <c r="L1170" s="33" t="s">
        <v>805</v>
      </c>
      <c r="M1170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70" s="35" t="str">
        <f>IFERROR(IF(Table1[[#This Row],[Medicare Rate in CR]]&gt;0,"Y","N"),"N")</f>
        <v>Y</v>
      </c>
      <c r="O1170" s="40">
        <f>Table1[[#This Row],[Medicare Rate in CR]]*Table1[[#This Row],[SumOfUnits]]*Table1[[#This Row],[Actuarial Factor 6/13/22]]</f>
        <v>1240.3697918861294</v>
      </c>
      <c r="P117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1240.3697918861294</v>
      </c>
      <c r="Q1170" s="37">
        <f>Table1[[#This Row],[Trended Medicare Pricing for all RHCs]]-Table1[[#This Row],[SumOfSFY23 Estimated Payment 6/13/2022]]</f>
        <v>-353.57297820326494</v>
      </c>
      <c r="R1170" s="35">
        <f>Table1[[#This Row],[SumOfUnits]]*Table1[[#This Row],[Actuarial Factor 6/13/22]]</f>
        <v>4.6292818985076112</v>
      </c>
    </row>
    <row r="1171" spans="1:18" x14ac:dyDescent="0.2">
      <c r="A1171" s="178" t="s">
        <v>62</v>
      </c>
      <c r="B1171" s="33" t="s">
        <v>715</v>
      </c>
      <c r="C1171" s="33" t="s">
        <v>426</v>
      </c>
      <c r="D1171" s="33" t="s">
        <v>184</v>
      </c>
      <c r="E1171" s="33" t="s">
        <v>790</v>
      </c>
      <c r="F1171" s="37">
        <v>337.63</v>
      </c>
      <c r="G1171" s="33">
        <v>1</v>
      </c>
      <c r="H1171" s="33">
        <v>1</v>
      </c>
      <c r="I1171" s="37">
        <f>Table1[[#This Row],[SumOfPaid]]*Table1[[#This Row],[Actuarial Factor 6/13/22]]</f>
        <v>692.49486569473709</v>
      </c>
      <c r="J1171" s="33">
        <v>2.0510466063286352</v>
      </c>
      <c r="K1171" s="33" t="s">
        <v>301</v>
      </c>
      <c r="L1171" s="33" t="s">
        <v>805</v>
      </c>
      <c r="M1171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71" s="35" t="str">
        <f>IFERROR(IF(Table1[[#This Row],[Medicare Rate in CR]]&gt;0,"Y","N"),"N")</f>
        <v>Y</v>
      </c>
      <c r="O1171" s="40">
        <f>Table1[[#This Row],[Medicare Rate in CR]]*Table1[[#This Row],[SumOfUnits]]*Table1[[#This Row],[Actuarial Factor 6/13/22]]</f>
        <v>549.55742769969447</v>
      </c>
      <c r="P117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549.55742769969447</v>
      </c>
      <c r="Q1171" s="37">
        <f>Table1[[#This Row],[Trended Medicare Pricing for all RHCs]]-Table1[[#This Row],[SumOfSFY23 Estimated Payment 6/13/2022]]</f>
        <v>-142.93743799504261</v>
      </c>
      <c r="R1171" s="35">
        <f>Table1[[#This Row],[SumOfUnits]]*Table1[[#This Row],[Actuarial Factor 6/13/22]]</f>
        <v>2.0510466063286352</v>
      </c>
    </row>
    <row r="1172" spans="1:18" x14ac:dyDescent="0.2">
      <c r="A1172" s="178" t="s">
        <v>62</v>
      </c>
      <c r="B1172" s="33" t="s">
        <v>715</v>
      </c>
      <c r="C1172" s="33" t="s">
        <v>426</v>
      </c>
      <c r="D1172" s="33" t="s">
        <v>184</v>
      </c>
      <c r="E1172" s="33" t="s">
        <v>789</v>
      </c>
      <c r="F1172" s="37">
        <v>675.26</v>
      </c>
      <c r="G1172" s="33">
        <v>2</v>
      </c>
      <c r="H1172" s="33">
        <v>2</v>
      </c>
      <c r="I1172" s="37">
        <f>Table1[[#This Row],[SumOfPaid]]*Table1[[#This Row],[Actuarial Factor 6/13/22]]</f>
        <v>1024.3874841956904</v>
      </c>
      <c r="J1172" s="33">
        <v>1.5170267514671245</v>
      </c>
      <c r="K1172" s="33" t="s">
        <v>301</v>
      </c>
      <c r="L1172" s="33" t="s">
        <v>805</v>
      </c>
      <c r="M1172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72" s="35" t="str">
        <f>IFERROR(IF(Table1[[#This Row],[Medicare Rate in CR]]&gt;0,"Y","N"),"N")</f>
        <v>Y</v>
      </c>
      <c r="O1172" s="40">
        <f>Table1[[#This Row],[Medicare Rate in CR]]*Table1[[#This Row],[SumOfUnits]]*Table1[[#This Row],[Actuarial Factor 6/13/22]]</f>
        <v>812.94429557620265</v>
      </c>
      <c r="P117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812.94429557620265</v>
      </c>
      <c r="Q1172" s="37">
        <f>Table1[[#This Row],[Trended Medicare Pricing for all RHCs]]-Table1[[#This Row],[SumOfSFY23 Estimated Payment 6/13/2022]]</f>
        <v>-211.44318861948773</v>
      </c>
      <c r="R1172" s="35">
        <f>Table1[[#This Row],[SumOfUnits]]*Table1[[#This Row],[Actuarial Factor 6/13/22]]</f>
        <v>3.034053502934249</v>
      </c>
    </row>
    <row r="1173" spans="1:18" x14ac:dyDescent="0.2">
      <c r="A1173" s="178" t="s">
        <v>62</v>
      </c>
      <c r="B1173" s="33" t="s">
        <v>715</v>
      </c>
      <c r="C1173" s="33" t="s">
        <v>425</v>
      </c>
      <c r="D1173" s="33" t="s">
        <v>184</v>
      </c>
      <c r="E1173" s="33" t="s">
        <v>786</v>
      </c>
      <c r="F1173" s="37">
        <v>349.2</v>
      </c>
      <c r="G1173" s="33">
        <v>1</v>
      </c>
      <c r="H1173" s="33">
        <v>1</v>
      </c>
      <c r="I1173" s="37">
        <f>Table1[[#This Row],[SumOfPaid]]*Table1[[#This Row],[Actuarial Factor 6/13/22]]</f>
        <v>486.95133790700419</v>
      </c>
      <c r="J1173" s="33">
        <v>1.3944769126775607</v>
      </c>
      <c r="K1173" s="33" t="s">
        <v>301</v>
      </c>
      <c r="L1173" s="33" t="s">
        <v>805</v>
      </c>
      <c r="M1173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73" s="35" t="str">
        <f>IFERROR(IF(Table1[[#This Row],[Medicare Rate in CR]]&gt;0,"Y","N"),"N")</f>
        <v>Y</v>
      </c>
      <c r="O1173" s="40">
        <f>Table1[[#This Row],[Medicare Rate in CR]]*Table1[[#This Row],[SumOfUnits]]*Table1[[#This Row],[Actuarial Factor 6/13/22]]</f>
        <v>373.63614398282562</v>
      </c>
      <c r="P117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373.63614398282562</v>
      </c>
      <c r="Q1173" s="37">
        <f>Table1[[#This Row],[Trended Medicare Pricing for all RHCs]]-Table1[[#This Row],[SumOfSFY23 Estimated Payment 6/13/2022]]</f>
        <v>-113.31519392417857</v>
      </c>
      <c r="R1173" s="35">
        <f>Table1[[#This Row],[SumOfUnits]]*Table1[[#This Row],[Actuarial Factor 6/13/22]]</f>
        <v>1.3944769126775607</v>
      </c>
    </row>
    <row r="1174" spans="1:18" x14ac:dyDescent="0.2">
      <c r="A1174" s="178" t="s">
        <v>62</v>
      </c>
      <c r="B1174" s="33" t="s">
        <v>715</v>
      </c>
      <c r="C1174" s="33" t="s">
        <v>408</v>
      </c>
      <c r="D1174" s="33" t="s">
        <v>184</v>
      </c>
      <c r="E1174" s="33" t="s">
        <v>786</v>
      </c>
      <c r="F1174" s="37">
        <v>685.38</v>
      </c>
      <c r="G1174" s="33">
        <v>2</v>
      </c>
      <c r="H1174" s="33">
        <v>2</v>
      </c>
      <c r="I1174" s="37">
        <f>Table1[[#This Row],[SumOfPaid]]*Table1[[#This Row],[Actuarial Factor 6/13/22]]</f>
        <v>924.7369630636565</v>
      </c>
      <c r="J1174" s="33">
        <v>1.3492324886393774</v>
      </c>
      <c r="K1174" s="33" t="s">
        <v>301</v>
      </c>
      <c r="L1174" s="33" t="s">
        <v>805</v>
      </c>
      <c r="M1174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74" s="35" t="str">
        <f>IFERROR(IF(Table1[[#This Row],[Medicare Rate in CR]]&gt;0,"Y","N"),"N")</f>
        <v>Y</v>
      </c>
      <c r="O1174" s="40">
        <f>Table1[[#This Row],[Medicare Rate in CR]]*Table1[[#This Row],[SumOfUnits]]*Table1[[#This Row],[Actuarial Factor 6/13/22]]</f>
        <v>723.02670601206955</v>
      </c>
      <c r="P117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723.02670601206955</v>
      </c>
      <c r="Q1174" s="37">
        <f>Table1[[#This Row],[Trended Medicare Pricing for all RHCs]]-Table1[[#This Row],[SumOfSFY23 Estimated Payment 6/13/2022]]</f>
        <v>-201.71025705158695</v>
      </c>
      <c r="R1174" s="35">
        <f>Table1[[#This Row],[SumOfUnits]]*Table1[[#This Row],[Actuarial Factor 6/13/22]]</f>
        <v>2.6984649772787548</v>
      </c>
    </row>
    <row r="1175" spans="1:18" x14ac:dyDescent="0.2">
      <c r="A1175" s="178" t="s">
        <v>62</v>
      </c>
      <c r="B1175" s="33" t="s">
        <v>715</v>
      </c>
      <c r="C1175" s="33" t="s">
        <v>408</v>
      </c>
      <c r="D1175" s="33" t="s">
        <v>184</v>
      </c>
      <c r="E1175" s="33" t="s">
        <v>791</v>
      </c>
      <c r="F1175" s="37">
        <v>1028.07</v>
      </c>
      <c r="G1175" s="33">
        <v>3</v>
      </c>
      <c r="H1175" s="33">
        <v>3</v>
      </c>
      <c r="I1175" s="37">
        <f>Table1[[#This Row],[SumOfPaid]]*Table1[[#This Row],[Actuarial Factor 6/13/22]]</f>
        <v>1767.6306517413639</v>
      </c>
      <c r="J1175" s="33">
        <v>1.7193679922003016</v>
      </c>
      <c r="K1175" s="33" t="s">
        <v>301</v>
      </c>
      <c r="L1175" s="33" t="s">
        <v>805</v>
      </c>
      <c r="M1175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75" s="35" t="str">
        <f>IFERROR(IF(Table1[[#This Row],[Medicare Rate in CR]]&gt;0,"Y","N"),"N")</f>
        <v>Y</v>
      </c>
      <c r="O1175" s="40">
        <f>Table1[[#This Row],[Medicare Rate in CR]]*Table1[[#This Row],[SumOfUnits]]*Table1[[#This Row],[Actuarial Factor 6/13/22]]</f>
        <v>1382.0623794904463</v>
      </c>
      <c r="P117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1382.0623794904463</v>
      </c>
      <c r="Q1175" s="37">
        <f>Table1[[#This Row],[Trended Medicare Pricing for all RHCs]]-Table1[[#This Row],[SumOfSFY23 Estimated Payment 6/13/2022]]</f>
        <v>-385.56827225091752</v>
      </c>
      <c r="R1175" s="35">
        <f>Table1[[#This Row],[SumOfUnits]]*Table1[[#This Row],[Actuarial Factor 6/13/22]]</f>
        <v>5.1581039766009047</v>
      </c>
    </row>
    <row r="1176" spans="1:18" x14ac:dyDescent="0.2">
      <c r="A1176" s="178" t="s">
        <v>62</v>
      </c>
      <c r="B1176" s="33" t="s">
        <v>715</v>
      </c>
      <c r="C1176" s="33" t="s">
        <v>408</v>
      </c>
      <c r="D1176" s="33" t="s">
        <v>184</v>
      </c>
      <c r="E1176" s="33" t="s">
        <v>787</v>
      </c>
      <c r="F1176" s="37">
        <v>342.69</v>
      </c>
      <c r="G1176" s="33">
        <v>1</v>
      </c>
      <c r="H1176" s="33">
        <v>1</v>
      </c>
      <c r="I1176" s="37">
        <f>Table1[[#This Row],[SumOfPaid]]*Table1[[#This Row],[Actuarial Factor 6/13/22]]</f>
        <v>446.94456589909709</v>
      </c>
      <c r="J1176" s="33">
        <v>1.3042241264673526</v>
      </c>
      <c r="K1176" s="33" t="s">
        <v>301</v>
      </c>
      <c r="L1176" s="33" t="s">
        <v>805</v>
      </c>
      <c r="M1176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76" s="35" t="str">
        <f>IFERROR(IF(Table1[[#This Row],[Medicare Rate in CR]]&gt;0,"Y","N"),"N")</f>
        <v>Y</v>
      </c>
      <c r="O1176" s="40">
        <f>Table1[[#This Row],[Medicare Rate in CR]]*Table1[[#This Row],[SumOfUnits]]*Table1[[#This Row],[Actuarial Factor 6/13/22]]</f>
        <v>349.45381244566244</v>
      </c>
      <c r="P117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349.45381244566244</v>
      </c>
      <c r="Q1176" s="37">
        <f>Table1[[#This Row],[Trended Medicare Pricing for all RHCs]]-Table1[[#This Row],[SumOfSFY23 Estimated Payment 6/13/2022]]</f>
        <v>-97.49075345343465</v>
      </c>
      <c r="R1176" s="35">
        <f>Table1[[#This Row],[SumOfUnits]]*Table1[[#This Row],[Actuarial Factor 6/13/22]]</f>
        <v>1.3042241264673526</v>
      </c>
    </row>
    <row r="1177" spans="1:18" x14ac:dyDescent="0.2">
      <c r="A1177" s="178" t="s">
        <v>62</v>
      </c>
      <c r="B1177" s="33" t="s">
        <v>715</v>
      </c>
      <c r="C1177" s="33" t="s">
        <v>423</v>
      </c>
      <c r="D1177" s="33" t="s">
        <v>184</v>
      </c>
      <c r="E1177" s="33" t="s">
        <v>792</v>
      </c>
      <c r="F1177" s="37">
        <v>1713.4499999999998</v>
      </c>
      <c r="G1177" s="33">
        <v>5</v>
      </c>
      <c r="H1177" s="33">
        <v>5</v>
      </c>
      <c r="I1177" s="37">
        <f>Table1[[#This Row],[SumOfPaid]]*Table1[[#This Row],[Actuarial Factor 6/13/22]]</f>
        <v>2398.792643528338</v>
      </c>
      <c r="J1177" s="33">
        <v>1.3999781980964359</v>
      </c>
      <c r="K1177" s="33" t="s">
        <v>301</v>
      </c>
      <c r="L1177" s="33" t="s">
        <v>805</v>
      </c>
      <c r="M1177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77" s="35" t="str">
        <f>IFERROR(IF(Table1[[#This Row],[Medicare Rate in CR]]&gt;0,"Y","N"),"N")</f>
        <v>Y</v>
      </c>
      <c r="O1177" s="40">
        <f>Table1[[#This Row],[Medicare Rate in CR]]*Table1[[#This Row],[SumOfUnits]]*Table1[[#This Row],[Actuarial Factor 6/13/22]]</f>
        <v>1875.5507919897952</v>
      </c>
      <c r="P117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1875.5507919897952</v>
      </c>
      <c r="Q1177" s="37">
        <f>Table1[[#This Row],[Trended Medicare Pricing for all RHCs]]-Table1[[#This Row],[SumOfSFY23 Estimated Payment 6/13/2022]]</f>
        <v>-523.24185153854273</v>
      </c>
      <c r="R1177" s="35">
        <f>Table1[[#This Row],[SumOfUnits]]*Table1[[#This Row],[Actuarial Factor 6/13/22]]</f>
        <v>6.9998909904821796</v>
      </c>
    </row>
    <row r="1178" spans="1:18" x14ac:dyDescent="0.2">
      <c r="A1178" s="178" t="s">
        <v>62</v>
      </c>
      <c r="B1178" s="33" t="s">
        <v>715</v>
      </c>
      <c r="C1178" s="33" t="s">
        <v>423</v>
      </c>
      <c r="D1178" s="33" t="s">
        <v>184</v>
      </c>
      <c r="E1178" s="33" t="s">
        <v>786</v>
      </c>
      <c r="F1178" s="37">
        <v>10169.68</v>
      </c>
      <c r="G1178" s="33">
        <v>30</v>
      </c>
      <c r="H1178" s="33">
        <v>30</v>
      </c>
      <c r="I1178" s="37">
        <f>Table1[[#This Row],[SumOfPaid]]*Table1[[#This Row],[Actuarial Factor 6/13/22]]</f>
        <v>15230.432564664035</v>
      </c>
      <c r="J1178" s="33">
        <v>1.4976314460891627</v>
      </c>
      <c r="K1178" s="33" t="s">
        <v>301</v>
      </c>
      <c r="L1178" s="33" t="s">
        <v>805</v>
      </c>
      <c r="M1178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78" s="35" t="str">
        <f>IFERROR(IF(Table1[[#This Row],[Medicare Rate in CR]]&gt;0,"Y","N"),"N")</f>
        <v>Y</v>
      </c>
      <c r="O1178" s="40">
        <f>Table1[[#This Row],[Medicare Rate in CR]]*Table1[[#This Row],[SumOfUnits]]*Table1[[#This Row],[Actuarial Factor 6/13/22]]</f>
        <v>12038.261089953907</v>
      </c>
      <c r="P117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12038.261089953907</v>
      </c>
      <c r="Q1178" s="37">
        <f>Table1[[#This Row],[Trended Medicare Pricing for all RHCs]]-Table1[[#This Row],[SumOfSFY23 Estimated Payment 6/13/2022]]</f>
        <v>-3192.1714747101287</v>
      </c>
      <c r="R1178" s="35">
        <f>Table1[[#This Row],[SumOfUnits]]*Table1[[#This Row],[Actuarial Factor 6/13/22]]</f>
        <v>44.928943382674881</v>
      </c>
    </row>
    <row r="1179" spans="1:18" x14ac:dyDescent="0.2">
      <c r="A1179" s="178" t="s">
        <v>62</v>
      </c>
      <c r="B1179" s="33" t="s">
        <v>715</v>
      </c>
      <c r="C1179" s="33" t="s">
        <v>423</v>
      </c>
      <c r="D1179" s="33" t="s">
        <v>184</v>
      </c>
      <c r="E1179" s="33" t="s">
        <v>790</v>
      </c>
      <c r="F1179" s="37">
        <v>1028.07</v>
      </c>
      <c r="G1179" s="33">
        <v>3</v>
      </c>
      <c r="H1179" s="33">
        <v>3</v>
      </c>
      <c r="I1179" s="37">
        <f>Table1[[#This Row],[SumOfPaid]]*Table1[[#This Row],[Actuarial Factor 6/13/22]]</f>
        <v>2151.403966248532</v>
      </c>
      <c r="J1179" s="33">
        <v>2.0926629181364422</v>
      </c>
      <c r="K1179" s="33" t="s">
        <v>301</v>
      </c>
      <c r="L1179" s="33" t="s">
        <v>805</v>
      </c>
      <c r="M1179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79" s="35" t="str">
        <f>IFERROR(IF(Table1[[#This Row],[Medicare Rate in CR]]&gt;0,"Y","N"),"N")</f>
        <v>Y</v>
      </c>
      <c r="O1179" s="40">
        <f>Table1[[#This Row],[Medicare Rate in CR]]*Table1[[#This Row],[SumOfUnits]]*Table1[[#This Row],[Actuarial Factor 6/13/22]]</f>
        <v>1682.1243068564349</v>
      </c>
      <c r="P117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1682.1243068564349</v>
      </c>
      <c r="Q1179" s="37">
        <f>Table1[[#This Row],[Trended Medicare Pricing for all RHCs]]-Table1[[#This Row],[SumOfSFY23 Estimated Payment 6/13/2022]]</f>
        <v>-469.27965939209707</v>
      </c>
      <c r="R1179" s="35">
        <f>Table1[[#This Row],[SumOfUnits]]*Table1[[#This Row],[Actuarial Factor 6/13/22]]</f>
        <v>6.2779887544093267</v>
      </c>
    </row>
    <row r="1180" spans="1:18" x14ac:dyDescent="0.2">
      <c r="A1180" s="178" t="s">
        <v>62</v>
      </c>
      <c r="B1180" s="33" t="s">
        <v>715</v>
      </c>
      <c r="C1180" s="33" t="s">
        <v>423</v>
      </c>
      <c r="D1180" s="33" t="s">
        <v>184</v>
      </c>
      <c r="E1180" s="33" t="s">
        <v>789</v>
      </c>
      <c r="F1180" s="37">
        <v>6174.9299999999994</v>
      </c>
      <c r="G1180" s="33">
        <v>18</v>
      </c>
      <c r="H1180" s="33">
        <v>18</v>
      </c>
      <c r="I1180" s="37">
        <f>Table1[[#This Row],[SumOfPaid]]*Table1[[#This Row],[Actuarial Factor 6/13/22]]</f>
        <v>9357.9555508628073</v>
      </c>
      <c r="J1180" s="33">
        <v>1.5154755682838199</v>
      </c>
      <c r="K1180" s="33" t="s">
        <v>301</v>
      </c>
      <c r="L1180" s="33" t="s">
        <v>805</v>
      </c>
      <c r="M1180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80" s="35" t="str">
        <f>IFERROR(IF(Table1[[#This Row],[Medicare Rate in CR]]&gt;0,"Y","N"),"N")</f>
        <v>Y</v>
      </c>
      <c r="O1180" s="40">
        <f>Table1[[#This Row],[Medicare Rate in CR]]*Table1[[#This Row],[SumOfUnits]]*Table1[[#This Row],[Actuarial Factor 6/13/22]]</f>
        <v>7309.0174277874012</v>
      </c>
      <c r="P118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7309.0174277874012</v>
      </c>
      <c r="Q1180" s="37">
        <f>Table1[[#This Row],[Trended Medicare Pricing for all RHCs]]-Table1[[#This Row],[SumOfSFY23 Estimated Payment 6/13/2022]]</f>
        <v>-2048.9381230754061</v>
      </c>
      <c r="R1180" s="35">
        <f>Table1[[#This Row],[SumOfUnits]]*Table1[[#This Row],[Actuarial Factor 6/13/22]]</f>
        <v>27.278560229108759</v>
      </c>
    </row>
    <row r="1181" spans="1:18" x14ac:dyDescent="0.2">
      <c r="A1181" s="178" t="s">
        <v>62</v>
      </c>
      <c r="B1181" s="33" t="s">
        <v>715</v>
      </c>
      <c r="C1181" s="33" t="s">
        <v>423</v>
      </c>
      <c r="D1181" s="33" t="s">
        <v>184</v>
      </c>
      <c r="E1181" s="33" t="s">
        <v>791</v>
      </c>
      <c r="F1181" s="37">
        <v>8098.96</v>
      </c>
      <c r="G1181" s="33">
        <v>24</v>
      </c>
      <c r="H1181" s="33">
        <v>24</v>
      </c>
      <c r="I1181" s="37">
        <f>Table1[[#This Row],[SumOfPaid]]*Table1[[#This Row],[Actuarial Factor 6/13/22]]</f>
        <v>13069.196145405494</v>
      </c>
      <c r="J1181" s="33">
        <v>1.6136881952010498</v>
      </c>
      <c r="K1181" s="33" t="s">
        <v>301</v>
      </c>
      <c r="L1181" s="33" t="s">
        <v>805</v>
      </c>
      <c r="M1181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81" s="35" t="str">
        <f>IFERROR(IF(Table1[[#This Row],[Medicare Rate in CR]]&gt;0,"Y","N"),"N")</f>
        <v>Y</v>
      </c>
      <c r="O1181" s="40">
        <f>Table1[[#This Row],[Medicare Rate in CR]]*Table1[[#This Row],[SumOfUnits]]*Table1[[#This Row],[Actuarial Factor 6/13/22]]</f>
        <v>10376.918760532062</v>
      </c>
      <c r="P118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10376.918760532062</v>
      </c>
      <c r="Q1181" s="37">
        <f>Table1[[#This Row],[Trended Medicare Pricing for all RHCs]]-Table1[[#This Row],[SumOfSFY23 Estimated Payment 6/13/2022]]</f>
        <v>-2692.2773848734323</v>
      </c>
      <c r="R1181" s="35">
        <f>Table1[[#This Row],[SumOfUnits]]*Table1[[#This Row],[Actuarial Factor 6/13/22]]</f>
        <v>38.728516684825195</v>
      </c>
    </row>
    <row r="1182" spans="1:18" x14ac:dyDescent="0.2">
      <c r="A1182" s="178" t="s">
        <v>62</v>
      </c>
      <c r="B1182" s="33" t="s">
        <v>715</v>
      </c>
      <c r="C1182" s="33" t="s">
        <v>423</v>
      </c>
      <c r="D1182" s="33" t="s">
        <v>184</v>
      </c>
      <c r="E1182" s="33" t="s">
        <v>788</v>
      </c>
      <c r="F1182" s="37">
        <v>685.38</v>
      </c>
      <c r="G1182" s="33">
        <v>2</v>
      </c>
      <c r="H1182" s="33">
        <v>2</v>
      </c>
      <c r="I1182" s="37">
        <f>Table1[[#This Row],[SumOfPaid]]*Table1[[#This Row],[Actuarial Factor 6/13/22]]</f>
        <v>1346.5898693046981</v>
      </c>
      <c r="J1182" s="33">
        <v>1.9647347009027081</v>
      </c>
      <c r="K1182" s="33" t="s">
        <v>301</v>
      </c>
      <c r="L1182" s="33" t="s">
        <v>805</v>
      </c>
      <c r="M1182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82" s="35" t="str">
        <f>IFERROR(IF(Table1[[#This Row],[Medicare Rate in CR]]&gt;0,"Y","N"),"N")</f>
        <v>Y</v>
      </c>
      <c r="O1182" s="40">
        <f>Table1[[#This Row],[Medicare Rate in CR]]*Table1[[#This Row],[SumOfUnits]]*Table1[[#This Row],[Actuarial Factor 6/13/22]]</f>
        <v>1052.8620315197431</v>
      </c>
      <c r="P118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1052.8620315197431</v>
      </c>
      <c r="Q1182" s="37">
        <f>Table1[[#This Row],[Trended Medicare Pricing for all RHCs]]-Table1[[#This Row],[SumOfSFY23 Estimated Payment 6/13/2022]]</f>
        <v>-293.727837784955</v>
      </c>
      <c r="R1182" s="35">
        <f>Table1[[#This Row],[SumOfUnits]]*Table1[[#This Row],[Actuarial Factor 6/13/22]]</f>
        <v>3.9294694018054162</v>
      </c>
    </row>
    <row r="1183" spans="1:18" x14ac:dyDescent="0.2">
      <c r="A1183" s="178" t="s">
        <v>62</v>
      </c>
      <c r="B1183" s="33" t="s">
        <v>715</v>
      </c>
      <c r="C1183" s="33" t="s">
        <v>423</v>
      </c>
      <c r="D1183" s="33" t="s">
        <v>184</v>
      </c>
      <c r="E1183" s="33" t="s">
        <v>787</v>
      </c>
      <c r="F1183" s="37">
        <v>9893.2099999999991</v>
      </c>
      <c r="G1183" s="33">
        <v>29</v>
      </c>
      <c r="H1183" s="33">
        <v>29</v>
      </c>
      <c r="I1183" s="37">
        <f>Table1[[#This Row],[SumOfPaid]]*Table1[[#This Row],[Actuarial Factor 6/13/22]]</f>
        <v>12382.59290171933</v>
      </c>
      <c r="J1183" s="33">
        <v>1.2516253977949858</v>
      </c>
      <c r="K1183" s="33" t="s">
        <v>301</v>
      </c>
      <c r="L1183" s="33" t="s">
        <v>805</v>
      </c>
      <c r="M1183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83" s="35" t="str">
        <f>IFERROR(IF(Table1[[#This Row],[Medicare Rate in CR]]&gt;0,"Y","N"),"N")</f>
        <v>Y</v>
      </c>
      <c r="O1183" s="40">
        <f>Table1[[#This Row],[Medicare Rate in CR]]*Table1[[#This Row],[SumOfUnits]]*Table1[[#This Row],[Actuarial Factor 6/13/22]]</f>
        <v>9725.4547634704668</v>
      </c>
      <c r="P118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9725.4547634704668</v>
      </c>
      <c r="Q1183" s="37">
        <f>Table1[[#This Row],[Trended Medicare Pricing for all RHCs]]-Table1[[#This Row],[SumOfSFY23 Estimated Payment 6/13/2022]]</f>
        <v>-2657.1381382488635</v>
      </c>
      <c r="R1183" s="35">
        <f>Table1[[#This Row],[SumOfUnits]]*Table1[[#This Row],[Actuarial Factor 6/13/22]]</f>
        <v>36.297136536054587</v>
      </c>
    </row>
    <row r="1184" spans="1:18" x14ac:dyDescent="0.2">
      <c r="A1184" s="178" t="s">
        <v>62</v>
      </c>
      <c r="B1184" s="33" t="s">
        <v>715</v>
      </c>
      <c r="C1184" s="33" t="s">
        <v>423</v>
      </c>
      <c r="D1184" s="33" t="s">
        <v>2</v>
      </c>
      <c r="E1184" s="33" t="s">
        <v>798</v>
      </c>
      <c r="F1184" s="37">
        <v>1014.71</v>
      </c>
      <c r="G1184" s="33">
        <v>3</v>
      </c>
      <c r="H1184" s="33">
        <v>3</v>
      </c>
      <c r="I1184" s="37">
        <f>Table1[[#This Row],[SumOfPaid]]*Table1[[#This Row],[Actuarial Factor 6/13/22]]</f>
        <v>1460.3068862356699</v>
      </c>
      <c r="J1184" s="33">
        <v>1.4391371783422553</v>
      </c>
      <c r="K1184" s="33" t="s">
        <v>301</v>
      </c>
      <c r="L1184" s="33" t="s">
        <v>805</v>
      </c>
      <c r="M1184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84" s="35" t="str">
        <f>IFERROR(IF(Table1[[#This Row],[Medicare Rate in CR]]&gt;0,"Y","N"),"N")</f>
        <v>Y</v>
      </c>
      <c r="O1184" s="40">
        <f>Table1[[#This Row],[Medicare Rate in CR]]*Table1[[#This Row],[SumOfUnits]]*Table1[[#This Row],[Actuarial Factor 6/13/22]]</f>
        <v>1156.8072466950716</v>
      </c>
      <c r="P118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1156.8072466950716</v>
      </c>
      <c r="Q1184" s="37">
        <f>Table1[[#This Row],[Trended Medicare Pricing for all RHCs]]-Table1[[#This Row],[SumOfSFY23 Estimated Payment 6/13/2022]]</f>
        <v>-303.49963954059831</v>
      </c>
      <c r="R1184" s="35">
        <f>Table1[[#This Row],[SumOfUnits]]*Table1[[#This Row],[Actuarial Factor 6/13/22]]</f>
        <v>4.3174115350267659</v>
      </c>
    </row>
    <row r="1185" spans="1:18" x14ac:dyDescent="0.2">
      <c r="A1185" s="178" t="s">
        <v>62</v>
      </c>
      <c r="B1185" s="33" t="s">
        <v>715</v>
      </c>
      <c r="C1185" s="33" t="s">
        <v>423</v>
      </c>
      <c r="D1185" s="33" t="s">
        <v>185</v>
      </c>
      <c r="E1185" s="33" t="s">
        <v>796</v>
      </c>
      <c r="F1185" s="37">
        <v>342.69</v>
      </c>
      <c r="G1185" s="33">
        <v>1</v>
      </c>
      <c r="H1185" s="33">
        <v>1</v>
      </c>
      <c r="I1185" s="37">
        <f>Table1[[#This Row],[SumOfPaid]]*Table1[[#This Row],[Actuarial Factor 6/13/22]]</f>
        <v>346.60407861279015</v>
      </c>
      <c r="J1185" s="33">
        <v>1.0114216306655874</v>
      </c>
      <c r="K1185" s="33" t="s">
        <v>301</v>
      </c>
      <c r="L1185" s="33" t="s">
        <v>805</v>
      </c>
      <c r="M1185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85" s="35" t="str">
        <f>IFERROR(IF(Table1[[#This Row],[Medicare Rate in CR]]&gt;0,"Y","N"),"N")</f>
        <v>Y</v>
      </c>
      <c r="O1185" s="40">
        <f>Table1[[#This Row],[Medicare Rate in CR]]*Table1[[#This Row],[SumOfUnits]]*Table1[[#This Row],[Actuarial Factor 6/13/22]]</f>
        <v>271.00031172053747</v>
      </c>
      <c r="P118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271.00031172053747</v>
      </c>
      <c r="Q1185" s="37">
        <f>Table1[[#This Row],[Trended Medicare Pricing for all RHCs]]-Table1[[#This Row],[SumOfSFY23 Estimated Payment 6/13/2022]]</f>
        <v>-75.603766892252679</v>
      </c>
      <c r="R1185" s="35">
        <f>Table1[[#This Row],[SumOfUnits]]*Table1[[#This Row],[Actuarial Factor 6/13/22]]</f>
        <v>1.0114216306655874</v>
      </c>
    </row>
    <row r="1186" spans="1:18" x14ac:dyDescent="0.2">
      <c r="A1186" s="178" t="s">
        <v>62</v>
      </c>
      <c r="B1186" s="33" t="s">
        <v>715</v>
      </c>
      <c r="C1186" s="33" t="s">
        <v>249</v>
      </c>
      <c r="D1186" s="33" t="s">
        <v>184</v>
      </c>
      <c r="E1186" s="33" t="s">
        <v>792</v>
      </c>
      <c r="F1186" s="37">
        <v>13238.48</v>
      </c>
      <c r="G1186" s="33">
        <v>40</v>
      </c>
      <c r="H1186" s="33">
        <v>40</v>
      </c>
      <c r="I1186" s="37">
        <f>Table1[[#This Row],[SumOfPaid]]*Table1[[#This Row],[Actuarial Factor 6/13/22]]</f>
        <v>20132.088949229943</v>
      </c>
      <c r="J1186" s="33">
        <v>1.5207251096220973</v>
      </c>
      <c r="K1186" s="33" t="s">
        <v>301</v>
      </c>
      <c r="L1186" s="33" t="s">
        <v>805</v>
      </c>
      <c r="M1186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86" s="35" t="str">
        <f>IFERROR(IF(Table1[[#This Row],[Medicare Rate in CR]]&gt;0,"Y","N"),"N")</f>
        <v>Y</v>
      </c>
      <c r="O1186" s="40">
        <f>Table1[[#This Row],[Medicare Rate in CR]]*Table1[[#This Row],[SumOfUnits]]*Table1[[#This Row],[Actuarial Factor 6/13/22]]</f>
        <v>16298.52343488579</v>
      </c>
      <c r="P118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16298.52343488579</v>
      </c>
      <c r="Q1186" s="37">
        <f>Table1[[#This Row],[Trended Medicare Pricing for all RHCs]]-Table1[[#This Row],[SumOfSFY23 Estimated Payment 6/13/2022]]</f>
        <v>-3833.5655143441527</v>
      </c>
      <c r="R1186" s="35">
        <f>Table1[[#This Row],[SumOfUnits]]*Table1[[#This Row],[Actuarial Factor 6/13/22]]</f>
        <v>60.829004384883888</v>
      </c>
    </row>
    <row r="1187" spans="1:18" x14ac:dyDescent="0.2">
      <c r="A1187" s="178" t="s">
        <v>62</v>
      </c>
      <c r="B1187" s="33" t="s">
        <v>715</v>
      </c>
      <c r="C1187" s="33" t="s">
        <v>249</v>
      </c>
      <c r="D1187" s="33" t="s">
        <v>184</v>
      </c>
      <c r="E1187" s="33" t="s">
        <v>786</v>
      </c>
      <c r="F1187" s="37">
        <v>315085.58999999962</v>
      </c>
      <c r="G1187" s="33">
        <v>927</v>
      </c>
      <c r="H1187" s="33">
        <v>927</v>
      </c>
      <c r="I1187" s="37">
        <f>Table1[[#This Row],[SumOfPaid]]*Table1[[#This Row],[Actuarial Factor 6/13/22]]</f>
        <v>479616.34621053108</v>
      </c>
      <c r="J1187" s="33">
        <v>1.5221779777695694</v>
      </c>
      <c r="K1187" s="33" t="s">
        <v>301</v>
      </c>
      <c r="L1187" s="33" t="s">
        <v>805</v>
      </c>
      <c r="M1187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87" s="35" t="str">
        <f>IFERROR(IF(Table1[[#This Row],[Medicare Rate in CR]]&gt;0,"Y","N"),"N")</f>
        <v>Y</v>
      </c>
      <c r="O1187" s="40">
        <f>Table1[[#This Row],[Medicare Rate in CR]]*Table1[[#This Row],[SumOfUnits]]*Table1[[#This Row],[Actuarial Factor 6/13/22]]</f>
        <v>378079.14454603719</v>
      </c>
      <c r="P118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378079.14454603719</v>
      </c>
      <c r="Q1187" s="37">
        <f>Table1[[#This Row],[Trended Medicare Pricing for all RHCs]]-Table1[[#This Row],[SumOfSFY23 Estimated Payment 6/13/2022]]</f>
        <v>-101537.20166449388</v>
      </c>
      <c r="R1187" s="35">
        <f>Table1[[#This Row],[SumOfUnits]]*Table1[[#This Row],[Actuarial Factor 6/13/22]]</f>
        <v>1411.0589853923909</v>
      </c>
    </row>
    <row r="1188" spans="1:18" x14ac:dyDescent="0.2">
      <c r="A1188" s="178" t="s">
        <v>62</v>
      </c>
      <c r="B1188" s="33" t="s">
        <v>715</v>
      </c>
      <c r="C1188" s="33" t="s">
        <v>249</v>
      </c>
      <c r="D1188" s="33" t="s">
        <v>184</v>
      </c>
      <c r="E1188" s="33" t="s">
        <v>790</v>
      </c>
      <c r="F1188" s="37">
        <v>76895.02</v>
      </c>
      <c r="G1188" s="33">
        <v>227</v>
      </c>
      <c r="H1188" s="33">
        <v>227</v>
      </c>
      <c r="I1188" s="37">
        <f>Table1[[#This Row],[SumOfPaid]]*Table1[[#This Row],[Actuarial Factor 6/13/22]]</f>
        <v>172026.1111248479</v>
      </c>
      <c r="J1188" s="33">
        <v>2.2371554246926251</v>
      </c>
      <c r="K1188" s="33" t="s">
        <v>301</v>
      </c>
      <c r="L1188" s="33" t="s">
        <v>805</v>
      </c>
      <c r="M1188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88" s="35" t="str">
        <f>IFERROR(IF(Table1[[#This Row],[Medicare Rate in CR]]&gt;0,"Y","N"),"N")</f>
        <v>Y</v>
      </c>
      <c r="O1188" s="40">
        <f>Table1[[#This Row],[Medicare Rate in CR]]*Table1[[#This Row],[SumOfUnits]]*Table1[[#This Row],[Actuarial Factor 6/13/22]]</f>
        <v>136069.11735971621</v>
      </c>
      <c r="P118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136069.11735971621</v>
      </c>
      <c r="Q1188" s="37">
        <f>Table1[[#This Row],[Trended Medicare Pricing for all RHCs]]-Table1[[#This Row],[SumOfSFY23 Estimated Payment 6/13/2022]]</f>
        <v>-35956.993765131687</v>
      </c>
      <c r="R1188" s="35">
        <f>Table1[[#This Row],[SumOfUnits]]*Table1[[#This Row],[Actuarial Factor 6/13/22]]</f>
        <v>507.83428140522591</v>
      </c>
    </row>
    <row r="1189" spans="1:18" x14ac:dyDescent="0.2">
      <c r="A1189" s="178" t="s">
        <v>62</v>
      </c>
      <c r="B1189" s="33" t="s">
        <v>715</v>
      </c>
      <c r="C1189" s="33" t="s">
        <v>249</v>
      </c>
      <c r="D1189" s="33" t="s">
        <v>184</v>
      </c>
      <c r="E1189" s="33" t="s">
        <v>793</v>
      </c>
      <c r="F1189" s="37">
        <v>1028.07</v>
      </c>
      <c r="G1189" s="33">
        <v>3</v>
      </c>
      <c r="H1189" s="33">
        <v>3</v>
      </c>
      <c r="I1189" s="37">
        <f>Table1[[#This Row],[SumOfPaid]]*Table1[[#This Row],[Actuarial Factor 6/13/22]]</f>
        <v>2299.9523774637469</v>
      </c>
      <c r="J1189" s="33">
        <v>2.2371554246926251</v>
      </c>
      <c r="K1189" s="33" t="s">
        <v>301</v>
      </c>
      <c r="L1189" s="33" t="s">
        <v>805</v>
      </c>
      <c r="M1189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89" s="35" t="str">
        <f>IFERROR(IF(Table1[[#This Row],[Medicare Rate in CR]]&gt;0,"Y","N"),"N")</f>
        <v>Y</v>
      </c>
      <c r="O1189" s="40">
        <f>Table1[[#This Row],[Medicare Rate in CR]]*Table1[[#This Row],[SumOfUnits]]*Table1[[#This Row],[Actuarial Factor 6/13/22]]</f>
        <v>1798.2702734764257</v>
      </c>
      <c r="P118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1798.2702734764257</v>
      </c>
      <c r="Q1189" s="37">
        <f>Table1[[#This Row],[Trended Medicare Pricing for all RHCs]]-Table1[[#This Row],[SumOfSFY23 Estimated Payment 6/13/2022]]</f>
        <v>-501.68210398732117</v>
      </c>
      <c r="R1189" s="35">
        <f>Table1[[#This Row],[SumOfUnits]]*Table1[[#This Row],[Actuarial Factor 6/13/22]]</f>
        <v>6.7114662740778748</v>
      </c>
    </row>
    <row r="1190" spans="1:18" x14ac:dyDescent="0.2">
      <c r="A1190" s="178" t="s">
        <v>62</v>
      </c>
      <c r="B1190" s="33" t="s">
        <v>715</v>
      </c>
      <c r="C1190" s="33" t="s">
        <v>249</v>
      </c>
      <c r="D1190" s="33" t="s">
        <v>184</v>
      </c>
      <c r="E1190" s="33" t="s">
        <v>789</v>
      </c>
      <c r="F1190" s="37">
        <v>294463.35999999981</v>
      </c>
      <c r="G1190" s="33">
        <v>868</v>
      </c>
      <c r="H1190" s="33">
        <v>868</v>
      </c>
      <c r="I1190" s="37">
        <f>Table1[[#This Row],[SumOfPaid]]*Table1[[#This Row],[Actuarial Factor 6/13/22]]</f>
        <v>456999.2403808391</v>
      </c>
      <c r="J1190" s="33">
        <v>1.551973190759079</v>
      </c>
      <c r="K1190" s="33" t="s">
        <v>301</v>
      </c>
      <c r="L1190" s="33" t="s">
        <v>805</v>
      </c>
      <c r="M1190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90" s="35" t="str">
        <f>IFERROR(IF(Table1[[#This Row],[Medicare Rate in CR]]&gt;0,"Y","N"),"N")</f>
        <v>Y</v>
      </c>
      <c r="O1190" s="40">
        <f>Table1[[#This Row],[Medicare Rate in CR]]*Table1[[#This Row],[SumOfUnits]]*Table1[[#This Row],[Actuarial Factor 6/13/22]]</f>
        <v>360945.38476336526</v>
      </c>
      <c r="P119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360945.38476336526</v>
      </c>
      <c r="Q1190" s="37">
        <f>Table1[[#This Row],[Trended Medicare Pricing for all RHCs]]-Table1[[#This Row],[SumOfSFY23 Estimated Payment 6/13/2022]]</f>
        <v>-96053.855617473833</v>
      </c>
      <c r="R1190" s="35">
        <f>Table1[[#This Row],[SumOfUnits]]*Table1[[#This Row],[Actuarial Factor 6/13/22]]</f>
        <v>1347.1127295788806</v>
      </c>
    </row>
    <row r="1191" spans="1:18" x14ac:dyDescent="0.2">
      <c r="A1191" s="178" t="s">
        <v>62</v>
      </c>
      <c r="B1191" s="33" t="s">
        <v>715</v>
      </c>
      <c r="C1191" s="33" t="s">
        <v>249</v>
      </c>
      <c r="D1191" s="33" t="s">
        <v>184</v>
      </c>
      <c r="E1191" s="33" t="s">
        <v>791</v>
      </c>
      <c r="F1191" s="37">
        <v>116286.5599999999</v>
      </c>
      <c r="G1191" s="33">
        <v>348</v>
      </c>
      <c r="H1191" s="33">
        <v>348</v>
      </c>
      <c r="I1191" s="37">
        <f>Table1[[#This Row],[SumOfPaid]]*Table1[[#This Row],[Actuarial Factor 6/13/22]]</f>
        <v>192636.88151198471</v>
      </c>
      <c r="J1191" s="33">
        <v>1.6565704713595868</v>
      </c>
      <c r="K1191" s="33" t="s">
        <v>301</v>
      </c>
      <c r="L1191" s="33" t="s">
        <v>805</v>
      </c>
      <c r="M1191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91" s="35" t="str">
        <f>IFERROR(IF(Table1[[#This Row],[Medicare Rate in CR]]&gt;0,"Y","N"),"N")</f>
        <v>Y</v>
      </c>
      <c r="O1191" s="40">
        <f>Table1[[#This Row],[Medicare Rate in CR]]*Table1[[#This Row],[SumOfUnits]]*Table1[[#This Row],[Actuarial Factor 6/13/22]]</f>
        <v>154463.79924943851</v>
      </c>
      <c r="P119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154463.79924943851</v>
      </c>
      <c r="Q1191" s="37">
        <f>Table1[[#This Row],[Trended Medicare Pricing for all RHCs]]-Table1[[#This Row],[SumOfSFY23 Estimated Payment 6/13/2022]]</f>
        <v>-38173.082262546202</v>
      </c>
      <c r="R1191" s="35">
        <f>Table1[[#This Row],[SumOfUnits]]*Table1[[#This Row],[Actuarial Factor 6/13/22]]</f>
        <v>576.48652403313622</v>
      </c>
    </row>
    <row r="1192" spans="1:18" x14ac:dyDescent="0.2">
      <c r="A1192" s="178" t="s">
        <v>62</v>
      </c>
      <c r="B1192" s="33" t="s">
        <v>715</v>
      </c>
      <c r="C1192" s="33" t="s">
        <v>249</v>
      </c>
      <c r="D1192" s="33" t="s">
        <v>184</v>
      </c>
      <c r="E1192" s="33" t="s">
        <v>788</v>
      </c>
      <c r="F1192" s="37">
        <v>51752.73</v>
      </c>
      <c r="G1192" s="33">
        <v>153</v>
      </c>
      <c r="H1192" s="33">
        <v>153</v>
      </c>
      <c r="I1192" s="37">
        <f>Table1[[#This Row],[SumOfPaid]]*Table1[[#This Row],[Actuarial Factor 6/13/22]]</f>
        <v>104246.58113312516</v>
      </c>
      <c r="J1192" s="33">
        <v>2.0143204258620782</v>
      </c>
      <c r="K1192" s="33" t="s">
        <v>301</v>
      </c>
      <c r="L1192" s="33" t="s">
        <v>805</v>
      </c>
      <c r="M1192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92" s="35" t="str">
        <f>IFERROR(IF(Table1[[#This Row],[Medicare Rate in CR]]&gt;0,"Y","N"),"N")</f>
        <v>Y</v>
      </c>
      <c r="O1192" s="40">
        <f>Table1[[#This Row],[Medicare Rate in CR]]*Table1[[#This Row],[SumOfUnits]]*Table1[[#This Row],[Actuarial Factor 6/13/22]]</f>
        <v>82576.703280539237</v>
      </c>
      <c r="P119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82576.703280539237</v>
      </c>
      <c r="Q1192" s="37">
        <f>Table1[[#This Row],[Trended Medicare Pricing for all RHCs]]-Table1[[#This Row],[SumOfSFY23 Estimated Payment 6/13/2022]]</f>
        <v>-21669.877852585923</v>
      </c>
      <c r="R1192" s="35">
        <f>Table1[[#This Row],[SumOfUnits]]*Table1[[#This Row],[Actuarial Factor 6/13/22]]</f>
        <v>308.19102515689798</v>
      </c>
    </row>
    <row r="1193" spans="1:18" x14ac:dyDescent="0.2">
      <c r="A1193" s="178" t="s">
        <v>62</v>
      </c>
      <c r="B1193" s="33" t="s">
        <v>715</v>
      </c>
      <c r="C1193" s="33" t="s">
        <v>249</v>
      </c>
      <c r="D1193" s="33" t="s">
        <v>184</v>
      </c>
      <c r="E1193" s="33" t="s">
        <v>787</v>
      </c>
      <c r="F1193" s="37">
        <v>267352.50999999983</v>
      </c>
      <c r="G1193" s="33">
        <v>782</v>
      </c>
      <c r="H1193" s="33">
        <v>782</v>
      </c>
      <c r="I1193" s="37">
        <f>Table1[[#This Row],[SumOfPaid]]*Table1[[#This Row],[Actuarial Factor 6/13/22]]</f>
        <v>334090.65470618493</v>
      </c>
      <c r="J1193" s="33">
        <v>1.2496260263506975</v>
      </c>
      <c r="K1193" s="33" t="s">
        <v>301</v>
      </c>
      <c r="L1193" s="33" t="s">
        <v>805</v>
      </c>
      <c r="M1193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93" s="35" t="str">
        <f>IFERROR(IF(Table1[[#This Row],[Medicare Rate in CR]]&gt;0,"Y","N"),"N")</f>
        <v>Y</v>
      </c>
      <c r="O1193" s="40">
        <f>Table1[[#This Row],[Medicare Rate in CR]]*Table1[[#This Row],[SumOfUnits]]*Table1[[#This Row],[Actuarial Factor 6/13/22]]</f>
        <v>261832.99164531741</v>
      </c>
      <c r="P119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261832.99164531741</v>
      </c>
      <c r="Q1193" s="37">
        <f>Table1[[#This Row],[Trended Medicare Pricing for all RHCs]]-Table1[[#This Row],[SumOfSFY23 Estimated Payment 6/13/2022]]</f>
        <v>-72257.663060867519</v>
      </c>
      <c r="R1193" s="35">
        <f>Table1[[#This Row],[SumOfUnits]]*Table1[[#This Row],[Actuarial Factor 6/13/22]]</f>
        <v>977.20755260624549</v>
      </c>
    </row>
    <row r="1194" spans="1:18" x14ac:dyDescent="0.2">
      <c r="A1194" s="178" t="s">
        <v>62</v>
      </c>
      <c r="B1194" s="33" t="s">
        <v>715</v>
      </c>
      <c r="C1194" s="33" t="s">
        <v>249</v>
      </c>
      <c r="D1194" s="33" t="s">
        <v>2</v>
      </c>
      <c r="E1194" s="33" t="s">
        <v>800</v>
      </c>
      <c r="F1194" s="37">
        <v>4364.5599999999995</v>
      </c>
      <c r="G1194" s="33">
        <v>13</v>
      </c>
      <c r="H1194" s="33">
        <v>13</v>
      </c>
      <c r="I1194" s="37">
        <f>Table1[[#This Row],[SumOfPaid]]*Table1[[#This Row],[Actuarial Factor 6/13/22]]</f>
        <v>5705.6139367711849</v>
      </c>
      <c r="J1194" s="33">
        <v>1.307259823847349</v>
      </c>
      <c r="K1194" s="33" t="s">
        <v>301</v>
      </c>
      <c r="L1194" s="33" t="s">
        <v>805</v>
      </c>
      <c r="M1194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94" s="35" t="str">
        <f>IFERROR(IF(Table1[[#This Row],[Medicare Rate in CR]]&gt;0,"Y","N"),"N")</f>
        <v>Y</v>
      </c>
      <c r="O1194" s="40">
        <f>Table1[[#This Row],[Medicare Rate in CR]]*Table1[[#This Row],[SumOfUnits]]*Table1[[#This Row],[Actuarial Factor 6/13/22]]</f>
        <v>4553.4735636215628</v>
      </c>
      <c r="P119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4553.4735636215628</v>
      </c>
      <c r="Q1194" s="37">
        <f>Table1[[#This Row],[Trended Medicare Pricing for all RHCs]]-Table1[[#This Row],[SumOfSFY23 Estimated Payment 6/13/2022]]</f>
        <v>-1152.1403731496221</v>
      </c>
      <c r="R1194" s="35">
        <f>Table1[[#This Row],[SumOfUnits]]*Table1[[#This Row],[Actuarial Factor 6/13/22]]</f>
        <v>16.994377710015538</v>
      </c>
    </row>
    <row r="1195" spans="1:18" x14ac:dyDescent="0.2">
      <c r="A1195" s="178" t="s">
        <v>62</v>
      </c>
      <c r="B1195" s="33" t="s">
        <v>715</v>
      </c>
      <c r="C1195" s="33" t="s">
        <v>249</v>
      </c>
      <c r="D1195" s="33" t="s">
        <v>2</v>
      </c>
      <c r="E1195" s="33" t="s">
        <v>798</v>
      </c>
      <c r="F1195" s="37">
        <v>6483.6500000000005</v>
      </c>
      <c r="G1195" s="33">
        <v>19</v>
      </c>
      <c r="H1195" s="33">
        <v>19</v>
      </c>
      <c r="I1195" s="37">
        <f>Table1[[#This Row],[SumOfPaid]]*Table1[[#This Row],[Actuarial Factor 6/13/22]]</f>
        <v>9403.210504589315</v>
      </c>
      <c r="J1195" s="33">
        <v>1.4502958217345654</v>
      </c>
      <c r="K1195" s="33" t="s">
        <v>301</v>
      </c>
      <c r="L1195" s="33" t="s">
        <v>805</v>
      </c>
      <c r="M1195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95" s="35" t="str">
        <f>IFERROR(IF(Table1[[#This Row],[Medicare Rate in CR]]&gt;0,"Y","N"),"N")</f>
        <v>Y</v>
      </c>
      <c r="O1195" s="40">
        <f>Table1[[#This Row],[Medicare Rate in CR]]*Table1[[#This Row],[SumOfUnits]]*Table1[[#This Row],[Actuarial Factor 6/13/22]]</f>
        <v>7383.2529870356293</v>
      </c>
      <c r="P119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7383.2529870356293</v>
      </c>
      <c r="Q1195" s="37">
        <f>Table1[[#This Row],[Trended Medicare Pricing for all RHCs]]-Table1[[#This Row],[SumOfSFY23 Estimated Payment 6/13/2022]]</f>
        <v>-2019.9575175536856</v>
      </c>
      <c r="R1195" s="35">
        <f>Table1[[#This Row],[SumOfUnits]]*Table1[[#This Row],[Actuarial Factor 6/13/22]]</f>
        <v>27.555620612956744</v>
      </c>
    </row>
    <row r="1196" spans="1:18" x14ac:dyDescent="0.2">
      <c r="A1196" s="178" t="s">
        <v>62</v>
      </c>
      <c r="B1196" s="33" t="s">
        <v>715</v>
      </c>
      <c r="C1196" s="33" t="s">
        <v>249</v>
      </c>
      <c r="D1196" s="33" t="s">
        <v>2</v>
      </c>
      <c r="E1196" s="33" t="s">
        <v>799</v>
      </c>
      <c r="F1196" s="37">
        <v>5843.13</v>
      </c>
      <c r="G1196" s="33">
        <v>19</v>
      </c>
      <c r="H1196" s="33">
        <v>19</v>
      </c>
      <c r="I1196" s="37">
        <f>Table1[[#This Row],[SumOfPaid]]*Table1[[#This Row],[Actuarial Factor 6/13/22]]</f>
        <v>6649.4571571110637</v>
      </c>
      <c r="J1196" s="33">
        <v>1.1379957586278353</v>
      </c>
      <c r="K1196" s="33" t="s">
        <v>301</v>
      </c>
      <c r="L1196" s="33" t="s">
        <v>805</v>
      </c>
      <c r="M1196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96" s="35" t="str">
        <f>IFERROR(IF(Table1[[#This Row],[Medicare Rate in CR]]&gt;0,"Y","N"),"N")</f>
        <v>Y</v>
      </c>
      <c r="O1196" s="40">
        <f>Table1[[#This Row],[Medicare Rate in CR]]*Table1[[#This Row],[SumOfUnits]]*Table1[[#This Row],[Actuarial Factor 6/13/22]]</f>
        <v>5793.3770877681009</v>
      </c>
      <c r="P119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5793.3770877681009</v>
      </c>
      <c r="Q1196" s="37">
        <f>Table1[[#This Row],[Trended Medicare Pricing for all RHCs]]-Table1[[#This Row],[SumOfSFY23 Estimated Payment 6/13/2022]]</f>
        <v>-856.08006934296282</v>
      </c>
      <c r="R1196" s="35">
        <f>Table1[[#This Row],[SumOfUnits]]*Table1[[#This Row],[Actuarial Factor 6/13/22]]</f>
        <v>21.621919413928872</v>
      </c>
    </row>
    <row r="1197" spans="1:18" x14ac:dyDescent="0.2">
      <c r="A1197" s="178" t="s">
        <v>62</v>
      </c>
      <c r="B1197" s="33" t="s">
        <v>715</v>
      </c>
      <c r="C1197" s="33" t="s">
        <v>249</v>
      </c>
      <c r="D1197" s="33" t="s">
        <v>185</v>
      </c>
      <c r="E1197" s="33" t="s">
        <v>794</v>
      </c>
      <c r="F1197" s="37">
        <v>3771.71</v>
      </c>
      <c r="G1197" s="33">
        <v>11</v>
      </c>
      <c r="H1197" s="33">
        <v>11</v>
      </c>
      <c r="I1197" s="37">
        <f>Table1[[#This Row],[SumOfPaid]]*Table1[[#This Row],[Actuarial Factor 6/13/22]]</f>
        <v>4109.6075220957991</v>
      </c>
      <c r="J1197" s="33">
        <v>1.0895873548326354</v>
      </c>
      <c r="K1197" s="33" t="s">
        <v>301</v>
      </c>
      <c r="L1197" s="33" t="s">
        <v>805</v>
      </c>
      <c r="M1197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97" s="35" t="str">
        <f>IFERROR(IF(Table1[[#This Row],[Medicare Rate in CR]]&gt;0,"Y","N"),"N")</f>
        <v>Y</v>
      </c>
      <c r="O1197" s="40">
        <f>Table1[[#This Row],[Medicare Rate in CR]]*Table1[[#This Row],[SumOfUnits]]*Table1[[#This Row],[Actuarial Factor 6/13/22]]</f>
        <v>3211.3843943924198</v>
      </c>
      <c r="P119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3211.3843943924198</v>
      </c>
      <c r="Q1197" s="37">
        <f>Table1[[#This Row],[Trended Medicare Pricing for all RHCs]]-Table1[[#This Row],[SumOfSFY23 Estimated Payment 6/13/2022]]</f>
        <v>-898.2231277033793</v>
      </c>
      <c r="R1197" s="35">
        <f>Table1[[#This Row],[SumOfUnits]]*Table1[[#This Row],[Actuarial Factor 6/13/22]]</f>
        <v>11.985460903158989</v>
      </c>
    </row>
    <row r="1198" spans="1:18" x14ac:dyDescent="0.2">
      <c r="A1198" s="178" t="s">
        <v>62</v>
      </c>
      <c r="B1198" s="33" t="s">
        <v>715</v>
      </c>
      <c r="C1198" s="33" t="s">
        <v>249</v>
      </c>
      <c r="D1198" s="33" t="s">
        <v>185</v>
      </c>
      <c r="E1198" s="33" t="s">
        <v>607</v>
      </c>
      <c r="F1198" s="37">
        <v>6807.55</v>
      </c>
      <c r="G1198" s="33">
        <v>20</v>
      </c>
      <c r="H1198" s="33">
        <v>20</v>
      </c>
      <c r="I1198" s="37">
        <f>Table1[[#This Row],[SumOfPaid]]*Table1[[#This Row],[Actuarial Factor 6/13/22]]</f>
        <v>10294.891045692135</v>
      </c>
      <c r="J1198" s="33">
        <v>1.5122754949566488</v>
      </c>
      <c r="K1198" s="33" t="s">
        <v>301</v>
      </c>
      <c r="L1198" s="33" t="s">
        <v>805</v>
      </c>
      <c r="M1198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98" s="35" t="str">
        <f>IFERROR(IF(Table1[[#This Row],[Medicare Rate in CR]]&gt;0,"Y","N"),"N")</f>
        <v>Y</v>
      </c>
      <c r="O1198" s="40">
        <f>Table1[[#This Row],[Medicare Rate in CR]]*Table1[[#This Row],[SumOfUnits]]*Table1[[#This Row],[Actuarial Factor 6/13/22]]</f>
        <v>8103.9819223736895</v>
      </c>
      <c r="P119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8103.9819223736895</v>
      </c>
      <c r="Q1198" s="37">
        <f>Table1[[#This Row],[Trended Medicare Pricing for all RHCs]]-Table1[[#This Row],[SumOfSFY23 Estimated Payment 6/13/2022]]</f>
        <v>-2190.9091233184454</v>
      </c>
      <c r="R1198" s="35">
        <f>Table1[[#This Row],[SumOfUnits]]*Table1[[#This Row],[Actuarial Factor 6/13/22]]</f>
        <v>30.245509899132976</v>
      </c>
    </row>
    <row r="1199" spans="1:18" x14ac:dyDescent="0.2">
      <c r="A1199" s="178" t="s">
        <v>62</v>
      </c>
      <c r="B1199" s="33" t="s">
        <v>715</v>
      </c>
      <c r="C1199" s="33" t="s">
        <v>249</v>
      </c>
      <c r="D1199" s="33" t="s">
        <v>185</v>
      </c>
      <c r="E1199" s="33" t="s">
        <v>797</v>
      </c>
      <c r="F1199" s="37">
        <v>6776.27</v>
      </c>
      <c r="G1199" s="33">
        <v>20</v>
      </c>
      <c r="H1199" s="33">
        <v>20</v>
      </c>
      <c r="I1199" s="37">
        <f>Table1[[#This Row],[SumOfPaid]]*Table1[[#This Row],[Actuarial Factor 6/13/22]]</f>
        <v>7388.7582181029393</v>
      </c>
      <c r="J1199" s="33">
        <v>1.0903872215987467</v>
      </c>
      <c r="K1199" s="33" t="s">
        <v>301</v>
      </c>
      <c r="L1199" s="33" t="s">
        <v>805</v>
      </c>
      <c r="M1199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199" s="35" t="str">
        <f>IFERROR(IF(Table1[[#This Row],[Medicare Rate in CR]]&gt;0,"Y","N"),"N")</f>
        <v>Y</v>
      </c>
      <c r="O1199" s="40">
        <f>Table1[[#This Row],[Medicare Rate in CR]]*Table1[[#This Row],[SumOfUnits]]*Table1[[#This Row],[Actuarial Factor 6/13/22]]</f>
        <v>5843.1670431033635</v>
      </c>
      <c r="P119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5843.1670431033635</v>
      </c>
      <c r="Q1199" s="37">
        <f>Table1[[#This Row],[Trended Medicare Pricing for all RHCs]]-Table1[[#This Row],[SumOfSFY23 Estimated Payment 6/13/2022]]</f>
        <v>-1545.5911749995757</v>
      </c>
      <c r="R1199" s="35">
        <f>Table1[[#This Row],[SumOfUnits]]*Table1[[#This Row],[Actuarial Factor 6/13/22]]</f>
        <v>21.807744431974932</v>
      </c>
    </row>
    <row r="1200" spans="1:18" x14ac:dyDescent="0.2">
      <c r="A1200" s="178" t="s">
        <v>62</v>
      </c>
      <c r="B1200" s="33" t="s">
        <v>715</v>
      </c>
      <c r="C1200" s="33" t="s">
        <v>249</v>
      </c>
      <c r="D1200" s="33" t="s">
        <v>185</v>
      </c>
      <c r="E1200" s="33" t="s">
        <v>796</v>
      </c>
      <c r="F1200" s="37">
        <v>342.69</v>
      </c>
      <c r="G1200" s="33">
        <v>1</v>
      </c>
      <c r="H1200" s="33">
        <v>1</v>
      </c>
      <c r="I1200" s="37">
        <f>Table1[[#This Row],[SumOfPaid]]*Table1[[#This Row],[Actuarial Factor 6/13/22]]</f>
        <v>325.83364231403181</v>
      </c>
      <c r="J1200" s="33">
        <v>0.95081164409242114</v>
      </c>
      <c r="K1200" s="33" t="s">
        <v>301</v>
      </c>
      <c r="L1200" s="33" t="s">
        <v>805</v>
      </c>
      <c r="M1200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200" s="35" t="str">
        <f>IFERROR(IF(Table1[[#This Row],[Medicare Rate in CR]]&gt;0,"Y","N"),"N")</f>
        <v>Y</v>
      </c>
      <c r="O1200" s="40">
        <f>Table1[[#This Row],[Medicare Rate in CR]]*Table1[[#This Row],[SumOfUnits]]*Table1[[#This Row],[Actuarial Factor 6/13/22]]</f>
        <v>254.76047191812333</v>
      </c>
      <c r="P120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254.76047191812333</v>
      </c>
      <c r="Q1200" s="37">
        <f>Table1[[#This Row],[Trended Medicare Pricing for all RHCs]]-Table1[[#This Row],[SumOfSFY23 Estimated Payment 6/13/2022]]</f>
        <v>-71.073170395908477</v>
      </c>
      <c r="R1200" s="35">
        <f>Table1[[#This Row],[SumOfUnits]]*Table1[[#This Row],[Actuarial Factor 6/13/22]]</f>
        <v>0.95081164409242114</v>
      </c>
    </row>
    <row r="1201" spans="1:18" x14ac:dyDescent="0.2">
      <c r="A1201" s="178" t="s">
        <v>62</v>
      </c>
      <c r="B1201" s="33" t="s">
        <v>715</v>
      </c>
      <c r="C1201" s="33" t="s">
        <v>249</v>
      </c>
      <c r="D1201" s="33" t="s">
        <v>185</v>
      </c>
      <c r="E1201" s="33" t="s">
        <v>795</v>
      </c>
      <c r="F1201" s="37">
        <v>53611.56</v>
      </c>
      <c r="G1201" s="33">
        <v>157</v>
      </c>
      <c r="H1201" s="33">
        <v>157</v>
      </c>
      <c r="I1201" s="37">
        <f>Table1[[#This Row],[SumOfPaid]]*Table1[[#This Row],[Actuarial Factor 6/13/22]]</f>
        <v>61132.08828372103</v>
      </c>
      <c r="J1201" s="33">
        <v>1.1402781094920766</v>
      </c>
      <c r="K1201" s="33" t="s">
        <v>301</v>
      </c>
      <c r="L1201" s="33" t="s">
        <v>805</v>
      </c>
      <c r="M1201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201" s="35" t="str">
        <f>IFERROR(IF(Table1[[#This Row],[Medicare Rate in CR]]&gt;0,"Y","N"),"N")</f>
        <v>Y</v>
      </c>
      <c r="O1201" s="40">
        <f>Table1[[#This Row],[Medicare Rate in CR]]*Table1[[#This Row],[SumOfUnits]]*Table1[[#This Row],[Actuarial Factor 6/13/22]]</f>
        <v>47967.600315197204</v>
      </c>
      <c r="P120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47967.600315197204</v>
      </c>
      <c r="Q1201" s="37">
        <f>Table1[[#This Row],[Trended Medicare Pricing for all RHCs]]-Table1[[#This Row],[SumOfSFY23 Estimated Payment 6/13/2022]]</f>
        <v>-13164.487968523827</v>
      </c>
      <c r="R1201" s="35">
        <f>Table1[[#This Row],[SumOfUnits]]*Table1[[#This Row],[Actuarial Factor 6/13/22]]</f>
        <v>179.02366319025603</v>
      </c>
    </row>
    <row r="1202" spans="1:18" x14ac:dyDescent="0.2">
      <c r="A1202" s="178" t="s">
        <v>62</v>
      </c>
      <c r="B1202" s="33" t="s">
        <v>715</v>
      </c>
      <c r="C1202" s="33" t="s">
        <v>422</v>
      </c>
      <c r="D1202" s="33" t="s">
        <v>184</v>
      </c>
      <c r="E1202" s="33" t="s">
        <v>790</v>
      </c>
      <c r="F1202" s="37">
        <v>675.26</v>
      </c>
      <c r="G1202" s="33">
        <v>2</v>
      </c>
      <c r="H1202" s="33">
        <v>2</v>
      </c>
      <c r="I1202" s="37">
        <f>Table1[[#This Row],[SumOfPaid]]*Table1[[#This Row],[Actuarial Factor 6/13/22]]</f>
        <v>1419.7329729304047</v>
      </c>
      <c r="J1202" s="33">
        <v>2.1024982568646222</v>
      </c>
      <c r="K1202" s="33" t="s">
        <v>301</v>
      </c>
      <c r="L1202" s="33" t="s">
        <v>805</v>
      </c>
      <c r="M1202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202" s="35" t="str">
        <f>IFERROR(IF(Table1[[#This Row],[Medicare Rate in CR]]&gt;0,"Y","N"),"N")</f>
        <v>Y</v>
      </c>
      <c r="O1202" s="40">
        <f>Table1[[#This Row],[Medicare Rate in CR]]*Table1[[#This Row],[SumOfUnits]]*Table1[[#This Row],[Actuarial Factor 6/13/22]]</f>
        <v>1126.6867658886138</v>
      </c>
      <c r="P120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1126.6867658886138</v>
      </c>
      <c r="Q1202" s="37">
        <f>Table1[[#This Row],[Trended Medicare Pricing for all RHCs]]-Table1[[#This Row],[SumOfSFY23 Estimated Payment 6/13/2022]]</f>
        <v>-293.04620704179092</v>
      </c>
      <c r="R1202" s="35">
        <f>Table1[[#This Row],[SumOfUnits]]*Table1[[#This Row],[Actuarial Factor 6/13/22]]</f>
        <v>4.2049965137292444</v>
      </c>
    </row>
    <row r="1203" spans="1:18" x14ac:dyDescent="0.2">
      <c r="A1203" s="178" t="s">
        <v>62</v>
      </c>
      <c r="B1203" s="33" t="s">
        <v>715</v>
      </c>
      <c r="C1203" s="33" t="s">
        <v>422</v>
      </c>
      <c r="D1203" s="33" t="s">
        <v>184</v>
      </c>
      <c r="E1203" s="33" t="s">
        <v>789</v>
      </c>
      <c r="F1203" s="37">
        <v>1012.89</v>
      </c>
      <c r="G1203" s="33">
        <v>3</v>
      </c>
      <c r="H1203" s="33">
        <v>3</v>
      </c>
      <c r="I1203" s="37">
        <f>Table1[[#This Row],[SumOfPaid]]*Table1[[#This Row],[Actuarial Factor 6/13/22]]</f>
        <v>1652.7162980316079</v>
      </c>
      <c r="J1203" s="33">
        <v>1.6316838926552815</v>
      </c>
      <c r="K1203" s="33" t="s">
        <v>301</v>
      </c>
      <c r="L1203" s="33" t="s">
        <v>805</v>
      </c>
      <c r="M1203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203" s="35" t="str">
        <f>IFERROR(IF(Table1[[#This Row],[Medicare Rate in CR]]&gt;0,"Y","N"),"N")</f>
        <v>Y</v>
      </c>
      <c r="O1203" s="40">
        <f>Table1[[#This Row],[Medicare Rate in CR]]*Table1[[#This Row],[SumOfUnits]]*Table1[[#This Row],[Actuarial Factor 6/13/22]]</f>
        <v>1311.5801465941684</v>
      </c>
      <c r="P120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1311.5801465941684</v>
      </c>
      <c r="Q1203" s="37">
        <f>Table1[[#This Row],[Trended Medicare Pricing for all RHCs]]-Table1[[#This Row],[SumOfSFY23 Estimated Payment 6/13/2022]]</f>
        <v>-341.13615143743959</v>
      </c>
      <c r="R1203" s="35">
        <f>Table1[[#This Row],[SumOfUnits]]*Table1[[#This Row],[Actuarial Factor 6/13/22]]</f>
        <v>4.895051677965844</v>
      </c>
    </row>
    <row r="1204" spans="1:18" x14ac:dyDescent="0.2">
      <c r="A1204" s="178" t="s">
        <v>62</v>
      </c>
      <c r="B1204" s="33" t="s">
        <v>715</v>
      </c>
      <c r="C1204" s="33" t="s">
        <v>192</v>
      </c>
      <c r="D1204" s="33" t="s">
        <v>184</v>
      </c>
      <c r="E1204" s="33" t="s">
        <v>786</v>
      </c>
      <c r="F1204" s="37">
        <v>698.4</v>
      </c>
      <c r="G1204" s="33">
        <v>2</v>
      </c>
      <c r="H1204" s="33">
        <v>2</v>
      </c>
      <c r="I1204" s="37">
        <f>Table1[[#This Row],[SumOfPaid]]*Table1[[#This Row],[Actuarial Factor 6/13/22]]</f>
        <v>915.18718227746831</v>
      </c>
      <c r="J1204" s="33">
        <v>1.3104054729058825</v>
      </c>
      <c r="K1204" s="33" t="s">
        <v>301</v>
      </c>
      <c r="L1204" s="33" t="s">
        <v>805</v>
      </c>
      <c r="M1204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204" s="35" t="str">
        <f>IFERROR(IF(Table1[[#This Row],[Medicare Rate in CR]]&gt;0,"Y","N"),"N")</f>
        <v>Y</v>
      </c>
      <c r="O1204" s="40">
        <f>Table1[[#This Row],[Medicare Rate in CR]]*Table1[[#This Row],[SumOfUnits]]*Table1[[#This Row],[Actuarial Factor 6/13/22]]</f>
        <v>702.22008482080435</v>
      </c>
      <c r="P120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702.22008482080435</v>
      </c>
      <c r="Q1204" s="37">
        <f>Table1[[#This Row],[Trended Medicare Pricing for all RHCs]]-Table1[[#This Row],[SumOfSFY23 Estimated Payment 6/13/2022]]</f>
        <v>-212.96709745666396</v>
      </c>
      <c r="R1204" s="35">
        <f>Table1[[#This Row],[SumOfUnits]]*Table1[[#This Row],[Actuarial Factor 6/13/22]]</f>
        <v>2.620810945811765</v>
      </c>
    </row>
    <row r="1205" spans="1:18" x14ac:dyDescent="0.2">
      <c r="A1205" s="178" t="s">
        <v>62</v>
      </c>
      <c r="B1205" s="33" t="s">
        <v>715</v>
      </c>
      <c r="C1205" s="33" t="s">
        <v>192</v>
      </c>
      <c r="D1205" s="33" t="s">
        <v>184</v>
      </c>
      <c r="E1205" s="33" t="s">
        <v>787</v>
      </c>
      <c r="F1205" s="37">
        <v>349.2</v>
      </c>
      <c r="G1205" s="33">
        <v>1</v>
      </c>
      <c r="H1205" s="33">
        <v>1</v>
      </c>
      <c r="I1205" s="37">
        <f>Table1[[#This Row],[SumOfPaid]]*Table1[[#This Row],[Actuarial Factor 6/13/22]]</f>
        <v>400.77479867275309</v>
      </c>
      <c r="J1205" s="33">
        <v>1.1476941542747798</v>
      </c>
      <c r="K1205" s="33" t="s">
        <v>301</v>
      </c>
      <c r="L1205" s="33" t="s">
        <v>805</v>
      </c>
      <c r="M1205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205" s="35" t="str">
        <f>IFERROR(IF(Table1[[#This Row],[Medicare Rate in CR]]&gt;0,"Y","N"),"N")</f>
        <v>Y</v>
      </c>
      <c r="O1205" s="40">
        <f>Table1[[#This Row],[Medicare Rate in CR]]*Table1[[#This Row],[SumOfUnits]]*Table1[[#This Row],[Actuarial Factor 6/13/22]]</f>
        <v>307.51317169638452</v>
      </c>
      <c r="P120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307.51317169638452</v>
      </c>
      <c r="Q1205" s="37">
        <f>Table1[[#This Row],[Trended Medicare Pricing for all RHCs]]-Table1[[#This Row],[SumOfSFY23 Estimated Payment 6/13/2022]]</f>
        <v>-93.261626976368575</v>
      </c>
      <c r="R1205" s="35">
        <f>Table1[[#This Row],[SumOfUnits]]*Table1[[#This Row],[Actuarial Factor 6/13/22]]</f>
        <v>1.1476941542747798</v>
      </c>
    </row>
    <row r="1206" spans="1:18" x14ac:dyDescent="0.2">
      <c r="A1206" s="178" t="s">
        <v>62</v>
      </c>
      <c r="B1206" s="33" t="s">
        <v>715</v>
      </c>
      <c r="C1206" s="33" t="s">
        <v>192</v>
      </c>
      <c r="D1206" s="33" t="s">
        <v>185</v>
      </c>
      <c r="E1206" s="33" t="s">
        <v>795</v>
      </c>
      <c r="F1206" s="37">
        <v>342.69</v>
      </c>
      <c r="G1206" s="33">
        <v>1</v>
      </c>
      <c r="H1206" s="33">
        <v>1</v>
      </c>
      <c r="I1206" s="37">
        <f>Table1[[#This Row],[SumOfPaid]]*Table1[[#This Row],[Actuarial Factor 6/13/22]]</f>
        <v>384.48198094855235</v>
      </c>
      <c r="J1206" s="33">
        <v>1.1219527297223506</v>
      </c>
      <c r="K1206" s="33" t="s">
        <v>301</v>
      </c>
      <c r="L1206" s="33" t="s">
        <v>805</v>
      </c>
      <c r="M1206" s="35">
        <f>IFERROR(INDEX(FreeStand_MedicareCRs!E:E,MATCH(Table1[[#This Row],[Medicare Number]],FreeStand_MedicareCRs!A:A,0)),INDEX(HospitalBased_Mdcr_Rates!G:G,MATCH(Table1[[#This Row],[Medicare Number]],HospitalBased_Mdcr_Rates!E:E,0)))</f>
        <v>267.94</v>
      </c>
      <c r="N1206" s="35" t="str">
        <f>IFERROR(IF(Table1[[#This Row],[Medicare Rate in CR]]&gt;0,"Y","N"),"N")</f>
        <v>Y</v>
      </c>
      <c r="O1206" s="40">
        <f>Table1[[#This Row],[Medicare Rate in CR]]*Table1[[#This Row],[SumOfUnits]]*Table1[[#This Row],[Actuarial Factor 6/13/22]]</f>
        <v>300.61601440180664</v>
      </c>
      <c r="P120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300.61601440180664</v>
      </c>
      <c r="Q1206" s="37">
        <f>Table1[[#This Row],[Trended Medicare Pricing for all RHCs]]-Table1[[#This Row],[SumOfSFY23 Estimated Payment 6/13/2022]]</f>
        <v>-83.86596654674571</v>
      </c>
      <c r="R1206" s="35">
        <f>Table1[[#This Row],[SumOfUnits]]*Table1[[#This Row],[Actuarial Factor 6/13/22]]</f>
        <v>1.1219527297223506</v>
      </c>
    </row>
    <row r="1207" spans="1:18" x14ac:dyDescent="0.2">
      <c r="A1207" s="178" t="s">
        <v>63</v>
      </c>
      <c r="B1207" s="33" t="s">
        <v>672</v>
      </c>
      <c r="C1207" s="33" t="s">
        <v>421</v>
      </c>
      <c r="D1207" s="33" t="s">
        <v>184</v>
      </c>
      <c r="E1207" s="33" t="s">
        <v>786</v>
      </c>
      <c r="F1207" s="37">
        <v>87.1</v>
      </c>
      <c r="G1207" s="33">
        <v>1</v>
      </c>
      <c r="H1207" s="33">
        <v>1</v>
      </c>
      <c r="I1207" s="37">
        <f>Table1[[#This Row],[SumOfPaid]]*Table1[[#This Row],[Actuarial Factor 6/13/22]]</f>
        <v>123.04407044840804</v>
      </c>
      <c r="J1207" s="33">
        <v>1.412675894930058</v>
      </c>
      <c r="K1207" s="33" t="s">
        <v>397</v>
      </c>
      <c r="L1207" s="33" t="s">
        <v>805</v>
      </c>
      <c r="M1207" s="35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07" s="35" t="str">
        <f>IFERROR(IF(Table1[[#This Row],[Medicare Rate in CR]]&gt;0,"Y","N"),"N")</f>
        <v>Y</v>
      </c>
      <c r="O1207" s="40">
        <f>Table1[[#This Row],[Medicare Rate in CR]]*Table1[[#This Row],[SumOfUnits]]*Table1[[#This Row],[Actuarial Factor 6/13/22]]</f>
        <v>272.36391254251521</v>
      </c>
      <c r="P120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272.36391254251521</v>
      </c>
      <c r="Q1207" s="37">
        <f>Table1[[#This Row],[Trended Medicare Pricing for all RHCs]]-Table1[[#This Row],[SumOfSFY23 Estimated Payment 6/13/2022]]</f>
        <v>149.31984209410717</v>
      </c>
      <c r="R1207" s="35">
        <f>Table1[[#This Row],[SumOfUnits]]*Table1[[#This Row],[Actuarial Factor 6/13/22]]</f>
        <v>1.412675894930058</v>
      </c>
    </row>
    <row r="1208" spans="1:18" x14ac:dyDescent="0.2">
      <c r="A1208" s="178" t="s">
        <v>63</v>
      </c>
      <c r="B1208" s="33" t="s">
        <v>672</v>
      </c>
      <c r="C1208" s="33" t="s">
        <v>423</v>
      </c>
      <c r="D1208" s="33" t="s">
        <v>184</v>
      </c>
      <c r="E1208" s="33" t="s">
        <v>792</v>
      </c>
      <c r="F1208" s="37">
        <v>172.37</v>
      </c>
      <c r="G1208" s="33">
        <v>2</v>
      </c>
      <c r="H1208" s="33">
        <v>2</v>
      </c>
      <c r="I1208" s="37">
        <f>Table1[[#This Row],[SumOfPaid]]*Table1[[#This Row],[Actuarial Factor 6/13/22]]</f>
        <v>241.31424200588265</v>
      </c>
      <c r="J1208" s="33">
        <v>1.3999781980964359</v>
      </c>
      <c r="K1208" s="33" t="s">
        <v>397</v>
      </c>
      <c r="L1208" s="33" t="s">
        <v>805</v>
      </c>
      <c r="M1208" s="35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08" s="35" t="str">
        <f>IFERROR(IF(Table1[[#This Row],[Medicare Rate in CR]]&gt;0,"Y","N"),"N")</f>
        <v>Y</v>
      </c>
      <c r="O1208" s="40">
        <f>Table1[[#This Row],[Medicare Rate in CR]]*Table1[[#This Row],[SumOfUnits]]*Table1[[#This Row],[Actuarial Factor 6/13/22]]</f>
        <v>539.83159318598575</v>
      </c>
      <c r="P120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539.83159318598575</v>
      </c>
      <c r="Q1208" s="37">
        <f>Table1[[#This Row],[Trended Medicare Pricing for all RHCs]]-Table1[[#This Row],[SumOfSFY23 Estimated Payment 6/13/2022]]</f>
        <v>298.51735118010311</v>
      </c>
      <c r="R1208" s="35">
        <f>Table1[[#This Row],[SumOfUnits]]*Table1[[#This Row],[Actuarial Factor 6/13/22]]</f>
        <v>2.7999563961928717</v>
      </c>
    </row>
    <row r="1209" spans="1:18" x14ac:dyDescent="0.2">
      <c r="A1209" s="178" t="s">
        <v>63</v>
      </c>
      <c r="B1209" s="33" t="s">
        <v>672</v>
      </c>
      <c r="C1209" s="33" t="s">
        <v>423</v>
      </c>
      <c r="D1209" s="33" t="s">
        <v>184</v>
      </c>
      <c r="E1209" s="33" t="s">
        <v>786</v>
      </c>
      <c r="F1209" s="37">
        <v>9073.6</v>
      </c>
      <c r="G1209" s="33">
        <v>106</v>
      </c>
      <c r="H1209" s="33">
        <v>106</v>
      </c>
      <c r="I1209" s="37">
        <f>Table1[[#This Row],[SumOfPaid]]*Table1[[#This Row],[Actuarial Factor 6/13/22]]</f>
        <v>13588.908689234628</v>
      </c>
      <c r="J1209" s="33">
        <v>1.4976314460891627</v>
      </c>
      <c r="K1209" s="33" t="s">
        <v>397</v>
      </c>
      <c r="L1209" s="33" t="s">
        <v>805</v>
      </c>
      <c r="M1209" s="35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09" s="35" t="str">
        <f>IFERROR(IF(Table1[[#This Row],[Medicare Rate in CR]]&gt;0,"Y","N"),"N")</f>
        <v>Y</v>
      </c>
      <c r="O1209" s="40">
        <f>Table1[[#This Row],[Medicare Rate in CR]]*Table1[[#This Row],[SumOfUnits]]*Table1[[#This Row],[Actuarial Factor 6/13/22]]</f>
        <v>30606.794337435003</v>
      </c>
      <c r="P120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30606.794337435003</v>
      </c>
      <c r="Q1209" s="37">
        <f>Table1[[#This Row],[Trended Medicare Pricing for all RHCs]]-Table1[[#This Row],[SumOfSFY23 Estimated Payment 6/13/2022]]</f>
        <v>17017.885648200376</v>
      </c>
      <c r="R1209" s="35">
        <f>Table1[[#This Row],[SumOfUnits]]*Table1[[#This Row],[Actuarial Factor 6/13/22]]</f>
        <v>158.74893328545124</v>
      </c>
    </row>
    <row r="1210" spans="1:18" x14ac:dyDescent="0.2">
      <c r="A1210" s="178" t="s">
        <v>63</v>
      </c>
      <c r="B1210" s="33" t="s">
        <v>672</v>
      </c>
      <c r="C1210" s="33" t="s">
        <v>423</v>
      </c>
      <c r="D1210" s="33" t="s">
        <v>184</v>
      </c>
      <c r="E1210" s="33" t="s">
        <v>790</v>
      </c>
      <c r="F1210" s="37">
        <v>7178.8700000000008</v>
      </c>
      <c r="G1210" s="33">
        <v>84</v>
      </c>
      <c r="H1210" s="33">
        <v>84</v>
      </c>
      <c r="I1210" s="37">
        <f>Table1[[#This Row],[SumOfPaid]]*Table1[[#This Row],[Actuarial Factor 6/13/22]]</f>
        <v>15022.955043122163</v>
      </c>
      <c r="J1210" s="33">
        <v>2.0926629181364422</v>
      </c>
      <c r="K1210" s="33" t="s">
        <v>397</v>
      </c>
      <c r="L1210" s="33" t="s">
        <v>805</v>
      </c>
      <c r="M1210" s="35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10" s="35" t="str">
        <f>IFERROR(IF(Table1[[#This Row],[Medicare Rate in CR]]&gt;0,"Y","N"),"N")</f>
        <v>Y</v>
      </c>
      <c r="O1210" s="40">
        <f>Table1[[#This Row],[Medicare Rate in CR]]*Table1[[#This Row],[SumOfUnits]]*Table1[[#This Row],[Actuarial Factor 6/13/22]]</f>
        <v>33891.094491803313</v>
      </c>
      <c r="P121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33891.094491803313</v>
      </c>
      <c r="Q1210" s="37">
        <f>Table1[[#This Row],[Trended Medicare Pricing for all RHCs]]-Table1[[#This Row],[SumOfSFY23 Estimated Payment 6/13/2022]]</f>
        <v>18868.139448681148</v>
      </c>
      <c r="R1210" s="35">
        <f>Table1[[#This Row],[SumOfUnits]]*Table1[[#This Row],[Actuarial Factor 6/13/22]]</f>
        <v>175.78368512346114</v>
      </c>
    </row>
    <row r="1211" spans="1:18" x14ac:dyDescent="0.2">
      <c r="A1211" s="178" t="s">
        <v>63</v>
      </c>
      <c r="B1211" s="33" t="s">
        <v>672</v>
      </c>
      <c r="C1211" s="33" t="s">
        <v>423</v>
      </c>
      <c r="D1211" s="33" t="s">
        <v>184</v>
      </c>
      <c r="E1211" s="33" t="s">
        <v>793</v>
      </c>
      <c r="F1211" s="37">
        <v>83.96</v>
      </c>
      <c r="G1211" s="33">
        <v>1</v>
      </c>
      <c r="H1211" s="33">
        <v>1</v>
      </c>
      <c r="I1211" s="37">
        <f>Table1[[#This Row],[SumOfPaid]]*Table1[[#This Row],[Actuarial Factor 6/13/22]]</f>
        <v>175.69997860673567</v>
      </c>
      <c r="J1211" s="33">
        <v>2.0926629181364422</v>
      </c>
      <c r="K1211" s="33" t="s">
        <v>397</v>
      </c>
      <c r="L1211" s="33" t="s">
        <v>805</v>
      </c>
      <c r="M1211" s="35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11" s="35" t="str">
        <f>IFERROR(IF(Table1[[#This Row],[Medicare Rate in CR]]&gt;0,"Y","N"),"N")</f>
        <v>Y</v>
      </c>
      <c r="O1211" s="40">
        <f>Table1[[#This Row],[Medicare Rate in CR]]*Table1[[#This Row],[SumOfUnits]]*Table1[[#This Row],[Actuarial Factor 6/13/22]]</f>
        <v>403.46541061670609</v>
      </c>
      <c r="P121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403.46541061670609</v>
      </c>
      <c r="Q1211" s="37">
        <f>Table1[[#This Row],[Trended Medicare Pricing for all RHCs]]-Table1[[#This Row],[SumOfSFY23 Estimated Payment 6/13/2022]]</f>
        <v>227.76543200997043</v>
      </c>
      <c r="R1211" s="35">
        <f>Table1[[#This Row],[SumOfUnits]]*Table1[[#This Row],[Actuarial Factor 6/13/22]]</f>
        <v>2.0926629181364422</v>
      </c>
    </row>
    <row r="1212" spans="1:18" x14ac:dyDescent="0.2">
      <c r="A1212" s="178" t="s">
        <v>63</v>
      </c>
      <c r="B1212" s="33" t="s">
        <v>672</v>
      </c>
      <c r="C1212" s="33" t="s">
        <v>423</v>
      </c>
      <c r="D1212" s="33" t="s">
        <v>184</v>
      </c>
      <c r="E1212" s="33" t="s">
        <v>789</v>
      </c>
      <c r="F1212" s="37">
        <v>18105.47</v>
      </c>
      <c r="G1212" s="33">
        <v>213</v>
      </c>
      <c r="H1212" s="33">
        <v>213</v>
      </c>
      <c r="I1212" s="37">
        <f>Table1[[#This Row],[SumOfPaid]]*Table1[[#This Row],[Actuarial Factor 6/13/22]]</f>
        <v>27438.397437295655</v>
      </c>
      <c r="J1212" s="33">
        <v>1.5154755682838199</v>
      </c>
      <c r="K1212" s="33" t="s">
        <v>397</v>
      </c>
      <c r="L1212" s="33" t="s">
        <v>805</v>
      </c>
      <c r="M1212" s="35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12" s="35" t="str">
        <f>IFERROR(IF(Table1[[#This Row],[Medicare Rate in CR]]&gt;0,"Y","N"),"N")</f>
        <v>Y</v>
      </c>
      <c r="O1212" s="40">
        <f>Table1[[#This Row],[Medicare Rate in CR]]*Table1[[#This Row],[SumOfUnits]]*Table1[[#This Row],[Actuarial Factor 6/13/22]]</f>
        <v>62235.125877370665</v>
      </c>
      <c r="P121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62235.125877370665</v>
      </c>
      <c r="Q1212" s="37">
        <f>Table1[[#This Row],[Trended Medicare Pricing for all RHCs]]-Table1[[#This Row],[SumOfSFY23 Estimated Payment 6/13/2022]]</f>
        <v>34796.728440075007</v>
      </c>
      <c r="R1212" s="35">
        <f>Table1[[#This Row],[SumOfUnits]]*Table1[[#This Row],[Actuarial Factor 6/13/22]]</f>
        <v>322.79629604445364</v>
      </c>
    </row>
    <row r="1213" spans="1:18" x14ac:dyDescent="0.2">
      <c r="A1213" s="178" t="s">
        <v>63</v>
      </c>
      <c r="B1213" s="33" t="s">
        <v>672</v>
      </c>
      <c r="C1213" s="33" t="s">
        <v>423</v>
      </c>
      <c r="D1213" s="33" t="s">
        <v>184</v>
      </c>
      <c r="E1213" s="33" t="s">
        <v>791</v>
      </c>
      <c r="F1213" s="37">
        <v>587.72</v>
      </c>
      <c r="G1213" s="33">
        <v>7</v>
      </c>
      <c r="H1213" s="33">
        <v>7</v>
      </c>
      <c r="I1213" s="37">
        <f>Table1[[#This Row],[SumOfPaid]]*Table1[[#This Row],[Actuarial Factor 6/13/22]]</f>
        <v>948.396826083561</v>
      </c>
      <c r="J1213" s="33">
        <v>1.6136881952010498</v>
      </c>
      <c r="K1213" s="33" t="s">
        <v>397</v>
      </c>
      <c r="L1213" s="33" t="s">
        <v>805</v>
      </c>
      <c r="M1213" s="35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13" s="35" t="str">
        <f>IFERROR(IF(Table1[[#This Row],[Medicare Rate in CR]]&gt;0,"Y","N"),"N")</f>
        <v>Y</v>
      </c>
      <c r="O1213" s="40">
        <f>Table1[[#This Row],[Medicare Rate in CR]]*Table1[[#This Row],[SumOfUnits]]*Table1[[#This Row],[Actuarial Factor 6/13/22]]</f>
        <v>2177.8335882433371</v>
      </c>
      <c r="P121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2177.8335882433371</v>
      </c>
      <c r="Q1213" s="37">
        <f>Table1[[#This Row],[Trended Medicare Pricing for all RHCs]]-Table1[[#This Row],[SumOfSFY23 Estimated Payment 6/13/2022]]</f>
        <v>1229.4367621597762</v>
      </c>
      <c r="R1213" s="35">
        <f>Table1[[#This Row],[SumOfUnits]]*Table1[[#This Row],[Actuarial Factor 6/13/22]]</f>
        <v>11.295817366407348</v>
      </c>
    </row>
    <row r="1214" spans="1:18" x14ac:dyDescent="0.2">
      <c r="A1214" s="178" t="s">
        <v>63</v>
      </c>
      <c r="B1214" s="33" t="s">
        <v>672</v>
      </c>
      <c r="C1214" s="33" t="s">
        <v>423</v>
      </c>
      <c r="D1214" s="33" t="s">
        <v>184</v>
      </c>
      <c r="E1214" s="33" t="s">
        <v>788</v>
      </c>
      <c r="F1214" s="37">
        <v>2814.91</v>
      </c>
      <c r="G1214" s="33">
        <v>33</v>
      </c>
      <c r="H1214" s="33">
        <v>33</v>
      </c>
      <c r="I1214" s="37">
        <f>Table1[[#This Row],[SumOfPaid]]*Table1[[#This Row],[Actuarial Factor 6/13/22]]</f>
        <v>5530.5513569180421</v>
      </c>
      <c r="J1214" s="33">
        <v>1.9647347009027081</v>
      </c>
      <c r="K1214" s="33" t="s">
        <v>397</v>
      </c>
      <c r="L1214" s="33" t="s">
        <v>805</v>
      </c>
      <c r="M1214" s="35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14" s="35" t="str">
        <f>IFERROR(IF(Table1[[#This Row],[Medicare Rate in CR]]&gt;0,"Y","N"),"N")</f>
        <v>Y</v>
      </c>
      <c r="O1214" s="40">
        <f>Table1[[#This Row],[Medicare Rate in CR]]*Table1[[#This Row],[SumOfUnits]]*Table1[[#This Row],[Actuarial Factor 6/13/22]]</f>
        <v>12500.428061023391</v>
      </c>
      <c r="P121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12500.428061023391</v>
      </c>
      <c r="Q1214" s="37">
        <f>Table1[[#This Row],[Trended Medicare Pricing for all RHCs]]-Table1[[#This Row],[SumOfSFY23 Estimated Payment 6/13/2022]]</f>
        <v>6969.8767041053488</v>
      </c>
      <c r="R1214" s="35">
        <f>Table1[[#This Row],[SumOfUnits]]*Table1[[#This Row],[Actuarial Factor 6/13/22]]</f>
        <v>64.836245129789361</v>
      </c>
    </row>
    <row r="1215" spans="1:18" x14ac:dyDescent="0.2">
      <c r="A1215" s="178" t="s">
        <v>63</v>
      </c>
      <c r="B1215" s="33" t="s">
        <v>672</v>
      </c>
      <c r="C1215" s="33" t="s">
        <v>423</v>
      </c>
      <c r="D1215" s="33" t="s">
        <v>184</v>
      </c>
      <c r="E1215" s="33" t="s">
        <v>787</v>
      </c>
      <c r="F1215" s="37">
        <v>827.89</v>
      </c>
      <c r="G1215" s="33">
        <v>10</v>
      </c>
      <c r="H1215" s="33">
        <v>10</v>
      </c>
      <c r="I1215" s="37">
        <f>Table1[[#This Row],[SumOfPaid]]*Table1[[#This Row],[Actuarial Factor 6/13/22]]</f>
        <v>1036.2081505804908</v>
      </c>
      <c r="J1215" s="33">
        <v>1.2516253977949858</v>
      </c>
      <c r="K1215" s="33" t="s">
        <v>397</v>
      </c>
      <c r="L1215" s="33" t="s">
        <v>805</v>
      </c>
      <c r="M1215" s="35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15" s="35" t="str">
        <f>IFERROR(IF(Table1[[#This Row],[Medicare Rate in CR]]&gt;0,"Y","N"),"N")</f>
        <v>Y</v>
      </c>
      <c r="O1215" s="40">
        <f>Table1[[#This Row],[Medicare Rate in CR]]*Table1[[#This Row],[SumOfUnits]]*Table1[[#This Row],[Actuarial Factor 6/13/22]]</f>
        <v>2413.1337669487325</v>
      </c>
      <c r="P121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2413.1337669487325</v>
      </c>
      <c r="Q1215" s="37">
        <f>Table1[[#This Row],[Trended Medicare Pricing for all RHCs]]-Table1[[#This Row],[SumOfSFY23 Estimated Payment 6/13/2022]]</f>
        <v>1376.9256163682417</v>
      </c>
      <c r="R1215" s="35">
        <f>Table1[[#This Row],[SumOfUnits]]*Table1[[#This Row],[Actuarial Factor 6/13/22]]</f>
        <v>12.516253977949859</v>
      </c>
    </row>
    <row r="1216" spans="1:18" x14ac:dyDescent="0.2">
      <c r="A1216" s="178" t="s">
        <v>63</v>
      </c>
      <c r="B1216" s="33" t="s">
        <v>672</v>
      </c>
      <c r="C1216" s="33" t="s">
        <v>423</v>
      </c>
      <c r="D1216" s="33" t="s">
        <v>2</v>
      </c>
      <c r="E1216" s="33" t="s">
        <v>800</v>
      </c>
      <c r="F1216" s="37">
        <v>261.3</v>
      </c>
      <c r="G1216" s="33">
        <v>3</v>
      </c>
      <c r="H1216" s="33">
        <v>3</v>
      </c>
      <c r="I1216" s="37">
        <f>Table1[[#This Row],[SumOfPaid]]*Table1[[#This Row],[Actuarial Factor 6/13/22]]</f>
        <v>347.98287073180154</v>
      </c>
      <c r="J1216" s="33">
        <v>1.3317369718017662</v>
      </c>
      <c r="K1216" s="33" t="s">
        <v>397</v>
      </c>
      <c r="L1216" s="33" t="s">
        <v>805</v>
      </c>
      <c r="M1216" s="35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16" s="35" t="str">
        <f>IFERROR(IF(Table1[[#This Row],[Medicare Rate in CR]]&gt;0,"Y","N"),"N")</f>
        <v>Y</v>
      </c>
      <c r="O1216" s="40">
        <f>Table1[[#This Row],[Medicare Rate in CR]]*Table1[[#This Row],[SumOfUnits]]*Table1[[#This Row],[Actuarial Factor 6/13/22]]</f>
        <v>770.27666449014168</v>
      </c>
      <c r="P121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770.27666449014168</v>
      </c>
      <c r="Q1216" s="37">
        <f>Table1[[#This Row],[Trended Medicare Pricing for all RHCs]]-Table1[[#This Row],[SumOfSFY23 Estimated Payment 6/13/2022]]</f>
        <v>422.29379375834014</v>
      </c>
      <c r="R1216" s="35">
        <f>Table1[[#This Row],[SumOfUnits]]*Table1[[#This Row],[Actuarial Factor 6/13/22]]</f>
        <v>3.9952109154052984</v>
      </c>
    </row>
    <row r="1217" spans="1:18" x14ac:dyDescent="0.2">
      <c r="A1217" s="178" t="s">
        <v>63</v>
      </c>
      <c r="B1217" s="33" t="s">
        <v>672</v>
      </c>
      <c r="C1217" s="33" t="s">
        <v>423</v>
      </c>
      <c r="D1217" s="33" t="s">
        <v>2</v>
      </c>
      <c r="E1217" s="33" t="s">
        <v>798</v>
      </c>
      <c r="F1217" s="37">
        <v>176.82</v>
      </c>
      <c r="G1217" s="33">
        <v>2</v>
      </c>
      <c r="H1217" s="33">
        <v>2</v>
      </c>
      <c r="I1217" s="37">
        <f>Table1[[#This Row],[SumOfPaid]]*Table1[[#This Row],[Actuarial Factor 6/13/22]]</f>
        <v>254.46823587447759</v>
      </c>
      <c r="J1217" s="33">
        <v>1.4391371783422553</v>
      </c>
      <c r="K1217" s="33" t="s">
        <v>397</v>
      </c>
      <c r="L1217" s="33" t="s">
        <v>805</v>
      </c>
      <c r="M1217" s="35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17" s="35" t="str">
        <f>IFERROR(IF(Table1[[#This Row],[Medicare Rate in CR]]&gt;0,"Y","N"),"N")</f>
        <v>Y</v>
      </c>
      <c r="O1217" s="40">
        <f>Table1[[#This Row],[Medicare Rate in CR]]*Table1[[#This Row],[SumOfUnits]]*Table1[[#This Row],[Actuarial Factor 6/13/22]]</f>
        <v>554.93129596877372</v>
      </c>
      <c r="P121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554.93129596877372</v>
      </c>
      <c r="Q1217" s="37">
        <f>Table1[[#This Row],[Trended Medicare Pricing for all RHCs]]-Table1[[#This Row],[SumOfSFY23 Estimated Payment 6/13/2022]]</f>
        <v>300.46306009429611</v>
      </c>
      <c r="R1217" s="35">
        <f>Table1[[#This Row],[SumOfUnits]]*Table1[[#This Row],[Actuarial Factor 6/13/22]]</f>
        <v>2.8782743566845106</v>
      </c>
    </row>
    <row r="1218" spans="1:18" x14ac:dyDescent="0.2">
      <c r="A1218" s="178" t="s">
        <v>63</v>
      </c>
      <c r="B1218" s="33" t="s">
        <v>672</v>
      </c>
      <c r="C1218" s="33" t="s">
        <v>423</v>
      </c>
      <c r="D1218" s="33" t="s">
        <v>2</v>
      </c>
      <c r="E1218" s="33" t="s">
        <v>799</v>
      </c>
      <c r="F1218" s="37">
        <v>881.48</v>
      </c>
      <c r="G1218" s="33">
        <v>10</v>
      </c>
      <c r="H1218" s="33">
        <v>10</v>
      </c>
      <c r="I1218" s="37">
        <f>Table1[[#This Row],[SumOfPaid]]*Table1[[#This Row],[Actuarial Factor 6/13/22]]</f>
        <v>1022.2146633466762</v>
      </c>
      <c r="J1218" s="33">
        <v>1.1596572393550348</v>
      </c>
      <c r="K1218" s="33" t="s">
        <v>397</v>
      </c>
      <c r="L1218" s="33" t="s">
        <v>805</v>
      </c>
      <c r="M1218" s="35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18" s="35" t="str">
        <f>IFERROR(IF(Table1[[#This Row],[Medicare Rate in CR]]&gt;0,"Y","N"),"N")</f>
        <v>Y</v>
      </c>
      <c r="O1218" s="40">
        <f>Table1[[#This Row],[Medicare Rate in CR]]*Table1[[#This Row],[SumOfUnits]]*Table1[[#This Row],[Actuarial Factor 6/13/22]]</f>
        <v>2235.8191574765074</v>
      </c>
      <c r="P121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2235.8191574765074</v>
      </c>
      <c r="Q1218" s="37">
        <f>Table1[[#This Row],[Trended Medicare Pricing for all RHCs]]-Table1[[#This Row],[SumOfSFY23 Estimated Payment 6/13/2022]]</f>
        <v>1213.6044941298312</v>
      </c>
      <c r="R1218" s="35">
        <f>Table1[[#This Row],[SumOfUnits]]*Table1[[#This Row],[Actuarial Factor 6/13/22]]</f>
        <v>11.596572393550348</v>
      </c>
    </row>
    <row r="1219" spans="1:18" x14ac:dyDescent="0.2">
      <c r="A1219" s="178" t="s">
        <v>63</v>
      </c>
      <c r="B1219" s="33" t="s">
        <v>672</v>
      </c>
      <c r="C1219" s="33" t="s">
        <v>423</v>
      </c>
      <c r="D1219" s="33" t="s">
        <v>185</v>
      </c>
      <c r="E1219" s="33" t="s">
        <v>797</v>
      </c>
      <c r="F1219" s="37">
        <v>87.1</v>
      </c>
      <c r="G1219" s="33">
        <v>1</v>
      </c>
      <c r="H1219" s="33">
        <v>1</v>
      </c>
      <c r="I1219" s="37">
        <f>Table1[[#This Row],[SumOfPaid]]*Table1[[#This Row],[Actuarial Factor 6/13/22]]</f>
        <v>106.33072120625565</v>
      </c>
      <c r="J1219" s="33">
        <v>1.2207889920350821</v>
      </c>
      <c r="K1219" s="33" t="s">
        <v>397</v>
      </c>
      <c r="L1219" s="33" t="s">
        <v>805</v>
      </c>
      <c r="M1219" s="35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19" s="35" t="str">
        <f>IFERROR(IF(Table1[[#This Row],[Medicare Rate in CR]]&gt;0,"Y","N"),"N")</f>
        <v>Y</v>
      </c>
      <c r="O1219" s="40">
        <f>Table1[[#This Row],[Medicare Rate in CR]]*Table1[[#This Row],[SumOfUnits]]*Table1[[#This Row],[Actuarial Factor 6/13/22]]</f>
        <v>235.36811766436384</v>
      </c>
      <c r="P121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235.36811766436384</v>
      </c>
      <c r="Q1219" s="37">
        <f>Table1[[#This Row],[Trended Medicare Pricing for all RHCs]]-Table1[[#This Row],[SumOfSFY23 Estimated Payment 6/13/2022]]</f>
        <v>129.03739645810819</v>
      </c>
      <c r="R1219" s="35">
        <f>Table1[[#This Row],[SumOfUnits]]*Table1[[#This Row],[Actuarial Factor 6/13/22]]</f>
        <v>1.2207889920350821</v>
      </c>
    </row>
    <row r="1220" spans="1:18" x14ac:dyDescent="0.2">
      <c r="A1220" s="178" t="s">
        <v>63</v>
      </c>
      <c r="B1220" s="33" t="s">
        <v>672</v>
      </c>
      <c r="C1220" s="33" t="s">
        <v>423</v>
      </c>
      <c r="D1220" s="33" t="s">
        <v>185</v>
      </c>
      <c r="E1220" s="33" t="s">
        <v>796</v>
      </c>
      <c r="F1220" s="37">
        <v>87.1</v>
      </c>
      <c r="G1220" s="33">
        <v>1</v>
      </c>
      <c r="H1220" s="33">
        <v>1</v>
      </c>
      <c r="I1220" s="37">
        <f>Table1[[#This Row],[SumOfPaid]]*Table1[[#This Row],[Actuarial Factor 6/13/22]]</f>
        <v>88.09482403097266</v>
      </c>
      <c r="J1220" s="33">
        <v>1.0114216306655874</v>
      </c>
      <c r="K1220" s="33" t="s">
        <v>397</v>
      </c>
      <c r="L1220" s="33" t="s">
        <v>805</v>
      </c>
      <c r="M1220" s="35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20" s="35" t="str">
        <f>IFERROR(IF(Table1[[#This Row],[Medicare Rate in CR]]&gt;0,"Y","N"),"N")</f>
        <v>Y</v>
      </c>
      <c r="O1220" s="40">
        <f>Table1[[#This Row],[Medicare Rate in CR]]*Table1[[#This Row],[SumOfUnits]]*Table1[[#This Row],[Actuarial Factor 6/13/22]]</f>
        <v>195.00209039232527</v>
      </c>
      <c r="P122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195.00209039232527</v>
      </c>
      <c r="Q1220" s="37">
        <f>Table1[[#This Row],[Trended Medicare Pricing for all RHCs]]-Table1[[#This Row],[SumOfSFY23 Estimated Payment 6/13/2022]]</f>
        <v>106.90726636135261</v>
      </c>
      <c r="R1220" s="35">
        <f>Table1[[#This Row],[SumOfUnits]]*Table1[[#This Row],[Actuarial Factor 6/13/22]]</f>
        <v>1.0114216306655874</v>
      </c>
    </row>
    <row r="1221" spans="1:18" x14ac:dyDescent="0.2">
      <c r="A1221" s="178" t="s">
        <v>63</v>
      </c>
      <c r="B1221" s="33" t="s">
        <v>672</v>
      </c>
      <c r="C1221" s="33" t="s">
        <v>423</v>
      </c>
      <c r="D1221" s="33" t="s">
        <v>185</v>
      </c>
      <c r="E1221" s="33" t="s">
        <v>795</v>
      </c>
      <c r="F1221" s="37">
        <v>6651.04</v>
      </c>
      <c r="G1221" s="33">
        <v>76</v>
      </c>
      <c r="H1221" s="33">
        <v>76</v>
      </c>
      <c r="I1221" s="37">
        <f>Table1[[#This Row],[SumOfPaid]]*Table1[[#This Row],[Actuarial Factor 6/13/22]]</f>
        <v>7731.9234859798316</v>
      </c>
      <c r="J1221" s="33">
        <v>1.1625134544341684</v>
      </c>
      <c r="K1221" s="33" t="s">
        <v>397</v>
      </c>
      <c r="L1221" s="33" t="s">
        <v>805</v>
      </c>
      <c r="M1221" s="35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21" s="35" t="str">
        <f>IFERROR(IF(Table1[[#This Row],[Medicare Rate in CR]]&gt;0,"Y","N"),"N")</f>
        <v>Y</v>
      </c>
      <c r="O1221" s="40">
        <f>Table1[[#This Row],[Medicare Rate in CR]]*Table1[[#This Row],[SumOfUnits]]*Table1[[#This Row],[Actuarial Factor 6/13/22]]</f>
        <v>17034.077145132986</v>
      </c>
      <c r="P122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17034.077145132986</v>
      </c>
      <c r="Q1221" s="37">
        <f>Table1[[#This Row],[Trended Medicare Pricing for all RHCs]]-Table1[[#This Row],[SumOfSFY23 Estimated Payment 6/13/2022]]</f>
        <v>9302.1536591531549</v>
      </c>
      <c r="R1221" s="35">
        <f>Table1[[#This Row],[SumOfUnits]]*Table1[[#This Row],[Actuarial Factor 6/13/22]]</f>
        <v>88.351022536996794</v>
      </c>
    </row>
    <row r="1222" spans="1:18" x14ac:dyDescent="0.2">
      <c r="A1222" s="178" t="s">
        <v>63</v>
      </c>
      <c r="B1222" s="33" t="s">
        <v>672</v>
      </c>
      <c r="C1222" s="33" t="s">
        <v>381</v>
      </c>
      <c r="D1222" s="33" t="s">
        <v>184</v>
      </c>
      <c r="E1222" s="33" t="s">
        <v>786</v>
      </c>
      <c r="F1222" s="37">
        <v>87.1</v>
      </c>
      <c r="G1222" s="33">
        <v>1</v>
      </c>
      <c r="H1222" s="33">
        <v>1</v>
      </c>
      <c r="I1222" s="37">
        <f>Table1[[#This Row],[SumOfPaid]]*Table1[[#This Row],[Actuarial Factor 6/13/22]]</f>
        <v>118.28457574339581</v>
      </c>
      <c r="J1222" s="33">
        <v>1.3580318684660828</v>
      </c>
      <c r="K1222" s="33" t="s">
        <v>397</v>
      </c>
      <c r="L1222" s="33" t="s">
        <v>805</v>
      </c>
      <c r="M1222" s="35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22" s="35" t="str">
        <f>IFERROR(IF(Table1[[#This Row],[Medicare Rate in CR]]&gt;0,"Y","N"),"N")</f>
        <v>Y</v>
      </c>
      <c r="O1222" s="40">
        <f>Table1[[#This Row],[Medicare Rate in CR]]*Table1[[#This Row],[SumOfUnits]]*Table1[[#This Row],[Actuarial Factor 6/13/22]]</f>
        <v>261.82854424026078</v>
      </c>
      <c r="P122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261.82854424026078</v>
      </c>
      <c r="Q1222" s="37">
        <f>Table1[[#This Row],[Trended Medicare Pricing for all RHCs]]-Table1[[#This Row],[SumOfSFY23 Estimated Payment 6/13/2022]]</f>
        <v>143.54396849686498</v>
      </c>
      <c r="R1222" s="35">
        <f>Table1[[#This Row],[SumOfUnits]]*Table1[[#This Row],[Actuarial Factor 6/13/22]]</f>
        <v>1.3580318684660828</v>
      </c>
    </row>
    <row r="1223" spans="1:18" x14ac:dyDescent="0.2">
      <c r="A1223" s="178" t="s">
        <v>63</v>
      </c>
      <c r="B1223" s="33" t="s">
        <v>672</v>
      </c>
      <c r="C1223" s="33" t="s">
        <v>381</v>
      </c>
      <c r="D1223" s="33" t="s">
        <v>184</v>
      </c>
      <c r="E1223" s="33" t="s">
        <v>789</v>
      </c>
      <c r="F1223" s="37">
        <v>87.1</v>
      </c>
      <c r="G1223" s="33">
        <v>1</v>
      </c>
      <c r="H1223" s="33">
        <v>1</v>
      </c>
      <c r="I1223" s="37">
        <f>Table1[[#This Row],[SumOfPaid]]*Table1[[#This Row],[Actuarial Factor 6/13/22]]</f>
        <v>129.46030904270492</v>
      </c>
      <c r="J1223" s="33">
        <v>1.4863410911906423</v>
      </c>
      <c r="K1223" s="33" t="s">
        <v>397</v>
      </c>
      <c r="L1223" s="33" t="s">
        <v>805</v>
      </c>
      <c r="M1223" s="35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23" s="35" t="str">
        <f>IFERROR(IF(Table1[[#This Row],[Medicare Rate in CR]]&gt;0,"Y","N"),"N")</f>
        <v>Y</v>
      </c>
      <c r="O1223" s="40">
        <f>Table1[[#This Row],[Medicare Rate in CR]]*Table1[[#This Row],[SumOfUnits]]*Table1[[#This Row],[Actuarial Factor 6/13/22]]</f>
        <v>286.56656238155585</v>
      </c>
      <c r="P122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286.56656238155585</v>
      </c>
      <c r="Q1223" s="37">
        <f>Table1[[#This Row],[Trended Medicare Pricing for all RHCs]]-Table1[[#This Row],[SumOfSFY23 Estimated Payment 6/13/2022]]</f>
        <v>157.10625333885093</v>
      </c>
      <c r="R1223" s="35">
        <f>Table1[[#This Row],[SumOfUnits]]*Table1[[#This Row],[Actuarial Factor 6/13/22]]</f>
        <v>1.4863410911906423</v>
      </c>
    </row>
    <row r="1224" spans="1:18" x14ac:dyDescent="0.2">
      <c r="A1224" s="178" t="s">
        <v>63</v>
      </c>
      <c r="B1224" s="33" t="s">
        <v>672</v>
      </c>
      <c r="C1224" s="33" t="s">
        <v>364</v>
      </c>
      <c r="D1224" s="33" t="s">
        <v>184</v>
      </c>
      <c r="E1224" s="33" t="s">
        <v>790</v>
      </c>
      <c r="F1224" s="37">
        <v>121.62</v>
      </c>
      <c r="G1224" s="33">
        <v>3</v>
      </c>
      <c r="H1224" s="33">
        <v>3</v>
      </c>
      <c r="I1224" s="37">
        <f>Table1[[#This Row],[SumOfPaid]]*Table1[[#This Row],[Actuarial Factor 6/13/22]]</f>
        <v>253.99095640616696</v>
      </c>
      <c r="J1224" s="33">
        <v>2.0883979313120125</v>
      </c>
      <c r="K1224" s="33" t="s">
        <v>397</v>
      </c>
      <c r="L1224" s="33" t="s">
        <v>805</v>
      </c>
      <c r="M1224" s="35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24" s="35" t="str">
        <f>IFERROR(IF(Table1[[#This Row],[Medicare Rate in CR]]&gt;0,"Y","N"),"N")</f>
        <v>Y</v>
      </c>
      <c r="O1224" s="40">
        <f>Table1[[#This Row],[Medicare Rate in CR]]*Table1[[#This Row],[SumOfUnits]]*Table1[[#This Row],[Actuarial Factor 6/13/22]]</f>
        <v>1207.9293634708681</v>
      </c>
      <c r="P122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1207.9293634708681</v>
      </c>
      <c r="Q1224" s="37">
        <f>Table1[[#This Row],[Trended Medicare Pricing for all RHCs]]-Table1[[#This Row],[SumOfSFY23 Estimated Payment 6/13/2022]]</f>
        <v>953.9384070647011</v>
      </c>
      <c r="R1224" s="35">
        <f>Table1[[#This Row],[SumOfUnits]]*Table1[[#This Row],[Actuarial Factor 6/13/22]]</f>
        <v>6.2651937939360369</v>
      </c>
    </row>
    <row r="1225" spans="1:18" x14ac:dyDescent="0.2">
      <c r="A1225" s="178" t="s">
        <v>63</v>
      </c>
      <c r="B1225" s="33" t="s">
        <v>672</v>
      </c>
      <c r="C1225" s="33" t="s">
        <v>364</v>
      </c>
      <c r="D1225" s="33" t="s">
        <v>184</v>
      </c>
      <c r="E1225" s="33" t="s">
        <v>787</v>
      </c>
      <c r="F1225" s="37">
        <v>175.51</v>
      </c>
      <c r="G1225" s="33">
        <v>2</v>
      </c>
      <c r="H1225" s="33">
        <v>2</v>
      </c>
      <c r="I1225" s="37">
        <f>Table1[[#This Row],[SumOfPaid]]*Table1[[#This Row],[Actuarial Factor 6/13/22]]</f>
        <v>218.49873914368882</v>
      </c>
      <c r="J1225" s="33">
        <v>1.2449361241165109</v>
      </c>
      <c r="K1225" s="33" t="s">
        <v>397</v>
      </c>
      <c r="L1225" s="33" t="s">
        <v>805</v>
      </c>
      <c r="M1225" s="35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25" s="35" t="str">
        <f>IFERROR(IF(Table1[[#This Row],[Medicare Rate in CR]]&gt;0,"Y","N"),"N")</f>
        <v>Y</v>
      </c>
      <c r="O1225" s="40">
        <f>Table1[[#This Row],[Medicare Rate in CR]]*Table1[[#This Row],[SumOfUnits]]*Table1[[#This Row],[Actuarial Factor 6/13/22]]</f>
        <v>480.0473694593266</v>
      </c>
      <c r="P122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480.0473694593266</v>
      </c>
      <c r="Q1225" s="37">
        <f>Table1[[#This Row],[Trended Medicare Pricing for all RHCs]]-Table1[[#This Row],[SumOfSFY23 Estimated Payment 6/13/2022]]</f>
        <v>261.54863031563775</v>
      </c>
      <c r="R1225" s="35">
        <f>Table1[[#This Row],[SumOfUnits]]*Table1[[#This Row],[Actuarial Factor 6/13/22]]</f>
        <v>2.4898722482330218</v>
      </c>
    </row>
    <row r="1226" spans="1:18" x14ac:dyDescent="0.2">
      <c r="A1226" s="178" t="s">
        <v>63</v>
      </c>
      <c r="B1226" s="33" t="s">
        <v>672</v>
      </c>
      <c r="C1226" s="33" t="s">
        <v>249</v>
      </c>
      <c r="D1226" s="33" t="s">
        <v>184</v>
      </c>
      <c r="E1226" s="33" t="s">
        <v>786</v>
      </c>
      <c r="F1226" s="37">
        <v>88.41</v>
      </c>
      <c r="G1226" s="33">
        <v>1</v>
      </c>
      <c r="H1226" s="33">
        <v>1</v>
      </c>
      <c r="I1226" s="37">
        <f>Table1[[#This Row],[SumOfPaid]]*Table1[[#This Row],[Actuarial Factor 6/13/22]]</f>
        <v>134.57575501460764</v>
      </c>
      <c r="J1226" s="33">
        <v>1.5221779777695694</v>
      </c>
      <c r="K1226" s="33" t="s">
        <v>397</v>
      </c>
      <c r="L1226" s="33" t="s">
        <v>805</v>
      </c>
      <c r="M1226" s="35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26" s="35" t="str">
        <f>IFERROR(IF(Table1[[#This Row],[Medicare Rate in CR]]&gt;0,"Y","N"),"N")</f>
        <v>Y</v>
      </c>
      <c r="O1226" s="40">
        <f>Table1[[#This Row],[Medicare Rate in CR]]*Table1[[#This Row],[SumOfUnits]]*Table1[[#This Row],[Actuarial Factor 6/13/22]]</f>
        <v>293.47591411397298</v>
      </c>
      <c r="P122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293.47591411397298</v>
      </c>
      <c r="Q1226" s="37">
        <f>Table1[[#This Row],[Trended Medicare Pricing for all RHCs]]-Table1[[#This Row],[SumOfSFY23 Estimated Payment 6/13/2022]]</f>
        <v>158.90015909936534</v>
      </c>
      <c r="R1226" s="35">
        <f>Table1[[#This Row],[SumOfUnits]]*Table1[[#This Row],[Actuarial Factor 6/13/22]]</f>
        <v>1.5221779777695694</v>
      </c>
    </row>
    <row r="1227" spans="1:18" x14ac:dyDescent="0.2">
      <c r="A1227" s="178" t="s">
        <v>63</v>
      </c>
      <c r="B1227" s="33" t="s">
        <v>672</v>
      </c>
      <c r="C1227" s="33" t="s">
        <v>249</v>
      </c>
      <c r="D1227" s="33" t="s">
        <v>184</v>
      </c>
      <c r="E1227" s="33" t="s">
        <v>790</v>
      </c>
      <c r="F1227" s="37">
        <v>262.61</v>
      </c>
      <c r="G1227" s="33">
        <v>3</v>
      </c>
      <c r="H1227" s="33">
        <v>3</v>
      </c>
      <c r="I1227" s="37">
        <f>Table1[[#This Row],[SumOfPaid]]*Table1[[#This Row],[Actuarial Factor 6/13/22]]</f>
        <v>587.49938607853028</v>
      </c>
      <c r="J1227" s="33">
        <v>2.2371554246926251</v>
      </c>
      <c r="K1227" s="33" t="s">
        <v>397</v>
      </c>
      <c r="L1227" s="33" t="s">
        <v>805</v>
      </c>
      <c r="M1227" s="35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27" s="35" t="str">
        <f>IFERROR(IF(Table1[[#This Row],[Medicare Rate in CR]]&gt;0,"Y","N"),"N")</f>
        <v>Y</v>
      </c>
      <c r="O1227" s="40">
        <f>Table1[[#This Row],[Medicare Rate in CR]]*Table1[[#This Row],[SumOfUnits]]*Table1[[#This Row],[Actuarial Factor 6/13/22]]</f>
        <v>1293.9706976422146</v>
      </c>
      <c r="P122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1293.9706976422146</v>
      </c>
      <c r="Q1227" s="37">
        <f>Table1[[#This Row],[Trended Medicare Pricing for all RHCs]]-Table1[[#This Row],[SumOfSFY23 Estimated Payment 6/13/2022]]</f>
        <v>706.47131156368437</v>
      </c>
      <c r="R1227" s="35">
        <f>Table1[[#This Row],[SumOfUnits]]*Table1[[#This Row],[Actuarial Factor 6/13/22]]</f>
        <v>6.7114662740778748</v>
      </c>
    </row>
    <row r="1228" spans="1:18" x14ac:dyDescent="0.2">
      <c r="A1228" s="178" t="s">
        <v>63</v>
      </c>
      <c r="B1228" s="33" t="s">
        <v>672</v>
      </c>
      <c r="C1228" s="33" t="s">
        <v>249</v>
      </c>
      <c r="D1228" s="33" t="s">
        <v>184</v>
      </c>
      <c r="E1228" s="33" t="s">
        <v>789</v>
      </c>
      <c r="F1228" s="37">
        <v>865.51</v>
      </c>
      <c r="G1228" s="33">
        <v>10</v>
      </c>
      <c r="H1228" s="33">
        <v>10</v>
      </c>
      <c r="I1228" s="37">
        <f>Table1[[#This Row],[SumOfPaid]]*Table1[[#This Row],[Actuarial Factor 6/13/22]]</f>
        <v>1343.2483163338904</v>
      </c>
      <c r="J1228" s="33">
        <v>1.551973190759079</v>
      </c>
      <c r="K1228" s="33" t="s">
        <v>397</v>
      </c>
      <c r="L1228" s="33" t="s">
        <v>805</v>
      </c>
      <c r="M1228" s="35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28" s="35" t="str">
        <f>IFERROR(IF(Table1[[#This Row],[Medicare Rate in CR]]&gt;0,"Y","N"),"N")</f>
        <v>Y</v>
      </c>
      <c r="O1228" s="40">
        <f>Table1[[#This Row],[Medicare Rate in CR]]*Table1[[#This Row],[SumOfUnits]]*Table1[[#This Row],[Actuarial Factor 6/13/22]]</f>
        <v>2992.2043117835042</v>
      </c>
      <c r="P122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2992.2043117835042</v>
      </c>
      <c r="Q1228" s="37">
        <f>Table1[[#This Row],[Trended Medicare Pricing for all RHCs]]-Table1[[#This Row],[SumOfSFY23 Estimated Payment 6/13/2022]]</f>
        <v>1648.9559954496137</v>
      </c>
      <c r="R1228" s="35">
        <f>Table1[[#This Row],[SumOfUnits]]*Table1[[#This Row],[Actuarial Factor 6/13/22]]</f>
        <v>15.51973190759079</v>
      </c>
    </row>
    <row r="1229" spans="1:18" x14ac:dyDescent="0.2">
      <c r="A1229" s="178" t="s">
        <v>63</v>
      </c>
      <c r="B1229" s="33" t="s">
        <v>672</v>
      </c>
      <c r="C1229" s="33" t="s">
        <v>192</v>
      </c>
      <c r="D1229" s="33" t="s">
        <v>184</v>
      </c>
      <c r="E1229" s="33" t="s">
        <v>789</v>
      </c>
      <c r="F1229" s="37">
        <v>87.1</v>
      </c>
      <c r="G1229" s="33">
        <v>1</v>
      </c>
      <c r="H1229" s="33">
        <v>1</v>
      </c>
      <c r="I1229" s="37">
        <f>Table1[[#This Row],[SumOfPaid]]*Table1[[#This Row],[Actuarial Factor 6/13/22]]</f>
        <v>120.12015522424923</v>
      </c>
      <c r="J1229" s="33">
        <v>1.3791062597502783</v>
      </c>
      <c r="K1229" s="33" t="s">
        <v>397</v>
      </c>
      <c r="L1229" s="33" t="s">
        <v>805</v>
      </c>
      <c r="M1229" s="35">
        <f>IFERROR(INDEX(FreeStand_MedicareCRs!E:E,MATCH(Table1[[#This Row],[Medicare Number]],FreeStand_MedicareCRs!A:A,0)),INDEX(HospitalBased_Mdcr_Rates!G:G,MATCH(Table1[[#This Row],[Medicare Number]],HospitalBased_Mdcr_Rates!E:E,0)))</f>
        <v>192.8</v>
      </c>
      <c r="N1229" s="35" t="str">
        <f>IFERROR(IF(Table1[[#This Row],[Medicare Rate in CR]]&gt;0,"Y","N"),"N")</f>
        <v>Y</v>
      </c>
      <c r="O1229" s="40">
        <f>Table1[[#This Row],[Medicare Rate in CR]]*Table1[[#This Row],[SumOfUnits]]*Table1[[#This Row],[Actuarial Factor 6/13/22]]</f>
        <v>265.89168687985369</v>
      </c>
      <c r="P122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265.89168687985369</v>
      </c>
      <c r="Q1229" s="37">
        <f>Table1[[#This Row],[Trended Medicare Pricing for all RHCs]]-Table1[[#This Row],[SumOfSFY23 Estimated Payment 6/13/2022]]</f>
        <v>145.77153165560446</v>
      </c>
      <c r="R1229" s="35">
        <f>Table1[[#This Row],[SumOfUnits]]*Table1[[#This Row],[Actuarial Factor 6/13/22]]</f>
        <v>1.3791062597502783</v>
      </c>
    </row>
    <row r="1230" spans="1:18" x14ac:dyDescent="0.2">
      <c r="A1230" s="178" t="s">
        <v>65</v>
      </c>
      <c r="B1230" s="33" t="s">
        <v>694</v>
      </c>
      <c r="C1230" s="33" t="s">
        <v>421</v>
      </c>
      <c r="D1230" s="33" t="s">
        <v>184</v>
      </c>
      <c r="E1230" s="33" t="s">
        <v>786</v>
      </c>
      <c r="F1230" s="37">
        <v>632.75</v>
      </c>
      <c r="G1230" s="33">
        <v>3</v>
      </c>
      <c r="H1230" s="33">
        <v>3</v>
      </c>
      <c r="I1230" s="37">
        <f>Table1[[#This Row],[SumOfPaid]]*Table1[[#This Row],[Actuarial Factor 6/13/22]]</f>
        <v>893.8706725169942</v>
      </c>
      <c r="J1230" s="33">
        <v>1.412675894930058</v>
      </c>
      <c r="K1230" s="33" t="s">
        <v>324</v>
      </c>
      <c r="L1230" s="33" t="s">
        <v>805</v>
      </c>
      <c r="M1230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30" s="35" t="str">
        <f>IFERROR(IF(Table1[[#This Row],[Medicare Rate in CR]]&gt;0,"Y","N"),"N")</f>
        <v>Y</v>
      </c>
      <c r="O1230" s="40">
        <f>Table1[[#This Row],[Medicare Rate in CR]]*Table1[[#This Row],[SumOfUnits]]*Table1[[#This Row],[Actuarial Factor 6/13/22]]</f>
        <v>1423.2568373830841</v>
      </c>
      <c r="P123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1423.2568373830841</v>
      </c>
      <c r="Q1230" s="37">
        <f>Table1[[#This Row],[Trended Medicare Pricing for all RHCs]]-Table1[[#This Row],[SumOfSFY23 Estimated Payment 6/13/2022]]</f>
        <v>529.38616486608987</v>
      </c>
      <c r="R1230" s="35">
        <f>Table1[[#This Row],[SumOfUnits]]*Table1[[#This Row],[Actuarial Factor 6/13/22]]</f>
        <v>4.2380276847901737</v>
      </c>
    </row>
    <row r="1231" spans="1:18" x14ac:dyDescent="0.2">
      <c r="A1231" s="178" t="s">
        <v>65</v>
      </c>
      <c r="B1231" s="33" t="s">
        <v>694</v>
      </c>
      <c r="C1231" s="33" t="s">
        <v>421</v>
      </c>
      <c r="D1231" s="33" t="s">
        <v>184</v>
      </c>
      <c r="E1231" s="33" t="s">
        <v>789</v>
      </c>
      <c r="F1231" s="37">
        <v>632.75</v>
      </c>
      <c r="G1231" s="33">
        <v>3</v>
      </c>
      <c r="H1231" s="33">
        <v>3</v>
      </c>
      <c r="I1231" s="37">
        <f>Table1[[#This Row],[SumOfPaid]]*Table1[[#This Row],[Actuarial Factor 6/13/22]]</f>
        <v>978.99811818017247</v>
      </c>
      <c r="J1231" s="33">
        <v>1.5472115656739194</v>
      </c>
      <c r="K1231" s="33" t="s">
        <v>324</v>
      </c>
      <c r="L1231" s="33" t="s">
        <v>805</v>
      </c>
      <c r="M1231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31" s="35" t="str">
        <f>IFERROR(IF(Table1[[#This Row],[Medicare Rate in CR]]&gt;0,"Y","N"),"N")</f>
        <v>Y</v>
      </c>
      <c r="O1231" s="40">
        <f>Table1[[#This Row],[Medicare Rate in CR]]*Table1[[#This Row],[SumOfUnits]]*Table1[[#This Row],[Actuarial Factor 6/13/22]]</f>
        <v>1558.8001803008171</v>
      </c>
      <c r="P123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1558.8001803008171</v>
      </c>
      <c r="Q1231" s="37">
        <f>Table1[[#This Row],[Trended Medicare Pricing for all RHCs]]-Table1[[#This Row],[SumOfSFY23 Estimated Payment 6/13/2022]]</f>
        <v>579.80206212064468</v>
      </c>
      <c r="R1231" s="35">
        <f>Table1[[#This Row],[SumOfUnits]]*Table1[[#This Row],[Actuarial Factor 6/13/22]]</f>
        <v>4.6416346970217583</v>
      </c>
    </row>
    <row r="1232" spans="1:18" x14ac:dyDescent="0.2">
      <c r="A1232" s="178" t="s">
        <v>65</v>
      </c>
      <c r="B1232" s="33" t="s">
        <v>694</v>
      </c>
      <c r="C1232" s="33" t="s">
        <v>421</v>
      </c>
      <c r="D1232" s="33" t="s">
        <v>184</v>
      </c>
      <c r="E1232" s="33" t="s">
        <v>787</v>
      </c>
      <c r="F1232" s="37">
        <v>209.59</v>
      </c>
      <c r="G1232" s="33">
        <v>1</v>
      </c>
      <c r="H1232" s="33">
        <v>1</v>
      </c>
      <c r="I1232" s="37">
        <f>Table1[[#This Row],[SumOfPaid]]*Table1[[#This Row],[Actuarial Factor 6/13/22]]</f>
        <v>274.46749600627595</v>
      </c>
      <c r="J1232" s="33">
        <v>1.3095448065569728</v>
      </c>
      <c r="K1232" s="33" t="s">
        <v>324</v>
      </c>
      <c r="L1232" s="33" t="s">
        <v>805</v>
      </c>
      <c r="M1232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32" s="35" t="str">
        <f>IFERROR(IF(Table1[[#This Row],[Medicare Rate in CR]]&gt;0,"Y","N"),"N")</f>
        <v>Y</v>
      </c>
      <c r="O1232" s="40">
        <f>Table1[[#This Row],[Medicare Rate in CR]]*Table1[[#This Row],[SumOfUnits]]*Table1[[#This Row],[Actuarial Factor 6/13/22]]</f>
        <v>439.78443238602813</v>
      </c>
      <c r="P123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439.78443238602813</v>
      </c>
      <c r="Q1232" s="37">
        <f>Table1[[#This Row],[Trended Medicare Pricing for all RHCs]]-Table1[[#This Row],[SumOfSFY23 Estimated Payment 6/13/2022]]</f>
        <v>165.31693637975218</v>
      </c>
      <c r="R1232" s="35">
        <f>Table1[[#This Row],[SumOfUnits]]*Table1[[#This Row],[Actuarial Factor 6/13/22]]</f>
        <v>1.3095448065569728</v>
      </c>
    </row>
    <row r="1233" spans="1:18" x14ac:dyDescent="0.2">
      <c r="A1233" s="178" t="s">
        <v>65</v>
      </c>
      <c r="B1233" s="33" t="s">
        <v>694</v>
      </c>
      <c r="C1233" s="33" t="s">
        <v>426</v>
      </c>
      <c r="D1233" s="33" t="s">
        <v>184</v>
      </c>
      <c r="E1233" s="33" t="s">
        <v>790</v>
      </c>
      <c r="F1233" s="37">
        <v>213.57</v>
      </c>
      <c r="G1233" s="33">
        <v>1</v>
      </c>
      <c r="H1233" s="33">
        <v>1</v>
      </c>
      <c r="I1233" s="37">
        <f>Table1[[#This Row],[SumOfPaid]]*Table1[[#This Row],[Actuarial Factor 6/13/22]]</f>
        <v>438.04202371360662</v>
      </c>
      <c r="J1233" s="33">
        <v>2.0510466063286352</v>
      </c>
      <c r="K1233" s="33" t="s">
        <v>324</v>
      </c>
      <c r="L1233" s="33" t="s">
        <v>805</v>
      </c>
      <c r="M1233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33" s="35" t="str">
        <f>IFERROR(IF(Table1[[#This Row],[Medicare Rate in CR]]&gt;0,"Y","N"),"N")</f>
        <v>Y</v>
      </c>
      <c r="O1233" s="40">
        <f>Table1[[#This Row],[Medicare Rate in CR]]*Table1[[#This Row],[SumOfUnits]]*Table1[[#This Row],[Actuarial Factor 6/13/22]]</f>
        <v>688.80298180334557</v>
      </c>
      <c r="P123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688.80298180334557</v>
      </c>
      <c r="Q1233" s="37">
        <f>Table1[[#This Row],[Trended Medicare Pricing for all RHCs]]-Table1[[#This Row],[SumOfSFY23 Estimated Payment 6/13/2022]]</f>
        <v>250.76095808973895</v>
      </c>
      <c r="R1233" s="35">
        <f>Table1[[#This Row],[SumOfUnits]]*Table1[[#This Row],[Actuarial Factor 6/13/22]]</f>
        <v>2.0510466063286352</v>
      </c>
    </row>
    <row r="1234" spans="1:18" x14ac:dyDescent="0.2">
      <c r="A1234" s="178" t="s">
        <v>65</v>
      </c>
      <c r="B1234" s="33" t="s">
        <v>694</v>
      </c>
      <c r="C1234" s="33" t="s">
        <v>426</v>
      </c>
      <c r="D1234" s="33" t="s">
        <v>184</v>
      </c>
      <c r="E1234" s="33" t="s">
        <v>791</v>
      </c>
      <c r="F1234" s="37">
        <v>419.18</v>
      </c>
      <c r="G1234" s="33">
        <v>2</v>
      </c>
      <c r="H1234" s="33">
        <v>2</v>
      </c>
      <c r="I1234" s="37">
        <f>Table1[[#This Row],[SumOfPaid]]*Table1[[#This Row],[Actuarial Factor 6/13/22]]</f>
        <v>676.53044393815469</v>
      </c>
      <c r="J1234" s="33">
        <v>1.6139377926860887</v>
      </c>
      <c r="K1234" s="33" t="s">
        <v>324</v>
      </c>
      <c r="L1234" s="33" t="s">
        <v>805</v>
      </c>
      <c r="M1234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34" s="35" t="str">
        <f>IFERROR(IF(Table1[[#This Row],[Medicare Rate in CR]]&gt;0,"Y","N"),"N")</f>
        <v>Y</v>
      </c>
      <c r="O1234" s="40">
        <f>Table1[[#This Row],[Medicare Rate in CR]]*Table1[[#This Row],[SumOfUnits]]*Table1[[#This Row],[Actuarial Factor 6/13/22]]</f>
        <v>1084.0174578355384</v>
      </c>
      <c r="P123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1084.0174578355384</v>
      </c>
      <c r="Q1234" s="37">
        <f>Table1[[#This Row],[Trended Medicare Pricing for all RHCs]]-Table1[[#This Row],[SumOfSFY23 Estimated Payment 6/13/2022]]</f>
        <v>407.48701389738369</v>
      </c>
      <c r="R1234" s="35">
        <f>Table1[[#This Row],[SumOfUnits]]*Table1[[#This Row],[Actuarial Factor 6/13/22]]</f>
        <v>3.2278755853721774</v>
      </c>
    </row>
    <row r="1235" spans="1:18" x14ac:dyDescent="0.2">
      <c r="A1235" s="178" t="s">
        <v>65</v>
      </c>
      <c r="B1235" s="33" t="s">
        <v>694</v>
      </c>
      <c r="C1235" s="33" t="s">
        <v>426</v>
      </c>
      <c r="D1235" s="33" t="s">
        <v>184</v>
      </c>
      <c r="E1235" s="33" t="s">
        <v>787</v>
      </c>
      <c r="F1235" s="37">
        <v>419.18</v>
      </c>
      <c r="G1235" s="33">
        <v>2</v>
      </c>
      <c r="H1235" s="33">
        <v>2</v>
      </c>
      <c r="I1235" s="37">
        <f>Table1[[#This Row],[SumOfPaid]]*Table1[[#This Row],[Actuarial Factor 6/13/22]]</f>
        <v>543.86003780118165</v>
      </c>
      <c r="J1235" s="33">
        <v>1.2974379450383646</v>
      </c>
      <c r="K1235" s="33" t="s">
        <v>324</v>
      </c>
      <c r="L1235" s="33" t="s">
        <v>805</v>
      </c>
      <c r="M1235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35" s="35" t="str">
        <f>IFERROR(IF(Table1[[#This Row],[Medicare Rate in CR]]&gt;0,"Y","N"),"N")</f>
        <v>Y</v>
      </c>
      <c r="O1235" s="40">
        <f>Table1[[#This Row],[Medicare Rate in CR]]*Table1[[#This Row],[SumOfUnits]]*Table1[[#This Row],[Actuarial Factor 6/13/22]]</f>
        <v>871.43717016446794</v>
      </c>
      <c r="P123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871.43717016446794</v>
      </c>
      <c r="Q1235" s="37">
        <f>Table1[[#This Row],[Trended Medicare Pricing for all RHCs]]-Table1[[#This Row],[SumOfSFY23 Estimated Payment 6/13/2022]]</f>
        <v>327.5771323632863</v>
      </c>
      <c r="R1235" s="35">
        <f>Table1[[#This Row],[SumOfUnits]]*Table1[[#This Row],[Actuarial Factor 6/13/22]]</f>
        <v>2.5948758900767293</v>
      </c>
    </row>
    <row r="1236" spans="1:18" x14ac:dyDescent="0.2">
      <c r="A1236" s="178" t="s">
        <v>65</v>
      </c>
      <c r="B1236" s="33" t="s">
        <v>694</v>
      </c>
      <c r="C1236" s="33" t="s">
        <v>413</v>
      </c>
      <c r="D1236" s="33" t="s">
        <v>184</v>
      </c>
      <c r="E1236" s="33" t="s">
        <v>786</v>
      </c>
      <c r="F1236" s="37">
        <v>209.59</v>
      </c>
      <c r="G1236" s="33">
        <v>1</v>
      </c>
      <c r="H1236" s="33">
        <v>1</v>
      </c>
      <c r="I1236" s="37">
        <f>Table1[[#This Row],[SumOfPaid]]*Table1[[#This Row],[Actuarial Factor 6/13/22]]</f>
        <v>297.91078760728783</v>
      </c>
      <c r="J1236" s="33">
        <v>1.4213979083319235</v>
      </c>
      <c r="K1236" s="33" t="s">
        <v>324</v>
      </c>
      <c r="L1236" s="33" t="s">
        <v>805</v>
      </c>
      <c r="M1236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36" s="35" t="str">
        <f>IFERROR(IF(Table1[[#This Row],[Medicare Rate in CR]]&gt;0,"Y","N"),"N")</f>
        <v>Y</v>
      </c>
      <c r="O1236" s="40">
        <f>Table1[[#This Row],[Medicare Rate in CR]]*Table1[[#This Row],[SumOfUnits]]*Table1[[#This Row],[Actuarial Factor 6/13/22]]</f>
        <v>477.34805955510984</v>
      </c>
      <c r="P123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477.34805955510984</v>
      </c>
      <c r="Q1236" s="37">
        <f>Table1[[#This Row],[Trended Medicare Pricing for all RHCs]]-Table1[[#This Row],[SumOfSFY23 Estimated Payment 6/13/2022]]</f>
        <v>179.43727194782201</v>
      </c>
      <c r="R1236" s="35">
        <f>Table1[[#This Row],[SumOfUnits]]*Table1[[#This Row],[Actuarial Factor 6/13/22]]</f>
        <v>1.4213979083319235</v>
      </c>
    </row>
    <row r="1237" spans="1:18" x14ac:dyDescent="0.2">
      <c r="A1237" s="178" t="s">
        <v>65</v>
      </c>
      <c r="B1237" s="33" t="s">
        <v>694</v>
      </c>
      <c r="C1237" s="33" t="s">
        <v>413</v>
      </c>
      <c r="D1237" s="33" t="s">
        <v>184</v>
      </c>
      <c r="E1237" s="33" t="s">
        <v>789</v>
      </c>
      <c r="F1237" s="37">
        <v>209.59</v>
      </c>
      <c r="G1237" s="33">
        <v>1</v>
      </c>
      <c r="H1237" s="33">
        <v>1</v>
      </c>
      <c r="I1237" s="37">
        <f>Table1[[#This Row],[SumOfPaid]]*Table1[[#This Row],[Actuarial Factor 6/13/22]]</f>
        <v>316.7710366169083</v>
      </c>
      <c r="J1237" s="33">
        <v>1.5113843056296021</v>
      </c>
      <c r="K1237" s="33" t="s">
        <v>324</v>
      </c>
      <c r="L1237" s="33" t="s">
        <v>805</v>
      </c>
      <c r="M1237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37" s="35" t="str">
        <f>IFERROR(IF(Table1[[#This Row],[Medicare Rate in CR]]&gt;0,"Y","N"),"N")</f>
        <v>Y</v>
      </c>
      <c r="O1237" s="40">
        <f>Table1[[#This Row],[Medicare Rate in CR]]*Table1[[#This Row],[SumOfUnits]]*Table1[[#This Row],[Actuarial Factor 6/13/22]]</f>
        <v>507.56819135958926</v>
      </c>
      <c r="P123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507.56819135958926</v>
      </c>
      <c r="Q1237" s="37">
        <f>Table1[[#This Row],[Trended Medicare Pricing for all RHCs]]-Table1[[#This Row],[SumOfSFY23 Estimated Payment 6/13/2022]]</f>
        <v>190.79715474268096</v>
      </c>
      <c r="R1237" s="35">
        <f>Table1[[#This Row],[SumOfUnits]]*Table1[[#This Row],[Actuarial Factor 6/13/22]]</f>
        <v>1.5113843056296021</v>
      </c>
    </row>
    <row r="1238" spans="1:18" x14ac:dyDescent="0.2">
      <c r="A1238" s="178" t="s">
        <v>65</v>
      </c>
      <c r="B1238" s="33" t="s">
        <v>694</v>
      </c>
      <c r="C1238" s="33" t="s">
        <v>413</v>
      </c>
      <c r="D1238" s="33" t="s">
        <v>184</v>
      </c>
      <c r="E1238" s="33" t="s">
        <v>791</v>
      </c>
      <c r="F1238" s="37">
        <v>1676.72</v>
      </c>
      <c r="G1238" s="33">
        <v>8</v>
      </c>
      <c r="H1238" s="33">
        <v>8</v>
      </c>
      <c r="I1238" s="37">
        <f>Table1[[#This Row],[SumOfPaid]]*Table1[[#This Row],[Actuarial Factor 6/13/22]]</f>
        <v>2857.6665525482317</v>
      </c>
      <c r="J1238" s="33">
        <v>1.7043194764470107</v>
      </c>
      <c r="K1238" s="33" t="s">
        <v>324</v>
      </c>
      <c r="L1238" s="33" t="s">
        <v>805</v>
      </c>
      <c r="M1238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38" s="35" t="str">
        <f>IFERROR(IF(Table1[[#This Row],[Medicare Rate in CR]]&gt;0,"Y","N"),"N")</f>
        <v>Y</v>
      </c>
      <c r="O1238" s="40">
        <f>Table1[[#This Row],[Medicare Rate in CR]]*Table1[[#This Row],[SumOfUnits]]*Table1[[#This Row],[Actuarial Factor 6/13/22]]</f>
        <v>4578.8928782015964</v>
      </c>
      <c r="P123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4578.8928782015964</v>
      </c>
      <c r="Q1238" s="37">
        <f>Table1[[#This Row],[Trended Medicare Pricing for all RHCs]]-Table1[[#This Row],[SumOfSFY23 Estimated Payment 6/13/2022]]</f>
        <v>1721.2263256533647</v>
      </c>
      <c r="R1238" s="35">
        <f>Table1[[#This Row],[SumOfUnits]]*Table1[[#This Row],[Actuarial Factor 6/13/22]]</f>
        <v>13.634555811576085</v>
      </c>
    </row>
    <row r="1239" spans="1:18" x14ac:dyDescent="0.2">
      <c r="A1239" s="178" t="s">
        <v>65</v>
      </c>
      <c r="B1239" s="33" t="s">
        <v>694</v>
      </c>
      <c r="C1239" s="33" t="s">
        <v>413</v>
      </c>
      <c r="D1239" s="33" t="s">
        <v>184</v>
      </c>
      <c r="E1239" s="33" t="s">
        <v>787</v>
      </c>
      <c r="F1239" s="37">
        <v>419.18</v>
      </c>
      <c r="G1239" s="33">
        <v>2</v>
      </c>
      <c r="H1239" s="33">
        <v>2</v>
      </c>
      <c r="I1239" s="37">
        <f>Table1[[#This Row],[SumOfPaid]]*Table1[[#This Row],[Actuarial Factor 6/13/22]]</f>
        <v>531.36083278345791</v>
      </c>
      <c r="J1239" s="33">
        <v>1.2676197165500689</v>
      </c>
      <c r="K1239" s="33" t="s">
        <v>324</v>
      </c>
      <c r="L1239" s="33" t="s">
        <v>805</v>
      </c>
      <c r="M1239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39" s="35" t="str">
        <f>IFERROR(IF(Table1[[#This Row],[Medicare Rate in CR]]&gt;0,"Y","N"),"N")</f>
        <v>Y</v>
      </c>
      <c r="O1239" s="40">
        <f>Table1[[#This Row],[Medicare Rate in CR]]*Table1[[#This Row],[SumOfUnits]]*Table1[[#This Row],[Actuarial Factor 6/13/22]]</f>
        <v>851.40945881801917</v>
      </c>
      <c r="P123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851.40945881801917</v>
      </c>
      <c r="Q1239" s="37">
        <f>Table1[[#This Row],[Trended Medicare Pricing for all RHCs]]-Table1[[#This Row],[SumOfSFY23 Estimated Payment 6/13/2022]]</f>
        <v>320.04862603456127</v>
      </c>
      <c r="R1239" s="35">
        <f>Table1[[#This Row],[SumOfUnits]]*Table1[[#This Row],[Actuarial Factor 6/13/22]]</f>
        <v>2.5352394331001378</v>
      </c>
    </row>
    <row r="1240" spans="1:18" x14ac:dyDescent="0.2">
      <c r="A1240" s="178" t="s">
        <v>65</v>
      </c>
      <c r="B1240" s="33" t="s">
        <v>694</v>
      </c>
      <c r="C1240" s="33" t="s">
        <v>408</v>
      </c>
      <c r="D1240" s="33" t="s">
        <v>184</v>
      </c>
      <c r="E1240" s="33" t="s">
        <v>790</v>
      </c>
      <c r="F1240" s="37">
        <v>209.59</v>
      </c>
      <c r="G1240" s="33">
        <v>1</v>
      </c>
      <c r="H1240" s="33">
        <v>1</v>
      </c>
      <c r="I1240" s="37">
        <f>Table1[[#This Row],[SumOfPaid]]*Table1[[#This Row],[Actuarial Factor 6/13/22]]</f>
        <v>395.7431075497841</v>
      </c>
      <c r="J1240" s="33">
        <v>1.8881774299813163</v>
      </c>
      <c r="K1240" s="33" t="s">
        <v>324</v>
      </c>
      <c r="L1240" s="33" t="s">
        <v>805</v>
      </c>
      <c r="M1240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40" s="35" t="str">
        <f>IFERROR(IF(Table1[[#This Row],[Medicare Rate in CR]]&gt;0,"Y","N"),"N")</f>
        <v>Y</v>
      </c>
      <c r="O1240" s="40">
        <f>Table1[[#This Row],[Medicare Rate in CR]]*Table1[[#This Row],[SumOfUnits]]*Table1[[#This Row],[Actuarial Factor 6/13/22]]</f>
        <v>634.10662631062542</v>
      </c>
      <c r="P124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634.10662631062542</v>
      </c>
      <c r="Q1240" s="37">
        <f>Table1[[#This Row],[Trended Medicare Pricing for all RHCs]]-Table1[[#This Row],[SumOfSFY23 Estimated Payment 6/13/2022]]</f>
        <v>238.36351876084132</v>
      </c>
      <c r="R1240" s="35">
        <f>Table1[[#This Row],[SumOfUnits]]*Table1[[#This Row],[Actuarial Factor 6/13/22]]</f>
        <v>1.8881774299813163</v>
      </c>
    </row>
    <row r="1241" spans="1:18" x14ac:dyDescent="0.2">
      <c r="A1241" s="178" t="s">
        <v>65</v>
      </c>
      <c r="B1241" s="33" t="s">
        <v>694</v>
      </c>
      <c r="C1241" s="33" t="s">
        <v>408</v>
      </c>
      <c r="D1241" s="33" t="s">
        <v>184</v>
      </c>
      <c r="E1241" s="33" t="s">
        <v>789</v>
      </c>
      <c r="F1241" s="37">
        <v>423.16</v>
      </c>
      <c r="G1241" s="33">
        <v>2</v>
      </c>
      <c r="H1241" s="33">
        <v>2</v>
      </c>
      <c r="I1241" s="37">
        <f>Table1[[#This Row],[SumOfPaid]]*Table1[[#This Row],[Actuarial Factor 6/13/22]]</f>
        <v>638.05347209761806</v>
      </c>
      <c r="J1241" s="33">
        <v>1.5078303055525524</v>
      </c>
      <c r="K1241" s="33" t="s">
        <v>324</v>
      </c>
      <c r="L1241" s="33" t="s">
        <v>805</v>
      </c>
      <c r="M1241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41" s="35" t="str">
        <f>IFERROR(IF(Table1[[#This Row],[Medicare Rate in CR]]&gt;0,"Y","N"),"N")</f>
        <v>Y</v>
      </c>
      <c r="O1241" s="40">
        <f>Table1[[#This Row],[Medicare Rate in CR]]*Table1[[#This Row],[SumOfUnits]]*Table1[[#This Row],[Actuarial Factor 6/13/22]]</f>
        <v>1012.7493030274272</v>
      </c>
      <c r="P124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1012.7493030274272</v>
      </c>
      <c r="Q1241" s="37">
        <f>Table1[[#This Row],[Trended Medicare Pricing for all RHCs]]-Table1[[#This Row],[SumOfSFY23 Estimated Payment 6/13/2022]]</f>
        <v>374.69583092980918</v>
      </c>
      <c r="R1241" s="35">
        <f>Table1[[#This Row],[SumOfUnits]]*Table1[[#This Row],[Actuarial Factor 6/13/22]]</f>
        <v>3.0156606111051047</v>
      </c>
    </row>
    <row r="1242" spans="1:18" x14ac:dyDescent="0.2">
      <c r="A1242" s="178" t="s">
        <v>65</v>
      </c>
      <c r="B1242" s="33" t="s">
        <v>694</v>
      </c>
      <c r="C1242" s="33" t="s">
        <v>408</v>
      </c>
      <c r="D1242" s="33" t="s">
        <v>184</v>
      </c>
      <c r="E1242" s="33" t="s">
        <v>788</v>
      </c>
      <c r="F1242" s="37">
        <v>419.18</v>
      </c>
      <c r="G1242" s="33">
        <v>2</v>
      </c>
      <c r="H1242" s="33">
        <v>2</v>
      </c>
      <c r="I1242" s="37">
        <f>Table1[[#This Row],[SumOfPaid]]*Table1[[#This Row],[Actuarial Factor 6/13/22]]</f>
        <v>858.70577396703732</v>
      </c>
      <c r="J1242" s="33">
        <v>2.0485370818432114</v>
      </c>
      <c r="K1242" s="33" t="s">
        <v>324</v>
      </c>
      <c r="L1242" s="33" t="s">
        <v>805</v>
      </c>
      <c r="M1242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42" s="35" t="str">
        <f>IFERROR(IF(Table1[[#This Row],[Medicare Rate in CR]]&gt;0,"Y","N"),"N")</f>
        <v>Y</v>
      </c>
      <c r="O1242" s="40">
        <f>Table1[[#This Row],[Medicare Rate in CR]]*Table1[[#This Row],[SumOfUnits]]*Table1[[#This Row],[Actuarial Factor 6/13/22]]</f>
        <v>1375.9204163908114</v>
      </c>
      <c r="P124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1375.9204163908114</v>
      </c>
      <c r="Q1242" s="37">
        <f>Table1[[#This Row],[Trended Medicare Pricing for all RHCs]]-Table1[[#This Row],[SumOfSFY23 Estimated Payment 6/13/2022]]</f>
        <v>517.21464242377408</v>
      </c>
      <c r="R1242" s="35">
        <f>Table1[[#This Row],[SumOfUnits]]*Table1[[#This Row],[Actuarial Factor 6/13/22]]</f>
        <v>4.0970741636864227</v>
      </c>
    </row>
    <row r="1243" spans="1:18" x14ac:dyDescent="0.2">
      <c r="A1243" s="178" t="s">
        <v>65</v>
      </c>
      <c r="B1243" s="33" t="s">
        <v>694</v>
      </c>
      <c r="C1243" s="33" t="s">
        <v>423</v>
      </c>
      <c r="D1243" s="33" t="s">
        <v>184</v>
      </c>
      <c r="E1243" s="33" t="s">
        <v>786</v>
      </c>
      <c r="F1243" s="37">
        <v>3168.37</v>
      </c>
      <c r="G1243" s="33">
        <v>15</v>
      </c>
      <c r="H1243" s="33">
        <v>15</v>
      </c>
      <c r="I1243" s="37">
        <f>Table1[[#This Row],[SumOfPaid]]*Table1[[#This Row],[Actuarial Factor 6/13/22]]</f>
        <v>4745.0505448455206</v>
      </c>
      <c r="J1243" s="33">
        <v>1.4976314460891627</v>
      </c>
      <c r="K1243" s="33" t="s">
        <v>324</v>
      </c>
      <c r="L1243" s="33" t="s">
        <v>805</v>
      </c>
      <c r="M1243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43" s="35" t="str">
        <f>IFERROR(IF(Table1[[#This Row],[Medicare Rate in CR]]&gt;0,"Y","N"),"N")</f>
        <v>Y</v>
      </c>
      <c r="O1243" s="40">
        <f>Table1[[#This Row],[Medicare Rate in CR]]*Table1[[#This Row],[SumOfUnits]]*Table1[[#This Row],[Actuarial Factor 6/13/22]]</f>
        <v>7544.2435281018525</v>
      </c>
      <c r="P124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7544.2435281018525</v>
      </c>
      <c r="Q1243" s="37">
        <f>Table1[[#This Row],[Trended Medicare Pricing for all RHCs]]-Table1[[#This Row],[SumOfSFY23 Estimated Payment 6/13/2022]]</f>
        <v>2799.1929832563319</v>
      </c>
      <c r="R1243" s="35">
        <f>Table1[[#This Row],[SumOfUnits]]*Table1[[#This Row],[Actuarial Factor 6/13/22]]</f>
        <v>22.46447169133744</v>
      </c>
    </row>
    <row r="1244" spans="1:18" x14ac:dyDescent="0.2">
      <c r="A1244" s="178" t="s">
        <v>65</v>
      </c>
      <c r="B1244" s="33" t="s">
        <v>694</v>
      </c>
      <c r="C1244" s="33" t="s">
        <v>423</v>
      </c>
      <c r="D1244" s="33" t="s">
        <v>184</v>
      </c>
      <c r="E1244" s="33" t="s">
        <v>790</v>
      </c>
      <c r="F1244" s="37">
        <v>647.64</v>
      </c>
      <c r="G1244" s="33">
        <v>3</v>
      </c>
      <c r="H1244" s="33">
        <v>3</v>
      </c>
      <c r="I1244" s="37">
        <f>Table1[[#This Row],[SumOfPaid]]*Table1[[#This Row],[Actuarial Factor 6/13/22]]</f>
        <v>1355.2922123018855</v>
      </c>
      <c r="J1244" s="33">
        <v>2.0926629181364422</v>
      </c>
      <c r="K1244" s="33" t="s">
        <v>324</v>
      </c>
      <c r="L1244" s="33" t="s">
        <v>805</v>
      </c>
      <c r="M1244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44" s="35" t="str">
        <f>IFERROR(IF(Table1[[#This Row],[Medicare Rate in CR]]&gt;0,"Y","N"),"N")</f>
        <v>Y</v>
      </c>
      <c r="O1244" s="40">
        <f>Table1[[#This Row],[Medicare Rate in CR]]*Table1[[#This Row],[SumOfUnits]]*Table1[[#This Row],[Actuarial Factor 6/13/22]]</f>
        <v>2108.3369633932843</v>
      </c>
      <c r="P124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2108.3369633932843</v>
      </c>
      <c r="Q1244" s="37">
        <f>Table1[[#This Row],[Trended Medicare Pricing for all RHCs]]-Table1[[#This Row],[SumOfSFY23 Estimated Payment 6/13/2022]]</f>
        <v>753.04475109139889</v>
      </c>
      <c r="R1244" s="35">
        <f>Table1[[#This Row],[SumOfUnits]]*Table1[[#This Row],[Actuarial Factor 6/13/22]]</f>
        <v>6.2779887544093267</v>
      </c>
    </row>
    <row r="1245" spans="1:18" x14ac:dyDescent="0.2">
      <c r="A1245" s="178" t="s">
        <v>65</v>
      </c>
      <c r="B1245" s="33" t="s">
        <v>694</v>
      </c>
      <c r="C1245" s="33" t="s">
        <v>423</v>
      </c>
      <c r="D1245" s="33" t="s">
        <v>184</v>
      </c>
      <c r="E1245" s="33" t="s">
        <v>789</v>
      </c>
      <c r="F1245" s="37">
        <v>1483.81</v>
      </c>
      <c r="G1245" s="33">
        <v>7</v>
      </c>
      <c r="H1245" s="33">
        <v>7</v>
      </c>
      <c r="I1245" s="37">
        <f>Table1[[#This Row],[SumOfPaid]]*Table1[[#This Row],[Actuarial Factor 6/13/22]]</f>
        <v>2248.6778029752149</v>
      </c>
      <c r="J1245" s="33">
        <v>1.5154755682838199</v>
      </c>
      <c r="K1245" s="33" t="s">
        <v>324</v>
      </c>
      <c r="L1245" s="33" t="s">
        <v>805</v>
      </c>
      <c r="M1245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45" s="35" t="str">
        <f>IFERROR(IF(Table1[[#This Row],[Medicare Rate in CR]]&gt;0,"Y","N"),"N")</f>
        <v>Y</v>
      </c>
      <c r="O1245" s="40">
        <f>Table1[[#This Row],[Medicare Rate in CR]]*Table1[[#This Row],[SumOfUnits]]*Table1[[#This Row],[Actuarial Factor 6/13/22]]</f>
        <v>3562.5951206772866</v>
      </c>
      <c r="P124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3562.5951206772866</v>
      </c>
      <c r="Q1245" s="37">
        <f>Table1[[#This Row],[Trended Medicare Pricing for all RHCs]]-Table1[[#This Row],[SumOfSFY23 Estimated Payment 6/13/2022]]</f>
        <v>1313.9173177020716</v>
      </c>
      <c r="R1245" s="35">
        <f>Table1[[#This Row],[SumOfUnits]]*Table1[[#This Row],[Actuarial Factor 6/13/22]]</f>
        <v>10.608328977986739</v>
      </c>
    </row>
    <row r="1246" spans="1:18" x14ac:dyDescent="0.2">
      <c r="A1246" s="178" t="s">
        <v>65</v>
      </c>
      <c r="B1246" s="33" t="s">
        <v>694</v>
      </c>
      <c r="C1246" s="33" t="s">
        <v>423</v>
      </c>
      <c r="D1246" s="33" t="s">
        <v>184</v>
      </c>
      <c r="E1246" s="33" t="s">
        <v>791</v>
      </c>
      <c r="F1246" s="37">
        <v>3569.32</v>
      </c>
      <c r="G1246" s="33">
        <v>17</v>
      </c>
      <c r="H1246" s="33">
        <v>17</v>
      </c>
      <c r="I1246" s="37">
        <f>Table1[[#This Row],[SumOfPaid]]*Table1[[#This Row],[Actuarial Factor 6/13/22]]</f>
        <v>5759.7695488950112</v>
      </c>
      <c r="J1246" s="33">
        <v>1.6136881952010498</v>
      </c>
      <c r="K1246" s="33" t="s">
        <v>324</v>
      </c>
      <c r="L1246" s="33" t="s">
        <v>805</v>
      </c>
      <c r="M1246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46" s="35" t="str">
        <f>IFERROR(IF(Table1[[#This Row],[Medicare Rate in CR]]&gt;0,"Y","N"),"N")</f>
        <v>Y</v>
      </c>
      <c r="O1246" s="40">
        <f>Table1[[#This Row],[Medicare Rate in CR]]*Table1[[#This Row],[SumOfUnits]]*Table1[[#This Row],[Actuarial Factor 6/13/22]]</f>
        <v>9212.7234121042657</v>
      </c>
      <c r="P124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9212.7234121042657</v>
      </c>
      <c r="Q1246" s="37">
        <f>Table1[[#This Row],[Trended Medicare Pricing for all RHCs]]-Table1[[#This Row],[SumOfSFY23 Estimated Payment 6/13/2022]]</f>
        <v>3452.9538632092545</v>
      </c>
      <c r="R1246" s="35">
        <f>Table1[[#This Row],[SumOfUnits]]*Table1[[#This Row],[Actuarial Factor 6/13/22]]</f>
        <v>27.432699318417846</v>
      </c>
    </row>
    <row r="1247" spans="1:18" x14ac:dyDescent="0.2">
      <c r="A1247" s="178" t="s">
        <v>65</v>
      </c>
      <c r="B1247" s="33" t="s">
        <v>694</v>
      </c>
      <c r="C1247" s="33" t="s">
        <v>423</v>
      </c>
      <c r="D1247" s="33" t="s">
        <v>184</v>
      </c>
      <c r="E1247" s="33" t="s">
        <v>788</v>
      </c>
      <c r="F1247" s="37">
        <v>1271.79</v>
      </c>
      <c r="G1247" s="33">
        <v>6</v>
      </c>
      <c r="H1247" s="33">
        <v>6</v>
      </c>
      <c r="I1247" s="37">
        <f>Table1[[#This Row],[SumOfPaid]]*Table1[[#This Row],[Actuarial Factor 6/13/22]]</f>
        <v>2498.729945261055</v>
      </c>
      <c r="J1247" s="33">
        <v>1.9647347009027081</v>
      </c>
      <c r="K1247" s="33" t="s">
        <v>324</v>
      </c>
      <c r="L1247" s="33" t="s">
        <v>805</v>
      </c>
      <c r="M1247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47" s="35" t="str">
        <f>IFERROR(IF(Table1[[#This Row],[Medicare Rate in CR]]&gt;0,"Y","N"),"N")</f>
        <v>Y</v>
      </c>
      <c r="O1247" s="40">
        <f>Table1[[#This Row],[Medicare Rate in CR]]*Table1[[#This Row],[SumOfUnits]]*Table1[[#This Row],[Actuarial Factor 6/13/22]]</f>
        <v>3958.9011276249389</v>
      </c>
      <c r="P124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3958.9011276249389</v>
      </c>
      <c r="Q1247" s="37">
        <f>Table1[[#This Row],[Trended Medicare Pricing for all RHCs]]-Table1[[#This Row],[SumOfSFY23 Estimated Payment 6/13/2022]]</f>
        <v>1460.1711823638839</v>
      </c>
      <c r="R1247" s="35">
        <f>Table1[[#This Row],[SumOfUnits]]*Table1[[#This Row],[Actuarial Factor 6/13/22]]</f>
        <v>11.788408205416248</v>
      </c>
    </row>
    <row r="1248" spans="1:18" x14ac:dyDescent="0.2">
      <c r="A1248" s="178" t="s">
        <v>65</v>
      </c>
      <c r="B1248" s="33" t="s">
        <v>694</v>
      </c>
      <c r="C1248" s="33" t="s">
        <v>423</v>
      </c>
      <c r="D1248" s="33" t="s">
        <v>184</v>
      </c>
      <c r="E1248" s="33" t="s">
        <v>787</v>
      </c>
      <c r="F1248" s="37">
        <v>2151.8200000000002</v>
      </c>
      <c r="G1248" s="33">
        <v>12</v>
      </c>
      <c r="H1248" s="33">
        <v>12</v>
      </c>
      <c r="I1248" s="37">
        <f>Table1[[#This Row],[SumOfPaid]]*Table1[[#This Row],[Actuarial Factor 6/13/22]]</f>
        <v>2693.2725634832068</v>
      </c>
      <c r="J1248" s="33">
        <v>1.2516253977949858</v>
      </c>
      <c r="K1248" s="33" t="s">
        <v>324</v>
      </c>
      <c r="L1248" s="33" t="s">
        <v>805</v>
      </c>
      <c r="M1248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48" s="35" t="str">
        <f>IFERROR(IF(Table1[[#This Row],[Medicare Rate in CR]]&gt;0,"Y","N"),"N")</f>
        <v>Y</v>
      </c>
      <c r="O1248" s="40">
        <f>Table1[[#This Row],[Medicare Rate in CR]]*Table1[[#This Row],[SumOfUnits]]*Table1[[#This Row],[Actuarial Factor 6/13/22]]</f>
        <v>5044.0002880978809</v>
      </c>
      <c r="P124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5044.0002880978809</v>
      </c>
      <c r="Q1248" s="37">
        <f>Table1[[#This Row],[Trended Medicare Pricing for all RHCs]]-Table1[[#This Row],[SumOfSFY23 Estimated Payment 6/13/2022]]</f>
        <v>2350.7277246146741</v>
      </c>
      <c r="R1248" s="35">
        <f>Table1[[#This Row],[SumOfUnits]]*Table1[[#This Row],[Actuarial Factor 6/13/22]]</f>
        <v>15.019504773539829</v>
      </c>
    </row>
    <row r="1249" spans="1:18" x14ac:dyDescent="0.2">
      <c r="A1249" s="178" t="s">
        <v>65</v>
      </c>
      <c r="B1249" s="33" t="s">
        <v>694</v>
      </c>
      <c r="C1249" s="33" t="s">
        <v>423</v>
      </c>
      <c r="D1249" s="33" t="s">
        <v>2</v>
      </c>
      <c r="E1249" s="33" t="s">
        <v>800</v>
      </c>
      <c r="F1249" s="37">
        <v>419.18</v>
      </c>
      <c r="G1249" s="33">
        <v>2</v>
      </c>
      <c r="H1249" s="33">
        <v>2</v>
      </c>
      <c r="I1249" s="37">
        <f>Table1[[#This Row],[SumOfPaid]]*Table1[[#This Row],[Actuarial Factor 6/13/22]]</f>
        <v>558.23750383986442</v>
      </c>
      <c r="J1249" s="33">
        <v>1.3317369718017662</v>
      </c>
      <c r="K1249" s="33" t="s">
        <v>324</v>
      </c>
      <c r="L1249" s="33" t="s">
        <v>805</v>
      </c>
      <c r="M1249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49" s="35" t="str">
        <f>IFERROR(IF(Table1[[#This Row],[Medicare Rate in CR]]&gt;0,"Y","N"),"N")</f>
        <v>Y</v>
      </c>
      <c r="O1249" s="40">
        <f>Table1[[#This Row],[Medicare Rate in CR]]*Table1[[#This Row],[SumOfUnits]]*Table1[[#This Row],[Actuarial Factor 6/13/22]]</f>
        <v>894.47445448037422</v>
      </c>
      <c r="P124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894.47445448037422</v>
      </c>
      <c r="Q1249" s="37">
        <f>Table1[[#This Row],[Trended Medicare Pricing for all RHCs]]-Table1[[#This Row],[SumOfSFY23 Estimated Payment 6/13/2022]]</f>
        <v>336.2369506405098</v>
      </c>
      <c r="R1249" s="35">
        <f>Table1[[#This Row],[SumOfUnits]]*Table1[[#This Row],[Actuarial Factor 6/13/22]]</f>
        <v>2.6634739436035324</v>
      </c>
    </row>
    <row r="1250" spans="1:18" x14ac:dyDescent="0.2">
      <c r="A1250" s="178" t="s">
        <v>65</v>
      </c>
      <c r="B1250" s="33" t="s">
        <v>694</v>
      </c>
      <c r="C1250" s="33" t="s">
        <v>423</v>
      </c>
      <c r="D1250" s="33" t="s">
        <v>2</v>
      </c>
      <c r="E1250" s="33" t="s">
        <v>799</v>
      </c>
      <c r="F1250" s="37">
        <v>628.77</v>
      </c>
      <c r="G1250" s="33">
        <v>3</v>
      </c>
      <c r="H1250" s="33">
        <v>3</v>
      </c>
      <c r="I1250" s="37">
        <f>Table1[[#This Row],[SumOfPaid]]*Table1[[#This Row],[Actuarial Factor 6/13/22]]</f>
        <v>729.15768238926523</v>
      </c>
      <c r="J1250" s="33">
        <v>1.1596572393550348</v>
      </c>
      <c r="K1250" s="33" t="s">
        <v>324</v>
      </c>
      <c r="L1250" s="33" t="s">
        <v>805</v>
      </c>
      <c r="M1250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50" s="35" t="str">
        <f>IFERROR(IF(Table1[[#This Row],[Medicare Rate in CR]]&gt;0,"Y","N"),"N")</f>
        <v>Y</v>
      </c>
      <c r="O1250" s="40">
        <f>Table1[[#This Row],[Medicare Rate in CR]]*Table1[[#This Row],[SumOfUnits]]*Table1[[#This Row],[Actuarial Factor 6/13/22]]</f>
        <v>1168.343072077804</v>
      </c>
      <c r="P125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1168.343072077804</v>
      </c>
      <c r="Q1250" s="37">
        <f>Table1[[#This Row],[Trended Medicare Pricing for all RHCs]]-Table1[[#This Row],[SumOfSFY23 Estimated Payment 6/13/2022]]</f>
        <v>439.18538968853875</v>
      </c>
      <c r="R1250" s="35">
        <f>Table1[[#This Row],[SumOfUnits]]*Table1[[#This Row],[Actuarial Factor 6/13/22]]</f>
        <v>3.4789717180651047</v>
      </c>
    </row>
    <row r="1251" spans="1:18" x14ac:dyDescent="0.2">
      <c r="A1251" s="178" t="s">
        <v>65</v>
      </c>
      <c r="B1251" s="33" t="s">
        <v>694</v>
      </c>
      <c r="C1251" s="33" t="s">
        <v>423</v>
      </c>
      <c r="D1251" s="33" t="s">
        <v>185</v>
      </c>
      <c r="E1251" s="33" t="s">
        <v>796</v>
      </c>
      <c r="F1251" s="37">
        <v>628.77</v>
      </c>
      <c r="G1251" s="33">
        <v>3</v>
      </c>
      <c r="H1251" s="33">
        <v>3</v>
      </c>
      <c r="I1251" s="37">
        <f>Table1[[#This Row],[SumOfPaid]]*Table1[[#This Row],[Actuarial Factor 6/13/22]]</f>
        <v>635.95157871360141</v>
      </c>
      <c r="J1251" s="33">
        <v>1.0114216306655874</v>
      </c>
      <c r="K1251" s="33" t="s">
        <v>324</v>
      </c>
      <c r="L1251" s="33" t="s">
        <v>805</v>
      </c>
      <c r="M1251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51" s="35" t="str">
        <f>IFERROR(IF(Table1[[#This Row],[Medicare Rate in CR]]&gt;0,"Y","N"),"N")</f>
        <v>Y</v>
      </c>
      <c r="O1251" s="40">
        <f>Table1[[#This Row],[Medicare Rate in CR]]*Table1[[#This Row],[SumOfUnits]]*Table1[[#This Row],[Actuarial Factor 6/13/22]]</f>
        <v>1018.9971786792727</v>
      </c>
      <c r="P125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1018.9971786792727</v>
      </c>
      <c r="Q1251" s="37">
        <f>Table1[[#This Row],[Trended Medicare Pricing for all RHCs]]-Table1[[#This Row],[SumOfSFY23 Estimated Payment 6/13/2022]]</f>
        <v>383.04559996567127</v>
      </c>
      <c r="R1251" s="35">
        <f>Table1[[#This Row],[SumOfUnits]]*Table1[[#This Row],[Actuarial Factor 6/13/22]]</f>
        <v>3.0342648919967621</v>
      </c>
    </row>
    <row r="1252" spans="1:18" x14ac:dyDescent="0.2">
      <c r="A1252" s="178" t="s">
        <v>65</v>
      </c>
      <c r="B1252" s="33" t="s">
        <v>694</v>
      </c>
      <c r="C1252" s="33" t="s">
        <v>423</v>
      </c>
      <c r="D1252" s="33" t="s">
        <v>185</v>
      </c>
      <c r="E1252" s="33" t="s">
        <v>795</v>
      </c>
      <c r="F1252" s="37">
        <v>1467.1299999999999</v>
      </c>
      <c r="G1252" s="33">
        <v>7</v>
      </c>
      <c r="H1252" s="33">
        <v>7</v>
      </c>
      <c r="I1252" s="37">
        <f>Table1[[#This Row],[SumOfPaid]]*Table1[[#This Row],[Actuarial Factor 6/13/22]]</f>
        <v>1705.5583644040014</v>
      </c>
      <c r="J1252" s="33">
        <v>1.1625134544341684</v>
      </c>
      <c r="K1252" s="33" t="s">
        <v>324</v>
      </c>
      <c r="L1252" s="33" t="s">
        <v>805</v>
      </c>
      <c r="M1252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52" s="35" t="str">
        <f>IFERROR(IF(Table1[[#This Row],[Medicare Rate in CR]]&gt;0,"Y","N"),"N")</f>
        <v>Y</v>
      </c>
      <c r="O1252" s="40">
        <f>Table1[[#This Row],[Medicare Rate in CR]]*Table1[[#This Row],[SumOfUnits]]*Table1[[#This Row],[Actuarial Factor 6/13/22]]</f>
        <v>2732.8482538183875</v>
      </c>
      <c r="P125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2732.8482538183875</v>
      </c>
      <c r="Q1252" s="37">
        <f>Table1[[#This Row],[Trended Medicare Pricing for all RHCs]]-Table1[[#This Row],[SumOfSFY23 Estimated Payment 6/13/2022]]</f>
        <v>1027.2898894143862</v>
      </c>
      <c r="R1252" s="35">
        <f>Table1[[#This Row],[SumOfUnits]]*Table1[[#This Row],[Actuarial Factor 6/13/22]]</f>
        <v>8.1375941810391783</v>
      </c>
    </row>
    <row r="1253" spans="1:18" x14ac:dyDescent="0.2">
      <c r="A1253" s="178" t="s">
        <v>65</v>
      </c>
      <c r="B1253" s="33" t="s">
        <v>694</v>
      </c>
      <c r="C1253" s="33" t="s">
        <v>381</v>
      </c>
      <c r="D1253" s="33" t="s">
        <v>184</v>
      </c>
      <c r="E1253" s="33" t="s">
        <v>790</v>
      </c>
      <c r="F1253" s="37">
        <v>209.59</v>
      </c>
      <c r="G1253" s="33">
        <v>1</v>
      </c>
      <c r="H1253" s="33">
        <v>1</v>
      </c>
      <c r="I1253" s="37">
        <f>Table1[[#This Row],[SumOfPaid]]*Table1[[#This Row],[Actuarial Factor 6/13/22]]</f>
        <v>429.2553677224862</v>
      </c>
      <c r="J1253" s="33">
        <v>2.048071795994495</v>
      </c>
      <c r="K1253" s="33" t="s">
        <v>324</v>
      </c>
      <c r="L1253" s="33" t="s">
        <v>805</v>
      </c>
      <c r="M1253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53" s="35" t="str">
        <f>IFERROR(IF(Table1[[#This Row],[Medicare Rate in CR]]&gt;0,"Y","N"),"N")</f>
        <v>Y</v>
      </c>
      <c r="O1253" s="40">
        <f>Table1[[#This Row],[Medicare Rate in CR]]*Table1[[#This Row],[SumOfUnits]]*Table1[[#This Row],[Actuarial Factor 6/13/22]]</f>
        <v>687.80395124883125</v>
      </c>
      <c r="P125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687.80395124883125</v>
      </c>
      <c r="Q1253" s="37">
        <f>Table1[[#This Row],[Trended Medicare Pricing for all RHCs]]-Table1[[#This Row],[SumOfSFY23 Estimated Payment 6/13/2022]]</f>
        <v>258.54858352634506</v>
      </c>
      <c r="R1253" s="35">
        <f>Table1[[#This Row],[SumOfUnits]]*Table1[[#This Row],[Actuarial Factor 6/13/22]]</f>
        <v>2.048071795994495</v>
      </c>
    </row>
    <row r="1254" spans="1:18" x14ac:dyDescent="0.2">
      <c r="A1254" s="178" t="s">
        <v>65</v>
      </c>
      <c r="B1254" s="33" t="s">
        <v>694</v>
      </c>
      <c r="C1254" s="33" t="s">
        <v>381</v>
      </c>
      <c r="D1254" s="33" t="s">
        <v>184</v>
      </c>
      <c r="E1254" s="33" t="s">
        <v>788</v>
      </c>
      <c r="F1254" s="37">
        <v>419.18</v>
      </c>
      <c r="G1254" s="33">
        <v>2</v>
      </c>
      <c r="H1254" s="33">
        <v>2</v>
      </c>
      <c r="I1254" s="37">
        <f>Table1[[#This Row],[SumOfPaid]]*Table1[[#This Row],[Actuarial Factor 6/13/22]]</f>
        <v>769.0574267537404</v>
      </c>
      <c r="J1254" s="33">
        <v>1.8346710882049249</v>
      </c>
      <c r="K1254" s="33" t="s">
        <v>324</v>
      </c>
      <c r="L1254" s="33" t="s">
        <v>805</v>
      </c>
      <c r="M1254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54" s="35" t="str">
        <f>IFERROR(IF(Table1[[#This Row],[Medicare Rate in CR]]&gt;0,"Y","N"),"N")</f>
        <v>Y</v>
      </c>
      <c r="O1254" s="40">
        <f>Table1[[#This Row],[Medicare Rate in CR]]*Table1[[#This Row],[SumOfUnits]]*Table1[[#This Row],[Actuarial Factor 6/13/22]]</f>
        <v>1232.2751831037199</v>
      </c>
      <c r="P125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1232.2751831037199</v>
      </c>
      <c r="Q1254" s="37">
        <f>Table1[[#This Row],[Trended Medicare Pricing for all RHCs]]-Table1[[#This Row],[SumOfSFY23 Estimated Payment 6/13/2022]]</f>
        <v>463.21775634997948</v>
      </c>
      <c r="R1254" s="35">
        <f>Table1[[#This Row],[SumOfUnits]]*Table1[[#This Row],[Actuarial Factor 6/13/22]]</f>
        <v>3.6693421764098497</v>
      </c>
    </row>
    <row r="1255" spans="1:18" x14ac:dyDescent="0.2">
      <c r="A1255" s="178" t="s">
        <v>65</v>
      </c>
      <c r="B1255" s="33" t="s">
        <v>694</v>
      </c>
      <c r="C1255" s="33" t="s">
        <v>381</v>
      </c>
      <c r="D1255" s="33" t="s">
        <v>185</v>
      </c>
      <c r="E1255" s="33" t="s">
        <v>795</v>
      </c>
      <c r="F1255" s="37">
        <v>1047.95</v>
      </c>
      <c r="G1255" s="33">
        <v>5</v>
      </c>
      <c r="H1255" s="33">
        <v>5</v>
      </c>
      <c r="I1255" s="37">
        <f>Table1[[#This Row],[SumOfPaid]]*Table1[[#This Row],[Actuarial Factor 6/13/22]]</f>
        <v>1260.5501602738202</v>
      </c>
      <c r="J1255" s="33">
        <v>1.2028724273809057</v>
      </c>
      <c r="K1255" s="33" t="s">
        <v>324</v>
      </c>
      <c r="L1255" s="33" t="s">
        <v>805</v>
      </c>
      <c r="M1255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55" s="35" t="str">
        <f>IFERROR(IF(Table1[[#This Row],[Medicare Rate in CR]]&gt;0,"Y","N"),"N")</f>
        <v>Y</v>
      </c>
      <c r="O1255" s="40">
        <f>Table1[[#This Row],[Medicare Rate in CR]]*Table1[[#This Row],[SumOfUnits]]*Table1[[#This Row],[Actuarial Factor 6/13/22]]</f>
        <v>2019.8032364366477</v>
      </c>
      <c r="P125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2019.8032364366477</v>
      </c>
      <c r="Q1255" s="37">
        <f>Table1[[#This Row],[Trended Medicare Pricing for all RHCs]]-Table1[[#This Row],[SumOfSFY23 Estimated Payment 6/13/2022]]</f>
        <v>759.25307616282748</v>
      </c>
      <c r="R1255" s="35">
        <f>Table1[[#This Row],[SumOfUnits]]*Table1[[#This Row],[Actuarial Factor 6/13/22]]</f>
        <v>6.0143621369045288</v>
      </c>
    </row>
    <row r="1256" spans="1:18" x14ac:dyDescent="0.2">
      <c r="A1256" s="178" t="s">
        <v>65</v>
      </c>
      <c r="B1256" s="33" t="s">
        <v>694</v>
      </c>
      <c r="C1256" s="33" t="s">
        <v>364</v>
      </c>
      <c r="D1256" s="33" t="s">
        <v>184</v>
      </c>
      <c r="E1256" s="33" t="s">
        <v>791</v>
      </c>
      <c r="F1256" s="37">
        <v>567.63</v>
      </c>
      <c r="G1256" s="33">
        <v>3</v>
      </c>
      <c r="H1256" s="33">
        <v>3</v>
      </c>
      <c r="I1256" s="37">
        <f>Table1[[#This Row],[SumOfPaid]]*Table1[[#This Row],[Actuarial Factor 6/13/22]]</f>
        <v>876.452629860402</v>
      </c>
      <c r="J1256" s="33">
        <v>1.5440562159512394</v>
      </c>
      <c r="K1256" s="33" t="s">
        <v>324</v>
      </c>
      <c r="L1256" s="33" t="s">
        <v>805</v>
      </c>
      <c r="M1256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56" s="35" t="str">
        <f>IFERROR(IF(Table1[[#This Row],[Medicare Rate in CR]]&gt;0,"Y","N"),"N")</f>
        <v>Y</v>
      </c>
      <c r="O1256" s="40">
        <f>Table1[[#This Row],[Medicare Rate in CR]]*Table1[[#This Row],[SumOfUnits]]*Table1[[#This Row],[Actuarial Factor 6/13/22]]</f>
        <v>1555.6211970087143</v>
      </c>
      <c r="P125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1555.6211970087143</v>
      </c>
      <c r="Q1256" s="37">
        <f>Table1[[#This Row],[Trended Medicare Pricing for all RHCs]]-Table1[[#This Row],[SumOfSFY23 Estimated Payment 6/13/2022]]</f>
        <v>679.16856714831226</v>
      </c>
      <c r="R1256" s="35">
        <f>Table1[[#This Row],[SumOfUnits]]*Table1[[#This Row],[Actuarial Factor 6/13/22]]</f>
        <v>4.6321686478537183</v>
      </c>
    </row>
    <row r="1257" spans="1:18" x14ac:dyDescent="0.2">
      <c r="A1257" s="178" t="s">
        <v>65</v>
      </c>
      <c r="B1257" s="33" t="s">
        <v>694</v>
      </c>
      <c r="C1257" s="33" t="s">
        <v>364</v>
      </c>
      <c r="D1257" s="33" t="s">
        <v>184</v>
      </c>
      <c r="E1257" s="33" t="s">
        <v>787</v>
      </c>
      <c r="F1257" s="37">
        <v>632.75</v>
      </c>
      <c r="G1257" s="33">
        <v>3</v>
      </c>
      <c r="H1257" s="33">
        <v>3</v>
      </c>
      <c r="I1257" s="37">
        <f>Table1[[#This Row],[SumOfPaid]]*Table1[[#This Row],[Actuarial Factor 6/13/22]]</f>
        <v>787.73333253472231</v>
      </c>
      <c r="J1257" s="33">
        <v>1.2449361241165109</v>
      </c>
      <c r="K1257" s="33" t="s">
        <v>324</v>
      </c>
      <c r="L1257" s="33" t="s">
        <v>805</v>
      </c>
      <c r="M1257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57" s="35" t="str">
        <f>IFERROR(IF(Table1[[#This Row],[Medicare Rate in CR]]&gt;0,"Y","N"),"N")</f>
        <v>Y</v>
      </c>
      <c r="O1257" s="40">
        <f>Table1[[#This Row],[Medicare Rate in CR]]*Table1[[#This Row],[SumOfUnits]]*Table1[[#This Row],[Actuarial Factor 6/13/22]]</f>
        <v>1254.2606956861437</v>
      </c>
      <c r="P125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1254.2606956861437</v>
      </c>
      <c r="Q1257" s="37">
        <f>Table1[[#This Row],[Trended Medicare Pricing for all RHCs]]-Table1[[#This Row],[SumOfSFY23 Estimated Payment 6/13/2022]]</f>
        <v>466.52736315142135</v>
      </c>
      <c r="R1257" s="35">
        <f>Table1[[#This Row],[SumOfUnits]]*Table1[[#This Row],[Actuarial Factor 6/13/22]]</f>
        <v>3.7348083723495327</v>
      </c>
    </row>
    <row r="1258" spans="1:18" x14ac:dyDescent="0.2">
      <c r="A1258" s="178" t="s">
        <v>65</v>
      </c>
      <c r="B1258" s="33" t="s">
        <v>694</v>
      </c>
      <c r="C1258" s="33" t="s">
        <v>364</v>
      </c>
      <c r="D1258" s="33" t="s">
        <v>185</v>
      </c>
      <c r="E1258" s="33" t="s">
        <v>795</v>
      </c>
      <c r="F1258" s="37">
        <v>209.59</v>
      </c>
      <c r="G1258" s="33">
        <v>1</v>
      </c>
      <c r="H1258" s="33">
        <v>1</v>
      </c>
      <c r="I1258" s="37">
        <f>Table1[[#This Row],[SumOfPaid]]*Table1[[#This Row],[Actuarial Factor 6/13/22]]</f>
        <v>243.80862282270618</v>
      </c>
      <c r="J1258" s="33">
        <v>1.1632645776168051</v>
      </c>
      <c r="K1258" s="33" t="s">
        <v>324</v>
      </c>
      <c r="L1258" s="33" t="s">
        <v>805</v>
      </c>
      <c r="M1258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58" s="35" t="str">
        <f>IFERROR(IF(Table1[[#This Row],[Medicare Rate in CR]]&gt;0,"Y","N"),"N")</f>
        <v>Y</v>
      </c>
      <c r="O1258" s="40">
        <f>Table1[[#This Row],[Medicare Rate in CR]]*Table1[[#This Row],[SumOfUnits]]*Table1[[#This Row],[Actuarial Factor 6/13/22]]</f>
        <v>390.65914310105165</v>
      </c>
      <c r="P125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390.65914310105165</v>
      </c>
      <c r="Q1258" s="37">
        <f>Table1[[#This Row],[Trended Medicare Pricing for all RHCs]]-Table1[[#This Row],[SumOfSFY23 Estimated Payment 6/13/2022]]</f>
        <v>146.85052027834547</v>
      </c>
      <c r="R1258" s="35">
        <f>Table1[[#This Row],[SumOfUnits]]*Table1[[#This Row],[Actuarial Factor 6/13/22]]</f>
        <v>1.1632645776168051</v>
      </c>
    </row>
    <row r="1259" spans="1:18" x14ac:dyDescent="0.2">
      <c r="A1259" s="178" t="s">
        <v>65</v>
      </c>
      <c r="B1259" s="33" t="s">
        <v>694</v>
      </c>
      <c r="C1259" s="33" t="s">
        <v>249</v>
      </c>
      <c r="D1259" s="33" t="s">
        <v>184</v>
      </c>
      <c r="E1259" s="33" t="s">
        <v>792</v>
      </c>
      <c r="F1259" s="37">
        <v>7542.2800000000007</v>
      </c>
      <c r="G1259" s="33">
        <v>36</v>
      </c>
      <c r="H1259" s="33">
        <v>36</v>
      </c>
      <c r="I1259" s="37">
        <f>Table1[[#This Row],[SumOfPaid]]*Table1[[#This Row],[Actuarial Factor 6/13/22]]</f>
        <v>11469.734579800554</v>
      </c>
      <c r="J1259" s="33">
        <v>1.5207251096220973</v>
      </c>
      <c r="K1259" s="33" t="s">
        <v>324</v>
      </c>
      <c r="L1259" s="33" t="s">
        <v>805</v>
      </c>
      <c r="M1259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59" s="35" t="str">
        <f>IFERROR(IF(Table1[[#This Row],[Medicare Rate in CR]]&gt;0,"Y","N"),"N")</f>
        <v>Y</v>
      </c>
      <c r="O1259" s="40">
        <f>Table1[[#This Row],[Medicare Rate in CR]]*Table1[[#This Row],[SumOfUnits]]*Table1[[#This Row],[Actuarial Factor 6/13/22]]</f>
        <v>18385.384088318002</v>
      </c>
      <c r="P125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18385.384088318002</v>
      </c>
      <c r="Q1259" s="37">
        <f>Table1[[#This Row],[Trended Medicare Pricing for all RHCs]]-Table1[[#This Row],[SumOfSFY23 Estimated Payment 6/13/2022]]</f>
        <v>6915.6495085174483</v>
      </c>
      <c r="R1259" s="35">
        <f>Table1[[#This Row],[SumOfUnits]]*Table1[[#This Row],[Actuarial Factor 6/13/22]]</f>
        <v>54.7461039463955</v>
      </c>
    </row>
    <row r="1260" spans="1:18" x14ac:dyDescent="0.2">
      <c r="A1260" s="178" t="s">
        <v>65</v>
      </c>
      <c r="B1260" s="33" t="s">
        <v>694</v>
      </c>
      <c r="C1260" s="33" t="s">
        <v>249</v>
      </c>
      <c r="D1260" s="33" t="s">
        <v>184</v>
      </c>
      <c r="E1260" s="33" t="s">
        <v>786</v>
      </c>
      <c r="F1260" s="37">
        <v>211694.3400000004</v>
      </c>
      <c r="G1260" s="33">
        <v>1004</v>
      </c>
      <c r="H1260" s="33">
        <v>1004</v>
      </c>
      <c r="I1260" s="37">
        <f>Table1[[#This Row],[SumOfPaid]]*Table1[[#This Row],[Actuarial Factor 6/13/22]]</f>
        <v>322236.46236646431</v>
      </c>
      <c r="J1260" s="33">
        <v>1.5221779777695694</v>
      </c>
      <c r="K1260" s="33" t="s">
        <v>324</v>
      </c>
      <c r="L1260" s="33" t="s">
        <v>805</v>
      </c>
      <c r="M1260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60" s="35" t="str">
        <f>IFERROR(IF(Table1[[#This Row],[Medicare Rate in CR]]&gt;0,"Y","N"),"N")</f>
        <v>Y</v>
      </c>
      <c r="O1260" s="40">
        <f>Table1[[#This Row],[Medicare Rate in CR]]*Table1[[#This Row],[SumOfUnits]]*Table1[[#This Row],[Actuarial Factor 6/13/22]]</f>
        <v>513237.80239545193</v>
      </c>
      <c r="P126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513237.80239545193</v>
      </c>
      <c r="Q1260" s="37">
        <f>Table1[[#This Row],[Trended Medicare Pricing for all RHCs]]-Table1[[#This Row],[SumOfSFY23 Estimated Payment 6/13/2022]]</f>
        <v>191001.34002898762</v>
      </c>
      <c r="R1260" s="35">
        <f>Table1[[#This Row],[SumOfUnits]]*Table1[[#This Row],[Actuarial Factor 6/13/22]]</f>
        <v>1528.2666896806477</v>
      </c>
    </row>
    <row r="1261" spans="1:18" x14ac:dyDescent="0.2">
      <c r="A1261" s="178" t="s">
        <v>65</v>
      </c>
      <c r="B1261" s="33" t="s">
        <v>694</v>
      </c>
      <c r="C1261" s="33" t="s">
        <v>249</v>
      </c>
      <c r="D1261" s="33" t="s">
        <v>184</v>
      </c>
      <c r="E1261" s="33" t="s">
        <v>790</v>
      </c>
      <c r="F1261" s="37">
        <v>72563.610000000015</v>
      </c>
      <c r="G1261" s="33">
        <v>344</v>
      </c>
      <c r="H1261" s="33">
        <v>344</v>
      </c>
      <c r="I1261" s="37">
        <f>Table1[[#This Row],[SumOfPaid]]*Table1[[#This Row],[Actuarial Factor 6/13/22]]</f>
        <v>162336.07374678005</v>
      </c>
      <c r="J1261" s="33">
        <v>2.2371554246926251</v>
      </c>
      <c r="K1261" s="33" t="s">
        <v>324</v>
      </c>
      <c r="L1261" s="33" t="s">
        <v>805</v>
      </c>
      <c r="M1261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61" s="35" t="str">
        <f>IFERROR(IF(Table1[[#This Row],[Medicare Rate in CR]]&gt;0,"Y","N"),"N")</f>
        <v>Y</v>
      </c>
      <c r="O1261" s="40">
        <f>Table1[[#This Row],[Medicare Rate in CR]]*Table1[[#This Row],[SumOfUnits]]*Table1[[#This Row],[Actuarial Factor 6/13/22]]</f>
        <v>258448.54375843634</v>
      </c>
      <c r="P126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258448.54375843634</v>
      </c>
      <c r="Q1261" s="37">
        <f>Table1[[#This Row],[Trended Medicare Pricing for all RHCs]]-Table1[[#This Row],[SumOfSFY23 Estimated Payment 6/13/2022]]</f>
        <v>96112.470011656289</v>
      </c>
      <c r="R1261" s="35">
        <f>Table1[[#This Row],[SumOfUnits]]*Table1[[#This Row],[Actuarial Factor 6/13/22]]</f>
        <v>769.58146609426308</v>
      </c>
    </row>
    <row r="1262" spans="1:18" x14ac:dyDescent="0.2">
      <c r="A1262" s="178" t="s">
        <v>65</v>
      </c>
      <c r="B1262" s="33" t="s">
        <v>694</v>
      </c>
      <c r="C1262" s="33" t="s">
        <v>249</v>
      </c>
      <c r="D1262" s="33" t="s">
        <v>184</v>
      </c>
      <c r="E1262" s="33" t="s">
        <v>793</v>
      </c>
      <c r="F1262" s="37">
        <v>2780.8800000000006</v>
      </c>
      <c r="G1262" s="33">
        <v>13</v>
      </c>
      <c r="H1262" s="33">
        <v>13</v>
      </c>
      <c r="I1262" s="37">
        <f>Table1[[#This Row],[SumOfPaid]]*Table1[[#This Row],[Actuarial Factor 6/13/22]]</f>
        <v>6221.2607774192284</v>
      </c>
      <c r="J1262" s="33">
        <v>2.2371554246926251</v>
      </c>
      <c r="K1262" s="33" t="s">
        <v>324</v>
      </c>
      <c r="L1262" s="33" t="s">
        <v>805</v>
      </c>
      <c r="M1262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62" s="35" t="str">
        <f>IFERROR(IF(Table1[[#This Row],[Medicare Rate in CR]]&gt;0,"Y","N"),"N")</f>
        <v>Y</v>
      </c>
      <c r="O1262" s="40">
        <f>Table1[[#This Row],[Medicare Rate in CR]]*Table1[[#This Row],[SumOfUnits]]*Table1[[#This Row],[Actuarial Factor 6/13/22]]</f>
        <v>9766.9507815688157</v>
      </c>
      <c r="P126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9766.9507815688157</v>
      </c>
      <c r="Q1262" s="37">
        <f>Table1[[#This Row],[Trended Medicare Pricing for all RHCs]]-Table1[[#This Row],[SumOfSFY23 Estimated Payment 6/13/2022]]</f>
        <v>3545.6900041495874</v>
      </c>
      <c r="R1262" s="35">
        <f>Table1[[#This Row],[SumOfUnits]]*Table1[[#This Row],[Actuarial Factor 6/13/22]]</f>
        <v>29.083020521004126</v>
      </c>
    </row>
    <row r="1263" spans="1:18" x14ac:dyDescent="0.2">
      <c r="A1263" s="178" t="s">
        <v>65</v>
      </c>
      <c r="B1263" s="33" t="s">
        <v>694</v>
      </c>
      <c r="C1263" s="33" t="s">
        <v>249</v>
      </c>
      <c r="D1263" s="33" t="s">
        <v>184</v>
      </c>
      <c r="E1263" s="33" t="s">
        <v>789</v>
      </c>
      <c r="F1263" s="37">
        <v>254044.84000000032</v>
      </c>
      <c r="G1263" s="33">
        <v>1201</v>
      </c>
      <c r="H1263" s="33">
        <v>1201</v>
      </c>
      <c r="I1263" s="37">
        <f>Table1[[#This Row],[SumOfPaid]]*Table1[[#This Row],[Actuarial Factor 6/13/22]]</f>
        <v>394270.78093068022</v>
      </c>
      <c r="J1263" s="33">
        <v>1.551973190759079</v>
      </c>
      <c r="K1263" s="33" t="s">
        <v>324</v>
      </c>
      <c r="L1263" s="33" t="s">
        <v>805</v>
      </c>
      <c r="M1263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63" s="35" t="str">
        <f>IFERROR(IF(Table1[[#This Row],[Medicare Rate in CR]]&gt;0,"Y","N"),"N")</f>
        <v>Y</v>
      </c>
      <c r="O1263" s="40">
        <f>Table1[[#This Row],[Medicare Rate in CR]]*Table1[[#This Row],[SumOfUnits]]*Table1[[#This Row],[Actuarial Factor 6/13/22]]</f>
        <v>625960.18713979842</v>
      </c>
      <c r="P126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625960.18713979842</v>
      </c>
      <c r="Q1263" s="37">
        <f>Table1[[#This Row],[Trended Medicare Pricing for all RHCs]]-Table1[[#This Row],[SumOfSFY23 Estimated Payment 6/13/2022]]</f>
        <v>231689.4062091182</v>
      </c>
      <c r="R1263" s="35">
        <f>Table1[[#This Row],[SumOfUnits]]*Table1[[#This Row],[Actuarial Factor 6/13/22]]</f>
        <v>1863.9198021016539</v>
      </c>
    </row>
    <row r="1264" spans="1:18" x14ac:dyDescent="0.2">
      <c r="A1264" s="178" t="s">
        <v>65</v>
      </c>
      <c r="B1264" s="33" t="s">
        <v>694</v>
      </c>
      <c r="C1264" s="33" t="s">
        <v>249</v>
      </c>
      <c r="D1264" s="33" t="s">
        <v>184</v>
      </c>
      <c r="E1264" s="33" t="s">
        <v>791</v>
      </c>
      <c r="F1264" s="37">
        <v>208560.58999999991</v>
      </c>
      <c r="G1264" s="33">
        <v>994</v>
      </c>
      <c r="H1264" s="33">
        <v>994</v>
      </c>
      <c r="I1264" s="37">
        <f>Table1[[#This Row],[SumOfPaid]]*Table1[[#This Row],[Actuarial Factor 6/13/22]]</f>
        <v>345495.3148833334</v>
      </c>
      <c r="J1264" s="33">
        <v>1.6565704713595868</v>
      </c>
      <c r="K1264" s="33" t="s">
        <v>324</v>
      </c>
      <c r="L1264" s="33" t="s">
        <v>805</v>
      </c>
      <c r="M1264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64" s="35" t="str">
        <f>IFERROR(IF(Table1[[#This Row],[Medicare Rate in CR]]&gt;0,"Y","N"),"N")</f>
        <v>Y</v>
      </c>
      <c r="O1264" s="40">
        <f>Table1[[#This Row],[Medicare Rate in CR]]*Table1[[#This Row],[SumOfUnits]]*Table1[[#This Row],[Actuarial Factor 6/13/22]]</f>
        <v>552988.10502830986</v>
      </c>
      <c r="P126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552988.10502830986</v>
      </c>
      <c r="Q1264" s="37">
        <f>Table1[[#This Row],[Trended Medicare Pricing for all RHCs]]-Table1[[#This Row],[SumOfSFY23 Estimated Payment 6/13/2022]]</f>
        <v>207492.79014497646</v>
      </c>
      <c r="R1264" s="35">
        <f>Table1[[#This Row],[SumOfUnits]]*Table1[[#This Row],[Actuarial Factor 6/13/22]]</f>
        <v>1646.6310485314293</v>
      </c>
    </row>
    <row r="1265" spans="1:18" x14ac:dyDescent="0.2">
      <c r="A1265" s="178" t="s">
        <v>65</v>
      </c>
      <c r="B1265" s="33" t="s">
        <v>694</v>
      </c>
      <c r="C1265" s="33" t="s">
        <v>249</v>
      </c>
      <c r="D1265" s="33" t="s">
        <v>184</v>
      </c>
      <c r="E1265" s="33" t="s">
        <v>788</v>
      </c>
      <c r="F1265" s="37">
        <v>65566.429999999993</v>
      </c>
      <c r="G1265" s="33">
        <v>309</v>
      </c>
      <c r="H1265" s="33">
        <v>309</v>
      </c>
      <c r="I1265" s="37">
        <f>Table1[[#This Row],[SumOfPaid]]*Table1[[#This Row],[Actuarial Factor 6/13/22]]</f>
        <v>132071.79919985612</v>
      </c>
      <c r="J1265" s="33">
        <v>2.0143204258620782</v>
      </c>
      <c r="K1265" s="33" t="s">
        <v>324</v>
      </c>
      <c r="L1265" s="33" t="s">
        <v>805</v>
      </c>
      <c r="M1265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65" s="35" t="str">
        <f>IFERROR(IF(Table1[[#This Row],[Medicare Rate in CR]]&gt;0,"Y","N"),"N")</f>
        <v>Y</v>
      </c>
      <c r="O1265" s="40">
        <f>Table1[[#This Row],[Medicare Rate in CR]]*Table1[[#This Row],[SumOfUnits]]*Table1[[#This Row],[Actuarial Factor 6/13/22]]</f>
        <v>209028.99164273386</v>
      </c>
      <c r="P126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209028.99164273386</v>
      </c>
      <c r="Q1265" s="37">
        <f>Table1[[#This Row],[Trended Medicare Pricing for all RHCs]]-Table1[[#This Row],[SumOfSFY23 Estimated Payment 6/13/2022]]</f>
        <v>76957.192442877742</v>
      </c>
      <c r="R1265" s="35">
        <f>Table1[[#This Row],[SumOfUnits]]*Table1[[#This Row],[Actuarial Factor 6/13/22]]</f>
        <v>622.42501159138214</v>
      </c>
    </row>
    <row r="1266" spans="1:18" x14ac:dyDescent="0.2">
      <c r="A1266" s="178" t="s">
        <v>65</v>
      </c>
      <c r="B1266" s="33" t="s">
        <v>694</v>
      </c>
      <c r="C1266" s="33" t="s">
        <v>249</v>
      </c>
      <c r="D1266" s="33" t="s">
        <v>184</v>
      </c>
      <c r="E1266" s="33" t="s">
        <v>787</v>
      </c>
      <c r="F1266" s="37">
        <v>99174.49</v>
      </c>
      <c r="G1266" s="33">
        <v>469</v>
      </c>
      <c r="H1266" s="33">
        <v>469</v>
      </c>
      <c r="I1266" s="37">
        <f>Table1[[#This Row],[SumOfPaid]]*Table1[[#This Row],[Actuarial Factor 6/13/22]]</f>
        <v>123931.023854057</v>
      </c>
      <c r="J1266" s="33">
        <v>1.2496260263506975</v>
      </c>
      <c r="K1266" s="33" t="s">
        <v>324</v>
      </c>
      <c r="L1266" s="33" t="s">
        <v>805</v>
      </c>
      <c r="M1266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66" s="35" t="str">
        <f>IFERROR(IF(Table1[[#This Row],[Medicare Rate in CR]]&gt;0,"Y","N"),"N")</f>
        <v>Y</v>
      </c>
      <c r="O1266" s="40">
        <f>Table1[[#This Row],[Medicare Rate in CR]]*Table1[[#This Row],[SumOfUnits]]*Table1[[#This Row],[Actuarial Factor 6/13/22]]</f>
        <v>196821.43505336737</v>
      </c>
      <c r="P126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196821.43505336737</v>
      </c>
      <c r="Q1266" s="37">
        <f>Table1[[#This Row],[Trended Medicare Pricing for all RHCs]]-Table1[[#This Row],[SumOfSFY23 Estimated Payment 6/13/2022]]</f>
        <v>72890.411199310372</v>
      </c>
      <c r="R1266" s="35">
        <f>Table1[[#This Row],[SumOfUnits]]*Table1[[#This Row],[Actuarial Factor 6/13/22]]</f>
        <v>586.07460635847713</v>
      </c>
    </row>
    <row r="1267" spans="1:18" x14ac:dyDescent="0.2">
      <c r="A1267" s="178" t="s">
        <v>65</v>
      </c>
      <c r="B1267" s="33" t="s">
        <v>694</v>
      </c>
      <c r="C1267" s="33" t="s">
        <v>249</v>
      </c>
      <c r="D1267" s="33" t="s">
        <v>2</v>
      </c>
      <c r="E1267" s="33" t="s">
        <v>802</v>
      </c>
      <c r="F1267" s="37">
        <v>213.57</v>
      </c>
      <c r="G1267" s="33">
        <v>1</v>
      </c>
      <c r="H1267" s="33">
        <v>1</v>
      </c>
      <c r="I1267" s="37">
        <f>Table1[[#This Row],[SumOfPaid]]*Table1[[#This Row],[Actuarial Factor 6/13/22]]</f>
        <v>225.05048797351947</v>
      </c>
      <c r="J1267" s="33">
        <v>1.0537551527532869</v>
      </c>
      <c r="K1267" s="33" t="s">
        <v>324</v>
      </c>
      <c r="L1267" s="33" t="s">
        <v>805</v>
      </c>
      <c r="M1267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67" s="35" t="str">
        <f>IFERROR(IF(Table1[[#This Row],[Medicare Rate in CR]]&gt;0,"Y","N"),"N")</f>
        <v>Y</v>
      </c>
      <c r="O1267" s="40">
        <f>Table1[[#This Row],[Medicare Rate in CR]]*Table1[[#This Row],[SumOfUnits]]*Table1[[#This Row],[Actuarial Factor 6/13/22]]</f>
        <v>353.88259294913632</v>
      </c>
      <c r="P126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353.88259294913632</v>
      </c>
      <c r="Q1267" s="37">
        <f>Table1[[#This Row],[Trended Medicare Pricing for all RHCs]]-Table1[[#This Row],[SumOfSFY23 Estimated Payment 6/13/2022]]</f>
        <v>128.83210497561686</v>
      </c>
      <c r="R1267" s="35">
        <f>Table1[[#This Row],[SumOfUnits]]*Table1[[#This Row],[Actuarial Factor 6/13/22]]</f>
        <v>1.0537551527532869</v>
      </c>
    </row>
    <row r="1268" spans="1:18" x14ac:dyDescent="0.2">
      <c r="A1268" s="178" t="s">
        <v>65</v>
      </c>
      <c r="B1268" s="33" t="s">
        <v>694</v>
      </c>
      <c r="C1268" s="33" t="s">
        <v>249</v>
      </c>
      <c r="D1268" s="33" t="s">
        <v>2</v>
      </c>
      <c r="E1268" s="33" t="s">
        <v>801</v>
      </c>
      <c r="F1268" s="37">
        <v>419.18</v>
      </c>
      <c r="G1268" s="33">
        <v>2</v>
      </c>
      <c r="H1268" s="33">
        <v>2</v>
      </c>
      <c r="I1268" s="37">
        <f>Table1[[#This Row],[SumOfPaid]]*Table1[[#This Row],[Actuarial Factor 6/13/22]]</f>
        <v>581.8543435449875</v>
      </c>
      <c r="J1268" s="33">
        <v>1.388077540781973</v>
      </c>
      <c r="K1268" s="33" t="s">
        <v>324</v>
      </c>
      <c r="L1268" s="33" t="s">
        <v>805</v>
      </c>
      <c r="M1268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68" s="35" t="str">
        <f>IFERROR(IF(Table1[[#This Row],[Medicare Rate in CR]]&gt;0,"Y","N"),"N")</f>
        <v>Y</v>
      </c>
      <c r="O1268" s="40">
        <f>Table1[[#This Row],[Medicare Rate in CR]]*Table1[[#This Row],[SumOfUnits]]*Table1[[#This Row],[Actuarial Factor 6/13/22]]</f>
        <v>932.31616104161992</v>
      </c>
      <c r="P126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932.31616104161992</v>
      </c>
      <c r="Q1268" s="37">
        <f>Table1[[#This Row],[Trended Medicare Pricing for all RHCs]]-Table1[[#This Row],[SumOfSFY23 Estimated Payment 6/13/2022]]</f>
        <v>350.46181749663242</v>
      </c>
      <c r="R1268" s="35">
        <f>Table1[[#This Row],[SumOfUnits]]*Table1[[#This Row],[Actuarial Factor 6/13/22]]</f>
        <v>2.776155081563946</v>
      </c>
    </row>
    <row r="1269" spans="1:18" x14ac:dyDescent="0.2">
      <c r="A1269" s="178" t="s">
        <v>65</v>
      </c>
      <c r="B1269" s="33" t="s">
        <v>694</v>
      </c>
      <c r="C1269" s="33" t="s">
        <v>249</v>
      </c>
      <c r="D1269" s="33" t="s">
        <v>2</v>
      </c>
      <c r="E1269" s="33" t="s">
        <v>804</v>
      </c>
      <c r="F1269" s="37">
        <v>209.59</v>
      </c>
      <c r="G1269" s="33">
        <v>1</v>
      </c>
      <c r="H1269" s="33">
        <v>1</v>
      </c>
      <c r="I1269" s="37">
        <f>Table1[[#This Row],[SumOfPaid]]*Table1[[#This Row],[Actuarial Factor 6/13/22]]</f>
        <v>142.28266782918919</v>
      </c>
      <c r="J1269" s="33">
        <v>0.6788619105357564</v>
      </c>
      <c r="K1269" s="33" t="s">
        <v>324</v>
      </c>
      <c r="L1269" s="33" t="s">
        <v>805</v>
      </c>
      <c r="M1269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69" s="35" t="str">
        <f>IFERROR(IF(Table1[[#This Row],[Medicare Rate in CR]]&gt;0,"Y","N"),"N")</f>
        <v>Y</v>
      </c>
      <c r="O1269" s="40">
        <f>Table1[[#This Row],[Medicare Rate in CR]]*Table1[[#This Row],[SumOfUnits]]*Table1[[#This Row],[Actuarial Factor 6/13/22]]</f>
        <v>227.98219541522306</v>
      </c>
      <c r="P126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227.98219541522306</v>
      </c>
      <c r="Q1269" s="37">
        <f>Table1[[#This Row],[Trended Medicare Pricing for all RHCs]]-Table1[[#This Row],[SumOfSFY23 Estimated Payment 6/13/2022]]</f>
        <v>85.699527586033867</v>
      </c>
      <c r="R1269" s="35">
        <f>Table1[[#This Row],[SumOfUnits]]*Table1[[#This Row],[Actuarial Factor 6/13/22]]</f>
        <v>0.6788619105357564</v>
      </c>
    </row>
    <row r="1270" spans="1:18" x14ac:dyDescent="0.2">
      <c r="A1270" s="178" t="s">
        <v>65</v>
      </c>
      <c r="B1270" s="33" t="s">
        <v>694</v>
      </c>
      <c r="C1270" s="33" t="s">
        <v>249</v>
      </c>
      <c r="D1270" s="33" t="s">
        <v>2</v>
      </c>
      <c r="E1270" s="33" t="s">
        <v>800</v>
      </c>
      <c r="F1270" s="37">
        <v>3780.58</v>
      </c>
      <c r="G1270" s="33">
        <v>18</v>
      </c>
      <c r="H1270" s="33">
        <v>18</v>
      </c>
      <c r="I1270" s="37">
        <f>Table1[[#This Row],[SumOfPaid]]*Table1[[#This Row],[Actuarial Factor 6/13/22]]</f>
        <v>4942.2003448408104</v>
      </c>
      <c r="J1270" s="33">
        <v>1.307259823847349</v>
      </c>
      <c r="K1270" s="33" t="s">
        <v>324</v>
      </c>
      <c r="L1270" s="33" t="s">
        <v>805</v>
      </c>
      <c r="M1270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70" s="35" t="str">
        <f>IFERROR(IF(Table1[[#This Row],[Medicare Rate in CR]]&gt;0,"Y","N"),"N")</f>
        <v>Y</v>
      </c>
      <c r="O1270" s="40">
        <f>Table1[[#This Row],[Medicare Rate in CR]]*Table1[[#This Row],[SumOfUnits]]*Table1[[#This Row],[Actuarial Factor 6/13/22]]</f>
        <v>7902.3071995677928</v>
      </c>
      <c r="P127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7902.3071995677928</v>
      </c>
      <c r="Q1270" s="37">
        <f>Table1[[#This Row],[Trended Medicare Pricing for all RHCs]]-Table1[[#This Row],[SumOfSFY23 Estimated Payment 6/13/2022]]</f>
        <v>2960.1068547269824</v>
      </c>
      <c r="R1270" s="35">
        <f>Table1[[#This Row],[SumOfUnits]]*Table1[[#This Row],[Actuarial Factor 6/13/22]]</f>
        <v>23.530676829252283</v>
      </c>
    </row>
    <row r="1271" spans="1:18" x14ac:dyDescent="0.2">
      <c r="A1271" s="178" t="s">
        <v>65</v>
      </c>
      <c r="B1271" s="33" t="s">
        <v>694</v>
      </c>
      <c r="C1271" s="33" t="s">
        <v>249</v>
      </c>
      <c r="D1271" s="33" t="s">
        <v>2</v>
      </c>
      <c r="E1271" s="33" t="s">
        <v>798</v>
      </c>
      <c r="F1271" s="37">
        <v>4002.11</v>
      </c>
      <c r="G1271" s="33">
        <v>19</v>
      </c>
      <c r="H1271" s="33">
        <v>19</v>
      </c>
      <c r="I1271" s="37">
        <f>Table1[[#This Row],[SumOfPaid]]*Table1[[#This Row],[Actuarial Factor 6/13/22]]</f>
        <v>5804.2434111221219</v>
      </c>
      <c r="J1271" s="33">
        <v>1.4502958217345654</v>
      </c>
      <c r="K1271" s="33" t="s">
        <v>324</v>
      </c>
      <c r="L1271" s="33" t="s">
        <v>805</v>
      </c>
      <c r="M1271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71" s="35" t="str">
        <f>IFERROR(IF(Table1[[#This Row],[Medicare Rate in CR]]&gt;0,"Y","N"),"N")</f>
        <v>Y</v>
      </c>
      <c r="O1271" s="40">
        <f>Table1[[#This Row],[Medicare Rate in CR]]*Table1[[#This Row],[SumOfUnits]]*Table1[[#This Row],[Actuarial Factor 6/13/22]]</f>
        <v>9254.0040704492621</v>
      </c>
      <c r="P127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9254.0040704492621</v>
      </c>
      <c r="Q1271" s="37">
        <f>Table1[[#This Row],[Trended Medicare Pricing for all RHCs]]-Table1[[#This Row],[SumOfSFY23 Estimated Payment 6/13/2022]]</f>
        <v>3449.7606593271403</v>
      </c>
      <c r="R1271" s="35">
        <f>Table1[[#This Row],[SumOfUnits]]*Table1[[#This Row],[Actuarial Factor 6/13/22]]</f>
        <v>27.555620612956744</v>
      </c>
    </row>
    <row r="1272" spans="1:18" x14ac:dyDescent="0.2">
      <c r="A1272" s="178" t="s">
        <v>65</v>
      </c>
      <c r="B1272" s="33" t="s">
        <v>694</v>
      </c>
      <c r="C1272" s="33" t="s">
        <v>249</v>
      </c>
      <c r="D1272" s="33" t="s">
        <v>2</v>
      </c>
      <c r="E1272" s="33" t="s">
        <v>799</v>
      </c>
      <c r="F1272" s="37">
        <v>15257.36</v>
      </c>
      <c r="G1272" s="33">
        <v>73</v>
      </c>
      <c r="H1272" s="33">
        <v>73</v>
      </c>
      <c r="I1272" s="37">
        <f>Table1[[#This Row],[SumOfPaid]]*Table1[[#This Row],[Actuarial Factor 6/13/22]]</f>
        <v>17362.810967857989</v>
      </c>
      <c r="J1272" s="33">
        <v>1.1379957586278353</v>
      </c>
      <c r="K1272" s="33" t="s">
        <v>324</v>
      </c>
      <c r="L1272" s="33" t="s">
        <v>805</v>
      </c>
      <c r="M1272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72" s="35" t="str">
        <f>IFERROR(IF(Table1[[#This Row],[Medicare Rate in CR]]&gt;0,"Y","N"),"N")</f>
        <v>Y</v>
      </c>
      <c r="O1272" s="40">
        <f>Table1[[#This Row],[Medicare Rate in CR]]*Table1[[#This Row],[SumOfUnits]]*Table1[[#This Row],[Actuarial Factor 6/13/22]]</f>
        <v>27898.637440258972</v>
      </c>
      <c r="P127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27898.637440258972</v>
      </c>
      <c r="Q1272" s="37">
        <f>Table1[[#This Row],[Trended Medicare Pricing for all RHCs]]-Table1[[#This Row],[SumOfSFY23 Estimated Payment 6/13/2022]]</f>
        <v>10535.826472400982</v>
      </c>
      <c r="R1272" s="35">
        <f>Table1[[#This Row],[SumOfUnits]]*Table1[[#This Row],[Actuarial Factor 6/13/22]]</f>
        <v>83.073690379831973</v>
      </c>
    </row>
    <row r="1273" spans="1:18" x14ac:dyDescent="0.2">
      <c r="A1273" s="178" t="s">
        <v>65</v>
      </c>
      <c r="B1273" s="33" t="s">
        <v>694</v>
      </c>
      <c r="C1273" s="33" t="s">
        <v>249</v>
      </c>
      <c r="D1273" s="33" t="s">
        <v>185</v>
      </c>
      <c r="E1273" s="33" t="s">
        <v>794</v>
      </c>
      <c r="F1273" s="37">
        <v>2515.08</v>
      </c>
      <c r="G1273" s="33">
        <v>12</v>
      </c>
      <c r="H1273" s="33">
        <v>12</v>
      </c>
      <c r="I1273" s="37">
        <f>Table1[[#This Row],[SumOfPaid]]*Table1[[#This Row],[Actuarial Factor 6/13/22]]</f>
        <v>2740.3993643924646</v>
      </c>
      <c r="J1273" s="33">
        <v>1.0895873548326354</v>
      </c>
      <c r="K1273" s="33" t="s">
        <v>324</v>
      </c>
      <c r="L1273" s="33" t="s">
        <v>805</v>
      </c>
      <c r="M1273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73" s="35" t="str">
        <f>IFERROR(IF(Table1[[#This Row],[Medicare Rate in CR]]&gt;0,"Y","N"),"N")</f>
        <v>Y</v>
      </c>
      <c r="O1273" s="40">
        <f>Table1[[#This Row],[Medicare Rate in CR]]*Table1[[#This Row],[SumOfUnits]]*Table1[[#This Row],[Actuarial Factor 6/13/22]]</f>
        <v>4390.9934564813275</v>
      </c>
      <c r="P127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4390.9934564813275</v>
      </c>
      <c r="Q1273" s="37">
        <f>Table1[[#This Row],[Trended Medicare Pricing for all RHCs]]-Table1[[#This Row],[SumOfSFY23 Estimated Payment 6/13/2022]]</f>
        <v>1650.5940920888629</v>
      </c>
      <c r="R1273" s="35">
        <f>Table1[[#This Row],[SumOfUnits]]*Table1[[#This Row],[Actuarial Factor 6/13/22]]</f>
        <v>13.075048257991625</v>
      </c>
    </row>
    <row r="1274" spans="1:18" x14ac:dyDescent="0.2">
      <c r="A1274" s="178" t="s">
        <v>65</v>
      </c>
      <c r="B1274" s="33" t="s">
        <v>694</v>
      </c>
      <c r="C1274" s="33" t="s">
        <v>249</v>
      </c>
      <c r="D1274" s="33" t="s">
        <v>185</v>
      </c>
      <c r="E1274" s="33" t="s">
        <v>607</v>
      </c>
      <c r="F1274" s="37">
        <v>3567.0099999999998</v>
      </c>
      <c r="G1274" s="33">
        <v>17</v>
      </c>
      <c r="H1274" s="33">
        <v>17</v>
      </c>
      <c r="I1274" s="37">
        <f>Table1[[#This Row],[SumOfPaid]]*Table1[[#This Row],[Actuarial Factor 6/13/22]]</f>
        <v>5394.3018132653151</v>
      </c>
      <c r="J1274" s="33">
        <v>1.5122754949566488</v>
      </c>
      <c r="K1274" s="33" t="s">
        <v>324</v>
      </c>
      <c r="L1274" s="33" t="s">
        <v>805</v>
      </c>
      <c r="M1274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74" s="35" t="str">
        <f>IFERROR(IF(Table1[[#This Row],[Medicare Rate in CR]]&gt;0,"Y","N"),"N")</f>
        <v>Y</v>
      </c>
      <c r="O1274" s="40">
        <f>Table1[[#This Row],[Medicare Rate in CR]]*Table1[[#This Row],[SumOfUnits]]*Table1[[#This Row],[Actuarial Factor 6/13/22]]</f>
        <v>8633.7471510119522</v>
      </c>
      <c r="P127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8633.7471510119522</v>
      </c>
      <c r="Q1274" s="37">
        <f>Table1[[#This Row],[Trended Medicare Pricing for all RHCs]]-Table1[[#This Row],[SumOfSFY23 Estimated Payment 6/13/2022]]</f>
        <v>3239.4453377466371</v>
      </c>
      <c r="R1274" s="35">
        <f>Table1[[#This Row],[SumOfUnits]]*Table1[[#This Row],[Actuarial Factor 6/13/22]]</f>
        <v>25.708683414263028</v>
      </c>
    </row>
    <row r="1275" spans="1:18" x14ac:dyDescent="0.2">
      <c r="A1275" s="178" t="s">
        <v>65</v>
      </c>
      <c r="B1275" s="33" t="s">
        <v>694</v>
      </c>
      <c r="C1275" s="33" t="s">
        <v>249</v>
      </c>
      <c r="D1275" s="33" t="s">
        <v>185</v>
      </c>
      <c r="E1275" s="33" t="s">
        <v>797</v>
      </c>
      <c r="F1275" s="37">
        <v>6521.17</v>
      </c>
      <c r="G1275" s="33">
        <v>31</v>
      </c>
      <c r="H1275" s="33">
        <v>31</v>
      </c>
      <c r="I1275" s="37">
        <f>Table1[[#This Row],[SumOfPaid]]*Table1[[#This Row],[Actuarial Factor 6/13/22]]</f>
        <v>7110.6004378730986</v>
      </c>
      <c r="J1275" s="33">
        <v>1.0903872215987467</v>
      </c>
      <c r="K1275" s="33" t="s">
        <v>324</v>
      </c>
      <c r="L1275" s="33" t="s">
        <v>805</v>
      </c>
      <c r="M1275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75" s="35" t="str">
        <f>IFERROR(IF(Table1[[#This Row],[Medicare Rate in CR]]&gt;0,"Y","N"),"N")</f>
        <v>Y</v>
      </c>
      <c r="O1275" s="40">
        <f>Table1[[#This Row],[Medicare Rate in CR]]*Table1[[#This Row],[SumOfUnits]]*Table1[[#This Row],[Actuarial Factor 6/13/22]]</f>
        <v>11351.726959514719</v>
      </c>
      <c r="P127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11351.726959514719</v>
      </c>
      <c r="Q1275" s="37">
        <f>Table1[[#This Row],[Trended Medicare Pricing for all RHCs]]-Table1[[#This Row],[SumOfSFY23 Estimated Payment 6/13/2022]]</f>
        <v>4241.1265216416205</v>
      </c>
      <c r="R1275" s="35">
        <f>Table1[[#This Row],[SumOfUnits]]*Table1[[#This Row],[Actuarial Factor 6/13/22]]</f>
        <v>33.802003869561148</v>
      </c>
    </row>
    <row r="1276" spans="1:18" x14ac:dyDescent="0.2">
      <c r="A1276" s="178" t="s">
        <v>65</v>
      </c>
      <c r="B1276" s="33" t="s">
        <v>694</v>
      </c>
      <c r="C1276" s="33" t="s">
        <v>249</v>
      </c>
      <c r="D1276" s="33" t="s">
        <v>185</v>
      </c>
      <c r="E1276" s="33" t="s">
        <v>796</v>
      </c>
      <c r="F1276" s="37">
        <v>15331.91</v>
      </c>
      <c r="G1276" s="33">
        <v>73</v>
      </c>
      <c r="H1276" s="33">
        <v>73</v>
      </c>
      <c r="I1276" s="37">
        <f>Table1[[#This Row],[SumOfPaid]]*Table1[[#This Row],[Actuarial Factor 6/13/22]]</f>
        <v>14577.758554177033</v>
      </c>
      <c r="J1276" s="33">
        <v>0.95081164409242114</v>
      </c>
      <c r="K1276" s="33" t="s">
        <v>324</v>
      </c>
      <c r="L1276" s="33" t="s">
        <v>805</v>
      </c>
      <c r="M1276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76" s="35" t="str">
        <f>IFERROR(IF(Table1[[#This Row],[Medicare Rate in CR]]&gt;0,"Y","N"),"N")</f>
        <v>Y</v>
      </c>
      <c r="O1276" s="40">
        <f>Table1[[#This Row],[Medicare Rate in CR]]*Table1[[#This Row],[SumOfUnits]]*Table1[[#This Row],[Actuarial Factor 6/13/22]]</f>
        <v>23309.70843379572</v>
      </c>
      <c r="P127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23309.70843379572</v>
      </c>
      <c r="Q1276" s="37">
        <f>Table1[[#This Row],[Trended Medicare Pricing for all RHCs]]-Table1[[#This Row],[SumOfSFY23 Estimated Payment 6/13/2022]]</f>
        <v>8731.9498796186872</v>
      </c>
      <c r="R1276" s="35">
        <f>Table1[[#This Row],[SumOfUnits]]*Table1[[#This Row],[Actuarial Factor 6/13/22]]</f>
        <v>69.409250018746746</v>
      </c>
    </row>
    <row r="1277" spans="1:18" x14ac:dyDescent="0.2">
      <c r="A1277" s="178" t="s">
        <v>65</v>
      </c>
      <c r="B1277" s="33" t="s">
        <v>694</v>
      </c>
      <c r="C1277" s="33" t="s">
        <v>249</v>
      </c>
      <c r="D1277" s="33" t="s">
        <v>185</v>
      </c>
      <c r="E1277" s="33" t="s">
        <v>795</v>
      </c>
      <c r="F1277" s="37">
        <v>93518.060000000012</v>
      </c>
      <c r="G1277" s="33">
        <v>446</v>
      </c>
      <c r="H1277" s="33">
        <v>446</v>
      </c>
      <c r="I1277" s="37">
        <f>Table1[[#This Row],[SumOfPaid]]*Table1[[#This Row],[Actuarial Factor 6/13/22]]</f>
        <v>106636.5966601666</v>
      </c>
      <c r="J1277" s="33">
        <v>1.1402781094920766</v>
      </c>
      <c r="K1277" s="33" t="s">
        <v>324</v>
      </c>
      <c r="L1277" s="33" t="s">
        <v>805</v>
      </c>
      <c r="M1277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77" s="35" t="str">
        <f>IFERROR(IF(Table1[[#This Row],[Medicare Rate in CR]]&gt;0,"Y","N"),"N")</f>
        <v>Y</v>
      </c>
      <c r="O1277" s="40">
        <f>Table1[[#This Row],[Medicare Rate in CR]]*Table1[[#This Row],[SumOfUnits]]*Table1[[#This Row],[Actuarial Factor 6/13/22]]</f>
        <v>170791.06048978295</v>
      </c>
      <c r="P127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170791.06048978295</v>
      </c>
      <c r="Q1277" s="37">
        <f>Table1[[#This Row],[Trended Medicare Pricing for all RHCs]]-Table1[[#This Row],[SumOfSFY23 Estimated Payment 6/13/2022]]</f>
        <v>64154.463829616347</v>
      </c>
      <c r="R1277" s="35">
        <f>Table1[[#This Row],[SumOfUnits]]*Table1[[#This Row],[Actuarial Factor 6/13/22]]</f>
        <v>508.56403683346616</v>
      </c>
    </row>
    <row r="1278" spans="1:18" x14ac:dyDescent="0.2">
      <c r="A1278" s="178" t="s">
        <v>65</v>
      </c>
      <c r="B1278" s="33" t="s">
        <v>694</v>
      </c>
      <c r="C1278" s="33" t="s">
        <v>220</v>
      </c>
      <c r="D1278" s="33" t="s">
        <v>184</v>
      </c>
      <c r="E1278" s="33" t="s">
        <v>789</v>
      </c>
      <c r="F1278" s="37">
        <v>628.77</v>
      </c>
      <c r="G1278" s="33">
        <v>3</v>
      </c>
      <c r="H1278" s="33">
        <v>3</v>
      </c>
      <c r="I1278" s="37">
        <f>Table1[[#This Row],[SumOfPaid]]*Table1[[#This Row],[Actuarial Factor 6/13/22]]</f>
        <v>962.54248561105078</v>
      </c>
      <c r="J1278" s="33">
        <v>1.5308339863718861</v>
      </c>
      <c r="K1278" s="33" t="s">
        <v>324</v>
      </c>
      <c r="L1278" s="33" t="s">
        <v>805</v>
      </c>
      <c r="M1278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78" s="35" t="str">
        <f>IFERROR(IF(Table1[[#This Row],[Medicare Rate in CR]]&gt;0,"Y","N"),"N")</f>
        <v>Y</v>
      </c>
      <c r="O1278" s="40">
        <f>Table1[[#This Row],[Medicare Rate in CR]]*Table1[[#This Row],[SumOfUnits]]*Table1[[#This Row],[Actuarial Factor 6/13/22]]</f>
        <v>1542.2999329298116</v>
      </c>
      <c r="P127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1542.2999329298116</v>
      </c>
      <c r="Q1278" s="37">
        <f>Table1[[#This Row],[Trended Medicare Pricing for all RHCs]]-Table1[[#This Row],[SumOfSFY23 Estimated Payment 6/13/2022]]</f>
        <v>579.7574473187608</v>
      </c>
      <c r="R1278" s="35">
        <f>Table1[[#This Row],[SumOfUnits]]*Table1[[#This Row],[Actuarial Factor 6/13/22]]</f>
        <v>4.5925019591156584</v>
      </c>
    </row>
    <row r="1279" spans="1:18" x14ac:dyDescent="0.2">
      <c r="A1279" s="178" t="s">
        <v>65</v>
      </c>
      <c r="B1279" s="33" t="s">
        <v>694</v>
      </c>
      <c r="C1279" s="33" t="s">
        <v>422</v>
      </c>
      <c r="D1279" s="33" t="s">
        <v>184</v>
      </c>
      <c r="E1279" s="33" t="s">
        <v>790</v>
      </c>
      <c r="F1279" s="37">
        <v>419.18</v>
      </c>
      <c r="G1279" s="33">
        <v>2</v>
      </c>
      <c r="H1279" s="33">
        <v>2</v>
      </c>
      <c r="I1279" s="37">
        <f>Table1[[#This Row],[SumOfPaid]]*Table1[[#This Row],[Actuarial Factor 6/13/22]]</f>
        <v>881.32521931251233</v>
      </c>
      <c r="J1279" s="33">
        <v>2.1024982568646222</v>
      </c>
      <c r="K1279" s="33" t="s">
        <v>324</v>
      </c>
      <c r="L1279" s="33" t="s">
        <v>805</v>
      </c>
      <c r="M1279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79" s="35" t="str">
        <f>IFERROR(IF(Table1[[#This Row],[Medicare Rate in CR]]&gt;0,"Y","N"),"N")</f>
        <v>Y</v>
      </c>
      <c r="O1279" s="40">
        <f>Table1[[#This Row],[Medicare Rate in CR]]*Table1[[#This Row],[SumOfUnits]]*Table1[[#This Row],[Actuarial Factor 6/13/22]]</f>
        <v>1412.1639792056922</v>
      </c>
      <c r="P127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1412.1639792056922</v>
      </c>
      <c r="Q1279" s="37">
        <f>Table1[[#This Row],[Trended Medicare Pricing for all RHCs]]-Table1[[#This Row],[SumOfSFY23 Estimated Payment 6/13/2022]]</f>
        <v>530.83875989317983</v>
      </c>
      <c r="R1279" s="35">
        <f>Table1[[#This Row],[SumOfUnits]]*Table1[[#This Row],[Actuarial Factor 6/13/22]]</f>
        <v>4.2049965137292444</v>
      </c>
    </row>
    <row r="1280" spans="1:18" x14ac:dyDescent="0.2">
      <c r="A1280" s="178" t="s">
        <v>65</v>
      </c>
      <c r="B1280" s="33" t="s">
        <v>694</v>
      </c>
      <c r="C1280" s="33" t="s">
        <v>422</v>
      </c>
      <c r="D1280" s="33" t="s">
        <v>184</v>
      </c>
      <c r="E1280" s="33" t="s">
        <v>789</v>
      </c>
      <c r="F1280" s="37">
        <v>1261.52</v>
      </c>
      <c r="G1280" s="33">
        <v>6</v>
      </c>
      <c r="H1280" s="33">
        <v>6</v>
      </c>
      <c r="I1280" s="37">
        <f>Table1[[#This Row],[SumOfPaid]]*Table1[[#This Row],[Actuarial Factor 6/13/22]]</f>
        <v>2058.4018642624906</v>
      </c>
      <c r="J1280" s="33">
        <v>1.6316838926552815</v>
      </c>
      <c r="K1280" s="33" t="s">
        <v>324</v>
      </c>
      <c r="L1280" s="33" t="s">
        <v>805</v>
      </c>
      <c r="M1280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80" s="35" t="str">
        <f>IFERROR(IF(Table1[[#This Row],[Medicare Rate in CR]]&gt;0,"Y","N"),"N")</f>
        <v>Y</v>
      </c>
      <c r="O1280" s="40">
        <f>Table1[[#This Row],[Medicare Rate in CR]]*Table1[[#This Row],[SumOfUnits]]*Table1[[#This Row],[Actuarial Factor 6/13/22]]</f>
        <v>3287.8104100225391</v>
      </c>
      <c r="P128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3287.8104100225391</v>
      </c>
      <c r="Q1280" s="37">
        <f>Table1[[#This Row],[Trended Medicare Pricing for all RHCs]]-Table1[[#This Row],[SumOfSFY23 Estimated Payment 6/13/2022]]</f>
        <v>1229.4085457600486</v>
      </c>
      <c r="R1280" s="35">
        <f>Table1[[#This Row],[SumOfUnits]]*Table1[[#This Row],[Actuarial Factor 6/13/22]]</f>
        <v>9.7901033559316879</v>
      </c>
    </row>
    <row r="1281" spans="1:18" x14ac:dyDescent="0.2">
      <c r="A1281" s="178" t="s">
        <v>65</v>
      </c>
      <c r="B1281" s="33" t="s">
        <v>694</v>
      </c>
      <c r="C1281" s="33" t="s">
        <v>422</v>
      </c>
      <c r="D1281" s="33" t="s">
        <v>184</v>
      </c>
      <c r="E1281" s="33" t="s">
        <v>791</v>
      </c>
      <c r="F1281" s="37">
        <v>1261.52</v>
      </c>
      <c r="G1281" s="33">
        <v>6</v>
      </c>
      <c r="H1281" s="33">
        <v>6</v>
      </c>
      <c r="I1281" s="37">
        <f>Table1[[#This Row],[SumOfPaid]]*Table1[[#This Row],[Actuarial Factor 6/13/22]]</f>
        <v>2094.8170121640919</v>
      </c>
      <c r="J1281" s="33">
        <v>1.6605499811054061</v>
      </c>
      <c r="K1281" s="33" t="s">
        <v>324</v>
      </c>
      <c r="L1281" s="33" t="s">
        <v>805</v>
      </c>
      <c r="M1281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81" s="35" t="str">
        <f>IFERROR(IF(Table1[[#This Row],[Medicare Rate in CR]]&gt;0,"Y","N"),"N")</f>
        <v>Y</v>
      </c>
      <c r="O1281" s="40">
        <f>Table1[[#This Row],[Medicare Rate in CR]]*Table1[[#This Row],[SumOfUnits]]*Table1[[#This Row],[Actuarial Factor 6/13/22]]</f>
        <v>3345.9750009277714</v>
      </c>
      <c r="P128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3345.9750009277714</v>
      </c>
      <c r="Q1281" s="37">
        <f>Table1[[#This Row],[Trended Medicare Pricing for all RHCs]]-Table1[[#This Row],[SumOfSFY23 Estimated Payment 6/13/2022]]</f>
        <v>1251.1579887636794</v>
      </c>
      <c r="R1281" s="35">
        <f>Table1[[#This Row],[SumOfUnits]]*Table1[[#This Row],[Actuarial Factor 6/13/22]]</f>
        <v>9.963299886632436</v>
      </c>
    </row>
    <row r="1282" spans="1:18" x14ac:dyDescent="0.2">
      <c r="A1282" s="178" t="s">
        <v>65</v>
      </c>
      <c r="B1282" s="33" t="s">
        <v>694</v>
      </c>
      <c r="C1282" s="33" t="s">
        <v>422</v>
      </c>
      <c r="D1282" s="33" t="s">
        <v>184</v>
      </c>
      <c r="E1282" s="33" t="s">
        <v>788</v>
      </c>
      <c r="F1282" s="37">
        <v>209.59</v>
      </c>
      <c r="G1282" s="33">
        <v>1</v>
      </c>
      <c r="H1282" s="33">
        <v>1</v>
      </c>
      <c r="I1282" s="37">
        <f>Table1[[#This Row],[SumOfPaid]]*Table1[[#This Row],[Actuarial Factor 6/13/22]]</f>
        <v>434.59086599223508</v>
      </c>
      <c r="J1282" s="33">
        <v>2.0735286320541775</v>
      </c>
      <c r="K1282" s="33" t="s">
        <v>324</v>
      </c>
      <c r="L1282" s="33" t="s">
        <v>805</v>
      </c>
      <c r="M1282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82" s="35" t="str">
        <f>IFERROR(IF(Table1[[#This Row],[Medicare Rate in CR]]&gt;0,"Y","N"),"N")</f>
        <v>Y</v>
      </c>
      <c r="O1282" s="40">
        <f>Table1[[#This Row],[Medicare Rate in CR]]*Table1[[#This Row],[SumOfUnits]]*Table1[[#This Row],[Actuarial Factor 6/13/22]]</f>
        <v>696.35312050275434</v>
      </c>
      <c r="P128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696.35312050275434</v>
      </c>
      <c r="Q1282" s="37">
        <f>Table1[[#This Row],[Trended Medicare Pricing for all RHCs]]-Table1[[#This Row],[SumOfSFY23 Estimated Payment 6/13/2022]]</f>
        <v>261.76225451051926</v>
      </c>
      <c r="R1282" s="35">
        <f>Table1[[#This Row],[SumOfUnits]]*Table1[[#This Row],[Actuarial Factor 6/13/22]]</f>
        <v>2.0735286320541775</v>
      </c>
    </row>
    <row r="1283" spans="1:18" x14ac:dyDescent="0.2">
      <c r="A1283" s="178" t="s">
        <v>65</v>
      </c>
      <c r="B1283" s="33" t="s">
        <v>694</v>
      </c>
      <c r="C1283" s="33" t="s">
        <v>422</v>
      </c>
      <c r="D1283" s="33" t="s">
        <v>184</v>
      </c>
      <c r="E1283" s="33" t="s">
        <v>787</v>
      </c>
      <c r="F1283" s="37">
        <v>628.77</v>
      </c>
      <c r="G1283" s="33">
        <v>3</v>
      </c>
      <c r="H1283" s="33">
        <v>3</v>
      </c>
      <c r="I1283" s="37">
        <f>Table1[[#This Row],[SumOfPaid]]*Table1[[#This Row],[Actuarial Factor 6/13/22]]</f>
        <v>875.70155790254148</v>
      </c>
      <c r="J1283" s="33">
        <v>1.3927215959771324</v>
      </c>
      <c r="K1283" s="33" t="s">
        <v>324</v>
      </c>
      <c r="L1283" s="33" t="s">
        <v>805</v>
      </c>
      <c r="M1283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83" s="35" t="str">
        <f>IFERROR(IF(Table1[[#This Row],[Medicare Rate in CR]]&gt;0,"Y","N"),"N")</f>
        <v>Y</v>
      </c>
      <c r="O1283" s="40">
        <f>Table1[[#This Row],[Medicare Rate in CR]]*Table1[[#This Row],[SumOfUnits]]*Table1[[#This Row],[Actuarial Factor 6/13/22]]</f>
        <v>1403.1530807310012</v>
      </c>
      <c r="P128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1403.1530807310012</v>
      </c>
      <c r="Q1283" s="37">
        <f>Table1[[#This Row],[Trended Medicare Pricing for all RHCs]]-Table1[[#This Row],[SumOfSFY23 Estimated Payment 6/13/2022]]</f>
        <v>527.4515228284597</v>
      </c>
      <c r="R1283" s="35">
        <f>Table1[[#This Row],[SumOfUnits]]*Table1[[#This Row],[Actuarial Factor 6/13/22]]</f>
        <v>4.1781647879313972</v>
      </c>
    </row>
    <row r="1284" spans="1:18" x14ac:dyDescent="0.2">
      <c r="A1284" s="178" t="s">
        <v>65</v>
      </c>
      <c r="B1284" s="33" t="s">
        <v>694</v>
      </c>
      <c r="C1284" s="33" t="s">
        <v>422</v>
      </c>
      <c r="D1284" s="33" t="s">
        <v>185</v>
      </c>
      <c r="E1284" s="33" t="s">
        <v>795</v>
      </c>
      <c r="F1284" s="37">
        <v>209.59</v>
      </c>
      <c r="G1284" s="33">
        <v>1</v>
      </c>
      <c r="H1284" s="33">
        <v>1</v>
      </c>
      <c r="I1284" s="37">
        <f>Table1[[#This Row],[SumOfPaid]]*Table1[[#This Row],[Actuarial Factor 6/13/22]]</f>
        <v>237.66181449072033</v>
      </c>
      <c r="J1284" s="33">
        <v>1.133936802761202</v>
      </c>
      <c r="K1284" s="33" t="s">
        <v>324</v>
      </c>
      <c r="L1284" s="33" t="s">
        <v>805</v>
      </c>
      <c r="M1284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84" s="35" t="str">
        <f>IFERROR(IF(Table1[[#This Row],[Medicare Rate in CR]]&gt;0,"Y","N"),"N")</f>
        <v>Y</v>
      </c>
      <c r="O1284" s="40">
        <f>Table1[[#This Row],[Medicare Rate in CR]]*Table1[[#This Row],[SumOfUnits]]*Table1[[#This Row],[Actuarial Factor 6/13/22]]</f>
        <v>380.80999647129443</v>
      </c>
      <c r="P128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380.80999647129443</v>
      </c>
      <c r="Q1284" s="37">
        <f>Table1[[#This Row],[Trended Medicare Pricing for all RHCs]]-Table1[[#This Row],[SumOfSFY23 Estimated Payment 6/13/2022]]</f>
        <v>143.14818198057409</v>
      </c>
      <c r="R1284" s="35">
        <f>Table1[[#This Row],[SumOfUnits]]*Table1[[#This Row],[Actuarial Factor 6/13/22]]</f>
        <v>1.133936802761202</v>
      </c>
    </row>
    <row r="1285" spans="1:18" x14ac:dyDescent="0.2">
      <c r="A1285" s="178" t="s">
        <v>65</v>
      </c>
      <c r="B1285" s="33" t="s">
        <v>694</v>
      </c>
      <c r="C1285" s="33" t="s">
        <v>192</v>
      </c>
      <c r="D1285" s="33" t="s">
        <v>184</v>
      </c>
      <c r="E1285" s="33" t="s">
        <v>786</v>
      </c>
      <c r="F1285" s="37">
        <v>842.34</v>
      </c>
      <c r="G1285" s="33">
        <v>4</v>
      </c>
      <c r="H1285" s="33">
        <v>4</v>
      </c>
      <c r="I1285" s="37">
        <f>Table1[[#This Row],[SumOfPaid]]*Table1[[#This Row],[Actuarial Factor 6/13/22]]</f>
        <v>1103.806946047541</v>
      </c>
      <c r="J1285" s="33">
        <v>1.3104054729058825</v>
      </c>
      <c r="K1285" s="33" t="s">
        <v>324</v>
      </c>
      <c r="L1285" s="33" t="s">
        <v>805</v>
      </c>
      <c r="M1285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85" s="35" t="str">
        <f>IFERROR(IF(Table1[[#This Row],[Medicare Rate in CR]]&gt;0,"Y","N"),"N")</f>
        <v>Y</v>
      </c>
      <c r="O1285" s="40">
        <f>Table1[[#This Row],[Medicare Rate in CR]]*Table1[[#This Row],[SumOfUnits]]*Table1[[#This Row],[Actuarial Factor 6/13/22]]</f>
        <v>1760.29387986393</v>
      </c>
      <c r="P128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1760.29387986393</v>
      </c>
      <c r="Q1285" s="37">
        <f>Table1[[#This Row],[Trended Medicare Pricing for all RHCs]]-Table1[[#This Row],[SumOfSFY23 Estimated Payment 6/13/2022]]</f>
        <v>656.48693381638896</v>
      </c>
      <c r="R1285" s="35">
        <f>Table1[[#This Row],[SumOfUnits]]*Table1[[#This Row],[Actuarial Factor 6/13/22]]</f>
        <v>5.24162189162353</v>
      </c>
    </row>
    <row r="1286" spans="1:18" x14ac:dyDescent="0.2">
      <c r="A1286" s="178" t="s">
        <v>65</v>
      </c>
      <c r="B1286" s="33" t="s">
        <v>694</v>
      </c>
      <c r="C1286" s="33" t="s">
        <v>192</v>
      </c>
      <c r="D1286" s="33" t="s">
        <v>184</v>
      </c>
      <c r="E1286" s="33" t="s">
        <v>789</v>
      </c>
      <c r="F1286" s="37">
        <v>209.59</v>
      </c>
      <c r="G1286" s="33">
        <v>1</v>
      </c>
      <c r="H1286" s="33">
        <v>1</v>
      </c>
      <c r="I1286" s="37">
        <f>Table1[[#This Row],[SumOfPaid]]*Table1[[#This Row],[Actuarial Factor 6/13/22]]</f>
        <v>289.04688098106084</v>
      </c>
      <c r="J1286" s="33">
        <v>1.3791062597502783</v>
      </c>
      <c r="K1286" s="33" t="s">
        <v>324</v>
      </c>
      <c r="L1286" s="33" t="s">
        <v>805</v>
      </c>
      <c r="M1286" s="35">
        <f>IFERROR(INDEX(FreeStand_MedicareCRs!E:E,MATCH(Table1[[#This Row],[Medicare Number]],FreeStand_MedicareCRs!A:A,0)),INDEX(HospitalBased_Mdcr_Rates!G:G,MATCH(Table1[[#This Row],[Medicare Number]],HospitalBased_Mdcr_Rates!E:E,0)))</f>
        <v>335.83</v>
      </c>
      <c r="N1286" s="35" t="str">
        <f>IFERROR(IF(Table1[[#This Row],[Medicare Rate in CR]]&gt;0,"Y","N"),"N")</f>
        <v>Y</v>
      </c>
      <c r="O1286" s="40">
        <f>Table1[[#This Row],[Medicare Rate in CR]]*Table1[[#This Row],[SumOfUnits]]*Table1[[#This Row],[Actuarial Factor 6/13/22]]</f>
        <v>463.14525521193593</v>
      </c>
      <c r="P128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463.14525521193593</v>
      </c>
      <c r="Q1286" s="37">
        <f>Table1[[#This Row],[Trended Medicare Pricing for all RHCs]]-Table1[[#This Row],[SumOfSFY23 Estimated Payment 6/13/2022]]</f>
        <v>174.09837423087509</v>
      </c>
      <c r="R1286" s="35">
        <f>Table1[[#This Row],[SumOfUnits]]*Table1[[#This Row],[Actuarial Factor 6/13/22]]</f>
        <v>1.3791062597502783</v>
      </c>
    </row>
    <row r="1287" spans="1:18" x14ac:dyDescent="0.2">
      <c r="A1287" s="178" t="s">
        <v>67</v>
      </c>
      <c r="B1287" s="33" t="s">
        <v>719</v>
      </c>
      <c r="C1287" s="33" t="s">
        <v>421</v>
      </c>
      <c r="D1287" s="33" t="s">
        <v>184</v>
      </c>
      <c r="E1287" s="33" t="s">
        <v>792</v>
      </c>
      <c r="F1287" s="37">
        <v>125.54</v>
      </c>
      <c r="G1287" s="33">
        <v>2</v>
      </c>
      <c r="H1287" s="33">
        <v>2</v>
      </c>
      <c r="I1287" s="37">
        <f>Table1[[#This Row],[SumOfPaid]]*Table1[[#This Row],[Actuarial Factor 6/13/22]]</f>
        <v>183.30339907487533</v>
      </c>
      <c r="J1287" s="33">
        <v>1.4601194764606924</v>
      </c>
      <c r="K1287" s="33" t="s">
        <v>359</v>
      </c>
      <c r="L1287" s="33" t="s">
        <v>805</v>
      </c>
      <c r="M1287" s="35">
        <f>IFERROR(INDEX(FreeStand_MedicareCRs!E:E,MATCH(Table1[[#This Row],[Medicare Number]],FreeStand_MedicareCRs!A:A,0)),INDEX(HospitalBased_Mdcr_Rates!G:G,MATCH(Table1[[#This Row],[Medicare Number]],HospitalBased_Mdcr_Rates!E:E,0)))</f>
        <v>83.4</v>
      </c>
      <c r="N1287" s="35" t="str">
        <f>IFERROR(IF(Table1[[#This Row],[Medicare Rate in CR]]&gt;0,"Y","N"),"N")</f>
        <v>Y</v>
      </c>
      <c r="O1287" s="40">
        <f>Table1[[#This Row],[Medicare Rate in CR]]*Table1[[#This Row],[SumOfUnits]]*Table1[[#This Row],[Actuarial Factor 6/13/22]]</f>
        <v>243.5479286736435</v>
      </c>
      <c r="P128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243.5479286736435</v>
      </c>
      <c r="Q1287" s="37">
        <f>Table1[[#This Row],[Trended Medicare Pricing for all RHCs]]-Table1[[#This Row],[SumOfSFY23 Estimated Payment 6/13/2022]]</f>
        <v>60.244529598768167</v>
      </c>
      <c r="R1287" s="35">
        <f>Table1[[#This Row],[SumOfUnits]]*Table1[[#This Row],[Actuarial Factor 6/13/22]]</f>
        <v>2.9202389529213848</v>
      </c>
    </row>
    <row r="1288" spans="1:18" x14ac:dyDescent="0.2">
      <c r="A1288" s="178" t="s">
        <v>67</v>
      </c>
      <c r="B1288" s="33" t="s">
        <v>719</v>
      </c>
      <c r="C1288" s="33" t="s">
        <v>421</v>
      </c>
      <c r="D1288" s="33" t="s">
        <v>184</v>
      </c>
      <c r="E1288" s="33" t="s">
        <v>791</v>
      </c>
      <c r="F1288" s="37">
        <v>62.77</v>
      </c>
      <c r="G1288" s="33">
        <v>1</v>
      </c>
      <c r="H1288" s="33">
        <v>1</v>
      </c>
      <c r="I1288" s="37">
        <f>Table1[[#This Row],[SumOfPaid]]*Table1[[#This Row],[Actuarial Factor 6/13/22]]</f>
        <v>102.50806309209071</v>
      </c>
      <c r="J1288" s="33">
        <v>1.6330741292351554</v>
      </c>
      <c r="K1288" s="33" t="s">
        <v>359</v>
      </c>
      <c r="L1288" s="33" t="s">
        <v>805</v>
      </c>
      <c r="M1288" s="35">
        <f>IFERROR(INDEX(FreeStand_MedicareCRs!E:E,MATCH(Table1[[#This Row],[Medicare Number]],FreeStand_MedicareCRs!A:A,0)),INDEX(HospitalBased_Mdcr_Rates!G:G,MATCH(Table1[[#This Row],[Medicare Number]],HospitalBased_Mdcr_Rates!E:E,0)))</f>
        <v>83.4</v>
      </c>
      <c r="N1288" s="35" t="str">
        <f>IFERROR(IF(Table1[[#This Row],[Medicare Rate in CR]]&gt;0,"Y","N"),"N")</f>
        <v>Y</v>
      </c>
      <c r="O1288" s="40">
        <f>Table1[[#This Row],[Medicare Rate in CR]]*Table1[[#This Row],[SumOfUnits]]*Table1[[#This Row],[Actuarial Factor 6/13/22]]</f>
        <v>136.19838237821196</v>
      </c>
      <c r="P128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136.19838237821196</v>
      </c>
      <c r="Q1288" s="37">
        <f>Table1[[#This Row],[Trended Medicare Pricing for all RHCs]]-Table1[[#This Row],[SumOfSFY23 Estimated Payment 6/13/2022]]</f>
        <v>33.690319286121252</v>
      </c>
      <c r="R1288" s="35">
        <f>Table1[[#This Row],[SumOfUnits]]*Table1[[#This Row],[Actuarial Factor 6/13/22]]</f>
        <v>1.6330741292351554</v>
      </c>
    </row>
    <row r="1289" spans="1:18" x14ac:dyDescent="0.2">
      <c r="A1289" s="178" t="s">
        <v>67</v>
      </c>
      <c r="B1289" s="33" t="s">
        <v>719</v>
      </c>
      <c r="C1289" s="33" t="s">
        <v>421</v>
      </c>
      <c r="D1289" s="33" t="s">
        <v>184</v>
      </c>
      <c r="E1289" s="33" t="s">
        <v>788</v>
      </c>
      <c r="F1289" s="37">
        <v>62.77</v>
      </c>
      <c r="G1289" s="33">
        <v>1</v>
      </c>
      <c r="H1289" s="33">
        <v>1</v>
      </c>
      <c r="I1289" s="37">
        <f>Table1[[#This Row],[SumOfPaid]]*Table1[[#This Row],[Actuarial Factor 6/13/22]]</f>
        <v>122.83479793716806</v>
      </c>
      <c r="J1289" s="33">
        <v>1.9569029462668162</v>
      </c>
      <c r="K1289" s="33" t="s">
        <v>359</v>
      </c>
      <c r="L1289" s="33" t="s">
        <v>805</v>
      </c>
      <c r="M1289" s="35">
        <f>IFERROR(INDEX(FreeStand_MedicareCRs!E:E,MATCH(Table1[[#This Row],[Medicare Number]],FreeStand_MedicareCRs!A:A,0)),INDEX(HospitalBased_Mdcr_Rates!G:G,MATCH(Table1[[#This Row],[Medicare Number]],HospitalBased_Mdcr_Rates!E:E,0)))</f>
        <v>83.4</v>
      </c>
      <c r="N1289" s="35" t="str">
        <f>IFERROR(IF(Table1[[#This Row],[Medicare Rate in CR]]&gt;0,"Y","N"),"N")</f>
        <v>Y</v>
      </c>
      <c r="O1289" s="40">
        <f>Table1[[#This Row],[Medicare Rate in CR]]*Table1[[#This Row],[SumOfUnits]]*Table1[[#This Row],[Actuarial Factor 6/13/22]]</f>
        <v>163.20570571865247</v>
      </c>
      <c r="P128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163.20570571865247</v>
      </c>
      <c r="Q1289" s="37">
        <f>Table1[[#This Row],[Trended Medicare Pricing for all RHCs]]-Table1[[#This Row],[SumOfSFY23 Estimated Payment 6/13/2022]]</f>
        <v>40.370907781484405</v>
      </c>
      <c r="R1289" s="35">
        <f>Table1[[#This Row],[SumOfUnits]]*Table1[[#This Row],[Actuarial Factor 6/13/22]]</f>
        <v>1.9569029462668162</v>
      </c>
    </row>
    <row r="1290" spans="1:18" x14ac:dyDescent="0.2">
      <c r="A1290" s="178" t="s">
        <v>67</v>
      </c>
      <c r="B1290" s="33" t="s">
        <v>719</v>
      </c>
      <c r="C1290" s="33" t="s">
        <v>421</v>
      </c>
      <c r="D1290" s="33" t="s">
        <v>2</v>
      </c>
      <c r="E1290" s="33" t="s">
        <v>799</v>
      </c>
      <c r="F1290" s="37">
        <v>62.77</v>
      </c>
      <c r="G1290" s="33">
        <v>1</v>
      </c>
      <c r="H1290" s="33">
        <v>1</v>
      </c>
      <c r="I1290" s="37">
        <f>Table1[[#This Row],[SumOfPaid]]*Table1[[#This Row],[Actuarial Factor 6/13/22]]</f>
        <v>71.97334253409133</v>
      </c>
      <c r="J1290" s="33">
        <v>1.1466200817921193</v>
      </c>
      <c r="K1290" s="33" t="s">
        <v>359</v>
      </c>
      <c r="L1290" s="33" t="s">
        <v>805</v>
      </c>
      <c r="M1290" s="35">
        <f>IFERROR(INDEX(FreeStand_MedicareCRs!E:E,MATCH(Table1[[#This Row],[Medicare Number]],FreeStand_MedicareCRs!A:A,0)),INDEX(HospitalBased_Mdcr_Rates!G:G,MATCH(Table1[[#This Row],[Medicare Number]],HospitalBased_Mdcr_Rates!E:E,0)))</f>
        <v>83.4</v>
      </c>
      <c r="N1290" s="35" t="str">
        <f>IFERROR(IF(Table1[[#This Row],[Medicare Rate in CR]]&gt;0,"Y","N"),"N")</f>
        <v>Y</v>
      </c>
      <c r="O1290" s="40">
        <f>Table1[[#This Row],[Medicare Rate in CR]]*Table1[[#This Row],[SumOfUnits]]*Table1[[#This Row],[Actuarial Factor 6/13/22]]</f>
        <v>95.628114821462759</v>
      </c>
      <c r="P129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95.628114821462759</v>
      </c>
      <c r="Q1290" s="37">
        <f>Table1[[#This Row],[Trended Medicare Pricing for all RHCs]]-Table1[[#This Row],[SumOfSFY23 Estimated Payment 6/13/2022]]</f>
        <v>23.654772287371429</v>
      </c>
      <c r="R1290" s="35">
        <f>Table1[[#This Row],[SumOfUnits]]*Table1[[#This Row],[Actuarial Factor 6/13/22]]</f>
        <v>1.1466200817921193</v>
      </c>
    </row>
    <row r="1291" spans="1:18" x14ac:dyDescent="0.2">
      <c r="A1291" s="178" t="s">
        <v>67</v>
      </c>
      <c r="B1291" s="33" t="s">
        <v>719</v>
      </c>
      <c r="C1291" s="33" t="s">
        <v>421</v>
      </c>
      <c r="D1291" s="33" t="s">
        <v>185</v>
      </c>
      <c r="E1291" s="33" t="s">
        <v>795</v>
      </c>
      <c r="F1291" s="37">
        <v>563.07000000000005</v>
      </c>
      <c r="G1291" s="33">
        <v>9</v>
      </c>
      <c r="H1291" s="33">
        <v>9</v>
      </c>
      <c r="I1291" s="37">
        <f>Table1[[#This Row],[SumOfPaid]]*Table1[[#This Row],[Actuarial Factor 6/13/22]]</f>
        <v>651.65243964817023</v>
      </c>
      <c r="J1291" s="33">
        <v>1.1573204746269028</v>
      </c>
      <c r="K1291" s="33" t="s">
        <v>359</v>
      </c>
      <c r="L1291" s="33" t="s">
        <v>805</v>
      </c>
      <c r="M1291" s="35">
        <f>IFERROR(INDEX(FreeStand_MedicareCRs!E:E,MATCH(Table1[[#This Row],[Medicare Number]],FreeStand_MedicareCRs!A:A,0)),INDEX(HospitalBased_Mdcr_Rates!G:G,MATCH(Table1[[#This Row],[Medicare Number]],HospitalBased_Mdcr_Rates!E:E,0)))</f>
        <v>83.4</v>
      </c>
      <c r="N1291" s="35" t="str">
        <f>IFERROR(IF(Table1[[#This Row],[Medicare Rate in CR]]&gt;0,"Y","N"),"N")</f>
        <v>Y</v>
      </c>
      <c r="O1291" s="40">
        <f>Table1[[#This Row],[Medicare Rate in CR]]*Table1[[#This Row],[SumOfUnits]]*Table1[[#This Row],[Actuarial Factor 6/13/22]]</f>
        <v>868.68474825495332</v>
      </c>
      <c r="P129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868.68474825495332</v>
      </c>
      <c r="Q1291" s="37">
        <f>Table1[[#This Row],[Trended Medicare Pricing for all RHCs]]-Table1[[#This Row],[SumOfSFY23 Estimated Payment 6/13/2022]]</f>
        <v>217.03230860678309</v>
      </c>
      <c r="R1291" s="35">
        <f>Table1[[#This Row],[SumOfUnits]]*Table1[[#This Row],[Actuarial Factor 6/13/22]]</f>
        <v>10.415884271642126</v>
      </c>
    </row>
    <row r="1292" spans="1:18" x14ac:dyDescent="0.2">
      <c r="A1292" s="178" t="s">
        <v>68</v>
      </c>
      <c r="B1292" s="33" t="s">
        <v>703</v>
      </c>
      <c r="C1292" s="33" t="s">
        <v>249</v>
      </c>
      <c r="D1292" s="33" t="s">
        <v>184</v>
      </c>
      <c r="E1292" s="33" t="s">
        <v>790</v>
      </c>
      <c r="F1292" s="37">
        <v>62.65</v>
      </c>
      <c r="G1292" s="33">
        <v>1</v>
      </c>
      <c r="H1292" s="33">
        <v>1</v>
      </c>
      <c r="I1292" s="37">
        <f>Table1[[#This Row],[SumOfPaid]]*Table1[[#This Row],[Actuarial Factor 6/13/22]]</f>
        <v>140.15778735699297</v>
      </c>
      <c r="J1292" s="33">
        <v>2.2371554246926251</v>
      </c>
      <c r="K1292" s="33" t="s">
        <v>299</v>
      </c>
      <c r="L1292" s="33" t="s">
        <v>805</v>
      </c>
      <c r="M1292" s="35">
        <f>IFERROR(INDEX(FreeStand_MedicareCRs!E:E,MATCH(Table1[[#This Row],[Medicare Number]],FreeStand_MedicareCRs!A:A,0)),INDEX(HospitalBased_Mdcr_Rates!G:G,MATCH(Table1[[#This Row],[Medicare Number]],HospitalBased_Mdcr_Rates!E:E,0)))</f>
        <v>821.03</v>
      </c>
      <c r="N1292" s="35" t="str">
        <f>IFERROR(IF(Table1[[#This Row],[Medicare Rate in CR]]&gt;0,"Y","N"),"N")</f>
        <v>Y</v>
      </c>
      <c r="O1292" s="40">
        <f>Table1[[#This Row],[Medicare Rate in CR]]*Table1[[#This Row],[SumOfUnits]]*Table1[[#This Row],[Actuarial Factor 6/13/22]]</f>
        <v>1836.7717183353859</v>
      </c>
      <c r="P129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1836.7717183353859</v>
      </c>
      <c r="Q1292" s="37">
        <f>Table1[[#This Row],[Trended Medicare Pricing for all RHCs]]-Table1[[#This Row],[SumOfSFY23 Estimated Payment 6/13/2022]]</f>
        <v>1696.613930978393</v>
      </c>
      <c r="R1292" s="35">
        <f>Table1[[#This Row],[SumOfUnits]]*Table1[[#This Row],[Actuarial Factor 6/13/22]]</f>
        <v>2.2371554246926251</v>
      </c>
    </row>
    <row r="1293" spans="1:18" x14ac:dyDescent="0.2">
      <c r="A1293" s="178" t="s">
        <v>68</v>
      </c>
      <c r="B1293" s="33" t="s">
        <v>703</v>
      </c>
      <c r="C1293" s="33" t="s">
        <v>249</v>
      </c>
      <c r="D1293" s="33" t="s">
        <v>184</v>
      </c>
      <c r="E1293" s="33" t="s">
        <v>789</v>
      </c>
      <c r="F1293" s="37">
        <v>128.27000000000001</v>
      </c>
      <c r="G1293" s="33">
        <v>2</v>
      </c>
      <c r="H1293" s="33">
        <v>2</v>
      </c>
      <c r="I1293" s="37">
        <f>Table1[[#This Row],[SumOfPaid]]*Table1[[#This Row],[Actuarial Factor 6/13/22]]</f>
        <v>199.07160117866709</v>
      </c>
      <c r="J1293" s="33">
        <v>1.551973190759079</v>
      </c>
      <c r="K1293" s="33" t="s">
        <v>299</v>
      </c>
      <c r="L1293" s="33" t="s">
        <v>805</v>
      </c>
      <c r="M1293" s="35">
        <f>IFERROR(INDEX(FreeStand_MedicareCRs!E:E,MATCH(Table1[[#This Row],[Medicare Number]],FreeStand_MedicareCRs!A:A,0)),INDEX(HospitalBased_Mdcr_Rates!G:G,MATCH(Table1[[#This Row],[Medicare Number]],HospitalBased_Mdcr_Rates!E:E,0)))</f>
        <v>821.03</v>
      </c>
      <c r="N1293" s="35" t="str">
        <f>IFERROR(IF(Table1[[#This Row],[Medicare Rate in CR]]&gt;0,"Y","N"),"N")</f>
        <v>Y</v>
      </c>
      <c r="O1293" s="40">
        <f>Table1[[#This Row],[Medicare Rate in CR]]*Table1[[#This Row],[SumOfUnits]]*Table1[[#This Row],[Actuarial Factor 6/13/22]]</f>
        <v>2548.433097617853</v>
      </c>
      <c r="P129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2548.433097617853</v>
      </c>
      <c r="Q1293" s="37">
        <f>Table1[[#This Row],[Trended Medicare Pricing for all RHCs]]-Table1[[#This Row],[SumOfSFY23 Estimated Payment 6/13/2022]]</f>
        <v>2349.3614964391859</v>
      </c>
      <c r="R1293" s="35">
        <f>Table1[[#This Row],[SumOfUnits]]*Table1[[#This Row],[Actuarial Factor 6/13/22]]</f>
        <v>3.103946381518158</v>
      </c>
    </row>
    <row r="1294" spans="1:18" x14ac:dyDescent="0.2">
      <c r="A1294" s="178" t="s">
        <v>70</v>
      </c>
      <c r="B1294" s="33" t="s">
        <v>679</v>
      </c>
      <c r="C1294" s="33" t="s">
        <v>426</v>
      </c>
      <c r="D1294" s="33" t="s">
        <v>185</v>
      </c>
      <c r="E1294" s="33" t="s">
        <v>795</v>
      </c>
      <c r="F1294" s="37">
        <v>172.02</v>
      </c>
      <c r="G1294" s="33">
        <v>1</v>
      </c>
      <c r="H1294" s="33">
        <v>1</v>
      </c>
      <c r="I1294" s="37">
        <f>Table1[[#This Row],[SumOfPaid]]*Table1[[#This Row],[Actuarial Factor 6/13/22]]</f>
        <v>191.79219565201424</v>
      </c>
      <c r="J1294" s="33">
        <v>1.1149412606209408</v>
      </c>
      <c r="K1294" s="33" t="s">
        <v>318</v>
      </c>
      <c r="L1294" s="33" t="s">
        <v>805</v>
      </c>
      <c r="M1294" s="35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294" s="35" t="str">
        <f>IFERROR(IF(Table1[[#This Row],[Medicare Rate in CR]]&gt;0,"Y","N"),"N")</f>
        <v>Y</v>
      </c>
      <c r="O1294" s="40">
        <f>Table1[[#This Row],[Medicare Rate in CR]]*Table1[[#This Row],[SumOfUnits]]*Table1[[#This Row],[Actuarial Factor 6/13/22]]</f>
        <v>310.41079636947615</v>
      </c>
      <c r="P129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310.41079636947615</v>
      </c>
      <c r="Q1294" s="37">
        <f>Table1[[#This Row],[Trended Medicare Pricing for all RHCs]]-Table1[[#This Row],[SumOfSFY23 Estimated Payment 6/13/2022]]</f>
        <v>118.6186007174619</v>
      </c>
      <c r="R1294" s="35">
        <f>Table1[[#This Row],[SumOfUnits]]*Table1[[#This Row],[Actuarial Factor 6/13/22]]</f>
        <v>1.1149412606209408</v>
      </c>
    </row>
    <row r="1295" spans="1:18" x14ac:dyDescent="0.2">
      <c r="A1295" s="178" t="s">
        <v>70</v>
      </c>
      <c r="B1295" s="33" t="s">
        <v>679</v>
      </c>
      <c r="C1295" s="33" t="s">
        <v>425</v>
      </c>
      <c r="D1295" s="33" t="s">
        <v>184</v>
      </c>
      <c r="E1295" s="33" t="s">
        <v>787</v>
      </c>
      <c r="F1295" s="37">
        <v>168.81</v>
      </c>
      <c r="G1295" s="33">
        <v>1</v>
      </c>
      <c r="H1295" s="33">
        <v>1</v>
      </c>
      <c r="I1295" s="37">
        <f>Table1[[#This Row],[SumOfPaid]]*Table1[[#This Row],[Actuarial Factor 6/13/22]]</f>
        <v>199.82551569129433</v>
      </c>
      <c r="J1295" s="33">
        <v>1.1837303222042197</v>
      </c>
      <c r="K1295" s="33" t="s">
        <v>318</v>
      </c>
      <c r="L1295" s="33" t="s">
        <v>805</v>
      </c>
      <c r="M1295" s="35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295" s="35" t="str">
        <f>IFERROR(IF(Table1[[#This Row],[Medicare Rate in CR]]&gt;0,"Y","N"),"N")</f>
        <v>Y</v>
      </c>
      <c r="O1295" s="40">
        <f>Table1[[#This Row],[Medicare Rate in CR]]*Table1[[#This Row],[SumOfUnits]]*Table1[[#This Row],[Actuarial Factor 6/13/22]]</f>
        <v>329.56235900487684</v>
      </c>
      <c r="P129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329.56235900487684</v>
      </c>
      <c r="Q1295" s="37">
        <f>Table1[[#This Row],[Trended Medicare Pricing for all RHCs]]-Table1[[#This Row],[SumOfSFY23 Estimated Payment 6/13/2022]]</f>
        <v>129.73684331358251</v>
      </c>
      <c r="R1295" s="35">
        <f>Table1[[#This Row],[SumOfUnits]]*Table1[[#This Row],[Actuarial Factor 6/13/22]]</f>
        <v>1.1837303222042197</v>
      </c>
    </row>
    <row r="1296" spans="1:18" x14ac:dyDescent="0.2">
      <c r="A1296" s="178" t="s">
        <v>70</v>
      </c>
      <c r="B1296" s="33" t="s">
        <v>679</v>
      </c>
      <c r="C1296" s="33" t="s">
        <v>423</v>
      </c>
      <c r="D1296" s="33" t="s">
        <v>184</v>
      </c>
      <c r="E1296" s="33" t="s">
        <v>786</v>
      </c>
      <c r="F1296" s="37">
        <v>5602.83</v>
      </c>
      <c r="G1296" s="33">
        <v>33</v>
      </c>
      <c r="H1296" s="33">
        <v>33</v>
      </c>
      <c r="I1296" s="37">
        <f>Table1[[#This Row],[SumOfPaid]]*Table1[[#This Row],[Actuarial Factor 6/13/22]]</f>
        <v>8390.9743950917436</v>
      </c>
      <c r="J1296" s="33">
        <v>1.4976314460891627</v>
      </c>
      <c r="K1296" s="33" t="s">
        <v>318</v>
      </c>
      <c r="L1296" s="33" t="s">
        <v>805</v>
      </c>
      <c r="M1296" s="35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296" s="35" t="str">
        <f>IFERROR(IF(Table1[[#This Row],[Medicare Rate in CR]]&gt;0,"Y","N"),"N")</f>
        <v>Y</v>
      </c>
      <c r="O1296" s="40">
        <f>Table1[[#This Row],[Medicare Rate in CR]]*Table1[[#This Row],[SumOfUnits]]*Table1[[#This Row],[Actuarial Factor 6/13/22]]</f>
        <v>13759.533839887565</v>
      </c>
      <c r="P129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13759.533839887565</v>
      </c>
      <c r="Q1296" s="37">
        <f>Table1[[#This Row],[Trended Medicare Pricing for all RHCs]]-Table1[[#This Row],[SumOfSFY23 Estimated Payment 6/13/2022]]</f>
        <v>5368.559444795821</v>
      </c>
      <c r="R1296" s="35">
        <f>Table1[[#This Row],[SumOfUnits]]*Table1[[#This Row],[Actuarial Factor 6/13/22]]</f>
        <v>49.421837720942371</v>
      </c>
    </row>
    <row r="1297" spans="1:18" x14ac:dyDescent="0.2">
      <c r="A1297" s="178" t="s">
        <v>70</v>
      </c>
      <c r="B1297" s="33" t="s">
        <v>679</v>
      </c>
      <c r="C1297" s="33" t="s">
        <v>423</v>
      </c>
      <c r="D1297" s="33" t="s">
        <v>184</v>
      </c>
      <c r="E1297" s="33" t="s">
        <v>790</v>
      </c>
      <c r="F1297" s="37">
        <v>964.68000000000006</v>
      </c>
      <c r="G1297" s="33">
        <v>6</v>
      </c>
      <c r="H1297" s="33">
        <v>6</v>
      </c>
      <c r="I1297" s="37">
        <f>Table1[[#This Row],[SumOfPaid]]*Table1[[#This Row],[Actuarial Factor 6/13/22]]</f>
        <v>2018.7500638678632</v>
      </c>
      <c r="J1297" s="33">
        <v>2.0926629181364422</v>
      </c>
      <c r="K1297" s="33" t="s">
        <v>318</v>
      </c>
      <c r="L1297" s="33" t="s">
        <v>805</v>
      </c>
      <c r="M1297" s="35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297" s="35" t="str">
        <f>IFERROR(IF(Table1[[#This Row],[Medicare Rate in CR]]&gt;0,"Y","N"),"N")</f>
        <v>Y</v>
      </c>
      <c r="O1297" s="40">
        <f>Table1[[#This Row],[Medicare Rate in CR]]*Table1[[#This Row],[SumOfUnits]]*Table1[[#This Row],[Actuarial Factor 6/13/22]]</f>
        <v>3495.7096982302014</v>
      </c>
      <c r="P129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3495.7096982302014</v>
      </c>
      <c r="Q1297" s="37">
        <f>Table1[[#This Row],[Trended Medicare Pricing for all RHCs]]-Table1[[#This Row],[SumOfSFY23 Estimated Payment 6/13/2022]]</f>
        <v>1476.9596343623382</v>
      </c>
      <c r="R1297" s="35">
        <f>Table1[[#This Row],[SumOfUnits]]*Table1[[#This Row],[Actuarial Factor 6/13/22]]</f>
        <v>12.555977508818653</v>
      </c>
    </row>
    <row r="1298" spans="1:18" x14ac:dyDescent="0.2">
      <c r="A1298" s="178" t="s">
        <v>70</v>
      </c>
      <c r="B1298" s="33" t="s">
        <v>679</v>
      </c>
      <c r="C1298" s="33" t="s">
        <v>423</v>
      </c>
      <c r="D1298" s="33" t="s">
        <v>184</v>
      </c>
      <c r="E1298" s="33" t="s">
        <v>789</v>
      </c>
      <c r="F1298" s="37">
        <v>5924.4000000000005</v>
      </c>
      <c r="G1298" s="33">
        <v>35</v>
      </c>
      <c r="H1298" s="33">
        <v>35</v>
      </c>
      <c r="I1298" s="37">
        <f>Table1[[#This Row],[SumOfPaid]]*Table1[[#This Row],[Actuarial Factor 6/13/22]]</f>
        <v>8978.2834567406626</v>
      </c>
      <c r="J1298" s="33">
        <v>1.5154755682838199</v>
      </c>
      <c r="K1298" s="33" t="s">
        <v>318</v>
      </c>
      <c r="L1298" s="33" t="s">
        <v>805</v>
      </c>
      <c r="M1298" s="35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298" s="35" t="str">
        <f>IFERROR(IF(Table1[[#This Row],[Medicare Rate in CR]]&gt;0,"Y","N"),"N")</f>
        <v>Y</v>
      </c>
      <c r="O1298" s="40">
        <f>Table1[[#This Row],[Medicare Rate in CR]]*Table1[[#This Row],[SumOfUnits]]*Table1[[#This Row],[Actuarial Factor 6/13/22]]</f>
        <v>14767.324353806442</v>
      </c>
      <c r="P129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14767.324353806442</v>
      </c>
      <c r="Q1298" s="37">
        <f>Table1[[#This Row],[Trended Medicare Pricing for all RHCs]]-Table1[[#This Row],[SumOfSFY23 Estimated Payment 6/13/2022]]</f>
        <v>5789.0408970657791</v>
      </c>
      <c r="R1298" s="35">
        <f>Table1[[#This Row],[SumOfUnits]]*Table1[[#This Row],[Actuarial Factor 6/13/22]]</f>
        <v>53.0416448899337</v>
      </c>
    </row>
    <row r="1299" spans="1:18" x14ac:dyDescent="0.2">
      <c r="A1299" s="178" t="s">
        <v>70</v>
      </c>
      <c r="B1299" s="33" t="s">
        <v>679</v>
      </c>
      <c r="C1299" s="33" t="s">
        <v>423</v>
      </c>
      <c r="D1299" s="33" t="s">
        <v>184</v>
      </c>
      <c r="E1299" s="33" t="s">
        <v>791</v>
      </c>
      <c r="F1299" s="37">
        <v>168.81</v>
      </c>
      <c r="G1299" s="33">
        <v>1</v>
      </c>
      <c r="H1299" s="33">
        <v>1</v>
      </c>
      <c r="I1299" s="37">
        <f>Table1[[#This Row],[SumOfPaid]]*Table1[[#This Row],[Actuarial Factor 6/13/22]]</f>
        <v>272.40670423188919</v>
      </c>
      <c r="J1299" s="33">
        <v>1.6136881952010498</v>
      </c>
      <c r="K1299" s="33" t="s">
        <v>318</v>
      </c>
      <c r="L1299" s="33" t="s">
        <v>805</v>
      </c>
      <c r="M1299" s="35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299" s="35" t="str">
        <f>IFERROR(IF(Table1[[#This Row],[Medicare Rate in CR]]&gt;0,"Y","N"),"N")</f>
        <v>Y</v>
      </c>
      <c r="O1299" s="40">
        <f>Table1[[#This Row],[Medicare Rate in CR]]*Table1[[#This Row],[SumOfUnits]]*Table1[[#This Row],[Actuarial Factor 6/13/22]]</f>
        <v>449.26693042592433</v>
      </c>
      <c r="P129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449.26693042592433</v>
      </c>
      <c r="Q1299" s="37">
        <f>Table1[[#This Row],[Trended Medicare Pricing for all RHCs]]-Table1[[#This Row],[SumOfSFY23 Estimated Payment 6/13/2022]]</f>
        <v>176.86022619403514</v>
      </c>
      <c r="R1299" s="35">
        <f>Table1[[#This Row],[SumOfUnits]]*Table1[[#This Row],[Actuarial Factor 6/13/22]]</f>
        <v>1.6136881952010498</v>
      </c>
    </row>
    <row r="1300" spans="1:18" x14ac:dyDescent="0.2">
      <c r="A1300" s="178" t="s">
        <v>70</v>
      </c>
      <c r="B1300" s="33" t="s">
        <v>679</v>
      </c>
      <c r="C1300" s="33" t="s">
        <v>423</v>
      </c>
      <c r="D1300" s="33" t="s">
        <v>184</v>
      </c>
      <c r="E1300" s="33" t="s">
        <v>788</v>
      </c>
      <c r="F1300" s="37">
        <v>1528.92</v>
      </c>
      <c r="G1300" s="33">
        <v>9</v>
      </c>
      <c r="H1300" s="33">
        <v>9</v>
      </c>
      <c r="I1300" s="37">
        <f>Table1[[#This Row],[SumOfPaid]]*Table1[[#This Row],[Actuarial Factor 6/13/22]]</f>
        <v>3003.9221789041685</v>
      </c>
      <c r="J1300" s="33">
        <v>1.9647347009027081</v>
      </c>
      <c r="K1300" s="33" t="s">
        <v>318</v>
      </c>
      <c r="L1300" s="33" t="s">
        <v>805</v>
      </c>
      <c r="M1300" s="35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00" s="35" t="str">
        <f>IFERROR(IF(Table1[[#This Row],[Medicare Rate in CR]]&gt;0,"Y","N"),"N")</f>
        <v>Y</v>
      </c>
      <c r="O1300" s="40">
        <f>Table1[[#This Row],[Medicare Rate in CR]]*Table1[[#This Row],[SumOfUnits]]*Table1[[#This Row],[Actuarial Factor 6/13/22]]</f>
        <v>4923.0160927049064</v>
      </c>
      <c r="P130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4923.0160927049064</v>
      </c>
      <c r="Q1300" s="37">
        <f>Table1[[#This Row],[Trended Medicare Pricing for all RHCs]]-Table1[[#This Row],[SumOfSFY23 Estimated Payment 6/13/2022]]</f>
        <v>1919.0939138007379</v>
      </c>
      <c r="R1300" s="35">
        <f>Table1[[#This Row],[SumOfUnits]]*Table1[[#This Row],[Actuarial Factor 6/13/22]]</f>
        <v>17.682612308124373</v>
      </c>
    </row>
    <row r="1301" spans="1:18" x14ac:dyDescent="0.2">
      <c r="A1301" s="178" t="s">
        <v>70</v>
      </c>
      <c r="B1301" s="33" t="s">
        <v>679</v>
      </c>
      <c r="C1301" s="33" t="s">
        <v>423</v>
      </c>
      <c r="D1301" s="33" t="s">
        <v>184</v>
      </c>
      <c r="E1301" s="33" t="s">
        <v>787</v>
      </c>
      <c r="F1301" s="37">
        <v>2535.3599999999997</v>
      </c>
      <c r="G1301" s="33">
        <v>15</v>
      </c>
      <c r="H1301" s="33">
        <v>15</v>
      </c>
      <c r="I1301" s="37">
        <f>Table1[[#This Row],[SumOfPaid]]*Table1[[#This Row],[Actuarial Factor 6/13/22]]</f>
        <v>3173.3209685534948</v>
      </c>
      <c r="J1301" s="33">
        <v>1.2516253977949858</v>
      </c>
      <c r="K1301" s="33" t="s">
        <v>318</v>
      </c>
      <c r="L1301" s="33" t="s">
        <v>805</v>
      </c>
      <c r="M1301" s="35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01" s="35" t="str">
        <f>IFERROR(IF(Table1[[#This Row],[Medicare Rate in CR]]&gt;0,"Y","N"),"N")</f>
        <v>Y</v>
      </c>
      <c r="O1301" s="40">
        <f>Table1[[#This Row],[Medicare Rate in CR]]*Table1[[#This Row],[SumOfUnits]]*Table1[[#This Row],[Actuarial Factor 6/13/22]]</f>
        <v>5226.9754050015308</v>
      </c>
      <c r="P130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5226.9754050015308</v>
      </c>
      <c r="Q1301" s="37">
        <f>Table1[[#This Row],[Trended Medicare Pricing for all RHCs]]-Table1[[#This Row],[SumOfSFY23 Estimated Payment 6/13/2022]]</f>
        <v>2053.654436448036</v>
      </c>
      <c r="R1301" s="35">
        <f>Table1[[#This Row],[SumOfUnits]]*Table1[[#This Row],[Actuarial Factor 6/13/22]]</f>
        <v>18.774380966924788</v>
      </c>
    </row>
    <row r="1302" spans="1:18" x14ac:dyDescent="0.2">
      <c r="A1302" s="178" t="s">
        <v>70</v>
      </c>
      <c r="B1302" s="33" t="s">
        <v>679</v>
      </c>
      <c r="C1302" s="33" t="s">
        <v>423</v>
      </c>
      <c r="D1302" s="33" t="s">
        <v>185</v>
      </c>
      <c r="E1302" s="33" t="s">
        <v>797</v>
      </c>
      <c r="F1302" s="37">
        <v>344.04</v>
      </c>
      <c r="G1302" s="33">
        <v>2</v>
      </c>
      <c r="H1302" s="33">
        <v>2</v>
      </c>
      <c r="I1302" s="37">
        <f>Table1[[#This Row],[SumOfPaid]]*Table1[[#This Row],[Actuarial Factor 6/13/22]]</f>
        <v>420.00024481974964</v>
      </c>
      <c r="J1302" s="33">
        <v>1.2207889920350821</v>
      </c>
      <c r="K1302" s="33" t="s">
        <v>318</v>
      </c>
      <c r="L1302" s="33" t="s">
        <v>805</v>
      </c>
      <c r="M1302" s="35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02" s="35" t="str">
        <f>IFERROR(IF(Table1[[#This Row],[Medicare Rate in CR]]&gt;0,"Y","N"),"N")</f>
        <v>Y</v>
      </c>
      <c r="O1302" s="40">
        <f>Table1[[#This Row],[Medicare Rate in CR]]*Table1[[#This Row],[SumOfUnits]]*Table1[[#This Row],[Actuarial Factor 6/13/22]]</f>
        <v>679.75972654497446</v>
      </c>
      <c r="P130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679.75972654497446</v>
      </c>
      <c r="Q1302" s="37">
        <f>Table1[[#This Row],[Trended Medicare Pricing for all RHCs]]-Table1[[#This Row],[SumOfSFY23 Estimated Payment 6/13/2022]]</f>
        <v>259.75948172522482</v>
      </c>
      <c r="R1302" s="35">
        <f>Table1[[#This Row],[SumOfUnits]]*Table1[[#This Row],[Actuarial Factor 6/13/22]]</f>
        <v>2.4415779840701641</v>
      </c>
    </row>
    <row r="1303" spans="1:18" x14ac:dyDescent="0.2">
      <c r="A1303" s="178" t="s">
        <v>70</v>
      </c>
      <c r="B1303" s="33" t="s">
        <v>679</v>
      </c>
      <c r="C1303" s="33" t="s">
        <v>423</v>
      </c>
      <c r="D1303" s="33" t="s">
        <v>185</v>
      </c>
      <c r="E1303" s="33" t="s">
        <v>795</v>
      </c>
      <c r="F1303" s="37">
        <v>1181.67</v>
      </c>
      <c r="G1303" s="33">
        <v>7</v>
      </c>
      <c r="H1303" s="33">
        <v>7</v>
      </c>
      <c r="I1303" s="37">
        <f>Table1[[#This Row],[SumOfPaid]]*Table1[[#This Row],[Actuarial Factor 6/13/22]]</f>
        <v>1373.7072737012238</v>
      </c>
      <c r="J1303" s="33">
        <v>1.1625134544341684</v>
      </c>
      <c r="K1303" s="33" t="s">
        <v>318</v>
      </c>
      <c r="L1303" s="33" t="s">
        <v>805</v>
      </c>
      <c r="M1303" s="35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03" s="35" t="str">
        <f>IFERROR(IF(Table1[[#This Row],[Medicare Rate in CR]]&gt;0,"Y","N"),"N")</f>
        <v>Y</v>
      </c>
      <c r="O1303" s="40">
        <f>Table1[[#This Row],[Medicare Rate in CR]]*Table1[[#This Row],[SumOfUnits]]*Table1[[#This Row],[Actuarial Factor 6/13/22]]</f>
        <v>2265.5875959431178</v>
      </c>
      <c r="P130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2265.5875959431178</v>
      </c>
      <c r="Q1303" s="37">
        <f>Table1[[#This Row],[Trended Medicare Pricing for all RHCs]]-Table1[[#This Row],[SumOfSFY23 Estimated Payment 6/13/2022]]</f>
        <v>891.88032224189396</v>
      </c>
      <c r="R1303" s="35">
        <f>Table1[[#This Row],[SumOfUnits]]*Table1[[#This Row],[Actuarial Factor 6/13/22]]</f>
        <v>8.1375941810391783</v>
      </c>
    </row>
    <row r="1304" spans="1:18" x14ac:dyDescent="0.2">
      <c r="A1304" s="178" t="s">
        <v>70</v>
      </c>
      <c r="B1304" s="33" t="s">
        <v>679</v>
      </c>
      <c r="C1304" s="33" t="s">
        <v>364</v>
      </c>
      <c r="D1304" s="33" t="s">
        <v>184</v>
      </c>
      <c r="E1304" s="33" t="s">
        <v>786</v>
      </c>
      <c r="F1304" s="37">
        <v>168.81</v>
      </c>
      <c r="G1304" s="33">
        <v>1</v>
      </c>
      <c r="H1304" s="33">
        <v>1</v>
      </c>
      <c r="I1304" s="37">
        <f>Table1[[#This Row],[SumOfPaid]]*Table1[[#This Row],[Actuarial Factor 6/13/22]]</f>
        <v>238.64274838325369</v>
      </c>
      <c r="J1304" s="33">
        <v>1.4136766091064137</v>
      </c>
      <c r="K1304" s="33" t="s">
        <v>318</v>
      </c>
      <c r="L1304" s="33" t="s">
        <v>805</v>
      </c>
      <c r="M1304" s="35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04" s="35" t="str">
        <f>IFERROR(IF(Table1[[#This Row],[Medicare Rate in CR]]&gt;0,"Y","N"),"N")</f>
        <v>Y</v>
      </c>
      <c r="O1304" s="40">
        <f>Table1[[#This Row],[Medicare Rate in CR]]*Table1[[#This Row],[SumOfUnits]]*Table1[[#This Row],[Actuarial Factor 6/13/22]]</f>
        <v>393.58170474131668</v>
      </c>
      <c r="P130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393.58170474131668</v>
      </c>
      <c r="Q1304" s="37">
        <f>Table1[[#This Row],[Trended Medicare Pricing for all RHCs]]-Table1[[#This Row],[SumOfSFY23 Estimated Payment 6/13/2022]]</f>
        <v>154.938956358063</v>
      </c>
      <c r="R1304" s="35">
        <f>Table1[[#This Row],[SumOfUnits]]*Table1[[#This Row],[Actuarial Factor 6/13/22]]</f>
        <v>1.4136766091064137</v>
      </c>
    </row>
    <row r="1305" spans="1:18" x14ac:dyDescent="0.2">
      <c r="A1305" s="178" t="s">
        <v>70</v>
      </c>
      <c r="B1305" s="33" t="s">
        <v>679</v>
      </c>
      <c r="C1305" s="33" t="s">
        <v>364</v>
      </c>
      <c r="D1305" s="33" t="s">
        <v>184</v>
      </c>
      <c r="E1305" s="33" t="s">
        <v>787</v>
      </c>
      <c r="F1305" s="37">
        <v>337.62</v>
      </c>
      <c r="G1305" s="33">
        <v>2</v>
      </c>
      <c r="H1305" s="33">
        <v>2</v>
      </c>
      <c r="I1305" s="37">
        <f>Table1[[#This Row],[SumOfPaid]]*Table1[[#This Row],[Actuarial Factor 6/13/22]]</f>
        <v>420.31533422421643</v>
      </c>
      <c r="J1305" s="33">
        <v>1.2449361241165109</v>
      </c>
      <c r="K1305" s="33" t="s">
        <v>318</v>
      </c>
      <c r="L1305" s="33" t="s">
        <v>805</v>
      </c>
      <c r="M1305" s="35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05" s="35" t="str">
        <f>IFERROR(IF(Table1[[#This Row],[Medicare Rate in CR]]&gt;0,"Y","N"),"N")</f>
        <v>Y</v>
      </c>
      <c r="O1305" s="40">
        <f>Table1[[#This Row],[Medicare Rate in CR]]*Table1[[#This Row],[SumOfUnits]]*Table1[[#This Row],[Actuarial Factor 6/13/22]]</f>
        <v>693.20533263055563</v>
      </c>
      <c r="P130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693.20533263055563</v>
      </c>
      <c r="Q1305" s="37">
        <f>Table1[[#This Row],[Trended Medicare Pricing for all RHCs]]-Table1[[#This Row],[SumOfSFY23 Estimated Payment 6/13/2022]]</f>
        <v>272.8899984063392</v>
      </c>
      <c r="R1305" s="35">
        <f>Table1[[#This Row],[SumOfUnits]]*Table1[[#This Row],[Actuarial Factor 6/13/22]]</f>
        <v>2.4898722482330218</v>
      </c>
    </row>
    <row r="1306" spans="1:18" x14ac:dyDescent="0.2">
      <c r="A1306" s="178" t="s">
        <v>70</v>
      </c>
      <c r="B1306" s="33" t="s">
        <v>679</v>
      </c>
      <c r="C1306" s="33" t="s">
        <v>249</v>
      </c>
      <c r="D1306" s="33" t="s">
        <v>184</v>
      </c>
      <c r="E1306" s="33" t="s">
        <v>792</v>
      </c>
      <c r="F1306" s="37">
        <v>2889.0299999999997</v>
      </c>
      <c r="G1306" s="33">
        <v>17</v>
      </c>
      <c r="H1306" s="33">
        <v>17</v>
      </c>
      <c r="I1306" s="37">
        <f>Table1[[#This Row],[SumOfPaid]]*Table1[[#This Row],[Actuarial Factor 6/13/22]]</f>
        <v>4393.4204634515272</v>
      </c>
      <c r="J1306" s="33">
        <v>1.5207251096220973</v>
      </c>
      <c r="K1306" s="33" t="s">
        <v>318</v>
      </c>
      <c r="L1306" s="33" t="s">
        <v>805</v>
      </c>
      <c r="M1306" s="35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06" s="35" t="str">
        <f>IFERROR(IF(Table1[[#This Row],[Medicare Rate in CR]]&gt;0,"Y","N"),"N")</f>
        <v>Y</v>
      </c>
      <c r="O1306" s="40">
        <f>Table1[[#This Row],[Medicare Rate in CR]]*Table1[[#This Row],[SumOfUnits]]*Table1[[#This Row],[Actuarial Factor 6/13/22]]</f>
        <v>7197.5463220880983</v>
      </c>
      <c r="P130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7197.5463220880983</v>
      </c>
      <c r="Q1306" s="37">
        <f>Table1[[#This Row],[Trended Medicare Pricing for all RHCs]]-Table1[[#This Row],[SumOfSFY23 Estimated Payment 6/13/2022]]</f>
        <v>2804.1258586365711</v>
      </c>
      <c r="R1306" s="35">
        <f>Table1[[#This Row],[SumOfUnits]]*Table1[[#This Row],[Actuarial Factor 6/13/22]]</f>
        <v>25.852326863575655</v>
      </c>
    </row>
    <row r="1307" spans="1:18" x14ac:dyDescent="0.2">
      <c r="A1307" s="178" t="s">
        <v>70</v>
      </c>
      <c r="B1307" s="33" t="s">
        <v>679</v>
      </c>
      <c r="C1307" s="33" t="s">
        <v>249</v>
      </c>
      <c r="D1307" s="33" t="s">
        <v>184</v>
      </c>
      <c r="E1307" s="33" t="s">
        <v>786</v>
      </c>
      <c r="F1307" s="37">
        <v>217785.42999999961</v>
      </c>
      <c r="G1307" s="33">
        <v>1297</v>
      </c>
      <c r="H1307" s="33">
        <v>1297</v>
      </c>
      <c r="I1307" s="37">
        <f>Table1[[#This Row],[SumOfPaid]]*Table1[[#This Row],[Actuarial Factor 6/13/22]]</f>
        <v>331508.18542507553</v>
      </c>
      <c r="J1307" s="33">
        <v>1.5221779777695694</v>
      </c>
      <c r="K1307" s="33" t="s">
        <v>318</v>
      </c>
      <c r="L1307" s="33" t="s">
        <v>805</v>
      </c>
      <c r="M1307" s="35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07" s="35" t="str">
        <f>IFERROR(IF(Table1[[#This Row],[Medicare Rate in CR]]&gt;0,"Y","N"),"N")</f>
        <v>Y</v>
      </c>
      <c r="O1307" s="40">
        <f>Table1[[#This Row],[Medicare Rate in CR]]*Table1[[#This Row],[SumOfUnits]]*Table1[[#This Row],[Actuarial Factor 6/13/22]]</f>
        <v>549655.0733157011</v>
      </c>
      <c r="P130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549655.0733157011</v>
      </c>
      <c r="Q1307" s="37">
        <f>Table1[[#This Row],[Trended Medicare Pricing for all RHCs]]-Table1[[#This Row],[SumOfSFY23 Estimated Payment 6/13/2022]]</f>
        <v>218146.88789062557</v>
      </c>
      <c r="R1307" s="35">
        <f>Table1[[#This Row],[SumOfUnits]]*Table1[[#This Row],[Actuarial Factor 6/13/22]]</f>
        <v>1974.2648371671316</v>
      </c>
    </row>
    <row r="1308" spans="1:18" x14ac:dyDescent="0.2">
      <c r="A1308" s="178" t="s">
        <v>70</v>
      </c>
      <c r="B1308" s="33" t="s">
        <v>679</v>
      </c>
      <c r="C1308" s="33" t="s">
        <v>249</v>
      </c>
      <c r="D1308" s="33" t="s">
        <v>184</v>
      </c>
      <c r="E1308" s="33" t="s">
        <v>790</v>
      </c>
      <c r="F1308" s="37">
        <v>53829.83</v>
      </c>
      <c r="G1308" s="33">
        <v>323</v>
      </c>
      <c r="H1308" s="33">
        <v>323</v>
      </c>
      <c r="I1308" s="37">
        <f>Table1[[#This Row],[SumOfPaid]]*Table1[[#This Row],[Actuarial Factor 6/13/22]]</f>
        <v>120425.69619478182</v>
      </c>
      <c r="J1308" s="33">
        <v>2.2371554246926251</v>
      </c>
      <c r="K1308" s="33" t="s">
        <v>318</v>
      </c>
      <c r="L1308" s="33" t="s">
        <v>805</v>
      </c>
      <c r="M1308" s="35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08" s="35" t="str">
        <f>IFERROR(IF(Table1[[#This Row],[Medicare Rate in CR]]&gt;0,"Y","N"),"N")</f>
        <v>Y</v>
      </c>
      <c r="O1308" s="40">
        <f>Table1[[#This Row],[Medicare Rate in CR]]*Table1[[#This Row],[SumOfUnits]]*Table1[[#This Row],[Actuarial Factor 6/13/22]]</f>
        <v>201179.40069774163</v>
      </c>
      <c r="P130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201179.40069774163</v>
      </c>
      <c r="Q1308" s="37">
        <f>Table1[[#This Row],[Trended Medicare Pricing for all RHCs]]-Table1[[#This Row],[SumOfSFY23 Estimated Payment 6/13/2022]]</f>
        <v>80753.704502959808</v>
      </c>
      <c r="R1308" s="35">
        <f>Table1[[#This Row],[SumOfUnits]]*Table1[[#This Row],[Actuarial Factor 6/13/22]]</f>
        <v>722.60120217571784</v>
      </c>
    </row>
    <row r="1309" spans="1:18" x14ac:dyDescent="0.2">
      <c r="A1309" s="178" t="s">
        <v>70</v>
      </c>
      <c r="B1309" s="33" t="s">
        <v>679</v>
      </c>
      <c r="C1309" s="33" t="s">
        <v>249</v>
      </c>
      <c r="D1309" s="33" t="s">
        <v>184</v>
      </c>
      <c r="E1309" s="33" t="s">
        <v>793</v>
      </c>
      <c r="F1309" s="37">
        <v>850.47</v>
      </c>
      <c r="G1309" s="33">
        <v>5</v>
      </c>
      <c r="H1309" s="33">
        <v>5</v>
      </c>
      <c r="I1309" s="37">
        <f>Table1[[#This Row],[SumOfPaid]]*Table1[[#This Row],[Actuarial Factor 6/13/22]]</f>
        <v>1902.633574038337</v>
      </c>
      <c r="J1309" s="33">
        <v>2.2371554246926251</v>
      </c>
      <c r="K1309" s="33" t="s">
        <v>318</v>
      </c>
      <c r="L1309" s="33" t="s">
        <v>805</v>
      </c>
      <c r="M1309" s="35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09" s="35" t="str">
        <f>IFERROR(IF(Table1[[#This Row],[Medicare Rate in CR]]&gt;0,"Y","N"),"N")</f>
        <v>Y</v>
      </c>
      <c r="O1309" s="40">
        <f>Table1[[#This Row],[Medicare Rate in CR]]*Table1[[#This Row],[SumOfUnits]]*Table1[[#This Row],[Actuarial Factor 6/13/22]]</f>
        <v>3114.2322089433692</v>
      </c>
      <c r="P130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3114.2322089433692</v>
      </c>
      <c r="Q1309" s="37">
        <f>Table1[[#This Row],[Trended Medicare Pricing for all RHCs]]-Table1[[#This Row],[SumOfSFY23 Estimated Payment 6/13/2022]]</f>
        <v>1211.5986349050322</v>
      </c>
      <c r="R1309" s="35">
        <f>Table1[[#This Row],[SumOfUnits]]*Table1[[#This Row],[Actuarial Factor 6/13/22]]</f>
        <v>11.185777123463126</v>
      </c>
    </row>
    <row r="1310" spans="1:18" x14ac:dyDescent="0.2">
      <c r="A1310" s="178" t="s">
        <v>70</v>
      </c>
      <c r="B1310" s="33" t="s">
        <v>679</v>
      </c>
      <c r="C1310" s="33" t="s">
        <v>249</v>
      </c>
      <c r="D1310" s="33" t="s">
        <v>184</v>
      </c>
      <c r="E1310" s="33" t="s">
        <v>789</v>
      </c>
      <c r="F1310" s="37">
        <v>196659.7799999995</v>
      </c>
      <c r="G1310" s="33">
        <v>1166</v>
      </c>
      <c r="H1310" s="33">
        <v>1166</v>
      </c>
      <c r="I1310" s="37">
        <f>Table1[[#This Row],[SumOfPaid]]*Table1[[#This Row],[Actuarial Factor 6/13/22]]</f>
        <v>305210.70626057772</v>
      </c>
      <c r="J1310" s="33">
        <v>1.551973190759079</v>
      </c>
      <c r="K1310" s="33" t="s">
        <v>318</v>
      </c>
      <c r="L1310" s="33" t="s">
        <v>805</v>
      </c>
      <c r="M1310" s="35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10" s="35" t="str">
        <f>IFERROR(IF(Table1[[#This Row],[Medicare Rate in CR]]&gt;0,"Y","N"),"N")</f>
        <v>Y</v>
      </c>
      <c r="O1310" s="40">
        <f>Table1[[#This Row],[Medicare Rate in CR]]*Table1[[#This Row],[SumOfUnits]]*Table1[[#This Row],[Actuarial Factor 6/13/22]]</f>
        <v>503810.94214174832</v>
      </c>
      <c r="P131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503810.94214174832</v>
      </c>
      <c r="Q1310" s="37">
        <f>Table1[[#This Row],[Trended Medicare Pricing for all RHCs]]-Table1[[#This Row],[SumOfSFY23 Estimated Payment 6/13/2022]]</f>
        <v>198600.23588117061</v>
      </c>
      <c r="R1310" s="35">
        <f>Table1[[#This Row],[SumOfUnits]]*Table1[[#This Row],[Actuarial Factor 6/13/22]]</f>
        <v>1809.6007404250861</v>
      </c>
    </row>
    <row r="1311" spans="1:18" x14ac:dyDescent="0.2">
      <c r="A1311" s="178" t="s">
        <v>70</v>
      </c>
      <c r="B1311" s="33" t="s">
        <v>679</v>
      </c>
      <c r="C1311" s="33" t="s">
        <v>249</v>
      </c>
      <c r="D1311" s="33" t="s">
        <v>184</v>
      </c>
      <c r="E1311" s="33" t="s">
        <v>791</v>
      </c>
      <c r="F1311" s="37">
        <v>9417.7500000000018</v>
      </c>
      <c r="G1311" s="33">
        <v>57</v>
      </c>
      <c r="H1311" s="33">
        <v>57</v>
      </c>
      <c r="I1311" s="37">
        <f>Table1[[#This Row],[SumOfPaid]]*Table1[[#This Row],[Actuarial Factor 6/13/22]]</f>
        <v>15601.166556646751</v>
      </c>
      <c r="J1311" s="33">
        <v>1.6565704713595868</v>
      </c>
      <c r="K1311" s="33" t="s">
        <v>318</v>
      </c>
      <c r="L1311" s="33" t="s">
        <v>805</v>
      </c>
      <c r="M1311" s="35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11" s="35" t="str">
        <f>IFERROR(IF(Table1[[#This Row],[Medicare Rate in CR]]&gt;0,"Y","N"),"N")</f>
        <v>Y</v>
      </c>
      <c r="O1311" s="40">
        <f>Table1[[#This Row],[Medicare Rate in CR]]*Table1[[#This Row],[SumOfUnits]]*Table1[[#This Row],[Actuarial Factor 6/13/22]]</f>
        <v>26288.729741079685</v>
      </c>
      <c r="P131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26288.729741079685</v>
      </c>
      <c r="Q1311" s="37">
        <f>Table1[[#This Row],[Trended Medicare Pricing for all RHCs]]-Table1[[#This Row],[SumOfSFY23 Estimated Payment 6/13/2022]]</f>
        <v>10687.563184432935</v>
      </c>
      <c r="R1311" s="35">
        <f>Table1[[#This Row],[SumOfUnits]]*Table1[[#This Row],[Actuarial Factor 6/13/22]]</f>
        <v>94.42451686749645</v>
      </c>
    </row>
    <row r="1312" spans="1:18" x14ac:dyDescent="0.2">
      <c r="A1312" s="178" t="s">
        <v>70</v>
      </c>
      <c r="B1312" s="33" t="s">
        <v>679</v>
      </c>
      <c r="C1312" s="33" t="s">
        <v>249</v>
      </c>
      <c r="D1312" s="33" t="s">
        <v>184</v>
      </c>
      <c r="E1312" s="33" t="s">
        <v>788</v>
      </c>
      <c r="F1312" s="37">
        <v>23369.610000000011</v>
      </c>
      <c r="G1312" s="33">
        <v>138</v>
      </c>
      <c r="H1312" s="33">
        <v>138</v>
      </c>
      <c r="I1312" s="37">
        <f>Table1[[#This Row],[SumOfPaid]]*Table1[[#This Row],[Actuarial Factor 6/13/22]]</f>
        <v>47073.882767430703</v>
      </c>
      <c r="J1312" s="33">
        <v>2.0143204258620782</v>
      </c>
      <c r="K1312" s="33" t="s">
        <v>318</v>
      </c>
      <c r="L1312" s="33" t="s">
        <v>805</v>
      </c>
      <c r="M1312" s="35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12" s="35" t="str">
        <f>IFERROR(IF(Table1[[#This Row],[Medicare Rate in CR]]&gt;0,"Y","N"),"N")</f>
        <v>Y</v>
      </c>
      <c r="O1312" s="40">
        <f>Table1[[#This Row],[Medicare Rate in CR]]*Table1[[#This Row],[SumOfUnits]]*Table1[[#This Row],[Actuarial Factor 6/13/22]]</f>
        <v>77391.359067468045</v>
      </c>
      <c r="P131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77391.359067468045</v>
      </c>
      <c r="Q1312" s="37">
        <f>Table1[[#This Row],[Trended Medicare Pricing for all RHCs]]-Table1[[#This Row],[SumOfSFY23 Estimated Payment 6/13/2022]]</f>
        <v>30317.476300037342</v>
      </c>
      <c r="R1312" s="35">
        <f>Table1[[#This Row],[SumOfUnits]]*Table1[[#This Row],[Actuarial Factor 6/13/22]]</f>
        <v>277.97621876896676</v>
      </c>
    </row>
    <row r="1313" spans="1:18" x14ac:dyDescent="0.2">
      <c r="A1313" s="178" t="s">
        <v>70</v>
      </c>
      <c r="B1313" s="33" t="s">
        <v>679</v>
      </c>
      <c r="C1313" s="33" t="s">
        <v>249</v>
      </c>
      <c r="D1313" s="33" t="s">
        <v>184</v>
      </c>
      <c r="E1313" s="33" t="s">
        <v>787</v>
      </c>
      <c r="F1313" s="37">
        <v>122405.9600000002</v>
      </c>
      <c r="G1313" s="33">
        <v>724</v>
      </c>
      <c r="H1313" s="33">
        <v>724</v>
      </c>
      <c r="I1313" s="37">
        <f>Table1[[#This Row],[SumOfPaid]]*Table1[[#This Row],[Actuarial Factor 6/13/22]]</f>
        <v>152961.67339644267</v>
      </c>
      <c r="J1313" s="33">
        <v>1.2496260263506975</v>
      </c>
      <c r="K1313" s="33" t="s">
        <v>318</v>
      </c>
      <c r="L1313" s="33" t="s">
        <v>805</v>
      </c>
      <c r="M1313" s="35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13" s="35" t="str">
        <f>IFERROR(IF(Table1[[#This Row],[Medicare Rate in CR]]&gt;0,"Y","N"),"N")</f>
        <v>Y</v>
      </c>
      <c r="O1313" s="40">
        <f>Table1[[#This Row],[Medicare Rate in CR]]*Table1[[#This Row],[SumOfUnits]]*Table1[[#This Row],[Actuarial Factor 6/13/22]]</f>
        <v>251885.66856531956</v>
      </c>
      <c r="P131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251885.66856531956</v>
      </c>
      <c r="Q1313" s="37">
        <f>Table1[[#This Row],[Trended Medicare Pricing for all RHCs]]-Table1[[#This Row],[SumOfSFY23 Estimated Payment 6/13/2022]]</f>
        <v>98923.995168876892</v>
      </c>
      <c r="R1313" s="35">
        <f>Table1[[#This Row],[SumOfUnits]]*Table1[[#This Row],[Actuarial Factor 6/13/22]]</f>
        <v>904.72924307790504</v>
      </c>
    </row>
    <row r="1314" spans="1:18" x14ac:dyDescent="0.2">
      <c r="A1314" s="178" t="s">
        <v>70</v>
      </c>
      <c r="B1314" s="33" t="s">
        <v>679</v>
      </c>
      <c r="C1314" s="33" t="s">
        <v>249</v>
      </c>
      <c r="D1314" s="33" t="s">
        <v>2</v>
      </c>
      <c r="E1314" s="33" t="s">
        <v>801</v>
      </c>
      <c r="F1314" s="37">
        <v>168.81</v>
      </c>
      <c r="G1314" s="33">
        <v>1</v>
      </c>
      <c r="H1314" s="33">
        <v>1</v>
      </c>
      <c r="I1314" s="37">
        <f>Table1[[#This Row],[SumOfPaid]]*Table1[[#This Row],[Actuarial Factor 6/13/22]]</f>
        <v>234.32136965940487</v>
      </c>
      <c r="J1314" s="33">
        <v>1.388077540781973</v>
      </c>
      <c r="K1314" s="33" t="s">
        <v>318</v>
      </c>
      <c r="L1314" s="33" t="s">
        <v>805</v>
      </c>
      <c r="M1314" s="35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14" s="35" t="str">
        <f>IFERROR(IF(Table1[[#This Row],[Medicare Rate in CR]]&gt;0,"Y","N"),"N")</f>
        <v>Y</v>
      </c>
      <c r="O1314" s="40">
        <f>Table1[[#This Row],[Medicare Rate in CR]]*Table1[[#This Row],[SumOfUnits]]*Table1[[#This Row],[Actuarial Factor 6/13/22]]</f>
        <v>386.45466812910911</v>
      </c>
      <c r="P131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386.45466812910911</v>
      </c>
      <c r="Q1314" s="37">
        <f>Table1[[#This Row],[Trended Medicare Pricing for all RHCs]]-Table1[[#This Row],[SumOfSFY23 Estimated Payment 6/13/2022]]</f>
        <v>152.13329846970424</v>
      </c>
      <c r="R1314" s="35">
        <f>Table1[[#This Row],[SumOfUnits]]*Table1[[#This Row],[Actuarial Factor 6/13/22]]</f>
        <v>1.388077540781973</v>
      </c>
    </row>
    <row r="1315" spans="1:18" x14ac:dyDescent="0.2">
      <c r="A1315" s="178" t="s">
        <v>70</v>
      </c>
      <c r="B1315" s="33" t="s">
        <v>679</v>
      </c>
      <c r="C1315" s="33" t="s">
        <v>249</v>
      </c>
      <c r="D1315" s="33" t="s">
        <v>2</v>
      </c>
      <c r="E1315" s="33" t="s">
        <v>800</v>
      </c>
      <c r="F1315" s="37">
        <v>844.05</v>
      </c>
      <c r="G1315" s="33">
        <v>5</v>
      </c>
      <c r="H1315" s="33">
        <v>5</v>
      </c>
      <c r="I1315" s="37">
        <f>Table1[[#This Row],[SumOfPaid]]*Table1[[#This Row],[Actuarial Factor 6/13/22]]</f>
        <v>1103.3926543183547</v>
      </c>
      <c r="J1315" s="33">
        <v>1.307259823847349</v>
      </c>
      <c r="K1315" s="33" t="s">
        <v>318</v>
      </c>
      <c r="L1315" s="33" t="s">
        <v>805</v>
      </c>
      <c r="M1315" s="35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15" s="35" t="str">
        <f>IFERROR(IF(Table1[[#This Row],[Medicare Rate in CR]]&gt;0,"Y","N"),"N")</f>
        <v>Y</v>
      </c>
      <c r="O1315" s="40">
        <f>Table1[[#This Row],[Medicare Rate in CR]]*Table1[[#This Row],[SumOfUnits]]*Table1[[#This Row],[Actuarial Factor 6/13/22]]</f>
        <v>1819.7710377867024</v>
      </c>
      <c r="P131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1819.7710377867024</v>
      </c>
      <c r="Q1315" s="37">
        <f>Table1[[#This Row],[Trended Medicare Pricing for all RHCs]]-Table1[[#This Row],[SumOfSFY23 Estimated Payment 6/13/2022]]</f>
        <v>716.37838346834769</v>
      </c>
      <c r="R1315" s="35">
        <f>Table1[[#This Row],[SumOfUnits]]*Table1[[#This Row],[Actuarial Factor 6/13/22]]</f>
        <v>6.5362991192367446</v>
      </c>
    </row>
    <row r="1316" spans="1:18" x14ac:dyDescent="0.2">
      <c r="A1316" s="178" t="s">
        <v>70</v>
      </c>
      <c r="B1316" s="33" t="s">
        <v>679</v>
      </c>
      <c r="C1316" s="33" t="s">
        <v>249</v>
      </c>
      <c r="D1316" s="33" t="s">
        <v>2</v>
      </c>
      <c r="E1316" s="33" t="s">
        <v>798</v>
      </c>
      <c r="F1316" s="37">
        <v>512.85</v>
      </c>
      <c r="G1316" s="33">
        <v>3</v>
      </c>
      <c r="H1316" s="33">
        <v>3</v>
      </c>
      <c r="I1316" s="37">
        <f>Table1[[#This Row],[SumOfPaid]]*Table1[[#This Row],[Actuarial Factor 6/13/22]]</f>
        <v>743.78421217657194</v>
      </c>
      <c r="J1316" s="33">
        <v>1.4502958217345654</v>
      </c>
      <c r="K1316" s="33" t="s">
        <v>318</v>
      </c>
      <c r="L1316" s="33" t="s">
        <v>805</v>
      </c>
      <c r="M1316" s="35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16" s="35" t="str">
        <f>IFERROR(IF(Table1[[#This Row],[Medicare Rate in CR]]&gt;0,"Y","N"),"N")</f>
        <v>Y</v>
      </c>
      <c r="O1316" s="40">
        <f>Table1[[#This Row],[Medicare Rate in CR]]*Table1[[#This Row],[SumOfUnits]]*Table1[[#This Row],[Actuarial Factor 6/13/22]]</f>
        <v>1211.3305791873611</v>
      </c>
      <c r="P131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1211.3305791873611</v>
      </c>
      <c r="Q1316" s="37">
        <f>Table1[[#This Row],[Trended Medicare Pricing for all RHCs]]-Table1[[#This Row],[SumOfSFY23 Estimated Payment 6/13/2022]]</f>
        <v>467.54636701078914</v>
      </c>
      <c r="R1316" s="35">
        <f>Table1[[#This Row],[SumOfUnits]]*Table1[[#This Row],[Actuarial Factor 6/13/22]]</f>
        <v>4.3508874652036962</v>
      </c>
    </row>
    <row r="1317" spans="1:18" x14ac:dyDescent="0.2">
      <c r="A1317" s="178" t="s">
        <v>70</v>
      </c>
      <c r="B1317" s="33" t="s">
        <v>679</v>
      </c>
      <c r="C1317" s="33" t="s">
        <v>249</v>
      </c>
      <c r="D1317" s="33" t="s">
        <v>2</v>
      </c>
      <c r="E1317" s="33" t="s">
        <v>799</v>
      </c>
      <c r="F1317" s="37">
        <v>6794.13</v>
      </c>
      <c r="G1317" s="33">
        <v>40</v>
      </c>
      <c r="H1317" s="33">
        <v>40</v>
      </c>
      <c r="I1317" s="37">
        <f>Table1[[#This Row],[SumOfPaid]]*Table1[[#This Row],[Actuarial Factor 6/13/22]]</f>
        <v>7731.6911235661346</v>
      </c>
      <c r="J1317" s="33">
        <v>1.1379957586278353</v>
      </c>
      <c r="K1317" s="33" t="s">
        <v>318</v>
      </c>
      <c r="L1317" s="33" t="s">
        <v>805</v>
      </c>
      <c r="M1317" s="35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17" s="35" t="str">
        <f>IFERROR(IF(Table1[[#This Row],[Medicare Rate in CR]]&gt;0,"Y","N"),"N")</f>
        <v>Y</v>
      </c>
      <c r="O1317" s="40">
        <f>Table1[[#This Row],[Medicare Rate in CR]]*Table1[[#This Row],[SumOfUnits]]*Table1[[#This Row],[Actuarial Factor 6/13/22]]</f>
        <v>12673.175966383027</v>
      </c>
      <c r="P131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12673.175966383027</v>
      </c>
      <c r="Q1317" s="37">
        <f>Table1[[#This Row],[Trended Medicare Pricing for all RHCs]]-Table1[[#This Row],[SumOfSFY23 Estimated Payment 6/13/2022]]</f>
        <v>4941.4848428168925</v>
      </c>
      <c r="R1317" s="35">
        <f>Table1[[#This Row],[SumOfUnits]]*Table1[[#This Row],[Actuarial Factor 6/13/22]]</f>
        <v>45.519830345113412</v>
      </c>
    </row>
    <row r="1318" spans="1:18" x14ac:dyDescent="0.2">
      <c r="A1318" s="178" t="s">
        <v>70</v>
      </c>
      <c r="B1318" s="33" t="s">
        <v>679</v>
      </c>
      <c r="C1318" s="33" t="s">
        <v>249</v>
      </c>
      <c r="D1318" s="33" t="s">
        <v>185</v>
      </c>
      <c r="E1318" s="33" t="s">
        <v>794</v>
      </c>
      <c r="F1318" s="37">
        <v>337.62</v>
      </c>
      <c r="G1318" s="33">
        <v>2</v>
      </c>
      <c r="H1318" s="33">
        <v>2</v>
      </c>
      <c r="I1318" s="37">
        <f>Table1[[#This Row],[SumOfPaid]]*Table1[[#This Row],[Actuarial Factor 6/13/22]]</f>
        <v>367.86648273859436</v>
      </c>
      <c r="J1318" s="33">
        <v>1.0895873548326354</v>
      </c>
      <c r="K1318" s="33" t="s">
        <v>318</v>
      </c>
      <c r="L1318" s="33" t="s">
        <v>805</v>
      </c>
      <c r="M1318" s="35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18" s="35" t="str">
        <f>IFERROR(IF(Table1[[#This Row],[Medicare Rate in CR]]&gt;0,"Y","N"),"N")</f>
        <v>Y</v>
      </c>
      <c r="O1318" s="40">
        <f>Table1[[#This Row],[Medicare Rate in CR]]*Table1[[#This Row],[SumOfUnits]]*Table1[[#This Row],[Actuarial Factor 6/13/22]]</f>
        <v>606.70403091790809</v>
      </c>
      <c r="P131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606.70403091790809</v>
      </c>
      <c r="Q1318" s="37">
        <f>Table1[[#This Row],[Trended Medicare Pricing for all RHCs]]-Table1[[#This Row],[SumOfSFY23 Estimated Payment 6/13/2022]]</f>
        <v>238.83754817931373</v>
      </c>
      <c r="R1318" s="35">
        <f>Table1[[#This Row],[SumOfUnits]]*Table1[[#This Row],[Actuarial Factor 6/13/22]]</f>
        <v>2.1791747096652707</v>
      </c>
    </row>
    <row r="1319" spans="1:18" x14ac:dyDescent="0.2">
      <c r="A1319" s="178" t="s">
        <v>70</v>
      </c>
      <c r="B1319" s="33" t="s">
        <v>679</v>
      </c>
      <c r="C1319" s="33" t="s">
        <v>249</v>
      </c>
      <c r="D1319" s="33" t="s">
        <v>185</v>
      </c>
      <c r="E1319" s="33" t="s">
        <v>607</v>
      </c>
      <c r="F1319" s="37">
        <v>337.62</v>
      </c>
      <c r="G1319" s="33">
        <v>2</v>
      </c>
      <c r="H1319" s="33">
        <v>2</v>
      </c>
      <c r="I1319" s="37">
        <f>Table1[[#This Row],[SumOfPaid]]*Table1[[#This Row],[Actuarial Factor 6/13/22]]</f>
        <v>510.57445260726377</v>
      </c>
      <c r="J1319" s="33">
        <v>1.5122754949566488</v>
      </c>
      <c r="K1319" s="33" t="s">
        <v>318</v>
      </c>
      <c r="L1319" s="33" t="s">
        <v>805</v>
      </c>
      <c r="M1319" s="35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19" s="35" t="str">
        <f>IFERROR(IF(Table1[[#This Row],[Medicare Rate in CR]]&gt;0,"Y","N"),"N")</f>
        <v>Y</v>
      </c>
      <c r="O1319" s="40">
        <f>Table1[[#This Row],[Medicare Rate in CR]]*Table1[[#This Row],[SumOfUnits]]*Table1[[#This Row],[Actuarial Factor 6/13/22]]</f>
        <v>842.06524110176122</v>
      </c>
      <c r="P131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842.06524110176122</v>
      </c>
      <c r="Q1319" s="37">
        <f>Table1[[#This Row],[Trended Medicare Pricing for all RHCs]]-Table1[[#This Row],[SumOfSFY23 Estimated Payment 6/13/2022]]</f>
        <v>331.49078849449745</v>
      </c>
      <c r="R1319" s="35">
        <f>Table1[[#This Row],[SumOfUnits]]*Table1[[#This Row],[Actuarial Factor 6/13/22]]</f>
        <v>3.0245509899132976</v>
      </c>
    </row>
    <row r="1320" spans="1:18" x14ac:dyDescent="0.2">
      <c r="A1320" s="178" t="s">
        <v>70</v>
      </c>
      <c r="B1320" s="33" t="s">
        <v>679</v>
      </c>
      <c r="C1320" s="33" t="s">
        <v>249</v>
      </c>
      <c r="D1320" s="33" t="s">
        <v>185</v>
      </c>
      <c r="E1320" s="33" t="s">
        <v>797</v>
      </c>
      <c r="F1320" s="37">
        <v>168.81</v>
      </c>
      <c r="G1320" s="33">
        <v>1</v>
      </c>
      <c r="H1320" s="33">
        <v>1</v>
      </c>
      <c r="I1320" s="37">
        <f>Table1[[#This Row],[SumOfPaid]]*Table1[[#This Row],[Actuarial Factor 6/13/22]]</f>
        <v>184.06826687808444</v>
      </c>
      <c r="J1320" s="33">
        <v>1.0903872215987467</v>
      </c>
      <c r="K1320" s="33" t="s">
        <v>318</v>
      </c>
      <c r="L1320" s="33" t="s">
        <v>805</v>
      </c>
      <c r="M1320" s="35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20" s="35" t="str">
        <f>IFERROR(IF(Table1[[#This Row],[Medicare Rate in CR]]&gt;0,"Y","N"),"N")</f>
        <v>Y</v>
      </c>
      <c r="O1320" s="40">
        <f>Table1[[#This Row],[Medicare Rate in CR]]*Table1[[#This Row],[SumOfUnits]]*Table1[[#This Row],[Actuarial Factor 6/13/22]]</f>
        <v>303.57470636530707</v>
      </c>
      <c r="P132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303.57470636530707</v>
      </c>
      <c r="Q1320" s="37">
        <f>Table1[[#This Row],[Trended Medicare Pricing for all RHCs]]-Table1[[#This Row],[SumOfSFY23 Estimated Payment 6/13/2022]]</f>
        <v>119.50643948722262</v>
      </c>
      <c r="R1320" s="35">
        <f>Table1[[#This Row],[SumOfUnits]]*Table1[[#This Row],[Actuarial Factor 6/13/22]]</f>
        <v>1.0903872215987467</v>
      </c>
    </row>
    <row r="1321" spans="1:18" x14ac:dyDescent="0.2">
      <c r="A1321" s="178" t="s">
        <v>70</v>
      </c>
      <c r="B1321" s="33" t="s">
        <v>679</v>
      </c>
      <c r="C1321" s="33" t="s">
        <v>249</v>
      </c>
      <c r="D1321" s="33" t="s">
        <v>185</v>
      </c>
      <c r="E1321" s="33" t="s">
        <v>795</v>
      </c>
      <c r="F1321" s="37">
        <v>12686.43</v>
      </c>
      <c r="G1321" s="33">
        <v>75</v>
      </c>
      <c r="H1321" s="33">
        <v>75</v>
      </c>
      <c r="I1321" s="37">
        <f>Table1[[#This Row],[SumOfPaid]]*Table1[[#This Row],[Actuarial Factor 6/13/22]]</f>
        <v>14466.058416603566</v>
      </c>
      <c r="J1321" s="33">
        <v>1.1402781094920766</v>
      </c>
      <c r="K1321" s="33" t="s">
        <v>318</v>
      </c>
      <c r="L1321" s="33" t="s">
        <v>805</v>
      </c>
      <c r="M1321" s="35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21" s="35" t="str">
        <f>IFERROR(IF(Table1[[#This Row],[Medicare Rate in CR]]&gt;0,"Y","N"),"N")</f>
        <v>Y</v>
      </c>
      <c r="O1321" s="40">
        <f>Table1[[#This Row],[Medicare Rate in CR]]*Table1[[#This Row],[SumOfUnits]]*Table1[[#This Row],[Actuarial Factor 6/13/22]]</f>
        <v>23809.862134776682</v>
      </c>
      <c r="P132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23809.862134776682</v>
      </c>
      <c r="Q1321" s="37">
        <f>Table1[[#This Row],[Trended Medicare Pricing for all RHCs]]-Table1[[#This Row],[SumOfSFY23 Estimated Payment 6/13/2022]]</f>
        <v>9343.8037181731161</v>
      </c>
      <c r="R1321" s="35">
        <f>Table1[[#This Row],[SumOfUnits]]*Table1[[#This Row],[Actuarial Factor 6/13/22]]</f>
        <v>85.520858211905747</v>
      </c>
    </row>
    <row r="1322" spans="1:18" x14ac:dyDescent="0.2">
      <c r="A1322" s="178" t="s">
        <v>70</v>
      </c>
      <c r="B1322" s="33" t="s">
        <v>679</v>
      </c>
      <c r="C1322" s="33" t="s">
        <v>220</v>
      </c>
      <c r="D1322" s="33" t="s">
        <v>184</v>
      </c>
      <c r="E1322" s="33" t="s">
        <v>787</v>
      </c>
      <c r="F1322" s="37">
        <v>506.43</v>
      </c>
      <c r="G1322" s="33">
        <v>3</v>
      </c>
      <c r="H1322" s="33">
        <v>3</v>
      </c>
      <c r="I1322" s="37">
        <f>Table1[[#This Row],[SumOfPaid]]*Table1[[#This Row],[Actuarial Factor 6/13/22]]</f>
        <v>609.79829597922765</v>
      </c>
      <c r="J1322" s="33">
        <v>1.2041117152997012</v>
      </c>
      <c r="K1322" s="33" t="s">
        <v>318</v>
      </c>
      <c r="L1322" s="33" t="s">
        <v>805</v>
      </c>
      <c r="M1322" s="35">
        <f>IFERROR(INDEX(FreeStand_MedicareCRs!E:E,MATCH(Table1[[#This Row],[Medicare Number]],FreeStand_MedicareCRs!A:A,0)),INDEX(HospitalBased_Mdcr_Rates!G:G,MATCH(Table1[[#This Row],[Medicare Number]],HospitalBased_Mdcr_Rates!E:E,0)))</f>
        <v>278.41000000000003</v>
      </c>
      <c r="N1322" s="35" t="str">
        <f>IFERROR(IF(Table1[[#This Row],[Medicare Rate in CR]]&gt;0,"Y","N"),"N")</f>
        <v>Y</v>
      </c>
      <c r="O1322" s="40">
        <f>Table1[[#This Row],[Medicare Rate in CR]]*Table1[[#This Row],[SumOfUnits]]*Table1[[#This Row],[Actuarial Factor 6/13/22]]</f>
        <v>1005.7102279697694</v>
      </c>
      <c r="P132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1005.7102279697694</v>
      </c>
      <c r="Q1322" s="37">
        <f>Table1[[#This Row],[Trended Medicare Pricing for all RHCs]]-Table1[[#This Row],[SumOfSFY23 Estimated Payment 6/13/2022]]</f>
        <v>395.9119319905418</v>
      </c>
      <c r="R1322" s="35">
        <f>Table1[[#This Row],[SumOfUnits]]*Table1[[#This Row],[Actuarial Factor 6/13/22]]</f>
        <v>3.6123351458991033</v>
      </c>
    </row>
    <row r="1323" spans="1:18" x14ac:dyDescent="0.2">
      <c r="A1323" s="178" t="s">
        <v>71</v>
      </c>
      <c r="B1323" s="33" t="s">
        <v>636</v>
      </c>
      <c r="C1323" s="33" t="s">
        <v>425</v>
      </c>
      <c r="D1323" s="33" t="s">
        <v>184</v>
      </c>
      <c r="E1323" s="33" t="s">
        <v>786</v>
      </c>
      <c r="F1323" s="37">
        <v>181.77</v>
      </c>
      <c r="G1323" s="33">
        <v>1</v>
      </c>
      <c r="H1323" s="33">
        <v>1</v>
      </c>
      <c r="I1323" s="37">
        <f>Table1[[#This Row],[SumOfPaid]]*Table1[[#This Row],[Actuarial Factor 6/13/22]]</f>
        <v>253.47406841740022</v>
      </c>
      <c r="J1323" s="33">
        <v>1.3944769126775607</v>
      </c>
      <c r="K1323" s="33" t="s">
        <v>298</v>
      </c>
      <c r="L1323" s="33" t="s">
        <v>805</v>
      </c>
      <c r="M1323" s="35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23" s="35" t="str">
        <f>IFERROR(IF(Table1[[#This Row],[Medicare Rate in CR]]&gt;0,"Y","N"),"N")</f>
        <v>Y</v>
      </c>
      <c r="O1323" s="40">
        <f>Table1[[#This Row],[Medicare Rate in CR]]*Table1[[#This Row],[SumOfUnits]]*Table1[[#This Row],[Actuarial Factor 6/13/22]]</f>
        <v>394.30229182870704</v>
      </c>
      <c r="P132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394.30229182870704</v>
      </c>
      <c r="Q1323" s="37">
        <f>Table1[[#This Row],[Trended Medicare Pricing for all RHCs]]-Table1[[#This Row],[SumOfSFY23 Estimated Payment 6/13/2022]]</f>
        <v>140.82822341130682</v>
      </c>
      <c r="R1323" s="35">
        <f>Table1[[#This Row],[SumOfUnits]]*Table1[[#This Row],[Actuarial Factor 6/13/22]]</f>
        <v>1.3944769126775607</v>
      </c>
    </row>
    <row r="1324" spans="1:18" x14ac:dyDescent="0.2">
      <c r="A1324" s="178" t="s">
        <v>71</v>
      </c>
      <c r="B1324" s="33" t="s">
        <v>636</v>
      </c>
      <c r="C1324" s="33" t="s">
        <v>425</v>
      </c>
      <c r="D1324" s="33" t="s">
        <v>184</v>
      </c>
      <c r="E1324" s="33" t="s">
        <v>789</v>
      </c>
      <c r="F1324" s="37">
        <v>545.30999999999995</v>
      </c>
      <c r="G1324" s="33">
        <v>3</v>
      </c>
      <c r="H1324" s="33">
        <v>3</v>
      </c>
      <c r="I1324" s="37">
        <f>Table1[[#This Row],[SumOfPaid]]*Table1[[#This Row],[Actuarial Factor 6/13/22]]</f>
        <v>823.51298655977519</v>
      </c>
      <c r="J1324" s="33">
        <v>1.5101740048041945</v>
      </c>
      <c r="K1324" s="33" t="s">
        <v>298</v>
      </c>
      <c r="L1324" s="33" t="s">
        <v>805</v>
      </c>
      <c r="M1324" s="35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24" s="35" t="str">
        <f>IFERROR(IF(Table1[[#This Row],[Medicare Rate in CR]]&gt;0,"Y","N"),"N")</f>
        <v>Y</v>
      </c>
      <c r="O1324" s="40">
        <f>Table1[[#This Row],[Medicare Rate in CR]]*Table1[[#This Row],[SumOfUnits]]*Table1[[#This Row],[Actuarial Factor 6/13/22]]</f>
        <v>1281.050404795302</v>
      </c>
      <c r="P132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1281.050404795302</v>
      </c>
      <c r="Q1324" s="37">
        <f>Table1[[#This Row],[Trended Medicare Pricing for all RHCs]]-Table1[[#This Row],[SumOfSFY23 Estimated Payment 6/13/2022]]</f>
        <v>457.53741823552684</v>
      </c>
      <c r="R1324" s="35">
        <f>Table1[[#This Row],[SumOfUnits]]*Table1[[#This Row],[Actuarial Factor 6/13/22]]</f>
        <v>4.5305220144125835</v>
      </c>
    </row>
    <row r="1325" spans="1:18" x14ac:dyDescent="0.2">
      <c r="A1325" s="178" t="s">
        <v>71</v>
      </c>
      <c r="B1325" s="33" t="s">
        <v>636</v>
      </c>
      <c r="C1325" s="33" t="s">
        <v>423</v>
      </c>
      <c r="D1325" s="33" t="s">
        <v>184</v>
      </c>
      <c r="E1325" s="33" t="s">
        <v>786</v>
      </c>
      <c r="F1325" s="37">
        <v>1448.78</v>
      </c>
      <c r="G1325" s="33">
        <v>8</v>
      </c>
      <c r="H1325" s="33">
        <v>8</v>
      </c>
      <c r="I1325" s="37">
        <f>Table1[[#This Row],[SumOfPaid]]*Table1[[#This Row],[Actuarial Factor 6/13/22]]</f>
        <v>2169.7384864650571</v>
      </c>
      <c r="J1325" s="33">
        <v>1.4976314460891627</v>
      </c>
      <c r="K1325" s="33" t="s">
        <v>298</v>
      </c>
      <c r="L1325" s="33" t="s">
        <v>805</v>
      </c>
      <c r="M1325" s="35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25" s="35" t="str">
        <f>IFERROR(IF(Table1[[#This Row],[Medicare Rate in CR]]&gt;0,"Y","N"),"N")</f>
        <v>Y</v>
      </c>
      <c r="O1325" s="40">
        <f>Table1[[#This Row],[Medicare Rate in CR]]*Table1[[#This Row],[SumOfUnits]]*Table1[[#This Row],[Actuarial Factor 6/13/22]]</f>
        <v>3387.7621415693729</v>
      </c>
      <c r="P132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3387.7621415693729</v>
      </c>
      <c r="Q1325" s="37">
        <f>Table1[[#This Row],[Trended Medicare Pricing for all RHCs]]-Table1[[#This Row],[SumOfSFY23 Estimated Payment 6/13/2022]]</f>
        <v>1218.0236551043158</v>
      </c>
      <c r="R1325" s="35">
        <f>Table1[[#This Row],[SumOfUnits]]*Table1[[#This Row],[Actuarial Factor 6/13/22]]</f>
        <v>11.981051568713301</v>
      </c>
    </row>
    <row r="1326" spans="1:18" x14ac:dyDescent="0.2">
      <c r="A1326" s="178" t="s">
        <v>71</v>
      </c>
      <c r="B1326" s="33" t="s">
        <v>636</v>
      </c>
      <c r="C1326" s="33" t="s">
        <v>423</v>
      </c>
      <c r="D1326" s="33" t="s">
        <v>184</v>
      </c>
      <c r="E1326" s="33" t="s">
        <v>790</v>
      </c>
      <c r="F1326" s="37">
        <v>179.08</v>
      </c>
      <c r="G1326" s="33">
        <v>1</v>
      </c>
      <c r="H1326" s="33">
        <v>1</v>
      </c>
      <c r="I1326" s="37">
        <f>Table1[[#This Row],[SumOfPaid]]*Table1[[#This Row],[Actuarial Factor 6/13/22]]</f>
        <v>374.75407537987411</v>
      </c>
      <c r="J1326" s="33">
        <v>2.0926629181364422</v>
      </c>
      <c r="K1326" s="33" t="s">
        <v>298</v>
      </c>
      <c r="L1326" s="33" t="s">
        <v>805</v>
      </c>
      <c r="M1326" s="35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26" s="35" t="str">
        <f>IFERROR(IF(Table1[[#This Row],[Medicare Rate in CR]]&gt;0,"Y","N"),"N")</f>
        <v>Y</v>
      </c>
      <c r="O1326" s="40">
        <f>Table1[[#This Row],[Medicare Rate in CR]]*Table1[[#This Row],[SumOfUnits]]*Table1[[#This Row],[Actuarial Factor 6/13/22]]</f>
        <v>591.72136673226044</v>
      </c>
      <c r="P132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591.72136673226044</v>
      </c>
      <c r="Q1326" s="37">
        <f>Table1[[#This Row],[Trended Medicare Pricing for all RHCs]]-Table1[[#This Row],[SumOfSFY23 Estimated Payment 6/13/2022]]</f>
        <v>216.96729135238633</v>
      </c>
      <c r="R1326" s="35">
        <f>Table1[[#This Row],[SumOfUnits]]*Table1[[#This Row],[Actuarial Factor 6/13/22]]</f>
        <v>2.0926629181364422</v>
      </c>
    </row>
    <row r="1327" spans="1:18" x14ac:dyDescent="0.2">
      <c r="A1327" s="178" t="s">
        <v>71</v>
      </c>
      <c r="B1327" s="33" t="s">
        <v>636</v>
      </c>
      <c r="C1327" s="33" t="s">
        <v>423</v>
      </c>
      <c r="D1327" s="33" t="s">
        <v>184</v>
      </c>
      <c r="E1327" s="33" t="s">
        <v>789</v>
      </c>
      <c r="F1327" s="37">
        <v>1448.7799999999997</v>
      </c>
      <c r="G1327" s="33">
        <v>8</v>
      </c>
      <c r="H1327" s="33">
        <v>8</v>
      </c>
      <c r="I1327" s="37">
        <f>Table1[[#This Row],[SumOfPaid]]*Table1[[#This Row],[Actuarial Factor 6/13/22]]</f>
        <v>2195.590693818232</v>
      </c>
      <c r="J1327" s="33">
        <v>1.5154755682838199</v>
      </c>
      <c r="K1327" s="33" t="s">
        <v>298</v>
      </c>
      <c r="L1327" s="33" t="s">
        <v>805</v>
      </c>
      <c r="M1327" s="35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27" s="35" t="str">
        <f>IFERROR(IF(Table1[[#This Row],[Medicare Rate in CR]]&gt;0,"Y","N"),"N")</f>
        <v>Y</v>
      </c>
      <c r="O1327" s="40">
        <f>Table1[[#This Row],[Medicare Rate in CR]]*Table1[[#This Row],[SumOfUnits]]*Table1[[#This Row],[Actuarial Factor 6/13/22]]</f>
        <v>3428.1269735034634</v>
      </c>
      <c r="P132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3428.1269735034634</v>
      </c>
      <c r="Q1327" s="37">
        <f>Table1[[#This Row],[Trended Medicare Pricing for all RHCs]]-Table1[[#This Row],[SumOfSFY23 Estimated Payment 6/13/2022]]</f>
        <v>1232.5362796852314</v>
      </c>
      <c r="R1327" s="35">
        <f>Table1[[#This Row],[SumOfUnits]]*Table1[[#This Row],[Actuarial Factor 6/13/22]]</f>
        <v>12.123804546270559</v>
      </c>
    </row>
    <row r="1328" spans="1:18" x14ac:dyDescent="0.2">
      <c r="A1328" s="178" t="s">
        <v>71</v>
      </c>
      <c r="B1328" s="33" t="s">
        <v>636</v>
      </c>
      <c r="C1328" s="33" t="s">
        <v>423</v>
      </c>
      <c r="D1328" s="33" t="s">
        <v>184</v>
      </c>
      <c r="E1328" s="33" t="s">
        <v>788</v>
      </c>
      <c r="F1328" s="37">
        <v>545.31000000000006</v>
      </c>
      <c r="G1328" s="33">
        <v>3</v>
      </c>
      <c r="H1328" s="33">
        <v>3</v>
      </c>
      <c r="I1328" s="37">
        <f>Table1[[#This Row],[SumOfPaid]]*Table1[[#This Row],[Actuarial Factor 6/13/22]]</f>
        <v>1071.3894797492558</v>
      </c>
      <c r="J1328" s="33">
        <v>1.9647347009027081</v>
      </c>
      <c r="K1328" s="33" t="s">
        <v>298</v>
      </c>
      <c r="L1328" s="33" t="s">
        <v>805</v>
      </c>
      <c r="M1328" s="35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28" s="35" t="str">
        <f>IFERROR(IF(Table1[[#This Row],[Medicare Rate in CR]]&gt;0,"Y","N"),"N")</f>
        <v>Y</v>
      </c>
      <c r="O1328" s="40">
        <f>Table1[[#This Row],[Medicare Rate in CR]]*Table1[[#This Row],[SumOfUnits]]*Table1[[#This Row],[Actuarial Factor 6/13/22]]</f>
        <v>1666.6451520817491</v>
      </c>
      <c r="P132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1666.6451520817491</v>
      </c>
      <c r="Q1328" s="37">
        <f>Table1[[#This Row],[Trended Medicare Pricing for all RHCs]]-Table1[[#This Row],[SumOfSFY23 Estimated Payment 6/13/2022]]</f>
        <v>595.2556723324933</v>
      </c>
      <c r="R1328" s="35">
        <f>Table1[[#This Row],[SumOfUnits]]*Table1[[#This Row],[Actuarial Factor 6/13/22]]</f>
        <v>5.894204102708124</v>
      </c>
    </row>
    <row r="1329" spans="1:18" x14ac:dyDescent="0.2">
      <c r="A1329" s="178" t="s">
        <v>71</v>
      </c>
      <c r="B1329" s="33" t="s">
        <v>636</v>
      </c>
      <c r="C1329" s="33" t="s">
        <v>423</v>
      </c>
      <c r="D1329" s="33" t="s">
        <v>185</v>
      </c>
      <c r="E1329" s="33" t="s">
        <v>797</v>
      </c>
      <c r="F1329" s="37">
        <v>179.08</v>
      </c>
      <c r="G1329" s="33">
        <v>1</v>
      </c>
      <c r="H1329" s="33">
        <v>1</v>
      </c>
      <c r="I1329" s="37">
        <f>Table1[[#This Row],[SumOfPaid]]*Table1[[#This Row],[Actuarial Factor 6/13/22]]</f>
        <v>218.61889269364252</v>
      </c>
      <c r="J1329" s="33">
        <v>1.2207889920350821</v>
      </c>
      <c r="K1329" s="33" t="s">
        <v>298</v>
      </c>
      <c r="L1329" s="33" t="s">
        <v>805</v>
      </c>
      <c r="M1329" s="35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29" s="35" t="str">
        <f>IFERROR(IF(Table1[[#This Row],[Medicare Rate in CR]]&gt;0,"Y","N"),"N")</f>
        <v>Y</v>
      </c>
      <c r="O1329" s="40">
        <f>Table1[[#This Row],[Medicare Rate in CR]]*Table1[[#This Row],[SumOfUnits]]*Table1[[#This Row],[Actuarial Factor 6/13/22]]</f>
        <v>345.1902953878398</v>
      </c>
      <c r="P132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345.1902953878398</v>
      </c>
      <c r="Q1329" s="37">
        <f>Table1[[#This Row],[Trended Medicare Pricing for all RHCs]]-Table1[[#This Row],[SumOfSFY23 Estimated Payment 6/13/2022]]</f>
        <v>126.57140269419727</v>
      </c>
      <c r="R1329" s="35">
        <f>Table1[[#This Row],[SumOfUnits]]*Table1[[#This Row],[Actuarial Factor 6/13/22]]</f>
        <v>1.2207889920350821</v>
      </c>
    </row>
    <row r="1330" spans="1:18" x14ac:dyDescent="0.2">
      <c r="A1330" s="178" t="s">
        <v>71</v>
      </c>
      <c r="B1330" s="33" t="s">
        <v>636</v>
      </c>
      <c r="C1330" s="33" t="s">
        <v>364</v>
      </c>
      <c r="D1330" s="33" t="s">
        <v>184</v>
      </c>
      <c r="E1330" s="33" t="s">
        <v>786</v>
      </c>
      <c r="F1330" s="37">
        <v>181.77</v>
      </c>
      <c r="G1330" s="33">
        <v>1</v>
      </c>
      <c r="H1330" s="33">
        <v>1</v>
      </c>
      <c r="I1330" s="37">
        <f>Table1[[#This Row],[SumOfPaid]]*Table1[[#This Row],[Actuarial Factor 6/13/22]]</f>
        <v>256.96399723727285</v>
      </c>
      <c r="J1330" s="33">
        <v>1.4136766091064137</v>
      </c>
      <c r="K1330" s="33" t="s">
        <v>298</v>
      </c>
      <c r="L1330" s="33" t="s">
        <v>805</v>
      </c>
      <c r="M1330" s="35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30" s="35" t="str">
        <f>IFERROR(IF(Table1[[#This Row],[Medicare Rate in CR]]&gt;0,"Y","N"),"N")</f>
        <v>Y</v>
      </c>
      <c r="O1330" s="40">
        <f>Table1[[#This Row],[Medicare Rate in CR]]*Table1[[#This Row],[SumOfUnits]]*Table1[[#This Row],[Actuarial Factor 6/13/22]]</f>
        <v>399.7311979909295</v>
      </c>
      <c r="P133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399.7311979909295</v>
      </c>
      <c r="Q1330" s="37">
        <f>Table1[[#This Row],[Trended Medicare Pricing for all RHCs]]-Table1[[#This Row],[SumOfSFY23 Estimated Payment 6/13/2022]]</f>
        <v>142.76720075365665</v>
      </c>
      <c r="R1330" s="35">
        <f>Table1[[#This Row],[SumOfUnits]]*Table1[[#This Row],[Actuarial Factor 6/13/22]]</f>
        <v>1.4136766091064137</v>
      </c>
    </row>
    <row r="1331" spans="1:18" x14ac:dyDescent="0.2">
      <c r="A1331" s="178" t="s">
        <v>71</v>
      </c>
      <c r="B1331" s="33" t="s">
        <v>636</v>
      </c>
      <c r="C1331" s="33" t="s">
        <v>364</v>
      </c>
      <c r="D1331" s="33" t="s">
        <v>184</v>
      </c>
      <c r="E1331" s="33" t="s">
        <v>789</v>
      </c>
      <c r="F1331" s="37">
        <v>181.77</v>
      </c>
      <c r="G1331" s="33">
        <v>1</v>
      </c>
      <c r="H1331" s="33">
        <v>1</v>
      </c>
      <c r="I1331" s="37">
        <f>Table1[[#This Row],[SumOfPaid]]*Table1[[#This Row],[Actuarial Factor 6/13/22]]</f>
        <v>266.62245769610098</v>
      </c>
      <c r="J1331" s="33">
        <v>1.4668122225675357</v>
      </c>
      <c r="K1331" s="33" t="s">
        <v>298</v>
      </c>
      <c r="L1331" s="33" t="s">
        <v>805</v>
      </c>
      <c r="M1331" s="35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31" s="35" t="str">
        <f>IFERROR(IF(Table1[[#This Row],[Medicare Rate in CR]]&gt;0,"Y","N"),"N")</f>
        <v>Y</v>
      </c>
      <c r="O1331" s="40">
        <f>Table1[[#This Row],[Medicare Rate in CR]]*Table1[[#This Row],[SumOfUnits]]*Table1[[#This Row],[Actuarial Factor 6/13/22]]</f>
        <v>414.75582405319642</v>
      </c>
      <c r="P133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414.75582405319642</v>
      </c>
      <c r="Q1331" s="37">
        <f>Table1[[#This Row],[Trended Medicare Pricing for all RHCs]]-Table1[[#This Row],[SumOfSFY23 Estimated Payment 6/13/2022]]</f>
        <v>148.13336635709544</v>
      </c>
      <c r="R1331" s="35">
        <f>Table1[[#This Row],[SumOfUnits]]*Table1[[#This Row],[Actuarial Factor 6/13/22]]</f>
        <v>1.4668122225675357</v>
      </c>
    </row>
    <row r="1332" spans="1:18" x14ac:dyDescent="0.2">
      <c r="A1332" s="178" t="s">
        <v>71</v>
      </c>
      <c r="B1332" s="33" t="s">
        <v>636</v>
      </c>
      <c r="C1332" s="33" t="s">
        <v>249</v>
      </c>
      <c r="D1332" s="33" t="s">
        <v>184</v>
      </c>
      <c r="E1332" s="33" t="s">
        <v>792</v>
      </c>
      <c r="F1332" s="37">
        <v>2349.56</v>
      </c>
      <c r="G1332" s="33">
        <v>13</v>
      </c>
      <c r="H1332" s="33">
        <v>13</v>
      </c>
      <c r="I1332" s="37">
        <f>Table1[[#This Row],[SumOfPaid]]*Table1[[#This Row],[Actuarial Factor 6/13/22]]</f>
        <v>3573.0348885636949</v>
      </c>
      <c r="J1332" s="33">
        <v>1.5207251096220973</v>
      </c>
      <c r="K1332" s="33" t="s">
        <v>298</v>
      </c>
      <c r="L1332" s="33" t="s">
        <v>805</v>
      </c>
      <c r="M1332" s="35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32" s="35" t="str">
        <f>IFERROR(IF(Table1[[#This Row],[Medicare Rate in CR]]&gt;0,"Y","N"),"N")</f>
        <v>Y</v>
      </c>
      <c r="O1332" s="40">
        <f>Table1[[#This Row],[Medicare Rate in CR]]*Table1[[#This Row],[SumOfUnits]]*Table1[[#This Row],[Actuarial Factor 6/13/22]]</f>
        <v>5590.0030159576754</v>
      </c>
      <c r="P133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5590.0030159576754</v>
      </c>
      <c r="Q1332" s="37">
        <f>Table1[[#This Row],[Trended Medicare Pricing for all RHCs]]-Table1[[#This Row],[SumOfSFY23 Estimated Payment 6/13/2022]]</f>
        <v>2016.9681273939805</v>
      </c>
      <c r="R1332" s="35">
        <f>Table1[[#This Row],[SumOfUnits]]*Table1[[#This Row],[Actuarial Factor 6/13/22]]</f>
        <v>19.769426425087264</v>
      </c>
    </row>
    <row r="1333" spans="1:18" x14ac:dyDescent="0.2">
      <c r="A1333" s="178" t="s">
        <v>71</v>
      </c>
      <c r="B1333" s="33" t="s">
        <v>636</v>
      </c>
      <c r="C1333" s="33" t="s">
        <v>249</v>
      </c>
      <c r="D1333" s="33" t="s">
        <v>184</v>
      </c>
      <c r="E1333" s="33" t="s">
        <v>786</v>
      </c>
      <c r="F1333" s="37">
        <v>10833.57</v>
      </c>
      <c r="G1333" s="33">
        <v>60</v>
      </c>
      <c r="H1333" s="33">
        <v>60</v>
      </c>
      <c r="I1333" s="37">
        <f>Table1[[#This Row],[SumOfPaid]]*Table1[[#This Row],[Actuarial Factor 6/13/22]]</f>
        <v>16490.621674625072</v>
      </c>
      <c r="J1333" s="33">
        <v>1.5221779777695694</v>
      </c>
      <c r="K1333" s="33" t="s">
        <v>298</v>
      </c>
      <c r="L1333" s="33" t="s">
        <v>805</v>
      </c>
      <c r="M1333" s="35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33" s="35" t="str">
        <f>IFERROR(IF(Table1[[#This Row],[Medicare Rate in CR]]&gt;0,"Y","N"),"N")</f>
        <v>Y</v>
      </c>
      <c r="O1333" s="40">
        <f>Table1[[#This Row],[Medicare Rate in CR]]*Table1[[#This Row],[SumOfUnits]]*Table1[[#This Row],[Actuarial Factor 6/13/22]]</f>
        <v>25824.662699647404</v>
      </c>
      <c r="P133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25824.662699647404</v>
      </c>
      <c r="Q1333" s="37">
        <f>Table1[[#This Row],[Trended Medicare Pricing for all RHCs]]-Table1[[#This Row],[SumOfSFY23 Estimated Payment 6/13/2022]]</f>
        <v>9334.0410250223322</v>
      </c>
      <c r="R1333" s="35">
        <f>Table1[[#This Row],[SumOfUnits]]*Table1[[#This Row],[Actuarial Factor 6/13/22]]</f>
        <v>91.330678666174165</v>
      </c>
    </row>
    <row r="1334" spans="1:18" x14ac:dyDescent="0.2">
      <c r="A1334" s="178" t="s">
        <v>71</v>
      </c>
      <c r="B1334" s="33" t="s">
        <v>636</v>
      </c>
      <c r="C1334" s="33" t="s">
        <v>249</v>
      </c>
      <c r="D1334" s="33" t="s">
        <v>184</v>
      </c>
      <c r="E1334" s="33" t="s">
        <v>790</v>
      </c>
      <c r="F1334" s="37">
        <v>11734.349999999999</v>
      </c>
      <c r="G1334" s="33">
        <v>65</v>
      </c>
      <c r="H1334" s="33">
        <v>65</v>
      </c>
      <c r="I1334" s="37">
        <f>Table1[[#This Row],[SumOfPaid]]*Table1[[#This Row],[Actuarial Factor 6/13/22]]</f>
        <v>26251.5647577419</v>
      </c>
      <c r="J1334" s="33">
        <v>2.2371554246926251</v>
      </c>
      <c r="K1334" s="33" t="s">
        <v>298</v>
      </c>
      <c r="L1334" s="33" t="s">
        <v>805</v>
      </c>
      <c r="M1334" s="35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34" s="35" t="str">
        <f>IFERROR(IF(Table1[[#This Row],[Medicare Rate in CR]]&gt;0,"Y","N"),"N")</f>
        <v>Y</v>
      </c>
      <c r="O1334" s="40">
        <f>Table1[[#This Row],[Medicare Rate in CR]]*Table1[[#This Row],[SumOfUnits]]*Table1[[#This Row],[Actuarial Factor 6/13/22]]</f>
        <v>41117.574412595626</v>
      </c>
      <c r="P133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41117.574412595626</v>
      </c>
      <c r="Q1334" s="37">
        <f>Table1[[#This Row],[Trended Medicare Pricing for all RHCs]]-Table1[[#This Row],[SumOfSFY23 Estimated Payment 6/13/2022]]</f>
        <v>14866.009654853726</v>
      </c>
      <c r="R1334" s="35">
        <f>Table1[[#This Row],[SumOfUnits]]*Table1[[#This Row],[Actuarial Factor 6/13/22]]</f>
        <v>145.41510260502062</v>
      </c>
    </row>
    <row r="1335" spans="1:18" x14ac:dyDescent="0.2">
      <c r="A1335" s="178" t="s">
        <v>71</v>
      </c>
      <c r="B1335" s="33" t="s">
        <v>636</v>
      </c>
      <c r="C1335" s="33" t="s">
        <v>249</v>
      </c>
      <c r="D1335" s="33" t="s">
        <v>184</v>
      </c>
      <c r="E1335" s="33" t="s">
        <v>789</v>
      </c>
      <c r="F1335" s="37">
        <v>14663.089999999998</v>
      </c>
      <c r="G1335" s="33">
        <v>82</v>
      </c>
      <c r="H1335" s="33">
        <v>82</v>
      </c>
      <c r="I1335" s="37">
        <f>Table1[[#This Row],[SumOfPaid]]*Table1[[#This Row],[Actuarial Factor 6/13/22]]</f>
        <v>22756.722573687541</v>
      </c>
      <c r="J1335" s="33">
        <v>1.551973190759079</v>
      </c>
      <c r="K1335" s="33" t="s">
        <v>298</v>
      </c>
      <c r="L1335" s="33" t="s">
        <v>805</v>
      </c>
      <c r="M1335" s="35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35" s="35" t="str">
        <f>IFERROR(IF(Table1[[#This Row],[Medicare Rate in CR]]&gt;0,"Y","N"),"N")</f>
        <v>Y</v>
      </c>
      <c r="O1335" s="40">
        <f>Table1[[#This Row],[Medicare Rate in CR]]*Table1[[#This Row],[SumOfUnits]]*Table1[[#This Row],[Actuarial Factor 6/13/22]]</f>
        <v>35984.54703236105</v>
      </c>
      <c r="P133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35984.54703236105</v>
      </c>
      <c r="Q1335" s="37">
        <f>Table1[[#This Row],[Trended Medicare Pricing for all RHCs]]-Table1[[#This Row],[SumOfSFY23 Estimated Payment 6/13/2022]]</f>
        <v>13227.824458673509</v>
      </c>
      <c r="R1335" s="35">
        <f>Table1[[#This Row],[SumOfUnits]]*Table1[[#This Row],[Actuarial Factor 6/13/22]]</f>
        <v>127.26180164224448</v>
      </c>
    </row>
    <row r="1336" spans="1:18" x14ac:dyDescent="0.2">
      <c r="A1336" s="178" t="s">
        <v>71</v>
      </c>
      <c r="B1336" s="33" t="s">
        <v>636</v>
      </c>
      <c r="C1336" s="33" t="s">
        <v>249</v>
      </c>
      <c r="D1336" s="33" t="s">
        <v>184</v>
      </c>
      <c r="E1336" s="33" t="s">
        <v>791</v>
      </c>
      <c r="F1336" s="37">
        <v>363.54</v>
      </c>
      <c r="G1336" s="33">
        <v>2</v>
      </c>
      <c r="H1336" s="33">
        <v>2</v>
      </c>
      <c r="I1336" s="37">
        <f>Table1[[#This Row],[SumOfPaid]]*Table1[[#This Row],[Actuarial Factor 6/13/22]]</f>
        <v>602.2296291580642</v>
      </c>
      <c r="J1336" s="33">
        <v>1.6565704713595868</v>
      </c>
      <c r="K1336" s="33" t="s">
        <v>298</v>
      </c>
      <c r="L1336" s="33" t="s">
        <v>805</v>
      </c>
      <c r="M1336" s="35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36" s="35" t="str">
        <f>IFERROR(IF(Table1[[#This Row],[Medicare Rate in CR]]&gt;0,"Y","N"),"N")</f>
        <v>Y</v>
      </c>
      <c r="O1336" s="40">
        <f>Table1[[#This Row],[Medicare Rate in CR]]*Table1[[#This Row],[SumOfUnits]]*Table1[[#This Row],[Actuarial Factor 6/13/22]]</f>
        <v>936.82373296327353</v>
      </c>
      <c r="P133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936.82373296327353</v>
      </c>
      <c r="Q1336" s="37">
        <f>Table1[[#This Row],[Trended Medicare Pricing for all RHCs]]-Table1[[#This Row],[SumOfSFY23 Estimated Payment 6/13/2022]]</f>
        <v>334.59410380520933</v>
      </c>
      <c r="R1336" s="35">
        <f>Table1[[#This Row],[SumOfUnits]]*Table1[[#This Row],[Actuarial Factor 6/13/22]]</f>
        <v>3.3131409427191736</v>
      </c>
    </row>
    <row r="1337" spans="1:18" x14ac:dyDescent="0.2">
      <c r="A1337" s="178" t="s">
        <v>71</v>
      </c>
      <c r="B1337" s="33" t="s">
        <v>636</v>
      </c>
      <c r="C1337" s="33" t="s">
        <v>249</v>
      </c>
      <c r="D1337" s="33" t="s">
        <v>184</v>
      </c>
      <c r="E1337" s="33" t="s">
        <v>788</v>
      </c>
      <c r="F1337" s="37">
        <v>1801.56</v>
      </c>
      <c r="G1337" s="33">
        <v>10</v>
      </c>
      <c r="H1337" s="33">
        <v>10</v>
      </c>
      <c r="I1337" s="37">
        <f>Table1[[#This Row],[SumOfPaid]]*Table1[[#This Row],[Actuarial Factor 6/13/22]]</f>
        <v>3628.9191064160855</v>
      </c>
      <c r="J1337" s="33">
        <v>2.0143204258620782</v>
      </c>
      <c r="K1337" s="33" t="s">
        <v>298</v>
      </c>
      <c r="L1337" s="33" t="s">
        <v>805</v>
      </c>
      <c r="M1337" s="35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37" s="35" t="str">
        <f>IFERROR(IF(Table1[[#This Row],[Medicare Rate in CR]]&gt;0,"Y","N"),"N")</f>
        <v>Y</v>
      </c>
      <c r="O1337" s="40">
        <f>Table1[[#This Row],[Medicare Rate in CR]]*Table1[[#This Row],[SumOfUnits]]*Table1[[#This Row],[Actuarial Factor 6/13/22]]</f>
        <v>5695.692436167612</v>
      </c>
      <c r="P133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5695.692436167612</v>
      </c>
      <c r="Q1337" s="37">
        <f>Table1[[#This Row],[Trended Medicare Pricing for all RHCs]]-Table1[[#This Row],[SumOfSFY23 Estimated Payment 6/13/2022]]</f>
        <v>2066.7733297515265</v>
      </c>
      <c r="R1337" s="35">
        <f>Table1[[#This Row],[SumOfUnits]]*Table1[[#This Row],[Actuarial Factor 6/13/22]]</f>
        <v>20.143204258620781</v>
      </c>
    </row>
    <row r="1338" spans="1:18" x14ac:dyDescent="0.2">
      <c r="A1338" s="178" t="s">
        <v>71</v>
      </c>
      <c r="B1338" s="33" t="s">
        <v>636</v>
      </c>
      <c r="C1338" s="33" t="s">
        <v>249</v>
      </c>
      <c r="D1338" s="33" t="s">
        <v>184</v>
      </c>
      <c r="E1338" s="33" t="s">
        <v>787</v>
      </c>
      <c r="F1338" s="37">
        <v>1440.7099999999998</v>
      </c>
      <c r="G1338" s="33">
        <v>8</v>
      </c>
      <c r="H1338" s="33">
        <v>8</v>
      </c>
      <c r="I1338" s="37">
        <f>Table1[[#This Row],[SumOfPaid]]*Table1[[#This Row],[Actuarial Factor 6/13/22]]</f>
        <v>1800.3487124237131</v>
      </c>
      <c r="J1338" s="33">
        <v>1.2496260263506975</v>
      </c>
      <c r="K1338" s="33" t="s">
        <v>298</v>
      </c>
      <c r="L1338" s="33" t="s">
        <v>805</v>
      </c>
      <c r="M1338" s="35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38" s="35" t="str">
        <f>IFERROR(IF(Table1[[#This Row],[Medicare Rate in CR]]&gt;0,"Y","N"),"N")</f>
        <v>Y</v>
      </c>
      <c r="O1338" s="40">
        <f>Table1[[#This Row],[Medicare Rate in CR]]*Table1[[#This Row],[SumOfUnits]]*Table1[[#This Row],[Actuarial Factor 6/13/22]]</f>
        <v>2826.7540416873858</v>
      </c>
      <c r="P133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2826.7540416873858</v>
      </c>
      <c r="Q1338" s="37">
        <f>Table1[[#This Row],[Trended Medicare Pricing for all RHCs]]-Table1[[#This Row],[SumOfSFY23 Estimated Payment 6/13/2022]]</f>
        <v>1026.4053292636727</v>
      </c>
      <c r="R1338" s="35">
        <f>Table1[[#This Row],[SumOfUnits]]*Table1[[#This Row],[Actuarial Factor 6/13/22]]</f>
        <v>9.9970082108055802</v>
      </c>
    </row>
    <row r="1339" spans="1:18" x14ac:dyDescent="0.2">
      <c r="A1339" s="178" t="s">
        <v>71</v>
      </c>
      <c r="B1339" s="33" t="s">
        <v>636</v>
      </c>
      <c r="C1339" s="33" t="s">
        <v>249</v>
      </c>
      <c r="D1339" s="33" t="s">
        <v>2</v>
      </c>
      <c r="E1339" s="33" t="s">
        <v>798</v>
      </c>
      <c r="F1339" s="37">
        <v>1796.1799999999998</v>
      </c>
      <c r="G1339" s="33">
        <v>10</v>
      </c>
      <c r="H1339" s="33">
        <v>10</v>
      </c>
      <c r="I1339" s="37">
        <f>Table1[[#This Row],[SumOfPaid]]*Table1[[#This Row],[Actuarial Factor 6/13/22]]</f>
        <v>2604.9923490831916</v>
      </c>
      <c r="J1339" s="33">
        <v>1.4502958217345654</v>
      </c>
      <c r="K1339" s="33" t="s">
        <v>298</v>
      </c>
      <c r="L1339" s="33" t="s">
        <v>805</v>
      </c>
      <c r="M1339" s="35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39" s="35" t="str">
        <f>IFERROR(IF(Table1[[#This Row],[Medicare Rate in CR]]&gt;0,"Y","N"),"N")</f>
        <v>Y</v>
      </c>
      <c r="O1339" s="40">
        <f>Table1[[#This Row],[Medicare Rate in CR]]*Table1[[#This Row],[SumOfUnits]]*Table1[[#This Row],[Actuarial Factor 6/13/22]]</f>
        <v>4100.8564655366572</v>
      </c>
      <c r="P133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4100.8564655366572</v>
      </c>
      <c r="Q1339" s="37">
        <f>Table1[[#This Row],[Trended Medicare Pricing for all RHCs]]-Table1[[#This Row],[SumOfSFY23 Estimated Payment 6/13/2022]]</f>
        <v>1495.8641164534656</v>
      </c>
      <c r="R1339" s="35">
        <f>Table1[[#This Row],[SumOfUnits]]*Table1[[#This Row],[Actuarial Factor 6/13/22]]</f>
        <v>14.502958217345654</v>
      </c>
    </row>
    <row r="1340" spans="1:18" x14ac:dyDescent="0.2">
      <c r="A1340" s="178" t="s">
        <v>71</v>
      </c>
      <c r="B1340" s="33" t="s">
        <v>636</v>
      </c>
      <c r="C1340" s="33" t="s">
        <v>249</v>
      </c>
      <c r="D1340" s="33" t="s">
        <v>2</v>
      </c>
      <c r="E1340" s="33" t="s">
        <v>799</v>
      </c>
      <c r="F1340" s="37">
        <v>898.09</v>
      </c>
      <c r="G1340" s="33">
        <v>5</v>
      </c>
      <c r="H1340" s="33">
        <v>5</v>
      </c>
      <c r="I1340" s="37">
        <f>Table1[[#This Row],[SumOfPaid]]*Table1[[#This Row],[Actuarial Factor 6/13/22]]</f>
        <v>1022.0226108660727</v>
      </c>
      <c r="J1340" s="33">
        <v>1.1379957586278353</v>
      </c>
      <c r="K1340" s="33" t="s">
        <v>298</v>
      </c>
      <c r="L1340" s="33" t="s">
        <v>805</v>
      </c>
      <c r="M1340" s="35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40" s="35" t="str">
        <f>IFERROR(IF(Table1[[#This Row],[Medicare Rate in CR]]&gt;0,"Y","N"),"N")</f>
        <v>Y</v>
      </c>
      <c r="O1340" s="40">
        <f>Table1[[#This Row],[Medicare Rate in CR]]*Table1[[#This Row],[SumOfUnits]]*Table1[[#This Row],[Actuarial Factor 6/13/22]]</f>
        <v>1608.8984035480335</v>
      </c>
      <c r="P134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1608.8984035480335</v>
      </c>
      <c r="Q1340" s="37">
        <f>Table1[[#This Row],[Trended Medicare Pricing for all RHCs]]-Table1[[#This Row],[SumOfSFY23 Estimated Payment 6/13/2022]]</f>
        <v>586.87579268196077</v>
      </c>
      <c r="R1340" s="35">
        <f>Table1[[#This Row],[SumOfUnits]]*Table1[[#This Row],[Actuarial Factor 6/13/22]]</f>
        <v>5.6899787931391765</v>
      </c>
    </row>
    <row r="1341" spans="1:18" x14ac:dyDescent="0.2">
      <c r="A1341" s="178" t="s">
        <v>71</v>
      </c>
      <c r="B1341" s="33" t="s">
        <v>636</v>
      </c>
      <c r="C1341" s="33" t="s">
        <v>249</v>
      </c>
      <c r="D1341" s="33" t="s">
        <v>185</v>
      </c>
      <c r="E1341" s="33" t="s">
        <v>607</v>
      </c>
      <c r="F1341" s="37">
        <v>363.54</v>
      </c>
      <c r="G1341" s="33">
        <v>2</v>
      </c>
      <c r="H1341" s="33">
        <v>2</v>
      </c>
      <c r="I1341" s="37">
        <f>Table1[[#This Row],[SumOfPaid]]*Table1[[#This Row],[Actuarial Factor 6/13/22]]</f>
        <v>549.7726334365401</v>
      </c>
      <c r="J1341" s="33">
        <v>1.5122754949566488</v>
      </c>
      <c r="K1341" s="33" t="s">
        <v>298</v>
      </c>
      <c r="L1341" s="33" t="s">
        <v>805</v>
      </c>
      <c r="M1341" s="35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41" s="35" t="str">
        <f>IFERROR(IF(Table1[[#This Row],[Medicare Rate in CR]]&gt;0,"Y","N"),"N")</f>
        <v>Y</v>
      </c>
      <c r="O1341" s="40">
        <f>Table1[[#This Row],[Medicare Rate in CR]]*Table1[[#This Row],[SumOfUnits]]*Table1[[#This Row],[Actuarial Factor 6/13/22]]</f>
        <v>855.22203790788399</v>
      </c>
      <c r="P134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855.22203790788399</v>
      </c>
      <c r="Q1341" s="37">
        <f>Table1[[#This Row],[Trended Medicare Pricing for all RHCs]]-Table1[[#This Row],[SumOfSFY23 Estimated Payment 6/13/2022]]</f>
        <v>305.44940447134388</v>
      </c>
      <c r="R1341" s="35">
        <f>Table1[[#This Row],[SumOfUnits]]*Table1[[#This Row],[Actuarial Factor 6/13/22]]</f>
        <v>3.0245509899132976</v>
      </c>
    </row>
    <row r="1342" spans="1:18" x14ac:dyDescent="0.2">
      <c r="A1342" s="178" t="s">
        <v>71</v>
      </c>
      <c r="B1342" s="33" t="s">
        <v>636</v>
      </c>
      <c r="C1342" s="33" t="s">
        <v>249</v>
      </c>
      <c r="D1342" s="33" t="s">
        <v>185</v>
      </c>
      <c r="E1342" s="33" t="s">
        <v>797</v>
      </c>
      <c r="F1342" s="37">
        <v>358.16</v>
      </c>
      <c r="G1342" s="33">
        <v>2</v>
      </c>
      <c r="H1342" s="33">
        <v>2</v>
      </c>
      <c r="I1342" s="37">
        <f>Table1[[#This Row],[SumOfPaid]]*Table1[[#This Row],[Actuarial Factor 6/13/22]]</f>
        <v>390.53308728780712</v>
      </c>
      <c r="J1342" s="33">
        <v>1.0903872215987467</v>
      </c>
      <c r="K1342" s="33" t="s">
        <v>298</v>
      </c>
      <c r="L1342" s="33" t="s">
        <v>805</v>
      </c>
      <c r="M1342" s="35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42" s="35" t="str">
        <f>IFERROR(IF(Table1[[#This Row],[Medicare Rate in CR]]&gt;0,"Y","N"),"N")</f>
        <v>Y</v>
      </c>
      <c r="O1342" s="40">
        <f>Table1[[#This Row],[Medicare Rate in CR]]*Table1[[#This Row],[SumOfUnits]]*Table1[[#This Row],[Actuarial Factor 6/13/22]]</f>
        <v>616.63578155852315</v>
      </c>
      <c r="P134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616.63578155852315</v>
      </c>
      <c r="Q1342" s="37">
        <f>Table1[[#This Row],[Trended Medicare Pricing for all RHCs]]-Table1[[#This Row],[SumOfSFY23 Estimated Payment 6/13/2022]]</f>
        <v>226.10269427071603</v>
      </c>
      <c r="R1342" s="35">
        <f>Table1[[#This Row],[SumOfUnits]]*Table1[[#This Row],[Actuarial Factor 6/13/22]]</f>
        <v>2.1807744431974934</v>
      </c>
    </row>
    <row r="1343" spans="1:18" x14ac:dyDescent="0.2">
      <c r="A1343" s="178" t="s">
        <v>71</v>
      </c>
      <c r="B1343" s="33" t="s">
        <v>636</v>
      </c>
      <c r="C1343" s="33" t="s">
        <v>249</v>
      </c>
      <c r="D1343" s="33" t="s">
        <v>185</v>
      </c>
      <c r="E1343" s="33" t="s">
        <v>795</v>
      </c>
      <c r="F1343" s="37">
        <v>4506.5899999999992</v>
      </c>
      <c r="G1343" s="33">
        <v>25</v>
      </c>
      <c r="H1343" s="33">
        <v>25</v>
      </c>
      <c r="I1343" s="37">
        <f>Table1[[#This Row],[SumOfPaid]]*Table1[[#This Row],[Actuarial Factor 6/13/22]]</f>
        <v>5138.7659254558966</v>
      </c>
      <c r="J1343" s="33">
        <v>1.1402781094920766</v>
      </c>
      <c r="K1343" s="33" t="s">
        <v>298</v>
      </c>
      <c r="L1343" s="33" t="s">
        <v>805</v>
      </c>
      <c r="M1343" s="35">
        <f>IFERROR(INDEX(FreeStand_MedicareCRs!E:E,MATCH(Table1[[#This Row],[Medicare Number]],FreeStand_MedicareCRs!A:A,0)),INDEX(HospitalBased_Mdcr_Rates!G:G,MATCH(Table1[[#This Row],[Medicare Number]],HospitalBased_Mdcr_Rates!E:E,0)))</f>
        <v>282.76</v>
      </c>
      <c r="N1343" s="35" t="str">
        <f>IFERROR(IF(Table1[[#This Row],[Medicare Rate in CR]]&gt;0,"Y","N"),"N")</f>
        <v>Y</v>
      </c>
      <c r="O1343" s="40">
        <f>Table1[[#This Row],[Medicare Rate in CR]]*Table1[[#This Row],[SumOfUnits]]*Table1[[#This Row],[Actuarial Factor 6/13/22]]</f>
        <v>8060.6259559994896</v>
      </c>
      <c r="P134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8060.6259559994896</v>
      </c>
      <c r="Q1343" s="37">
        <f>Table1[[#This Row],[Trended Medicare Pricing for all RHCs]]-Table1[[#This Row],[SumOfSFY23 Estimated Payment 6/13/2022]]</f>
        <v>2921.860030543593</v>
      </c>
      <c r="R1343" s="35">
        <f>Table1[[#This Row],[SumOfUnits]]*Table1[[#This Row],[Actuarial Factor 6/13/22]]</f>
        <v>28.506952737301916</v>
      </c>
    </row>
    <row r="1344" spans="1:18" x14ac:dyDescent="0.2">
      <c r="A1344" s="178" t="s">
        <v>72</v>
      </c>
      <c r="B1344" s="33" t="s">
        <v>695</v>
      </c>
      <c r="C1344" s="33" t="s">
        <v>381</v>
      </c>
      <c r="D1344" s="33" t="s">
        <v>184</v>
      </c>
      <c r="E1344" s="33" t="s">
        <v>787</v>
      </c>
      <c r="F1344" s="37">
        <v>159.79</v>
      </c>
      <c r="G1344" s="33">
        <v>1</v>
      </c>
      <c r="H1344" s="33">
        <v>1</v>
      </c>
      <c r="I1344" s="37">
        <f>Table1[[#This Row],[SumOfPaid]]*Table1[[#This Row],[Actuarial Factor 6/13/22]]</f>
        <v>193.37617617579957</v>
      </c>
      <c r="J1344" s="33">
        <v>1.210189474784402</v>
      </c>
      <c r="K1344" s="33" t="s">
        <v>297</v>
      </c>
      <c r="L1344" s="33" t="s">
        <v>805</v>
      </c>
      <c r="M1344" s="35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44" s="35" t="str">
        <f>IFERROR(IF(Table1[[#This Row],[Medicare Rate in CR]]&gt;0,"Y","N"),"N")</f>
        <v>Y</v>
      </c>
      <c r="O1344" s="40">
        <f>Table1[[#This Row],[Medicare Rate in CR]]*Table1[[#This Row],[SumOfUnits]]*Table1[[#This Row],[Actuarial Factor 6/13/22]]</f>
        <v>263.05888613388544</v>
      </c>
      <c r="P134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263.05888613388544</v>
      </c>
      <c r="Q1344" s="37">
        <f>Table1[[#This Row],[Trended Medicare Pricing for all RHCs]]-Table1[[#This Row],[SumOfSFY23 Estimated Payment 6/13/2022]]</f>
        <v>69.682709958085866</v>
      </c>
      <c r="R1344" s="35">
        <f>Table1[[#This Row],[SumOfUnits]]*Table1[[#This Row],[Actuarial Factor 6/13/22]]</f>
        <v>1.210189474784402</v>
      </c>
    </row>
    <row r="1345" spans="1:18" x14ac:dyDescent="0.2">
      <c r="A1345" s="178" t="s">
        <v>72</v>
      </c>
      <c r="B1345" s="33" t="s">
        <v>695</v>
      </c>
      <c r="C1345" s="33" t="s">
        <v>364</v>
      </c>
      <c r="D1345" s="33" t="s">
        <v>184</v>
      </c>
      <c r="E1345" s="33" t="s">
        <v>786</v>
      </c>
      <c r="F1345" s="37">
        <v>162.19</v>
      </c>
      <c r="G1345" s="33">
        <v>1</v>
      </c>
      <c r="H1345" s="33">
        <v>1</v>
      </c>
      <c r="I1345" s="37">
        <f>Table1[[#This Row],[SumOfPaid]]*Table1[[#This Row],[Actuarial Factor 6/13/22]]</f>
        <v>229.28420923096922</v>
      </c>
      <c r="J1345" s="33">
        <v>1.4136766091064137</v>
      </c>
      <c r="K1345" s="33" t="s">
        <v>297</v>
      </c>
      <c r="L1345" s="33" t="s">
        <v>805</v>
      </c>
      <c r="M1345" s="35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45" s="35" t="str">
        <f>IFERROR(IF(Table1[[#This Row],[Medicare Rate in CR]]&gt;0,"Y","N"),"N")</f>
        <v>Y</v>
      </c>
      <c r="O1345" s="40">
        <f>Table1[[#This Row],[Medicare Rate in CR]]*Table1[[#This Row],[SumOfUnits]]*Table1[[#This Row],[Actuarial Factor 6/13/22]]</f>
        <v>307.29088452146112</v>
      </c>
      <c r="P134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307.29088452146112</v>
      </c>
      <c r="Q1345" s="37">
        <f>Table1[[#This Row],[Trended Medicare Pricing for all RHCs]]-Table1[[#This Row],[SumOfSFY23 Estimated Payment 6/13/2022]]</f>
        <v>78.006675290491899</v>
      </c>
      <c r="R1345" s="35">
        <f>Table1[[#This Row],[SumOfUnits]]*Table1[[#This Row],[Actuarial Factor 6/13/22]]</f>
        <v>1.4136766091064137</v>
      </c>
    </row>
    <row r="1346" spans="1:18" x14ac:dyDescent="0.2">
      <c r="A1346" s="178" t="s">
        <v>72</v>
      </c>
      <c r="B1346" s="33" t="s">
        <v>695</v>
      </c>
      <c r="C1346" s="33" t="s">
        <v>364</v>
      </c>
      <c r="D1346" s="33" t="s">
        <v>184</v>
      </c>
      <c r="E1346" s="33" t="s">
        <v>787</v>
      </c>
      <c r="F1346" s="37">
        <v>486.57</v>
      </c>
      <c r="G1346" s="33">
        <v>3</v>
      </c>
      <c r="H1346" s="33">
        <v>3</v>
      </c>
      <c r="I1346" s="37">
        <f>Table1[[#This Row],[SumOfPaid]]*Table1[[#This Row],[Actuarial Factor 6/13/22]]</f>
        <v>605.74856991137074</v>
      </c>
      <c r="J1346" s="33">
        <v>1.2449361241165109</v>
      </c>
      <c r="K1346" s="33" t="s">
        <v>297</v>
      </c>
      <c r="L1346" s="33" t="s">
        <v>805</v>
      </c>
      <c r="M1346" s="35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46" s="35" t="str">
        <f>IFERROR(IF(Table1[[#This Row],[Medicare Rate in CR]]&gt;0,"Y","N"),"N")</f>
        <v>Y</v>
      </c>
      <c r="O1346" s="40">
        <f>Table1[[#This Row],[Medicare Rate in CR]]*Table1[[#This Row],[SumOfUnits]]*Table1[[#This Row],[Actuarial Factor 6/13/22]]</f>
        <v>811.83529589761793</v>
      </c>
      <c r="P134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811.83529589761793</v>
      </c>
      <c r="Q1346" s="37">
        <f>Table1[[#This Row],[Trended Medicare Pricing for all RHCs]]-Table1[[#This Row],[SumOfSFY23 Estimated Payment 6/13/2022]]</f>
        <v>206.08672598624719</v>
      </c>
      <c r="R1346" s="35">
        <f>Table1[[#This Row],[SumOfUnits]]*Table1[[#This Row],[Actuarial Factor 6/13/22]]</f>
        <v>3.7348083723495327</v>
      </c>
    </row>
    <row r="1347" spans="1:18" x14ac:dyDescent="0.2">
      <c r="A1347" s="178" t="s">
        <v>72</v>
      </c>
      <c r="B1347" s="33" t="s">
        <v>695</v>
      </c>
      <c r="C1347" s="33" t="s">
        <v>249</v>
      </c>
      <c r="D1347" s="33" t="s">
        <v>184</v>
      </c>
      <c r="E1347" s="33" t="s">
        <v>792</v>
      </c>
      <c r="F1347" s="37">
        <v>798.94999999999993</v>
      </c>
      <c r="G1347" s="33">
        <v>5</v>
      </c>
      <c r="H1347" s="33">
        <v>5</v>
      </c>
      <c r="I1347" s="37">
        <f>Table1[[#This Row],[SumOfPaid]]*Table1[[#This Row],[Actuarial Factor 6/13/22]]</f>
        <v>1214.9833263325745</v>
      </c>
      <c r="J1347" s="33">
        <v>1.5207251096220973</v>
      </c>
      <c r="K1347" s="33" t="s">
        <v>297</v>
      </c>
      <c r="L1347" s="33" t="s">
        <v>805</v>
      </c>
      <c r="M1347" s="35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47" s="35" t="str">
        <f>IFERROR(IF(Table1[[#This Row],[Medicare Rate in CR]]&gt;0,"Y","N"),"N")</f>
        <v>Y</v>
      </c>
      <c r="O1347" s="40">
        <f>Table1[[#This Row],[Medicare Rate in CR]]*Table1[[#This Row],[SumOfUnits]]*Table1[[#This Row],[Actuarial Factor 6/13/22]]</f>
        <v>1652.8000853927763</v>
      </c>
      <c r="P134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1652.8000853927763</v>
      </c>
      <c r="Q1347" s="37">
        <f>Table1[[#This Row],[Trended Medicare Pricing for all RHCs]]-Table1[[#This Row],[SumOfSFY23 Estimated Payment 6/13/2022]]</f>
        <v>437.81675906020178</v>
      </c>
      <c r="R1347" s="35">
        <f>Table1[[#This Row],[SumOfUnits]]*Table1[[#This Row],[Actuarial Factor 6/13/22]]</f>
        <v>7.603625548110486</v>
      </c>
    </row>
    <row r="1348" spans="1:18" x14ac:dyDescent="0.2">
      <c r="A1348" s="178" t="s">
        <v>72</v>
      </c>
      <c r="B1348" s="33" t="s">
        <v>695</v>
      </c>
      <c r="C1348" s="33" t="s">
        <v>249</v>
      </c>
      <c r="D1348" s="33" t="s">
        <v>184</v>
      </c>
      <c r="E1348" s="33" t="s">
        <v>786</v>
      </c>
      <c r="F1348" s="37">
        <v>17544.30999999999</v>
      </c>
      <c r="G1348" s="33">
        <v>109</v>
      </c>
      <c r="H1348" s="33">
        <v>109</v>
      </c>
      <c r="I1348" s="37">
        <f>Table1[[#This Row],[SumOfPaid]]*Table1[[#This Row],[Actuarial Factor 6/13/22]]</f>
        <v>26705.562317162421</v>
      </c>
      <c r="J1348" s="33">
        <v>1.5221779777695694</v>
      </c>
      <c r="K1348" s="33" t="s">
        <v>297</v>
      </c>
      <c r="L1348" s="33" t="s">
        <v>805</v>
      </c>
      <c r="M1348" s="35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48" s="35" t="str">
        <f>IFERROR(IF(Table1[[#This Row],[Medicare Rate in CR]]&gt;0,"Y","N"),"N")</f>
        <v>Y</v>
      </c>
      <c r="O1348" s="40">
        <f>Table1[[#This Row],[Medicare Rate in CR]]*Table1[[#This Row],[SumOfUnits]]*Table1[[#This Row],[Actuarial Factor 6/13/22]]</f>
        <v>36065.465146027076</v>
      </c>
      <c r="P134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36065.465146027076</v>
      </c>
      <c r="Q1348" s="37">
        <f>Table1[[#This Row],[Trended Medicare Pricing for all RHCs]]-Table1[[#This Row],[SumOfSFY23 Estimated Payment 6/13/2022]]</f>
        <v>9359.902828864655</v>
      </c>
      <c r="R1348" s="35">
        <f>Table1[[#This Row],[SumOfUnits]]*Table1[[#This Row],[Actuarial Factor 6/13/22]]</f>
        <v>165.91739957688307</v>
      </c>
    </row>
    <row r="1349" spans="1:18" x14ac:dyDescent="0.2">
      <c r="A1349" s="178" t="s">
        <v>72</v>
      </c>
      <c r="B1349" s="33" t="s">
        <v>695</v>
      </c>
      <c r="C1349" s="33" t="s">
        <v>249</v>
      </c>
      <c r="D1349" s="33" t="s">
        <v>184</v>
      </c>
      <c r="E1349" s="33" t="s">
        <v>790</v>
      </c>
      <c r="F1349" s="37">
        <v>15297.07</v>
      </c>
      <c r="G1349" s="33">
        <v>97</v>
      </c>
      <c r="H1349" s="33">
        <v>97</v>
      </c>
      <c r="I1349" s="37">
        <f>Table1[[#This Row],[SumOfPaid]]*Table1[[#This Row],[Actuarial Factor 6/13/22]]</f>
        <v>34221.923132402815</v>
      </c>
      <c r="J1349" s="33">
        <v>2.2371554246926251</v>
      </c>
      <c r="K1349" s="33" t="s">
        <v>297</v>
      </c>
      <c r="L1349" s="33" t="s">
        <v>805</v>
      </c>
      <c r="M1349" s="35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49" s="35" t="str">
        <f>IFERROR(IF(Table1[[#This Row],[Medicare Rate in CR]]&gt;0,"Y","N"),"N")</f>
        <v>Y</v>
      </c>
      <c r="O1349" s="40">
        <f>Table1[[#This Row],[Medicare Rate in CR]]*Table1[[#This Row],[SumOfUnits]]*Table1[[#This Row],[Actuarial Factor 6/13/22]]</f>
        <v>47170.176042547282</v>
      </c>
      <c r="P134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47170.176042547282</v>
      </c>
      <c r="Q1349" s="37">
        <f>Table1[[#This Row],[Trended Medicare Pricing for all RHCs]]-Table1[[#This Row],[SumOfSFY23 Estimated Payment 6/13/2022]]</f>
        <v>12948.252910144467</v>
      </c>
      <c r="R1349" s="35">
        <f>Table1[[#This Row],[SumOfUnits]]*Table1[[#This Row],[Actuarial Factor 6/13/22]]</f>
        <v>217.00407619518464</v>
      </c>
    </row>
    <row r="1350" spans="1:18" x14ac:dyDescent="0.2">
      <c r="A1350" s="178" t="s">
        <v>72</v>
      </c>
      <c r="B1350" s="33" t="s">
        <v>695</v>
      </c>
      <c r="C1350" s="33" t="s">
        <v>249</v>
      </c>
      <c r="D1350" s="33" t="s">
        <v>184</v>
      </c>
      <c r="E1350" s="33" t="s">
        <v>789</v>
      </c>
      <c r="F1350" s="37">
        <v>33470.1</v>
      </c>
      <c r="G1350" s="33">
        <v>209</v>
      </c>
      <c r="H1350" s="33">
        <v>209</v>
      </c>
      <c r="I1350" s="37">
        <f>Table1[[#This Row],[SumOfPaid]]*Table1[[#This Row],[Actuarial Factor 6/13/22]]</f>
        <v>51944.697892025448</v>
      </c>
      <c r="J1350" s="33">
        <v>1.551973190759079</v>
      </c>
      <c r="K1350" s="33" t="s">
        <v>297</v>
      </c>
      <c r="L1350" s="33" t="s">
        <v>805</v>
      </c>
      <c r="M1350" s="35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50" s="35" t="str">
        <f>IFERROR(IF(Table1[[#This Row],[Medicare Rate in CR]]&gt;0,"Y","N"),"N")</f>
        <v>Y</v>
      </c>
      <c r="O1350" s="40">
        <f>Table1[[#This Row],[Medicare Rate in CR]]*Table1[[#This Row],[SumOfUnits]]*Table1[[#This Row],[Actuarial Factor 6/13/22]]</f>
        <v>70506.65420733791</v>
      </c>
      <c r="P135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70506.65420733791</v>
      </c>
      <c r="Q1350" s="37">
        <f>Table1[[#This Row],[Trended Medicare Pricing for all RHCs]]-Table1[[#This Row],[SumOfSFY23 Estimated Payment 6/13/2022]]</f>
        <v>18561.956315312462</v>
      </c>
      <c r="R1350" s="35">
        <f>Table1[[#This Row],[SumOfUnits]]*Table1[[#This Row],[Actuarial Factor 6/13/22]]</f>
        <v>324.36239686864752</v>
      </c>
    </row>
    <row r="1351" spans="1:18" x14ac:dyDescent="0.2">
      <c r="A1351" s="178" t="s">
        <v>72</v>
      </c>
      <c r="B1351" s="33" t="s">
        <v>695</v>
      </c>
      <c r="C1351" s="33" t="s">
        <v>249</v>
      </c>
      <c r="D1351" s="33" t="s">
        <v>184</v>
      </c>
      <c r="E1351" s="33" t="s">
        <v>791</v>
      </c>
      <c r="F1351" s="37">
        <v>2943.21</v>
      </c>
      <c r="G1351" s="33">
        <v>19</v>
      </c>
      <c r="H1351" s="33">
        <v>19</v>
      </c>
      <c r="I1351" s="37">
        <f>Table1[[#This Row],[SumOfPaid]]*Table1[[#This Row],[Actuarial Factor 6/13/22]]</f>
        <v>4875.6347770102493</v>
      </c>
      <c r="J1351" s="33">
        <v>1.6565704713595868</v>
      </c>
      <c r="K1351" s="33" t="s">
        <v>297</v>
      </c>
      <c r="L1351" s="33" t="s">
        <v>805</v>
      </c>
      <c r="M1351" s="35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51" s="35" t="str">
        <f>IFERROR(IF(Table1[[#This Row],[Medicare Rate in CR]]&gt;0,"Y","N"),"N")</f>
        <v>Y</v>
      </c>
      <c r="O1351" s="40">
        <f>Table1[[#This Row],[Medicare Rate in CR]]*Table1[[#This Row],[SumOfUnits]]*Table1[[#This Row],[Actuarial Factor 6/13/22]]</f>
        <v>6841.6857438292336</v>
      </c>
      <c r="P135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6841.6857438292336</v>
      </c>
      <c r="Q1351" s="37">
        <f>Table1[[#This Row],[Trended Medicare Pricing for all RHCs]]-Table1[[#This Row],[SumOfSFY23 Estimated Payment 6/13/2022]]</f>
        <v>1966.0509668189843</v>
      </c>
      <c r="R1351" s="35">
        <f>Table1[[#This Row],[SumOfUnits]]*Table1[[#This Row],[Actuarial Factor 6/13/22]]</f>
        <v>31.474838955832148</v>
      </c>
    </row>
    <row r="1352" spans="1:18" x14ac:dyDescent="0.2">
      <c r="A1352" s="178" t="s">
        <v>72</v>
      </c>
      <c r="B1352" s="33" t="s">
        <v>695</v>
      </c>
      <c r="C1352" s="33" t="s">
        <v>249</v>
      </c>
      <c r="D1352" s="33" t="s">
        <v>184</v>
      </c>
      <c r="E1352" s="33" t="s">
        <v>788</v>
      </c>
      <c r="F1352" s="37">
        <v>7073.9599999999991</v>
      </c>
      <c r="G1352" s="33">
        <v>44</v>
      </c>
      <c r="H1352" s="33">
        <v>44</v>
      </c>
      <c r="I1352" s="37">
        <f>Table1[[#This Row],[SumOfPaid]]*Table1[[#This Row],[Actuarial Factor 6/13/22]]</f>
        <v>14249.222119731305</v>
      </c>
      <c r="J1352" s="33">
        <v>2.0143204258620782</v>
      </c>
      <c r="K1352" s="33" t="s">
        <v>297</v>
      </c>
      <c r="L1352" s="33" t="s">
        <v>805</v>
      </c>
      <c r="M1352" s="35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52" s="35" t="str">
        <f>IFERROR(IF(Table1[[#This Row],[Medicare Rate in CR]]&gt;0,"Y","N"),"N")</f>
        <v>Y</v>
      </c>
      <c r="O1352" s="40">
        <f>Table1[[#This Row],[Medicare Rate in CR]]*Table1[[#This Row],[SumOfUnits]]*Table1[[#This Row],[Actuarial Factor 6/13/22]]</f>
        <v>19265.524562664159</v>
      </c>
      <c r="P135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19265.524562664159</v>
      </c>
      <c r="Q1352" s="37">
        <f>Table1[[#This Row],[Trended Medicare Pricing for all RHCs]]-Table1[[#This Row],[SumOfSFY23 Estimated Payment 6/13/2022]]</f>
        <v>5016.3024429328543</v>
      </c>
      <c r="R1352" s="35">
        <f>Table1[[#This Row],[SumOfUnits]]*Table1[[#This Row],[Actuarial Factor 6/13/22]]</f>
        <v>88.630098737931434</v>
      </c>
    </row>
    <row r="1353" spans="1:18" x14ac:dyDescent="0.2">
      <c r="A1353" s="178" t="s">
        <v>72</v>
      </c>
      <c r="B1353" s="33" t="s">
        <v>695</v>
      </c>
      <c r="C1353" s="33" t="s">
        <v>249</v>
      </c>
      <c r="D1353" s="33" t="s">
        <v>184</v>
      </c>
      <c r="E1353" s="33" t="s">
        <v>787</v>
      </c>
      <c r="F1353" s="37">
        <v>9475.6099999999988</v>
      </c>
      <c r="G1353" s="33">
        <v>59</v>
      </c>
      <c r="H1353" s="33">
        <v>59</v>
      </c>
      <c r="I1353" s="37">
        <f>Table1[[#This Row],[SumOfPaid]]*Table1[[#This Row],[Actuarial Factor 6/13/22]]</f>
        <v>11840.968871548932</v>
      </c>
      <c r="J1353" s="33">
        <v>1.2496260263506975</v>
      </c>
      <c r="K1353" s="33" t="s">
        <v>297</v>
      </c>
      <c r="L1353" s="33" t="s">
        <v>805</v>
      </c>
      <c r="M1353" s="35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53" s="35" t="str">
        <f>IFERROR(IF(Table1[[#This Row],[Medicare Rate in CR]]&gt;0,"Y","N"),"N")</f>
        <v>Y</v>
      </c>
      <c r="O1353" s="40">
        <f>Table1[[#This Row],[Medicare Rate in CR]]*Table1[[#This Row],[SumOfUnits]]*Table1[[#This Row],[Actuarial Factor 6/13/22]]</f>
        <v>16026.241351523217</v>
      </c>
      <c r="P135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16026.241351523217</v>
      </c>
      <c r="Q1353" s="37">
        <f>Table1[[#This Row],[Trended Medicare Pricing for all RHCs]]-Table1[[#This Row],[SumOfSFY23 Estimated Payment 6/13/2022]]</f>
        <v>4185.2724799742846</v>
      </c>
      <c r="R1353" s="35">
        <f>Table1[[#This Row],[SumOfUnits]]*Table1[[#This Row],[Actuarial Factor 6/13/22]]</f>
        <v>73.727935554691157</v>
      </c>
    </row>
    <row r="1354" spans="1:18" x14ac:dyDescent="0.2">
      <c r="A1354" s="178" t="s">
        <v>72</v>
      </c>
      <c r="B1354" s="33" t="s">
        <v>695</v>
      </c>
      <c r="C1354" s="33" t="s">
        <v>249</v>
      </c>
      <c r="D1354" s="33" t="s">
        <v>2</v>
      </c>
      <c r="E1354" s="33" t="s">
        <v>801</v>
      </c>
      <c r="F1354" s="37">
        <v>1442.91</v>
      </c>
      <c r="G1354" s="33">
        <v>9</v>
      </c>
      <c r="H1354" s="33">
        <v>9</v>
      </c>
      <c r="I1354" s="37">
        <f>Table1[[#This Row],[SumOfPaid]]*Table1[[#This Row],[Actuarial Factor 6/13/22]]</f>
        <v>2002.8709643697168</v>
      </c>
      <c r="J1354" s="33">
        <v>1.388077540781973</v>
      </c>
      <c r="K1354" s="33" t="s">
        <v>297</v>
      </c>
      <c r="L1354" s="33" t="s">
        <v>805</v>
      </c>
      <c r="M1354" s="35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54" s="35" t="str">
        <f>IFERROR(IF(Table1[[#This Row],[Medicare Rate in CR]]&gt;0,"Y","N"),"N")</f>
        <v>Y</v>
      </c>
      <c r="O1354" s="40">
        <f>Table1[[#This Row],[Medicare Rate in CR]]*Table1[[#This Row],[SumOfUnits]]*Table1[[#This Row],[Actuarial Factor 6/13/22]]</f>
        <v>2715.537735357997</v>
      </c>
      <c r="P135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2715.537735357997</v>
      </c>
      <c r="Q1354" s="37">
        <f>Table1[[#This Row],[Trended Medicare Pricing for all RHCs]]-Table1[[#This Row],[SumOfSFY23 Estimated Payment 6/13/2022]]</f>
        <v>712.66677098828018</v>
      </c>
      <c r="R1354" s="35">
        <f>Table1[[#This Row],[SumOfUnits]]*Table1[[#This Row],[Actuarial Factor 6/13/22]]</f>
        <v>12.492697867037757</v>
      </c>
    </row>
    <row r="1355" spans="1:18" x14ac:dyDescent="0.2">
      <c r="A1355" s="178" t="s">
        <v>72</v>
      </c>
      <c r="B1355" s="33" t="s">
        <v>695</v>
      </c>
      <c r="C1355" s="33" t="s">
        <v>249</v>
      </c>
      <c r="D1355" s="33" t="s">
        <v>2</v>
      </c>
      <c r="E1355" s="33" t="s">
        <v>800</v>
      </c>
      <c r="F1355" s="37">
        <v>646.36</v>
      </c>
      <c r="G1355" s="33">
        <v>4</v>
      </c>
      <c r="H1355" s="33">
        <v>4</v>
      </c>
      <c r="I1355" s="37">
        <f>Table1[[#This Row],[SumOfPaid]]*Table1[[#This Row],[Actuarial Factor 6/13/22]]</f>
        <v>844.9604597419725</v>
      </c>
      <c r="J1355" s="33">
        <v>1.307259823847349</v>
      </c>
      <c r="K1355" s="33" t="s">
        <v>297</v>
      </c>
      <c r="L1355" s="33" t="s">
        <v>805</v>
      </c>
      <c r="M1355" s="35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55" s="35" t="str">
        <f>IFERROR(IF(Table1[[#This Row],[Medicare Rate in CR]]&gt;0,"Y","N"),"N")</f>
        <v>Y</v>
      </c>
      <c r="O1355" s="40">
        <f>Table1[[#This Row],[Medicare Rate in CR]]*Table1[[#This Row],[SumOfUnits]]*Table1[[#This Row],[Actuarial Factor 6/13/22]]</f>
        <v>1136.636271638793</v>
      </c>
      <c r="P135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1136.636271638793</v>
      </c>
      <c r="Q1355" s="37">
        <f>Table1[[#This Row],[Trended Medicare Pricing for all RHCs]]-Table1[[#This Row],[SumOfSFY23 Estimated Payment 6/13/2022]]</f>
        <v>291.67581189682051</v>
      </c>
      <c r="R1355" s="35">
        <f>Table1[[#This Row],[SumOfUnits]]*Table1[[#This Row],[Actuarial Factor 6/13/22]]</f>
        <v>5.2290392953893958</v>
      </c>
    </row>
    <row r="1356" spans="1:18" x14ac:dyDescent="0.2">
      <c r="A1356" s="178" t="s">
        <v>72</v>
      </c>
      <c r="B1356" s="33" t="s">
        <v>695</v>
      </c>
      <c r="C1356" s="33" t="s">
        <v>249</v>
      </c>
      <c r="D1356" s="33" t="s">
        <v>2</v>
      </c>
      <c r="E1356" s="33" t="s">
        <v>798</v>
      </c>
      <c r="F1356" s="37">
        <v>3623.45</v>
      </c>
      <c r="G1356" s="33">
        <v>24</v>
      </c>
      <c r="H1356" s="33">
        <v>24</v>
      </c>
      <c r="I1356" s="37">
        <f>Table1[[#This Row],[SumOfPaid]]*Table1[[#This Row],[Actuarial Factor 6/13/22]]</f>
        <v>5255.0743952641105</v>
      </c>
      <c r="J1356" s="33">
        <v>1.4502958217345654</v>
      </c>
      <c r="K1356" s="33" t="s">
        <v>297</v>
      </c>
      <c r="L1356" s="33" t="s">
        <v>805</v>
      </c>
      <c r="M1356" s="35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56" s="35" t="str">
        <f>IFERROR(IF(Table1[[#This Row],[Medicare Rate in CR]]&gt;0,"Y","N"),"N")</f>
        <v>Y</v>
      </c>
      <c r="O1356" s="40">
        <f>Table1[[#This Row],[Medicare Rate in CR]]*Table1[[#This Row],[SumOfUnits]]*Table1[[#This Row],[Actuarial Factor 6/13/22]]</f>
        <v>7566.0192664906199</v>
      </c>
      <c r="P135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7566.0192664906199</v>
      </c>
      <c r="Q1356" s="37">
        <f>Table1[[#This Row],[Trended Medicare Pricing for all RHCs]]-Table1[[#This Row],[SumOfSFY23 Estimated Payment 6/13/2022]]</f>
        <v>2310.9448712265093</v>
      </c>
      <c r="R1356" s="35">
        <f>Table1[[#This Row],[SumOfUnits]]*Table1[[#This Row],[Actuarial Factor 6/13/22]]</f>
        <v>34.807099721629569</v>
      </c>
    </row>
    <row r="1357" spans="1:18" x14ac:dyDescent="0.2">
      <c r="A1357" s="178" t="s">
        <v>72</v>
      </c>
      <c r="B1357" s="33" t="s">
        <v>695</v>
      </c>
      <c r="C1357" s="33" t="s">
        <v>249</v>
      </c>
      <c r="D1357" s="33" t="s">
        <v>2</v>
      </c>
      <c r="E1357" s="33" t="s">
        <v>799</v>
      </c>
      <c r="F1357" s="37">
        <v>5294.6699999999992</v>
      </c>
      <c r="G1357" s="33">
        <v>33</v>
      </c>
      <c r="H1357" s="33">
        <v>33</v>
      </c>
      <c r="I1357" s="37">
        <f>Table1[[#This Row],[SumOfPaid]]*Table1[[#This Row],[Actuarial Factor 6/13/22]]</f>
        <v>6025.3120033340401</v>
      </c>
      <c r="J1357" s="33">
        <v>1.1379957586278353</v>
      </c>
      <c r="K1357" s="33" t="s">
        <v>297</v>
      </c>
      <c r="L1357" s="33" t="s">
        <v>805</v>
      </c>
      <c r="M1357" s="35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57" s="35" t="str">
        <f>IFERROR(IF(Table1[[#This Row],[Medicare Rate in CR]]&gt;0,"Y","N"),"N")</f>
        <v>Y</v>
      </c>
      <c r="O1357" s="40">
        <f>Table1[[#This Row],[Medicare Rate in CR]]*Table1[[#This Row],[SumOfUnits]]*Table1[[#This Row],[Actuarial Factor 6/13/22]]</f>
        <v>8163.0825557467742</v>
      </c>
      <c r="P135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8163.0825557467742</v>
      </c>
      <c r="Q1357" s="37">
        <f>Table1[[#This Row],[Trended Medicare Pricing for all RHCs]]-Table1[[#This Row],[SumOfSFY23 Estimated Payment 6/13/2022]]</f>
        <v>2137.7705524127341</v>
      </c>
      <c r="R1357" s="35">
        <f>Table1[[#This Row],[SumOfUnits]]*Table1[[#This Row],[Actuarial Factor 6/13/22]]</f>
        <v>37.553860034718568</v>
      </c>
    </row>
    <row r="1358" spans="1:18" x14ac:dyDescent="0.2">
      <c r="A1358" s="178" t="s">
        <v>72</v>
      </c>
      <c r="B1358" s="33" t="s">
        <v>695</v>
      </c>
      <c r="C1358" s="33" t="s">
        <v>249</v>
      </c>
      <c r="D1358" s="33" t="s">
        <v>185</v>
      </c>
      <c r="E1358" s="33" t="s">
        <v>607</v>
      </c>
      <c r="F1358" s="37">
        <v>484.16999999999996</v>
      </c>
      <c r="G1358" s="33">
        <v>3</v>
      </c>
      <c r="H1358" s="33">
        <v>3</v>
      </c>
      <c r="I1358" s="37">
        <f>Table1[[#This Row],[SumOfPaid]]*Table1[[#This Row],[Actuarial Factor 6/13/22]]</f>
        <v>732.19842639316062</v>
      </c>
      <c r="J1358" s="33">
        <v>1.5122754949566488</v>
      </c>
      <c r="K1358" s="33" t="s">
        <v>297</v>
      </c>
      <c r="L1358" s="33" t="s">
        <v>805</v>
      </c>
      <c r="M1358" s="35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58" s="35" t="str">
        <f>IFERROR(IF(Table1[[#This Row],[Medicare Rate in CR]]&gt;0,"Y","N"),"N")</f>
        <v>Y</v>
      </c>
      <c r="O1358" s="40">
        <f>Table1[[#This Row],[Medicare Rate in CR]]*Table1[[#This Row],[SumOfUnits]]*Table1[[#This Row],[Actuarial Factor 6/13/22]]</f>
        <v>986.16997301618028</v>
      </c>
      <c r="P135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986.16997301618028</v>
      </c>
      <c r="Q1358" s="37">
        <f>Table1[[#This Row],[Trended Medicare Pricing for all RHCs]]-Table1[[#This Row],[SumOfSFY23 Estimated Payment 6/13/2022]]</f>
        <v>253.97154662301966</v>
      </c>
      <c r="R1358" s="35">
        <f>Table1[[#This Row],[SumOfUnits]]*Table1[[#This Row],[Actuarial Factor 6/13/22]]</f>
        <v>4.5368264848699464</v>
      </c>
    </row>
    <row r="1359" spans="1:18" x14ac:dyDescent="0.2">
      <c r="A1359" s="178" t="s">
        <v>72</v>
      </c>
      <c r="B1359" s="33" t="s">
        <v>695</v>
      </c>
      <c r="C1359" s="33" t="s">
        <v>249</v>
      </c>
      <c r="D1359" s="33" t="s">
        <v>185</v>
      </c>
      <c r="E1359" s="33" t="s">
        <v>797</v>
      </c>
      <c r="F1359" s="37">
        <v>2411.25</v>
      </c>
      <c r="G1359" s="33">
        <v>15</v>
      </c>
      <c r="H1359" s="33">
        <v>15</v>
      </c>
      <c r="I1359" s="37">
        <f>Table1[[#This Row],[SumOfPaid]]*Table1[[#This Row],[Actuarial Factor 6/13/22]]</f>
        <v>2629.1961880799781</v>
      </c>
      <c r="J1359" s="33">
        <v>1.0903872215987467</v>
      </c>
      <c r="K1359" s="33" t="s">
        <v>297</v>
      </c>
      <c r="L1359" s="33" t="s">
        <v>805</v>
      </c>
      <c r="M1359" s="35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59" s="35" t="str">
        <f>IFERROR(IF(Table1[[#This Row],[Medicare Rate in CR]]&gt;0,"Y","N"),"N")</f>
        <v>Y</v>
      </c>
      <c r="O1359" s="40">
        <f>Table1[[#This Row],[Medicare Rate in CR]]*Table1[[#This Row],[SumOfUnits]]*Table1[[#This Row],[Actuarial Factor 6/13/22]]</f>
        <v>3555.2620553837937</v>
      </c>
      <c r="P135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3555.2620553837937</v>
      </c>
      <c r="Q1359" s="37">
        <f>Table1[[#This Row],[Trended Medicare Pricing for all RHCs]]-Table1[[#This Row],[SumOfSFY23 Estimated Payment 6/13/2022]]</f>
        <v>926.06586730381559</v>
      </c>
      <c r="R1359" s="35">
        <f>Table1[[#This Row],[SumOfUnits]]*Table1[[#This Row],[Actuarial Factor 6/13/22]]</f>
        <v>16.355808323981201</v>
      </c>
    </row>
    <row r="1360" spans="1:18" x14ac:dyDescent="0.2">
      <c r="A1360" s="178" t="s">
        <v>72</v>
      </c>
      <c r="B1360" s="33" t="s">
        <v>695</v>
      </c>
      <c r="C1360" s="33" t="s">
        <v>249</v>
      </c>
      <c r="D1360" s="33" t="s">
        <v>185</v>
      </c>
      <c r="E1360" s="33" t="s">
        <v>795</v>
      </c>
      <c r="F1360" s="37">
        <v>27869.519999999993</v>
      </c>
      <c r="G1360" s="33">
        <v>176</v>
      </c>
      <c r="H1360" s="33">
        <v>176</v>
      </c>
      <c r="I1360" s="37">
        <f>Table1[[#This Row],[SumOfPaid]]*Table1[[#This Row],[Actuarial Factor 6/13/22]]</f>
        <v>31779.003578051612</v>
      </c>
      <c r="J1360" s="33">
        <v>1.1402781094920766</v>
      </c>
      <c r="K1360" s="33" t="s">
        <v>297</v>
      </c>
      <c r="L1360" s="33" t="s">
        <v>805</v>
      </c>
      <c r="M1360" s="35">
        <f>IFERROR(INDEX(FreeStand_MedicareCRs!E:E,MATCH(Table1[[#This Row],[Medicare Number]],FreeStand_MedicareCRs!A:A,0)),INDEX(HospitalBased_Mdcr_Rates!G:G,MATCH(Table1[[#This Row],[Medicare Number]],HospitalBased_Mdcr_Rates!E:E,0)))</f>
        <v>217.37</v>
      </c>
      <c r="N1360" s="35" t="str">
        <f>IFERROR(IF(Table1[[#This Row],[Medicare Rate in CR]]&gt;0,"Y","N"),"N")</f>
        <v>Y</v>
      </c>
      <c r="O1360" s="40">
        <f>Table1[[#This Row],[Medicare Rate in CR]]*Table1[[#This Row],[SumOfUnits]]*Table1[[#This Row],[Actuarial Factor 6/13/22]]</f>
        <v>43623.756468211519</v>
      </c>
      <c r="P136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43623.756468211519</v>
      </c>
      <c r="Q1360" s="37">
        <f>Table1[[#This Row],[Trended Medicare Pricing for all RHCs]]-Table1[[#This Row],[SumOfSFY23 Estimated Payment 6/13/2022]]</f>
        <v>11844.752890159907</v>
      </c>
      <c r="R1360" s="35">
        <f>Table1[[#This Row],[SumOfUnits]]*Table1[[#This Row],[Actuarial Factor 6/13/22]]</f>
        <v>200.6889472706055</v>
      </c>
    </row>
    <row r="1361" spans="1:18" x14ac:dyDescent="0.2">
      <c r="A1361" s="178" t="s">
        <v>13</v>
      </c>
      <c r="B1361" s="33" t="s">
        <v>651</v>
      </c>
      <c r="C1361" s="33" t="s">
        <v>421</v>
      </c>
      <c r="D1361" s="33" t="s">
        <v>184</v>
      </c>
      <c r="E1361" s="33" t="s">
        <v>792</v>
      </c>
      <c r="F1361" s="37">
        <v>282.83999999999997</v>
      </c>
      <c r="G1361" s="33">
        <v>3</v>
      </c>
      <c r="H1361" s="33">
        <v>3</v>
      </c>
      <c r="I1361" s="37">
        <f>Table1[[#This Row],[SumOfPaid]]*Table1[[#This Row],[Actuarial Factor 6/13/22]]</f>
        <v>412.98019272214219</v>
      </c>
      <c r="J1361" s="33">
        <v>1.4601194764606924</v>
      </c>
      <c r="K1361" s="33" t="s">
        <v>388</v>
      </c>
      <c r="L1361" s="33" t="s">
        <v>806</v>
      </c>
      <c r="M1361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61" s="35" t="str">
        <f>IFERROR(IF(Table1[[#This Row],[Medicare Rate in CR]]&gt;0,"Y","N"),"N")</f>
        <v>Y</v>
      </c>
      <c r="O1361" s="40">
        <f>Table1[[#This Row],[Medicare Rate in CR]]*Table1[[#This Row],[SumOfUnits]]*Table1[[#This Row],[Actuarial Factor 6/13/22]]</f>
        <v>750.26779178456218</v>
      </c>
      <c r="P136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750.26779178456218</v>
      </c>
      <c r="Q1361" s="37">
        <f>Table1[[#This Row],[Trended Medicare Pricing for all RHCs]]-Table1[[#This Row],[SumOfSFY23 Estimated Payment 6/13/2022]]</f>
        <v>337.28759906241999</v>
      </c>
      <c r="R1361" s="35">
        <f>Table1[[#This Row],[SumOfUnits]]*Table1[[#This Row],[Actuarial Factor 6/13/22]]</f>
        <v>4.3803584293820776</v>
      </c>
    </row>
    <row r="1362" spans="1:18" x14ac:dyDescent="0.2">
      <c r="A1362" s="178" t="s">
        <v>13</v>
      </c>
      <c r="B1362" s="33" t="s">
        <v>651</v>
      </c>
      <c r="C1362" s="33" t="s">
        <v>421</v>
      </c>
      <c r="D1362" s="33" t="s">
        <v>184</v>
      </c>
      <c r="E1362" s="33" t="s">
        <v>786</v>
      </c>
      <c r="F1362" s="37">
        <v>300.22000000000003</v>
      </c>
      <c r="G1362" s="33">
        <v>4</v>
      </c>
      <c r="H1362" s="33">
        <v>4</v>
      </c>
      <c r="I1362" s="37">
        <f>Table1[[#This Row],[SumOfPaid]]*Table1[[#This Row],[Actuarial Factor 6/13/22]]</f>
        <v>424.11355717590203</v>
      </c>
      <c r="J1362" s="33">
        <v>1.412675894930058</v>
      </c>
      <c r="K1362" s="33" t="s">
        <v>388</v>
      </c>
      <c r="L1362" s="33" t="s">
        <v>806</v>
      </c>
      <c r="M1362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62" s="35" t="str">
        <f>IFERROR(IF(Table1[[#This Row],[Medicare Rate in CR]]&gt;0,"Y","N"),"N")</f>
        <v>Y</v>
      </c>
      <c r="O1362" s="40">
        <f>Table1[[#This Row],[Medicare Rate in CR]]*Table1[[#This Row],[SumOfUnits]]*Table1[[#This Row],[Actuarial Factor 6/13/22]]</f>
        <v>967.85250913448135</v>
      </c>
      <c r="P136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967.85250913448135</v>
      </c>
      <c r="Q1362" s="37">
        <f>Table1[[#This Row],[Trended Medicare Pricing for all RHCs]]-Table1[[#This Row],[SumOfSFY23 Estimated Payment 6/13/2022]]</f>
        <v>543.73895195857926</v>
      </c>
      <c r="R1362" s="35">
        <f>Table1[[#This Row],[SumOfUnits]]*Table1[[#This Row],[Actuarial Factor 6/13/22]]</f>
        <v>5.6507035797202319</v>
      </c>
    </row>
    <row r="1363" spans="1:18" x14ac:dyDescent="0.2">
      <c r="A1363" s="178" t="s">
        <v>13</v>
      </c>
      <c r="B1363" s="33" t="s">
        <v>651</v>
      </c>
      <c r="C1363" s="33" t="s">
        <v>421</v>
      </c>
      <c r="D1363" s="33" t="s">
        <v>184</v>
      </c>
      <c r="E1363" s="33" t="s">
        <v>790</v>
      </c>
      <c r="F1363" s="37">
        <v>127.04</v>
      </c>
      <c r="G1363" s="33">
        <v>2</v>
      </c>
      <c r="H1363" s="33">
        <v>2</v>
      </c>
      <c r="I1363" s="37">
        <f>Table1[[#This Row],[SumOfPaid]]*Table1[[#This Row],[Actuarial Factor 6/13/22]]</f>
        <v>255.23820756406602</v>
      </c>
      <c r="J1363" s="33">
        <v>2.0091168731428368</v>
      </c>
      <c r="K1363" s="33" t="s">
        <v>388</v>
      </c>
      <c r="L1363" s="33" t="s">
        <v>806</v>
      </c>
      <c r="M1363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63" s="35" t="str">
        <f>IFERROR(IF(Table1[[#This Row],[Medicare Rate in CR]]&gt;0,"Y","N"),"N")</f>
        <v>Y</v>
      </c>
      <c r="O1363" s="40">
        <f>Table1[[#This Row],[Medicare Rate in CR]]*Table1[[#This Row],[SumOfUnits]]*Table1[[#This Row],[Actuarial Factor 6/13/22]]</f>
        <v>688.24307606381024</v>
      </c>
      <c r="P136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688.24307606381024</v>
      </c>
      <c r="Q1363" s="37">
        <f>Table1[[#This Row],[Trended Medicare Pricing for all RHCs]]-Table1[[#This Row],[SumOfSFY23 Estimated Payment 6/13/2022]]</f>
        <v>433.00486849974425</v>
      </c>
      <c r="R1363" s="35">
        <f>Table1[[#This Row],[SumOfUnits]]*Table1[[#This Row],[Actuarial Factor 6/13/22]]</f>
        <v>4.0182337462856736</v>
      </c>
    </row>
    <row r="1364" spans="1:18" x14ac:dyDescent="0.2">
      <c r="A1364" s="178" t="s">
        <v>13</v>
      </c>
      <c r="B1364" s="33" t="s">
        <v>651</v>
      </c>
      <c r="C1364" s="33" t="s">
        <v>421</v>
      </c>
      <c r="D1364" s="33" t="s">
        <v>184</v>
      </c>
      <c r="E1364" s="33" t="s">
        <v>791</v>
      </c>
      <c r="F1364" s="37">
        <v>127.04</v>
      </c>
      <c r="G1364" s="33">
        <v>2</v>
      </c>
      <c r="H1364" s="33">
        <v>2</v>
      </c>
      <c r="I1364" s="37">
        <f>Table1[[#This Row],[SumOfPaid]]*Table1[[#This Row],[Actuarial Factor 6/13/22]]</f>
        <v>207.46573737803416</v>
      </c>
      <c r="J1364" s="33">
        <v>1.6330741292351554</v>
      </c>
      <c r="K1364" s="33" t="s">
        <v>388</v>
      </c>
      <c r="L1364" s="33" t="s">
        <v>806</v>
      </c>
      <c r="M1364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64" s="35" t="str">
        <f>IFERROR(IF(Table1[[#This Row],[Medicare Rate in CR]]&gt;0,"Y","N"),"N")</f>
        <v>Y</v>
      </c>
      <c r="O1364" s="40">
        <f>Table1[[#This Row],[Medicare Rate in CR]]*Table1[[#This Row],[SumOfUnits]]*Table1[[#This Row],[Actuarial Factor 6/13/22]]</f>
        <v>559.4258737107948</v>
      </c>
      <c r="P136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559.4258737107948</v>
      </c>
      <c r="Q1364" s="37">
        <f>Table1[[#This Row],[Trended Medicare Pricing for all RHCs]]-Table1[[#This Row],[SumOfSFY23 Estimated Payment 6/13/2022]]</f>
        <v>351.96013633276061</v>
      </c>
      <c r="R1364" s="35">
        <f>Table1[[#This Row],[SumOfUnits]]*Table1[[#This Row],[Actuarial Factor 6/13/22]]</f>
        <v>3.2661482584703108</v>
      </c>
    </row>
    <row r="1365" spans="1:18" x14ac:dyDescent="0.2">
      <c r="A1365" s="178" t="s">
        <v>13</v>
      </c>
      <c r="B1365" s="33" t="s">
        <v>651</v>
      </c>
      <c r="C1365" s="33" t="s">
        <v>421</v>
      </c>
      <c r="D1365" s="33" t="s">
        <v>184</v>
      </c>
      <c r="E1365" s="33" t="s">
        <v>787</v>
      </c>
      <c r="F1365" s="37">
        <v>190.56</v>
      </c>
      <c r="G1365" s="33">
        <v>3</v>
      </c>
      <c r="H1365" s="33">
        <v>3</v>
      </c>
      <c r="I1365" s="37">
        <f>Table1[[#This Row],[SumOfPaid]]*Table1[[#This Row],[Actuarial Factor 6/13/22]]</f>
        <v>249.54685833749673</v>
      </c>
      <c r="J1365" s="33">
        <v>1.3095448065569728</v>
      </c>
      <c r="K1365" s="33" t="s">
        <v>388</v>
      </c>
      <c r="L1365" s="33" t="s">
        <v>806</v>
      </c>
      <c r="M1365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65" s="35" t="str">
        <f>IFERROR(IF(Table1[[#This Row],[Medicare Rate in CR]]&gt;0,"Y","N"),"N")</f>
        <v>Y</v>
      </c>
      <c r="O1365" s="40">
        <f>Table1[[#This Row],[Medicare Rate in CR]]*Table1[[#This Row],[SumOfUnits]]*Table1[[#This Row],[Actuarial Factor 6/13/22]]</f>
        <v>672.8965034012349</v>
      </c>
      <c r="P136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672.8965034012349</v>
      </c>
      <c r="Q1365" s="37">
        <f>Table1[[#This Row],[Trended Medicare Pricing for all RHCs]]-Table1[[#This Row],[SumOfSFY23 Estimated Payment 6/13/2022]]</f>
        <v>423.34964506373819</v>
      </c>
      <c r="R1365" s="35">
        <f>Table1[[#This Row],[SumOfUnits]]*Table1[[#This Row],[Actuarial Factor 6/13/22]]</f>
        <v>3.9286344196709182</v>
      </c>
    </row>
    <row r="1366" spans="1:18" x14ac:dyDescent="0.2">
      <c r="A1366" s="178" t="s">
        <v>13</v>
      </c>
      <c r="B1366" s="33" t="s">
        <v>651</v>
      </c>
      <c r="C1366" s="33" t="s">
        <v>421</v>
      </c>
      <c r="D1366" s="33" t="s">
        <v>2</v>
      </c>
      <c r="E1366" s="33" t="s">
        <v>798</v>
      </c>
      <c r="F1366" s="37">
        <v>363.74</v>
      </c>
      <c r="G1366" s="33">
        <v>5</v>
      </c>
      <c r="H1366" s="33">
        <v>5</v>
      </c>
      <c r="I1366" s="37">
        <f>Table1[[#This Row],[SumOfPaid]]*Table1[[#This Row],[Actuarial Factor 6/13/22]]</f>
        <v>578.84143819787857</v>
      </c>
      <c r="J1366" s="33">
        <v>1.5913604173252283</v>
      </c>
      <c r="K1366" s="33" t="s">
        <v>388</v>
      </c>
      <c r="L1366" s="33" t="s">
        <v>806</v>
      </c>
      <c r="M1366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66" s="35" t="str">
        <f>IFERROR(IF(Table1[[#This Row],[Medicare Rate in CR]]&gt;0,"Y","N"),"N")</f>
        <v>Y</v>
      </c>
      <c r="O1366" s="40">
        <f>Table1[[#This Row],[Medicare Rate in CR]]*Table1[[#This Row],[SumOfUnits]]*Table1[[#This Row],[Actuarial Factor 6/13/22]]</f>
        <v>1362.8410613973253</v>
      </c>
      <c r="P136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1362.8410613973253</v>
      </c>
      <c r="Q1366" s="37">
        <f>Table1[[#This Row],[Trended Medicare Pricing for all RHCs]]-Table1[[#This Row],[SumOfSFY23 Estimated Payment 6/13/2022]]</f>
        <v>783.99962319944677</v>
      </c>
      <c r="R1366" s="35">
        <f>Table1[[#This Row],[SumOfUnits]]*Table1[[#This Row],[Actuarial Factor 6/13/22]]</f>
        <v>7.9568020866261415</v>
      </c>
    </row>
    <row r="1367" spans="1:18" x14ac:dyDescent="0.2">
      <c r="A1367" s="178" t="s">
        <v>13</v>
      </c>
      <c r="B1367" s="33" t="s">
        <v>651</v>
      </c>
      <c r="C1367" s="33" t="s">
        <v>426</v>
      </c>
      <c r="D1367" s="33" t="s">
        <v>184</v>
      </c>
      <c r="E1367" s="33" t="s">
        <v>792</v>
      </c>
      <c r="F1367" s="37">
        <v>317.60000000000002</v>
      </c>
      <c r="G1367" s="33">
        <v>5</v>
      </c>
      <c r="H1367" s="33">
        <v>5</v>
      </c>
      <c r="I1367" s="37">
        <f>Table1[[#This Row],[SumOfPaid]]*Table1[[#This Row],[Actuarial Factor 6/13/22]]</f>
        <v>491.88938807550068</v>
      </c>
      <c r="J1367" s="33">
        <v>1.5487701135878484</v>
      </c>
      <c r="K1367" s="33" t="s">
        <v>388</v>
      </c>
      <c r="L1367" s="33" t="s">
        <v>806</v>
      </c>
      <c r="M1367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67" s="35" t="str">
        <f>IFERROR(IF(Table1[[#This Row],[Medicare Rate in CR]]&gt;0,"Y","N"),"N")</f>
        <v>Y</v>
      </c>
      <c r="O1367" s="40">
        <f>Table1[[#This Row],[Medicare Rate in CR]]*Table1[[#This Row],[SumOfUnits]]*Table1[[#This Row],[Actuarial Factor 6/13/22]]</f>
        <v>1326.3667252766334</v>
      </c>
      <c r="P136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1326.3667252766334</v>
      </c>
      <c r="Q1367" s="37">
        <f>Table1[[#This Row],[Trended Medicare Pricing for all RHCs]]-Table1[[#This Row],[SumOfSFY23 Estimated Payment 6/13/2022]]</f>
        <v>834.47733720113274</v>
      </c>
      <c r="R1367" s="35">
        <f>Table1[[#This Row],[SumOfUnits]]*Table1[[#This Row],[Actuarial Factor 6/13/22]]</f>
        <v>7.7438505679392424</v>
      </c>
    </row>
    <row r="1368" spans="1:18" x14ac:dyDescent="0.2">
      <c r="A1368" s="178" t="s">
        <v>13</v>
      </c>
      <c r="B1368" s="33" t="s">
        <v>651</v>
      </c>
      <c r="C1368" s="33" t="s">
        <v>426</v>
      </c>
      <c r="D1368" s="33" t="s">
        <v>184</v>
      </c>
      <c r="E1368" s="33" t="s">
        <v>786</v>
      </c>
      <c r="F1368" s="37">
        <v>6586.72</v>
      </c>
      <c r="G1368" s="33">
        <v>105</v>
      </c>
      <c r="H1368" s="33">
        <v>105</v>
      </c>
      <c r="I1368" s="37">
        <f>Table1[[#This Row],[SumOfPaid]]*Table1[[#This Row],[Actuarial Factor 6/13/22]]</f>
        <v>9405.0833184693929</v>
      </c>
      <c r="J1368" s="33">
        <v>1.4278857031222509</v>
      </c>
      <c r="K1368" s="33" t="s">
        <v>388</v>
      </c>
      <c r="L1368" s="33" t="s">
        <v>806</v>
      </c>
      <c r="M1368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68" s="35" t="str">
        <f>IFERROR(IF(Table1[[#This Row],[Medicare Rate in CR]]&gt;0,"Y","N"),"N")</f>
        <v>Y</v>
      </c>
      <c r="O1368" s="40">
        <f>Table1[[#This Row],[Medicare Rate in CR]]*Table1[[#This Row],[SumOfUnits]]*Table1[[#This Row],[Actuarial Factor 6/13/22]]</f>
        <v>25679.667639231811</v>
      </c>
      <c r="P136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25679.667639231811</v>
      </c>
      <c r="Q1368" s="37">
        <f>Table1[[#This Row],[Trended Medicare Pricing for all RHCs]]-Table1[[#This Row],[SumOfSFY23 Estimated Payment 6/13/2022]]</f>
        <v>16274.584320762418</v>
      </c>
      <c r="R1368" s="35">
        <f>Table1[[#This Row],[SumOfUnits]]*Table1[[#This Row],[Actuarial Factor 6/13/22]]</f>
        <v>149.92799882783635</v>
      </c>
    </row>
    <row r="1369" spans="1:18" x14ac:dyDescent="0.2">
      <c r="A1369" s="178" t="s">
        <v>13</v>
      </c>
      <c r="B1369" s="33" t="s">
        <v>651</v>
      </c>
      <c r="C1369" s="33" t="s">
        <v>426</v>
      </c>
      <c r="D1369" s="33" t="s">
        <v>184</v>
      </c>
      <c r="E1369" s="33" t="s">
        <v>790</v>
      </c>
      <c r="F1369" s="37">
        <v>3303.079999999999</v>
      </c>
      <c r="G1369" s="33">
        <v>52</v>
      </c>
      <c r="H1369" s="33">
        <v>52</v>
      </c>
      <c r="I1369" s="37">
        <f>Table1[[#This Row],[SumOfPaid]]*Table1[[#This Row],[Actuarial Factor 6/13/22]]</f>
        <v>6774.771024431986</v>
      </c>
      <c r="J1369" s="33">
        <v>2.0510466063286352</v>
      </c>
      <c r="K1369" s="33" t="s">
        <v>388</v>
      </c>
      <c r="L1369" s="33" t="s">
        <v>806</v>
      </c>
      <c r="M1369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69" s="35" t="str">
        <f>IFERROR(IF(Table1[[#This Row],[Medicare Rate in CR]]&gt;0,"Y","N"),"N")</f>
        <v>Y</v>
      </c>
      <c r="O1369" s="40">
        <f>Table1[[#This Row],[Medicare Rate in CR]]*Table1[[#This Row],[SumOfUnits]]*Table1[[#This Row],[Actuarial Factor 6/13/22]]</f>
        <v>18267.769662062368</v>
      </c>
      <c r="P136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18267.769662062368</v>
      </c>
      <c r="Q1369" s="37">
        <f>Table1[[#This Row],[Trended Medicare Pricing for all RHCs]]-Table1[[#This Row],[SumOfSFY23 Estimated Payment 6/13/2022]]</f>
        <v>11492.998637630382</v>
      </c>
      <c r="R1369" s="35">
        <f>Table1[[#This Row],[SumOfUnits]]*Table1[[#This Row],[Actuarial Factor 6/13/22]]</f>
        <v>106.65442352908903</v>
      </c>
    </row>
    <row r="1370" spans="1:18" x14ac:dyDescent="0.2">
      <c r="A1370" s="178" t="s">
        <v>13</v>
      </c>
      <c r="B1370" s="33" t="s">
        <v>651</v>
      </c>
      <c r="C1370" s="33" t="s">
        <v>426</v>
      </c>
      <c r="D1370" s="33" t="s">
        <v>184</v>
      </c>
      <c r="E1370" s="33" t="s">
        <v>789</v>
      </c>
      <c r="F1370" s="37">
        <v>8787.94</v>
      </c>
      <c r="G1370" s="33">
        <v>137</v>
      </c>
      <c r="H1370" s="33">
        <v>137</v>
      </c>
      <c r="I1370" s="37">
        <f>Table1[[#This Row],[SumOfPaid]]*Table1[[#This Row],[Actuarial Factor 6/13/22]]</f>
        <v>13331.540070288003</v>
      </c>
      <c r="J1370" s="33">
        <v>1.5170267514671245</v>
      </c>
      <c r="K1370" s="33" t="s">
        <v>388</v>
      </c>
      <c r="L1370" s="33" t="s">
        <v>806</v>
      </c>
      <c r="M1370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70" s="35" t="str">
        <f>IFERROR(IF(Table1[[#This Row],[Medicare Rate in CR]]&gt;0,"Y","N"),"N")</f>
        <v>Y</v>
      </c>
      <c r="O1370" s="40">
        <f>Table1[[#This Row],[Medicare Rate in CR]]*Table1[[#This Row],[SumOfUnits]]*Table1[[#This Row],[Actuarial Factor 6/13/22]]</f>
        <v>35597.578852806604</v>
      </c>
      <c r="P137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35597.578852806604</v>
      </c>
      <c r="Q1370" s="37">
        <f>Table1[[#This Row],[Trended Medicare Pricing for all RHCs]]-Table1[[#This Row],[SumOfSFY23 Estimated Payment 6/13/2022]]</f>
        <v>22266.038782518601</v>
      </c>
      <c r="R1370" s="35">
        <f>Table1[[#This Row],[SumOfUnits]]*Table1[[#This Row],[Actuarial Factor 6/13/22]]</f>
        <v>207.83266495099605</v>
      </c>
    </row>
    <row r="1371" spans="1:18" x14ac:dyDescent="0.2">
      <c r="A1371" s="178" t="s">
        <v>13</v>
      </c>
      <c r="B1371" s="33" t="s">
        <v>651</v>
      </c>
      <c r="C1371" s="33" t="s">
        <v>426</v>
      </c>
      <c r="D1371" s="33" t="s">
        <v>184</v>
      </c>
      <c r="E1371" s="33" t="s">
        <v>791</v>
      </c>
      <c r="F1371" s="37">
        <v>4700.4799999999996</v>
      </c>
      <c r="G1371" s="33">
        <v>74</v>
      </c>
      <c r="H1371" s="33">
        <v>74</v>
      </c>
      <c r="I1371" s="37">
        <f>Table1[[#This Row],[SumOfPaid]]*Table1[[#This Row],[Actuarial Factor 6/13/22]]</f>
        <v>7586.2823157651055</v>
      </c>
      <c r="J1371" s="33">
        <v>1.6139377926860887</v>
      </c>
      <c r="K1371" s="33" t="s">
        <v>388</v>
      </c>
      <c r="L1371" s="33" t="s">
        <v>806</v>
      </c>
      <c r="M1371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71" s="35" t="str">
        <f>IFERROR(IF(Table1[[#This Row],[Medicare Rate in CR]]&gt;0,"Y","N"),"N")</f>
        <v>Y</v>
      </c>
      <c r="O1371" s="40">
        <f>Table1[[#This Row],[Medicare Rate in CR]]*Table1[[#This Row],[SumOfUnits]]*Table1[[#This Row],[Actuarial Factor 6/13/22]]</f>
        <v>20456.20961971422</v>
      </c>
      <c r="P137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20456.20961971422</v>
      </c>
      <c r="Q1371" s="37">
        <f>Table1[[#This Row],[Trended Medicare Pricing for all RHCs]]-Table1[[#This Row],[SumOfSFY23 Estimated Payment 6/13/2022]]</f>
        <v>12869.927303949115</v>
      </c>
      <c r="R1371" s="35">
        <f>Table1[[#This Row],[SumOfUnits]]*Table1[[#This Row],[Actuarial Factor 6/13/22]]</f>
        <v>119.43139665877057</v>
      </c>
    </row>
    <row r="1372" spans="1:18" x14ac:dyDescent="0.2">
      <c r="A1372" s="178" t="s">
        <v>13</v>
      </c>
      <c r="B1372" s="33" t="s">
        <v>651</v>
      </c>
      <c r="C1372" s="33" t="s">
        <v>426</v>
      </c>
      <c r="D1372" s="33" t="s">
        <v>184</v>
      </c>
      <c r="E1372" s="33" t="s">
        <v>788</v>
      </c>
      <c r="F1372" s="37">
        <v>1904.6599999999999</v>
      </c>
      <c r="G1372" s="33">
        <v>30</v>
      </c>
      <c r="H1372" s="33">
        <v>30</v>
      </c>
      <c r="I1372" s="37">
        <f>Table1[[#This Row],[SumOfPaid]]*Table1[[#This Row],[Actuarial Factor 6/13/22]]</f>
        <v>4151.1173324061328</v>
      </c>
      <c r="J1372" s="33">
        <v>2.179453200259434</v>
      </c>
      <c r="K1372" s="33" t="s">
        <v>388</v>
      </c>
      <c r="L1372" s="33" t="s">
        <v>806</v>
      </c>
      <c r="M1372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72" s="35" t="str">
        <f>IFERROR(IF(Table1[[#This Row],[Medicare Rate in CR]]&gt;0,"Y","N"),"N")</f>
        <v>Y</v>
      </c>
      <c r="O1372" s="40">
        <f>Table1[[#This Row],[Medicare Rate in CR]]*Table1[[#This Row],[SumOfUnits]]*Table1[[#This Row],[Actuarial Factor 6/13/22]]</f>
        <v>11198.902324213075</v>
      </c>
      <c r="P137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11198.902324213075</v>
      </c>
      <c r="Q1372" s="37">
        <f>Table1[[#This Row],[Trended Medicare Pricing for all RHCs]]-Table1[[#This Row],[SumOfSFY23 Estimated Payment 6/13/2022]]</f>
        <v>7047.7849918069423</v>
      </c>
      <c r="R1372" s="35">
        <f>Table1[[#This Row],[SumOfUnits]]*Table1[[#This Row],[Actuarial Factor 6/13/22]]</f>
        <v>65.383596007783026</v>
      </c>
    </row>
    <row r="1373" spans="1:18" x14ac:dyDescent="0.2">
      <c r="A1373" s="178" t="s">
        <v>13</v>
      </c>
      <c r="B1373" s="33" t="s">
        <v>651</v>
      </c>
      <c r="C1373" s="33" t="s">
        <v>426</v>
      </c>
      <c r="D1373" s="33" t="s">
        <v>184</v>
      </c>
      <c r="E1373" s="33" t="s">
        <v>787</v>
      </c>
      <c r="F1373" s="37">
        <v>5763.93</v>
      </c>
      <c r="G1373" s="33">
        <v>91</v>
      </c>
      <c r="H1373" s="33">
        <v>91</v>
      </c>
      <c r="I1373" s="37">
        <f>Table1[[#This Row],[SumOfPaid]]*Table1[[#This Row],[Actuarial Factor 6/13/22]]</f>
        <v>7478.3414945449813</v>
      </c>
      <c r="J1373" s="33">
        <v>1.2974379450383646</v>
      </c>
      <c r="K1373" s="33" t="s">
        <v>388</v>
      </c>
      <c r="L1373" s="33" t="s">
        <v>806</v>
      </c>
      <c r="M1373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73" s="35" t="str">
        <f>IFERROR(IF(Table1[[#This Row],[Medicare Rate in CR]]&gt;0,"Y","N"),"N")</f>
        <v>Y</v>
      </c>
      <c r="O1373" s="40">
        <f>Table1[[#This Row],[Medicare Rate in CR]]*Table1[[#This Row],[SumOfUnits]]*Table1[[#This Row],[Actuarial Factor 6/13/22]]</f>
        <v>20222.490581581569</v>
      </c>
      <c r="P137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20222.490581581569</v>
      </c>
      <c r="Q1373" s="37">
        <f>Table1[[#This Row],[Trended Medicare Pricing for all RHCs]]-Table1[[#This Row],[SumOfSFY23 Estimated Payment 6/13/2022]]</f>
        <v>12744.149087036589</v>
      </c>
      <c r="R1373" s="35">
        <f>Table1[[#This Row],[SumOfUnits]]*Table1[[#This Row],[Actuarial Factor 6/13/22]]</f>
        <v>118.06685299849119</v>
      </c>
    </row>
    <row r="1374" spans="1:18" x14ac:dyDescent="0.2">
      <c r="A1374" s="178" t="s">
        <v>13</v>
      </c>
      <c r="B1374" s="33" t="s">
        <v>651</v>
      </c>
      <c r="C1374" s="33" t="s">
        <v>426</v>
      </c>
      <c r="D1374" s="33" t="s">
        <v>2</v>
      </c>
      <c r="E1374" s="33" t="s">
        <v>798</v>
      </c>
      <c r="F1374" s="37">
        <v>381.12</v>
      </c>
      <c r="G1374" s="33">
        <v>6</v>
      </c>
      <c r="H1374" s="33">
        <v>6</v>
      </c>
      <c r="I1374" s="37">
        <f>Table1[[#This Row],[SumOfPaid]]*Table1[[#This Row],[Actuarial Factor 6/13/22]]</f>
        <v>628.93109039551689</v>
      </c>
      <c r="J1374" s="33">
        <v>1.6502180163610329</v>
      </c>
      <c r="K1374" s="33" t="s">
        <v>388</v>
      </c>
      <c r="L1374" s="33" t="s">
        <v>806</v>
      </c>
      <c r="M1374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74" s="35" t="str">
        <f>IFERROR(IF(Table1[[#This Row],[Medicare Rate in CR]]&gt;0,"Y","N"),"N")</f>
        <v>Y</v>
      </c>
      <c r="O1374" s="40">
        <f>Table1[[#This Row],[Medicare Rate in CR]]*Table1[[#This Row],[SumOfUnits]]*Table1[[#This Row],[Actuarial Factor 6/13/22]]</f>
        <v>1695.8960510539064</v>
      </c>
      <c r="P137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1695.8960510539064</v>
      </c>
      <c r="Q1374" s="37">
        <f>Table1[[#This Row],[Trended Medicare Pricing for all RHCs]]-Table1[[#This Row],[SumOfSFY23 Estimated Payment 6/13/2022]]</f>
        <v>1066.9649606583894</v>
      </c>
      <c r="R1374" s="35">
        <f>Table1[[#This Row],[SumOfUnits]]*Table1[[#This Row],[Actuarial Factor 6/13/22]]</f>
        <v>9.9013080981661972</v>
      </c>
    </row>
    <row r="1375" spans="1:18" x14ac:dyDescent="0.2">
      <c r="A1375" s="178" t="s">
        <v>13</v>
      </c>
      <c r="B1375" s="33" t="s">
        <v>651</v>
      </c>
      <c r="C1375" s="33" t="s">
        <v>426</v>
      </c>
      <c r="D1375" s="33" t="s">
        <v>2</v>
      </c>
      <c r="E1375" s="33" t="s">
        <v>799</v>
      </c>
      <c r="F1375" s="37">
        <v>317.60000000000002</v>
      </c>
      <c r="G1375" s="33">
        <v>5</v>
      </c>
      <c r="H1375" s="33">
        <v>5</v>
      </c>
      <c r="I1375" s="37">
        <f>Table1[[#This Row],[SumOfPaid]]*Table1[[#This Row],[Actuarial Factor 6/13/22]]</f>
        <v>405.2179558871839</v>
      </c>
      <c r="J1375" s="33">
        <v>1.2758751759672036</v>
      </c>
      <c r="K1375" s="33" t="s">
        <v>388</v>
      </c>
      <c r="L1375" s="33" t="s">
        <v>806</v>
      </c>
      <c r="M1375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75" s="35" t="str">
        <f>IFERROR(IF(Table1[[#This Row],[Medicare Rate in CR]]&gt;0,"Y","N"),"N")</f>
        <v>Y</v>
      </c>
      <c r="O1375" s="40">
        <f>Table1[[#This Row],[Medicare Rate in CR]]*Table1[[#This Row],[SumOfUnits]]*Table1[[#This Row],[Actuarial Factor 6/13/22]]</f>
        <v>1092.6595006983132</v>
      </c>
      <c r="P137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1092.6595006983132</v>
      </c>
      <c r="Q1375" s="37">
        <f>Table1[[#This Row],[Trended Medicare Pricing for all RHCs]]-Table1[[#This Row],[SumOfSFY23 Estimated Payment 6/13/2022]]</f>
        <v>687.44154481112923</v>
      </c>
      <c r="R1375" s="35">
        <f>Table1[[#This Row],[SumOfUnits]]*Table1[[#This Row],[Actuarial Factor 6/13/22]]</f>
        <v>6.3793758798360178</v>
      </c>
    </row>
    <row r="1376" spans="1:18" x14ac:dyDescent="0.2">
      <c r="A1376" s="178" t="s">
        <v>13</v>
      </c>
      <c r="B1376" s="33" t="s">
        <v>651</v>
      </c>
      <c r="C1376" s="33" t="s">
        <v>426</v>
      </c>
      <c r="D1376" s="33" t="s">
        <v>185</v>
      </c>
      <c r="E1376" s="33" t="s">
        <v>794</v>
      </c>
      <c r="F1376" s="37">
        <v>444.64</v>
      </c>
      <c r="G1376" s="33">
        <v>7</v>
      </c>
      <c r="H1376" s="33">
        <v>7</v>
      </c>
      <c r="I1376" s="37">
        <f>Table1[[#This Row],[SumOfPaid]]*Table1[[#This Row],[Actuarial Factor 6/13/22]]</f>
        <v>493.11246093177772</v>
      </c>
      <c r="J1376" s="33">
        <v>1.1090150704654951</v>
      </c>
      <c r="K1376" s="33" t="s">
        <v>388</v>
      </c>
      <c r="L1376" s="33" t="s">
        <v>806</v>
      </c>
      <c r="M1376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76" s="35" t="str">
        <f>IFERROR(IF(Table1[[#This Row],[Medicare Rate in CR]]&gt;0,"Y","N"),"N")</f>
        <v>Y</v>
      </c>
      <c r="O1376" s="40">
        <f>Table1[[#This Row],[Medicare Rate in CR]]*Table1[[#This Row],[SumOfUnits]]*Table1[[#This Row],[Actuarial Factor 6/13/22]]</f>
        <v>1329.6647088853101</v>
      </c>
      <c r="P137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1329.6647088853101</v>
      </c>
      <c r="Q1376" s="37">
        <f>Table1[[#This Row],[Trended Medicare Pricing for all RHCs]]-Table1[[#This Row],[SumOfSFY23 Estimated Payment 6/13/2022]]</f>
        <v>836.5522479535324</v>
      </c>
      <c r="R1376" s="35">
        <f>Table1[[#This Row],[SumOfUnits]]*Table1[[#This Row],[Actuarial Factor 6/13/22]]</f>
        <v>7.7631054932584656</v>
      </c>
    </row>
    <row r="1377" spans="1:18" x14ac:dyDescent="0.2">
      <c r="A1377" s="178" t="s">
        <v>13</v>
      </c>
      <c r="B1377" s="33" t="s">
        <v>651</v>
      </c>
      <c r="C1377" s="33" t="s">
        <v>426</v>
      </c>
      <c r="D1377" s="33" t="s">
        <v>185</v>
      </c>
      <c r="E1377" s="33" t="s">
        <v>797</v>
      </c>
      <c r="F1377" s="37">
        <v>109.66</v>
      </c>
      <c r="G1377" s="33">
        <v>1</v>
      </c>
      <c r="H1377" s="33">
        <v>1</v>
      </c>
      <c r="I1377" s="37">
        <f>Table1[[#This Row],[SumOfPaid]]*Table1[[#This Row],[Actuarial Factor 6/13/22]]</f>
        <v>133.96803058662746</v>
      </c>
      <c r="J1377" s="33">
        <v>1.2216672495588863</v>
      </c>
      <c r="K1377" s="33" t="s">
        <v>388</v>
      </c>
      <c r="L1377" s="33" t="s">
        <v>806</v>
      </c>
      <c r="M1377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77" s="35" t="str">
        <f>IFERROR(IF(Table1[[#This Row],[Medicare Rate in CR]]&gt;0,"Y","N"),"N")</f>
        <v>Y</v>
      </c>
      <c r="O1377" s="40">
        <f>Table1[[#This Row],[Medicare Rate in CR]]*Table1[[#This Row],[SumOfUnits]]*Table1[[#This Row],[Actuarial Factor 6/13/22]]</f>
        <v>209.24716650444606</v>
      </c>
      <c r="P137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209.24716650444606</v>
      </c>
      <c r="Q1377" s="37">
        <f>Table1[[#This Row],[Trended Medicare Pricing for all RHCs]]-Table1[[#This Row],[SumOfSFY23 Estimated Payment 6/13/2022]]</f>
        <v>75.279135917818593</v>
      </c>
      <c r="R1377" s="35">
        <f>Table1[[#This Row],[SumOfUnits]]*Table1[[#This Row],[Actuarial Factor 6/13/22]]</f>
        <v>1.2216672495588863</v>
      </c>
    </row>
    <row r="1378" spans="1:18" x14ac:dyDescent="0.2">
      <c r="A1378" s="178" t="s">
        <v>13</v>
      </c>
      <c r="B1378" s="33" t="s">
        <v>651</v>
      </c>
      <c r="C1378" s="33" t="s">
        <v>426</v>
      </c>
      <c r="D1378" s="33" t="s">
        <v>185</v>
      </c>
      <c r="E1378" s="33" t="s">
        <v>796</v>
      </c>
      <c r="F1378" s="37">
        <v>63.52</v>
      </c>
      <c r="G1378" s="33">
        <v>1</v>
      </c>
      <c r="H1378" s="33">
        <v>1</v>
      </c>
      <c r="I1378" s="37">
        <f>Table1[[#This Row],[SumOfPaid]]*Table1[[#This Row],[Actuarial Factor 6/13/22]]</f>
        <v>63.091297811422834</v>
      </c>
      <c r="J1378" s="33">
        <v>0.99325091012945266</v>
      </c>
      <c r="K1378" s="33" t="s">
        <v>388</v>
      </c>
      <c r="L1378" s="33" t="s">
        <v>806</v>
      </c>
      <c r="M1378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78" s="35" t="str">
        <f>IFERROR(IF(Table1[[#This Row],[Medicare Rate in CR]]&gt;0,"Y","N"),"N")</f>
        <v>Y</v>
      </c>
      <c r="O1378" s="40">
        <f>Table1[[#This Row],[Medicare Rate in CR]]*Table1[[#This Row],[SumOfUnits]]*Table1[[#This Row],[Actuarial Factor 6/13/22]]</f>
        <v>170.12401588697264</v>
      </c>
      <c r="P137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170.12401588697264</v>
      </c>
      <c r="Q1378" s="37">
        <f>Table1[[#This Row],[Trended Medicare Pricing for all RHCs]]-Table1[[#This Row],[SumOfSFY23 Estimated Payment 6/13/2022]]</f>
        <v>107.03271807554981</v>
      </c>
      <c r="R1378" s="35">
        <f>Table1[[#This Row],[SumOfUnits]]*Table1[[#This Row],[Actuarial Factor 6/13/22]]</f>
        <v>0.99325091012945266</v>
      </c>
    </row>
    <row r="1379" spans="1:18" x14ac:dyDescent="0.2">
      <c r="A1379" s="178" t="s">
        <v>13</v>
      </c>
      <c r="B1379" s="33" t="s">
        <v>651</v>
      </c>
      <c r="C1379" s="33" t="s">
        <v>426</v>
      </c>
      <c r="D1379" s="33" t="s">
        <v>185</v>
      </c>
      <c r="E1379" s="33" t="s">
        <v>795</v>
      </c>
      <c r="F1379" s="37">
        <v>1761.18</v>
      </c>
      <c r="G1379" s="33">
        <v>27</v>
      </c>
      <c r="H1379" s="33">
        <v>27</v>
      </c>
      <c r="I1379" s="37">
        <f>Table1[[#This Row],[SumOfPaid]]*Table1[[#This Row],[Actuarial Factor 6/13/22]]</f>
        <v>1963.6122493803887</v>
      </c>
      <c r="J1379" s="33">
        <v>1.1149412606209408</v>
      </c>
      <c r="K1379" s="33" t="s">
        <v>388</v>
      </c>
      <c r="L1379" s="33" t="s">
        <v>806</v>
      </c>
      <c r="M1379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79" s="35" t="str">
        <f>IFERROR(IF(Table1[[#This Row],[Medicare Rate in CR]]&gt;0,"Y","N"),"N")</f>
        <v>Y</v>
      </c>
      <c r="O1379" s="40">
        <f>Table1[[#This Row],[Medicare Rate in CR]]*Table1[[#This Row],[SumOfUnits]]*Table1[[#This Row],[Actuarial Factor 6/13/22]]</f>
        <v>5156.1127562171787</v>
      </c>
      <c r="P137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5156.1127562171787</v>
      </c>
      <c r="Q1379" s="37">
        <f>Table1[[#This Row],[Trended Medicare Pricing for all RHCs]]-Table1[[#This Row],[SumOfSFY23 Estimated Payment 6/13/2022]]</f>
        <v>3192.50050683679</v>
      </c>
      <c r="R1379" s="35">
        <f>Table1[[#This Row],[SumOfUnits]]*Table1[[#This Row],[Actuarial Factor 6/13/22]]</f>
        <v>30.1034140367654</v>
      </c>
    </row>
    <row r="1380" spans="1:18" x14ac:dyDescent="0.2">
      <c r="A1380" s="178" t="s">
        <v>13</v>
      </c>
      <c r="B1380" s="33" t="s">
        <v>651</v>
      </c>
      <c r="C1380" s="33" t="s">
        <v>413</v>
      </c>
      <c r="D1380" s="33" t="s">
        <v>184</v>
      </c>
      <c r="E1380" s="33" t="s">
        <v>792</v>
      </c>
      <c r="F1380" s="37">
        <v>125.16</v>
      </c>
      <c r="G1380" s="33">
        <v>2</v>
      </c>
      <c r="H1380" s="33">
        <v>2</v>
      </c>
      <c r="I1380" s="37">
        <f>Table1[[#This Row],[SumOfPaid]]*Table1[[#This Row],[Actuarial Factor 6/13/22]]</f>
        <v>187.783761020714</v>
      </c>
      <c r="J1380" s="33">
        <v>1.5003496406257111</v>
      </c>
      <c r="K1380" s="33" t="s">
        <v>388</v>
      </c>
      <c r="L1380" s="33" t="s">
        <v>806</v>
      </c>
      <c r="M1380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80" s="35" t="str">
        <f>IFERROR(IF(Table1[[#This Row],[Medicare Rate in CR]]&gt;0,"Y","N"),"N")</f>
        <v>Y</v>
      </c>
      <c r="O1380" s="40">
        <f>Table1[[#This Row],[Medicare Rate in CR]]*Table1[[#This Row],[SumOfUnits]]*Table1[[#This Row],[Actuarial Factor 6/13/22]]</f>
        <v>513.95977289274356</v>
      </c>
      <c r="P138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513.95977289274356</v>
      </c>
      <c r="Q1380" s="37">
        <f>Table1[[#This Row],[Trended Medicare Pricing for all RHCs]]-Table1[[#This Row],[SumOfSFY23 Estimated Payment 6/13/2022]]</f>
        <v>326.17601187202956</v>
      </c>
      <c r="R1380" s="35">
        <f>Table1[[#This Row],[SumOfUnits]]*Table1[[#This Row],[Actuarial Factor 6/13/22]]</f>
        <v>3.0006992812514222</v>
      </c>
    </row>
    <row r="1381" spans="1:18" x14ac:dyDescent="0.2">
      <c r="A1381" s="178" t="s">
        <v>13</v>
      </c>
      <c r="B1381" s="33" t="s">
        <v>651</v>
      </c>
      <c r="C1381" s="33" t="s">
        <v>408</v>
      </c>
      <c r="D1381" s="33" t="s">
        <v>184</v>
      </c>
      <c r="E1381" s="33" t="s">
        <v>789</v>
      </c>
      <c r="F1381" s="37">
        <v>63.52</v>
      </c>
      <c r="G1381" s="33">
        <v>1</v>
      </c>
      <c r="H1381" s="33">
        <v>1</v>
      </c>
      <c r="I1381" s="37">
        <f>Table1[[#This Row],[SumOfPaid]]*Table1[[#This Row],[Actuarial Factor 6/13/22]]</f>
        <v>95.777381008698129</v>
      </c>
      <c r="J1381" s="33">
        <v>1.5078303055525524</v>
      </c>
      <c r="K1381" s="33" t="s">
        <v>388</v>
      </c>
      <c r="L1381" s="33" t="s">
        <v>806</v>
      </c>
      <c r="M1381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81" s="35" t="str">
        <f>IFERROR(IF(Table1[[#This Row],[Medicare Rate in CR]]&gt;0,"Y","N"),"N")</f>
        <v>Y</v>
      </c>
      <c r="O1381" s="40">
        <f>Table1[[#This Row],[Medicare Rate in CR]]*Table1[[#This Row],[SumOfUnits]]*Table1[[#This Row],[Actuarial Factor 6/13/22]]</f>
        <v>258.26117473504115</v>
      </c>
      <c r="P138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258.26117473504115</v>
      </c>
      <c r="Q1381" s="37">
        <f>Table1[[#This Row],[Trended Medicare Pricing for all RHCs]]-Table1[[#This Row],[SumOfSFY23 Estimated Payment 6/13/2022]]</f>
        <v>162.48379372634304</v>
      </c>
      <c r="R1381" s="35">
        <f>Table1[[#This Row],[SumOfUnits]]*Table1[[#This Row],[Actuarial Factor 6/13/22]]</f>
        <v>1.5078303055525524</v>
      </c>
    </row>
    <row r="1382" spans="1:18" x14ac:dyDescent="0.2">
      <c r="A1382" s="178" t="s">
        <v>13</v>
      </c>
      <c r="B1382" s="33" t="s">
        <v>651</v>
      </c>
      <c r="C1382" s="33" t="s">
        <v>424</v>
      </c>
      <c r="D1382" s="33" t="s">
        <v>184</v>
      </c>
      <c r="E1382" s="33" t="s">
        <v>790</v>
      </c>
      <c r="F1382" s="37">
        <v>125.16</v>
      </c>
      <c r="G1382" s="33">
        <v>2</v>
      </c>
      <c r="H1382" s="33">
        <v>2</v>
      </c>
      <c r="I1382" s="37">
        <f>Table1[[#This Row],[SumOfPaid]]*Table1[[#This Row],[Actuarial Factor 6/13/22]]</f>
        <v>282.83377683809982</v>
      </c>
      <c r="J1382" s="33">
        <v>2.2597776992497591</v>
      </c>
      <c r="K1382" s="33" t="s">
        <v>388</v>
      </c>
      <c r="L1382" s="33" t="s">
        <v>806</v>
      </c>
      <c r="M1382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82" s="35" t="str">
        <f>IFERROR(IF(Table1[[#This Row],[Medicare Rate in CR]]&gt;0,"Y","N"),"N")</f>
        <v>Y</v>
      </c>
      <c r="O1382" s="40">
        <f>Table1[[#This Row],[Medicare Rate in CR]]*Table1[[#This Row],[SumOfUnits]]*Table1[[#This Row],[Actuarial Factor 6/13/22]]</f>
        <v>774.10944865499744</v>
      </c>
      <c r="P138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774.10944865499744</v>
      </c>
      <c r="Q1382" s="37">
        <f>Table1[[#This Row],[Trended Medicare Pricing for all RHCs]]-Table1[[#This Row],[SumOfSFY23 Estimated Payment 6/13/2022]]</f>
        <v>491.27567181689761</v>
      </c>
      <c r="R1382" s="35">
        <f>Table1[[#This Row],[SumOfUnits]]*Table1[[#This Row],[Actuarial Factor 6/13/22]]</f>
        <v>4.5195553984995183</v>
      </c>
    </row>
    <row r="1383" spans="1:18" x14ac:dyDescent="0.2">
      <c r="A1383" s="178" t="s">
        <v>13</v>
      </c>
      <c r="B1383" s="33" t="s">
        <v>651</v>
      </c>
      <c r="C1383" s="33" t="s">
        <v>423</v>
      </c>
      <c r="D1383" s="33" t="s">
        <v>184</v>
      </c>
      <c r="E1383" s="33" t="s">
        <v>790</v>
      </c>
      <c r="F1383" s="37">
        <v>127.04</v>
      </c>
      <c r="G1383" s="33">
        <v>2</v>
      </c>
      <c r="H1383" s="33">
        <v>2</v>
      </c>
      <c r="I1383" s="37">
        <f>Table1[[#This Row],[SumOfPaid]]*Table1[[#This Row],[Actuarial Factor 6/13/22]]</f>
        <v>265.85189712005365</v>
      </c>
      <c r="J1383" s="33">
        <v>2.0926629181364422</v>
      </c>
      <c r="K1383" s="33" t="s">
        <v>388</v>
      </c>
      <c r="L1383" s="33" t="s">
        <v>806</v>
      </c>
      <c r="M1383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83" s="35" t="str">
        <f>IFERROR(IF(Table1[[#This Row],[Medicare Rate in CR]]&gt;0,"Y","N"),"N")</f>
        <v>Y</v>
      </c>
      <c r="O1383" s="40">
        <f>Table1[[#This Row],[Medicare Rate in CR]]*Table1[[#This Row],[SumOfUnits]]*Table1[[#This Row],[Actuarial Factor 6/13/22]]</f>
        <v>716.86260923681971</v>
      </c>
      <c r="P138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716.86260923681971</v>
      </c>
      <c r="Q1383" s="37">
        <f>Table1[[#This Row],[Trended Medicare Pricing for all RHCs]]-Table1[[#This Row],[SumOfSFY23 Estimated Payment 6/13/2022]]</f>
        <v>451.01071211676606</v>
      </c>
      <c r="R1383" s="35">
        <f>Table1[[#This Row],[SumOfUnits]]*Table1[[#This Row],[Actuarial Factor 6/13/22]]</f>
        <v>4.1853258362728845</v>
      </c>
    </row>
    <row r="1384" spans="1:18" x14ac:dyDescent="0.2">
      <c r="A1384" s="178" t="s">
        <v>13</v>
      </c>
      <c r="B1384" s="33" t="s">
        <v>651</v>
      </c>
      <c r="C1384" s="33" t="s">
        <v>423</v>
      </c>
      <c r="D1384" s="33" t="s">
        <v>184</v>
      </c>
      <c r="E1384" s="33" t="s">
        <v>789</v>
      </c>
      <c r="F1384" s="37">
        <v>190.56</v>
      </c>
      <c r="G1384" s="33">
        <v>3</v>
      </c>
      <c r="H1384" s="33">
        <v>3</v>
      </c>
      <c r="I1384" s="37">
        <f>Table1[[#This Row],[SumOfPaid]]*Table1[[#This Row],[Actuarial Factor 6/13/22]]</f>
        <v>288.7890242921647</v>
      </c>
      <c r="J1384" s="33">
        <v>1.5154755682838199</v>
      </c>
      <c r="K1384" s="33" t="s">
        <v>388</v>
      </c>
      <c r="L1384" s="33" t="s">
        <v>806</v>
      </c>
      <c r="M1384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84" s="35" t="str">
        <f>IFERROR(IF(Table1[[#This Row],[Medicare Rate in CR]]&gt;0,"Y","N"),"N")</f>
        <v>Y</v>
      </c>
      <c r="O1384" s="40">
        <f>Table1[[#This Row],[Medicare Rate in CR]]*Table1[[#This Row],[SumOfUnits]]*Table1[[#This Row],[Actuarial Factor 6/13/22]]</f>
        <v>778.71196600695805</v>
      </c>
      <c r="P138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778.71196600695805</v>
      </c>
      <c r="Q1384" s="37">
        <f>Table1[[#This Row],[Trended Medicare Pricing for all RHCs]]-Table1[[#This Row],[SumOfSFY23 Estimated Payment 6/13/2022]]</f>
        <v>489.92294171479335</v>
      </c>
      <c r="R1384" s="35">
        <f>Table1[[#This Row],[SumOfUnits]]*Table1[[#This Row],[Actuarial Factor 6/13/22]]</f>
        <v>4.5464267048514593</v>
      </c>
    </row>
    <row r="1385" spans="1:18" x14ac:dyDescent="0.2">
      <c r="A1385" s="178" t="s">
        <v>13</v>
      </c>
      <c r="B1385" s="33" t="s">
        <v>651</v>
      </c>
      <c r="C1385" s="33" t="s">
        <v>423</v>
      </c>
      <c r="D1385" s="33" t="s">
        <v>184</v>
      </c>
      <c r="E1385" s="33" t="s">
        <v>791</v>
      </c>
      <c r="F1385" s="37">
        <v>317.60000000000002</v>
      </c>
      <c r="G1385" s="33">
        <v>5</v>
      </c>
      <c r="H1385" s="33">
        <v>5</v>
      </c>
      <c r="I1385" s="37">
        <f>Table1[[#This Row],[SumOfPaid]]*Table1[[#This Row],[Actuarial Factor 6/13/22]]</f>
        <v>512.50737079585349</v>
      </c>
      <c r="J1385" s="33">
        <v>1.6136881952010498</v>
      </c>
      <c r="K1385" s="33" t="s">
        <v>388</v>
      </c>
      <c r="L1385" s="33" t="s">
        <v>806</v>
      </c>
      <c r="M1385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85" s="35" t="str">
        <f>IFERROR(IF(Table1[[#This Row],[Medicare Rate in CR]]&gt;0,"Y","N"),"N")</f>
        <v>Y</v>
      </c>
      <c r="O1385" s="40">
        <f>Table1[[#This Row],[Medicare Rate in CR]]*Table1[[#This Row],[SumOfUnits]]*Table1[[#This Row],[Actuarial Factor 6/13/22]]</f>
        <v>1381.962570370179</v>
      </c>
      <c r="P138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1381.962570370179</v>
      </c>
      <c r="Q1385" s="37">
        <f>Table1[[#This Row],[Trended Medicare Pricing for all RHCs]]-Table1[[#This Row],[SumOfSFY23 Estimated Payment 6/13/2022]]</f>
        <v>869.45519957432555</v>
      </c>
      <c r="R1385" s="35">
        <f>Table1[[#This Row],[SumOfUnits]]*Table1[[#This Row],[Actuarial Factor 6/13/22]]</f>
        <v>8.0684409760052489</v>
      </c>
    </row>
    <row r="1386" spans="1:18" x14ac:dyDescent="0.2">
      <c r="A1386" s="178" t="s">
        <v>13</v>
      </c>
      <c r="B1386" s="33" t="s">
        <v>651</v>
      </c>
      <c r="C1386" s="33" t="s">
        <v>423</v>
      </c>
      <c r="D1386" s="33" t="s">
        <v>185</v>
      </c>
      <c r="E1386" s="33" t="s">
        <v>607</v>
      </c>
      <c r="F1386" s="37">
        <v>490.78</v>
      </c>
      <c r="G1386" s="33">
        <v>7</v>
      </c>
      <c r="H1386" s="33">
        <v>7</v>
      </c>
      <c r="I1386" s="37">
        <f>Table1[[#This Row],[SumOfPaid]]*Table1[[#This Row],[Actuarial Factor 6/13/22]]</f>
        <v>689.59435834974715</v>
      </c>
      <c r="J1386" s="33">
        <v>1.4050987374174726</v>
      </c>
      <c r="K1386" s="33" t="s">
        <v>388</v>
      </c>
      <c r="L1386" s="33" t="s">
        <v>806</v>
      </c>
      <c r="M1386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86" s="35" t="str">
        <f>IFERROR(IF(Table1[[#This Row],[Medicare Rate in CR]]&gt;0,"Y","N"),"N")</f>
        <v>Y</v>
      </c>
      <c r="O1386" s="40">
        <f>Table1[[#This Row],[Medicare Rate in CR]]*Table1[[#This Row],[SumOfUnits]]*Table1[[#This Row],[Actuarial Factor 6/13/22]]</f>
        <v>1684.6571822140529</v>
      </c>
      <c r="P138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1684.6571822140529</v>
      </c>
      <c r="Q1386" s="37">
        <f>Table1[[#This Row],[Trended Medicare Pricing for all RHCs]]-Table1[[#This Row],[SumOfSFY23 Estimated Payment 6/13/2022]]</f>
        <v>995.06282386430576</v>
      </c>
      <c r="R1386" s="35">
        <f>Table1[[#This Row],[SumOfUnits]]*Table1[[#This Row],[Actuarial Factor 6/13/22]]</f>
        <v>9.8356911619223091</v>
      </c>
    </row>
    <row r="1387" spans="1:18" x14ac:dyDescent="0.2">
      <c r="A1387" s="178" t="s">
        <v>13</v>
      </c>
      <c r="B1387" s="33" t="s">
        <v>651</v>
      </c>
      <c r="C1387" s="33" t="s">
        <v>381</v>
      </c>
      <c r="D1387" s="33" t="s">
        <v>184</v>
      </c>
      <c r="E1387" s="33" t="s">
        <v>792</v>
      </c>
      <c r="F1387" s="37">
        <v>9442.8500000000022</v>
      </c>
      <c r="G1387" s="33">
        <v>150</v>
      </c>
      <c r="H1387" s="33">
        <v>138</v>
      </c>
      <c r="I1387" s="37">
        <f>Table1[[#This Row],[SumOfPaid]]*Table1[[#This Row],[Actuarial Factor 6/13/22]]</f>
        <v>13398.812199546182</v>
      </c>
      <c r="J1387" s="33">
        <v>1.4189373123099678</v>
      </c>
      <c r="K1387" s="33" t="s">
        <v>388</v>
      </c>
      <c r="L1387" s="33" t="s">
        <v>806</v>
      </c>
      <c r="M1387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87" s="35" t="str">
        <f>IFERROR(IF(Table1[[#This Row],[Medicare Rate in CR]]&gt;0,"Y","N"),"N")</f>
        <v>Y</v>
      </c>
      <c r="O1387" s="40">
        <f>Table1[[#This Row],[Medicare Rate in CR]]*Table1[[#This Row],[SumOfUnits]]*Table1[[#This Row],[Actuarial Factor 6/13/22]]</f>
        <v>36455.337427867693</v>
      </c>
      <c r="P138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36455.337427867693</v>
      </c>
      <c r="Q1387" s="37">
        <f>Table1[[#This Row],[Trended Medicare Pricing for all RHCs]]-Table1[[#This Row],[SumOfSFY23 Estimated Payment 6/13/2022]]</f>
        <v>23056.525228321509</v>
      </c>
      <c r="R1387" s="35">
        <f>Table1[[#This Row],[SumOfUnits]]*Table1[[#This Row],[Actuarial Factor 6/13/22]]</f>
        <v>212.84059684649517</v>
      </c>
    </row>
    <row r="1388" spans="1:18" x14ac:dyDescent="0.2">
      <c r="A1388" s="178" t="s">
        <v>13</v>
      </c>
      <c r="B1388" s="33" t="s">
        <v>651</v>
      </c>
      <c r="C1388" s="33" t="s">
        <v>381</v>
      </c>
      <c r="D1388" s="33" t="s">
        <v>184</v>
      </c>
      <c r="E1388" s="33" t="s">
        <v>786</v>
      </c>
      <c r="F1388" s="37">
        <v>140070.50000000073</v>
      </c>
      <c r="G1388" s="33">
        <v>2185</v>
      </c>
      <c r="H1388" s="33">
        <v>2053</v>
      </c>
      <c r="I1388" s="37">
        <f>Table1[[#This Row],[SumOfPaid]]*Table1[[#This Row],[Actuarial Factor 6/13/22]]</f>
        <v>190220.20283197943</v>
      </c>
      <c r="J1388" s="33">
        <v>1.3580318684660828</v>
      </c>
      <c r="K1388" s="33" t="s">
        <v>388</v>
      </c>
      <c r="L1388" s="33" t="s">
        <v>806</v>
      </c>
      <c r="M1388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88" s="35" t="str">
        <f>IFERROR(IF(Table1[[#This Row],[Medicare Rate in CR]]&gt;0,"Y","N"),"N")</f>
        <v>Y</v>
      </c>
      <c r="O1388" s="40">
        <f>Table1[[#This Row],[Medicare Rate in CR]]*Table1[[#This Row],[SumOfUnits]]*Table1[[#This Row],[Actuarial Factor 6/13/22]]</f>
        <v>508239.08107145241</v>
      </c>
      <c r="P138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508239.08107145241</v>
      </c>
      <c r="Q1388" s="37">
        <f>Table1[[#This Row],[Trended Medicare Pricing for all RHCs]]-Table1[[#This Row],[SumOfSFY23 Estimated Payment 6/13/2022]]</f>
        <v>318018.87823947298</v>
      </c>
      <c r="R1388" s="35">
        <f>Table1[[#This Row],[SumOfUnits]]*Table1[[#This Row],[Actuarial Factor 6/13/22]]</f>
        <v>2967.2996325983909</v>
      </c>
    </row>
    <row r="1389" spans="1:18" x14ac:dyDescent="0.2">
      <c r="A1389" s="178" t="s">
        <v>13</v>
      </c>
      <c r="B1389" s="33" t="s">
        <v>651</v>
      </c>
      <c r="C1389" s="33" t="s">
        <v>381</v>
      </c>
      <c r="D1389" s="33" t="s">
        <v>184</v>
      </c>
      <c r="E1389" s="33" t="s">
        <v>790</v>
      </c>
      <c r="F1389" s="37">
        <v>42223.77000000004</v>
      </c>
      <c r="G1389" s="33">
        <v>661</v>
      </c>
      <c r="H1389" s="33">
        <v>631</v>
      </c>
      <c r="I1389" s="37">
        <f>Table1[[#This Row],[SumOfPaid]]*Table1[[#This Row],[Actuarial Factor 6/13/22]]</f>
        <v>86477.312457558553</v>
      </c>
      <c r="J1389" s="33">
        <v>2.048071795994495</v>
      </c>
      <c r="K1389" s="33" t="s">
        <v>388</v>
      </c>
      <c r="L1389" s="33" t="s">
        <v>806</v>
      </c>
      <c r="M1389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89" s="35" t="str">
        <f>IFERROR(IF(Table1[[#This Row],[Medicare Rate in CR]]&gt;0,"Y","N"),"N")</f>
        <v>Y</v>
      </c>
      <c r="O1389" s="40">
        <f>Table1[[#This Row],[Medicare Rate in CR]]*Table1[[#This Row],[SumOfUnits]]*Table1[[#This Row],[Actuarial Factor 6/13/22]]</f>
        <v>231874.66030105643</v>
      </c>
      <c r="P138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231874.66030105643</v>
      </c>
      <c r="Q1389" s="37">
        <f>Table1[[#This Row],[Trended Medicare Pricing for all RHCs]]-Table1[[#This Row],[SumOfSFY23 Estimated Payment 6/13/2022]]</f>
        <v>145397.34784349788</v>
      </c>
      <c r="R1389" s="35">
        <f>Table1[[#This Row],[SumOfUnits]]*Table1[[#This Row],[Actuarial Factor 6/13/22]]</f>
        <v>1353.7754571523612</v>
      </c>
    </row>
    <row r="1390" spans="1:18" x14ac:dyDescent="0.2">
      <c r="A1390" s="178" t="s">
        <v>13</v>
      </c>
      <c r="B1390" s="33" t="s">
        <v>651</v>
      </c>
      <c r="C1390" s="33" t="s">
        <v>381</v>
      </c>
      <c r="D1390" s="33" t="s">
        <v>184</v>
      </c>
      <c r="E1390" s="33" t="s">
        <v>793</v>
      </c>
      <c r="F1390" s="37">
        <v>536.91999999999996</v>
      </c>
      <c r="G1390" s="33">
        <v>7</v>
      </c>
      <c r="H1390" s="33">
        <v>7</v>
      </c>
      <c r="I1390" s="37">
        <f>Table1[[#This Row],[SumOfPaid]]*Table1[[#This Row],[Actuarial Factor 6/13/22]]</f>
        <v>1099.6507087053642</v>
      </c>
      <c r="J1390" s="33">
        <v>2.048071795994495</v>
      </c>
      <c r="K1390" s="33" t="s">
        <v>388</v>
      </c>
      <c r="L1390" s="33" t="s">
        <v>806</v>
      </c>
      <c r="M1390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90" s="35" t="str">
        <f>IFERROR(IF(Table1[[#This Row],[Medicare Rate in CR]]&gt;0,"Y","N"),"N")</f>
        <v>Y</v>
      </c>
      <c r="O1390" s="40">
        <f>Table1[[#This Row],[Medicare Rate in CR]]*Table1[[#This Row],[SumOfUnits]]*Table1[[#This Row],[Actuarial Factor 6/13/22]]</f>
        <v>2455.5561605255598</v>
      </c>
      <c r="P139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2455.5561605255598</v>
      </c>
      <c r="Q1390" s="37">
        <f>Table1[[#This Row],[Trended Medicare Pricing for all RHCs]]-Table1[[#This Row],[SumOfSFY23 Estimated Payment 6/13/2022]]</f>
        <v>1355.9054518201956</v>
      </c>
      <c r="R1390" s="35">
        <f>Table1[[#This Row],[SumOfUnits]]*Table1[[#This Row],[Actuarial Factor 6/13/22]]</f>
        <v>14.336502571961464</v>
      </c>
    </row>
    <row r="1391" spans="1:18" x14ac:dyDescent="0.2">
      <c r="A1391" s="178" t="s">
        <v>13</v>
      </c>
      <c r="B1391" s="33" t="s">
        <v>651</v>
      </c>
      <c r="C1391" s="33" t="s">
        <v>381</v>
      </c>
      <c r="D1391" s="33" t="s">
        <v>184</v>
      </c>
      <c r="E1391" s="33" t="s">
        <v>789</v>
      </c>
      <c r="F1391" s="37">
        <v>168540.34000000099</v>
      </c>
      <c r="G1391" s="33">
        <v>2616</v>
      </c>
      <c r="H1391" s="33">
        <v>2472</v>
      </c>
      <c r="I1391" s="37">
        <f>Table1[[#This Row],[SumOfPaid]]*Table1[[#This Row],[Actuarial Factor 6/13/22]]</f>
        <v>250508.43286524332</v>
      </c>
      <c r="J1391" s="33">
        <v>1.4863410911906423</v>
      </c>
      <c r="K1391" s="33" t="s">
        <v>388</v>
      </c>
      <c r="L1391" s="33" t="s">
        <v>806</v>
      </c>
      <c r="M1391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91" s="35" t="str">
        <f>IFERROR(IF(Table1[[#This Row],[Medicare Rate in CR]]&gt;0,"Y","N"),"N")</f>
        <v>Y</v>
      </c>
      <c r="O1391" s="40">
        <f>Table1[[#This Row],[Medicare Rate in CR]]*Table1[[#This Row],[SumOfUnits]]*Table1[[#This Row],[Actuarial Factor 6/13/22]]</f>
        <v>665982.59349133249</v>
      </c>
      <c r="P139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665982.59349133249</v>
      </c>
      <c r="Q1391" s="37">
        <f>Table1[[#This Row],[Trended Medicare Pricing for all RHCs]]-Table1[[#This Row],[SumOfSFY23 Estimated Payment 6/13/2022]]</f>
        <v>415474.1606260892</v>
      </c>
      <c r="R1391" s="35">
        <f>Table1[[#This Row],[SumOfUnits]]*Table1[[#This Row],[Actuarial Factor 6/13/22]]</f>
        <v>3888.2682945547203</v>
      </c>
    </row>
    <row r="1392" spans="1:18" x14ac:dyDescent="0.2">
      <c r="A1392" s="178" t="s">
        <v>13</v>
      </c>
      <c r="B1392" s="33" t="s">
        <v>651</v>
      </c>
      <c r="C1392" s="33" t="s">
        <v>381</v>
      </c>
      <c r="D1392" s="33" t="s">
        <v>184</v>
      </c>
      <c r="E1392" s="33" t="s">
        <v>791</v>
      </c>
      <c r="F1392" s="37">
        <v>80458.540000000256</v>
      </c>
      <c r="G1392" s="33">
        <v>1255</v>
      </c>
      <c r="H1392" s="33">
        <v>1183</v>
      </c>
      <c r="I1392" s="37">
        <f>Table1[[#This Row],[SumOfPaid]]*Table1[[#This Row],[Actuarial Factor 6/13/22]]</f>
        <v>130176.3656781638</v>
      </c>
      <c r="J1392" s="33">
        <v>1.6179309949964713</v>
      </c>
      <c r="K1392" s="33" t="s">
        <v>388</v>
      </c>
      <c r="L1392" s="33" t="s">
        <v>806</v>
      </c>
      <c r="M1392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92" s="35" t="str">
        <f>IFERROR(IF(Table1[[#This Row],[Medicare Rate in CR]]&gt;0,"Y","N"),"N")</f>
        <v>Y</v>
      </c>
      <c r="O1392" s="40">
        <f>Table1[[#This Row],[Medicare Rate in CR]]*Table1[[#This Row],[SumOfUnits]]*Table1[[#This Row],[Actuarial Factor 6/13/22]]</f>
        <v>347784.62213285948</v>
      </c>
      <c r="P139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347784.62213285948</v>
      </c>
      <c r="Q1392" s="37">
        <f>Table1[[#This Row],[Trended Medicare Pricing for all RHCs]]-Table1[[#This Row],[SumOfSFY23 Estimated Payment 6/13/2022]]</f>
        <v>217608.25645469569</v>
      </c>
      <c r="R1392" s="35">
        <f>Table1[[#This Row],[SumOfUnits]]*Table1[[#This Row],[Actuarial Factor 6/13/22]]</f>
        <v>2030.5033987205716</v>
      </c>
    </row>
    <row r="1393" spans="1:18" x14ac:dyDescent="0.2">
      <c r="A1393" s="178" t="s">
        <v>13</v>
      </c>
      <c r="B1393" s="33" t="s">
        <v>651</v>
      </c>
      <c r="C1393" s="33" t="s">
        <v>381</v>
      </c>
      <c r="D1393" s="33" t="s">
        <v>184</v>
      </c>
      <c r="E1393" s="33" t="s">
        <v>788</v>
      </c>
      <c r="F1393" s="37">
        <v>22935.350000000009</v>
      </c>
      <c r="G1393" s="33">
        <v>377</v>
      </c>
      <c r="H1393" s="33">
        <v>341</v>
      </c>
      <c r="I1393" s="37">
        <f>Table1[[#This Row],[SumOfPaid]]*Table1[[#This Row],[Actuarial Factor 6/13/22]]</f>
        <v>42078.823542860839</v>
      </c>
      <c r="J1393" s="33">
        <v>1.8346710882049249</v>
      </c>
      <c r="K1393" s="33" t="s">
        <v>388</v>
      </c>
      <c r="L1393" s="33" t="s">
        <v>806</v>
      </c>
      <c r="M1393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93" s="35" t="str">
        <f>IFERROR(IF(Table1[[#This Row],[Medicare Rate in CR]]&gt;0,"Y","N"),"N")</f>
        <v>Y</v>
      </c>
      <c r="O1393" s="40">
        <f>Table1[[#This Row],[Medicare Rate in CR]]*Table1[[#This Row],[SumOfUnits]]*Table1[[#This Row],[Actuarial Factor 6/13/22]]</f>
        <v>118469.40892337779</v>
      </c>
      <c r="P139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118469.40892337779</v>
      </c>
      <c r="Q1393" s="37">
        <f>Table1[[#This Row],[Trended Medicare Pricing for all RHCs]]-Table1[[#This Row],[SumOfSFY23 Estimated Payment 6/13/2022]]</f>
        <v>76390.585380516946</v>
      </c>
      <c r="R1393" s="35">
        <f>Table1[[#This Row],[SumOfUnits]]*Table1[[#This Row],[Actuarial Factor 6/13/22]]</f>
        <v>691.67100025325669</v>
      </c>
    </row>
    <row r="1394" spans="1:18" x14ac:dyDescent="0.2">
      <c r="A1394" s="178" t="s">
        <v>13</v>
      </c>
      <c r="B1394" s="33" t="s">
        <v>651</v>
      </c>
      <c r="C1394" s="33" t="s">
        <v>381</v>
      </c>
      <c r="D1394" s="33" t="s">
        <v>184</v>
      </c>
      <c r="E1394" s="33" t="s">
        <v>787</v>
      </c>
      <c r="F1394" s="37">
        <v>103934.46000000022</v>
      </c>
      <c r="G1394" s="33">
        <v>1547</v>
      </c>
      <c r="H1394" s="33">
        <v>1499</v>
      </c>
      <c r="I1394" s="37">
        <f>Table1[[#This Row],[SumOfPaid]]*Table1[[#This Row],[Actuarial Factor 6/13/22]]</f>
        <v>125780.3895594007</v>
      </c>
      <c r="J1394" s="33">
        <v>1.210189474784402</v>
      </c>
      <c r="K1394" s="33" t="s">
        <v>388</v>
      </c>
      <c r="L1394" s="33" t="s">
        <v>806</v>
      </c>
      <c r="M1394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94" s="35" t="str">
        <f>IFERROR(IF(Table1[[#This Row],[Medicare Rate in CR]]&gt;0,"Y","N"),"N")</f>
        <v>Y</v>
      </c>
      <c r="O1394" s="40">
        <f>Table1[[#This Row],[Medicare Rate in CR]]*Table1[[#This Row],[SumOfUnits]]*Table1[[#This Row],[Actuarial Factor 6/13/22]]</f>
        <v>320664.09876393894</v>
      </c>
      <c r="P139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320664.09876393894</v>
      </c>
      <c r="Q1394" s="37">
        <f>Table1[[#This Row],[Trended Medicare Pricing for all RHCs]]-Table1[[#This Row],[SumOfSFY23 Estimated Payment 6/13/2022]]</f>
        <v>194883.70920453823</v>
      </c>
      <c r="R1394" s="35">
        <f>Table1[[#This Row],[SumOfUnits]]*Table1[[#This Row],[Actuarial Factor 6/13/22]]</f>
        <v>1872.1631174914698</v>
      </c>
    </row>
    <row r="1395" spans="1:18" x14ac:dyDescent="0.2">
      <c r="A1395" s="178" t="s">
        <v>13</v>
      </c>
      <c r="B1395" s="33" t="s">
        <v>651</v>
      </c>
      <c r="C1395" s="33" t="s">
        <v>381</v>
      </c>
      <c r="D1395" s="33" t="s">
        <v>2</v>
      </c>
      <c r="E1395" s="33" t="s">
        <v>801</v>
      </c>
      <c r="F1395" s="37">
        <v>9.9600000000000009</v>
      </c>
      <c r="G1395" s="33">
        <v>1</v>
      </c>
      <c r="H1395" s="33">
        <v>1</v>
      </c>
      <c r="I1395" s="37">
        <f>Table1[[#This Row],[SumOfPaid]]*Table1[[#This Row],[Actuarial Factor 6/13/22]]</f>
        <v>13.978811396085431</v>
      </c>
      <c r="J1395" s="33">
        <v>1.4034951200888985</v>
      </c>
      <c r="K1395" s="33" t="s">
        <v>388</v>
      </c>
      <c r="L1395" s="33" t="s">
        <v>806</v>
      </c>
      <c r="M1395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95" s="35" t="str">
        <f>IFERROR(IF(Table1[[#This Row],[Medicare Rate in CR]]&gt;0,"Y","N"),"N")</f>
        <v>Y</v>
      </c>
      <c r="O1395" s="40">
        <f>Table1[[#This Row],[Medicare Rate in CR]]*Table1[[#This Row],[SumOfUnits]]*Table1[[#This Row],[Actuarial Factor 6/13/22]]</f>
        <v>240.39064416882655</v>
      </c>
      <c r="P139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240.39064416882655</v>
      </c>
      <c r="Q1395" s="37">
        <f>Table1[[#This Row],[Trended Medicare Pricing for all RHCs]]-Table1[[#This Row],[SumOfSFY23 Estimated Payment 6/13/2022]]</f>
        <v>226.41183277274112</v>
      </c>
      <c r="R1395" s="35">
        <f>Table1[[#This Row],[SumOfUnits]]*Table1[[#This Row],[Actuarial Factor 6/13/22]]</f>
        <v>1.4034951200888985</v>
      </c>
    </row>
    <row r="1396" spans="1:18" x14ac:dyDescent="0.2">
      <c r="A1396" s="178" t="s">
        <v>13</v>
      </c>
      <c r="B1396" s="33" t="s">
        <v>651</v>
      </c>
      <c r="C1396" s="33" t="s">
        <v>381</v>
      </c>
      <c r="D1396" s="33" t="s">
        <v>2</v>
      </c>
      <c r="E1396" s="33" t="s">
        <v>800</v>
      </c>
      <c r="F1396" s="37">
        <v>2927.44</v>
      </c>
      <c r="G1396" s="33">
        <v>41</v>
      </c>
      <c r="H1396" s="33">
        <v>41</v>
      </c>
      <c r="I1396" s="37">
        <f>Table1[[#This Row],[SumOfPaid]]*Table1[[#This Row],[Actuarial Factor 6/13/22]]</f>
        <v>3851.7441092808012</v>
      </c>
      <c r="J1396" s="33">
        <v>1.3157380200040996</v>
      </c>
      <c r="K1396" s="33" t="s">
        <v>388</v>
      </c>
      <c r="L1396" s="33" t="s">
        <v>806</v>
      </c>
      <c r="M1396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96" s="35" t="str">
        <f>IFERROR(IF(Table1[[#This Row],[Medicare Rate in CR]]&gt;0,"Y","N"),"N")</f>
        <v>Y</v>
      </c>
      <c r="O1396" s="40">
        <f>Table1[[#This Row],[Medicare Rate in CR]]*Table1[[#This Row],[SumOfUnits]]*Table1[[#This Row],[Actuarial Factor 6/13/22]]</f>
        <v>9239.7439307183904</v>
      </c>
      <c r="P139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9239.7439307183904</v>
      </c>
      <c r="Q1396" s="37">
        <f>Table1[[#This Row],[Trended Medicare Pricing for all RHCs]]-Table1[[#This Row],[SumOfSFY23 Estimated Payment 6/13/2022]]</f>
        <v>5387.9998214375892</v>
      </c>
      <c r="R1396" s="35">
        <f>Table1[[#This Row],[SumOfUnits]]*Table1[[#This Row],[Actuarial Factor 6/13/22]]</f>
        <v>53.945258820168085</v>
      </c>
    </row>
    <row r="1397" spans="1:18" x14ac:dyDescent="0.2">
      <c r="A1397" s="178" t="s">
        <v>13</v>
      </c>
      <c r="B1397" s="33" t="s">
        <v>651</v>
      </c>
      <c r="C1397" s="33" t="s">
        <v>381</v>
      </c>
      <c r="D1397" s="33" t="s">
        <v>2</v>
      </c>
      <c r="E1397" s="33" t="s">
        <v>798</v>
      </c>
      <c r="F1397" s="37">
        <v>5276.4500000000007</v>
      </c>
      <c r="G1397" s="33">
        <v>75</v>
      </c>
      <c r="H1397" s="33">
        <v>75</v>
      </c>
      <c r="I1397" s="37">
        <f>Table1[[#This Row],[SumOfPaid]]*Table1[[#This Row],[Actuarial Factor 6/13/22]]</f>
        <v>7887.8169057477235</v>
      </c>
      <c r="J1397" s="33">
        <v>1.4949098173483539</v>
      </c>
      <c r="K1397" s="33" t="s">
        <v>388</v>
      </c>
      <c r="L1397" s="33" t="s">
        <v>806</v>
      </c>
      <c r="M1397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97" s="35" t="str">
        <f>IFERROR(IF(Table1[[#This Row],[Medicare Rate in CR]]&gt;0,"Y","N"),"N")</f>
        <v>Y</v>
      </c>
      <c r="O1397" s="40">
        <f>Table1[[#This Row],[Medicare Rate in CR]]*Table1[[#This Row],[SumOfUnits]]*Table1[[#This Row],[Actuarial Factor 6/13/22]]</f>
        <v>19203.611513656953</v>
      </c>
      <c r="P139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19203.611513656953</v>
      </c>
      <c r="Q1397" s="37">
        <f>Table1[[#This Row],[Trended Medicare Pricing for all RHCs]]-Table1[[#This Row],[SumOfSFY23 Estimated Payment 6/13/2022]]</f>
        <v>11315.794607909229</v>
      </c>
      <c r="R1397" s="35">
        <f>Table1[[#This Row],[SumOfUnits]]*Table1[[#This Row],[Actuarial Factor 6/13/22]]</f>
        <v>112.11823630112654</v>
      </c>
    </row>
    <row r="1398" spans="1:18" x14ac:dyDescent="0.2">
      <c r="A1398" s="178" t="s">
        <v>13</v>
      </c>
      <c r="B1398" s="33" t="s">
        <v>651</v>
      </c>
      <c r="C1398" s="33" t="s">
        <v>381</v>
      </c>
      <c r="D1398" s="33" t="s">
        <v>2</v>
      </c>
      <c r="E1398" s="33" t="s">
        <v>799</v>
      </c>
      <c r="F1398" s="37">
        <v>7223.3899999999994</v>
      </c>
      <c r="G1398" s="33">
        <v>96</v>
      </c>
      <c r="H1398" s="33">
        <v>96</v>
      </c>
      <c r="I1398" s="37">
        <f>Table1[[#This Row],[SumOfPaid]]*Table1[[#This Row],[Actuarial Factor 6/13/22]]</f>
        <v>8593.3797649745411</v>
      </c>
      <c r="J1398" s="33">
        <v>1.1896602239356511</v>
      </c>
      <c r="K1398" s="33" t="s">
        <v>388</v>
      </c>
      <c r="L1398" s="33" t="s">
        <v>806</v>
      </c>
      <c r="M1398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98" s="35" t="str">
        <f>IFERROR(IF(Table1[[#This Row],[Medicare Rate in CR]]&gt;0,"Y","N"),"N")</f>
        <v>Y</v>
      </c>
      <c r="O1398" s="40">
        <f>Table1[[#This Row],[Medicare Rate in CR]]*Table1[[#This Row],[SumOfUnits]]*Table1[[#This Row],[Actuarial Factor 6/13/22]]</f>
        <v>19561.440302947041</v>
      </c>
      <c r="P139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19561.440302947041</v>
      </c>
      <c r="Q1398" s="37">
        <f>Table1[[#This Row],[Trended Medicare Pricing for all RHCs]]-Table1[[#This Row],[SumOfSFY23 Estimated Payment 6/13/2022]]</f>
        <v>10968.0605379725</v>
      </c>
      <c r="R1398" s="35">
        <f>Table1[[#This Row],[SumOfUnits]]*Table1[[#This Row],[Actuarial Factor 6/13/22]]</f>
        <v>114.2073814978225</v>
      </c>
    </row>
    <row r="1399" spans="1:18" x14ac:dyDescent="0.2">
      <c r="A1399" s="178" t="s">
        <v>13</v>
      </c>
      <c r="B1399" s="33" t="s">
        <v>651</v>
      </c>
      <c r="C1399" s="33" t="s">
        <v>381</v>
      </c>
      <c r="D1399" s="33" t="s">
        <v>2</v>
      </c>
      <c r="E1399" s="33" t="s">
        <v>803</v>
      </c>
      <c r="F1399" s="37">
        <v>9.16</v>
      </c>
      <c r="G1399" s="33">
        <v>1</v>
      </c>
      <c r="H1399" s="33">
        <v>1</v>
      </c>
      <c r="I1399" s="37">
        <f>Table1[[#This Row],[SumOfPaid]]*Table1[[#This Row],[Actuarial Factor 6/13/22]]</f>
        <v>19.869190806479239</v>
      </c>
      <c r="J1399" s="33">
        <v>2.1691256338951135</v>
      </c>
      <c r="K1399" s="33" t="s">
        <v>388</v>
      </c>
      <c r="L1399" s="33" t="s">
        <v>806</v>
      </c>
      <c r="M1399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399" s="35" t="str">
        <f>IFERROR(IF(Table1[[#This Row],[Medicare Rate in CR]]&gt;0,"Y","N"),"N")</f>
        <v>Y</v>
      </c>
      <c r="O1399" s="40">
        <f>Table1[[#This Row],[Medicare Rate in CR]]*Table1[[#This Row],[SumOfUnits]]*Table1[[#This Row],[Actuarial Factor 6/13/22]]</f>
        <v>371.52783857355502</v>
      </c>
      <c r="P139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371.52783857355502</v>
      </c>
      <c r="Q1399" s="37">
        <f>Table1[[#This Row],[Trended Medicare Pricing for all RHCs]]-Table1[[#This Row],[SumOfSFY23 Estimated Payment 6/13/2022]]</f>
        <v>351.65864776707576</v>
      </c>
      <c r="R1399" s="35">
        <f>Table1[[#This Row],[SumOfUnits]]*Table1[[#This Row],[Actuarial Factor 6/13/22]]</f>
        <v>2.1691256338951135</v>
      </c>
    </row>
    <row r="1400" spans="1:18" x14ac:dyDescent="0.2">
      <c r="A1400" s="178" t="s">
        <v>13</v>
      </c>
      <c r="B1400" s="33" t="s">
        <v>651</v>
      </c>
      <c r="C1400" s="33" t="s">
        <v>381</v>
      </c>
      <c r="D1400" s="33" t="s">
        <v>185</v>
      </c>
      <c r="E1400" s="33" t="s">
        <v>794</v>
      </c>
      <c r="F1400" s="37">
        <v>254.08</v>
      </c>
      <c r="G1400" s="33">
        <v>4</v>
      </c>
      <c r="H1400" s="33">
        <v>4</v>
      </c>
      <c r="I1400" s="37">
        <f>Table1[[#This Row],[SumOfPaid]]*Table1[[#This Row],[Actuarial Factor 6/13/22]]</f>
        <v>287.66736334086204</v>
      </c>
      <c r="J1400" s="33">
        <v>1.1321920786400426</v>
      </c>
      <c r="K1400" s="33" t="s">
        <v>388</v>
      </c>
      <c r="L1400" s="33" t="s">
        <v>806</v>
      </c>
      <c r="M1400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00" s="35" t="str">
        <f>IFERROR(IF(Table1[[#This Row],[Medicare Rate in CR]]&gt;0,"Y","N"),"N")</f>
        <v>Y</v>
      </c>
      <c r="O1400" s="40">
        <f>Table1[[#This Row],[Medicare Rate in CR]]*Table1[[#This Row],[SumOfUnits]]*Table1[[#This Row],[Actuarial Factor 6/13/22]]</f>
        <v>775.68743691786597</v>
      </c>
      <c r="P140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775.68743691786597</v>
      </c>
      <c r="Q1400" s="37">
        <f>Table1[[#This Row],[Trended Medicare Pricing for all RHCs]]-Table1[[#This Row],[SumOfSFY23 Estimated Payment 6/13/2022]]</f>
        <v>488.02007357700393</v>
      </c>
      <c r="R1400" s="35">
        <f>Table1[[#This Row],[SumOfUnits]]*Table1[[#This Row],[Actuarial Factor 6/13/22]]</f>
        <v>4.5287683145601703</v>
      </c>
    </row>
    <row r="1401" spans="1:18" x14ac:dyDescent="0.2">
      <c r="A1401" s="178" t="s">
        <v>13</v>
      </c>
      <c r="B1401" s="33" t="s">
        <v>651</v>
      </c>
      <c r="C1401" s="33" t="s">
        <v>381</v>
      </c>
      <c r="D1401" s="33" t="s">
        <v>185</v>
      </c>
      <c r="E1401" s="33" t="s">
        <v>607</v>
      </c>
      <c r="F1401" s="37">
        <v>1108.5999999999999</v>
      </c>
      <c r="G1401" s="33">
        <v>16</v>
      </c>
      <c r="H1401" s="33">
        <v>16</v>
      </c>
      <c r="I1401" s="37">
        <f>Table1[[#This Row],[SumOfPaid]]*Table1[[#This Row],[Actuarial Factor 6/13/22]]</f>
        <v>1886.8316882322499</v>
      </c>
      <c r="J1401" s="33">
        <v>1.7019950281726954</v>
      </c>
      <c r="K1401" s="33" t="s">
        <v>388</v>
      </c>
      <c r="L1401" s="33" t="s">
        <v>806</v>
      </c>
      <c r="M1401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01" s="35" t="str">
        <f>IFERROR(IF(Table1[[#This Row],[Medicare Rate in CR]]&gt;0,"Y","N"),"N")</f>
        <v>Y</v>
      </c>
      <c r="O1401" s="40">
        <f>Table1[[#This Row],[Medicare Rate in CR]]*Table1[[#This Row],[SumOfUnits]]*Table1[[#This Row],[Actuarial Factor 6/13/22]]</f>
        <v>4664.2833348067088</v>
      </c>
      <c r="P140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4664.2833348067088</v>
      </c>
      <c r="Q1401" s="37">
        <f>Table1[[#This Row],[Trended Medicare Pricing for all RHCs]]-Table1[[#This Row],[SumOfSFY23 Estimated Payment 6/13/2022]]</f>
        <v>2777.4516465744591</v>
      </c>
      <c r="R1401" s="35">
        <f>Table1[[#This Row],[SumOfUnits]]*Table1[[#This Row],[Actuarial Factor 6/13/22]]</f>
        <v>27.231920450763127</v>
      </c>
    </row>
    <row r="1402" spans="1:18" x14ac:dyDescent="0.2">
      <c r="A1402" s="178" t="s">
        <v>13</v>
      </c>
      <c r="B1402" s="33" t="s">
        <v>651</v>
      </c>
      <c r="C1402" s="33" t="s">
        <v>381</v>
      </c>
      <c r="D1402" s="33" t="s">
        <v>185</v>
      </c>
      <c r="E1402" s="33" t="s">
        <v>797</v>
      </c>
      <c r="F1402" s="37">
        <v>2495.4699999999998</v>
      </c>
      <c r="G1402" s="33">
        <v>33</v>
      </c>
      <c r="H1402" s="33">
        <v>33</v>
      </c>
      <c r="I1402" s="37">
        <f>Table1[[#This Row],[SumOfPaid]]*Table1[[#This Row],[Actuarial Factor 6/13/22]]</f>
        <v>2478.0027581950799</v>
      </c>
      <c r="J1402" s="33">
        <v>0.99300042003914291</v>
      </c>
      <c r="K1402" s="33" t="s">
        <v>388</v>
      </c>
      <c r="L1402" s="33" t="s">
        <v>806</v>
      </c>
      <c r="M1402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02" s="35" t="str">
        <f>IFERROR(IF(Table1[[#This Row],[Medicare Rate in CR]]&gt;0,"Y","N"),"N")</f>
        <v>Y</v>
      </c>
      <c r="O1402" s="40">
        <f>Table1[[#This Row],[Medicare Rate in CR]]*Table1[[#This Row],[SumOfUnits]]*Table1[[#This Row],[Actuarial Factor 6/13/22]]</f>
        <v>5612.6766941620444</v>
      </c>
      <c r="P140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5612.6766941620444</v>
      </c>
      <c r="Q1402" s="37">
        <f>Table1[[#This Row],[Trended Medicare Pricing for all RHCs]]-Table1[[#This Row],[SumOfSFY23 Estimated Payment 6/13/2022]]</f>
        <v>3134.6739359669646</v>
      </c>
      <c r="R1402" s="35">
        <f>Table1[[#This Row],[SumOfUnits]]*Table1[[#This Row],[Actuarial Factor 6/13/22]]</f>
        <v>32.769013861291718</v>
      </c>
    </row>
    <row r="1403" spans="1:18" x14ac:dyDescent="0.2">
      <c r="A1403" s="178" t="s">
        <v>13</v>
      </c>
      <c r="B1403" s="33" t="s">
        <v>651</v>
      </c>
      <c r="C1403" s="33" t="s">
        <v>381</v>
      </c>
      <c r="D1403" s="33" t="s">
        <v>185</v>
      </c>
      <c r="E1403" s="33" t="s">
        <v>796</v>
      </c>
      <c r="F1403" s="37">
        <v>4701.4800000000005</v>
      </c>
      <c r="G1403" s="33">
        <v>61</v>
      </c>
      <c r="H1403" s="33">
        <v>61</v>
      </c>
      <c r="I1403" s="37">
        <f>Table1[[#This Row],[SumOfPaid]]*Table1[[#This Row],[Actuarial Factor 6/13/22]]</f>
        <v>3831.4846812466253</v>
      </c>
      <c r="J1403" s="33">
        <v>0.81495288318712933</v>
      </c>
      <c r="K1403" s="33" t="s">
        <v>388</v>
      </c>
      <c r="L1403" s="33" t="s">
        <v>806</v>
      </c>
      <c r="M1403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03" s="35" t="str">
        <f>IFERROR(IF(Table1[[#This Row],[Medicare Rate in CR]]&gt;0,"Y","N"),"N")</f>
        <v>Y</v>
      </c>
      <c r="O1403" s="40">
        <f>Table1[[#This Row],[Medicare Rate in CR]]*Table1[[#This Row],[SumOfUnits]]*Table1[[#This Row],[Actuarial Factor 6/13/22]]</f>
        <v>8514.6929197697827</v>
      </c>
      <c r="P140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8514.6929197697827</v>
      </c>
      <c r="Q1403" s="37">
        <f>Table1[[#This Row],[Trended Medicare Pricing for all RHCs]]-Table1[[#This Row],[SumOfSFY23 Estimated Payment 6/13/2022]]</f>
        <v>4683.208238523157</v>
      </c>
      <c r="R1403" s="35">
        <f>Table1[[#This Row],[SumOfUnits]]*Table1[[#This Row],[Actuarial Factor 6/13/22]]</f>
        <v>49.712125874414888</v>
      </c>
    </row>
    <row r="1404" spans="1:18" x14ac:dyDescent="0.2">
      <c r="A1404" s="178" t="s">
        <v>13</v>
      </c>
      <c r="B1404" s="33" t="s">
        <v>651</v>
      </c>
      <c r="C1404" s="33" t="s">
        <v>381</v>
      </c>
      <c r="D1404" s="33" t="s">
        <v>185</v>
      </c>
      <c r="E1404" s="33" t="s">
        <v>795</v>
      </c>
      <c r="F1404" s="37">
        <v>31077.49000000002</v>
      </c>
      <c r="G1404" s="33">
        <v>425</v>
      </c>
      <c r="H1404" s="33">
        <v>425</v>
      </c>
      <c r="I1404" s="37">
        <f>Table1[[#This Row],[SumOfPaid]]*Table1[[#This Row],[Actuarial Factor 6/13/22]]</f>
        <v>37382.255833205847</v>
      </c>
      <c r="J1404" s="33">
        <v>1.2028724273809057</v>
      </c>
      <c r="K1404" s="33" t="s">
        <v>388</v>
      </c>
      <c r="L1404" s="33" t="s">
        <v>806</v>
      </c>
      <c r="M1404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04" s="35" t="str">
        <f>IFERROR(IF(Table1[[#This Row],[Medicare Rate in CR]]&gt;0,"Y","N"),"N")</f>
        <v>Y</v>
      </c>
      <c r="O1404" s="40">
        <f>Table1[[#This Row],[Medicare Rate in CR]]*Table1[[#This Row],[SumOfUnits]]*Table1[[#This Row],[Actuarial Factor 6/13/22]]</f>
        <v>87561.895478765655</v>
      </c>
      <c r="P140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87561.895478765655</v>
      </c>
      <c r="Q1404" s="37">
        <f>Table1[[#This Row],[Trended Medicare Pricing for all RHCs]]-Table1[[#This Row],[SumOfSFY23 Estimated Payment 6/13/2022]]</f>
        <v>50179.639645559808</v>
      </c>
      <c r="R1404" s="35">
        <f>Table1[[#This Row],[SumOfUnits]]*Table1[[#This Row],[Actuarial Factor 6/13/22]]</f>
        <v>511.22078163688491</v>
      </c>
    </row>
    <row r="1405" spans="1:18" x14ac:dyDescent="0.2">
      <c r="A1405" s="178" t="s">
        <v>13</v>
      </c>
      <c r="B1405" s="33" t="s">
        <v>651</v>
      </c>
      <c r="C1405" s="33" t="s">
        <v>364</v>
      </c>
      <c r="D1405" s="33" t="s">
        <v>184</v>
      </c>
      <c r="E1405" s="33" t="s">
        <v>786</v>
      </c>
      <c r="F1405" s="37">
        <v>317.60000000000002</v>
      </c>
      <c r="G1405" s="33">
        <v>5</v>
      </c>
      <c r="H1405" s="33">
        <v>5</v>
      </c>
      <c r="I1405" s="37">
        <f>Table1[[#This Row],[SumOfPaid]]*Table1[[#This Row],[Actuarial Factor 6/13/22]]</f>
        <v>448.983691052197</v>
      </c>
      <c r="J1405" s="33">
        <v>1.4136766091064137</v>
      </c>
      <c r="K1405" s="33" t="s">
        <v>388</v>
      </c>
      <c r="L1405" s="33" t="s">
        <v>806</v>
      </c>
      <c r="M1405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05" s="35" t="str">
        <f>IFERROR(IF(Table1[[#This Row],[Medicare Rate in CR]]&gt;0,"Y","N"),"N")</f>
        <v>Y</v>
      </c>
      <c r="O1405" s="40">
        <f>Table1[[#This Row],[Medicare Rate in CR]]*Table1[[#This Row],[SumOfUnits]]*Table1[[#This Row],[Actuarial Factor 6/13/22]]</f>
        <v>1210.6726480387326</v>
      </c>
      <c r="P140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1210.6726480387326</v>
      </c>
      <c r="Q1405" s="37">
        <f>Table1[[#This Row],[Trended Medicare Pricing for all RHCs]]-Table1[[#This Row],[SumOfSFY23 Estimated Payment 6/13/2022]]</f>
        <v>761.68895698653569</v>
      </c>
      <c r="R1405" s="35">
        <f>Table1[[#This Row],[SumOfUnits]]*Table1[[#This Row],[Actuarial Factor 6/13/22]]</f>
        <v>7.0683830455320686</v>
      </c>
    </row>
    <row r="1406" spans="1:18" x14ac:dyDescent="0.2">
      <c r="A1406" s="178" t="s">
        <v>13</v>
      </c>
      <c r="B1406" s="33" t="s">
        <v>651</v>
      </c>
      <c r="C1406" s="33" t="s">
        <v>364</v>
      </c>
      <c r="D1406" s="33" t="s">
        <v>184</v>
      </c>
      <c r="E1406" s="33" t="s">
        <v>790</v>
      </c>
      <c r="F1406" s="37">
        <v>254.08</v>
      </c>
      <c r="G1406" s="33">
        <v>4</v>
      </c>
      <c r="H1406" s="33">
        <v>4</v>
      </c>
      <c r="I1406" s="37">
        <f>Table1[[#This Row],[SumOfPaid]]*Table1[[#This Row],[Actuarial Factor 6/13/22]]</f>
        <v>530.62014638775611</v>
      </c>
      <c r="J1406" s="33">
        <v>2.0883979313120125</v>
      </c>
      <c r="K1406" s="33" t="s">
        <v>388</v>
      </c>
      <c r="L1406" s="33" t="s">
        <v>806</v>
      </c>
      <c r="M1406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06" s="35" t="str">
        <f>IFERROR(IF(Table1[[#This Row],[Medicare Rate in CR]]&gt;0,"Y","N"),"N")</f>
        <v>Y</v>
      </c>
      <c r="O1406" s="40">
        <f>Table1[[#This Row],[Medicare Rate in CR]]*Table1[[#This Row],[SumOfUnits]]*Table1[[#This Row],[Actuarial Factor 6/13/22]]</f>
        <v>1430.8031907004861</v>
      </c>
      <c r="P140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1430.8031907004861</v>
      </c>
      <c r="Q1406" s="37">
        <f>Table1[[#This Row],[Trended Medicare Pricing for all RHCs]]-Table1[[#This Row],[SumOfSFY23 Estimated Payment 6/13/2022]]</f>
        <v>900.18304431272998</v>
      </c>
      <c r="R1406" s="35">
        <f>Table1[[#This Row],[SumOfUnits]]*Table1[[#This Row],[Actuarial Factor 6/13/22]]</f>
        <v>8.3535917252480498</v>
      </c>
    </row>
    <row r="1407" spans="1:18" x14ac:dyDescent="0.2">
      <c r="A1407" s="178" t="s">
        <v>13</v>
      </c>
      <c r="B1407" s="33" t="s">
        <v>651</v>
      </c>
      <c r="C1407" s="33" t="s">
        <v>364</v>
      </c>
      <c r="D1407" s="33" t="s">
        <v>184</v>
      </c>
      <c r="E1407" s="33" t="s">
        <v>791</v>
      </c>
      <c r="F1407" s="37">
        <v>635.20000000000005</v>
      </c>
      <c r="G1407" s="33">
        <v>10</v>
      </c>
      <c r="H1407" s="33">
        <v>10</v>
      </c>
      <c r="I1407" s="37">
        <f>Table1[[#This Row],[SumOfPaid]]*Table1[[#This Row],[Actuarial Factor 6/13/22]]</f>
        <v>980.78450837222738</v>
      </c>
      <c r="J1407" s="33">
        <v>1.5440562159512394</v>
      </c>
      <c r="K1407" s="33" t="s">
        <v>388</v>
      </c>
      <c r="L1407" s="33" t="s">
        <v>806</v>
      </c>
      <c r="M1407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07" s="35" t="str">
        <f>IFERROR(IF(Table1[[#This Row],[Medicare Rate in CR]]&gt;0,"Y","N"),"N")</f>
        <v>Y</v>
      </c>
      <c r="O1407" s="40">
        <f>Table1[[#This Row],[Medicare Rate in CR]]*Table1[[#This Row],[SumOfUnits]]*Table1[[#This Row],[Actuarial Factor 6/13/22]]</f>
        <v>2644.6594866812829</v>
      </c>
      <c r="P140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2644.6594866812829</v>
      </c>
      <c r="Q1407" s="37">
        <f>Table1[[#This Row],[Trended Medicare Pricing for all RHCs]]-Table1[[#This Row],[SumOfSFY23 Estimated Payment 6/13/2022]]</f>
        <v>1663.8749783090557</v>
      </c>
      <c r="R1407" s="35">
        <f>Table1[[#This Row],[SumOfUnits]]*Table1[[#This Row],[Actuarial Factor 6/13/22]]</f>
        <v>15.440562159512394</v>
      </c>
    </row>
    <row r="1408" spans="1:18" x14ac:dyDescent="0.2">
      <c r="A1408" s="178" t="s">
        <v>13</v>
      </c>
      <c r="B1408" s="33" t="s">
        <v>651</v>
      </c>
      <c r="C1408" s="33" t="s">
        <v>364</v>
      </c>
      <c r="D1408" s="33" t="s">
        <v>184</v>
      </c>
      <c r="E1408" s="33" t="s">
        <v>788</v>
      </c>
      <c r="F1408" s="37">
        <v>127.04</v>
      </c>
      <c r="G1408" s="33">
        <v>2</v>
      </c>
      <c r="H1408" s="33">
        <v>2</v>
      </c>
      <c r="I1408" s="37">
        <f>Table1[[#This Row],[SumOfPaid]]*Table1[[#This Row],[Actuarial Factor 6/13/22]]</f>
        <v>250.93767556253957</v>
      </c>
      <c r="J1408" s="33">
        <v>1.9752650784204939</v>
      </c>
      <c r="K1408" s="33" t="s">
        <v>388</v>
      </c>
      <c r="L1408" s="33" t="s">
        <v>806</v>
      </c>
      <c r="M1408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08" s="35" t="str">
        <f>IFERROR(IF(Table1[[#This Row],[Medicare Rate in CR]]&gt;0,"Y","N"),"N")</f>
        <v>Y</v>
      </c>
      <c r="O1408" s="40">
        <f>Table1[[#This Row],[Medicare Rate in CR]]*Table1[[#This Row],[SumOfUnits]]*Table1[[#This Row],[Actuarial Factor 6/13/22]]</f>
        <v>676.64680526372445</v>
      </c>
      <c r="P140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676.64680526372445</v>
      </c>
      <c r="Q1408" s="37">
        <f>Table1[[#This Row],[Trended Medicare Pricing for all RHCs]]-Table1[[#This Row],[SumOfSFY23 Estimated Payment 6/13/2022]]</f>
        <v>425.70912970118491</v>
      </c>
      <c r="R1408" s="35">
        <f>Table1[[#This Row],[SumOfUnits]]*Table1[[#This Row],[Actuarial Factor 6/13/22]]</f>
        <v>3.9505301568409878</v>
      </c>
    </row>
    <row r="1409" spans="1:18" x14ac:dyDescent="0.2">
      <c r="A1409" s="178" t="s">
        <v>13</v>
      </c>
      <c r="B1409" s="33" t="s">
        <v>651</v>
      </c>
      <c r="C1409" s="33" t="s">
        <v>364</v>
      </c>
      <c r="D1409" s="33" t="s">
        <v>2</v>
      </c>
      <c r="E1409" s="33" t="s">
        <v>798</v>
      </c>
      <c r="F1409" s="37">
        <v>187.74</v>
      </c>
      <c r="G1409" s="33">
        <v>3</v>
      </c>
      <c r="H1409" s="33">
        <v>3</v>
      </c>
      <c r="I1409" s="37">
        <f>Table1[[#This Row],[SumOfPaid]]*Table1[[#This Row],[Actuarial Factor 6/13/22]]</f>
        <v>276.08898003134198</v>
      </c>
      <c r="J1409" s="33">
        <v>1.4705922021484072</v>
      </c>
      <c r="K1409" s="33" t="s">
        <v>388</v>
      </c>
      <c r="L1409" s="33" t="s">
        <v>806</v>
      </c>
      <c r="M1409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09" s="35" t="str">
        <f>IFERROR(IF(Table1[[#This Row],[Medicare Rate in CR]]&gt;0,"Y","N"),"N")</f>
        <v>Y</v>
      </c>
      <c r="O1409" s="40">
        <f>Table1[[#This Row],[Medicare Rate in CR]]*Table1[[#This Row],[SumOfUnits]]*Table1[[#This Row],[Actuarial Factor 6/13/22]]</f>
        <v>755.64909715193767</v>
      </c>
      <c r="P140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755.64909715193767</v>
      </c>
      <c r="Q1409" s="37">
        <f>Table1[[#This Row],[Trended Medicare Pricing for all RHCs]]-Table1[[#This Row],[SumOfSFY23 Estimated Payment 6/13/2022]]</f>
        <v>479.56011712059569</v>
      </c>
      <c r="R1409" s="35">
        <f>Table1[[#This Row],[SumOfUnits]]*Table1[[#This Row],[Actuarial Factor 6/13/22]]</f>
        <v>4.4117766064452217</v>
      </c>
    </row>
    <row r="1410" spans="1:18" x14ac:dyDescent="0.2">
      <c r="A1410" s="178" t="s">
        <v>13</v>
      </c>
      <c r="B1410" s="33" t="s">
        <v>651</v>
      </c>
      <c r="C1410" s="33" t="s">
        <v>364</v>
      </c>
      <c r="D1410" s="33" t="s">
        <v>185</v>
      </c>
      <c r="E1410" s="33" t="s">
        <v>796</v>
      </c>
      <c r="F1410" s="37">
        <v>127.04</v>
      </c>
      <c r="G1410" s="33">
        <v>2</v>
      </c>
      <c r="H1410" s="33">
        <v>2</v>
      </c>
      <c r="I1410" s="37">
        <f>Table1[[#This Row],[SumOfPaid]]*Table1[[#This Row],[Actuarial Factor 6/13/22]]</f>
        <v>126.4454182002616</v>
      </c>
      <c r="J1410" s="33">
        <v>0.99531972764689536</v>
      </c>
      <c r="K1410" s="33" t="s">
        <v>388</v>
      </c>
      <c r="L1410" s="33" t="s">
        <v>806</v>
      </c>
      <c r="M1410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10" s="35" t="str">
        <f>IFERROR(IF(Table1[[#This Row],[Medicare Rate in CR]]&gt;0,"Y","N"),"N")</f>
        <v>Y</v>
      </c>
      <c r="O1410" s="40">
        <f>Table1[[#This Row],[Medicare Rate in CR]]*Table1[[#This Row],[SumOfUnits]]*Table1[[#This Row],[Actuarial Factor 6/13/22]]</f>
        <v>340.95672590272045</v>
      </c>
      <c r="P141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340.95672590272045</v>
      </c>
      <c r="Q1410" s="37">
        <f>Table1[[#This Row],[Trended Medicare Pricing for all RHCs]]-Table1[[#This Row],[SumOfSFY23 Estimated Payment 6/13/2022]]</f>
        <v>214.51130770245885</v>
      </c>
      <c r="R1410" s="35">
        <f>Table1[[#This Row],[SumOfUnits]]*Table1[[#This Row],[Actuarial Factor 6/13/22]]</f>
        <v>1.9906394552937907</v>
      </c>
    </row>
    <row r="1411" spans="1:18" x14ac:dyDescent="0.2">
      <c r="A1411" s="178" t="s">
        <v>13</v>
      </c>
      <c r="B1411" s="33" t="s">
        <v>651</v>
      </c>
      <c r="C1411" s="33" t="s">
        <v>249</v>
      </c>
      <c r="D1411" s="33" t="s">
        <v>184</v>
      </c>
      <c r="E1411" s="33" t="s">
        <v>786</v>
      </c>
      <c r="F1411" s="37">
        <v>254.08</v>
      </c>
      <c r="G1411" s="33">
        <v>4</v>
      </c>
      <c r="H1411" s="33">
        <v>4</v>
      </c>
      <c r="I1411" s="37">
        <f>Table1[[#This Row],[SumOfPaid]]*Table1[[#This Row],[Actuarial Factor 6/13/22]]</f>
        <v>386.75498059169223</v>
      </c>
      <c r="J1411" s="33">
        <v>1.5221779777695694</v>
      </c>
      <c r="K1411" s="33" t="s">
        <v>388</v>
      </c>
      <c r="L1411" s="33" t="s">
        <v>806</v>
      </c>
      <c r="M1411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11" s="35" t="str">
        <f>IFERROR(IF(Table1[[#This Row],[Medicare Rate in CR]]&gt;0,"Y","N"),"N")</f>
        <v>Y</v>
      </c>
      <c r="O1411" s="40">
        <f>Table1[[#This Row],[Medicare Rate in CR]]*Table1[[#This Row],[SumOfUnits]]*Table1[[#This Row],[Actuarial Factor 6/13/22]]</f>
        <v>1042.8745761294874</v>
      </c>
      <c r="P141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1042.8745761294874</v>
      </c>
      <c r="Q1411" s="37">
        <f>Table1[[#This Row],[Trended Medicare Pricing for all RHCs]]-Table1[[#This Row],[SumOfSFY23 Estimated Payment 6/13/2022]]</f>
        <v>656.11959553779525</v>
      </c>
      <c r="R1411" s="35">
        <f>Table1[[#This Row],[SumOfUnits]]*Table1[[#This Row],[Actuarial Factor 6/13/22]]</f>
        <v>6.0887119110782777</v>
      </c>
    </row>
    <row r="1412" spans="1:18" x14ac:dyDescent="0.2">
      <c r="A1412" s="178" t="s">
        <v>13</v>
      </c>
      <c r="B1412" s="33" t="s">
        <v>651</v>
      </c>
      <c r="C1412" s="33" t="s">
        <v>249</v>
      </c>
      <c r="D1412" s="33" t="s">
        <v>184</v>
      </c>
      <c r="E1412" s="33" t="s">
        <v>789</v>
      </c>
      <c r="F1412" s="37">
        <v>254.08</v>
      </c>
      <c r="G1412" s="33">
        <v>4</v>
      </c>
      <c r="H1412" s="33">
        <v>4</v>
      </c>
      <c r="I1412" s="37">
        <f>Table1[[#This Row],[SumOfPaid]]*Table1[[#This Row],[Actuarial Factor 6/13/22]]</f>
        <v>394.32534830806679</v>
      </c>
      <c r="J1412" s="33">
        <v>1.551973190759079</v>
      </c>
      <c r="K1412" s="33" t="s">
        <v>388</v>
      </c>
      <c r="L1412" s="33" t="s">
        <v>806</v>
      </c>
      <c r="M1412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12" s="35" t="str">
        <f>IFERROR(IF(Table1[[#This Row],[Medicare Rate in CR]]&gt;0,"Y","N"),"N")</f>
        <v>Y</v>
      </c>
      <c r="O1412" s="40">
        <f>Table1[[#This Row],[Medicare Rate in CR]]*Table1[[#This Row],[SumOfUnits]]*Table1[[#This Row],[Actuarial Factor 6/13/22]]</f>
        <v>1063.2878724528603</v>
      </c>
      <c r="P141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1063.2878724528603</v>
      </c>
      <c r="Q1412" s="37">
        <f>Table1[[#This Row],[Trended Medicare Pricing for all RHCs]]-Table1[[#This Row],[SumOfSFY23 Estimated Payment 6/13/2022]]</f>
        <v>668.96252414479341</v>
      </c>
      <c r="R1412" s="35">
        <f>Table1[[#This Row],[SumOfUnits]]*Table1[[#This Row],[Actuarial Factor 6/13/22]]</f>
        <v>6.2078927630363161</v>
      </c>
    </row>
    <row r="1413" spans="1:18" x14ac:dyDescent="0.2">
      <c r="A1413" s="178" t="s">
        <v>13</v>
      </c>
      <c r="B1413" s="33" t="s">
        <v>651</v>
      </c>
      <c r="C1413" s="33" t="s">
        <v>249</v>
      </c>
      <c r="D1413" s="33" t="s">
        <v>184</v>
      </c>
      <c r="E1413" s="33" t="s">
        <v>788</v>
      </c>
      <c r="F1413" s="37">
        <v>63.52</v>
      </c>
      <c r="G1413" s="33">
        <v>1</v>
      </c>
      <c r="H1413" s="33">
        <v>1</v>
      </c>
      <c r="I1413" s="37">
        <f>Table1[[#This Row],[SumOfPaid]]*Table1[[#This Row],[Actuarial Factor 6/13/22]]</f>
        <v>127.94963345075921</v>
      </c>
      <c r="J1413" s="33">
        <v>2.0143204258620782</v>
      </c>
      <c r="K1413" s="33" t="s">
        <v>388</v>
      </c>
      <c r="L1413" s="33" t="s">
        <v>806</v>
      </c>
      <c r="M1413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13" s="35" t="str">
        <f>IFERROR(IF(Table1[[#This Row],[Medicare Rate in CR]]&gt;0,"Y","N"),"N")</f>
        <v>Y</v>
      </c>
      <c r="O1413" s="40">
        <f>Table1[[#This Row],[Medicare Rate in CR]]*Table1[[#This Row],[SumOfUnits]]*Table1[[#This Row],[Actuarial Factor 6/13/22]]</f>
        <v>345.01280254165675</v>
      </c>
      <c r="P141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345.01280254165675</v>
      </c>
      <c r="Q1413" s="37">
        <f>Table1[[#This Row],[Trended Medicare Pricing for all RHCs]]-Table1[[#This Row],[SumOfSFY23 Estimated Payment 6/13/2022]]</f>
        <v>217.06316909089753</v>
      </c>
      <c r="R1413" s="35">
        <f>Table1[[#This Row],[SumOfUnits]]*Table1[[#This Row],[Actuarial Factor 6/13/22]]</f>
        <v>2.0143204258620782</v>
      </c>
    </row>
    <row r="1414" spans="1:18" x14ac:dyDescent="0.2">
      <c r="A1414" s="178" t="s">
        <v>13</v>
      </c>
      <c r="B1414" s="33" t="s">
        <v>651</v>
      </c>
      <c r="C1414" s="33" t="s">
        <v>249</v>
      </c>
      <c r="D1414" s="33" t="s">
        <v>184</v>
      </c>
      <c r="E1414" s="33" t="s">
        <v>787</v>
      </c>
      <c r="F1414" s="37">
        <v>127.04</v>
      </c>
      <c r="G1414" s="33">
        <v>2</v>
      </c>
      <c r="H1414" s="33">
        <v>2</v>
      </c>
      <c r="I1414" s="37">
        <f>Table1[[#This Row],[SumOfPaid]]*Table1[[#This Row],[Actuarial Factor 6/13/22]]</f>
        <v>158.75249038759262</v>
      </c>
      <c r="J1414" s="33">
        <v>1.2496260263506975</v>
      </c>
      <c r="K1414" s="33" t="s">
        <v>388</v>
      </c>
      <c r="L1414" s="33" t="s">
        <v>806</v>
      </c>
      <c r="M1414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14" s="35" t="str">
        <f>IFERROR(IF(Table1[[#This Row],[Medicare Rate in CR]]&gt;0,"Y","N"),"N")</f>
        <v>Y</v>
      </c>
      <c r="O1414" s="40">
        <f>Table1[[#This Row],[Medicare Rate in CR]]*Table1[[#This Row],[SumOfUnits]]*Table1[[#This Row],[Actuarial Factor 6/13/22]]</f>
        <v>428.07189158669496</v>
      </c>
      <c r="P141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428.07189158669496</v>
      </c>
      <c r="Q1414" s="37">
        <f>Table1[[#This Row],[Trended Medicare Pricing for all RHCs]]-Table1[[#This Row],[SumOfSFY23 Estimated Payment 6/13/2022]]</f>
        <v>269.31940119910234</v>
      </c>
      <c r="R1414" s="35">
        <f>Table1[[#This Row],[SumOfUnits]]*Table1[[#This Row],[Actuarial Factor 6/13/22]]</f>
        <v>2.4992520527013951</v>
      </c>
    </row>
    <row r="1415" spans="1:18" x14ac:dyDescent="0.2">
      <c r="A1415" s="178" t="s">
        <v>13</v>
      </c>
      <c r="B1415" s="33" t="s">
        <v>651</v>
      </c>
      <c r="C1415" s="33" t="s">
        <v>220</v>
      </c>
      <c r="D1415" s="33" t="s">
        <v>185</v>
      </c>
      <c r="E1415" s="33" t="s">
        <v>797</v>
      </c>
      <c r="F1415" s="37">
        <v>63.52</v>
      </c>
      <c r="G1415" s="33">
        <v>1</v>
      </c>
      <c r="H1415" s="33">
        <v>1</v>
      </c>
      <c r="I1415" s="37">
        <f>Table1[[#This Row],[SumOfPaid]]*Table1[[#This Row],[Actuarial Factor 6/13/22]]</f>
        <v>60.291714346905529</v>
      </c>
      <c r="J1415" s="33">
        <v>0.94917686314397864</v>
      </c>
      <c r="K1415" s="33" t="s">
        <v>388</v>
      </c>
      <c r="L1415" s="33" t="s">
        <v>806</v>
      </c>
      <c r="M1415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15" s="35" t="str">
        <f>IFERROR(IF(Table1[[#This Row],[Medicare Rate in CR]]&gt;0,"Y","N"),"N")</f>
        <v>Y</v>
      </c>
      <c r="O1415" s="40">
        <f>Table1[[#This Row],[Medicare Rate in CR]]*Table1[[#This Row],[SumOfUnits]]*Table1[[#This Row],[Actuarial Factor 6/13/22]]</f>
        <v>162.57501311930065</v>
      </c>
      <c r="P141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162.57501311930065</v>
      </c>
      <c r="Q1415" s="37">
        <f>Table1[[#This Row],[Trended Medicare Pricing for all RHCs]]-Table1[[#This Row],[SumOfSFY23 Estimated Payment 6/13/2022]]</f>
        <v>102.28329877239511</v>
      </c>
      <c r="R1415" s="35">
        <f>Table1[[#This Row],[SumOfUnits]]*Table1[[#This Row],[Actuarial Factor 6/13/22]]</f>
        <v>0.94917686314397864</v>
      </c>
    </row>
    <row r="1416" spans="1:18" x14ac:dyDescent="0.2">
      <c r="A1416" s="178" t="s">
        <v>13</v>
      </c>
      <c r="B1416" s="33" t="s">
        <v>651</v>
      </c>
      <c r="C1416" s="33" t="s">
        <v>220</v>
      </c>
      <c r="D1416" s="33" t="s">
        <v>185</v>
      </c>
      <c r="E1416" s="33" t="s">
        <v>796</v>
      </c>
      <c r="F1416" s="37">
        <v>236.7</v>
      </c>
      <c r="G1416" s="33">
        <v>3</v>
      </c>
      <c r="H1416" s="33">
        <v>3</v>
      </c>
      <c r="I1416" s="37">
        <f>Table1[[#This Row],[SumOfPaid]]*Table1[[#This Row],[Actuarial Factor 6/13/22]]</f>
        <v>237.65771833693938</v>
      </c>
      <c r="J1416" s="33">
        <v>1.004046127321248</v>
      </c>
      <c r="K1416" s="33" t="s">
        <v>388</v>
      </c>
      <c r="L1416" s="33" t="s">
        <v>806</v>
      </c>
      <c r="M1416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16" s="35" t="str">
        <f>IFERROR(IF(Table1[[#This Row],[Medicare Rate in CR]]&gt;0,"Y","N"),"N")</f>
        <v>Y</v>
      </c>
      <c r="O1416" s="40">
        <f>Table1[[#This Row],[Medicare Rate in CR]]*Table1[[#This Row],[SumOfUnits]]*Table1[[#This Row],[Actuarial Factor 6/13/22]]</f>
        <v>515.91906206275007</v>
      </c>
      <c r="P141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515.91906206275007</v>
      </c>
      <c r="Q1416" s="37">
        <f>Table1[[#This Row],[Trended Medicare Pricing for all RHCs]]-Table1[[#This Row],[SumOfSFY23 Estimated Payment 6/13/2022]]</f>
        <v>278.26134372581066</v>
      </c>
      <c r="R1416" s="35">
        <f>Table1[[#This Row],[SumOfUnits]]*Table1[[#This Row],[Actuarial Factor 6/13/22]]</f>
        <v>3.0121383819637439</v>
      </c>
    </row>
    <row r="1417" spans="1:18" x14ac:dyDescent="0.2">
      <c r="A1417" s="178" t="s">
        <v>13</v>
      </c>
      <c r="B1417" s="33" t="s">
        <v>651</v>
      </c>
      <c r="C1417" s="33" t="s">
        <v>220</v>
      </c>
      <c r="D1417" s="33" t="s">
        <v>185</v>
      </c>
      <c r="E1417" s="33" t="s">
        <v>795</v>
      </c>
      <c r="F1417" s="37">
        <v>173.18</v>
      </c>
      <c r="G1417" s="33">
        <v>2</v>
      </c>
      <c r="H1417" s="33">
        <v>2</v>
      </c>
      <c r="I1417" s="37">
        <f>Table1[[#This Row],[SumOfPaid]]*Table1[[#This Row],[Actuarial Factor 6/13/22]]</f>
        <v>209.38496351898507</v>
      </c>
      <c r="J1417" s="33">
        <v>1.2090597269833991</v>
      </c>
      <c r="K1417" s="33" t="s">
        <v>388</v>
      </c>
      <c r="L1417" s="33" t="s">
        <v>806</v>
      </c>
      <c r="M1417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17" s="35" t="str">
        <f>IFERROR(IF(Table1[[#This Row],[Medicare Rate in CR]]&gt;0,"Y","N"),"N")</f>
        <v>Y</v>
      </c>
      <c r="O1417" s="40">
        <f>Table1[[#This Row],[Medicare Rate in CR]]*Table1[[#This Row],[SumOfUnits]]*Table1[[#This Row],[Actuarial Factor 6/13/22]]</f>
        <v>414.17550007543321</v>
      </c>
      <c r="P141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414.17550007543321</v>
      </c>
      <c r="Q1417" s="37">
        <f>Table1[[#This Row],[Trended Medicare Pricing for all RHCs]]-Table1[[#This Row],[SumOfSFY23 Estimated Payment 6/13/2022]]</f>
        <v>204.79053655644813</v>
      </c>
      <c r="R1417" s="35">
        <f>Table1[[#This Row],[SumOfUnits]]*Table1[[#This Row],[Actuarial Factor 6/13/22]]</f>
        <v>2.4181194539667983</v>
      </c>
    </row>
    <row r="1418" spans="1:18" x14ac:dyDescent="0.2">
      <c r="A1418" s="178" t="s">
        <v>13</v>
      </c>
      <c r="B1418" s="33" t="s">
        <v>651</v>
      </c>
      <c r="C1418" s="33" t="s">
        <v>422</v>
      </c>
      <c r="D1418" s="33" t="s">
        <v>184</v>
      </c>
      <c r="E1418" s="33" t="s">
        <v>792</v>
      </c>
      <c r="F1418" s="37">
        <v>444.64</v>
      </c>
      <c r="G1418" s="33">
        <v>7</v>
      </c>
      <c r="H1418" s="33">
        <v>7</v>
      </c>
      <c r="I1418" s="37">
        <f>Table1[[#This Row],[SumOfPaid]]*Table1[[#This Row],[Actuarial Factor 6/13/22]]</f>
        <v>643.37394027667995</v>
      </c>
      <c r="J1418" s="33">
        <v>1.4469547055520871</v>
      </c>
      <c r="K1418" s="33" t="s">
        <v>388</v>
      </c>
      <c r="L1418" s="33" t="s">
        <v>806</v>
      </c>
      <c r="M1418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18" s="35" t="str">
        <f>IFERROR(IF(Table1[[#This Row],[Medicare Rate in CR]]&gt;0,"Y","N"),"N")</f>
        <v>Y</v>
      </c>
      <c r="O1418" s="40">
        <f>Table1[[#This Row],[Medicare Rate in CR]]*Table1[[#This Row],[SumOfUnits]]*Table1[[#This Row],[Actuarial Factor 6/13/22]]</f>
        <v>1734.8408137687304</v>
      </c>
      <c r="P141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1734.8408137687304</v>
      </c>
      <c r="Q1418" s="37">
        <f>Table1[[#This Row],[Trended Medicare Pricing for all RHCs]]-Table1[[#This Row],[SumOfSFY23 Estimated Payment 6/13/2022]]</f>
        <v>1091.4668734920506</v>
      </c>
      <c r="R1418" s="35">
        <f>Table1[[#This Row],[SumOfUnits]]*Table1[[#This Row],[Actuarial Factor 6/13/22]]</f>
        <v>10.128682938864609</v>
      </c>
    </row>
    <row r="1419" spans="1:18" x14ac:dyDescent="0.2">
      <c r="A1419" s="178" t="s">
        <v>13</v>
      </c>
      <c r="B1419" s="33" t="s">
        <v>651</v>
      </c>
      <c r="C1419" s="33" t="s">
        <v>422</v>
      </c>
      <c r="D1419" s="33" t="s">
        <v>184</v>
      </c>
      <c r="E1419" s="33" t="s">
        <v>786</v>
      </c>
      <c r="F1419" s="37">
        <v>1969.12</v>
      </c>
      <c r="G1419" s="33">
        <v>31</v>
      </c>
      <c r="H1419" s="33">
        <v>31</v>
      </c>
      <c r="I1419" s="37">
        <f>Table1[[#This Row],[SumOfPaid]]*Table1[[#This Row],[Actuarial Factor 6/13/22]]</f>
        <v>3076.6567478230563</v>
      </c>
      <c r="J1419" s="33">
        <v>1.5624526427150487</v>
      </c>
      <c r="K1419" s="33" t="s">
        <v>388</v>
      </c>
      <c r="L1419" s="33" t="s">
        <v>806</v>
      </c>
      <c r="M1419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19" s="35" t="str">
        <f>IFERROR(IF(Table1[[#This Row],[Medicare Rate in CR]]&gt;0,"Y","N"),"N")</f>
        <v>Y</v>
      </c>
      <c r="O1419" s="40">
        <f>Table1[[#This Row],[Medicare Rate in CR]]*Table1[[#This Row],[SumOfUnits]]*Table1[[#This Row],[Actuarial Factor 6/13/22]]</f>
        <v>8296.1235479712395</v>
      </c>
      <c r="P141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8296.1235479712395</v>
      </c>
      <c r="Q1419" s="37">
        <f>Table1[[#This Row],[Trended Medicare Pricing for all RHCs]]-Table1[[#This Row],[SumOfSFY23 Estimated Payment 6/13/2022]]</f>
        <v>5219.4668001481832</v>
      </c>
      <c r="R1419" s="35">
        <f>Table1[[#This Row],[SumOfUnits]]*Table1[[#This Row],[Actuarial Factor 6/13/22]]</f>
        <v>48.436031924166507</v>
      </c>
    </row>
    <row r="1420" spans="1:18" x14ac:dyDescent="0.2">
      <c r="A1420" s="178" t="s">
        <v>13</v>
      </c>
      <c r="B1420" s="33" t="s">
        <v>651</v>
      </c>
      <c r="C1420" s="33" t="s">
        <v>422</v>
      </c>
      <c r="D1420" s="33" t="s">
        <v>184</v>
      </c>
      <c r="E1420" s="33" t="s">
        <v>790</v>
      </c>
      <c r="F1420" s="37">
        <v>444.64</v>
      </c>
      <c r="G1420" s="33">
        <v>7</v>
      </c>
      <c r="H1420" s="33">
        <v>7</v>
      </c>
      <c r="I1420" s="37">
        <f>Table1[[#This Row],[SumOfPaid]]*Table1[[#This Row],[Actuarial Factor 6/13/22]]</f>
        <v>934.85482493228562</v>
      </c>
      <c r="J1420" s="33">
        <v>2.1024982568646222</v>
      </c>
      <c r="K1420" s="33" t="s">
        <v>388</v>
      </c>
      <c r="L1420" s="33" t="s">
        <v>806</v>
      </c>
      <c r="M1420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20" s="35" t="str">
        <f>IFERROR(IF(Table1[[#This Row],[Medicare Rate in CR]]&gt;0,"Y","N"),"N")</f>
        <v>Y</v>
      </c>
      <c r="O1420" s="40">
        <f>Table1[[#This Row],[Medicare Rate in CR]]*Table1[[#This Row],[SumOfUnits]]*Table1[[#This Row],[Actuarial Factor 6/13/22]]</f>
        <v>2520.8113100504074</v>
      </c>
      <c r="P142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2520.8113100504074</v>
      </c>
      <c r="Q1420" s="37">
        <f>Table1[[#This Row],[Trended Medicare Pricing for all RHCs]]-Table1[[#This Row],[SumOfSFY23 Estimated Payment 6/13/2022]]</f>
        <v>1585.9564851181217</v>
      </c>
      <c r="R1420" s="35">
        <f>Table1[[#This Row],[SumOfUnits]]*Table1[[#This Row],[Actuarial Factor 6/13/22]]</f>
        <v>14.717487798052355</v>
      </c>
    </row>
    <row r="1421" spans="1:18" x14ac:dyDescent="0.2">
      <c r="A1421" s="178" t="s">
        <v>13</v>
      </c>
      <c r="B1421" s="33" t="s">
        <v>651</v>
      </c>
      <c r="C1421" s="33" t="s">
        <v>422</v>
      </c>
      <c r="D1421" s="33" t="s">
        <v>184</v>
      </c>
      <c r="E1421" s="33" t="s">
        <v>789</v>
      </c>
      <c r="F1421" s="37">
        <v>1524.48</v>
      </c>
      <c r="G1421" s="33">
        <v>24</v>
      </c>
      <c r="H1421" s="33">
        <v>24</v>
      </c>
      <c r="I1421" s="37">
        <f>Table1[[#This Row],[SumOfPaid]]*Table1[[#This Row],[Actuarial Factor 6/13/22]]</f>
        <v>2487.4694606751236</v>
      </c>
      <c r="J1421" s="33">
        <v>1.6316838926552815</v>
      </c>
      <c r="K1421" s="33" t="s">
        <v>388</v>
      </c>
      <c r="L1421" s="33" t="s">
        <v>806</v>
      </c>
      <c r="M1421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21" s="35" t="str">
        <f>IFERROR(IF(Table1[[#This Row],[Medicare Rate in CR]]&gt;0,"Y","N"),"N")</f>
        <v>Y</v>
      </c>
      <c r="O1421" s="40">
        <f>Table1[[#This Row],[Medicare Rate in CR]]*Table1[[#This Row],[SumOfUnits]]*Table1[[#This Row],[Actuarial Factor 6/13/22]]</f>
        <v>6707.3956112159194</v>
      </c>
      <c r="P142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6707.3956112159194</v>
      </c>
      <c r="Q1421" s="37">
        <f>Table1[[#This Row],[Trended Medicare Pricing for all RHCs]]-Table1[[#This Row],[SumOfSFY23 Estimated Payment 6/13/2022]]</f>
        <v>4219.9261505407958</v>
      </c>
      <c r="R1421" s="35">
        <f>Table1[[#This Row],[SumOfUnits]]*Table1[[#This Row],[Actuarial Factor 6/13/22]]</f>
        <v>39.160413423726752</v>
      </c>
    </row>
    <row r="1422" spans="1:18" x14ac:dyDescent="0.2">
      <c r="A1422" s="178" t="s">
        <v>13</v>
      </c>
      <c r="B1422" s="33" t="s">
        <v>651</v>
      </c>
      <c r="C1422" s="33" t="s">
        <v>422</v>
      </c>
      <c r="D1422" s="33" t="s">
        <v>184</v>
      </c>
      <c r="E1422" s="33" t="s">
        <v>791</v>
      </c>
      <c r="F1422" s="37">
        <v>1650.58</v>
      </c>
      <c r="G1422" s="33">
        <v>26</v>
      </c>
      <c r="H1422" s="33">
        <v>26</v>
      </c>
      <c r="I1422" s="37">
        <f>Table1[[#This Row],[SumOfPaid]]*Table1[[#This Row],[Actuarial Factor 6/13/22]]</f>
        <v>2740.8705878129613</v>
      </c>
      <c r="J1422" s="33">
        <v>1.6605499811054061</v>
      </c>
      <c r="K1422" s="33" t="s">
        <v>388</v>
      </c>
      <c r="L1422" s="33" t="s">
        <v>806</v>
      </c>
      <c r="M1422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22" s="35" t="str">
        <f>IFERROR(IF(Table1[[#This Row],[Medicare Rate in CR]]&gt;0,"Y","N"),"N")</f>
        <v>Y</v>
      </c>
      <c r="O1422" s="40">
        <f>Table1[[#This Row],[Medicare Rate in CR]]*Table1[[#This Row],[SumOfUnits]]*Table1[[#This Row],[Actuarial Factor 6/13/22]]</f>
        <v>7394.8940198570826</v>
      </c>
      <c r="P142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7394.8940198570826</v>
      </c>
      <c r="Q1422" s="37">
        <f>Table1[[#This Row],[Trended Medicare Pricing for all RHCs]]-Table1[[#This Row],[SumOfSFY23 Estimated Payment 6/13/2022]]</f>
        <v>4654.0234320441214</v>
      </c>
      <c r="R1422" s="35">
        <f>Table1[[#This Row],[SumOfUnits]]*Table1[[#This Row],[Actuarial Factor 6/13/22]]</f>
        <v>43.17429950874056</v>
      </c>
    </row>
    <row r="1423" spans="1:18" x14ac:dyDescent="0.2">
      <c r="A1423" s="178" t="s">
        <v>13</v>
      </c>
      <c r="B1423" s="33" t="s">
        <v>651</v>
      </c>
      <c r="C1423" s="33" t="s">
        <v>422</v>
      </c>
      <c r="D1423" s="33" t="s">
        <v>184</v>
      </c>
      <c r="E1423" s="33" t="s">
        <v>788</v>
      </c>
      <c r="F1423" s="37">
        <v>571.67999999999995</v>
      </c>
      <c r="G1423" s="33">
        <v>9</v>
      </c>
      <c r="H1423" s="33">
        <v>9</v>
      </c>
      <c r="I1423" s="37">
        <f>Table1[[#This Row],[SumOfPaid]]*Table1[[#This Row],[Actuarial Factor 6/13/22]]</f>
        <v>1185.394848372732</v>
      </c>
      <c r="J1423" s="33">
        <v>2.0735286320541775</v>
      </c>
      <c r="K1423" s="33" t="s">
        <v>388</v>
      </c>
      <c r="L1423" s="33" t="s">
        <v>806</v>
      </c>
      <c r="M1423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23" s="35" t="str">
        <f>IFERROR(IF(Table1[[#This Row],[Medicare Rate in CR]]&gt;0,"Y","N"),"N")</f>
        <v>Y</v>
      </c>
      <c r="O1423" s="40">
        <f>Table1[[#This Row],[Medicare Rate in CR]]*Table1[[#This Row],[SumOfUnits]]*Table1[[#This Row],[Actuarial Factor 6/13/22]]</f>
        <v>3196.3858568841556</v>
      </c>
      <c r="P142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3196.3858568841556</v>
      </c>
      <c r="Q1423" s="37">
        <f>Table1[[#This Row],[Trended Medicare Pricing for all RHCs]]-Table1[[#This Row],[SumOfSFY23 Estimated Payment 6/13/2022]]</f>
        <v>2010.9910085114236</v>
      </c>
      <c r="R1423" s="35">
        <f>Table1[[#This Row],[SumOfUnits]]*Table1[[#This Row],[Actuarial Factor 6/13/22]]</f>
        <v>18.661757688487597</v>
      </c>
    </row>
    <row r="1424" spans="1:18" x14ac:dyDescent="0.2">
      <c r="A1424" s="178" t="s">
        <v>13</v>
      </c>
      <c r="B1424" s="33" t="s">
        <v>651</v>
      </c>
      <c r="C1424" s="33" t="s">
        <v>422</v>
      </c>
      <c r="D1424" s="33" t="s">
        <v>184</v>
      </c>
      <c r="E1424" s="33" t="s">
        <v>787</v>
      </c>
      <c r="F1424" s="37">
        <v>744.8599999999999</v>
      </c>
      <c r="G1424" s="33">
        <v>11</v>
      </c>
      <c r="H1424" s="33">
        <v>11</v>
      </c>
      <c r="I1424" s="37">
        <f>Table1[[#This Row],[SumOfPaid]]*Table1[[#This Row],[Actuarial Factor 6/13/22]]</f>
        <v>1037.3826079795267</v>
      </c>
      <c r="J1424" s="33">
        <v>1.3927215959771324</v>
      </c>
      <c r="K1424" s="33" t="s">
        <v>388</v>
      </c>
      <c r="L1424" s="33" t="s">
        <v>806</v>
      </c>
      <c r="M1424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24" s="35" t="str">
        <f>IFERROR(IF(Table1[[#This Row],[Medicare Rate in CR]]&gt;0,"Y","N"),"N")</f>
        <v>Y</v>
      </c>
      <c r="O1424" s="40">
        <f>Table1[[#This Row],[Medicare Rate in CR]]*Table1[[#This Row],[SumOfUnits]]*Table1[[#This Row],[Actuarial Factor 6/13/22]]</f>
        <v>2623.9989045485954</v>
      </c>
      <c r="P142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2623.9989045485954</v>
      </c>
      <c r="Q1424" s="37">
        <f>Table1[[#This Row],[Trended Medicare Pricing for all RHCs]]-Table1[[#This Row],[SumOfSFY23 Estimated Payment 6/13/2022]]</f>
        <v>1586.6162965690687</v>
      </c>
      <c r="R1424" s="35">
        <f>Table1[[#This Row],[SumOfUnits]]*Table1[[#This Row],[Actuarial Factor 6/13/22]]</f>
        <v>15.319937555748457</v>
      </c>
    </row>
    <row r="1425" spans="1:18" x14ac:dyDescent="0.2">
      <c r="A1425" s="178" t="s">
        <v>13</v>
      </c>
      <c r="B1425" s="33" t="s">
        <v>651</v>
      </c>
      <c r="C1425" s="33" t="s">
        <v>422</v>
      </c>
      <c r="D1425" s="33" t="s">
        <v>185</v>
      </c>
      <c r="E1425" s="33" t="s">
        <v>794</v>
      </c>
      <c r="F1425" s="37">
        <v>127.04</v>
      </c>
      <c r="G1425" s="33">
        <v>2</v>
      </c>
      <c r="H1425" s="33">
        <v>2</v>
      </c>
      <c r="I1425" s="37">
        <f>Table1[[#This Row],[SumOfPaid]]*Table1[[#This Row],[Actuarial Factor 6/13/22]]</f>
        <v>150.27136120798022</v>
      </c>
      <c r="J1425" s="33">
        <v>1.1828665082492145</v>
      </c>
      <c r="K1425" s="33" t="s">
        <v>388</v>
      </c>
      <c r="L1425" s="33" t="s">
        <v>806</v>
      </c>
      <c r="M1425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25" s="35" t="str">
        <f>IFERROR(IF(Table1[[#This Row],[Medicare Rate in CR]]&gt;0,"Y","N"),"N")</f>
        <v>Y</v>
      </c>
      <c r="O1425" s="40">
        <f>Table1[[#This Row],[Medicare Rate in CR]]*Table1[[#This Row],[SumOfUnits]]*Table1[[#This Row],[Actuarial Factor 6/13/22]]</f>
        <v>405.20275106585092</v>
      </c>
      <c r="P142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405.20275106585092</v>
      </c>
      <c r="Q1425" s="37">
        <f>Table1[[#This Row],[Trended Medicare Pricing for all RHCs]]-Table1[[#This Row],[SumOfSFY23 Estimated Payment 6/13/2022]]</f>
        <v>254.9313898578707</v>
      </c>
      <c r="R1425" s="35">
        <f>Table1[[#This Row],[SumOfUnits]]*Table1[[#This Row],[Actuarial Factor 6/13/22]]</f>
        <v>2.3657330164984289</v>
      </c>
    </row>
    <row r="1426" spans="1:18" x14ac:dyDescent="0.2">
      <c r="A1426" s="178" t="s">
        <v>13</v>
      </c>
      <c r="B1426" s="33" t="s">
        <v>651</v>
      </c>
      <c r="C1426" s="33" t="s">
        <v>422</v>
      </c>
      <c r="D1426" s="33" t="s">
        <v>185</v>
      </c>
      <c r="E1426" s="33" t="s">
        <v>796</v>
      </c>
      <c r="F1426" s="37">
        <v>381.12</v>
      </c>
      <c r="G1426" s="33">
        <v>6</v>
      </c>
      <c r="H1426" s="33">
        <v>6</v>
      </c>
      <c r="I1426" s="37">
        <f>Table1[[#This Row],[SumOfPaid]]*Table1[[#This Row],[Actuarial Factor 6/13/22]]</f>
        <v>381.03026356966495</v>
      </c>
      <c r="J1426" s="33">
        <v>0.99976454547036353</v>
      </c>
      <c r="K1426" s="33" t="s">
        <v>388</v>
      </c>
      <c r="L1426" s="33" t="s">
        <v>806</v>
      </c>
      <c r="M1426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26" s="35" t="str">
        <f>IFERROR(IF(Table1[[#This Row],[Medicare Rate in CR]]&gt;0,"Y","N"),"N")</f>
        <v>Y</v>
      </c>
      <c r="O1426" s="40">
        <f>Table1[[#This Row],[Medicare Rate in CR]]*Table1[[#This Row],[SumOfUnits]]*Table1[[#This Row],[Actuarial Factor 6/13/22]]</f>
        <v>1027.4380280889832</v>
      </c>
      <c r="P142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1027.4380280889832</v>
      </c>
      <c r="Q1426" s="37">
        <f>Table1[[#This Row],[Trended Medicare Pricing for all RHCs]]-Table1[[#This Row],[SumOfSFY23 Estimated Payment 6/13/2022]]</f>
        <v>646.40776451931822</v>
      </c>
      <c r="R1426" s="35">
        <f>Table1[[#This Row],[SumOfUnits]]*Table1[[#This Row],[Actuarial Factor 6/13/22]]</f>
        <v>5.9985872728221814</v>
      </c>
    </row>
    <row r="1427" spans="1:18" x14ac:dyDescent="0.2">
      <c r="A1427" s="178" t="s">
        <v>13</v>
      </c>
      <c r="B1427" s="33" t="s">
        <v>651</v>
      </c>
      <c r="C1427" s="33" t="s">
        <v>422</v>
      </c>
      <c r="D1427" s="33" t="s">
        <v>185</v>
      </c>
      <c r="E1427" s="33" t="s">
        <v>795</v>
      </c>
      <c r="F1427" s="37">
        <v>254.08</v>
      </c>
      <c r="G1427" s="33">
        <v>4</v>
      </c>
      <c r="H1427" s="33">
        <v>4</v>
      </c>
      <c r="I1427" s="37">
        <f>Table1[[#This Row],[SumOfPaid]]*Table1[[#This Row],[Actuarial Factor 6/13/22]]</f>
        <v>288.1106628455662</v>
      </c>
      <c r="J1427" s="33">
        <v>1.133936802761202</v>
      </c>
      <c r="K1427" s="33" t="s">
        <v>388</v>
      </c>
      <c r="L1427" s="33" t="s">
        <v>806</v>
      </c>
      <c r="M1427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27" s="35" t="str">
        <f>IFERROR(IF(Table1[[#This Row],[Medicare Rate in CR]]&gt;0,"Y","N"),"N")</f>
        <v>Y</v>
      </c>
      <c r="O1427" s="40">
        <f>Table1[[#This Row],[Medicare Rate in CR]]*Table1[[#This Row],[SumOfUnits]]*Table1[[#This Row],[Actuarial Factor 6/13/22]]</f>
        <v>776.88278230775472</v>
      </c>
      <c r="P142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776.88278230775472</v>
      </c>
      <c r="Q1427" s="37">
        <f>Table1[[#This Row],[Trended Medicare Pricing for all RHCs]]-Table1[[#This Row],[SumOfSFY23 Estimated Payment 6/13/2022]]</f>
        <v>488.77211946218853</v>
      </c>
      <c r="R1427" s="35">
        <f>Table1[[#This Row],[SumOfUnits]]*Table1[[#This Row],[Actuarial Factor 6/13/22]]</f>
        <v>4.535747211044808</v>
      </c>
    </row>
    <row r="1428" spans="1:18" x14ac:dyDescent="0.2">
      <c r="A1428" s="178" t="s">
        <v>13</v>
      </c>
      <c r="B1428" s="33" t="s">
        <v>651</v>
      </c>
      <c r="C1428" s="33" t="s">
        <v>192</v>
      </c>
      <c r="D1428" s="33" t="s">
        <v>184</v>
      </c>
      <c r="E1428" s="33" t="s">
        <v>791</v>
      </c>
      <c r="F1428" s="37">
        <v>236.7</v>
      </c>
      <c r="G1428" s="33">
        <v>3</v>
      </c>
      <c r="H1428" s="33">
        <v>3</v>
      </c>
      <c r="I1428" s="37">
        <f>Table1[[#This Row],[SumOfPaid]]*Table1[[#This Row],[Actuarial Factor 6/13/22]]</f>
        <v>363.56688364652285</v>
      </c>
      <c r="J1428" s="33">
        <v>1.535981764455103</v>
      </c>
      <c r="K1428" s="33" t="s">
        <v>388</v>
      </c>
      <c r="L1428" s="33" t="s">
        <v>806</v>
      </c>
      <c r="M1428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28" s="35" t="str">
        <f>IFERROR(IF(Table1[[#This Row],[Medicare Rate in CR]]&gt;0,"Y","N"),"N")</f>
        <v>Y</v>
      </c>
      <c r="O1428" s="40">
        <f>Table1[[#This Row],[Medicare Rate in CR]]*Table1[[#This Row],[SumOfUnits]]*Table1[[#This Row],[Actuarial Factor 6/13/22]]</f>
        <v>789.24886984761019</v>
      </c>
      <c r="P142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789.24886984761019</v>
      </c>
      <c r="Q1428" s="37">
        <f>Table1[[#This Row],[Trended Medicare Pricing for all RHCs]]-Table1[[#This Row],[SumOfSFY23 Estimated Payment 6/13/2022]]</f>
        <v>425.68198620108734</v>
      </c>
      <c r="R1428" s="35">
        <f>Table1[[#This Row],[SumOfUnits]]*Table1[[#This Row],[Actuarial Factor 6/13/22]]</f>
        <v>4.6079452933653089</v>
      </c>
    </row>
    <row r="1429" spans="1:18" x14ac:dyDescent="0.2">
      <c r="A1429" s="178" t="s">
        <v>13</v>
      </c>
      <c r="B1429" s="33" t="s">
        <v>651</v>
      </c>
      <c r="C1429" s="33" t="s">
        <v>192</v>
      </c>
      <c r="D1429" s="33" t="s">
        <v>184</v>
      </c>
      <c r="E1429" s="33" t="s">
        <v>787</v>
      </c>
      <c r="F1429" s="37">
        <v>236.70000000000002</v>
      </c>
      <c r="G1429" s="33">
        <v>3</v>
      </c>
      <c r="H1429" s="33">
        <v>3</v>
      </c>
      <c r="I1429" s="37">
        <f>Table1[[#This Row],[SumOfPaid]]*Table1[[#This Row],[Actuarial Factor 6/13/22]]</f>
        <v>271.65920631684043</v>
      </c>
      <c r="J1429" s="33">
        <v>1.1476941542747798</v>
      </c>
      <c r="K1429" s="33" t="s">
        <v>388</v>
      </c>
      <c r="L1429" s="33" t="s">
        <v>806</v>
      </c>
      <c r="M1429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29" s="35" t="str">
        <f>IFERROR(IF(Table1[[#This Row],[Medicare Rate in CR]]&gt;0,"Y","N"),"N")</f>
        <v>Y</v>
      </c>
      <c r="O1429" s="40">
        <f>Table1[[#This Row],[Medicare Rate in CR]]*Table1[[#This Row],[SumOfUnits]]*Table1[[#This Row],[Actuarial Factor 6/13/22]]</f>
        <v>589.73116423255294</v>
      </c>
      <c r="P142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589.73116423255294</v>
      </c>
      <c r="Q1429" s="37">
        <f>Table1[[#This Row],[Trended Medicare Pricing for all RHCs]]-Table1[[#This Row],[SumOfSFY23 Estimated Payment 6/13/2022]]</f>
        <v>318.07195791571252</v>
      </c>
      <c r="R1429" s="35">
        <f>Table1[[#This Row],[SumOfUnits]]*Table1[[#This Row],[Actuarial Factor 6/13/22]]</f>
        <v>3.4430824628243393</v>
      </c>
    </row>
    <row r="1430" spans="1:18" x14ac:dyDescent="0.2">
      <c r="A1430" s="178" t="s">
        <v>13</v>
      </c>
      <c r="B1430" s="33" t="s">
        <v>651</v>
      </c>
      <c r="C1430" s="33" t="s">
        <v>192</v>
      </c>
      <c r="D1430" s="33" t="s">
        <v>185</v>
      </c>
      <c r="E1430" s="33" t="s">
        <v>796</v>
      </c>
      <c r="F1430" s="37">
        <v>63.52</v>
      </c>
      <c r="G1430" s="33">
        <v>1</v>
      </c>
      <c r="H1430" s="33">
        <v>1</v>
      </c>
      <c r="I1430" s="37">
        <f>Table1[[#This Row],[SumOfPaid]]*Table1[[#This Row],[Actuarial Factor 6/13/22]]</f>
        <v>60.308899208866244</v>
      </c>
      <c r="J1430" s="33">
        <v>0.94944740568114361</v>
      </c>
      <c r="K1430" s="33" t="s">
        <v>388</v>
      </c>
      <c r="L1430" s="33" t="s">
        <v>806</v>
      </c>
      <c r="M1430" s="35">
        <f>IFERROR(INDEX(FreeStand_MedicareCRs!E:E,MATCH(Table1[[#This Row],[Medicare Number]],FreeStand_MedicareCRs!A:A,0)),INDEX(HospitalBased_Mdcr_Rates!G:G,MATCH(Table1[[#This Row],[Medicare Number]],HospitalBased_Mdcr_Rates!E:E,0)))</f>
        <v>171.28</v>
      </c>
      <c r="N1430" s="35" t="str">
        <f>IFERROR(IF(Table1[[#This Row],[Medicare Rate in CR]]&gt;0,"Y","N"),"N")</f>
        <v>Y</v>
      </c>
      <c r="O1430" s="40">
        <f>Table1[[#This Row],[Medicare Rate in CR]]*Table1[[#This Row],[SumOfUnits]]*Table1[[#This Row],[Actuarial Factor 6/13/22]]</f>
        <v>162.62135164506628</v>
      </c>
      <c r="P143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162.62135164506628</v>
      </c>
      <c r="Q1430" s="37">
        <f>Table1[[#This Row],[Trended Medicare Pricing for all RHCs]]-Table1[[#This Row],[SumOfSFY23 Estimated Payment 6/13/2022]]</f>
        <v>102.31245243620003</v>
      </c>
      <c r="R1430" s="35">
        <f>Table1[[#This Row],[SumOfUnits]]*Table1[[#This Row],[Actuarial Factor 6/13/22]]</f>
        <v>0.94944740568114361</v>
      </c>
    </row>
    <row r="1431" spans="1:18" x14ac:dyDescent="0.2">
      <c r="A1431" s="178" t="s">
        <v>73</v>
      </c>
      <c r="B1431" s="33" t="s">
        <v>818</v>
      </c>
      <c r="C1431" s="33" t="s">
        <v>408</v>
      </c>
      <c r="D1431" s="33" t="s">
        <v>184</v>
      </c>
      <c r="E1431" s="33" t="s">
        <v>789</v>
      </c>
      <c r="F1431" s="37">
        <v>119</v>
      </c>
      <c r="G1431" s="33">
        <v>1</v>
      </c>
      <c r="H1431" s="33">
        <v>1</v>
      </c>
      <c r="I1431" s="37">
        <f>Table1[[#This Row],[SumOfPaid]]*Table1[[#This Row],[Actuarial Factor 6/13/22]]</f>
        <v>179.43180636075374</v>
      </c>
      <c r="J1431" s="33">
        <v>1.5078303055525524</v>
      </c>
      <c r="K1431" s="33" t="s">
        <v>296</v>
      </c>
      <c r="L1431" s="33" t="s">
        <v>805</v>
      </c>
      <c r="M1431" s="35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31" s="35" t="str">
        <f>IFERROR(IF(Table1[[#This Row],[Medicare Rate in CR]]&gt;0,"Y","N"),"N")</f>
        <v>Y</v>
      </c>
      <c r="O1431" s="40">
        <f>Table1[[#This Row],[Medicare Rate in CR]]*Table1[[#This Row],[SumOfUnits]]*Table1[[#This Row],[Actuarial Factor 6/13/22]]</f>
        <v>239.33790440035662</v>
      </c>
      <c r="P143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239.33790440035662</v>
      </c>
      <c r="Q1431" s="37">
        <f>Table1[[#This Row],[Trended Medicare Pricing for all RHCs]]-Table1[[#This Row],[SumOfSFY23 Estimated Payment 6/13/2022]]</f>
        <v>59.906098039602881</v>
      </c>
      <c r="R1431" s="35">
        <f>Table1[[#This Row],[SumOfUnits]]*Table1[[#This Row],[Actuarial Factor 6/13/22]]</f>
        <v>1.5078303055525524</v>
      </c>
    </row>
    <row r="1432" spans="1:18" x14ac:dyDescent="0.2">
      <c r="A1432" s="178" t="s">
        <v>73</v>
      </c>
      <c r="B1432" s="33" t="s">
        <v>818</v>
      </c>
      <c r="C1432" s="33" t="s">
        <v>408</v>
      </c>
      <c r="D1432" s="33" t="s">
        <v>184</v>
      </c>
      <c r="E1432" s="33" t="s">
        <v>787</v>
      </c>
      <c r="F1432" s="37">
        <v>117.24</v>
      </c>
      <c r="G1432" s="33">
        <v>1</v>
      </c>
      <c r="H1432" s="33">
        <v>1</v>
      </c>
      <c r="I1432" s="37">
        <f>Table1[[#This Row],[SumOfPaid]]*Table1[[#This Row],[Actuarial Factor 6/13/22]]</f>
        <v>152.90723658703243</v>
      </c>
      <c r="J1432" s="33">
        <v>1.3042241264673526</v>
      </c>
      <c r="K1432" s="33" t="s">
        <v>296</v>
      </c>
      <c r="L1432" s="33" t="s">
        <v>805</v>
      </c>
      <c r="M1432" s="35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32" s="35" t="str">
        <f>IFERROR(IF(Table1[[#This Row],[Medicare Rate in CR]]&gt;0,"Y","N"),"N")</f>
        <v>Y</v>
      </c>
      <c r="O1432" s="40">
        <f>Table1[[#This Row],[Medicare Rate in CR]]*Table1[[#This Row],[SumOfUnits]]*Table1[[#This Row],[Actuarial Factor 6/13/22]]</f>
        <v>207.01949559416286</v>
      </c>
      <c r="P143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207.01949559416286</v>
      </c>
      <c r="Q1432" s="37">
        <f>Table1[[#This Row],[Trended Medicare Pricing for all RHCs]]-Table1[[#This Row],[SumOfSFY23 Estimated Payment 6/13/2022]]</f>
        <v>54.112259007130433</v>
      </c>
      <c r="R1432" s="35">
        <f>Table1[[#This Row],[SumOfUnits]]*Table1[[#This Row],[Actuarial Factor 6/13/22]]</f>
        <v>1.3042241264673526</v>
      </c>
    </row>
    <row r="1433" spans="1:18" x14ac:dyDescent="0.2">
      <c r="A1433" s="178" t="s">
        <v>73</v>
      </c>
      <c r="B1433" s="33" t="s">
        <v>818</v>
      </c>
      <c r="C1433" s="33" t="s">
        <v>423</v>
      </c>
      <c r="D1433" s="33" t="s">
        <v>184</v>
      </c>
      <c r="E1433" s="33" t="s">
        <v>792</v>
      </c>
      <c r="F1433" s="37">
        <v>7935.84</v>
      </c>
      <c r="G1433" s="33">
        <v>68</v>
      </c>
      <c r="H1433" s="33">
        <v>68</v>
      </c>
      <c r="I1433" s="37">
        <f>Table1[[#This Row],[SumOfPaid]]*Table1[[#This Row],[Actuarial Factor 6/13/22]]</f>
        <v>11110.00298358162</v>
      </c>
      <c r="J1433" s="33">
        <v>1.3999781980964359</v>
      </c>
      <c r="K1433" s="33" t="s">
        <v>296</v>
      </c>
      <c r="L1433" s="33" t="s">
        <v>805</v>
      </c>
      <c r="M1433" s="35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33" s="35" t="str">
        <f>IFERROR(IF(Table1[[#This Row],[Medicare Rate in CR]]&gt;0,"Y","N"),"N")</f>
        <v>Y</v>
      </c>
      <c r="O1433" s="40">
        <f>Table1[[#This Row],[Medicare Rate in CR]]*Table1[[#This Row],[SumOfUnits]]*Table1[[#This Row],[Actuarial Factor 6/13/22]]</f>
        <v>15110.860678101613</v>
      </c>
      <c r="P143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15110.860678101613</v>
      </c>
      <c r="Q1433" s="37">
        <f>Table1[[#This Row],[Trended Medicare Pricing for all RHCs]]-Table1[[#This Row],[SumOfSFY23 Estimated Payment 6/13/2022]]</f>
        <v>4000.8576945199929</v>
      </c>
      <c r="R1433" s="35">
        <f>Table1[[#This Row],[SumOfUnits]]*Table1[[#This Row],[Actuarial Factor 6/13/22]]</f>
        <v>95.198517470557633</v>
      </c>
    </row>
    <row r="1434" spans="1:18" x14ac:dyDescent="0.2">
      <c r="A1434" s="178" t="s">
        <v>73</v>
      </c>
      <c r="B1434" s="33" t="s">
        <v>818</v>
      </c>
      <c r="C1434" s="33" t="s">
        <v>423</v>
      </c>
      <c r="D1434" s="33" t="s">
        <v>184</v>
      </c>
      <c r="E1434" s="33" t="s">
        <v>786</v>
      </c>
      <c r="F1434" s="37">
        <v>88706.029999999984</v>
      </c>
      <c r="G1434" s="33">
        <v>754</v>
      </c>
      <c r="H1434" s="33">
        <v>754</v>
      </c>
      <c r="I1434" s="37">
        <f>Table1[[#This Row],[SumOfPaid]]*Table1[[#This Row],[Actuarial Factor 6/13/22]]</f>
        <v>132848.93998572862</v>
      </c>
      <c r="J1434" s="33">
        <v>1.4976314460891627</v>
      </c>
      <c r="K1434" s="33" t="s">
        <v>296</v>
      </c>
      <c r="L1434" s="33" t="s">
        <v>805</v>
      </c>
      <c r="M1434" s="35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34" s="35" t="str">
        <f>IFERROR(IF(Table1[[#This Row],[Medicare Rate in CR]]&gt;0,"Y","N"),"N")</f>
        <v>Y</v>
      </c>
      <c r="O1434" s="40">
        <f>Table1[[#This Row],[Medicare Rate in CR]]*Table1[[#This Row],[SumOfUnits]]*Table1[[#This Row],[Actuarial Factor 6/13/22]]</f>
        <v>179240.15573605051</v>
      </c>
      <c r="P143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179240.15573605051</v>
      </c>
      <c r="Q1434" s="37">
        <f>Table1[[#This Row],[Trended Medicare Pricing for all RHCs]]-Table1[[#This Row],[SumOfSFY23 Estimated Payment 6/13/2022]]</f>
        <v>46391.215750321891</v>
      </c>
      <c r="R1434" s="35">
        <f>Table1[[#This Row],[SumOfUnits]]*Table1[[#This Row],[Actuarial Factor 6/13/22]]</f>
        <v>1129.2141103512286</v>
      </c>
    </row>
    <row r="1435" spans="1:18" x14ac:dyDescent="0.2">
      <c r="A1435" s="178" t="s">
        <v>73</v>
      </c>
      <c r="B1435" s="33" t="s">
        <v>818</v>
      </c>
      <c r="C1435" s="33" t="s">
        <v>423</v>
      </c>
      <c r="D1435" s="33" t="s">
        <v>184</v>
      </c>
      <c r="E1435" s="33" t="s">
        <v>790</v>
      </c>
      <c r="F1435" s="37">
        <v>52472.139999999978</v>
      </c>
      <c r="G1435" s="33">
        <v>448</v>
      </c>
      <c r="H1435" s="33">
        <v>448</v>
      </c>
      <c r="I1435" s="37">
        <f>Table1[[#This Row],[SumOfPaid]]*Table1[[#This Row],[Actuarial Factor 6/13/22]]</f>
        <v>109806.50161326388</v>
      </c>
      <c r="J1435" s="33">
        <v>2.0926629181364422</v>
      </c>
      <c r="K1435" s="33" t="s">
        <v>296</v>
      </c>
      <c r="L1435" s="33" t="s">
        <v>805</v>
      </c>
      <c r="M1435" s="35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35" s="35" t="str">
        <f>IFERROR(IF(Table1[[#This Row],[Medicare Rate in CR]]&gt;0,"Y","N"),"N")</f>
        <v>Y</v>
      </c>
      <c r="O1435" s="40">
        <f>Table1[[#This Row],[Medicare Rate in CR]]*Table1[[#This Row],[SumOfUnits]]*Table1[[#This Row],[Actuarial Factor 6/13/22]]</f>
        <v>148811.43647811725</v>
      </c>
      <c r="P143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148811.43647811725</v>
      </c>
      <c r="Q1435" s="37">
        <f>Table1[[#This Row],[Trended Medicare Pricing for all RHCs]]-Table1[[#This Row],[SumOfSFY23 Estimated Payment 6/13/2022]]</f>
        <v>39004.934864853363</v>
      </c>
      <c r="R1435" s="35">
        <f>Table1[[#This Row],[SumOfUnits]]*Table1[[#This Row],[Actuarial Factor 6/13/22]]</f>
        <v>937.51298732512612</v>
      </c>
    </row>
    <row r="1436" spans="1:18" x14ac:dyDescent="0.2">
      <c r="A1436" s="178" t="s">
        <v>73</v>
      </c>
      <c r="B1436" s="33" t="s">
        <v>818</v>
      </c>
      <c r="C1436" s="33" t="s">
        <v>423</v>
      </c>
      <c r="D1436" s="33" t="s">
        <v>184</v>
      </c>
      <c r="E1436" s="33" t="s">
        <v>793</v>
      </c>
      <c r="F1436" s="37">
        <v>1182.96</v>
      </c>
      <c r="G1436" s="33">
        <v>10</v>
      </c>
      <c r="H1436" s="33">
        <v>10</v>
      </c>
      <c r="I1436" s="37">
        <f>Table1[[#This Row],[SumOfPaid]]*Table1[[#This Row],[Actuarial Factor 6/13/22]]</f>
        <v>2475.5365256386858</v>
      </c>
      <c r="J1436" s="33">
        <v>2.0926629181364422</v>
      </c>
      <c r="K1436" s="33" t="s">
        <v>296</v>
      </c>
      <c r="L1436" s="33" t="s">
        <v>805</v>
      </c>
      <c r="M1436" s="35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36" s="35" t="str">
        <f>IFERROR(IF(Table1[[#This Row],[Medicare Rate in CR]]&gt;0,"Y","N"),"N")</f>
        <v>Y</v>
      </c>
      <c r="O1436" s="40">
        <f>Table1[[#This Row],[Medicare Rate in CR]]*Table1[[#This Row],[SumOfUnits]]*Table1[[#This Row],[Actuarial Factor 6/13/22]]</f>
        <v>3321.6838499579749</v>
      </c>
      <c r="P143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3321.6838499579749</v>
      </c>
      <c r="Q1436" s="37">
        <f>Table1[[#This Row],[Trended Medicare Pricing for all RHCs]]-Table1[[#This Row],[SumOfSFY23 Estimated Payment 6/13/2022]]</f>
        <v>846.14732431928905</v>
      </c>
      <c r="R1436" s="35">
        <f>Table1[[#This Row],[SumOfUnits]]*Table1[[#This Row],[Actuarial Factor 6/13/22]]</f>
        <v>20.926629181364422</v>
      </c>
    </row>
    <row r="1437" spans="1:18" x14ac:dyDescent="0.2">
      <c r="A1437" s="178" t="s">
        <v>73</v>
      </c>
      <c r="B1437" s="33" t="s">
        <v>818</v>
      </c>
      <c r="C1437" s="33" t="s">
        <v>423</v>
      </c>
      <c r="D1437" s="33" t="s">
        <v>184</v>
      </c>
      <c r="E1437" s="33" t="s">
        <v>789</v>
      </c>
      <c r="F1437" s="37">
        <v>134123.22999999998</v>
      </c>
      <c r="G1437" s="33">
        <v>1143</v>
      </c>
      <c r="H1437" s="33">
        <v>1143</v>
      </c>
      <c r="I1437" s="37">
        <f>Table1[[#This Row],[SumOfPaid]]*Table1[[#This Row],[Actuarial Factor 6/13/22]]</f>
        <v>203260.47820431145</v>
      </c>
      <c r="J1437" s="33">
        <v>1.5154755682838199</v>
      </c>
      <c r="K1437" s="33" t="s">
        <v>296</v>
      </c>
      <c r="L1437" s="33" t="s">
        <v>805</v>
      </c>
      <c r="M1437" s="35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37" s="35" t="str">
        <f>IFERROR(IF(Table1[[#This Row],[Medicare Rate in CR]]&gt;0,"Y","N"),"N")</f>
        <v>Y</v>
      </c>
      <c r="O1437" s="40">
        <f>Table1[[#This Row],[Medicare Rate in CR]]*Table1[[#This Row],[SumOfUnits]]*Table1[[#This Row],[Actuarial Factor 6/13/22]]</f>
        <v>274950.29243806849</v>
      </c>
      <c r="P143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274950.29243806849</v>
      </c>
      <c r="Q1437" s="37">
        <f>Table1[[#This Row],[Trended Medicare Pricing for all RHCs]]-Table1[[#This Row],[SumOfSFY23 Estimated Payment 6/13/2022]]</f>
        <v>71689.814233757032</v>
      </c>
      <c r="R1437" s="35">
        <f>Table1[[#This Row],[SumOfUnits]]*Table1[[#This Row],[Actuarial Factor 6/13/22]]</f>
        <v>1732.1885745484062</v>
      </c>
    </row>
    <row r="1438" spans="1:18" x14ac:dyDescent="0.2">
      <c r="A1438" s="178" t="s">
        <v>73</v>
      </c>
      <c r="B1438" s="33" t="s">
        <v>818</v>
      </c>
      <c r="C1438" s="33" t="s">
        <v>423</v>
      </c>
      <c r="D1438" s="33" t="s">
        <v>184</v>
      </c>
      <c r="E1438" s="33" t="s">
        <v>791</v>
      </c>
      <c r="F1438" s="37">
        <v>28014.749999999989</v>
      </c>
      <c r="G1438" s="33">
        <v>238</v>
      </c>
      <c r="H1438" s="33">
        <v>238</v>
      </c>
      <c r="I1438" s="37">
        <f>Table1[[#This Row],[SumOfPaid]]*Table1[[#This Row],[Actuarial Factor 6/13/22]]</f>
        <v>45207.071366508593</v>
      </c>
      <c r="J1438" s="33">
        <v>1.6136881952010498</v>
      </c>
      <c r="K1438" s="33" t="s">
        <v>296</v>
      </c>
      <c r="L1438" s="33" t="s">
        <v>805</v>
      </c>
      <c r="M1438" s="35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38" s="35" t="str">
        <f>IFERROR(IF(Table1[[#This Row],[Medicare Rate in CR]]&gt;0,"Y","N"),"N")</f>
        <v>Y</v>
      </c>
      <c r="O1438" s="40">
        <f>Table1[[#This Row],[Medicare Rate in CR]]*Table1[[#This Row],[SumOfUnits]]*Table1[[#This Row],[Actuarial Factor 6/13/22]]</f>
        <v>60961.493079374501</v>
      </c>
      <c r="P143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60961.493079374501</v>
      </c>
      <c r="Q1438" s="37">
        <f>Table1[[#This Row],[Trended Medicare Pricing for all RHCs]]-Table1[[#This Row],[SumOfSFY23 Estimated Payment 6/13/2022]]</f>
        <v>15754.421712865907</v>
      </c>
      <c r="R1438" s="35">
        <f>Table1[[#This Row],[SumOfUnits]]*Table1[[#This Row],[Actuarial Factor 6/13/22]]</f>
        <v>384.05779045784982</v>
      </c>
    </row>
    <row r="1439" spans="1:18" x14ac:dyDescent="0.2">
      <c r="A1439" s="178" t="s">
        <v>73</v>
      </c>
      <c r="B1439" s="33" t="s">
        <v>818</v>
      </c>
      <c r="C1439" s="33" t="s">
        <v>423</v>
      </c>
      <c r="D1439" s="33" t="s">
        <v>184</v>
      </c>
      <c r="E1439" s="33" t="s">
        <v>788</v>
      </c>
      <c r="F1439" s="37">
        <v>20890.52</v>
      </c>
      <c r="G1439" s="33">
        <v>177</v>
      </c>
      <c r="H1439" s="33">
        <v>177</v>
      </c>
      <c r="I1439" s="37">
        <f>Table1[[#This Row],[SumOfPaid]]*Table1[[#This Row],[Actuarial Factor 6/13/22]]</f>
        <v>41044.329563902043</v>
      </c>
      <c r="J1439" s="33">
        <v>1.9647347009027081</v>
      </c>
      <c r="K1439" s="33" t="s">
        <v>296</v>
      </c>
      <c r="L1439" s="33" t="s">
        <v>805</v>
      </c>
      <c r="M1439" s="35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39" s="35" t="str">
        <f>IFERROR(IF(Table1[[#This Row],[Medicare Rate in CR]]&gt;0,"Y","N"),"N")</f>
        <v>Y</v>
      </c>
      <c r="O1439" s="40">
        <f>Table1[[#This Row],[Medicare Rate in CR]]*Table1[[#This Row],[SumOfUnits]]*Table1[[#This Row],[Actuarial Factor 6/13/22]]</f>
        <v>55199.634016148768</v>
      </c>
      <c r="P143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55199.634016148768</v>
      </c>
      <c r="Q1439" s="37">
        <f>Table1[[#This Row],[Trended Medicare Pricing for all RHCs]]-Table1[[#This Row],[SumOfSFY23 Estimated Payment 6/13/2022]]</f>
        <v>14155.304452246724</v>
      </c>
      <c r="R1439" s="35">
        <f>Table1[[#This Row],[SumOfUnits]]*Table1[[#This Row],[Actuarial Factor 6/13/22]]</f>
        <v>347.75804205977931</v>
      </c>
    </row>
    <row r="1440" spans="1:18" x14ac:dyDescent="0.2">
      <c r="A1440" s="178" t="s">
        <v>73</v>
      </c>
      <c r="B1440" s="33" t="s">
        <v>818</v>
      </c>
      <c r="C1440" s="33" t="s">
        <v>423</v>
      </c>
      <c r="D1440" s="33" t="s">
        <v>184</v>
      </c>
      <c r="E1440" s="33" t="s">
        <v>787</v>
      </c>
      <c r="F1440" s="37">
        <v>44628.55</v>
      </c>
      <c r="G1440" s="33">
        <v>379</v>
      </c>
      <c r="H1440" s="33">
        <v>379</v>
      </c>
      <c r="I1440" s="37">
        <f>Table1[[#This Row],[SumOfPaid]]*Table1[[#This Row],[Actuarial Factor 6/13/22]]</f>
        <v>55858.226646763418</v>
      </c>
      <c r="J1440" s="33">
        <v>1.2516253977949858</v>
      </c>
      <c r="K1440" s="33" t="s">
        <v>296</v>
      </c>
      <c r="L1440" s="33" t="s">
        <v>805</v>
      </c>
      <c r="M1440" s="35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40" s="35" t="str">
        <f>IFERROR(IF(Table1[[#This Row],[Medicare Rate in CR]]&gt;0,"Y","N"),"N")</f>
        <v>Y</v>
      </c>
      <c r="O1440" s="40">
        <f>Table1[[#This Row],[Medicare Rate in CR]]*Table1[[#This Row],[SumOfUnits]]*Table1[[#This Row],[Actuarial Factor 6/13/22]]</f>
        <v>75296.11926956728</v>
      </c>
      <c r="P144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75296.11926956728</v>
      </c>
      <c r="Q1440" s="37">
        <f>Table1[[#This Row],[Trended Medicare Pricing for all RHCs]]-Table1[[#This Row],[SumOfSFY23 Estimated Payment 6/13/2022]]</f>
        <v>19437.892622803862</v>
      </c>
      <c r="R1440" s="35">
        <f>Table1[[#This Row],[SumOfUnits]]*Table1[[#This Row],[Actuarial Factor 6/13/22]]</f>
        <v>474.36602576429965</v>
      </c>
    </row>
    <row r="1441" spans="1:18" x14ac:dyDescent="0.2">
      <c r="A1441" s="178" t="s">
        <v>73</v>
      </c>
      <c r="B1441" s="33" t="s">
        <v>818</v>
      </c>
      <c r="C1441" s="33" t="s">
        <v>423</v>
      </c>
      <c r="D1441" s="33" t="s">
        <v>2</v>
      </c>
      <c r="E1441" s="33" t="s">
        <v>802</v>
      </c>
      <c r="F1441" s="37">
        <v>238</v>
      </c>
      <c r="G1441" s="33">
        <v>2</v>
      </c>
      <c r="H1441" s="33">
        <v>2</v>
      </c>
      <c r="I1441" s="37">
        <f>Table1[[#This Row],[SumOfPaid]]*Table1[[#This Row],[Actuarial Factor 6/13/22]]</f>
        <v>293.42408207210849</v>
      </c>
      <c r="J1441" s="33">
        <v>1.2328742944206239</v>
      </c>
      <c r="K1441" s="33" t="s">
        <v>296</v>
      </c>
      <c r="L1441" s="33" t="s">
        <v>805</v>
      </c>
      <c r="M1441" s="35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41" s="35" t="str">
        <f>IFERROR(IF(Table1[[#This Row],[Medicare Rate in CR]]&gt;0,"Y","N"),"N")</f>
        <v>Y</v>
      </c>
      <c r="O1441" s="40">
        <f>Table1[[#This Row],[Medicare Rate in CR]]*Table1[[#This Row],[SumOfUnits]]*Table1[[#This Row],[Actuarial Factor 6/13/22]]</f>
        <v>391.38827350677121</v>
      </c>
      <c r="P144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391.38827350677121</v>
      </c>
      <c r="Q1441" s="37">
        <f>Table1[[#This Row],[Trended Medicare Pricing for all RHCs]]-Table1[[#This Row],[SumOfSFY23 Estimated Payment 6/13/2022]]</f>
        <v>97.964191434662723</v>
      </c>
      <c r="R1441" s="35">
        <f>Table1[[#This Row],[SumOfUnits]]*Table1[[#This Row],[Actuarial Factor 6/13/22]]</f>
        <v>2.4657485888412478</v>
      </c>
    </row>
    <row r="1442" spans="1:18" x14ac:dyDescent="0.2">
      <c r="A1442" s="178" t="s">
        <v>73</v>
      </c>
      <c r="B1442" s="33" t="s">
        <v>818</v>
      </c>
      <c r="C1442" s="33" t="s">
        <v>423</v>
      </c>
      <c r="D1442" s="33" t="s">
        <v>2</v>
      </c>
      <c r="E1442" s="33" t="s">
        <v>800</v>
      </c>
      <c r="F1442" s="37">
        <v>1650.16</v>
      </c>
      <c r="G1442" s="33">
        <v>14</v>
      </c>
      <c r="H1442" s="33">
        <v>14</v>
      </c>
      <c r="I1442" s="37">
        <f>Table1[[#This Row],[SumOfPaid]]*Table1[[#This Row],[Actuarial Factor 6/13/22]]</f>
        <v>2197.5790813884028</v>
      </c>
      <c r="J1442" s="33">
        <v>1.3317369718017662</v>
      </c>
      <c r="K1442" s="33" t="s">
        <v>296</v>
      </c>
      <c r="L1442" s="33" t="s">
        <v>805</v>
      </c>
      <c r="M1442" s="35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42" s="35" t="str">
        <f>IFERROR(IF(Table1[[#This Row],[Medicare Rate in CR]]&gt;0,"Y","N"),"N")</f>
        <v>Y</v>
      </c>
      <c r="O1442" s="40">
        <f>Table1[[#This Row],[Medicare Rate in CR]]*Table1[[#This Row],[SumOfUnits]]*Table1[[#This Row],[Actuarial Factor 6/13/22]]</f>
        <v>2959.4125334773207</v>
      </c>
      <c r="P144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2959.4125334773207</v>
      </c>
      <c r="Q1442" s="37">
        <f>Table1[[#This Row],[Trended Medicare Pricing for all RHCs]]-Table1[[#This Row],[SumOfSFY23 Estimated Payment 6/13/2022]]</f>
        <v>761.83345208891797</v>
      </c>
      <c r="R1442" s="35">
        <f>Table1[[#This Row],[SumOfUnits]]*Table1[[#This Row],[Actuarial Factor 6/13/22]]</f>
        <v>18.644317605224728</v>
      </c>
    </row>
    <row r="1443" spans="1:18" x14ac:dyDescent="0.2">
      <c r="A1443" s="178" t="s">
        <v>73</v>
      </c>
      <c r="B1443" s="33" t="s">
        <v>818</v>
      </c>
      <c r="C1443" s="33" t="s">
        <v>423</v>
      </c>
      <c r="D1443" s="33" t="s">
        <v>2</v>
      </c>
      <c r="E1443" s="33" t="s">
        <v>798</v>
      </c>
      <c r="F1443" s="37">
        <v>1291.4000000000001</v>
      </c>
      <c r="G1443" s="33">
        <v>11</v>
      </c>
      <c r="H1443" s="33">
        <v>11</v>
      </c>
      <c r="I1443" s="37">
        <f>Table1[[#This Row],[SumOfPaid]]*Table1[[#This Row],[Actuarial Factor 6/13/22]]</f>
        <v>1858.5017521111886</v>
      </c>
      <c r="J1443" s="33">
        <v>1.4391371783422553</v>
      </c>
      <c r="K1443" s="33" t="s">
        <v>296</v>
      </c>
      <c r="L1443" s="33" t="s">
        <v>805</v>
      </c>
      <c r="M1443" s="35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43" s="35" t="str">
        <f>IFERROR(IF(Table1[[#This Row],[Medicare Rate in CR]]&gt;0,"Y","N"),"N")</f>
        <v>Y</v>
      </c>
      <c r="O1443" s="40">
        <f>Table1[[#This Row],[Medicare Rate in CR]]*Table1[[#This Row],[SumOfUnits]]*Table1[[#This Row],[Actuarial Factor 6/13/22]]</f>
        <v>2512.7766875009279</v>
      </c>
      <c r="P144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2512.7766875009279</v>
      </c>
      <c r="Q1443" s="37">
        <f>Table1[[#This Row],[Trended Medicare Pricing for all RHCs]]-Table1[[#This Row],[SumOfSFY23 Estimated Payment 6/13/2022]]</f>
        <v>654.27493538973931</v>
      </c>
      <c r="R1443" s="35">
        <f>Table1[[#This Row],[SumOfUnits]]*Table1[[#This Row],[Actuarial Factor 6/13/22]]</f>
        <v>15.830508961764808</v>
      </c>
    </row>
    <row r="1444" spans="1:18" x14ac:dyDescent="0.2">
      <c r="A1444" s="178" t="s">
        <v>73</v>
      </c>
      <c r="B1444" s="33" t="s">
        <v>818</v>
      </c>
      <c r="C1444" s="33" t="s">
        <v>423</v>
      </c>
      <c r="D1444" s="33" t="s">
        <v>2</v>
      </c>
      <c r="E1444" s="33" t="s">
        <v>799</v>
      </c>
      <c r="F1444" s="37">
        <v>8502.8799999999992</v>
      </c>
      <c r="G1444" s="33">
        <v>72</v>
      </c>
      <c r="H1444" s="33">
        <v>72</v>
      </c>
      <c r="I1444" s="37">
        <f>Table1[[#This Row],[SumOfPaid]]*Table1[[#This Row],[Actuarial Factor 6/13/22]]</f>
        <v>9860.4263473671381</v>
      </c>
      <c r="J1444" s="33">
        <v>1.1596572393550348</v>
      </c>
      <c r="K1444" s="33" t="s">
        <v>296</v>
      </c>
      <c r="L1444" s="33" t="s">
        <v>805</v>
      </c>
      <c r="M1444" s="35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44" s="35" t="str">
        <f>IFERROR(IF(Table1[[#This Row],[Medicare Rate in CR]]&gt;0,"Y","N"),"N")</f>
        <v>Y</v>
      </c>
      <c r="O1444" s="40">
        <f>Table1[[#This Row],[Medicare Rate in CR]]*Table1[[#This Row],[SumOfUnits]]*Table1[[#This Row],[Actuarial Factor 6/13/22]]</f>
        <v>13253.212339403377</v>
      </c>
      <c r="P144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13253.212339403377</v>
      </c>
      <c r="Q1444" s="37">
        <f>Table1[[#This Row],[Trended Medicare Pricing for all RHCs]]-Table1[[#This Row],[SumOfSFY23 Estimated Payment 6/13/2022]]</f>
        <v>3392.7859920362389</v>
      </c>
      <c r="R1444" s="35">
        <f>Table1[[#This Row],[SumOfUnits]]*Table1[[#This Row],[Actuarial Factor 6/13/22]]</f>
        <v>83.495321233562507</v>
      </c>
    </row>
    <row r="1445" spans="1:18" x14ac:dyDescent="0.2">
      <c r="A1445" s="178" t="s">
        <v>73</v>
      </c>
      <c r="B1445" s="33" t="s">
        <v>818</v>
      </c>
      <c r="C1445" s="33" t="s">
        <v>423</v>
      </c>
      <c r="D1445" s="33" t="s">
        <v>2</v>
      </c>
      <c r="E1445" s="33" t="s">
        <v>803</v>
      </c>
      <c r="F1445" s="37">
        <v>238</v>
      </c>
      <c r="G1445" s="33">
        <v>2</v>
      </c>
      <c r="H1445" s="33">
        <v>2</v>
      </c>
      <c r="I1445" s="37">
        <f>Table1[[#This Row],[SumOfPaid]]*Table1[[#This Row],[Actuarial Factor 6/13/22]]</f>
        <v>147.05254854214382</v>
      </c>
      <c r="J1445" s="33">
        <v>0.61786785101741104</v>
      </c>
      <c r="K1445" s="33" t="s">
        <v>296</v>
      </c>
      <c r="L1445" s="33" t="s">
        <v>805</v>
      </c>
      <c r="M1445" s="35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45" s="35" t="str">
        <f>IFERROR(IF(Table1[[#This Row],[Medicare Rate in CR]]&gt;0,"Y","N"),"N")</f>
        <v>Y</v>
      </c>
      <c r="O1445" s="40">
        <f>Table1[[#This Row],[Medicare Rate in CR]]*Table1[[#This Row],[SumOfUnits]]*Table1[[#This Row],[Actuarial Factor 6/13/22]]</f>
        <v>196.14832798398729</v>
      </c>
      <c r="P144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196.14832798398729</v>
      </c>
      <c r="Q1445" s="37">
        <f>Table1[[#This Row],[Trended Medicare Pricing for all RHCs]]-Table1[[#This Row],[SumOfSFY23 Estimated Payment 6/13/2022]]</f>
        <v>49.095779441843462</v>
      </c>
      <c r="R1445" s="35">
        <f>Table1[[#This Row],[SumOfUnits]]*Table1[[#This Row],[Actuarial Factor 6/13/22]]</f>
        <v>1.2357357020348221</v>
      </c>
    </row>
    <row r="1446" spans="1:18" x14ac:dyDescent="0.2">
      <c r="A1446" s="178" t="s">
        <v>73</v>
      </c>
      <c r="B1446" s="33" t="s">
        <v>818</v>
      </c>
      <c r="C1446" s="33" t="s">
        <v>423</v>
      </c>
      <c r="D1446" s="33" t="s">
        <v>185</v>
      </c>
      <c r="E1446" s="33" t="s">
        <v>794</v>
      </c>
      <c r="F1446" s="37">
        <v>117.24</v>
      </c>
      <c r="G1446" s="33">
        <v>1</v>
      </c>
      <c r="H1446" s="33">
        <v>1</v>
      </c>
      <c r="I1446" s="37">
        <f>Table1[[#This Row],[SumOfPaid]]*Table1[[#This Row],[Actuarial Factor 6/13/22]]</f>
        <v>144.41452856311759</v>
      </c>
      <c r="J1446" s="33">
        <v>1.2317854705144795</v>
      </c>
      <c r="K1446" s="33" t="s">
        <v>296</v>
      </c>
      <c r="L1446" s="33" t="s">
        <v>805</v>
      </c>
      <c r="M1446" s="35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46" s="35" t="str">
        <f>IFERROR(IF(Table1[[#This Row],[Medicare Rate in CR]]&gt;0,"Y","N"),"N")</f>
        <v>Y</v>
      </c>
      <c r="O1446" s="40">
        <f>Table1[[#This Row],[Medicare Rate in CR]]*Table1[[#This Row],[SumOfUnits]]*Table1[[#This Row],[Actuarial Factor 6/13/22]]</f>
        <v>195.52130773476333</v>
      </c>
      <c r="P144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195.52130773476333</v>
      </c>
      <c r="Q1446" s="37">
        <f>Table1[[#This Row],[Trended Medicare Pricing for all RHCs]]-Table1[[#This Row],[SumOfSFY23 Estimated Payment 6/13/2022]]</f>
        <v>51.106779171645741</v>
      </c>
      <c r="R1446" s="35">
        <f>Table1[[#This Row],[SumOfUnits]]*Table1[[#This Row],[Actuarial Factor 6/13/22]]</f>
        <v>1.2317854705144795</v>
      </c>
    </row>
    <row r="1447" spans="1:18" x14ac:dyDescent="0.2">
      <c r="A1447" s="178" t="s">
        <v>73</v>
      </c>
      <c r="B1447" s="33" t="s">
        <v>818</v>
      </c>
      <c r="C1447" s="33" t="s">
        <v>423</v>
      </c>
      <c r="D1447" s="33" t="s">
        <v>185</v>
      </c>
      <c r="E1447" s="33" t="s">
        <v>607</v>
      </c>
      <c r="F1447" s="37">
        <v>941.44</v>
      </c>
      <c r="G1447" s="33">
        <v>8</v>
      </c>
      <c r="H1447" s="33">
        <v>8</v>
      </c>
      <c r="I1447" s="37">
        <f>Table1[[#This Row],[SumOfPaid]]*Table1[[#This Row],[Actuarial Factor 6/13/22]]</f>
        <v>1322.8161553543055</v>
      </c>
      <c r="J1447" s="33">
        <v>1.4050987374174726</v>
      </c>
      <c r="K1447" s="33" t="s">
        <v>296</v>
      </c>
      <c r="L1447" s="33" t="s">
        <v>805</v>
      </c>
      <c r="M1447" s="35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47" s="35" t="str">
        <f>IFERROR(IF(Table1[[#This Row],[Medicare Rate in CR]]&gt;0,"Y","N"),"N")</f>
        <v>Y</v>
      </c>
      <c r="O1447" s="40">
        <f>Table1[[#This Row],[Medicare Rate in CR]]*Table1[[#This Row],[SumOfUnits]]*Table1[[#This Row],[Actuarial Factor 6/13/22]]</f>
        <v>1784.2505807222033</v>
      </c>
      <c r="P144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1784.2505807222033</v>
      </c>
      <c r="Q1447" s="37">
        <f>Table1[[#This Row],[Trended Medicare Pricing for all RHCs]]-Table1[[#This Row],[SumOfSFY23 Estimated Payment 6/13/2022]]</f>
        <v>461.4344253678978</v>
      </c>
      <c r="R1447" s="35">
        <f>Table1[[#This Row],[SumOfUnits]]*Table1[[#This Row],[Actuarial Factor 6/13/22]]</f>
        <v>11.240789899339781</v>
      </c>
    </row>
    <row r="1448" spans="1:18" x14ac:dyDescent="0.2">
      <c r="A1448" s="178" t="s">
        <v>73</v>
      </c>
      <c r="B1448" s="33" t="s">
        <v>818</v>
      </c>
      <c r="C1448" s="33" t="s">
        <v>423</v>
      </c>
      <c r="D1448" s="33" t="s">
        <v>185</v>
      </c>
      <c r="E1448" s="33" t="s">
        <v>797</v>
      </c>
      <c r="F1448" s="37">
        <v>472.48</v>
      </c>
      <c r="G1448" s="33">
        <v>4</v>
      </c>
      <c r="H1448" s="33">
        <v>4</v>
      </c>
      <c r="I1448" s="37">
        <f>Table1[[#This Row],[SumOfPaid]]*Table1[[#This Row],[Actuarial Factor 6/13/22]]</f>
        <v>576.79838295673562</v>
      </c>
      <c r="J1448" s="33">
        <v>1.2207889920350821</v>
      </c>
      <c r="K1448" s="33" t="s">
        <v>296</v>
      </c>
      <c r="L1448" s="33" t="s">
        <v>805</v>
      </c>
      <c r="M1448" s="35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48" s="35" t="str">
        <f>IFERROR(IF(Table1[[#This Row],[Medicare Rate in CR]]&gt;0,"Y","N"),"N")</f>
        <v>Y</v>
      </c>
      <c r="O1448" s="40">
        <f>Table1[[#This Row],[Medicare Rate in CR]]*Table1[[#This Row],[SumOfUnits]]*Table1[[#This Row],[Actuarial Factor 6/13/22]]</f>
        <v>775.1033468229142</v>
      </c>
      <c r="P144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775.1033468229142</v>
      </c>
      <c r="Q1448" s="37">
        <f>Table1[[#This Row],[Trended Medicare Pricing for all RHCs]]-Table1[[#This Row],[SumOfSFY23 Estimated Payment 6/13/2022]]</f>
        <v>198.30496386617858</v>
      </c>
      <c r="R1448" s="35">
        <f>Table1[[#This Row],[SumOfUnits]]*Table1[[#This Row],[Actuarial Factor 6/13/22]]</f>
        <v>4.8831559681403283</v>
      </c>
    </row>
    <row r="1449" spans="1:18" x14ac:dyDescent="0.2">
      <c r="A1449" s="178" t="s">
        <v>73</v>
      </c>
      <c r="B1449" s="33" t="s">
        <v>818</v>
      </c>
      <c r="C1449" s="33" t="s">
        <v>423</v>
      </c>
      <c r="D1449" s="33" t="s">
        <v>185</v>
      </c>
      <c r="E1449" s="33" t="s">
        <v>796</v>
      </c>
      <c r="F1449" s="37">
        <v>589.72</v>
      </c>
      <c r="G1449" s="33">
        <v>5</v>
      </c>
      <c r="H1449" s="33">
        <v>5</v>
      </c>
      <c r="I1449" s="37">
        <f>Table1[[#This Row],[SumOfPaid]]*Table1[[#This Row],[Actuarial Factor 6/13/22]]</f>
        <v>596.45556403611022</v>
      </c>
      <c r="J1449" s="33">
        <v>1.0114216306655874</v>
      </c>
      <c r="K1449" s="33" t="s">
        <v>296</v>
      </c>
      <c r="L1449" s="33" t="s">
        <v>805</v>
      </c>
      <c r="M1449" s="35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49" s="35" t="str">
        <f>IFERROR(IF(Table1[[#This Row],[Medicare Rate in CR]]&gt;0,"Y","N"),"N")</f>
        <v>Y</v>
      </c>
      <c r="O1449" s="40">
        <f>Table1[[#This Row],[Medicare Rate in CR]]*Table1[[#This Row],[SumOfUnits]]*Table1[[#This Row],[Actuarial Factor 6/13/22]]</f>
        <v>802.71477717774349</v>
      </c>
      <c r="P144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802.71477717774349</v>
      </c>
      <c r="Q1449" s="37">
        <f>Table1[[#This Row],[Trended Medicare Pricing for all RHCs]]-Table1[[#This Row],[SumOfSFY23 Estimated Payment 6/13/2022]]</f>
        <v>206.25921314163327</v>
      </c>
      <c r="R1449" s="35">
        <f>Table1[[#This Row],[SumOfUnits]]*Table1[[#This Row],[Actuarial Factor 6/13/22]]</f>
        <v>5.0571081533279374</v>
      </c>
    </row>
    <row r="1450" spans="1:18" x14ac:dyDescent="0.2">
      <c r="A1450" s="178" t="s">
        <v>73</v>
      </c>
      <c r="B1450" s="33" t="s">
        <v>818</v>
      </c>
      <c r="C1450" s="33" t="s">
        <v>423</v>
      </c>
      <c r="D1450" s="33" t="s">
        <v>185</v>
      </c>
      <c r="E1450" s="33" t="s">
        <v>795</v>
      </c>
      <c r="F1450" s="37">
        <v>19011.159999999989</v>
      </c>
      <c r="G1450" s="33">
        <v>161</v>
      </c>
      <c r="H1450" s="33">
        <v>161</v>
      </c>
      <c r="I1450" s="37">
        <f>Table1[[#This Row],[SumOfPaid]]*Table1[[#This Row],[Actuarial Factor 6/13/22]]</f>
        <v>22100.729284400673</v>
      </c>
      <c r="J1450" s="33">
        <v>1.1625134544341684</v>
      </c>
      <c r="K1450" s="33" t="s">
        <v>296</v>
      </c>
      <c r="L1450" s="33" t="s">
        <v>805</v>
      </c>
      <c r="M1450" s="35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50" s="35" t="str">
        <f>IFERROR(IF(Table1[[#This Row],[Medicare Rate in CR]]&gt;0,"Y","N"),"N")</f>
        <v>Y</v>
      </c>
      <c r="O1450" s="40">
        <f>Table1[[#This Row],[Medicare Rate in CR]]*Table1[[#This Row],[SumOfUnits]]*Table1[[#This Row],[Actuarial Factor 6/13/22]]</f>
        <v>29708.647460196022</v>
      </c>
      <c r="P145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29708.647460196022</v>
      </c>
      <c r="Q1450" s="37">
        <f>Table1[[#This Row],[Trended Medicare Pricing for all RHCs]]-Table1[[#This Row],[SumOfSFY23 Estimated Payment 6/13/2022]]</f>
        <v>7607.9181757953484</v>
      </c>
      <c r="R1450" s="35">
        <f>Table1[[#This Row],[SumOfUnits]]*Table1[[#This Row],[Actuarial Factor 6/13/22]]</f>
        <v>187.1646661639011</v>
      </c>
    </row>
    <row r="1451" spans="1:18" x14ac:dyDescent="0.2">
      <c r="A1451" s="178" t="s">
        <v>73</v>
      </c>
      <c r="B1451" s="33" t="s">
        <v>818</v>
      </c>
      <c r="C1451" s="33" t="s">
        <v>364</v>
      </c>
      <c r="D1451" s="33" t="s">
        <v>184</v>
      </c>
      <c r="E1451" s="33" t="s">
        <v>791</v>
      </c>
      <c r="F1451" s="37">
        <v>357</v>
      </c>
      <c r="G1451" s="33">
        <v>3</v>
      </c>
      <c r="H1451" s="33">
        <v>3</v>
      </c>
      <c r="I1451" s="37">
        <f>Table1[[#This Row],[SumOfPaid]]*Table1[[#This Row],[Actuarial Factor 6/13/22]]</f>
        <v>551.22806909459246</v>
      </c>
      <c r="J1451" s="33">
        <v>1.5440562159512394</v>
      </c>
      <c r="K1451" s="33" t="s">
        <v>296</v>
      </c>
      <c r="L1451" s="33" t="s">
        <v>805</v>
      </c>
      <c r="M1451" s="35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51" s="35" t="str">
        <f>IFERROR(IF(Table1[[#This Row],[Medicare Rate in CR]]&gt;0,"Y","N"),"N")</f>
        <v>Y</v>
      </c>
      <c r="O1451" s="40">
        <f>Table1[[#This Row],[Medicare Rate in CR]]*Table1[[#This Row],[SumOfUnits]]*Table1[[#This Row],[Actuarial Factor 6/13/22]]</f>
        <v>735.26412947382062</v>
      </c>
      <c r="P145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735.26412947382062</v>
      </c>
      <c r="Q1451" s="37">
        <f>Table1[[#This Row],[Trended Medicare Pricing for all RHCs]]-Table1[[#This Row],[SumOfSFY23 Estimated Payment 6/13/2022]]</f>
        <v>184.03606037922816</v>
      </c>
      <c r="R1451" s="35">
        <f>Table1[[#This Row],[SumOfUnits]]*Table1[[#This Row],[Actuarial Factor 6/13/22]]</f>
        <v>4.6321686478537183</v>
      </c>
    </row>
    <row r="1452" spans="1:18" x14ac:dyDescent="0.2">
      <c r="A1452" s="178" t="s">
        <v>73</v>
      </c>
      <c r="B1452" s="33" t="s">
        <v>818</v>
      </c>
      <c r="C1452" s="33" t="s">
        <v>249</v>
      </c>
      <c r="D1452" s="33" t="s">
        <v>184</v>
      </c>
      <c r="E1452" s="33" t="s">
        <v>792</v>
      </c>
      <c r="F1452" s="37">
        <v>119</v>
      </c>
      <c r="G1452" s="33">
        <v>1</v>
      </c>
      <c r="H1452" s="33">
        <v>1</v>
      </c>
      <c r="I1452" s="37">
        <f>Table1[[#This Row],[SumOfPaid]]*Table1[[#This Row],[Actuarial Factor 6/13/22]]</f>
        <v>180.96628804502959</v>
      </c>
      <c r="J1452" s="33">
        <v>1.5207251096220973</v>
      </c>
      <c r="K1452" s="33" t="s">
        <v>296</v>
      </c>
      <c r="L1452" s="33" t="s">
        <v>805</v>
      </c>
      <c r="M1452" s="35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52" s="35" t="str">
        <f>IFERROR(IF(Table1[[#This Row],[Medicare Rate in CR]]&gt;0,"Y","N"),"N")</f>
        <v>Y</v>
      </c>
      <c r="O1452" s="40">
        <f>Table1[[#This Row],[Medicare Rate in CR]]*Table1[[#This Row],[SumOfUnits]]*Table1[[#This Row],[Actuarial Factor 6/13/22]]</f>
        <v>241.38469665031548</v>
      </c>
      <c r="P145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241.38469665031548</v>
      </c>
      <c r="Q1452" s="37">
        <f>Table1[[#This Row],[Trended Medicare Pricing for all RHCs]]-Table1[[#This Row],[SumOfSFY23 Estimated Payment 6/13/2022]]</f>
        <v>60.41840860528589</v>
      </c>
      <c r="R1452" s="35">
        <f>Table1[[#This Row],[SumOfUnits]]*Table1[[#This Row],[Actuarial Factor 6/13/22]]</f>
        <v>1.5207251096220973</v>
      </c>
    </row>
    <row r="1453" spans="1:18" x14ac:dyDescent="0.2">
      <c r="A1453" s="178" t="s">
        <v>73</v>
      </c>
      <c r="B1453" s="33" t="s">
        <v>818</v>
      </c>
      <c r="C1453" s="33" t="s">
        <v>249</v>
      </c>
      <c r="D1453" s="33" t="s">
        <v>184</v>
      </c>
      <c r="E1453" s="33" t="s">
        <v>786</v>
      </c>
      <c r="F1453" s="37">
        <v>19485.399999999998</v>
      </c>
      <c r="G1453" s="33">
        <v>165</v>
      </c>
      <c r="H1453" s="33">
        <v>165</v>
      </c>
      <c r="I1453" s="37">
        <f>Table1[[#This Row],[SumOfPaid]]*Table1[[#This Row],[Actuarial Factor 6/13/22]]</f>
        <v>29660.246768031164</v>
      </c>
      <c r="J1453" s="33">
        <v>1.5221779777695694</v>
      </c>
      <c r="K1453" s="33" t="s">
        <v>296</v>
      </c>
      <c r="L1453" s="33" t="s">
        <v>805</v>
      </c>
      <c r="M1453" s="35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53" s="35" t="str">
        <f>IFERROR(IF(Table1[[#This Row],[Medicare Rate in CR]]&gt;0,"Y","N"),"N")</f>
        <v>Y</v>
      </c>
      <c r="O1453" s="40">
        <f>Table1[[#This Row],[Medicare Rate in CR]]*Table1[[#This Row],[SumOfUnits]]*Table1[[#This Row],[Actuarial Factor 6/13/22]]</f>
        <v>39866.526217875013</v>
      </c>
      <c r="P145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39866.526217875013</v>
      </c>
      <c r="Q1453" s="37">
        <f>Table1[[#This Row],[Trended Medicare Pricing for all RHCs]]-Table1[[#This Row],[SumOfSFY23 Estimated Payment 6/13/2022]]</f>
        <v>10206.279449843849</v>
      </c>
      <c r="R1453" s="35">
        <f>Table1[[#This Row],[SumOfUnits]]*Table1[[#This Row],[Actuarial Factor 6/13/22]]</f>
        <v>251.15936633197896</v>
      </c>
    </row>
    <row r="1454" spans="1:18" x14ac:dyDescent="0.2">
      <c r="A1454" s="178" t="s">
        <v>73</v>
      </c>
      <c r="B1454" s="33" t="s">
        <v>818</v>
      </c>
      <c r="C1454" s="33" t="s">
        <v>249</v>
      </c>
      <c r="D1454" s="33" t="s">
        <v>184</v>
      </c>
      <c r="E1454" s="33" t="s">
        <v>790</v>
      </c>
      <c r="F1454" s="37">
        <v>587.96</v>
      </c>
      <c r="G1454" s="33">
        <v>5</v>
      </c>
      <c r="H1454" s="33">
        <v>5</v>
      </c>
      <c r="I1454" s="37">
        <f>Table1[[#This Row],[SumOfPaid]]*Table1[[#This Row],[Actuarial Factor 6/13/22]]</f>
        <v>1315.357903502276</v>
      </c>
      <c r="J1454" s="33">
        <v>2.2371554246926251</v>
      </c>
      <c r="K1454" s="33" t="s">
        <v>296</v>
      </c>
      <c r="L1454" s="33" t="s">
        <v>805</v>
      </c>
      <c r="M1454" s="35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54" s="35" t="str">
        <f>IFERROR(IF(Table1[[#This Row],[Medicare Rate in CR]]&gt;0,"Y","N"),"N")</f>
        <v>Y</v>
      </c>
      <c r="O1454" s="40">
        <f>Table1[[#This Row],[Medicare Rate in CR]]*Table1[[#This Row],[SumOfUnits]]*Table1[[#This Row],[Actuarial Factor 6/13/22]]</f>
        <v>1775.5184028073018</v>
      </c>
      <c r="P145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1775.5184028073018</v>
      </c>
      <c r="Q1454" s="37">
        <f>Table1[[#This Row],[Trended Medicare Pricing for all RHCs]]-Table1[[#This Row],[SumOfSFY23 Estimated Payment 6/13/2022]]</f>
        <v>460.16049930502572</v>
      </c>
      <c r="R1454" s="35">
        <f>Table1[[#This Row],[SumOfUnits]]*Table1[[#This Row],[Actuarial Factor 6/13/22]]</f>
        <v>11.185777123463126</v>
      </c>
    </row>
    <row r="1455" spans="1:18" x14ac:dyDescent="0.2">
      <c r="A1455" s="178" t="s">
        <v>73</v>
      </c>
      <c r="B1455" s="33" t="s">
        <v>818</v>
      </c>
      <c r="C1455" s="33" t="s">
        <v>249</v>
      </c>
      <c r="D1455" s="33" t="s">
        <v>184</v>
      </c>
      <c r="E1455" s="33" t="s">
        <v>789</v>
      </c>
      <c r="F1455" s="37">
        <v>6378.4800000000005</v>
      </c>
      <c r="G1455" s="33">
        <v>54</v>
      </c>
      <c r="H1455" s="33">
        <v>54</v>
      </c>
      <c r="I1455" s="37">
        <f>Table1[[#This Row],[SumOfPaid]]*Table1[[#This Row],[Actuarial Factor 6/13/22]]</f>
        <v>9899.2299577929716</v>
      </c>
      <c r="J1455" s="33">
        <v>1.551973190759079</v>
      </c>
      <c r="K1455" s="33" t="s">
        <v>296</v>
      </c>
      <c r="L1455" s="33" t="s">
        <v>805</v>
      </c>
      <c r="M1455" s="35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55" s="35" t="str">
        <f>IFERROR(IF(Table1[[#This Row],[Medicare Rate in CR]]&gt;0,"Y","N"),"N")</f>
        <v>Y</v>
      </c>
      <c r="O1455" s="40">
        <f>Table1[[#This Row],[Medicare Rate in CR]]*Table1[[#This Row],[SumOfUnits]]*Table1[[#This Row],[Actuarial Factor 6/13/22]]</f>
        <v>13302.614046736186</v>
      </c>
      <c r="P145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13302.614046736186</v>
      </c>
      <c r="Q1455" s="37">
        <f>Table1[[#This Row],[Trended Medicare Pricing for all RHCs]]-Table1[[#This Row],[SumOfSFY23 Estimated Payment 6/13/2022]]</f>
        <v>3403.384088943214</v>
      </c>
      <c r="R1455" s="35">
        <f>Table1[[#This Row],[SumOfUnits]]*Table1[[#This Row],[Actuarial Factor 6/13/22]]</f>
        <v>83.806552300990262</v>
      </c>
    </row>
    <row r="1456" spans="1:18" x14ac:dyDescent="0.2">
      <c r="A1456" s="178" t="s">
        <v>73</v>
      </c>
      <c r="B1456" s="33" t="s">
        <v>818</v>
      </c>
      <c r="C1456" s="33" t="s">
        <v>249</v>
      </c>
      <c r="D1456" s="33" t="s">
        <v>184</v>
      </c>
      <c r="E1456" s="33" t="s">
        <v>791</v>
      </c>
      <c r="F1456" s="37">
        <v>18263.719999999994</v>
      </c>
      <c r="G1456" s="33">
        <v>155</v>
      </c>
      <c r="H1456" s="33">
        <v>155</v>
      </c>
      <c r="I1456" s="37">
        <f>Table1[[#This Row],[SumOfPaid]]*Table1[[#This Row],[Actuarial Factor 6/13/22]]</f>
        <v>30255.139249179501</v>
      </c>
      <c r="J1456" s="33">
        <v>1.6565704713595868</v>
      </c>
      <c r="K1456" s="33" t="s">
        <v>296</v>
      </c>
      <c r="L1456" s="33" t="s">
        <v>805</v>
      </c>
      <c r="M1456" s="35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56" s="35" t="str">
        <f>IFERROR(IF(Table1[[#This Row],[Medicare Rate in CR]]&gt;0,"Y","N"),"N")</f>
        <v>Y</v>
      </c>
      <c r="O1456" s="40">
        <f>Table1[[#This Row],[Medicare Rate in CR]]*Table1[[#This Row],[SumOfUnits]]*Table1[[#This Row],[Actuarial Factor 6/13/22]]</f>
        <v>40756.851792430614</v>
      </c>
      <c r="P145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40756.851792430614</v>
      </c>
      <c r="Q1456" s="37">
        <f>Table1[[#This Row],[Trended Medicare Pricing for all RHCs]]-Table1[[#This Row],[SumOfSFY23 Estimated Payment 6/13/2022]]</f>
        <v>10501.712543251113</v>
      </c>
      <c r="R1456" s="35">
        <f>Table1[[#This Row],[SumOfUnits]]*Table1[[#This Row],[Actuarial Factor 6/13/22]]</f>
        <v>256.76842306073593</v>
      </c>
    </row>
    <row r="1457" spans="1:18" x14ac:dyDescent="0.2">
      <c r="A1457" s="178" t="s">
        <v>73</v>
      </c>
      <c r="B1457" s="33" t="s">
        <v>818</v>
      </c>
      <c r="C1457" s="33" t="s">
        <v>249</v>
      </c>
      <c r="D1457" s="33" t="s">
        <v>184</v>
      </c>
      <c r="E1457" s="33" t="s">
        <v>788</v>
      </c>
      <c r="F1457" s="37">
        <v>2005.4</v>
      </c>
      <c r="G1457" s="33">
        <v>17</v>
      </c>
      <c r="H1457" s="33">
        <v>17</v>
      </c>
      <c r="I1457" s="37">
        <f>Table1[[#This Row],[SumOfPaid]]*Table1[[#This Row],[Actuarial Factor 6/13/22]]</f>
        <v>4039.5181820238117</v>
      </c>
      <c r="J1457" s="33">
        <v>2.0143204258620782</v>
      </c>
      <c r="K1457" s="33" t="s">
        <v>296</v>
      </c>
      <c r="L1457" s="33" t="s">
        <v>805</v>
      </c>
      <c r="M1457" s="35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57" s="35" t="str">
        <f>IFERROR(IF(Table1[[#This Row],[Medicare Rate in CR]]&gt;0,"Y","N"),"N")</f>
        <v>Y</v>
      </c>
      <c r="O1457" s="40">
        <f>Table1[[#This Row],[Medicare Rate in CR]]*Table1[[#This Row],[SumOfUnits]]*Table1[[#This Row],[Actuarial Factor 6/13/22]]</f>
        <v>5435.4623803504901</v>
      </c>
      <c r="P145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5435.4623803504901</v>
      </c>
      <c r="Q1457" s="37">
        <f>Table1[[#This Row],[Trended Medicare Pricing for all RHCs]]-Table1[[#This Row],[SumOfSFY23 Estimated Payment 6/13/2022]]</f>
        <v>1395.9441983266784</v>
      </c>
      <c r="R1457" s="35">
        <f>Table1[[#This Row],[SumOfUnits]]*Table1[[#This Row],[Actuarial Factor 6/13/22]]</f>
        <v>34.243447239655332</v>
      </c>
    </row>
    <row r="1458" spans="1:18" x14ac:dyDescent="0.2">
      <c r="A1458" s="178" t="s">
        <v>73</v>
      </c>
      <c r="B1458" s="33" t="s">
        <v>818</v>
      </c>
      <c r="C1458" s="33" t="s">
        <v>249</v>
      </c>
      <c r="D1458" s="33" t="s">
        <v>184</v>
      </c>
      <c r="E1458" s="33" t="s">
        <v>787</v>
      </c>
      <c r="F1458" s="37">
        <v>27951.319999999982</v>
      </c>
      <c r="G1458" s="33">
        <v>237</v>
      </c>
      <c r="H1458" s="33">
        <v>237</v>
      </c>
      <c r="I1458" s="37">
        <f>Table1[[#This Row],[SumOfPaid]]*Table1[[#This Row],[Actuarial Factor 6/13/22]]</f>
        <v>34928.696942856754</v>
      </c>
      <c r="J1458" s="33">
        <v>1.2496260263506975</v>
      </c>
      <c r="K1458" s="33" t="s">
        <v>296</v>
      </c>
      <c r="L1458" s="33" t="s">
        <v>805</v>
      </c>
      <c r="M1458" s="35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58" s="35" t="str">
        <f>IFERROR(IF(Table1[[#This Row],[Medicare Rate in CR]]&gt;0,"Y","N"),"N")</f>
        <v>Y</v>
      </c>
      <c r="O1458" s="40">
        <f>Table1[[#This Row],[Medicare Rate in CR]]*Table1[[#This Row],[SumOfUnits]]*Table1[[#This Row],[Actuarial Factor 6/13/22]]</f>
        <v>47009.693981547149</v>
      </c>
      <c r="P145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47009.693981547149</v>
      </c>
      <c r="Q1458" s="37">
        <f>Table1[[#This Row],[Trended Medicare Pricing for all RHCs]]-Table1[[#This Row],[SumOfSFY23 Estimated Payment 6/13/2022]]</f>
        <v>12080.997038690395</v>
      </c>
      <c r="R1458" s="35">
        <f>Table1[[#This Row],[SumOfUnits]]*Table1[[#This Row],[Actuarial Factor 6/13/22]]</f>
        <v>296.16136824511534</v>
      </c>
    </row>
    <row r="1459" spans="1:18" x14ac:dyDescent="0.2">
      <c r="A1459" s="178" t="s">
        <v>73</v>
      </c>
      <c r="B1459" s="33" t="s">
        <v>818</v>
      </c>
      <c r="C1459" s="33" t="s">
        <v>249</v>
      </c>
      <c r="D1459" s="33" t="s">
        <v>2</v>
      </c>
      <c r="E1459" s="33" t="s">
        <v>799</v>
      </c>
      <c r="F1459" s="37">
        <v>119</v>
      </c>
      <c r="G1459" s="33">
        <v>1</v>
      </c>
      <c r="H1459" s="33">
        <v>1</v>
      </c>
      <c r="I1459" s="37">
        <f>Table1[[#This Row],[SumOfPaid]]*Table1[[#This Row],[Actuarial Factor 6/13/22]]</f>
        <v>135.42149527671239</v>
      </c>
      <c r="J1459" s="33">
        <v>1.1379957586278353</v>
      </c>
      <c r="K1459" s="33" t="s">
        <v>296</v>
      </c>
      <c r="L1459" s="33" t="s">
        <v>805</v>
      </c>
      <c r="M1459" s="35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59" s="35" t="str">
        <f>IFERROR(IF(Table1[[#This Row],[Medicare Rate in CR]]&gt;0,"Y","N"),"N")</f>
        <v>Y</v>
      </c>
      <c r="O1459" s="40">
        <f>Table1[[#This Row],[Medicare Rate in CR]]*Table1[[#This Row],[SumOfUnits]]*Table1[[#This Row],[Actuarial Factor 6/13/22]]</f>
        <v>180.63406676699628</v>
      </c>
      <c r="P145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180.63406676699628</v>
      </c>
      <c r="Q1459" s="37">
        <f>Table1[[#This Row],[Trended Medicare Pricing for all RHCs]]-Table1[[#This Row],[SumOfSFY23 Estimated Payment 6/13/2022]]</f>
        <v>45.212571490283892</v>
      </c>
      <c r="R1459" s="35">
        <f>Table1[[#This Row],[SumOfUnits]]*Table1[[#This Row],[Actuarial Factor 6/13/22]]</f>
        <v>1.1379957586278353</v>
      </c>
    </row>
    <row r="1460" spans="1:18" x14ac:dyDescent="0.2">
      <c r="A1460" s="178" t="s">
        <v>73</v>
      </c>
      <c r="B1460" s="33" t="s">
        <v>818</v>
      </c>
      <c r="C1460" s="33" t="s">
        <v>249</v>
      </c>
      <c r="D1460" s="33" t="s">
        <v>185</v>
      </c>
      <c r="E1460" s="33" t="s">
        <v>795</v>
      </c>
      <c r="F1460" s="37">
        <v>117.24</v>
      </c>
      <c r="G1460" s="33">
        <v>1</v>
      </c>
      <c r="H1460" s="33">
        <v>1</v>
      </c>
      <c r="I1460" s="37">
        <f>Table1[[#This Row],[SumOfPaid]]*Table1[[#This Row],[Actuarial Factor 6/13/22]]</f>
        <v>133.68620555685106</v>
      </c>
      <c r="J1460" s="33">
        <v>1.1402781094920766</v>
      </c>
      <c r="K1460" s="33" t="s">
        <v>296</v>
      </c>
      <c r="L1460" s="33" t="s">
        <v>805</v>
      </c>
      <c r="M1460" s="35">
        <f>IFERROR(INDEX(FreeStand_MedicareCRs!E:E,MATCH(Table1[[#This Row],[Medicare Number]],FreeStand_MedicareCRs!A:A,0)),INDEX(HospitalBased_Mdcr_Rates!G:G,MATCH(Table1[[#This Row],[Medicare Number]],HospitalBased_Mdcr_Rates!E:E,0)))</f>
        <v>158.72999999999999</v>
      </c>
      <c r="N1460" s="35" t="str">
        <f>IFERROR(IF(Table1[[#This Row],[Medicare Rate in CR]]&gt;0,"Y","N"),"N")</f>
        <v>Y</v>
      </c>
      <c r="O1460" s="40">
        <f>Table1[[#This Row],[Medicare Rate in CR]]*Table1[[#This Row],[SumOfUnits]]*Table1[[#This Row],[Actuarial Factor 6/13/22]]</f>
        <v>180.99634431967732</v>
      </c>
      <c r="P146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180.99634431967732</v>
      </c>
      <c r="Q1460" s="37">
        <f>Table1[[#This Row],[Trended Medicare Pricing for all RHCs]]-Table1[[#This Row],[SumOfSFY23 Estimated Payment 6/13/2022]]</f>
        <v>47.310138762826256</v>
      </c>
      <c r="R1460" s="35">
        <f>Table1[[#This Row],[SumOfUnits]]*Table1[[#This Row],[Actuarial Factor 6/13/22]]</f>
        <v>1.1402781094920766</v>
      </c>
    </row>
    <row r="1461" spans="1:18" x14ac:dyDescent="0.2">
      <c r="A1461" s="178" t="s">
        <v>74</v>
      </c>
      <c r="B1461" s="33" t="s">
        <v>624</v>
      </c>
      <c r="C1461" s="33" t="s">
        <v>426</v>
      </c>
      <c r="D1461" s="33" t="s">
        <v>184</v>
      </c>
      <c r="E1461" s="33" t="s">
        <v>789</v>
      </c>
      <c r="F1461" s="37">
        <v>355.64</v>
      </c>
      <c r="G1461" s="33">
        <v>2</v>
      </c>
      <c r="H1461" s="33">
        <v>2</v>
      </c>
      <c r="I1461" s="37">
        <f>Table1[[#This Row],[SumOfPaid]]*Table1[[#This Row],[Actuarial Factor 6/13/22]]</f>
        <v>539.5153938917681</v>
      </c>
      <c r="J1461" s="33">
        <v>1.5170267514671245</v>
      </c>
      <c r="K1461" s="33" t="s">
        <v>227</v>
      </c>
      <c r="L1461" s="33" t="s">
        <v>805</v>
      </c>
      <c r="M1461" s="35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61" s="35" t="str">
        <f>IFERROR(IF(Table1[[#This Row],[Medicare Rate in CR]]&gt;0,"Y","N"),"N")</f>
        <v>Y</v>
      </c>
      <c r="O1461" s="40">
        <f>Table1[[#This Row],[Medicare Rate in CR]]*Table1[[#This Row],[SumOfUnits]]*Table1[[#This Row],[Actuarial Factor 6/13/22]]</f>
        <v>357.74524853097728</v>
      </c>
      <c r="P146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357.74524853097728</v>
      </c>
      <c r="Q1461" s="37">
        <f>Table1[[#This Row],[Trended Medicare Pricing for all RHCs]]-Table1[[#This Row],[SumOfSFY23 Estimated Payment 6/13/2022]]</f>
        <v>-181.77014536079082</v>
      </c>
      <c r="R1461" s="35">
        <f>Table1[[#This Row],[SumOfUnits]]*Table1[[#This Row],[Actuarial Factor 6/13/22]]</f>
        <v>3.034053502934249</v>
      </c>
    </row>
    <row r="1462" spans="1:18" x14ac:dyDescent="0.2">
      <c r="A1462" s="178" t="s">
        <v>74</v>
      </c>
      <c r="B1462" s="33" t="s">
        <v>624</v>
      </c>
      <c r="C1462" s="33" t="s">
        <v>426</v>
      </c>
      <c r="D1462" s="33" t="s">
        <v>184</v>
      </c>
      <c r="E1462" s="33" t="s">
        <v>791</v>
      </c>
      <c r="F1462" s="37">
        <v>177.82</v>
      </c>
      <c r="G1462" s="33">
        <v>1</v>
      </c>
      <c r="H1462" s="33">
        <v>1</v>
      </c>
      <c r="I1462" s="37">
        <f>Table1[[#This Row],[SumOfPaid]]*Table1[[#This Row],[Actuarial Factor 6/13/22]]</f>
        <v>286.99041829544029</v>
      </c>
      <c r="J1462" s="33">
        <v>1.6139377926860887</v>
      </c>
      <c r="K1462" s="33" t="s">
        <v>227</v>
      </c>
      <c r="L1462" s="33" t="s">
        <v>805</v>
      </c>
      <c r="M1462" s="35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62" s="35" t="str">
        <f>IFERROR(IF(Table1[[#This Row],[Medicare Rate in CR]]&gt;0,"Y","N"),"N")</f>
        <v>Y</v>
      </c>
      <c r="O1462" s="40">
        <f>Table1[[#This Row],[Medicare Rate in CR]]*Table1[[#This Row],[SumOfUnits]]*Table1[[#This Row],[Actuarial Factor 6/13/22]]</f>
        <v>190.29940513561672</v>
      </c>
      <c r="P146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190.29940513561672</v>
      </c>
      <c r="Q1462" s="37">
        <f>Table1[[#This Row],[Trended Medicare Pricing for all RHCs]]-Table1[[#This Row],[SumOfSFY23 Estimated Payment 6/13/2022]]</f>
        <v>-96.691013159823569</v>
      </c>
      <c r="R1462" s="35">
        <f>Table1[[#This Row],[SumOfUnits]]*Table1[[#This Row],[Actuarial Factor 6/13/22]]</f>
        <v>1.6139377926860887</v>
      </c>
    </row>
    <row r="1463" spans="1:18" x14ac:dyDescent="0.2">
      <c r="A1463" s="178" t="s">
        <v>74</v>
      </c>
      <c r="B1463" s="33" t="s">
        <v>624</v>
      </c>
      <c r="C1463" s="33" t="s">
        <v>426</v>
      </c>
      <c r="D1463" s="33" t="s">
        <v>185</v>
      </c>
      <c r="E1463" s="33" t="s">
        <v>795</v>
      </c>
      <c r="F1463" s="37">
        <v>533.46</v>
      </c>
      <c r="G1463" s="33">
        <v>3</v>
      </c>
      <c r="H1463" s="33">
        <v>3</v>
      </c>
      <c r="I1463" s="37">
        <f>Table1[[#This Row],[SumOfPaid]]*Table1[[#This Row],[Actuarial Factor 6/13/22]]</f>
        <v>594.77656489084711</v>
      </c>
      <c r="J1463" s="33">
        <v>1.1149412606209408</v>
      </c>
      <c r="K1463" s="33" t="s">
        <v>227</v>
      </c>
      <c r="L1463" s="33" t="s">
        <v>805</v>
      </c>
      <c r="M1463" s="35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63" s="35" t="str">
        <f>IFERROR(IF(Table1[[#This Row],[Medicare Rate in CR]]&gt;0,"Y","N"),"N")</f>
        <v>Y</v>
      </c>
      <c r="O1463" s="40">
        <f>Table1[[#This Row],[Medicare Rate in CR]]*Table1[[#This Row],[SumOfUnits]]*Table1[[#This Row],[Actuarial Factor 6/13/22]]</f>
        <v>394.38817211944541</v>
      </c>
      <c r="P146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394.38817211944541</v>
      </c>
      <c r="Q1463" s="37">
        <f>Table1[[#This Row],[Trended Medicare Pricing for all RHCs]]-Table1[[#This Row],[SumOfSFY23 Estimated Payment 6/13/2022]]</f>
        <v>-200.3883927714017</v>
      </c>
      <c r="R1463" s="35">
        <f>Table1[[#This Row],[SumOfUnits]]*Table1[[#This Row],[Actuarial Factor 6/13/22]]</f>
        <v>3.3448237818628224</v>
      </c>
    </row>
    <row r="1464" spans="1:18" x14ac:dyDescent="0.2">
      <c r="A1464" s="178" t="s">
        <v>74</v>
      </c>
      <c r="B1464" s="33" t="s">
        <v>624</v>
      </c>
      <c r="C1464" s="33" t="s">
        <v>381</v>
      </c>
      <c r="D1464" s="33" t="s">
        <v>184</v>
      </c>
      <c r="E1464" s="33" t="s">
        <v>786</v>
      </c>
      <c r="F1464" s="37">
        <v>177.82</v>
      </c>
      <c r="G1464" s="33">
        <v>1</v>
      </c>
      <c r="H1464" s="33">
        <v>1</v>
      </c>
      <c r="I1464" s="37">
        <f>Table1[[#This Row],[SumOfPaid]]*Table1[[#This Row],[Actuarial Factor 6/13/22]]</f>
        <v>241.48522685063884</v>
      </c>
      <c r="J1464" s="33">
        <v>1.3580318684660828</v>
      </c>
      <c r="K1464" s="33" t="s">
        <v>227</v>
      </c>
      <c r="L1464" s="33" t="s">
        <v>805</v>
      </c>
      <c r="M1464" s="35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64" s="35" t="str">
        <f>IFERROR(IF(Table1[[#This Row],[Medicare Rate in CR]]&gt;0,"Y","N"),"N")</f>
        <v>Y</v>
      </c>
      <c r="O1464" s="40">
        <f>Table1[[#This Row],[Medicare Rate in CR]]*Table1[[#This Row],[SumOfUnits]]*Table1[[#This Row],[Actuarial Factor 6/13/22]]</f>
        <v>160.12553761083581</v>
      </c>
      <c r="P146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160.12553761083581</v>
      </c>
      <c r="Q1464" s="37">
        <f>Table1[[#This Row],[Trended Medicare Pricing for all RHCs]]-Table1[[#This Row],[SumOfSFY23 Estimated Payment 6/13/2022]]</f>
        <v>-81.359689239803032</v>
      </c>
      <c r="R1464" s="35">
        <f>Table1[[#This Row],[SumOfUnits]]*Table1[[#This Row],[Actuarial Factor 6/13/22]]</f>
        <v>1.3580318684660828</v>
      </c>
    </row>
    <row r="1465" spans="1:18" x14ac:dyDescent="0.2">
      <c r="A1465" s="178" t="s">
        <v>74</v>
      </c>
      <c r="B1465" s="33" t="s">
        <v>624</v>
      </c>
      <c r="C1465" s="33" t="s">
        <v>381</v>
      </c>
      <c r="D1465" s="33" t="s">
        <v>184</v>
      </c>
      <c r="E1465" s="33" t="s">
        <v>790</v>
      </c>
      <c r="F1465" s="37">
        <v>35</v>
      </c>
      <c r="G1465" s="33">
        <v>1</v>
      </c>
      <c r="H1465" s="33">
        <v>1</v>
      </c>
      <c r="I1465" s="37">
        <f>Table1[[#This Row],[SumOfPaid]]*Table1[[#This Row],[Actuarial Factor 6/13/22]]</f>
        <v>71.682512859807318</v>
      </c>
      <c r="J1465" s="33">
        <v>2.048071795994495</v>
      </c>
      <c r="K1465" s="33" t="s">
        <v>227</v>
      </c>
      <c r="L1465" s="33" t="s">
        <v>805</v>
      </c>
      <c r="M1465" s="35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65" s="35" t="str">
        <f>IFERROR(IF(Table1[[#This Row],[Medicare Rate in CR]]&gt;0,"Y","N"),"N")</f>
        <v>Y</v>
      </c>
      <c r="O1465" s="40">
        <f>Table1[[#This Row],[Medicare Rate in CR]]*Table1[[#This Row],[SumOfUnits]]*Table1[[#This Row],[Actuarial Factor 6/13/22]]</f>
        <v>241.48814546571089</v>
      </c>
      <c r="P146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241.48814546571089</v>
      </c>
      <c r="Q1465" s="37">
        <f>Table1[[#This Row],[Trended Medicare Pricing for all RHCs]]-Table1[[#This Row],[SumOfSFY23 Estimated Payment 6/13/2022]]</f>
        <v>169.80563260590355</v>
      </c>
      <c r="R1465" s="35">
        <f>Table1[[#This Row],[SumOfUnits]]*Table1[[#This Row],[Actuarial Factor 6/13/22]]</f>
        <v>2.048071795994495</v>
      </c>
    </row>
    <row r="1466" spans="1:18" x14ac:dyDescent="0.2">
      <c r="A1466" s="178" t="s">
        <v>74</v>
      </c>
      <c r="B1466" s="33" t="s">
        <v>624</v>
      </c>
      <c r="C1466" s="33" t="s">
        <v>381</v>
      </c>
      <c r="D1466" s="33" t="s">
        <v>184</v>
      </c>
      <c r="E1466" s="33" t="s">
        <v>789</v>
      </c>
      <c r="F1466" s="37">
        <v>180.49</v>
      </c>
      <c r="G1466" s="33">
        <v>1</v>
      </c>
      <c r="H1466" s="33">
        <v>1</v>
      </c>
      <c r="I1466" s="37">
        <f>Table1[[#This Row],[SumOfPaid]]*Table1[[#This Row],[Actuarial Factor 6/13/22]]</f>
        <v>268.26970354899902</v>
      </c>
      <c r="J1466" s="33">
        <v>1.4863410911906423</v>
      </c>
      <c r="K1466" s="33" t="s">
        <v>227</v>
      </c>
      <c r="L1466" s="33" t="s">
        <v>805</v>
      </c>
      <c r="M1466" s="35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66" s="35" t="str">
        <f>IFERROR(IF(Table1[[#This Row],[Medicare Rate in CR]]&gt;0,"Y","N"),"N")</f>
        <v>Y</v>
      </c>
      <c r="O1466" s="40">
        <f>Table1[[#This Row],[Medicare Rate in CR]]*Table1[[#This Row],[SumOfUnits]]*Table1[[#This Row],[Actuarial Factor 6/13/22]]</f>
        <v>175.25447806228863</v>
      </c>
      <c r="P146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175.25447806228863</v>
      </c>
      <c r="Q1466" s="37">
        <f>Table1[[#This Row],[Trended Medicare Pricing for all RHCs]]-Table1[[#This Row],[SumOfSFY23 Estimated Payment 6/13/2022]]</f>
        <v>-93.015225486710392</v>
      </c>
      <c r="R1466" s="35">
        <f>Table1[[#This Row],[SumOfUnits]]*Table1[[#This Row],[Actuarial Factor 6/13/22]]</f>
        <v>1.4863410911906423</v>
      </c>
    </row>
    <row r="1467" spans="1:18" x14ac:dyDescent="0.2">
      <c r="A1467" s="178" t="s">
        <v>74</v>
      </c>
      <c r="B1467" s="33" t="s">
        <v>624</v>
      </c>
      <c r="C1467" s="33" t="s">
        <v>364</v>
      </c>
      <c r="D1467" s="33" t="s">
        <v>184</v>
      </c>
      <c r="E1467" s="33" t="s">
        <v>793</v>
      </c>
      <c r="F1467" s="37">
        <v>719.29</v>
      </c>
      <c r="G1467" s="33">
        <v>4</v>
      </c>
      <c r="H1467" s="33">
        <v>4</v>
      </c>
      <c r="I1467" s="37">
        <f>Table1[[#This Row],[SumOfPaid]]*Table1[[#This Row],[Actuarial Factor 6/13/22]]</f>
        <v>1502.1637480134173</v>
      </c>
      <c r="J1467" s="33">
        <v>2.0883979313120125</v>
      </c>
      <c r="K1467" s="33" t="s">
        <v>227</v>
      </c>
      <c r="L1467" s="33" t="s">
        <v>805</v>
      </c>
      <c r="M1467" s="35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67" s="35" t="str">
        <f>IFERROR(IF(Table1[[#This Row],[Medicare Rate in CR]]&gt;0,"Y","N"),"N")</f>
        <v>Y</v>
      </c>
      <c r="O1467" s="40">
        <f>Table1[[#This Row],[Medicare Rate in CR]]*Table1[[#This Row],[SumOfUnits]]*Table1[[#This Row],[Actuarial Factor 6/13/22]]</f>
        <v>984.97200032399758</v>
      </c>
      <c r="P146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984.97200032399758</v>
      </c>
      <c r="Q1467" s="37">
        <f>Table1[[#This Row],[Trended Medicare Pricing for all RHCs]]-Table1[[#This Row],[SumOfSFY23 Estimated Payment 6/13/2022]]</f>
        <v>-517.19174768941969</v>
      </c>
      <c r="R1467" s="35">
        <f>Table1[[#This Row],[SumOfUnits]]*Table1[[#This Row],[Actuarial Factor 6/13/22]]</f>
        <v>8.3535917252480498</v>
      </c>
    </row>
    <row r="1468" spans="1:18" x14ac:dyDescent="0.2">
      <c r="A1468" s="178" t="s">
        <v>74</v>
      </c>
      <c r="B1468" s="33" t="s">
        <v>624</v>
      </c>
      <c r="C1468" s="33" t="s">
        <v>364</v>
      </c>
      <c r="D1468" s="33" t="s">
        <v>184</v>
      </c>
      <c r="E1468" s="33" t="s">
        <v>791</v>
      </c>
      <c r="F1468" s="37">
        <v>360.98</v>
      </c>
      <c r="G1468" s="33">
        <v>2</v>
      </c>
      <c r="H1468" s="33">
        <v>2</v>
      </c>
      <c r="I1468" s="37">
        <f>Table1[[#This Row],[SumOfPaid]]*Table1[[#This Row],[Actuarial Factor 6/13/22]]</f>
        <v>557.37341283407841</v>
      </c>
      <c r="J1468" s="33">
        <v>1.5440562159512394</v>
      </c>
      <c r="K1468" s="33" t="s">
        <v>227</v>
      </c>
      <c r="L1468" s="33" t="s">
        <v>805</v>
      </c>
      <c r="M1468" s="35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68" s="35" t="str">
        <f>IFERROR(IF(Table1[[#This Row],[Medicare Rate in CR]]&gt;0,"Y","N"),"N")</f>
        <v>Y</v>
      </c>
      <c r="O1468" s="40">
        <f>Table1[[#This Row],[Medicare Rate in CR]]*Table1[[#This Row],[SumOfUnits]]*Table1[[#This Row],[Actuarial Factor 6/13/22]]</f>
        <v>364.11933684562126</v>
      </c>
      <c r="P146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364.11933684562126</v>
      </c>
      <c r="Q1468" s="37">
        <f>Table1[[#This Row],[Trended Medicare Pricing for all RHCs]]-Table1[[#This Row],[SumOfSFY23 Estimated Payment 6/13/2022]]</f>
        <v>-193.25407598845715</v>
      </c>
      <c r="R1468" s="35">
        <f>Table1[[#This Row],[SumOfUnits]]*Table1[[#This Row],[Actuarial Factor 6/13/22]]</f>
        <v>3.0881124319024789</v>
      </c>
    </row>
    <row r="1469" spans="1:18" x14ac:dyDescent="0.2">
      <c r="A1469" s="178" t="s">
        <v>74</v>
      </c>
      <c r="B1469" s="33" t="s">
        <v>624</v>
      </c>
      <c r="C1469" s="33" t="s">
        <v>249</v>
      </c>
      <c r="D1469" s="33" t="s">
        <v>184</v>
      </c>
      <c r="E1469" s="33" t="s">
        <v>792</v>
      </c>
      <c r="F1469" s="37">
        <v>5571.4499999999989</v>
      </c>
      <c r="G1469" s="33">
        <v>32</v>
      </c>
      <c r="H1469" s="33">
        <v>32</v>
      </c>
      <c r="I1469" s="37">
        <f>Table1[[#This Row],[SumOfPaid]]*Table1[[#This Row],[Actuarial Factor 6/13/22]]</f>
        <v>8472.6439120040322</v>
      </c>
      <c r="J1469" s="33">
        <v>1.5207251096220973</v>
      </c>
      <c r="K1469" s="33" t="s">
        <v>227</v>
      </c>
      <c r="L1469" s="33" t="s">
        <v>805</v>
      </c>
      <c r="M1469" s="35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69" s="35" t="str">
        <f>IFERROR(IF(Table1[[#This Row],[Medicare Rate in CR]]&gt;0,"Y","N"),"N")</f>
        <v>Y</v>
      </c>
      <c r="O1469" s="40">
        <f>Table1[[#This Row],[Medicare Rate in CR]]*Table1[[#This Row],[SumOfUnits]]*Table1[[#This Row],[Actuarial Factor 6/13/22]]</f>
        <v>5737.8783256173274</v>
      </c>
      <c r="P146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5737.8783256173274</v>
      </c>
      <c r="Q1469" s="37">
        <f>Table1[[#This Row],[Trended Medicare Pricing for all RHCs]]-Table1[[#This Row],[SumOfSFY23 Estimated Payment 6/13/2022]]</f>
        <v>-2734.7655863867049</v>
      </c>
      <c r="R1469" s="35">
        <f>Table1[[#This Row],[SumOfUnits]]*Table1[[#This Row],[Actuarial Factor 6/13/22]]</f>
        <v>48.663203507907113</v>
      </c>
    </row>
    <row r="1470" spans="1:18" x14ac:dyDescent="0.2">
      <c r="A1470" s="178" t="s">
        <v>74</v>
      </c>
      <c r="B1470" s="33" t="s">
        <v>624</v>
      </c>
      <c r="C1470" s="33" t="s">
        <v>249</v>
      </c>
      <c r="D1470" s="33" t="s">
        <v>184</v>
      </c>
      <c r="E1470" s="33" t="s">
        <v>786</v>
      </c>
      <c r="F1470" s="37">
        <v>71040.599999999977</v>
      </c>
      <c r="G1470" s="33">
        <v>397</v>
      </c>
      <c r="H1470" s="33">
        <v>397</v>
      </c>
      <c r="I1470" s="37">
        <f>Table1[[#This Row],[SumOfPaid]]*Table1[[#This Row],[Actuarial Factor 6/13/22]]</f>
        <v>108136.43684753684</v>
      </c>
      <c r="J1470" s="33">
        <v>1.5221779777695694</v>
      </c>
      <c r="K1470" s="33" t="s">
        <v>227</v>
      </c>
      <c r="L1470" s="33" t="s">
        <v>805</v>
      </c>
      <c r="M1470" s="35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70" s="35" t="str">
        <f>IFERROR(IF(Table1[[#This Row],[Medicare Rate in CR]]&gt;0,"Y","N"),"N")</f>
        <v>Y</v>
      </c>
      <c r="O1470" s="40">
        <f>Table1[[#This Row],[Medicare Rate in CR]]*Table1[[#This Row],[SumOfUnits]]*Table1[[#This Row],[Actuarial Factor 6/13/22]]</f>
        <v>71253.562127447542</v>
      </c>
      <c r="P147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71253.562127447542</v>
      </c>
      <c r="Q1470" s="37">
        <f>Table1[[#This Row],[Trended Medicare Pricing for all RHCs]]-Table1[[#This Row],[SumOfSFY23 Estimated Payment 6/13/2022]]</f>
        <v>-36882.874720089298</v>
      </c>
      <c r="R1470" s="35">
        <f>Table1[[#This Row],[SumOfUnits]]*Table1[[#This Row],[Actuarial Factor 6/13/22]]</f>
        <v>604.30465717451909</v>
      </c>
    </row>
    <row r="1471" spans="1:18" x14ac:dyDescent="0.2">
      <c r="A1471" s="178" t="s">
        <v>74</v>
      </c>
      <c r="B1471" s="33" t="s">
        <v>624</v>
      </c>
      <c r="C1471" s="33" t="s">
        <v>249</v>
      </c>
      <c r="D1471" s="33" t="s">
        <v>184</v>
      </c>
      <c r="E1471" s="33" t="s">
        <v>790</v>
      </c>
      <c r="F1471" s="37">
        <v>37550.019999999982</v>
      </c>
      <c r="G1471" s="33">
        <v>210</v>
      </c>
      <c r="H1471" s="33">
        <v>210</v>
      </c>
      <c r="I1471" s="37">
        <f>Table1[[#This Row],[SumOfPaid]]*Table1[[#This Row],[Actuarial Factor 6/13/22]]</f>
        <v>84005.230940316527</v>
      </c>
      <c r="J1471" s="33">
        <v>2.2371554246926251</v>
      </c>
      <c r="K1471" s="33" t="s">
        <v>227</v>
      </c>
      <c r="L1471" s="33" t="s">
        <v>805</v>
      </c>
      <c r="M1471" s="35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71" s="35" t="str">
        <f>IFERROR(IF(Table1[[#This Row],[Medicare Rate in CR]]&gt;0,"Y","N"),"N")</f>
        <v>Y</v>
      </c>
      <c r="O1471" s="40">
        <f>Table1[[#This Row],[Medicare Rate in CR]]*Table1[[#This Row],[SumOfUnits]]*Table1[[#This Row],[Actuarial Factor 6/13/22]]</f>
        <v>55394.429186356552</v>
      </c>
      <c r="P147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55394.429186356552</v>
      </c>
      <c r="Q1471" s="37">
        <f>Table1[[#This Row],[Trended Medicare Pricing for all RHCs]]-Table1[[#This Row],[SumOfSFY23 Estimated Payment 6/13/2022]]</f>
        <v>-28610.801753959975</v>
      </c>
      <c r="R1471" s="35">
        <f>Table1[[#This Row],[SumOfUnits]]*Table1[[#This Row],[Actuarial Factor 6/13/22]]</f>
        <v>469.80263918545126</v>
      </c>
    </row>
    <row r="1472" spans="1:18" x14ac:dyDescent="0.2">
      <c r="A1472" s="178" t="s">
        <v>74</v>
      </c>
      <c r="B1472" s="33" t="s">
        <v>624</v>
      </c>
      <c r="C1472" s="33" t="s">
        <v>249</v>
      </c>
      <c r="D1472" s="33" t="s">
        <v>184</v>
      </c>
      <c r="E1472" s="33" t="s">
        <v>793</v>
      </c>
      <c r="F1472" s="37">
        <v>536.13</v>
      </c>
      <c r="G1472" s="33">
        <v>3</v>
      </c>
      <c r="H1472" s="33">
        <v>3</v>
      </c>
      <c r="I1472" s="37">
        <f>Table1[[#This Row],[SumOfPaid]]*Table1[[#This Row],[Actuarial Factor 6/13/22]]</f>
        <v>1199.4061378404572</v>
      </c>
      <c r="J1472" s="33">
        <v>2.2371554246926251</v>
      </c>
      <c r="K1472" s="33" t="s">
        <v>227</v>
      </c>
      <c r="L1472" s="33" t="s">
        <v>805</v>
      </c>
      <c r="M1472" s="35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72" s="35" t="str">
        <f>IFERROR(IF(Table1[[#This Row],[Medicare Rate in CR]]&gt;0,"Y","N"),"N")</f>
        <v>Y</v>
      </c>
      <c r="O1472" s="40">
        <f>Table1[[#This Row],[Medicare Rate in CR]]*Table1[[#This Row],[SumOfUnits]]*Table1[[#This Row],[Actuarial Factor 6/13/22]]</f>
        <v>791.34898837652236</v>
      </c>
      <c r="P147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791.34898837652236</v>
      </c>
      <c r="Q1472" s="37">
        <f>Table1[[#This Row],[Trended Medicare Pricing for all RHCs]]-Table1[[#This Row],[SumOfSFY23 Estimated Payment 6/13/2022]]</f>
        <v>-408.05714946393482</v>
      </c>
      <c r="R1472" s="35">
        <f>Table1[[#This Row],[SumOfUnits]]*Table1[[#This Row],[Actuarial Factor 6/13/22]]</f>
        <v>6.7114662740778748</v>
      </c>
    </row>
    <row r="1473" spans="1:18" x14ac:dyDescent="0.2">
      <c r="A1473" s="178" t="s">
        <v>74</v>
      </c>
      <c r="B1473" s="33" t="s">
        <v>624</v>
      </c>
      <c r="C1473" s="33" t="s">
        <v>249</v>
      </c>
      <c r="D1473" s="33" t="s">
        <v>184</v>
      </c>
      <c r="E1473" s="33" t="s">
        <v>789</v>
      </c>
      <c r="F1473" s="37">
        <v>116889.17000000011</v>
      </c>
      <c r="G1473" s="33">
        <v>658</v>
      </c>
      <c r="H1473" s="33">
        <v>658</v>
      </c>
      <c r="I1473" s="37">
        <f>Table1[[#This Row],[SumOfPaid]]*Table1[[#This Row],[Actuarial Factor 6/13/22]]</f>
        <v>181408.8581300806</v>
      </c>
      <c r="J1473" s="33">
        <v>1.551973190759079</v>
      </c>
      <c r="K1473" s="33" t="s">
        <v>227</v>
      </c>
      <c r="L1473" s="33" t="s">
        <v>805</v>
      </c>
      <c r="M1473" s="35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73" s="35" t="str">
        <f>IFERROR(IF(Table1[[#This Row],[Medicare Rate in CR]]&gt;0,"Y","N"),"N")</f>
        <v>Y</v>
      </c>
      <c r="O1473" s="40">
        <f>Table1[[#This Row],[Medicare Rate in CR]]*Table1[[#This Row],[SumOfUnits]]*Table1[[#This Row],[Actuarial Factor 6/13/22]]</f>
        <v>120409.49857094117</v>
      </c>
      <c r="P147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120409.49857094117</v>
      </c>
      <c r="Q1473" s="37">
        <f>Table1[[#This Row],[Trended Medicare Pricing for all RHCs]]-Table1[[#This Row],[SumOfSFY23 Estimated Payment 6/13/2022]]</f>
        <v>-60999.359559139426</v>
      </c>
      <c r="R1473" s="35">
        <f>Table1[[#This Row],[SumOfUnits]]*Table1[[#This Row],[Actuarial Factor 6/13/22]]</f>
        <v>1021.198359519474</v>
      </c>
    </row>
    <row r="1474" spans="1:18" x14ac:dyDescent="0.2">
      <c r="A1474" s="178" t="s">
        <v>74</v>
      </c>
      <c r="B1474" s="33" t="s">
        <v>624</v>
      </c>
      <c r="C1474" s="33" t="s">
        <v>249</v>
      </c>
      <c r="D1474" s="33" t="s">
        <v>184</v>
      </c>
      <c r="E1474" s="33" t="s">
        <v>791</v>
      </c>
      <c r="F1474" s="37">
        <v>36730.64999999998</v>
      </c>
      <c r="G1474" s="33">
        <v>210</v>
      </c>
      <c r="H1474" s="33">
        <v>210</v>
      </c>
      <c r="I1474" s="37">
        <f>Table1[[#This Row],[SumOfPaid]]*Table1[[#This Row],[Actuarial Factor 6/13/22]]</f>
        <v>60846.910183843975</v>
      </c>
      <c r="J1474" s="33">
        <v>1.6565704713595868</v>
      </c>
      <c r="K1474" s="33" t="s">
        <v>227</v>
      </c>
      <c r="L1474" s="33" t="s">
        <v>805</v>
      </c>
      <c r="M1474" s="35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74" s="35" t="str">
        <f>IFERROR(IF(Table1[[#This Row],[Medicare Rate in CR]]&gt;0,"Y","N"),"N")</f>
        <v>Y</v>
      </c>
      <c r="O1474" s="40">
        <f>Table1[[#This Row],[Medicare Rate in CR]]*Table1[[#This Row],[SumOfUnits]]*Table1[[#This Row],[Actuarial Factor 6/13/22]]</f>
        <v>41018.507098381859</v>
      </c>
      <c r="P147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41018.507098381859</v>
      </c>
      <c r="Q1474" s="37">
        <f>Table1[[#This Row],[Trended Medicare Pricing for all RHCs]]-Table1[[#This Row],[SumOfSFY23 Estimated Payment 6/13/2022]]</f>
        <v>-19828.403085462116</v>
      </c>
      <c r="R1474" s="35">
        <f>Table1[[#This Row],[SumOfUnits]]*Table1[[#This Row],[Actuarial Factor 6/13/22]]</f>
        <v>347.87979898551322</v>
      </c>
    </row>
    <row r="1475" spans="1:18" x14ac:dyDescent="0.2">
      <c r="A1475" s="178" t="s">
        <v>74</v>
      </c>
      <c r="B1475" s="33" t="s">
        <v>624</v>
      </c>
      <c r="C1475" s="33" t="s">
        <v>249</v>
      </c>
      <c r="D1475" s="33" t="s">
        <v>184</v>
      </c>
      <c r="E1475" s="33" t="s">
        <v>788</v>
      </c>
      <c r="F1475" s="37">
        <v>22854.409999999996</v>
      </c>
      <c r="G1475" s="33">
        <v>128</v>
      </c>
      <c r="H1475" s="33">
        <v>128</v>
      </c>
      <c r="I1475" s="37">
        <f>Table1[[#This Row],[SumOfPaid]]*Table1[[#This Row],[Actuarial Factor 6/13/22]]</f>
        <v>46036.104884026528</v>
      </c>
      <c r="J1475" s="33">
        <v>2.0143204258620782</v>
      </c>
      <c r="K1475" s="33" t="s">
        <v>227</v>
      </c>
      <c r="L1475" s="33" t="s">
        <v>805</v>
      </c>
      <c r="M1475" s="35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75" s="35" t="str">
        <f>IFERROR(IF(Table1[[#This Row],[Medicare Rate in CR]]&gt;0,"Y","N"),"N")</f>
        <v>Y</v>
      </c>
      <c r="O1475" s="40">
        <f>Table1[[#This Row],[Medicare Rate in CR]]*Table1[[#This Row],[SumOfUnits]]*Table1[[#This Row],[Actuarial Factor 6/13/22]]</f>
        <v>30401.090740914897</v>
      </c>
      <c r="P147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30401.090740914897</v>
      </c>
      <c r="Q1475" s="37">
        <f>Table1[[#This Row],[Trended Medicare Pricing for all RHCs]]-Table1[[#This Row],[SumOfSFY23 Estimated Payment 6/13/2022]]</f>
        <v>-15635.014143111632</v>
      </c>
      <c r="R1475" s="35">
        <f>Table1[[#This Row],[SumOfUnits]]*Table1[[#This Row],[Actuarial Factor 6/13/22]]</f>
        <v>257.833014510346</v>
      </c>
    </row>
    <row r="1476" spans="1:18" x14ac:dyDescent="0.2">
      <c r="A1476" s="178" t="s">
        <v>74</v>
      </c>
      <c r="B1476" s="33" t="s">
        <v>624</v>
      </c>
      <c r="C1476" s="33" t="s">
        <v>249</v>
      </c>
      <c r="D1476" s="33" t="s">
        <v>184</v>
      </c>
      <c r="E1476" s="33" t="s">
        <v>787</v>
      </c>
      <c r="F1476" s="37">
        <v>40598.230000000003</v>
      </c>
      <c r="G1476" s="33">
        <v>228</v>
      </c>
      <c r="H1476" s="33">
        <v>228</v>
      </c>
      <c r="I1476" s="37">
        <f>Table1[[#This Row],[SumOfPaid]]*Table1[[#This Row],[Actuarial Factor 6/13/22]]</f>
        <v>50732.604831771685</v>
      </c>
      <c r="J1476" s="33">
        <v>1.2496260263506975</v>
      </c>
      <c r="K1476" s="33" t="s">
        <v>227</v>
      </c>
      <c r="L1476" s="33" t="s">
        <v>805</v>
      </c>
      <c r="M1476" s="35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76" s="35" t="str">
        <f>IFERROR(IF(Table1[[#This Row],[Medicare Rate in CR]]&gt;0,"Y","N"),"N")</f>
        <v>Y</v>
      </c>
      <c r="O1476" s="40">
        <f>Table1[[#This Row],[Medicare Rate in CR]]*Table1[[#This Row],[SumOfUnits]]*Table1[[#This Row],[Actuarial Factor 6/13/22]]</f>
        <v>33594.296286878453</v>
      </c>
      <c r="P147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33594.296286878453</v>
      </c>
      <c r="Q1476" s="37">
        <f>Table1[[#This Row],[Trended Medicare Pricing for all RHCs]]-Table1[[#This Row],[SumOfSFY23 Estimated Payment 6/13/2022]]</f>
        <v>-17138.308544893232</v>
      </c>
      <c r="R1476" s="35">
        <f>Table1[[#This Row],[SumOfUnits]]*Table1[[#This Row],[Actuarial Factor 6/13/22]]</f>
        <v>284.91473400795905</v>
      </c>
    </row>
    <row r="1477" spans="1:18" x14ac:dyDescent="0.2">
      <c r="A1477" s="178" t="s">
        <v>74</v>
      </c>
      <c r="B1477" s="33" t="s">
        <v>624</v>
      </c>
      <c r="C1477" s="33" t="s">
        <v>249</v>
      </c>
      <c r="D1477" s="33" t="s">
        <v>2</v>
      </c>
      <c r="E1477" s="33" t="s">
        <v>802</v>
      </c>
      <c r="F1477" s="37">
        <v>180.49</v>
      </c>
      <c r="G1477" s="33">
        <v>1</v>
      </c>
      <c r="H1477" s="33">
        <v>1</v>
      </c>
      <c r="I1477" s="37">
        <f>Table1[[#This Row],[SumOfPaid]]*Table1[[#This Row],[Actuarial Factor 6/13/22]]</f>
        <v>190.19226752044077</v>
      </c>
      <c r="J1477" s="33">
        <v>1.0537551527532869</v>
      </c>
      <c r="K1477" s="33" t="s">
        <v>227</v>
      </c>
      <c r="L1477" s="33" t="s">
        <v>805</v>
      </c>
      <c r="M1477" s="35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77" s="35" t="str">
        <f>IFERROR(IF(Table1[[#This Row],[Medicare Rate in CR]]&gt;0,"Y","N"),"N")</f>
        <v>Y</v>
      </c>
      <c r="O1477" s="40">
        <f>Table1[[#This Row],[Medicare Rate in CR]]*Table1[[#This Row],[SumOfUnits]]*Table1[[#This Row],[Actuarial Factor 6/13/22]]</f>
        <v>124.24827006114006</v>
      </c>
      <c r="P147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124.24827006114006</v>
      </c>
      <c r="Q1477" s="37">
        <f>Table1[[#This Row],[Trended Medicare Pricing for all RHCs]]-Table1[[#This Row],[SumOfSFY23 Estimated Payment 6/13/2022]]</f>
        <v>-65.943997459300704</v>
      </c>
      <c r="R1477" s="35">
        <f>Table1[[#This Row],[SumOfUnits]]*Table1[[#This Row],[Actuarial Factor 6/13/22]]</f>
        <v>1.0537551527532869</v>
      </c>
    </row>
    <row r="1478" spans="1:18" x14ac:dyDescent="0.2">
      <c r="A1478" s="178" t="s">
        <v>74</v>
      </c>
      <c r="B1478" s="33" t="s">
        <v>624</v>
      </c>
      <c r="C1478" s="33" t="s">
        <v>249</v>
      </c>
      <c r="D1478" s="33" t="s">
        <v>2</v>
      </c>
      <c r="E1478" s="33" t="s">
        <v>801</v>
      </c>
      <c r="F1478" s="37">
        <v>180.49</v>
      </c>
      <c r="G1478" s="33">
        <v>1</v>
      </c>
      <c r="H1478" s="33">
        <v>1</v>
      </c>
      <c r="I1478" s="37">
        <f>Table1[[#This Row],[SumOfPaid]]*Table1[[#This Row],[Actuarial Factor 6/13/22]]</f>
        <v>250.53411533573831</v>
      </c>
      <c r="J1478" s="33">
        <v>1.388077540781973</v>
      </c>
      <c r="K1478" s="33" t="s">
        <v>227</v>
      </c>
      <c r="L1478" s="33" t="s">
        <v>805</v>
      </c>
      <c r="M1478" s="35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78" s="35" t="str">
        <f>IFERROR(IF(Table1[[#This Row],[Medicare Rate in CR]]&gt;0,"Y","N"),"N")</f>
        <v>Y</v>
      </c>
      <c r="O1478" s="40">
        <f>Table1[[#This Row],[Medicare Rate in CR]]*Table1[[#This Row],[SumOfUnits]]*Table1[[#This Row],[Actuarial Factor 6/13/22]]</f>
        <v>163.66822283360244</v>
      </c>
      <c r="P147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163.66822283360244</v>
      </c>
      <c r="Q1478" s="37">
        <f>Table1[[#This Row],[Trended Medicare Pricing for all RHCs]]-Table1[[#This Row],[SumOfSFY23 Estimated Payment 6/13/2022]]</f>
        <v>-86.865892502135864</v>
      </c>
      <c r="R1478" s="35">
        <f>Table1[[#This Row],[SumOfUnits]]*Table1[[#This Row],[Actuarial Factor 6/13/22]]</f>
        <v>1.388077540781973</v>
      </c>
    </row>
    <row r="1479" spans="1:18" x14ac:dyDescent="0.2">
      <c r="A1479" s="178" t="s">
        <v>74</v>
      </c>
      <c r="B1479" s="33" t="s">
        <v>624</v>
      </c>
      <c r="C1479" s="33" t="s">
        <v>249</v>
      </c>
      <c r="D1479" s="33" t="s">
        <v>2</v>
      </c>
      <c r="E1479" s="33" t="s">
        <v>800</v>
      </c>
      <c r="F1479" s="37">
        <v>1791.55</v>
      </c>
      <c r="G1479" s="33">
        <v>10</v>
      </c>
      <c r="H1479" s="33">
        <v>10</v>
      </c>
      <c r="I1479" s="37">
        <f>Table1[[#This Row],[SumOfPaid]]*Table1[[#This Row],[Actuarial Factor 6/13/22]]</f>
        <v>2342.0213374137179</v>
      </c>
      <c r="J1479" s="33">
        <v>1.307259823847349</v>
      </c>
      <c r="K1479" s="33" t="s">
        <v>227</v>
      </c>
      <c r="L1479" s="33" t="s">
        <v>805</v>
      </c>
      <c r="M1479" s="35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79" s="35" t="str">
        <f>IFERROR(IF(Table1[[#This Row],[Medicare Rate in CR]]&gt;0,"Y","N"),"N")</f>
        <v>Y</v>
      </c>
      <c r="O1479" s="40">
        <f>Table1[[#This Row],[Medicare Rate in CR]]*Table1[[#This Row],[SumOfUnits]]*Table1[[#This Row],[Actuarial Factor 6/13/22]]</f>
        <v>1541.390058298409</v>
      </c>
      <c r="P147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1541.390058298409</v>
      </c>
      <c r="Q1479" s="37">
        <f>Table1[[#This Row],[Trended Medicare Pricing for all RHCs]]-Table1[[#This Row],[SumOfSFY23 Estimated Payment 6/13/2022]]</f>
        <v>-800.63127911530887</v>
      </c>
      <c r="R1479" s="35">
        <f>Table1[[#This Row],[SumOfUnits]]*Table1[[#This Row],[Actuarial Factor 6/13/22]]</f>
        <v>13.072598238473489</v>
      </c>
    </row>
    <row r="1480" spans="1:18" x14ac:dyDescent="0.2">
      <c r="A1480" s="178" t="s">
        <v>74</v>
      </c>
      <c r="B1480" s="33" t="s">
        <v>624</v>
      </c>
      <c r="C1480" s="33" t="s">
        <v>249</v>
      </c>
      <c r="D1480" s="33" t="s">
        <v>2</v>
      </c>
      <c r="E1480" s="33" t="s">
        <v>798</v>
      </c>
      <c r="F1480" s="37">
        <v>4297.05</v>
      </c>
      <c r="G1480" s="33">
        <v>24</v>
      </c>
      <c r="H1480" s="33">
        <v>24</v>
      </c>
      <c r="I1480" s="37">
        <f>Table1[[#This Row],[SumOfPaid]]*Table1[[#This Row],[Actuarial Factor 6/13/22]]</f>
        <v>6231.9936607845148</v>
      </c>
      <c r="J1480" s="33">
        <v>1.4502958217345654</v>
      </c>
      <c r="K1480" s="33" t="s">
        <v>227</v>
      </c>
      <c r="L1480" s="33" t="s">
        <v>805</v>
      </c>
      <c r="M1480" s="35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80" s="35" t="str">
        <f>IFERROR(IF(Table1[[#This Row],[Medicare Rate in CR]]&gt;0,"Y","N"),"N")</f>
        <v>Y</v>
      </c>
      <c r="O1480" s="40">
        <f>Table1[[#This Row],[Medicare Rate in CR]]*Table1[[#This Row],[SumOfUnits]]*Table1[[#This Row],[Actuarial Factor 6/13/22]]</f>
        <v>4104.1051281773425</v>
      </c>
      <c r="P148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4104.1051281773425</v>
      </c>
      <c r="Q1480" s="37">
        <f>Table1[[#This Row],[Trended Medicare Pricing for all RHCs]]-Table1[[#This Row],[SumOfSFY23 Estimated Payment 6/13/2022]]</f>
        <v>-2127.8885326071722</v>
      </c>
      <c r="R1480" s="35">
        <f>Table1[[#This Row],[SumOfUnits]]*Table1[[#This Row],[Actuarial Factor 6/13/22]]</f>
        <v>34.807099721629569</v>
      </c>
    </row>
    <row r="1481" spans="1:18" x14ac:dyDescent="0.2">
      <c r="A1481" s="178" t="s">
        <v>74</v>
      </c>
      <c r="B1481" s="33" t="s">
        <v>624</v>
      </c>
      <c r="C1481" s="33" t="s">
        <v>249</v>
      </c>
      <c r="D1481" s="33" t="s">
        <v>2</v>
      </c>
      <c r="E1481" s="33" t="s">
        <v>799</v>
      </c>
      <c r="F1481" s="37">
        <v>7163.74</v>
      </c>
      <c r="G1481" s="33">
        <v>40</v>
      </c>
      <c r="H1481" s="33">
        <v>40</v>
      </c>
      <c r="I1481" s="37">
        <f>Table1[[#This Row],[SumOfPaid]]*Table1[[#This Row],[Actuarial Factor 6/13/22]]</f>
        <v>8152.3057359125687</v>
      </c>
      <c r="J1481" s="33">
        <v>1.1379957586278353</v>
      </c>
      <c r="K1481" s="33" t="s">
        <v>227</v>
      </c>
      <c r="L1481" s="33" t="s">
        <v>805</v>
      </c>
      <c r="M1481" s="35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81" s="35" t="str">
        <f>IFERROR(IF(Table1[[#This Row],[Medicare Rate in CR]]&gt;0,"Y","N"),"N")</f>
        <v>Y</v>
      </c>
      <c r="O1481" s="40">
        <f>Table1[[#This Row],[Medicare Rate in CR]]*Table1[[#This Row],[SumOfUnits]]*Table1[[#This Row],[Actuarial Factor 6/13/22]]</f>
        <v>5367.2431959923224</v>
      </c>
      <c r="P148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5367.2431959923224</v>
      </c>
      <c r="Q1481" s="37">
        <f>Table1[[#This Row],[Trended Medicare Pricing for all RHCs]]-Table1[[#This Row],[SumOfSFY23 Estimated Payment 6/13/2022]]</f>
        <v>-2785.0625399202463</v>
      </c>
      <c r="R1481" s="35">
        <f>Table1[[#This Row],[SumOfUnits]]*Table1[[#This Row],[Actuarial Factor 6/13/22]]</f>
        <v>45.519830345113412</v>
      </c>
    </row>
    <row r="1482" spans="1:18" x14ac:dyDescent="0.2">
      <c r="A1482" s="178" t="s">
        <v>74</v>
      </c>
      <c r="B1482" s="33" t="s">
        <v>624</v>
      </c>
      <c r="C1482" s="33" t="s">
        <v>249</v>
      </c>
      <c r="D1482" s="33" t="s">
        <v>185</v>
      </c>
      <c r="E1482" s="33" t="s">
        <v>797</v>
      </c>
      <c r="F1482" s="37">
        <v>8039.2800000000007</v>
      </c>
      <c r="G1482" s="33">
        <v>45</v>
      </c>
      <c r="H1482" s="33">
        <v>45</v>
      </c>
      <c r="I1482" s="37">
        <f>Table1[[#This Row],[SumOfPaid]]*Table1[[#This Row],[Actuarial Factor 6/13/22]]</f>
        <v>8765.9281828543735</v>
      </c>
      <c r="J1482" s="33">
        <v>1.0903872215987467</v>
      </c>
      <c r="K1482" s="33" t="s">
        <v>227</v>
      </c>
      <c r="L1482" s="33" t="s">
        <v>805</v>
      </c>
      <c r="M1482" s="35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82" s="35" t="str">
        <f>IFERROR(IF(Table1[[#This Row],[Medicare Rate in CR]]&gt;0,"Y","N"),"N")</f>
        <v>Y</v>
      </c>
      <c r="O1482" s="40">
        <f>Table1[[#This Row],[Medicare Rate in CR]]*Table1[[#This Row],[SumOfUnits]]*Table1[[#This Row],[Actuarial Factor 6/13/22]]</f>
        <v>5785.5400784418698</v>
      </c>
      <c r="P148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5785.5400784418698</v>
      </c>
      <c r="Q1482" s="37">
        <f>Table1[[#This Row],[Trended Medicare Pricing for all RHCs]]-Table1[[#This Row],[SumOfSFY23 Estimated Payment 6/13/2022]]</f>
        <v>-2980.3881044125037</v>
      </c>
      <c r="R1482" s="35">
        <f>Table1[[#This Row],[SumOfUnits]]*Table1[[#This Row],[Actuarial Factor 6/13/22]]</f>
        <v>49.067424971943602</v>
      </c>
    </row>
    <row r="1483" spans="1:18" x14ac:dyDescent="0.2">
      <c r="A1483" s="178" t="s">
        <v>74</v>
      </c>
      <c r="B1483" s="33" t="s">
        <v>624</v>
      </c>
      <c r="C1483" s="33" t="s">
        <v>249</v>
      </c>
      <c r="D1483" s="33" t="s">
        <v>185</v>
      </c>
      <c r="E1483" s="33" t="s">
        <v>796</v>
      </c>
      <c r="F1483" s="37">
        <v>2335.69</v>
      </c>
      <c r="G1483" s="33">
        <v>13</v>
      </c>
      <c r="H1483" s="33">
        <v>13</v>
      </c>
      <c r="I1483" s="37">
        <f>Table1[[#This Row],[SumOfPaid]]*Table1[[#This Row],[Actuarial Factor 6/13/22]]</f>
        <v>2220.8012489902271</v>
      </c>
      <c r="J1483" s="33">
        <v>0.95081164409242114</v>
      </c>
      <c r="K1483" s="33" t="s">
        <v>227</v>
      </c>
      <c r="L1483" s="33" t="s">
        <v>805</v>
      </c>
      <c r="M1483" s="35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83" s="35" t="str">
        <f>IFERROR(IF(Table1[[#This Row],[Medicare Rate in CR]]&gt;0,"Y","N"),"N")</f>
        <v>Y</v>
      </c>
      <c r="O1483" s="40">
        <f>Table1[[#This Row],[Medicare Rate in CR]]*Table1[[#This Row],[SumOfUnits]]*Table1[[#This Row],[Actuarial Factor 6/13/22]]</f>
        <v>1457.4326124141858</v>
      </c>
      <c r="P148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1457.4326124141858</v>
      </c>
      <c r="Q1483" s="37">
        <f>Table1[[#This Row],[Trended Medicare Pricing for all RHCs]]-Table1[[#This Row],[SumOfSFY23 Estimated Payment 6/13/2022]]</f>
        <v>-763.36863657604135</v>
      </c>
      <c r="R1483" s="35">
        <f>Table1[[#This Row],[SumOfUnits]]*Table1[[#This Row],[Actuarial Factor 6/13/22]]</f>
        <v>12.360551373201474</v>
      </c>
    </row>
    <row r="1484" spans="1:18" x14ac:dyDescent="0.2">
      <c r="A1484" s="178" t="s">
        <v>74</v>
      </c>
      <c r="B1484" s="33" t="s">
        <v>624</v>
      </c>
      <c r="C1484" s="33" t="s">
        <v>249</v>
      </c>
      <c r="D1484" s="33" t="s">
        <v>185</v>
      </c>
      <c r="E1484" s="33" t="s">
        <v>795</v>
      </c>
      <c r="F1484" s="37">
        <v>26631.899999999987</v>
      </c>
      <c r="G1484" s="33">
        <v>149</v>
      </c>
      <c r="H1484" s="33">
        <v>149</v>
      </c>
      <c r="I1484" s="37">
        <f>Table1[[#This Row],[SumOfPaid]]*Table1[[#This Row],[Actuarial Factor 6/13/22]]</f>
        <v>30367.772584182021</v>
      </c>
      <c r="J1484" s="33">
        <v>1.1402781094920766</v>
      </c>
      <c r="K1484" s="33" t="s">
        <v>227</v>
      </c>
      <c r="L1484" s="33" t="s">
        <v>805</v>
      </c>
      <c r="M1484" s="35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84" s="35" t="str">
        <f>IFERROR(IF(Table1[[#This Row],[Medicare Rate in CR]]&gt;0,"Y","N"),"N")</f>
        <v>Y</v>
      </c>
      <c r="O1484" s="40">
        <f>Table1[[#This Row],[Medicare Rate in CR]]*Table1[[#This Row],[SumOfUnits]]*Table1[[#This Row],[Actuarial Factor 6/13/22]]</f>
        <v>20033.078591641402</v>
      </c>
      <c r="P148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20033.078591641402</v>
      </c>
      <c r="Q1484" s="37">
        <f>Table1[[#This Row],[Trended Medicare Pricing for all RHCs]]-Table1[[#This Row],[SumOfSFY23 Estimated Payment 6/13/2022]]</f>
        <v>-10334.693992540619</v>
      </c>
      <c r="R1484" s="35">
        <f>Table1[[#This Row],[SumOfUnits]]*Table1[[#This Row],[Actuarial Factor 6/13/22]]</f>
        <v>169.90143831431942</v>
      </c>
    </row>
    <row r="1485" spans="1:18" x14ac:dyDescent="0.2">
      <c r="A1485" s="178" t="s">
        <v>74</v>
      </c>
      <c r="B1485" s="33" t="s">
        <v>624</v>
      </c>
      <c r="C1485" s="33" t="s">
        <v>422</v>
      </c>
      <c r="D1485" s="33" t="s">
        <v>184</v>
      </c>
      <c r="E1485" s="33" t="s">
        <v>786</v>
      </c>
      <c r="F1485" s="37">
        <v>177.82</v>
      </c>
      <c r="G1485" s="33">
        <v>1</v>
      </c>
      <c r="H1485" s="33">
        <v>1</v>
      </c>
      <c r="I1485" s="37">
        <f>Table1[[#This Row],[SumOfPaid]]*Table1[[#This Row],[Actuarial Factor 6/13/22]]</f>
        <v>277.83532892758996</v>
      </c>
      <c r="J1485" s="33">
        <v>1.5624526427150487</v>
      </c>
      <c r="K1485" s="33" t="s">
        <v>227</v>
      </c>
      <c r="L1485" s="33" t="s">
        <v>805</v>
      </c>
      <c r="M1485" s="35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85" s="35" t="str">
        <f>IFERROR(IF(Table1[[#This Row],[Medicare Rate in CR]]&gt;0,"Y","N"),"N")</f>
        <v>Y</v>
      </c>
      <c r="O1485" s="40">
        <f>Table1[[#This Row],[Medicare Rate in CR]]*Table1[[#This Row],[SumOfUnits]]*Table1[[#This Row],[Actuarial Factor 6/13/22]]</f>
        <v>184.22879110253137</v>
      </c>
      <c r="P148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184.22879110253137</v>
      </c>
      <c r="Q1485" s="37">
        <f>Table1[[#This Row],[Trended Medicare Pricing for all RHCs]]-Table1[[#This Row],[SumOfSFY23 Estimated Payment 6/13/2022]]</f>
        <v>-93.606537825058581</v>
      </c>
      <c r="R1485" s="35">
        <f>Table1[[#This Row],[SumOfUnits]]*Table1[[#This Row],[Actuarial Factor 6/13/22]]</f>
        <v>1.5624526427150487</v>
      </c>
    </row>
    <row r="1486" spans="1:18" x14ac:dyDescent="0.2">
      <c r="A1486" s="178" t="s">
        <v>74</v>
      </c>
      <c r="B1486" s="33" t="s">
        <v>624</v>
      </c>
      <c r="C1486" s="33" t="s">
        <v>422</v>
      </c>
      <c r="D1486" s="33" t="s">
        <v>184</v>
      </c>
      <c r="E1486" s="33" t="s">
        <v>790</v>
      </c>
      <c r="F1486" s="37">
        <v>358.31</v>
      </c>
      <c r="G1486" s="33">
        <v>2</v>
      </c>
      <c r="H1486" s="33">
        <v>2</v>
      </c>
      <c r="I1486" s="37">
        <f>Table1[[#This Row],[SumOfPaid]]*Table1[[#This Row],[Actuarial Factor 6/13/22]]</f>
        <v>753.34615041716279</v>
      </c>
      <c r="J1486" s="33">
        <v>2.1024982568646222</v>
      </c>
      <c r="K1486" s="33" t="s">
        <v>227</v>
      </c>
      <c r="L1486" s="33" t="s">
        <v>805</v>
      </c>
      <c r="M1486" s="35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86" s="35" t="str">
        <f>IFERROR(IF(Table1[[#This Row],[Medicare Rate in CR]]&gt;0,"Y","N"),"N")</f>
        <v>Y</v>
      </c>
      <c r="O1486" s="40">
        <f>Table1[[#This Row],[Medicare Rate in CR]]*Table1[[#This Row],[SumOfUnits]]*Table1[[#This Row],[Actuarial Factor 6/13/22]]</f>
        <v>495.81113893381519</v>
      </c>
      <c r="P148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495.81113893381519</v>
      </c>
      <c r="Q1486" s="37">
        <f>Table1[[#This Row],[Trended Medicare Pricing for all RHCs]]-Table1[[#This Row],[SumOfSFY23 Estimated Payment 6/13/2022]]</f>
        <v>-257.5350114833476</v>
      </c>
      <c r="R1486" s="35">
        <f>Table1[[#This Row],[SumOfUnits]]*Table1[[#This Row],[Actuarial Factor 6/13/22]]</f>
        <v>4.2049965137292444</v>
      </c>
    </row>
    <row r="1487" spans="1:18" x14ac:dyDescent="0.2">
      <c r="A1487" s="178" t="s">
        <v>74</v>
      </c>
      <c r="B1487" s="33" t="s">
        <v>624</v>
      </c>
      <c r="C1487" s="33" t="s">
        <v>422</v>
      </c>
      <c r="D1487" s="33" t="s">
        <v>184</v>
      </c>
      <c r="E1487" s="33" t="s">
        <v>789</v>
      </c>
      <c r="F1487" s="37">
        <v>177.82</v>
      </c>
      <c r="G1487" s="33">
        <v>1</v>
      </c>
      <c r="H1487" s="33">
        <v>1</v>
      </c>
      <c r="I1487" s="37">
        <f>Table1[[#This Row],[SumOfPaid]]*Table1[[#This Row],[Actuarial Factor 6/13/22]]</f>
        <v>290.14602979196212</v>
      </c>
      <c r="J1487" s="33">
        <v>1.6316838926552815</v>
      </c>
      <c r="K1487" s="33" t="s">
        <v>227</v>
      </c>
      <c r="L1487" s="33" t="s">
        <v>805</v>
      </c>
      <c r="M1487" s="35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87" s="35" t="str">
        <f>IFERROR(IF(Table1[[#This Row],[Medicare Rate in CR]]&gt;0,"Y","N"),"N")</f>
        <v>Y</v>
      </c>
      <c r="O1487" s="40">
        <f>Table1[[#This Row],[Medicare Rate in CR]]*Table1[[#This Row],[SumOfUnits]]*Table1[[#This Row],[Actuarial Factor 6/13/22]]</f>
        <v>192.39184778298423</v>
      </c>
      <c r="P148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192.39184778298423</v>
      </c>
      <c r="Q1487" s="37">
        <f>Table1[[#This Row],[Trended Medicare Pricing for all RHCs]]-Table1[[#This Row],[SumOfSFY23 Estimated Payment 6/13/2022]]</f>
        <v>-97.754182008977892</v>
      </c>
      <c r="R1487" s="35">
        <f>Table1[[#This Row],[SumOfUnits]]*Table1[[#This Row],[Actuarial Factor 6/13/22]]</f>
        <v>1.6316838926552815</v>
      </c>
    </row>
    <row r="1488" spans="1:18" x14ac:dyDescent="0.2">
      <c r="A1488" s="178" t="s">
        <v>74</v>
      </c>
      <c r="B1488" s="33" t="s">
        <v>624</v>
      </c>
      <c r="C1488" s="33" t="s">
        <v>422</v>
      </c>
      <c r="D1488" s="33" t="s">
        <v>185</v>
      </c>
      <c r="E1488" s="33" t="s">
        <v>797</v>
      </c>
      <c r="F1488" s="37">
        <v>355.64</v>
      </c>
      <c r="G1488" s="33">
        <v>2</v>
      </c>
      <c r="H1488" s="33">
        <v>2</v>
      </c>
      <c r="I1488" s="37">
        <f>Table1[[#This Row],[SumOfPaid]]*Table1[[#This Row],[Actuarial Factor 6/13/22]]</f>
        <v>352.59713868438439</v>
      </c>
      <c r="J1488" s="33">
        <v>0.99144398460348782</v>
      </c>
      <c r="K1488" s="33" t="s">
        <v>227</v>
      </c>
      <c r="L1488" s="33" t="s">
        <v>805</v>
      </c>
      <c r="M1488" s="35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88" s="35" t="str">
        <f>IFERROR(IF(Table1[[#This Row],[Medicare Rate in CR]]&gt;0,"Y","N"),"N")</f>
        <v>Y</v>
      </c>
      <c r="O1488" s="40">
        <f>Table1[[#This Row],[Medicare Rate in CR]]*Table1[[#This Row],[SumOfUnits]]*Table1[[#This Row],[Actuarial Factor 6/13/22]]</f>
        <v>233.8023204491945</v>
      </c>
      <c r="P148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233.8023204491945</v>
      </c>
      <c r="Q1488" s="37">
        <f>Table1[[#This Row],[Trended Medicare Pricing for all RHCs]]-Table1[[#This Row],[SumOfSFY23 Estimated Payment 6/13/2022]]</f>
        <v>-118.79481823518989</v>
      </c>
      <c r="R1488" s="35">
        <f>Table1[[#This Row],[SumOfUnits]]*Table1[[#This Row],[Actuarial Factor 6/13/22]]</f>
        <v>1.9828879692069756</v>
      </c>
    </row>
    <row r="1489" spans="1:18" x14ac:dyDescent="0.2">
      <c r="A1489" s="178" t="s">
        <v>74</v>
      </c>
      <c r="B1489" s="33" t="s">
        <v>624</v>
      </c>
      <c r="C1489" s="33" t="s">
        <v>422</v>
      </c>
      <c r="D1489" s="33" t="s">
        <v>185</v>
      </c>
      <c r="E1489" s="33" t="s">
        <v>795</v>
      </c>
      <c r="F1489" s="37">
        <v>360.98</v>
      </c>
      <c r="G1489" s="33">
        <v>2</v>
      </c>
      <c r="H1489" s="33">
        <v>2</v>
      </c>
      <c r="I1489" s="37">
        <f>Table1[[#This Row],[SumOfPaid]]*Table1[[#This Row],[Actuarial Factor 6/13/22]]</f>
        <v>409.32850706073873</v>
      </c>
      <c r="J1489" s="33">
        <v>1.133936802761202</v>
      </c>
      <c r="K1489" s="33" t="s">
        <v>227</v>
      </c>
      <c r="L1489" s="33" t="s">
        <v>805</v>
      </c>
      <c r="M1489" s="35">
        <f>IFERROR(INDEX(FreeStand_MedicareCRs!E:E,MATCH(Table1[[#This Row],[Medicare Number]],FreeStand_MedicareCRs!A:A,0)),INDEX(HospitalBased_Mdcr_Rates!G:G,MATCH(Table1[[#This Row],[Medicare Number]],HospitalBased_Mdcr_Rates!E:E,0)))</f>
        <v>117.91</v>
      </c>
      <c r="N1489" s="35" t="str">
        <f>IFERROR(IF(Table1[[#This Row],[Medicare Rate in CR]]&gt;0,"Y","N"),"N")</f>
        <v>Y</v>
      </c>
      <c r="O1489" s="40">
        <f>Table1[[#This Row],[Medicare Rate in CR]]*Table1[[#This Row],[SumOfUnits]]*Table1[[#This Row],[Actuarial Factor 6/13/22]]</f>
        <v>267.40497682714664</v>
      </c>
      <c r="P148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267.40497682714664</v>
      </c>
      <c r="Q1489" s="37">
        <f>Table1[[#This Row],[Trended Medicare Pricing for all RHCs]]-Table1[[#This Row],[SumOfSFY23 Estimated Payment 6/13/2022]]</f>
        <v>-141.92353023359209</v>
      </c>
      <c r="R1489" s="35">
        <f>Table1[[#This Row],[SumOfUnits]]*Table1[[#This Row],[Actuarial Factor 6/13/22]]</f>
        <v>2.267873605522404</v>
      </c>
    </row>
    <row r="1490" spans="1:18" x14ac:dyDescent="0.2">
      <c r="A1490" s="178" t="s">
        <v>75</v>
      </c>
      <c r="B1490" s="33" t="s">
        <v>618</v>
      </c>
      <c r="C1490" s="33" t="s">
        <v>421</v>
      </c>
      <c r="D1490" s="33" t="s">
        <v>185</v>
      </c>
      <c r="E1490" s="33" t="s">
        <v>796</v>
      </c>
      <c r="F1490" s="37">
        <v>187.38000000000002</v>
      </c>
      <c r="G1490" s="33">
        <v>3</v>
      </c>
      <c r="H1490" s="33">
        <v>3</v>
      </c>
      <c r="I1490" s="37">
        <f>Table1[[#This Row],[SumOfPaid]]*Table1[[#This Row],[Actuarial Factor 6/13/22]]</f>
        <v>164.33487613953091</v>
      </c>
      <c r="J1490" s="33">
        <v>0.87701396167963974</v>
      </c>
      <c r="K1490" s="33" t="s">
        <v>197</v>
      </c>
      <c r="L1490" s="33" t="s">
        <v>805</v>
      </c>
      <c r="M1490" s="35">
        <f>IFERROR(INDEX(FreeStand_MedicareCRs!E:E,MATCH(Table1[[#This Row],[Medicare Number]],FreeStand_MedicareCRs!A:A,0)),INDEX(HospitalBased_Mdcr_Rates!G:G,MATCH(Table1[[#This Row],[Medicare Number]],HospitalBased_Mdcr_Rates!E:E,0)))</f>
        <v>407.59</v>
      </c>
      <c r="N1490" s="35" t="str">
        <f>IFERROR(IF(Table1[[#This Row],[Medicare Rate in CR]]&gt;0,"Y","N"),"N")</f>
        <v>Y</v>
      </c>
      <c r="O1490" s="40">
        <f>Table1[[#This Row],[Medicare Rate in CR]]*Table1[[#This Row],[SumOfUnits]]*Table1[[#This Row],[Actuarial Factor 6/13/22]]</f>
        <v>1072.3863619230131</v>
      </c>
      <c r="P149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1072.3863619230131</v>
      </c>
      <c r="Q1490" s="37">
        <f>Table1[[#This Row],[Trended Medicare Pricing for all RHCs]]-Table1[[#This Row],[SumOfSFY23 Estimated Payment 6/13/2022]]</f>
        <v>908.05148578348212</v>
      </c>
      <c r="R1490" s="35">
        <f>Table1[[#This Row],[SumOfUnits]]*Table1[[#This Row],[Actuarial Factor 6/13/22]]</f>
        <v>2.6310418850389192</v>
      </c>
    </row>
    <row r="1491" spans="1:18" x14ac:dyDescent="0.2">
      <c r="A1491" s="178" t="s">
        <v>75</v>
      </c>
      <c r="B1491" s="33" t="s">
        <v>618</v>
      </c>
      <c r="C1491" s="33" t="s">
        <v>381</v>
      </c>
      <c r="D1491" s="33" t="s">
        <v>185</v>
      </c>
      <c r="E1491" s="33" t="s">
        <v>796</v>
      </c>
      <c r="F1491" s="37">
        <v>620.26</v>
      </c>
      <c r="G1491" s="33">
        <v>10</v>
      </c>
      <c r="H1491" s="33">
        <v>10</v>
      </c>
      <c r="I1491" s="37">
        <f>Table1[[#This Row],[SumOfPaid]]*Table1[[#This Row],[Actuarial Factor 6/13/22]]</f>
        <v>505.48267532564881</v>
      </c>
      <c r="J1491" s="33">
        <v>0.81495288318712933</v>
      </c>
      <c r="K1491" s="33" t="s">
        <v>197</v>
      </c>
      <c r="L1491" s="33" t="s">
        <v>805</v>
      </c>
      <c r="M1491" s="35">
        <f>IFERROR(INDEX(FreeStand_MedicareCRs!E:E,MATCH(Table1[[#This Row],[Medicare Number]],FreeStand_MedicareCRs!A:A,0)),INDEX(HospitalBased_Mdcr_Rates!G:G,MATCH(Table1[[#This Row],[Medicare Number]],HospitalBased_Mdcr_Rates!E:E,0)))</f>
        <v>407.59</v>
      </c>
      <c r="N1491" s="35" t="str">
        <f>IFERROR(IF(Table1[[#This Row],[Medicare Rate in CR]]&gt;0,"Y","N"),"N")</f>
        <v>Y</v>
      </c>
      <c r="O1491" s="40">
        <f>Table1[[#This Row],[Medicare Rate in CR]]*Table1[[#This Row],[SumOfUnits]]*Table1[[#This Row],[Actuarial Factor 6/13/22]]</f>
        <v>3321.6664565824203</v>
      </c>
      <c r="P149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3321.6664565824203</v>
      </c>
      <c r="Q1491" s="37">
        <f>Table1[[#This Row],[Trended Medicare Pricing for all RHCs]]-Table1[[#This Row],[SumOfSFY23 Estimated Payment 6/13/2022]]</f>
        <v>2816.1837812567715</v>
      </c>
      <c r="R1491" s="35">
        <f>Table1[[#This Row],[SumOfUnits]]*Table1[[#This Row],[Actuarial Factor 6/13/22]]</f>
        <v>8.1495288318712937</v>
      </c>
    </row>
    <row r="1492" spans="1:18" x14ac:dyDescent="0.2">
      <c r="A1492" s="178" t="s">
        <v>75</v>
      </c>
      <c r="B1492" s="33" t="s">
        <v>618</v>
      </c>
      <c r="C1492" s="33" t="s">
        <v>422</v>
      </c>
      <c r="D1492" s="33" t="s">
        <v>185</v>
      </c>
      <c r="E1492" s="33" t="s">
        <v>796</v>
      </c>
      <c r="F1492" s="37">
        <v>313.85000000000002</v>
      </c>
      <c r="G1492" s="33">
        <v>5</v>
      </c>
      <c r="H1492" s="33">
        <v>5</v>
      </c>
      <c r="I1492" s="37">
        <f>Table1[[#This Row],[SumOfPaid]]*Table1[[#This Row],[Actuarial Factor 6/13/22]]</f>
        <v>313.77610259587362</v>
      </c>
      <c r="J1492" s="33">
        <v>0.99976454547036353</v>
      </c>
      <c r="K1492" s="33" t="s">
        <v>197</v>
      </c>
      <c r="L1492" s="33" t="s">
        <v>805</v>
      </c>
      <c r="M1492" s="35">
        <f>IFERROR(INDEX(FreeStand_MedicareCRs!E:E,MATCH(Table1[[#This Row],[Medicare Number]],FreeStand_MedicareCRs!A:A,0)),INDEX(HospitalBased_Mdcr_Rates!G:G,MATCH(Table1[[#This Row],[Medicare Number]],HospitalBased_Mdcr_Rates!E:E,0)))</f>
        <v>407.59</v>
      </c>
      <c r="N1492" s="35" t="str">
        <f>IFERROR(IF(Table1[[#This Row],[Medicare Rate in CR]]&gt;0,"Y","N"),"N")</f>
        <v>Y</v>
      </c>
      <c r="O1492" s="40">
        <f>Table1[[#This Row],[Medicare Rate in CR]]*Table1[[#This Row],[SumOfUnits]]*Table1[[#This Row],[Actuarial Factor 6/13/22]]</f>
        <v>2037.4701554413273</v>
      </c>
      <c r="P149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2037.4701554413273</v>
      </c>
      <c r="Q1492" s="37">
        <f>Table1[[#This Row],[Trended Medicare Pricing for all RHCs]]-Table1[[#This Row],[SumOfSFY23 Estimated Payment 6/13/2022]]</f>
        <v>1723.6940528454536</v>
      </c>
      <c r="R1492" s="35">
        <f>Table1[[#This Row],[SumOfUnits]]*Table1[[#This Row],[Actuarial Factor 6/13/22]]</f>
        <v>4.9988227273518175</v>
      </c>
    </row>
    <row r="1493" spans="1:18" x14ac:dyDescent="0.2">
      <c r="A1493" s="178" t="s">
        <v>75</v>
      </c>
      <c r="B1493" s="33" t="s">
        <v>618</v>
      </c>
      <c r="C1493" s="33" t="s">
        <v>192</v>
      </c>
      <c r="D1493" s="33" t="s">
        <v>184</v>
      </c>
      <c r="E1493" s="33" t="s">
        <v>789</v>
      </c>
      <c r="F1493" s="37">
        <v>62.77</v>
      </c>
      <c r="G1493" s="33">
        <v>1</v>
      </c>
      <c r="H1493" s="33">
        <v>1</v>
      </c>
      <c r="I1493" s="37">
        <f>Table1[[#This Row],[SumOfPaid]]*Table1[[#This Row],[Actuarial Factor 6/13/22]]</f>
        <v>86.566499924524976</v>
      </c>
      <c r="J1493" s="33">
        <v>1.3791062597502783</v>
      </c>
      <c r="K1493" s="33" t="s">
        <v>197</v>
      </c>
      <c r="L1493" s="33" t="s">
        <v>805</v>
      </c>
      <c r="M1493" s="35">
        <f>IFERROR(INDEX(FreeStand_MedicareCRs!E:E,MATCH(Table1[[#This Row],[Medicare Number]],FreeStand_MedicareCRs!A:A,0)),INDEX(HospitalBased_Mdcr_Rates!G:G,MATCH(Table1[[#This Row],[Medicare Number]],HospitalBased_Mdcr_Rates!E:E,0)))</f>
        <v>407.59</v>
      </c>
      <c r="N1493" s="35" t="str">
        <f>IFERROR(IF(Table1[[#This Row],[Medicare Rate in CR]]&gt;0,"Y","N"),"N")</f>
        <v>Y</v>
      </c>
      <c r="O1493" s="40">
        <f>Table1[[#This Row],[Medicare Rate in CR]]*Table1[[#This Row],[SumOfUnits]]*Table1[[#This Row],[Actuarial Factor 6/13/22]]</f>
        <v>562.10992041161592</v>
      </c>
      <c r="P149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562.10992041161592</v>
      </c>
      <c r="Q1493" s="37">
        <f>Table1[[#This Row],[Trended Medicare Pricing for all RHCs]]-Table1[[#This Row],[SumOfSFY23 Estimated Payment 6/13/2022]]</f>
        <v>475.54342048709094</v>
      </c>
      <c r="R1493" s="35">
        <f>Table1[[#This Row],[SumOfUnits]]*Table1[[#This Row],[Actuarial Factor 6/13/22]]</f>
        <v>1.3791062597502783</v>
      </c>
    </row>
    <row r="1494" spans="1:18" x14ac:dyDescent="0.2">
      <c r="A1494" s="178" t="s">
        <v>75</v>
      </c>
      <c r="B1494" s="33" t="s">
        <v>618</v>
      </c>
      <c r="C1494" s="33" t="s">
        <v>192</v>
      </c>
      <c r="D1494" s="33" t="s">
        <v>184</v>
      </c>
      <c r="E1494" s="33" t="s">
        <v>791</v>
      </c>
      <c r="F1494" s="37">
        <v>313.85000000000002</v>
      </c>
      <c r="G1494" s="33">
        <v>5</v>
      </c>
      <c r="H1494" s="33">
        <v>5</v>
      </c>
      <c r="I1494" s="37">
        <f>Table1[[#This Row],[SumOfPaid]]*Table1[[#This Row],[Actuarial Factor 6/13/22]]</f>
        <v>482.06787677423415</v>
      </c>
      <c r="J1494" s="33">
        <v>1.535981764455103</v>
      </c>
      <c r="K1494" s="33" t="s">
        <v>197</v>
      </c>
      <c r="L1494" s="33" t="s">
        <v>805</v>
      </c>
      <c r="M1494" s="35">
        <f>IFERROR(INDEX(FreeStand_MedicareCRs!E:E,MATCH(Table1[[#This Row],[Medicare Number]],FreeStand_MedicareCRs!A:A,0)),INDEX(HospitalBased_Mdcr_Rates!G:G,MATCH(Table1[[#This Row],[Medicare Number]],HospitalBased_Mdcr_Rates!E:E,0)))</f>
        <v>407.59</v>
      </c>
      <c r="N1494" s="35" t="str">
        <f>IFERROR(IF(Table1[[#This Row],[Medicare Rate in CR]]&gt;0,"Y","N"),"N")</f>
        <v>Y</v>
      </c>
      <c r="O1494" s="40">
        <f>Table1[[#This Row],[Medicare Rate in CR]]*Table1[[#This Row],[SumOfUnits]]*Table1[[#This Row],[Actuarial Factor 6/13/22]]</f>
        <v>3130.2540368712771</v>
      </c>
      <c r="P149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3130.2540368712771</v>
      </c>
      <c r="Q1494" s="37">
        <f>Table1[[#This Row],[Trended Medicare Pricing for all RHCs]]-Table1[[#This Row],[SumOfSFY23 Estimated Payment 6/13/2022]]</f>
        <v>2648.1861600970428</v>
      </c>
      <c r="R1494" s="35">
        <f>Table1[[#This Row],[SumOfUnits]]*Table1[[#This Row],[Actuarial Factor 6/13/22]]</f>
        <v>7.6799088222755154</v>
      </c>
    </row>
    <row r="1495" spans="1:18" x14ac:dyDescent="0.2">
      <c r="A1495" s="178" t="s">
        <v>75</v>
      </c>
      <c r="B1495" s="33" t="s">
        <v>618</v>
      </c>
      <c r="C1495" s="33" t="s">
        <v>192</v>
      </c>
      <c r="D1495" s="33" t="s">
        <v>184</v>
      </c>
      <c r="E1495" s="33" t="s">
        <v>788</v>
      </c>
      <c r="F1495" s="37">
        <v>373.83000000000004</v>
      </c>
      <c r="G1495" s="33">
        <v>6</v>
      </c>
      <c r="H1495" s="33">
        <v>6</v>
      </c>
      <c r="I1495" s="37">
        <f>Table1[[#This Row],[SumOfPaid]]*Table1[[#This Row],[Actuarial Factor 6/13/22]]</f>
        <v>712.02206458025785</v>
      </c>
      <c r="J1495" s="33">
        <v>1.9046680699255216</v>
      </c>
      <c r="K1495" s="33" t="s">
        <v>197</v>
      </c>
      <c r="L1495" s="33" t="s">
        <v>805</v>
      </c>
      <c r="M1495" s="35">
        <f>IFERROR(INDEX(FreeStand_MedicareCRs!E:E,MATCH(Table1[[#This Row],[Medicare Number]],FreeStand_MedicareCRs!A:A,0)),INDEX(HospitalBased_Mdcr_Rates!G:G,MATCH(Table1[[#This Row],[Medicare Number]],HospitalBased_Mdcr_Rates!E:E,0)))</f>
        <v>407.59</v>
      </c>
      <c r="N1495" s="35" t="str">
        <f>IFERROR(IF(Table1[[#This Row],[Medicare Rate in CR]]&gt;0,"Y","N"),"N")</f>
        <v>Y</v>
      </c>
      <c r="O1495" s="40">
        <f>Table1[[#This Row],[Medicare Rate in CR]]*Table1[[#This Row],[SumOfUnits]]*Table1[[#This Row],[Actuarial Factor 6/13/22]]</f>
        <v>4657.9419517256601</v>
      </c>
      <c r="P149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4657.9419517256601</v>
      </c>
      <c r="Q1495" s="37">
        <f>Table1[[#This Row],[Trended Medicare Pricing for all RHCs]]-Table1[[#This Row],[SumOfSFY23 Estimated Payment 6/13/2022]]</f>
        <v>3945.9198871454023</v>
      </c>
      <c r="R1495" s="35">
        <f>Table1[[#This Row],[SumOfUnits]]*Table1[[#This Row],[Actuarial Factor 6/13/22]]</f>
        <v>11.42800841955313</v>
      </c>
    </row>
    <row r="1496" spans="1:18" x14ac:dyDescent="0.2">
      <c r="A1496" s="178" t="s">
        <v>75</v>
      </c>
      <c r="B1496" s="33" t="s">
        <v>618</v>
      </c>
      <c r="C1496" s="33" t="s">
        <v>192</v>
      </c>
      <c r="D1496" s="33" t="s">
        <v>185</v>
      </c>
      <c r="E1496" s="33" t="s">
        <v>794</v>
      </c>
      <c r="F1496" s="37">
        <v>585.63</v>
      </c>
      <c r="G1496" s="33">
        <v>7</v>
      </c>
      <c r="H1496" s="33">
        <v>7</v>
      </c>
      <c r="I1496" s="37">
        <f>Table1[[#This Row],[SumOfPaid]]*Table1[[#This Row],[Actuarial Factor 6/13/22]]</f>
        <v>650.2375052529818</v>
      </c>
      <c r="J1496" s="33">
        <v>1.1103213722879324</v>
      </c>
      <c r="K1496" s="33" t="s">
        <v>197</v>
      </c>
      <c r="L1496" s="33" t="s">
        <v>805</v>
      </c>
      <c r="M1496" s="35">
        <f>IFERROR(INDEX(FreeStand_MedicareCRs!E:E,MATCH(Table1[[#This Row],[Medicare Number]],FreeStand_MedicareCRs!A:A,0)),INDEX(HospitalBased_Mdcr_Rates!G:G,MATCH(Table1[[#This Row],[Medicare Number]],HospitalBased_Mdcr_Rates!E:E,0)))</f>
        <v>407.59</v>
      </c>
      <c r="N1496" s="35" t="str">
        <f>IFERROR(IF(Table1[[#This Row],[Medicare Rate in CR]]&gt;0,"Y","N"),"N")</f>
        <v>Y</v>
      </c>
      <c r="O1496" s="40">
        <f>Table1[[#This Row],[Medicare Rate in CR]]*Table1[[#This Row],[SumOfUnits]]*Table1[[#This Row],[Actuarial Factor 6/13/22]]</f>
        <v>3167.891216915868</v>
      </c>
      <c r="P149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3167.891216915868</v>
      </c>
      <c r="Q1496" s="37">
        <f>Table1[[#This Row],[Trended Medicare Pricing for all RHCs]]-Table1[[#This Row],[SumOfSFY23 Estimated Payment 6/13/2022]]</f>
        <v>2517.6537116628861</v>
      </c>
      <c r="R1496" s="35">
        <f>Table1[[#This Row],[SumOfUnits]]*Table1[[#This Row],[Actuarial Factor 6/13/22]]</f>
        <v>7.7722496060155262</v>
      </c>
    </row>
    <row r="1497" spans="1:18" x14ac:dyDescent="0.2">
      <c r="A1497" s="178" t="s">
        <v>75</v>
      </c>
      <c r="B1497" s="33" t="s">
        <v>618</v>
      </c>
      <c r="C1497" s="33" t="s">
        <v>192</v>
      </c>
      <c r="D1497" s="33" t="s">
        <v>185</v>
      </c>
      <c r="E1497" s="33" t="s">
        <v>797</v>
      </c>
      <c r="F1497" s="37">
        <v>271.77999999999997</v>
      </c>
      <c r="G1497" s="33">
        <v>2</v>
      </c>
      <c r="H1497" s="33">
        <v>2</v>
      </c>
      <c r="I1497" s="37">
        <f>Table1[[#This Row],[SumOfPaid]]*Table1[[#This Row],[Actuarial Factor 6/13/22]]</f>
        <v>222.18777914016496</v>
      </c>
      <c r="J1497" s="33">
        <v>0.81752807101392666</v>
      </c>
      <c r="K1497" s="33" t="s">
        <v>197</v>
      </c>
      <c r="L1497" s="33" t="s">
        <v>805</v>
      </c>
      <c r="M1497" s="35">
        <f>IFERROR(INDEX(FreeStand_MedicareCRs!E:E,MATCH(Table1[[#This Row],[Medicare Number]],FreeStand_MedicareCRs!A:A,0)),INDEX(HospitalBased_Mdcr_Rates!G:G,MATCH(Table1[[#This Row],[Medicare Number]],HospitalBased_Mdcr_Rates!E:E,0)))</f>
        <v>407.59</v>
      </c>
      <c r="N1497" s="35" t="str">
        <f>IFERROR(IF(Table1[[#This Row],[Medicare Rate in CR]]&gt;0,"Y","N"),"N")</f>
        <v>Y</v>
      </c>
      <c r="O1497" s="40">
        <f>Table1[[#This Row],[Medicare Rate in CR]]*Table1[[#This Row],[SumOfUnits]]*Table1[[#This Row],[Actuarial Factor 6/13/22]]</f>
        <v>666.43253292913266</v>
      </c>
      <c r="P149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666.43253292913266</v>
      </c>
      <c r="Q1497" s="37">
        <f>Table1[[#This Row],[Trended Medicare Pricing for all RHCs]]-Table1[[#This Row],[SumOfSFY23 Estimated Payment 6/13/2022]]</f>
        <v>444.24475378896773</v>
      </c>
      <c r="R1497" s="35">
        <f>Table1[[#This Row],[SumOfUnits]]*Table1[[#This Row],[Actuarial Factor 6/13/22]]</f>
        <v>1.6350561420278533</v>
      </c>
    </row>
    <row r="1498" spans="1:18" x14ac:dyDescent="0.2">
      <c r="A1498" s="178" t="s">
        <v>75</v>
      </c>
      <c r="B1498" s="33" t="s">
        <v>618</v>
      </c>
      <c r="C1498" s="33" t="s">
        <v>192</v>
      </c>
      <c r="D1498" s="33" t="s">
        <v>185</v>
      </c>
      <c r="E1498" s="33" t="s">
        <v>796</v>
      </c>
      <c r="F1498" s="37">
        <v>42788.83</v>
      </c>
      <c r="G1498" s="33">
        <v>387</v>
      </c>
      <c r="H1498" s="33">
        <v>387</v>
      </c>
      <c r="I1498" s="37">
        <f>Table1[[#This Row],[SumOfPaid]]*Table1[[#This Row],[Actuarial Factor 6/13/22]]</f>
        <v>40625.743635631487</v>
      </c>
      <c r="J1498" s="33">
        <v>0.94944740568114361</v>
      </c>
      <c r="K1498" s="33" t="s">
        <v>197</v>
      </c>
      <c r="L1498" s="33" t="s">
        <v>805</v>
      </c>
      <c r="M1498" s="35">
        <f>IFERROR(INDEX(FreeStand_MedicareCRs!E:E,MATCH(Table1[[#This Row],[Medicare Number]],FreeStand_MedicareCRs!A:A,0)),INDEX(HospitalBased_Mdcr_Rates!G:G,MATCH(Table1[[#This Row],[Medicare Number]],HospitalBased_Mdcr_Rates!E:E,0)))</f>
        <v>407.59</v>
      </c>
      <c r="N1498" s="35" t="str">
        <f>IFERROR(IF(Table1[[#This Row],[Medicare Rate in CR]]&gt;0,"Y","N"),"N")</f>
        <v>Y</v>
      </c>
      <c r="O1498" s="40">
        <f>Table1[[#This Row],[Medicare Rate in CR]]*Table1[[#This Row],[SumOfUnits]]*Table1[[#This Row],[Actuarial Factor 6/13/22]]</f>
        <v>149763.2987475704</v>
      </c>
      <c r="P149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149763.2987475704</v>
      </c>
      <c r="Q1498" s="37">
        <f>Table1[[#This Row],[Trended Medicare Pricing for all RHCs]]-Table1[[#This Row],[SumOfSFY23 Estimated Payment 6/13/2022]]</f>
        <v>109137.55511193891</v>
      </c>
      <c r="R1498" s="35">
        <f>Table1[[#This Row],[SumOfUnits]]*Table1[[#This Row],[Actuarial Factor 6/13/22]]</f>
        <v>367.43614599860257</v>
      </c>
    </row>
    <row r="1499" spans="1:18" x14ac:dyDescent="0.2">
      <c r="A1499" s="178" t="s">
        <v>75</v>
      </c>
      <c r="B1499" s="33" t="s">
        <v>618</v>
      </c>
      <c r="C1499" s="33" t="s">
        <v>192</v>
      </c>
      <c r="D1499" s="33" t="s">
        <v>185</v>
      </c>
      <c r="E1499" s="33" t="s">
        <v>795</v>
      </c>
      <c r="F1499" s="37">
        <v>4923.2600000000011</v>
      </c>
      <c r="G1499" s="33">
        <v>47</v>
      </c>
      <c r="H1499" s="33">
        <v>47</v>
      </c>
      <c r="I1499" s="37">
        <f>Table1[[#This Row],[SumOfPaid]]*Table1[[#This Row],[Actuarial Factor 6/13/22]]</f>
        <v>5523.6649961328612</v>
      </c>
      <c r="J1499" s="33">
        <v>1.1219527297223506</v>
      </c>
      <c r="K1499" s="33" t="s">
        <v>197</v>
      </c>
      <c r="L1499" s="33" t="s">
        <v>805</v>
      </c>
      <c r="M1499" s="35">
        <f>IFERROR(INDEX(FreeStand_MedicareCRs!E:E,MATCH(Table1[[#This Row],[Medicare Number]],FreeStand_MedicareCRs!A:A,0)),INDEX(HospitalBased_Mdcr_Rates!G:G,MATCH(Table1[[#This Row],[Medicare Number]],HospitalBased_Mdcr_Rates!E:E,0)))</f>
        <v>407.59</v>
      </c>
      <c r="N1499" s="35" t="str">
        <f>IFERROR(IF(Table1[[#This Row],[Medicare Rate in CR]]&gt;0,"Y","N"),"N")</f>
        <v>Y</v>
      </c>
      <c r="O1499" s="40">
        <f>Table1[[#This Row],[Medicare Rate in CR]]*Table1[[#This Row],[SumOfUnits]]*Table1[[#This Row],[Actuarial Factor 6/13/22]]</f>
        <v>21492.945516054046</v>
      </c>
      <c r="P149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21492.945516054046</v>
      </c>
      <c r="Q1499" s="37">
        <f>Table1[[#This Row],[Trended Medicare Pricing for all RHCs]]-Table1[[#This Row],[SumOfSFY23 Estimated Payment 6/13/2022]]</f>
        <v>15969.280519921183</v>
      </c>
      <c r="R1499" s="35">
        <f>Table1[[#This Row],[SumOfUnits]]*Table1[[#This Row],[Actuarial Factor 6/13/22]]</f>
        <v>52.73177829695048</v>
      </c>
    </row>
    <row r="1500" spans="1:18" x14ac:dyDescent="0.2">
      <c r="A1500" s="178" t="s">
        <v>76</v>
      </c>
      <c r="B1500" s="33" t="s">
        <v>814</v>
      </c>
      <c r="C1500" s="33" t="s">
        <v>408</v>
      </c>
      <c r="D1500" s="33" t="s">
        <v>184</v>
      </c>
      <c r="E1500" s="33" t="s">
        <v>786</v>
      </c>
      <c r="F1500" s="37">
        <v>26851.279999999999</v>
      </c>
      <c r="G1500" s="33">
        <v>180</v>
      </c>
      <c r="H1500" s="33">
        <v>180</v>
      </c>
      <c r="I1500" s="37">
        <f>Table1[[#This Row],[SumOfPaid]]*Table1[[#This Row],[Actuarial Factor 6/13/22]]</f>
        <v>36228.619337552736</v>
      </c>
      <c r="J1500" s="33">
        <v>1.3492324886393774</v>
      </c>
      <c r="K1500" s="33" t="s">
        <v>387</v>
      </c>
      <c r="L1500" s="33" t="s">
        <v>805</v>
      </c>
      <c r="M1500" s="35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00" s="35" t="str">
        <f>IFERROR(IF(Table1[[#This Row],[Medicare Rate in CR]]&gt;0,"Y","N"),"N")</f>
        <v>Y</v>
      </c>
      <c r="O1500" s="40">
        <f>Table1[[#This Row],[Medicare Rate in CR]]*Table1[[#This Row],[SumOfUnits]]*Table1[[#This Row],[Actuarial Factor 6/13/22]]</f>
        <v>51309.422617471428</v>
      </c>
      <c r="P150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51309.422617471428</v>
      </c>
      <c r="Q1500" s="37">
        <f>Table1[[#This Row],[Trended Medicare Pricing for all RHCs]]-Table1[[#This Row],[SumOfSFY23 Estimated Payment 6/13/2022]]</f>
        <v>15080.803279918691</v>
      </c>
      <c r="R1500" s="35">
        <f>Table1[[#This Row],[SumOfUnits]]*Table1[[#This Row],[Actuarial Factor 6/13/22]]</f>
        <v>242.86184795508794</v>
      </c>
    </row>
    <row r="1501" spans="1:18" x14ac:dyDescent="0.2">
      <c r="A1501" s="178" t="s">
        <v>76</v>
      </c>
      <c r="B1501" s="33" t="s">
        <v>814</v>
      </c>
      <c r="C1501" s="33" t="s">
        <v>408</v>
      </c>
      <c r="D1501" s="33" t="s">
        <v>184</v>
      </c>
      <c r="E1501" s="33" t="s">
        <v>790</v>
      </c>
      <c r="F1501" s="37">
        <v>21441.179999999997</v>
      </c>
      <c r="G1501" s="33">
        <v>140</v>
      </c>
      <c r="H1501" s="33">
        <v>140</v>
      </c>
      <c r="I1501" s="37">
        <f>Table1[[#This Row],[SumOfPaid]]*Table1[[#This Row],[Actuarial Factor 6/13/22]]</f>
        <v>40484.752148166794</v>
      </c>
      <c r="J1501" s="33">
        <v>1.8881774299813163</v>
      </c>
      <c r="K1501" s="33" t="s">
        <v>387</v>
      </c>
      <c r="L1501" s="33" t="s">
        <v>805</v>
      </c>
      <c r="M1501" s="35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01" s="35" t="str">
        <f>IFERROR(IF(Table1[[#This Row],[Medicare Rate in CR]]&gt;0,"Y","N"),"N")</f>
        <v>Y</v>
      </c>
      <c r="O1501" s="40">
        <f>Table1[[#This Row],[Medicare Rate in CR]]*Table1[[#This Row],[SumOfUnits]]*Table1[[#This Row],[Actuarial Factor 6/13/22]]</f>
        <v>55848.134388501385</v>
      </c>
      <c r="P150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55848.134388501385</v>
      </c>
      <c r="Q1501" s="37">
        <f>Table1[[#This Row],[Trended Medicare Pricing for all RHCs]]-Table1[[#This Row],[SumOfSFY23 Estimated Payment 6/13/2022]]</f>
        <v>15363.382240334591</v>
      </c>
      <c r="R1501" s="35">
        <f>Table1[[#This Row],[SumOfUnits]]*Table1[[#This Row],[Actuarial Factor 6/13/22]]</f>
        <v>264.34484019738426</v>
      </c>
    </row>
    <row r="1502" spans="1:18" x14ac:dyDescent="0.2">
      <c r="A1502" s="178" t="s">
        <v>76</v>
      </c>
      <c r="B1502" s="33" t="s">
        <v>814</v>
      </c>
      <c r="C1502" s="33" t="s">
        <v>408</v>
      </c>
      <c r="D1502" s="33" t="s">
        <v>184</v>
      </c>
      <c r="E1502" s="33" t="s">
        <v>793</v>
      </c>
      <c r="F1502" s="37">
        <v>738.90000000000009</v>
      </c>
      <c r="G1502" s="33">
        <v>5</v>
      </c>
      <c r="H1502" s="33">
        <v>5</v>
      </c>
      <c r="I1502" s="37">
        <f>Table1[[#This Row],[SumOfPaid]]*Table1[[#This Row],[Actuarial Factor 6/13/22]]</f>
        <v>1395.1743030131947</v>
      </c>
      <c r="J1502" s="33">
        <v>1.8881774299813163</v>
      </c>
      <c r="K1502" s="33" t="s">
        <v>387</v>
      </c>
      <c r="L1502" s="33" t="s">
        <v>805</v>
      </c>
      <c r="M1502" s="35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02" s="35" t="str">
        <f>IFERROR(IF(Table1[[#This Row],[Medicare Rate in CR]]&gt;0,"Y","N"),"N")</f>
        <v>Y</v>
      </c>
      <c r="O1502" s="40">
        <f>Table1[[#This Row],[Medicare Rate in CR]]*Table1[[#This Row],[SumOfUnits]]*Table1[[#This Row],[Actuarial Factor 6/13/22]]</f>
        <v>1994.5762281607638</v>
      </c>
      <c r="P150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1994.5762281607638</v>
      </c>
      <c r="Q1502" s="37">
        <f>Table1[[#This Row],[Trended Medicare Pricing for all RHCs]]-Table1[[#This Row],[SumOfSFY23 Estimated Payment 6/13/2022]]</f>
        <v>599.40192514756905</v>
      </c>
      <c r="R1502" s="35">
        <f>Table1[[#This Row],[SumOfUnits]]*Table1[[#This Row],[Actuarial Factor 6/13/22]]</f>
        <v>9.4408871499065814</v>
      </c>
    </row>
    <row r="1503" spans="1:18" x14ac:dyDescent="0.2">
      <c r="A1503" s="178" t="s">
        <v>76</v>
      </c>
      <c r="B1503" s="33" t="s">
        <v>814</v>
      </c>
      <c r="C1503" s="33" t="s">
        <v>408</v>
      </c>
      <c r="D1503" s="33" t="s">
        <v>184</v>
      </c>
      <c r="E1503" s="33" t="s">
        <v>789</v>
      </c>
      <c r="F1503" s="37">
        <v>41974.819999999992</v>
      </c>
      <c r="G1503" s="33">
        <v>272</v>
      </c>
      <c r="H1503" s="33">
        <v>272</v>
      </c>
      <c r="I1503" s="37">
        <f>Table1[[#This Row],[SumOfPaid]]*Table1[[#This Row],[Actuarial Factor 6/13/22]]</f>
        <v>63290.905666113373</v>
      </c>
      <c r="J1503" s="33">
        <v>1.5078303055525524</v>
      </c>
      <c r="K1503" s="33" t="s">
        <v>387</v>
      </c>
      <c r="L1503" s="33" t="s">
        <v>805</v>
      </c>
      <c r="M1503" s="35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03" s="35" t="str">
        <f>IFERROR(IF(Table1[[#This Row],[Medicare Rate in CR]]&gt;0,"Y","N"),"N")</f>
        <v>Y</v>
      </c>
      <c r="O1503" s="40">
        <f>Table1[[#This Row],[Medicare Rate in CR]]*Table1[[#This Row],[SumOfUnits]]*Table1[[#This Row],[Actuarial Factor 6/13/22]]</f>
        <v>86648.13195391187</v>
      </c>
      <c r="P150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86648.13195391187</v>
      </c>
      <c r="Q1503" s="37">
        <f>Table1[[#This Row],[Trended Medicare Pricing for all RHCs]]-Table1[[#This Row],[SumOfSFY23 Estimated Payment 6/13/2022]]</f>
        <v>23357.226287798498</v>
      </c>
      <c r="R1503" s="35">
        <f>Table1[[#This Row],[SumOfUnits]]*Table1[[#This Row],[Actuarial Factor 6/13/22]]</f>
        <v>410.12984311029425</v>
      </c>
    </row>
    <row r="1504" spans="1:18" x14ac:dyDescent="0.2">
      <c r="A1504" s="178" t="s">
        <v>76</v>
      </c>
      <c r="B1504" s="33" t="s">
        <v>814</v>
      </c>
      <c r="C1504" s="33" t="s">
        <v>408</v>
      </c>
      <c r="D1504" s="33" t="s">
        <v>184</v>
      </c>
      <c r="E1504" s="33" t="s">
        <v>791</v>
      </c>
      <c r="F1504" s="37">
        <v>40395.39</v>
      </c>
      <c r="G1504" s="33">
        <v>265</v>
      </c>
      <c r="H1504" s="33">
        <v>265</v>
      </c>
      <c r="I1504" s="37">
        <f>Table1[[#This Row],[SumOfPaid]]*Table1[[#This Row],[Actuarial Factor 6/13/22]]</f>
        <v>69454.540598448133</v>
      </c>
      <c r="J1504" s="33">
        <v>1.7193679922003016</v>
      </c>
      <c r="K1504" s="33" t="s">
        <v>387</v>
      </c>
      <c r="L1504" s="33" t="s">
        <v>805</v>
      </c>
      <c r="M1504" s="35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04" s="35" t="str">
        <f>IFERROR(IF(Table1[[#This Row],[Medicare Rate in CR]]&gt;0,"Y","N"),"N")</f>
        <v>Y</v>
      </c>
      <c r="O1504" s="40">
        <f>Table1[[#This Row],[Medicare Rate in CR]]*Table1[[#This Row],[SumOfUnits]]*Table1[[#This Row],[Actuarial Factor 6/13/22]]</f>
        <v>96261.482063721793</v>
      </c>
      <c r="P150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96261.482063721793</v>
      </c>
      <c r="Q1504" s="37">
        <f>Table1[[#This Row],[Trended Medicare Pricing for all RHCs]]-Table1[[#This Row],[SumOfSFY23 Estimated Payment 6/13/2022]]</f>
        <v>26806.94146527366</v>
      </c>
      <c r="R1504" s="35">
        <f>Table1[[#This Row],[SumOfUnits]]*Table1[[#This Row],[Actuarial Factor 6/13/22]]</f>
        <v>455.6325179330799</v>
      </c>
    </row>
    <row r="1505" spans="1:18" x14ac:dyDescent="0.2">
      <c r="A1505" s="178" t="s">
        <v>76</v>
      </c>
      <c r="B1505" s="33" t="s">
        <v>814</v>
      </c>
      <c r="C1505" s="33" t="s">
        <v>408</v>
      </c>
      <c r="D1505" s="33" t="s">
        <v>184</v>
      </c>
      <c r="E1505" s="33" t="s">
        <v>788</v>
      </c>
      <c r="F1505" s="37">
        <v>30323.200000000004</v>
      </c>
      <c r="G1505" s="33">
        <v>193</v>
      </c>
      <c r="H1505" s="33">
        <v>193</v>
      </c>
      <c r="I1505" s="37">
        <f>Table1[[#This Row],[SumOfPaid]]*Table1[[#This Row],[Actuarial Factor 6/13/22]]</f>
        <v>62118.199640148079</v>
      </c>
      <c r="J1505" s="33">
        <v>2.0485370818432114</v>
      </c>
      <c r="K1505" s="33" t="s">
        <v>387</v>
      </c>
      <c r="L1505" s="33" t="s">
        <v>805</v>
      </c>
      <c r="M1505" s="35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05" s="35" t="str">
        <f>IFERROR(IF(Table1[[#This Row],[Medicare Rate in CR]]&gt;0,"Y","N"),"N")</f>
        <v>Y</v>
      </c>
      <c r="O1505" s="40">
        <f>Table1[[#This Row],[Medicare Rate in CR]]*Table1[[#This Row],[SumOfUnits]]*Table1[[#This Row],[Actuarial Factor 6/13/22]]</f>
        <v>83529.324851235942</v>
      </c>
      <c r="P150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83529.324851235942</v>
      </c>
      <c r="Q1505" s="37">
        <f>Table1[[#This Row],[Trended Medicare Pricing for all RHCs]]-Table1[[#This Row],[SumOfSFY23 Estimated Payment 6/13/2022]]</f>
        <v>21411.125211087863</v>
      </c>
      <c r="R1505" s="35">
        <f>Table1[[#This Row],[SumOfUnits]]*Table1[[#This Row],[Actuarial Factor 6/13/22]]</f>
        <v>395.36765679573978</v>
      </c>
    </row>
    <row r="1506" spans="1:18" x14ac:dyDescent="0.2">
      <c r="A1506" s="178" t="s">
        <v>76</v>
      </c>
      <c r="B1506" s="33" t="s">
        <v>814</v>
      </c>
      <c r="C1506" s="33" t="s">
        <v>408</v>
      </c>
      <c r="D1506" s="33" t="s">
        <v>184</v>
      </c>
      <c r="E1506" s="33" t="s">
        <v>787</v>
      </c>
      <c r="F1506" s="37">
        <v>13020.390000000001</v>
      </c>
      <c r="G1506" s="33">
        <v>91</v>
      </c>
      <c r="H1506" s="33">
        <v>91</v>
      </c>
      <c r="I1506" s="37">
        <f>Table1[[#This Row],[SumOfPaid]]*Table1[[#This Row],[Actuarial Factor 6/13/22]]</f>
        <v>16981.506774014255</v>
      </c>
      <c r="J1506" s="33">
        <v>1.3042241264673526</v>
      </c>
      <c r="K1506" s="33" t="s">
        <v>387</v>
      </c>
      <c r="L1506" s="33" t="s">
        <v>805</v>
      </c>
      <c r="M1506" s="35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06" s="35" t="str">
        <f>IFERROR(IF(Table1[[#This Row],[Medicare Rate in CR]]&gt;0,"Y","N"),"N")</f>
        <v>Y</v>
      </c>
      <c r="O1506" s="40">
        <f>Table1[[#This Row],[Medicare Rate in CR]]*Table1[[#This Row],[SumOfUnits]]*Table1[[#This Row],[Actuarial Factor 6/13/22]]</f>
        <v>25074.452239086939</v>
      </c>
      <c r="P150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25074.452239086939</v>
      </c>
      <c r="Q1506" s="37">
        <f>Table1[[#This Row],[Trended Medicare Pricing for all RHCs]]-Table1[[#This Row],[SumOfSFY23 Estimated Payment 6/13/2022]]</f>
        <v>8092.9454650726839</v>
      </c>
      <c r="R1506" s="35">
        <f>Table1[[#This Row],[SumOfUnits]]*Table1[[#This Row],[Actuarial Factor 6/13/22]]</f>
        <v>118.68439550852909</v>
      </c>
    </row>
    <row r="1507" spans="1:18" x14ac:dyDescent="0.2">
      <c r="A1507" s="178" t="s">
        <v>76</v>
      </c>
      <c r="B1507" s="33" t="s">
        <v>814</v>
      </c>
      <c r="C1507" s="33" t="s">
        <v>408</v>
      </c>
      <c r="D1507" s="33" t="s">
        <v>2</v>
      </c>
      <c r="E1507" s="33" t="s">
        <v>800</v>
      </c>
      <c r="F1507" s="37">
        <v>1327.5</v>
      </c>
      <c r="G1507" s="33">
        <v>7</v>
      </c>
      <c r="H1507" s="33">
        <v>7</v>
      </c>
      <c r="I1507" s="37">
        <f>Table1[[#This Row],[SumOfPaid]]*Table1[[#This Row],[Actuarial Factor 6/13/22]]</f>
        <v>1424.8335044649648</v>
      </c>
      <c r="J1507" s="33">
        <v>1.0733209073182408</v>
      </c>
      <c r="K1507" s="33" t="s">
        <v>387</v>
      </c>
      <c r="L1507" s="33" t="s">
        <v>805</v>
      </c>
      <c r="M1507" s="35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07" s="35" t="str">
        <f>IFERROR(IF(Table1[[#This Row],[Medicare Rate in CR]]&gt;0,"Y","N"),"N")</f>
        <v>Y</v>
      </c>
      <c r="O1507" s="40">
        <f>Table1[[#This Row],[Medicare Rate in CR]]*Table1[[#This Row],[SumOfUnits]]*Table1[[#This Row],[Actuarial Factor 6/13/22]]</f>
        <v>1587.3235566238732</v>
      </c>
      <c r="P150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1587.3235566238732</v>
      </c>
      <c r="Q1507" s="37">
        <f>Table1[[#This Row],[Trended Medicare Pricing for all RHCs]]-Table1[[#This Row],[SumOfSFY23 Estimated Payment 6/13/2022]]</f>
        <v>162.49005215890838</v>
      </c>
      <c r="R1507" s="35">
        <f>Table1[[#This Row],[SumOfUnits]]*Table1[[#This Row],[Actuarial Factor 6/13/22]]</f>
        <v>7.5132463512276857</v>
      </c>
    </row>
    <row r="1508" spans="1:18" x14ac:dyDescent="0.2">
      <c r="A1508" s="178" t="s">
        <v>76</v>
      </c>
      <c r="B1508" s="33" t="s">
        <v>814</v>
      </c>
      <c r="C1508" s="33" t="s">
        <v>408</v>
      </c>
      <c r="D1508" s="33" t="s">
        <v>2</v>
      </c>
      <c r="E1508" s="33" t="s">
        <v>798</v>
      </c>
      <c r="F1508" s="37">
        <v>2621.8</v>
      </c>
      <c r="G1508" s="33">
        <v>16</v>
      </c>
      <c r="H1508" s="33">
        <v>16</v>
      </c>
      <c r="I1508" s="37">
        <f>Table1[[#This Row],[SumOfPaid]]*Table1[[#This Row],[Actuarial Factor 6/13/22]]</f>
        <v>4059.8468120512644</v>
      </c>
      <c r="J1508" s="33">
        <v>1.5484959997144192</v>
      </c>
      <c r="K1508" s="33" t="s">
        <v>387</v>
      </c>
      <c r="L1508" s="33" t="s">
        <v>805</v>
      </c>
      <c r="M1508" s="35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08" s="35" t="str">
        <f>IFERROR(IF(Table1[[#This Row],[Medicare Rate in CR]]&gt;0,"Y","N"),"N")</f>
        <v>Y</v>
      </c>
      <c r="O1508" s="40">
        <f>Table1[[#This Row],[Medicare Rate in CR]]*Table1[[#This Row],[SumOfUnits]]*Table1[[#This Row],[Actuarial Factor 6/13/22]]</f>
        <v>5234.4119977546461</v>
      </c>
      <c r="P150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5234.4119977546461</v>
      </c>
      <c r="Q1508" s="37">
        <f>Table1[[#This Row],[Trended Medicare Pricing for all RHCs]]-Table1[[#This Row],[SumOfSFY23 Estimated Payment 6/13/2022]]</f>
        <v>1174.5651857033818</v>
      </c>
      <c r="R1508" s="35">
        <f>Table1[[#This Row],[SumOfUnits]]*Table1[[#This Row],[Actuarial Factor 6/13/22]]</f>
        <v>24.775935995430707</v>
      </c>
    </row>
    <row r="1509" spans="1:18" x14ac:dyDescent="0.2">
      <c r="A1509" s="178" t="s">
        <v>76</v>
      </c>
      <c r="B1509" s="33" t="s">
        <v>814</v>
      </c>
      <c r="C1509" s="33" t="s">
        <v>408</v>
      </c>
      <c r="D1509" s="33" t="s">
        <v>2</v>
      </c>
      <c r="E1509" s="33" t="s">
        <v>799</v>
      </c>
      <c r="F1509" s="37">
        <v>2313.54</v>
      </c>
      <c r="G1509" s="33">
        <v>16</v>
      </c>
      <c r="H1509" s="33">
        <v>16</v>
      </c>
      <c r="I1509" s="37">
        <f>Table1[[#This Row],[SumOfPaid]]*Table1[[#This Row],[Actuarial Factor 6/13/22]]</f>
        <v>2662.9374303608165</v>
      </c>
      <c r="J1509" s="33">
        <v>1.1510228612260072</v>
      </c>
      <c r="K1509" s="33" t="s">
        <v>387</v>
      </c>
      <c r="L1509" s="33" t="s">
        <v>805</v>
      </c>
      <c r="M1509" s="35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09" s="35" t="str">
        <f>IFERROR(IF(Table1[[#This Row],[Medicare Rate in CR]]&gt;0,"Y","N"),"N")</f>
        <v>Y</v>
      </c>
      <c r="O1509" s="40">
        <f>Table1[[#This Row],[Medicare Rate in CR]]*Table1[[#This Row],[SumOfUnits]]*Table1[[#This Row],[Actuarial Factor 6/13/22]]</f>
        <v>3890.8255982594969</v>
      </c>
      <c r="P150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3890.8255982594969</v>
      </c>
      <c r="Q1509" s="37">
        <f>Table1[[#This Row],[Trended Medicare Pricing for all RHCs]]-Table1[[#This Row],[SumOfSFY23 Estimated Payment 6/13/2022]]</f>
        <v>1227.8881678986804</v>
      </c>
      <c r="R1509" s="35">
        <f>Table1[[#This Row],[SumOfUnits]]*Table1[[#This Row],[Actuarial Factor 6/13/22]]</f>
        <v>18.416365779616115</v>
      </c>
    </row>
    <row r="1510" spans="1:18" x14ac:dyDescent="0.2">
      <c r="A1510" s="178" t="s">
        <v>76</v>
      </c>
      <c r="B1510" s="33" t="s">
        <v>814</v>
      </c>
      <c r="C1510" s="33" t="s">
        <v>408</v>
      </c>
      <c r="D1510" s="33" t="s">
        <v>185</v>
      </c>
      <c r="E1510" s="33" t="s">
        <v>607</v>
      </c>
      <c r="F1510" s="37">
        <v>2223.3599999999997</v>
      </c>
      <c r="G1510" s="33">
        <v>15</v>
      </c>
      <c r="H1510" s="33">
        <v>15</v>
      </c>
      <c r="I1510" s="37">
        <f>Table1[[#This Row],[SumOfPaid]]*Table1[[#This Row],[Actuarial Factor 6/13/22]]</f>
        <v>3165.1241682091641</v>
      </c>
      <c r="J1510" s="33">
        <v>1.4235770042679388</v>
      </c>
      <c r="K1510" s="33" t="s">
        <v>387</v>
      </c>
      <c r="L1510" s="33" t="s">
        <v>805</v>
      </c>
      <c r="M1510" s="35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10" s="35" t="str">
        <f>IFERROR(IF(Table1[[#This Row],[Medicare Rate in CR]]&gt;0,"Y","N"),"N")</f>
        <v>Y</v>
      </c>
      <c r="O1510" s="40">
        <f>Table1[[#This Row],[Medicare Rate in CR]]*Table1[[#This Row],[SumOfUnits]]*Table1[[#This Row],[Actuarial Factor 6/13/22]]</f>
        <v>4511.386705375312</v>
      </c>
      <c r="P151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4511.386705375312</v>
      </c>
      <c r="Q1510" s="37">
        <f>Table1[[#This Row],[Trended Medicare Pricing for all RHCs]]-Table1[[#This Row],[SumOfSFY23 Estimated Payment 6/13/2022]]</f>
        <v>1346.2625371661479</v>
      </c>
      <c r="R1510" s="35">
        <f>Table1[[#This Row],[SumOfUnits]]*Table1[[#This Row],[Actuarial Factor 6/13/22]]</f>
        <v>21.35365506401908</v>
      </c>
    </row>
    <row r="1511" spans="1:18" x14ac:dyDescent="0.2">
      <c r="A1511" s="178" t="s">
        <v>76</v>
      </c>
      <c r="B1511" s="33" t="s">
        <v>814</v>
      </c>
      <c r="C1511" s="33" t="s">
        <v>408</v>
      </c>
      <c r="D1511" s="33" t="s">
        <v>185</v>
      </c>
      <c r="E1511" s="33" t="s">
        <v>797</v>
      </c>
      <c r="F1511" s="37">
        <v>3947.96</v>
      </c>
      <c r="G1511" s="33">
        <v>25</v>
      </c>
      <c r="H1511" s="33">
        <v>25</v>
      </c>
      <c r="I1511" s="37">
        <f>Table1[[#This Row],[SumOfPaid]]*Table1[[#This Row],[Actuarial Factor 6/13/22]]</f>
        <v>3971.1767186766133</v>
      </c>
      <c r="J1511" s="33">
        <v>1.0058806874123885</v>
      </c>
      <c r="K1511" s="33" t="s">
        <v>387</v>
      </c>
      <c r="L1511" s="33" t="s">
        <v>805</v>
      </c>
      <c r="M1511" s="35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11" s="35" t="str">
        <f>IFERROR(IF(Table1[[#This Row],[Medicare Rate in CR]]&gt;0,"Y","N"),"N")</f>
        <v>Y</v>
      </c>
      <c r="O1511" s="40">
        <f>Table1[[#This Row],[Medicare Rate in CR]]*Table1[[#This Row],[SumOfUnits]]*Table1[[#This Row],[Actuarial Factor 6/13/22]]</f>
        <v>5312.8103207403828</v>
      </c>
      <c r="P151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5312.8103207403828</v>
      </c>
      <c r="Q1511" s="37">
        <f>Table1[[#This Row],[Trended Medicare Pricing for all RHCs]]-Table1[[#This Row],[SumOfSFY23 Estimated Payment 6/13/2022]]</f>
        <v>1341.6336020637696</v>
      </c>
      <c r="R1511" s="35">
        <f>Table1[[#This Row],[SumOfUnits]]*Table1[[#This Row],[Actuarial Factor 6/13/22]]</f>
        <v>25.147017185309711</v>
      </c>
    </row>
    <row r="1512" spans="1:18" x14ac:dyDescent="0.2">
      <c r="A1512" s="178" t="s">
        <v>76</v>
      </c>
      <c r="B1512" s="33" t="s">
        <v>814</v>
      </c>
      <c r="C1512" s="33" t="s">
        <v>408</v>
      </c>
      <c r="D1512" s="33" t="s">
        <v>185</v>
      </c>
      <c r="E1512" s="33" t="s">
        <v>795</v>
      </c>
      <c r="F1512" s="37">
        <v>10675.640000000001</v>
      </c>
      <c r="G1512" s="33">
        <v>68</v>
      </c>
      <c r="H1512" s="33">
        <v>68</v>
      </c>
      <c r="I1512" s="37">
        <f>Table1[[#This Row],[SumOfPaid]]*Table1[[#This Row],[Actuarial Factor 6/13/22]]</f>
        <v>12604.751118486151</v>
      </c>
      <c r="J1512" s="33">
        <v>1.1807021516729816</v>
      </c>
      <c r="K1512" s="33" t="s">
        <v>387</v>
      </c>
      <c r="L1512" s="33" t="s">
        <v>805</v>
      </c>
      <c r="M1512" s="35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12" s="35" t="str">
        <f>IFERROR(IF(Table1[[#This Row],[Medicare Rate in CR]]&gt;0,"Y","N"),"N")</f>
        <v>Y</v>
      </c>
      <c r="O1512" s="40">
        <f>Table1[[#This Row],[Medicare Rate in CR]]*Table1[[#This Row],[SumOfUnits]]*Table1[[#This Row],[Actuarial Factor 6/13/22]]</f>
        <v>16962.392163708657</v>
      </c>
      <c r="P151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16962.392163708657</v>
      </c>
      <c r="Q1512" s="37">
        <f>Table1[[#This Row],[Trended Medicare Pricing for all RHCs]]-Table1[[#This Row],[SumOfSFY23 Estimated Payment 6/13/2022]]</f>
        <v>4357.6410452225064</v>
      </c>
      <c r="R1512" s="35">
        <f>Table1[[#This Row],[SumOfUnits]]*Table1[[#This Row],[Actuarial Factor 6/13/22]]</f>
        <v>80.287746313762753</v>
      </c>
    </row>
    <row r="1513" spans="1:18" x14ac:dyDescent="0.2">
      <c r="A1513" s="178" t="s">
        <v>76</v>
      </c>
      <c r="B1513" s="33" t="s">
        <v>814</v>
      </c>
      <c r="C1513" s="33" t="s">
        <v>381</v>
      </c>
      <c r="D1513" s="33" t="s">
        <v>185</v>
      </c>
      <c r="E1513" s="33" t="s">
        <v>795</v>
      </c>
      <c r="F1513" s="37">
        <v>295.56</v>
      </c>
      <c r="G1513" s="33">
        <v>2</v>
      </c>
      <c r="H1513" s="33">
        <v>2</v>
      </c>
      <c r="I1513" s="37">
        <f>Table1[[#This Row],[SumOfPaid]]*Table1[[#This Row],[Actuarial Factor 6/13/22]]</f>
        <v>355.52097463670049</v>
      </c>
      <c r="J1513" s="33">
        <v>1.2028724273809057</v>
      </c>
      <c r="K1513" s="33" t="s">
        <v>387</v>
      </c>
      <c r="L1513" s="33" t="s">
        <v>805</v>
      </c>
      <c r="M1513" s="35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13" s="35" t="str">
        <f>IFERROR(IF(Table1[[#This Row],[Medicare Rate in CR]]&gt;0,"Y","N"),"N")</f>
        <v>Y</v>
      </c>
      <c r="O1513" s="40">
        <f>Table1[[#This Row],[Medicare Rate in CR]]*Table1[[#This Row],[SumOfUnits]]*Table1[[#This Row],[Actuarial Factor 6/13/22]]</f>
        <v>508.26171546552791</v>
      </c>
      <c r="P151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508.26171546552791</v>
      </c>
      <c r="Q1513" s="37">
        <f>Table1[[#This Row],[Trended Medicare Pricing for all RHCs]]-Table1[[#This Row],[SumOfSFY23 Estimated Payment 6/13/2022]]</f>
        <v>152.74074082882743</v>
      </c>
      <c r="R1513" s="35">
        <f>Table1[[#This Row],[SumOfUnits]]*Table1[[#This Row],[Actuarial Factor 6/13/22]]</f>
        <v>2.4057448547618114</v>
      </c>
    </row>
    <row r="1514" spans="1:18" x14ac:dyDescent="0.2">
      <c r="A1514" s="178" t="s">
        <v>76</v>
      </c>
      <c r="B1514" s="33" t="s">
        <v>814</v>
      </c>
      <c r="C1514" s="33" t="s">
        <v>220</v>
      </c>
      <c r="D1514" s="33" t="s">
        <v>184</v>
      </c>
      <c r="E1514" s="33" t="s">
        <v>786</v>
      </c>
      <c r="F1514" s="37">
        <v>147.78</v>
      </c>
      <c r="G1514" s="33">
        <v>1</v>
      </c>
      <c r="H1514" s="33">
        <v>1</v>
      </c>
      <c r="I1514" s="37">
        <f>Table1[[#This Row],[SumOfPaid]]*Table1[[#This Row],[Actuarial Factor 6/13/22]]</f>
        <v>203.755830338122</v>
      </c>
      <c r="J1514" s="33">
        <v>1.3787781184065637</v>
      </c>
      <c r="K1514" s="33" t="s">
        <v>387</v>
      </c>
      <c r="L1514" s="33" t="s">
        <v>805</v>
      </c>
      <c r="M1514" s="35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14" s="35" t="str">
        <f>IFERROR(IF(Table1[[#This Row],[Medicare Rate in CR]]&gt;0,"Y","N"),"N")</f>
        <v>Y</v>
      </c>
      <c r="O1514" s="40">
        <f>Table1[[#This Row],[Medicare Rate in CR]]*Table1[[#This Row],[SumOfUnits]]*Table1[[#This Row],[Actuarial Factor 6/13/22]]</f>
        <v>291.29445307575475</v>
      </c>
      <c r="P151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291.29445307575475</v>
      </c>
      <c r="Q1514" s="37">
        <f>Table1[[#This Row],[Trended Medicare Pricing for all RHCs]]-Table1[[#This Row],[SumOfSFY23 Estimated Payment 6/13/2022]]</f>
        <v>87.53862273763275</v>
      </c>
      <c r="R1514" s="35">
        <f>Table1[[#This Row],[SumOfUnits]]*Table1[[#This Row],[Actuarial Factor 6/13/22]]</f>
        <v>1.3787781184065637</v>
      </c>
    </row>
    <row r="1515" spans="1:18" x14ac:dyDescent="0.2">
      <c r="A1515" s="178" t="s">
        <v>76</v>
      </c>
      <c r="B1515" s="33" t="s">
        <v>814</v>
      </c>
      <c r="C1515" s="33" t="s">
        <v>220</v>
      </c>
      <c r="D1515" s="33" t="s">
        <v>184</v>
      </c>
      <c r="E1515" s="33" t="s">
        <v>789</v>
      </c>
      <c r="F1515" s="37">
        <v>147.78</v>
      </c>
      <c r="G1515" s="33">
        <v>1</v>
      </c>
      <c r="H1515" s="33">
        <v>1</v>
      </c>
      <c r="I1515" s="37">
        <f>Table1[[#This Row],[SumOfPaid]]*Table1[[#This Row],[Actuarial Factor 6/13/22]]</f>
        <v>226.22664650603733</v>
      </c>
      <c r="J1515" s="33">
        <v>1.5308339863718861</v>
      </c>
      <c r="K1515" s="33" t="s">
        <v>387</v>
      </c>
      <c r="L1515" s="33" t="s">
        <v>805</v>
      </c>
      <c r="M1515" s="35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15" s="35" t="str">
        <f>IFERROR(IF(Table1[[#This Row],[Medicare Rate in CR]]&gt;0,"Y","N"),"N")</f>
        <v>Y</v>
      </c>
      <c r="O1515" s="40">
        <f>Table1[[#This Row],[Medicare Rate in CR]]*Table1[[#This Row],[SumOfUnits]]*Table1[[#This Row],[Actuarial Factor 6/13/22]]</f>
        <v>323.4192963007884</v>
      </c>
      <c r="P151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323.4192963007884</v>
      </c>
      <c r="Q1515" s="37">
        <f>Table1[[#This Row],[Trended Medicare Pricing for all RHCs]]-Table1[[#This Row],[SumOfSFY23 Estimated Payment 6/13/2022]]</f>
        <v>97.192649794751077</v>
      </c>
      <c r="R1515" s="35">
        <f>Table1[[#This Row],[SumOfUnits]]*Table1[[#This Row],[Actuarial Factor 6/13/22]]</f>
        <v>1.5308339863718861</v>
      </c>
    </row>
    <row r="1516" spans="1:18" x14ac:dyDescent="0.2">
      <c r="A1516" s="178" t="s">
        <v>76</v>
      </c>
      <c r="B1516" s="33" t="s">
        <v>814</v>
      </c>
      <c r="C1516" s="33" t="s">
        <v>220</v>
      </c>
      <c r="D1516" s="33" t="s">
        <v>184</v>
      </c>
      <c r="E1516" s="33" t="s">
        <v>791</v>
      </c>
      <c r="F1516" s="37">
        <v>147.78</v>
      </c>
      <c r="G1516" s="33">
        <v>1</v>
      </c>
      <c r="H1516" s="33">
        <v>1</v>
      </c>
      <c r="I1516" s="37">
        <f>Table1[[#This Row],[SumOfPaid]]*Table1[[#This Row],[Actuarial Factor 6/13/22]]</f>
        <v>241.38752354813326</v>
      </c>
      <c r="J1516" s="33">
        <v>1.6334248446889514</v>
      </c>
      <c r="K1516" s="33" t="s">
        <v>387</v>
      </c>
      <c r="L1516" s="33" t="s">
        <v>805</v>
      </c>
      <c r="M1516" s="35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16" s="35" t="str">
        <f>IFERROR(IF(Table1[[#This Row],[Medicare Rate in CR]]&gt;0,"Y","N"),"N")</f>
        <v>Y</v>
      </c>
      <c r="O1516" s="40">
        <f>Table1[[#This Row],[Medicare Rate in CR]]*Table1[[#This Row],[SumOfUnits]]*Table1[[#This Row],[Actuarial Factor 6/13/22]]</f>
        <v>345.09366693743476</v>
      </c>
      <c r="P151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345.09366693743476</v>
      </c>
      <c r="Q1516" s="37">
        <f>Table1[[#This Row],[Trended Medicare Pricing for all RHCs]]-Table1[[#This Row],[SumOfSFY23 Estimated Payment 6/13/2022]]</f>
        <v>103.7061433893015</v>
      </c>
      <c r="R1516" s="35">
        <f>Table1[[#This Row],[SumOfUnits]]*Table1[[#This Row],[Actuarial Factor 6/13/22]]</f>
        <v>1.6334248446889514</v>
      </c>
    </row>
    <row r="1517" spans="1:18" x14ac:dyDescent="0.2">
      <c r="A1517" s="178" t="s">
        <v>76</v>
      </c>
      <c r="B1517" s="33" t="s">
        <v>814</v>
      </c>
      <c r="C1517" s="33" t="s">
        <v>220</v>
      </c>
      <c r="D1517" s="33" t="s">
        <v>184</v>
      </c>
      <c r="E1517" s="33" t="s">
        <v>788</v>
      </c>
      <c r="F1517" s="37">
        <v>147.78</v>
      </c>
      <c r="G1517" s="33">
        <v>1</v>
      </c>
      <c r="H1517" s="33">
        <v>1</v>
      </c>
      <c r="I1517" s="37">
        <f>Table1[[#This Row],[SumOfPaid]]*Table1[[#This Row],[Actuarial Factor 6/13/22]]</f>
        <v>281.89522725923769</v>
      </c>
      <c r="J1517" s="33">
        <v>1.9075330035135856</v>
      </c>
      <c r="K1517" s="33" t="s">
        <v>387</v>
      </c>
      <c r="L1517" s="33" t="s">
        <v>805</v>
      </c>
      <c r="M1517" s="35">
        <f>IFERROR(INDEX(FreeStand_MedicareCRs!E:E,MATCH(Table1[[#This Row],[Medicare Number]],FreeStand_MedicareCRs!A:A,0)),INDEX(HospitalBased_Mdcr_Rates!G:G,MATCH(Table1[[#This Row],[Medicare Number]],HospitalBased_Mdcr_Rates!E:E,0)))</f>
        <v>211.27</v>
      </c>
      <c r="N1517" s="35" t="str">
        <f>IFERROR(IF(Table1[[#This Row],[Medicare Rate in CR]]&gt;0,"Y","N"),"N")</f>
        <v>Y</v>
      </c>
      <c r="O1517" s="40">
        <f>Table1[[#This Row],[Medicare Rate in CR]]*Table1[[#This Row],[SumOfUnits]]*Table1[[#This Row],[Actuarial Factor 6/13/22]]</f>
        <v>403.00449765231525</v>
      </c>
      <c r="P151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403.00449765231525</v>
      </c>
      <c r="Q1517" s="37">
        <f>Table1[[#This Row],[Trended Medicare Pricing for all RHCs]]-Table1[[#This Row],[SumOfSFY23 Estimated Payment 6/13/2022]]</f>
        <v>121.10927039307757</v>
      </c>
      <c r="R1517" s="35">
        <f>Table1[[#This Row],[SumOfUnits]]*Table1[[#This Row],[Actuarial Factor 6/13/22]]</f>
        <v>1.9075330035135856</v>
      </c>
    </row>
    <row r="1518" spans="1:18" x14ac:dyDescent="0.2">
      <c r="A1518" s="178" t="s">
        <v>77</v>
      </c>
      <c r="B1518" s="33" t="s">
        <v>822</v>
      </c>
      <c r="C1518" s="33" t="s">
        <v>421</v>
      </c>
      <c r="D1518" s="33" t="s">
        <v>184</v>
      </c>
      <c r="E1518" s="33" t="s">
        <v>786</v>
      </c>
      <c r="F1518" s="37">
        <v>158.51</v>
      </c>
      <c r="G1518" s="33">
        <v>1</v>
      </c>
      <c r="H1518" s="33">
        <v>1</v>
      </c>
      <c r="I1518" s="37">
        <f>Table1[[#This Row],[SumOfPaid]]*Table1[[#This Row],[Actuarial Factor 6/13/22]]</f>
        <v>223.92325610536346</v>
      </c>
      <c r="J1518" s="33">
        <v>1.412675894930058</v>
      </c>
      <c r="K1518" s="33" t="s">
        <v>196</v>
      </c>
      <c r="L1518" s="33" t="s">
        <v>805</v>
      </c>
      <c r="M1518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18" s="35" t="str">
        <f>IFERROR(IF(Table1[[#This Row],[Medicare Rate in CR]]&gt;0,"Y","N"),"N")</f>
        <v>Y</v>
      </c>
      <c r="O1518" s="40">
        <f>Table1[[#This Row],[Medicare Rate in CR]]*Table1[[#This Row],[SumOfUnits]]*Table1[[#This Row],[Actuarial Factor 6/13/22]]</f>
        <v>334.59228571418424</v>
      </c>
      <c r="P151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334.59228571418424</v>
      </c>
      <c r="Q1518" s="37">
        <f>Table1[[#This Row],[Trended Medicare Pricing for all RHCs]]-Table1[[#This Row],[SumOfSFY23 Estimated Payment 6/13/2022]]</f>
        <v>110.66902960882078</v>
      </c>
      <c r="R1518" s="35">
        <f>Table1[[#This Row],[SumOfUnits]]*Table1[[#This Row],[Actuarial Factor 6/13/22]]</f>
        <v>1.412675894930058</v>
      </c>
    </row>
    <row r="1519" spans="1:18" x14ac:dyDescent="0.2">
      <c r="A1519" s="178" t="s">
        <v>77</v>
      </c>
      <c r="B1519" s="33" t="s">
        <v>822</v>
      </c>
      <c r="C1519" s="33" t="s">
        <v>421</v>
      </c>
      <c r="D1519" s="33" t="s">
        <v>184</v>
      </c>
      <c r="E1519" s="33" t="s">
        <v>789</v>
      </c>
      <c r="F1519" s="37">
        <v>317.02</v>
      </c>
      <c r="G1519" s="33">
        <v>2</v>
      </c>
      <c r="H1519" s="33">
        <v>2</v>
      </c>
      <c r="I1519" s="37">
        <f>Table1[[#This Row],[SumOfPaid]]*Table1[[#This Row],[Actuarial Factor 6/13/22]]</f>
        <v>490.49701054994591</v>
      </c>
      <c r="J1519" s="33">
        <v>1.5472115656739194</v>
      </c>
      <c r="K1519" s="33" t="s">
        <v>196</v>
      </c>
      <c r="L1519" s="33" t="s">
        <v>805</v>
      </c>
      <c r="M1519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19" s="35" t="str">
        <f>IFERROR(IF(Table1[[#This Row],[Medicare Rate in CR]]&gt;0,"Y","N"),"N")</f>
        <v>Y</v>
      </c>
      <c r="O1519" s="40">
        <f>Table1[[#This Row],[Medicare Rate in CR]]*Table1[[#This Row],[SumOfUnits]]*Table1[[#This Row],[Actuarial Factor 6/13/22]]</f>
        <v>732.91411865973555</v>
      </c>
      <c r="P151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732.91411865973555</v>
      </c>
      <c r="Q1519" s="37">
        <f>Table1[[#This Row],[Trended Medicare Pricing for all RHCs]]-Table1[[#This Row],[SumOfSFY23 Estimated Payment 6/13/2022]]</f>
        <v>242.41710810978964</v>
      </c>
      <c r="R1519" s="35">
        <f>Table1[[#This Row],[SumOfUnits]]*Table1[[#This Row],[Actuarial Factor 6/13/22]]</f>
        <v>3.0944231313478388</v>
      </c>
    </row>
    <row r="1520" spans="1:18" x14ac:dyDescent="0.2">
      <c r="A1520" s="178" t="s">
        <v>77</v>
      </c>
      <c r="B1520" s="33" t="s">
        <v>822</v>
      </c>
      <c r="C1520" s="33" t="s">
        <v>421</v>
      </c>
      <c r="D1520" s="33" t="s">
        <v>184</v>
      </c>
      <c r="E1520" s="33" t="s">
        <v>787</v>
      </c>
      <c r="F1520" s="37">
        <v>158.51</v>
      </c>
      <c r="G1520" s="33">
        <v>1</v>
      </c>
      <c r="H1520" s="33">
        <v>1</v>
      </c>
      <c r="I1520" s="37">
        <f>Table1[[#This Row],[SumOfPaid]]*Table1[[#This Row],[Actuarial Factor 6/13/22]]</f>
        <v>207.57594728734574</v>
      </c>
      <c r="J1520" s="33">
        <v>1.3095448065569728</v>
      </c>
      <c r="K1520" s="33" t="s">
        <v>196</v>
      </c>
      <c r="L1520" s="33" t="s">
        <v>805</v>
      </c>
      <c r="M1520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20" s="35" t="str">
        <f>IFERROR(IF(Table1[[#This Row],[Medicare Rate in CR]]&gt;0,"Y","N"),"N")</f>
        <v>Y</v>
      </c>
      <c r="O1520" s="40">
        <f>Table1[[#This Row],[Medicare Rate in CR]]*Table1[[#This Row],[SumOfUnits]]*Table1[[#This Row],[Actuarial Factor 6/13/22]]</f>
        <v>310.165687433019</v>
      </c>
      <c r="P152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310.165687433019</v>
      </c>
      <c r="Q1520" s="37">
        <f>Table1[[#This Row],[Trended Medicare Pricing for all RHCs]]-Table1[[#This Row],[SumOfSFY23 Estimated Payment 6/13/2022]]</f>
        <v>102.58974014567326</v>
      </c>
      <c r="R1520" s="35">
        <f>Table1[[#This Row],[SumOfUnits]]*Table1[[#This Row],[Actuarial Factor 6/13/22]]</f>
        <v>1.3095448065569728</v>
      </c>
    </row>
    <row r="1521" spans="1:18" x14ac:dyDescent="0.2">
      <c r="A1521" s="178" t="s">
        <v>77</v>
      </c>
      <c r="B1521" s="33" t="s">
        <v>822</v>
      </c>
      <c r="C1521" s="33" t="s">
        <v>408</v>
      </c>
      <c r="D1521" s="33" t="s">
        <v>184</v>
      </c>
      <c r="E1521" s="33" t="s">
        <v>787</v>
      </c>
      <c r="F1521" s="37">
        <v>1585.1</v>
      </c>
      <c r="G1521" s="33">
        <v>10</v>
      </c>
      <c r="H1521" s="33">
        <v>10</v>
      </c>
      <c r="I1521" s="37">
        <f>Table1[[#This Row],[SumOfPaid]]*Table1[[#This Row],[Actuarial Factor 6/13/22]]</f>
        <v>2067.3256628634003</v>
      </c>
      <c r="J1521" s="33">
        <v>1.3042241264673526</v>
      </c>
      <c r="K1521" s="33" t="s">
        <v>196</v>
      </c>
      <c r="L1521" s="33" t="s">
        <v>805</v>
      </c>
      <c r="M1521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21" s="35" t="str">
        <f>IFERROR(IF(Table1[[#This Row],[Medicare Rate in CR]]&gt;0,"Y","N"),"N")</f>
        <v>Y</v>
      </c>
      <c r="O1521" s="40">
        <f>Table1[[#This Row],[Medicare Rate in CR]]*Table1[[#This Row],[SumOfUnits]]*Table1[[#This Row],[Actuarial Factor 6/13/22]]</f>
        <v>3089.0548435379246</v>
      </c>
      <c r="P152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3089.0548435379246</v>
      </c>
      <c r="Q1521" s="37">
        <f>Table1[[#This Row],[Trended Medicare Pricing for all RHCs]]-Table1[[#This Row],[SumOfSFY23 Estimated Payment 6/13/2022]]</f>
        <v>1021.7291806745243</v>
      </c>
      <c r="R1521" s="35">
        <f>Table1[[#This Row],[SumOfUnits]]*Table1[[#This Row],[Actuarial Factor 6/13/22]]</f>
        <v>13.042241264673526</v>
      </c>
    </row>
    <row r="1522" spans="1:18" x14ac:dyDescent="0.2">
      <c r="A1522" s="178" t="s">
        <v>77</v>
      </c>
      <c r="B1522" s="33" t="s">
        <v>822</v>
      </c>
      <c r="C1522" s="33" t="s">
        <v>423</v>
      </c>
      <c r="D1522" s="33" t="s">
        <v>184</v>
      </c>
      <c r="E1522" s="33" t="s">
        <v>786</v>
      </c>
      <c r="F1522" s="37">
        <v>317.02</v>
      </c>
      <c r="G1522" s="33">
        <v>2</v>
      </c>
      <c r="H1522" s="33">
        <v>2</v>
      </c>
      <c r="I1522" s="37">
        <f>Table1[[#This Row],[SumOfPaid]]*Table1[[#This Row],[Actuarial Factor 6/13/22]]</f>
        <v>474.77912103918629</v>
      </c>
      <c r="J1522" s="33">
        <v>1.4976314460891627</v>
      </c>
      <c r="K1522" s="33" t="s">
        <v>196</v>
      </c>
      <c r="L1522" s="33" t="s">
        <v>805</v>
      </c>
      <c r="M1522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22" s="35" t="str">
        <f>IFERROR(IF(Table1[[#This Row],[Medicare Rate in CR]]&gt;0,"Y","N"),"N")</f>
        <v>Y</v>
      </c>
      <c r="O1522" s="40">
        <f>Table1[[#This Row],[Medicare Rate in CR]]*Table1[[#This Row],[SumOfUnits]]*Table1[[#This Row],[Actuarial Factor 6/13/22]]</f>
        <v>709.42801601243639</v>
      </c>
      <c r="P152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709.42801601243639</v>
      </c>
      <c r="Q1522" s="37">
        <f>Table1[[#This Row],[Trended Medicare Pricing for all RHCs]]-Table1[[#This Row],[SumOfSFY23 Estimated Payment 6/13/2022]]</f>
        <v>234.64889497325009</v>
      </c>
      <c r="R1522" s="35">
        <f>Table1[[#This Row],[SumOfUnits]]*Table1[[#This Row],[Actuarial Factor 6/13/22]]</f>
        <v>2.9952628921783253</v>
      </c>
    </row>
    <row r="1523" spans="1:18" x14ac:dyDescent="0.2">
      <c r="A1523" s="178" t="s">
        <v>77</v>
      </c>
      <c r="B1523" s="33" t="s">
        <v>822</v>
      </c>
      <c r="C1523" s="33" t="s">
        <v>423</v>
      </c>
      <c r="D1523" s="33" t="s">
        <v>185</v>
      </c>
      <c r="E1523" s="33" t="s">
        <v>795</v>
      </c>
      <c r="F1523" s="37">
        <v>158.51</v>
      </c>
      <c r="G1523" s="33">
        <v>1</v>
      </c>
      <c r="H1523" s="33">
        <v>1</v>
      </c>
      <c r="I1523" s="37">
        <f>Table1[[#This Row],[SumOfPaid]]*Table1[[#This Row],[Actuarial Factor 6/13/22]]</f>
        <v>184.27000766236003</v>
      </c>
      <c r="J1523" s="33">
        <v>1.1625134544341684</v>
      </c>
      <c r="K1523" s="33" t="s">
        <v>196</v>
      </c>
      <c r="L1523" s="33" t="s">
        <v>805</v>
      </c>
      <c r="M1523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23" s="35" t="str">
        <f>IFERROR(IF(Table1[[#This Row],[Medicare Rate in CR]]&gt;0,"Y","N"),"N")</f>
        <v>Y</v>
      </c>
      <c r="O1523" s="40">
        <f>Table1[[#This Row],[Medicare Rate in CR]]*Table1[[#This Row],[SumOfUnits]]*Table1[[#This Row],[Actuarial Factor 6/13/22]]</f>
        <v>275.34131168273279</v>
      </c>
      <c r="P152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275.34131168273279</v>
      </c>
      <c r="Q1523" s="37">
        <f>Table1[[#This Row],[Trended Medicare Pricing for all RHCs]]-Table1[[#This Row],[SumOfSFY23 Estimated Payment 6/13/2022]]</f>
        <v>91.071304020372764</v>
      </c>
      <c r="R1523" s="35">
        <f>Table1[[#This Row],[SumOfUnits]]*Table1[[#This Row],[Actuarial Factor 6/13/22]]</f>
        <v>1.1625134544341684</v>
      </c>
    </row>
    <row r="1524" spans="1:18" x14ac:dyDescent="0.2">
      <c r="A1524" s="178" t="s">
        <v>77</v>
      </c>
      <c r="B1524" s="33" t="s">
        <v>822</v>
      </c>
      <c r="C1524" s="33" t="s">
        <v>381</v>
      </c>
      <c r="D1524" s="33" t="s">
        <v>184</v>
      </c>
      <c r="E1524" s="33" t="s">
        <v>792</v>
      </c>
      <c r="F1524" s="37">
        <v>5266.53</v>
      </c>
      <c r="G1524" s="33">
        <v>33</v>
      </c>
      <c r="H1524" s="33">
        <v>33</v>
      </c>
      <c r="I1524" s="37">
        <f>Table1[[#This Row],[SumOfPaid]]*Table1[[#This Row],[Actuarial Factor 6/13/22]]</f>
        <v>7472.8759233998144</v>
      </c>
      <c r="J1524" s="33">
        <v>1.4189373123099678</v>
      </c>
      <c r="K1524" s="33" t="s">
        <v>196</v>
      </c>
      <c r="L1524" s="33" t="s">
        <v>805</v>
      </c>
      <c r="M1524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24" s="35" t="str">
        <f>IFERROR(IF(Table1[[#This Row],[Medicare Rate in CR]]&gt;0,"Y","N"),"N")</f>
        <v>Y</v>
      </c>
      <c r="O1524" s="40">
        <f>Table1[[#This Row],[Medicare Rate in CR]]*Table1[[#This Row],[SumOfUnits]]*Table1[[#This Row],[Actuarial Factor 6/13/22]]</f>
        <v>11090.484979880324</v>
      </c>
      <c r="P152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11090.484979880324</v>
      </c>
      <c r="Q1524" s="37">
        <f>Table1[[#This Row],[Trended Medicare Pricing for all RHCs]]-Table1[[#This Row],[SumOfSFY23 Estimated Payment 6/13/2022]]</f>
        <v>3617.6090564805099</v>
      </c>
      <c r="R1524" s="35">
        <f>Table1[[#This Row],[SumOfUnits]]*Table1[[#This Row],[Actuarial Factor 6/13/22]]</f>
        <v>46.824931306228933</v>
      </c>
    </row>
    <row r="1525" spans="1:18" x14ac:dyDescent="0.2">
      <c r="A1525" s="178" t="s">
        <v>77</v>
      </c>
      <c r="B1525" s="33" t="s">
        <v>822</v>
      </c>
      <c r="C1525" s="33" t="s">
        <v>381</v>
      </c>
      <c r="D1525" s="33" t="s">
        <v>184</v>
      </c>
      <c r="E1525" s="33" t="s">
        <v>786</v>
      </c>
      <c r="F1525" s="37">
        <v>49066.590000000004</v>
      </c>
      <c r="G1525" s="33">
        <v>310</v>
      </c>
      <c r="H1525" s="33">
        <v>310</v>
      </c>
      <c r="I1525" s="37">
        <f>Table1[[#This Row],[SumOfPaid]]*Table1[[#This Row],[Actuarial Factor 6/13/22]]</f>
        <v>66633.992896959215</v>
      </c>
      <c r="J1525" s="33">
        <v>1.3580318684660828</v>
      </c>
      <c r="K1525" s="33" t="s">
        <v>196</v>
      </c>
      <c r="L1525" s="33" t="s">
        <v>805</v>
      </c>
      <c r="M1525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25" s="35" t="str">
        <f>IFERROR(IF(Table1[[#This Row],[Medicare Rate in CR]]&gt;0,"Y","N"),"N")</f>
        <v>Y</v>
      </c>
      <c r="O1525" s="40">
        <f>Table1[[#This Row],[Medicare Rate in CR]]*Table1[[#This Row],[SumOfUnits]]*Table1[[#This Row],[Actuarial Factor 6/13/22]]</f>
        <v>99711.452894319431</v>
      </c>
      <c r="P152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99711.452894319431</v>
      </c>
      <c r="Q1525" s="37">
        <f>Table1[[#This Row],[Trended Medicare Pricing for all RHCs]]-Table1[[#This Row],[SumOfSFY23 Estimated Payment 6/13/2022]]</f>
        <v>33077.459997360216</v>
      </c>
      <c r="R1525" s="35">
        <f>Table1[[#This Row],[SumOfUnits]]*Table1[[#This Row],[Actuarial Factor 6/13/22]]</f>
        <v>420.98987922448566</v>
      </c>
    </row>
    <row r="1526" spans="1:18" x14ac:dyDescent="0.2">
      <c r="A1526" s="178" t="s">
        <v>77</v>
      </c>
      <c r="B1526" s="33" t="s">
        <v>822</v>
      </c>
      <c r="C1526" s="33" t="s">
        <v>381</v>
      </c>
      <c r="D1526" s="33" t="s">
        <v>184</v>
      </c>
      <c r="E1526" s="33" t="s">
        <v>790</v>
      </c>
      <c r="F1526" s="37">
        <v>7190.0700000000006</v>
      </c>
      <c r="G1526" s="33">
        <v>45</v>
      </c>
      <c r="H1526" s="33">
        <v>45</v>
      </c>
      <c r="I1526" s="37">
        <f>Table1[[#This Row],[SumOfPaid]]*Table1[[#This Row],[Actuarial Factor 6/13/22]]</f>
        <v>14725.77957822614</v>
      </c>
      <c r="J1526" s="33">
        <v>2.048071795994495</v>
      </c>
      <c r="K1526" s="33" t="s">
        <v>196</v>
      </c>
      <c r="L1526" s="33" t="s">
        <v>805</v>
      </c>
      <c r="M1526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26" s="35" t="str">
        <f>IFERROR(IF(Table1[[#This Row],[Medicare Rate in CR]]&gt;0,"Y","N"),"N")</f>
        <v>Y</v>
      </c>
      <c r="O1526" s="40">
        <f>Table1[[#This Row],[Medicare Rate in CR]]*Table1[[#This Row],[SumOfUnits]]*Table1[[#This Row],[Actuarial Factor 6/13/22]]</f>
        <v>21828.861219658327</v>
      </c>
      <c r="P152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21828.861219658327</v>
      </c>
      <c r="Q1526" s="37">
        <f>Table1[[#This Row],[Trended Medicare Pricing for all RHCs]]-Table1[[#This Row],[SumOfSFY23 Estimated Payment 6/13/2022]]</f>
        <v>7103.0816414321871</v>
      </c>
      <c r="R1526" s="35">
        <f>Table1[[#This Row],[SumOfUnits]]*Table1[[#This Row],[Actuarial Factor 6/13/22]]</f>
        <v>92.163230819752272</v>
      </c>
    </row>
    <row r="1527" spans="1:18" x14ac:dyDescent="0.2">
      <c r="A1527" s="178" t="s">
        <v>77</v>
      </c>
      <c r="B1527" s="33" t="s">
        <v>822</v>
      </c>
      <c r="C1527" s="33" t="s">
        <v>381</v>
      </c>
      <c r="D1527" s="33" t="s">
        <v>184</v>
      </c>
      <c r="E1527" s="33" t="s">
        <v>789</v>
      </c>
      <c r="F1527" s="37">
        <v>27466.630000000012</v>
      </c>
      <c r="G1527" s="33">
        <v>174</v>
      </c>
      <c r="H1527" s="33">
        <v>174</v>
      </c>
      <c r="I1527" s="37">
        <f>Table1[[#This Row],[SumOfPaid]]*Table1[[#This Row],[Actuarial Factor 6/13/22]]</f>
        <v>40824.780805529648</v>
      </c>
      <c r="J1527" s="33">
        <v>1.4863410911906423</v>
      </c>
      <c r="K1527" s="33" t="s">
        <v>196</v>
      </c>
      <c r="L1527" s="33" t="s">
        <v>805</v>
      </c>
      <c r="M1527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27" s="35" t="str">
        <f>IFERROR(IF(Table1[[#This Row],[Medicare Rate in CR]]&gt;0,"Y","N"),"N")</f>
        <v>Y</v>
      </c>
      <c r="O1527" s="40">
        <f>Table1[[#This Row],[Medicare Rate in CR]]*Table1[[#This Row],[SumOfUnits]]*Table1[[#This Row],[Actuarial Factor 6/13/22]]</f>
        <v>61254.94041603963</v>
      </c>
      <c r="P152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61254.94041603963</v>
      </c>
      <c r="Q1527" s="37">
        <f>Table1[[#This Row],[Trended Medicare Pricing for all RHCs]]-Table1[[#This Row],[SumOfSFY23 Estimated Payment 6/13/2022]]</f>
        <v>20430.159610509982</v>
      </c>
      <c r="R1527" s="35">
        <f>Table1[[#This Row],[SumOfUnits]]*Table1[[#This Row],[Actuarial Factor 6/13/22]]</f>
        <v>258.62334986717178</v>
      </c>
    </row>
    <row r="1528" spans="1:18" x14ac:dyDescent="0.2">
      <c r="A1528" s="178" t="s">
        <v>77</v>
      </c>
      <c r="B1528" s="33" t="s">
        <v>822</v>
      </c>
      <c r="C1528" s="33" t="s">
        <v>381</v>
      </c>
      <c r="D1528" s="33" t="s">
        <v>184</v>
      </c>
      <c r="E1528" s="33" t="s">
        <v>791</v>
      </c>
      <c r="F1528" s="37">
        <v>662.42</v>
      </c>
      <c r="G1528" s="33">
        <v>5</v>
      </c>
      <c r="H1528" s="33">
        <v>5</v>
      </c>
      <c r="I1528" s="37">
        <f>Table1[[#This Row],[SumOfPaid]]*Table1[[#This Row],[Actuarial Factor 6/13/22]]</f>
        <v>1071.7498497055624</v>
      </c>
      <c r="J1528" s="33">
        <v>1.6179309949964713</v>
      </c>
      <c r="K1528" s="33" t="s">
        <v>196</v>
      </c>
      <c r="L1528" s="33" t="s">
        <v>805</v>
      </c>
      <c r="M1528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28" s="35" t="str">
        <f>IFERROR(IF(Table1[[#This Row],[Medicare Rate in CR]]&gt;0,"Y","N"),"N")</f>
        <v>Y</v>
      </c>
      <c r="O1528" s="40">
        <f>Table1[[#This Row],[Medicare Rate in CR]]*Table1[[#This Row],[SumOfUnits]]*Table1[[#This Row],[Actuarial Factor 6/13/22]]</f>
        <v>1916.034780824571</v>
      </c>
      <c r="P152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1916.034780824571</v>
      </c>
      <c r="Q1528" s="37">
        <f>Table1[[#This Row],[Trended Medicare Pricing for all RHCs]]-Table1[[#This Row],[SumOfSFY23 Estimated Payment 6/13/2022]]</f>
        <v>844.28493111900866</v>
      </c>
      <c r="R1528" s="35">
        <f>Table1[[#This Row],[SumOfUnits]]*Table1[[#This Row],[Actuarial Factor 6/13/22]]</f>
        <v>8.0896549749823556</v>
      </c>
    </row>
    <row r="1529" spans="1:18" x14ac:dyDescent="0.2">
      <c r="A1529" s="178" t="s">
        <v>77</v>
      </c>
      <c r="B1529" s="33" t="s">
        <v>822</v>
      </c>
      <c r="C1529" s="33" t="s">
        <v>381</v>
      </c>
      <c r="D1529" s="33" t="s">
        <v>184</v>
      </c>
      <c r="E1529" s="33" t="s">
        <v>788</v>
      </c>
      <c r="F1529" s="37">
        <v>2708.95</v>
      </c>
      <c r="G1529" s="33">
        <v>17</v>
      </c>
      <c r="H1529" s="33">
        <v>17</v>
      </c>
      <c r="I1529" s="37">
        <f>Table1[[#This Row],[SumOfPaid]]*Table1[[#This Row],[Actuarial Factor 6/13/22]]</f>
        <v>4970.0322443927307</v>
      </c>
      <c r="J1529" s="33">
        <v>1.8346710882049249</v>
      </c>
      <c r="K1529" s="33" t="s">
        <v>196</v>
      </c>
      <c r="L1529" s="33" t="s">
        <v>805</v>
      </c>
      <c r="M1529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29" s="35" t="str">
        <f>IFERROR(IF(Table1[[#This Row],[Medicare Rate in CR]]&gt;0,"Y","N"),"N")</f>
        <v>Y</v>
      </c>
      <c r="O1529" s="40">
        <f>Table1[[#This Row],[Medicare Rate in CR]]*Table1[[#This Row],[SumOfUnits]]*Table1[[#This Row],[Actuarial Factor 6/13/22]]</f>
        <v>7387.2114031027195</v>
      </c>
      <c r="P152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7387.2114031027195</v>
      </c>
      <c r="Q1529" s="37">
        <f>Table1[[#This Row],[Trended Medicare Pricing for all RHCs]]-Table1[[#This Row],[SumOfSFY23 Estimated Payment 6/13/2022]]</f>
        <v>2417.1791587099888</v>
      </c>
      <c r="R1529" s="35">
        <f>Table1[[#This Row],[SumOfUnits]]*Table1[[#This Row],[Actuarial Factor 6/13/22]]</f>
        <v>31.189408499483722</v>
      </c>
    </row>
    <row r="1530" spans="1:18" x14ac:dyDescent="0.2">
      <c r="A1530" s="178" t="s">
        <v>77</v>
      </c>
      <c r="B1530" s="33" t="s">
        <v>822</v>
      </c>
      <c r="C1530" s="33" t="s">
        <v>381</v>
      </c>
      <c r="D1530" s="33" t="s">
        <v>184</v>
      </c>
      <c r="E1530" s="33" t="s">
        <v>787</v>
      </c>
      <c r="F1530" s="37">
        <v>37507.599999999999</v>
      </c>
      <c r="G1530" s="33">
        <v>236</v>
      </c>
      <c r="H1530" s="33">
        <v>236</v>
      </c>
      <c r="I1530" s="37">
        <f>Table1[[#This Row],[SumOfPaid]]*Table1[[#This Row],[Actuarial Factor 6/13/22]]</f>
        <v>45391.302744423432</v>
      </c>
      <c r="J1530" s="33">
        <v>1.210189474784402</v>
      </c>
      <c r="K1530" s="33" t="s">
        <v>196</v>
      </c>
      <c r="L1530" s="33" t="s">
        <v>805</v>
      </c>
      <c r="M1530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30" s="35" t="str">
        <f>IFERROR(IF(Table1[[#This Row],[Medicare Rate in CR]]&gt;0,"Y","N"),"N")</f>
        <v>Y</v>
      </c>
      <c r="O1530" s="40">
        <f>Table1[[#This Row],[Medicare Rate in CR]]*Table1[[#This Row],[SumOfUnits]]*Table1[[#This Row],[Actuarial Factor 6/13/22]]</f>
        <v>67645.476996233803</v>
      </c>
      <c r="P153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67645.476996233803</v>
      </c>
      <c r="Q1530" s="37">
        <f>Table1[[#This Row],[Trended Medicare Pricing for all RHCs]]-Table1[[#This Row],[SumOfSFY23 Estimated Payment 6/13/2022]]</f>
        <v>22254.174251810371</v>
      </c>
      <c r="R1530" s="35">
        <f>Table1[[#This Row],[SumOfUnits]]*Table1[[#This Row],[Actuarial Factor 6/13/22]]</f>
        <v>285.60471604911885</v>
      </c>
    </row>
    <row r="1531" spans="1:18" x14ac:dyDescent="0.2">
      <c r="A1531" s="178" t="s">
        <v>77</v>
      </c>
      <c r="B1531" s="33" t="s">
        <v>822</v>
      </c>
      <c r="C1531" s="33" t="s">
        <v>381</v>
      </c>
      <c r="D1531" s="33" t="s">
        <v>2</v>
      </c>
      <c r="E1531" s="33" t="s">
        <v>800</v>
      </c>
      <c r="F1531" s="37">
        <v>642.19999999999993</v>
      </c>
      <c r="G1531" s="33">
        <v>4</v>
      </c>
      <c r="H1531" s="33">
        <v>4</v>
      </c>
      <c r="I1531" s="37">
        <f>Table1[[#This Row],[SumOfPaid]]*Table1[[#This Row],[Actuarial Factor 6/13/22]]</f>
        <v>844.96695644663259</v>
      </c>
      <c r="J1531" s="33">
        <v>1.3157380200040996</v>
      </c>
      <c r="K1531" s="33" t="s">
        <v>196</v>
      </c>
      <c r="L1531" s="33" t="s">
        <v>805</v>
      </c>
      <c r="M1531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31" s="35" t="str">
        <f>IFERROR(IF(Table1[[#This Row],[Medicare Rate in CR]]&gt;0,"Y","N"),"N")</f>
        <v>Y</v>
      </c>
      <c r="O1531" s="40">
        <f>Table1[[#This Row],[Medicare Rate in CR]]*Table1[[#This Row],[SumOfUnits]]*Table1[[#This Row],[Actuarial Factor 6/13/22]]</f>
        <v>1246.5302001518839</v>
      </c>
      <c r="P153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1246.5302001518839</v>
      </c>
      <c r="Q1531" s="37">
        <f>Table1[[#This Row],[Trended Medicare Pricing for all RHCs]]-Table1[[#This Row],[SumOfSFY23 Estimated Payment 6/13/2022]]</f>
        <v>401.56324370525135</v>
      </c>
      <c r="R1531" s="35">
        <f>Table1[[#This Row],[SumOfUnits]]*Table1[[#This Row],[Actuarial Factor 6/13/22]]</f>
        <v>5.2629520800163982</v>
      </c>
    </row>
    <row r="1532" spans="1:18" x14ac:dyDescent="0.2">
      <c r="A1532" s="178" t="s">
        <v>77</v>
      </c>
      <c r="B1532" s="33" t="s">
        <v>822</v>
      </c>
      <c r="C1532" s="33" t="s">
        <v>381</v>
      </c>
      <c r="D1532" s="33" t="s">
        <v>2</v>
      </c>
      <c r="E1532" s="33" t="s">
        <v>798</v>
      </c>
      <c r="F1532" s="37">
        <v>974.55</v>
      </c>
      <c r="G1532" s="33">
        <v>6</v>
      </c>
      <c r="H1532" s="33">
        <v>6</v>
      </c>
      <c r="I1532" s="37">
        <f>Table1[[#This Row],[SumOfPaid]]*Table1[[#This Row],[Actuarial Factor 6/13/22]]</f>
        <v>1456.8643624968383</v>
      </c>
      <c r="J1532" s="33">
        <v>1.4949098173483539</v>
      </c>
      <c r="K1532" s="33" t="s">
        <v>196</v>
      </c>
      <c r="L1532" s="33" t="s">
        <v>805</v>
      </c>
      <c r="M1532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32" s="35" t="str">
        <f>IFERROR(IF(Table1[[#This Row],[Medicare Rate in CR]]&gt;0,"Y","N"),"N")</f>
        <v>Y</v>
      </c>
      <c r="O1532" s="40">
        <f>Table1[[#This Row],[Medicare Rate in CR]]*Table1[[#This Row],[SumOfUnits]]*Table1[[#This Row],[Actuarial Factor 6/13/22]]</f>
        <v>2124.4163414337459</v>
      </c>
      <c r="P153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2124.4163414337459</v>
      </c>
      <c r="Q1532" s="37">
        <f>Table1[[#This Row],[Trended Medicare Pricing for all RHCs]]-Table1[[#This Row],[SumOfSFY23 Estimated Payment 6/13/2022]]</f>
        <v>667.55197893690752</v>
      </c>
      <c r="R1532" s="35">
        <f>Table1[[#This Row],[SumOfUnits]]*Table1[[#This Row],[Actuarial Factor 6/13/22]]</f>
        <v>8.9694589040901231</v>
      </c>
    </row>
    <row r="1533" spans="1:18" x14ac:dyDescent="0.2">
      <c r="A1533" s="178" t="s">
        <v>77</v>
      </c>
      <c r="B1533" s="33" t="s">
        <v>822</v>
      </c>
      <c r="C1533" s="33" t="s">
        <v>381</v>
      </c>
      <c r="D1533" s="33" t="s">
        <v>2</v>
      </c>
      <c r="E1533" s="33" t="s">
        <v>799</v>
      </c>
      <c r="F1533" s="37">
        <v>818.2299999999999</v>
      </c>
      <c r="G1533" s="33">
        <v>5</v>
      </c>
      <c r="H1533" s="33">
        <v>5</v>
      </c>
      <c r="I1533" s="37">
        <f>Table1[[#This Row],[SumOfPaid]]*Table1[[#This Row],[Actuarial Factor 6/13/22]]</f>
        <v>973.41568503086762</v>
      </c>
      <c r="J1533" s="33">
        <v>1.1896602239356511</v>
      </c>
      <c r="K1533" s="33" t="s">
        <v>196</v>
      </c>
      <c r="L1533" s="33" t="s">
        <v>805</v>
      </c>
      <c r="M1533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33" s="35" t="str">
        <f>IFERROR(IF(Table1[[#This Row],[Medicare Rate in CR]]&gt;0,"Y","N"),"N")</f>
        <v>Y</v>
      </c>
      <c r="O1533" s="40">
        <f>Table1[[#This Row],[Medicare Rate in CR]]*Table1[[#This Row],[SumOfUnits]]*Table1[[#This Row],[Actuarial Factor 6/13/22]]</f>
        <v>1408.8551201957948</v>
      </c>
      <c r="P153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1408.8551201957948</v>
      </c>
      <c r="Q1533" s="37">
        <f>Table1[[#This Row],[Trended Medicare Pricing for all RHCs]]-Table1[[#This Row],[SumOfSFY23 Estimated Payment 6/13/2022]]</f>
        <v>435.4394351649272</v>
      </c>
      <c r="R1533" s="35">
        <f>Table1[[#This Row],[SumOfUnits]]*Table1[[#This Row],[Actuarial Factor 6/13/22]]</f>
        <v>5.9483011196782556</v>
      </c>
    </row>
    <row r="1534" spans="1:18" x14ac:dyDescent="0.2">
      <c r="A1534" s="178" t="s">
        <v>77</v>
      </c>
      <c r="B1534" s="33" t="s">
        <v>822</v>
      </c>
      <c r="C1534" s="33" t="s">
        <v>381</v>
      </c>
      <c r="D1534" s="33" t="s">
        <v>185</v>
      </c>
      <c r="E1534" s="33" t="s">
        <v>797</v>
      </c>
      <c r="F1534" s="37">
        <v>319.39999999999998</v>
      </c>
      <c r="G1534" s="33">
        <v>2</v>
      </c>
      <c r="H1534" s="33">
        <v>2</v>
      </c>
      <c r="I1534" s="37">
        <f>Table1[[#This Row],[SumOfPaid]]*Table1[[#This Row],[Actuarial Factor 6/13/22]]</f>
        <v>317.16433416050222</v>
      </c>
      <c r="J1534" s="33">
        <v>0.99300042003914291</v>
      </c>
      <c r="K1534" s="33" t="s">
        <v>196</v>
      </c>
      <c r="L1534" s="33" t="s">
        <v>805</v>
      </c>
      <c r="M1534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34" s="35" t="str">
        <f>IFERROR(IF(Table1[[#This Row],[Medicare Rate in CR]]&gt;0,"Y","N"),"N")</f>
        <v>Y</v>
      </c>
      <c r="O1534" s="40">
        <f>Table1[[#This Row],[Medicare Rate in CR]]*Table1[[#This Row],[SumOfUnits]]*Table1[[#This Row],[Actuarial Factor 6/13/22]]</f>
        <v>470.38429897254196</v>
      </c>
      <c r="P153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470.38429897254196</v>
      </c>
      <c r="Q1534" s="37">
        <f>Table1[[#This Row],[Trended Medicare Pricing for all RHCs]]-Table1[[#This Row],[SumOfSFY23 Estimated Payment 6/13/2022]]</f>
        <v>153.21996481203973</v>
      </c>
      <c r="R1534" s="35">
        <f>Table1[[#This Row],[SumOfUnits]]*Table1[[#This Row],[Actuarial Factor 6/13/22]]</f>
        <v>1.9860008400782858</v>
      </c>
    </row>
    <row r="1535" spans="1:18" x14ac:dyDescent="0.2">
      <c r="A1535" s="178" t="s">
        <v>77</v>
      </c>
      <c r="B1535" s="33" t="s">
        <v>822</v>
      </c>
      <c r="C1535" s="33" t="s">
        <v>381</v>
      </c>
      <c r="D1535" s="33" t="s">
        <v>185</v>
      </c>
      <c r="E1535" s="33" t="s">
        <v>796</v>
      </c>
      <c r="F1535" s="37">
        <v>319.39999999999998</v>
      </c>
      <c r="G1535" s="33">
        <v>2</v>
      </c>
      <c r="H1535" s="33">
        <v>2</v>
      </c>
      <c r="I1535" s="37">
        <f>Table1[[#This Row],[SumOfPaid]]*Table1[[#This Row],[Actuarial Factor 6/13/22]]</f>
        <v>260.29595088996911</v>
      </c>
      <c r="J1535" s="33">
        <v>0.81495288318712933</v>
      </c>
      <c r="K1535" s="33" t="s">
        <v>196</v>
      </c>
      <c r="L1535" s="33" t="s">
        <v>805</v>
      </c>
      <c r="M1535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35" s="35" t="str">
        <f>IFERROR(IF(Table1[[#This Row],[Medicare Rate in CR]]&gt;0,"Y","N"),"N")</f>
        <v>Y</v>
      </c>
      <c r="O1535" s="40">
        <f>Table1[[#This Row],[Medicare Rate in CR]]*Table1[[#This Row],[SumOfUnits]]*Table1[[#This Row],[Actuarial Factor 6/13/22]]</f>
        <v>386.04318076574316</v>
      </c>
      <c r="P153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386.04318076574316</v>
      </c>
      <c r="Q1535" s="37">
        <f>Table1[[#This Row],[Trended Medicare Pricing for all RHCs]]-Table1[[#This Row],[SumOfSFY23 Estimated Payment 6/13/2022]]</f>
        <v>125.74722987577405</v>
      </c>
      <c r="R1535" s="35">
        <f>Table1[[#This Row],[SumOfUnits]]*Table1[[#This Row],[Actuarial Factor 6/13/22]]</f>
        <v>1.6299057663742587</v>
      </c>
    </row>
    <row r="1536" spans="1:18" x14ac:dyDescent="0.2">
      <c r="A1536" s="178" t="s">
        <v>77</v>
      </c>
      <c r="B1536" s="33" t="s">
        <v>822</v>
      </c>
      <c r="C1536" s="33" t="s">
        <v>381</v>
      </c>
      <c r="D1536" s="33" t="s">
        <v>185</v>
      </c>
      <c r="E1536" s="33" t="s">
        <v>795</v>
      </c>
      <c r="F1536" s="37">
        <v>6711.49</v>
      </c>
      <c r="G1536" s="33">
        <v>41</v>
      </c>
      <c r="H1536" s="33">
        <v>41</v>
      </c>
      <c r="I1536" s="37">
        <f>Table1[[#This Row],[SumOfPaid]]*Table1[[#This Row],[Actuarial Factor 6/13/22]]</f>
        <v>8073.0662676426746</v>
      </c>
      <c r="J1536" s="33">
        <v>1.2028724273809057</v>
      </c>
      <c r="K1536" s="33" t="s">
        <v>196</v>
      </c>
      <c r="L1536" s="33" t="s">
        <v>805</v>
      </c>
      <c r="M1536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36" s="35" t="str">
        <f>IFERROR(IF(Table1[[#This Row],[Medicare Rate in CR]]&gt;0,"Y","N"),"N")</f>
        <v>Y</v>
      </c>
      <c r="O1536" s="40">
        <f>Table1[[#This Row],[Medicare Rate in CR]]*Table1[[#This Row],[SumOfUnits]]*Table1[[#This Row],[Actuarial Factor 6/13/22]]</f>
        <v>11680.913711431869</v>
      </c>
      <c r="P153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11680.913711431869</v>
      </c>
      <c r="Q1536" s="37">
        <f>Table1[[#This Row],[Trended Medicare Pricing for all RHCs]]-Table1[[#This Row],[SumOfSFY23 Estimated Payment 6/13/2022]]</f>
        <v>3607.8474437891946</v>
      </c>
      <c r="R1536" s="35">
        <f>Table1[[#This Row],[SumOfUnits]]*Table1[[#This Row],[Actuarial Factor 6/13/22]]</f>
        <v>49.317769522617134</v>
      </c>
    </row>
    <row r="1537" spans="1:18" x14ac:dyDescent="0.2">
      <c r="A1537" s="178" t="s">
        <v>77</v>
      </c>
      <c r="B1537" s="33" t="s">
        <v>822</v>
      </c>
      <c r="C1537" s="33" t="s">
        <v>364</v>
      </c>
      <c r="D1537" s="33" t="s">
        <v>184</v>
      </c>
      <c r="E1537" s="33" t="s">
        <v>786</v>
      </c>
      <c r="F1537" s="37">
        <v>160.88999999999999</v>
      </c>
      <c r="G1537" s="33">
        <v>1</v>
      </c>
      <c r="H1537" s="33">
        <v>1</v>
      </c>
      <c r="I1537" s="37">
        <f>Table1[[#This Row],[SumOfPaid]]*Table1[[#This Row],[Actuarial Factor 6/13/22]]</f>
        <v>227.44642963913088</v>
      </c>
      <c r="J1537" s="33">
        <v>1.4136766091064137</v>
      </c>
      <c r="K1537" s="33" t="s">
        <v>196</v>
      </c>
      <c r="L1537" s="33" t="s">
        <v>805</v>
      </c>
      <c r="M1537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37" s="35" t="str">
        <f>IFERROR(IF(Table1[[#This Row],[Medicare Rate in CR]]&gt;0,"Y","N"),"N")</f>
        <v>Y</v>
      </c>
      <c r="O1537" s="40">
        <f>Table1[[#This Row],[Medicare Rate in CR]]*Table1[[#This Row],[SumOfUnits]]*Table1[[#This Row],[Actuarial Factor 6/13/22]]</f>
        <v>334.82930486685405</v>
      </c>
      <c r="P153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334.82930486685405</v>
      </c>
      <c r="Q1537" s="37">
        <f>Table1[[#This Row],[Trended Medicare Pricing for all RHCs]]-Table1[[#This Row],[SumOfSFY23 Estimated Payment 6/13/2022]]</f>
        <v>107.38287522772316</v>
      </c>
      <c r="R1537" s="35">
        <f>Table1[[#This Row],[SumOfUnits]]*Table1[[#This Row],[Actuarial Factor 6/13/22]]</f>
        <v>1.4136766091064137</v>
      </c>
    </row>
    <row r="1538" spans="1:18" x14ac:dyDescent="0.2">
      <c r="A1538" s="178" t="s">
        <v>77</v>
      </c>
      <c r="B1538" s="33" t="s">
        <v>822</v>
      </c>
      <c r="C1538" s="33" t="s">
        <v>249</v>
      </c>
      <c r="D1538" s="33" t="s">
        <v>184</v>
      </c>
      <c r="E1538" s="33" t="s">
        <v>786</v>
      </c>
      <c r="F1538" s="37">
        <v>792.55</v>
      </c>
      <c r="G1538" s="33">
        <v>5</v>
      </c>
      <c r="H1538" s="33">
        <v>5</v>
      </c>
      <c r="I1538" s="37">
        <f>Table1[[#This Row],[SumOfPaid]]*Table1[[#This Row],[Actuarial Factor 6/13/22]]</f>
        <v>1206.4021562812723</v>
      </c>
      <c r="J1538" s="33">
        <v>1.5221779777695694</v>
      </c>
      <c r="K1538" s="33" t="s">
        <v>196</v>
      </c>
      <c r="L1538" s="33" t="s">
        <v>805</v>
      </c>
      <c r="M1538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38" s="35" t="str">
        <f>IFERROR(IF(Table1[[#This Row],[Medicare Rate in CR]]&gt;0,"Y","N"),"N")</f>
        <v>Y</v>
      </c>
      <c r="O1538" s="40">
        <f>Table1[[#This Row],[Medicare Rate in CR]]*Table1[[#This Row],[SumOfUnits]]*Table1[[#This Row],[Actuarial Factor 6/13/22]]</f>
        <v>1802.6392701736127</v>
      </c>
      <c r="P153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1802.6392701736127</v>
      </c>
      <c r="Q1538" s="37">
        <f>Table1[[#This Row],[Trended Medicare Pricing for all RHCs]]-Table1[[#This Row],[SumOfSFY23 Estimated Payment 6/13/2022]]</f>
        <v>596.2371138923404</v>
      </c>
      <c r="R1538" s="35">
        <f>Table1[[#This Row],[SumOfUnits]]*Table1[[#This Row],[Actuarial Factor 6/13/22]]</f>
        <v>7.6108898888478471</v>
      </c>
    </row>
    <row r="1539" spans="1:18" x14ac:dyDescent="0.2">
      <c r="A1539" s="178" t="s">
        <v>77</v>
      </c>
      <c r="B1539" s="33" t="s">
        <v>822</v>
      </c>
      <c r="C1539" s="33" t="s">
        <v>220</v>
      </c>
      <c r="D1539" s="33" t="s">
        <v>184</v>
      </c>
      <c r="E1539" s="33" t="s">
        <v>792</v>
      </c>
      <c r="F1539" s="37">
        <v>477.90999999999997</v>
      </c>
      <c r="G1539" s="33">
        <v>3</v>
      </c>
      <c r="H1539" s="33">
        <v>3</v>
      </c>
      <c r="I1539" s="37">
        <f>Table1[[#This Row],[SumOfPaid]]*Table1[[#This Row],[Actuarial Factor 6/13/22]]</f>
        <v>803.80814982224035</v>
      </c>
      <c r="J1539" s="33">
        <v>1.6819236881886557</v>
      </c>
      <c r="K1539" s="33" t="s">
        <v>196</v>
      </c>
      <c r="L1539" s="33" t="s">
        <v>805</v>
      </c>
      <c r="M1539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39" s="35" t="str">
        <f>IFERROR(IF(Table1[[#This Row],[Medicare Rate in CR]]&gt;0,"Y","N"),"N")</f>
        <v>Y</v>
      </c>
      <c r="O1539" s="40">
        <f>Table1[[#This Row],[Medicare Rate in CR]]*Table1[[#This Row],[SumOfUnits]]*Table1[[#This Row],[Actuarial Factor 6/13/22]]</f>
        <v>1195.0908766424493</v>
      </c>
      <c r="P153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1195.0908766424493</v>
      </c>
      <c r="Q1539" s="37">
        <f>Table1[[#This Row],[Trended Medicare Pricing for all RHCs]]-Table1[[#This Row],[SumOfSFY23 Estimated Payment 6/13/2022]]</f>
        <v>391.28272682020895</v>
      </c>
      <c r="R1539" s="35">
        <f>Table1[[#This Row],[SumOfUnits]]*Table1[[#This Row],[Actuarial Factor 6/13/22]]</f>
        <v>5.045771064565967</v>
      </c>
    </row>
    <row r="1540" spans="1:18" x14ac:dyDescent="0.2">
      <c r="A1540" s="178" t="s">
        <v>77</v>
      </c>
      <c r="B1540" s="33" t="s">
        <v>822</v>
      </c>
      <c r="C1540" s="33" t="s">
        <v>220</v>
      </c>
      <c r="D1540" s="33" t="s">
        <v>185</v>
      </c>
      <c r="E1540" s="33" t="s">
        <v>795</v>
      </c>
      <c r="F1540" s="37">
        <v>160.88999999999999</v>
      </c>
      <c r="G1540" s="33">
        <v>1</v>
      </c>
      <c r="H1540" s="33">
        <v>1</v>
      </c>
      <c r="I1540" s="37">
        <f>Table1[[#This Row],[SumOfPaid]]*Table1[[#This Row],[Actuarial Factor 6/13/22]]</f>
        <v>194.52561947435908</v>
      </c>
      <c r="J1540" s="33">
        <v>1.2090597269833991</v>
      </c>
      <c r="K1540" s="33" t="s">
        <v>196</v>
      </c>
      <c r="L1540" s="33" t="s">
        <v>805</v>
      </c>
      <c r="M1540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40" s="35" t="str">
        <f>IFERROR(IF(Table1[[#This Row],[Medicare Rate in CR]]&gt;0,"Y","N"),"N")</f>
        <v>Y</v>
      </c>
      <c r="O1540" s="40">
        <f>Table1[[#This Row],[Medicare Rate in CR]]*Table1[[#This Row],[SumOfUnits]]*Table1[[#This Row],[Actuarial Factor 6/13/22]]</f>
        <v>286.36579633601809</v>
      </c>
      <c r="P154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286.36579633601809</v>
      </c>
      <c r="Q1540" s="37">
        <f>Table1[[#This Row],[Trended Medicare Pricing for all RHCs]]-Table1[[#This Row],[SumOfSFY23 Estimated Payment 6/13/2022]]</f>
        <v>91.840176861659018</v>
      </c>
      <c r="R1540" s="35">
        <f>Table1[[#This Row],[SumOfUnits]]*Table1[[#This Row],[Actuarial Factor 6/13/22]]</f>
        <v>1.2090597269833991</v>
      </c>
    </row>
    <row r="1541" spans="1:18" x14ac:dyDescent="0.2">
      <c r="A1541" s="178" t="s">
        <v>77</v>
      </c>
      <c r="B1541" s="33" t="s">
        <v>822</v>
      </c>
      <c r="C1541" s="33" t="s">
        <v>192</v>
      </c>
      <c r="D1541" s="33" t="s">
        <v>184</v>
      </c>
      <c r="E1541" s="33" t="s">
        <v>792</v>
      </c>
      <c r="F1541" s="37">
        <v>9128.85</v>
      </c>
      <c r="G1541" s="33">
        <v>58</v>
      </c>
      <c r="H1541" s="33">
        <v>58</v>
      </c>
      <c r="I1541" s="37">
        <f>Table1[[#This Row],[SumOfPaid]]*Table1[[#This Row],[Actuarial Factor 6/13/22]]</f>
        <v>12353.05827044137</v>
      </c>
      <c r="J1541" s="33">
        <v>1.3531888759746704</v>
      </c>
      <c r="K1541" s="33" t="s">
        <v>196</v>
      </c>
      <c r="L1541" s="33" t="s">
        <v>805</v>
      </c>
      <c r="M1541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41" s="35" t="str">
        <f>IFERROR(IF(Table1[[#This Row],[Medicare Rate in CR]]&gt;0,"Y","N"),"N")</f>
        <v>Y</v>
      </c>
      <c r="O1541" s="40">
        <f>Table1[[#This Row],[Medicare Rate in CR]]*Table1[[#This Row],[SumOfUnits]]*Table1[[#This Row],[Actuarial Factor 6/13/22]]</f>
        <v>18589.16154592684</v>
      </c>
      <c r="P154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18589.16154592684</v>
      </c>
      <c r="Q1541" s="37">
        <f>Table1[[#This Row],[Trended Medicare Pricing for all RHCs]]-Table1[[#This Row],[SumOfSFY23 Estimated Payment 6/13/2022]]</f>
        <v>6236.1032754854696</v>
      </c>
      <c r="R1541" s="35">
        <f>Table1[[#This Row],[SumOfUnits]]*Table1[[#This Row],[Actuarial Factor 6/13/22]]</f>
        <v>78.48495480653088</v>
      </c>
    </row>
    <row r="1542" spans="1:18" x14ac:dyDescent="0.2">
      <c r="A1542" s="178" t="s">
        <v>77</v>
      </c>
      <c r="B1542" s="33" t="s">
        <v>822</v>
      </c>
      <c r="C1542" s="33" t="s">
        <v>192</v>
      </c>
      <c r="D1542" s="33" t="s">
        <v>184</v>
      </c>
      <c r="E1542" s="33" t="s">
        <v>786</v>
      </c>
      <c r="F1542" s="37">
        <v>131390.7699999999</v>
      </c>
      <c r="G1542" s="33">
        <v>826</v>
      </c>
      <c r="H1542" s="33">
        <v>826</v>
      </c>
      <c r="I1542" s="37">
        <f>Table1[[#This Row],[SumOfPaid]]*Table1[[#This Row],[Actuarial Factor 6/13/22]]</f>
        <v>172175.18409731792</v>
      </c>
      <c r="J1542" s="33">
        <v>1.3104054729058825</v>
      </c>
      <c r="K1542" s="33" t="s">
        <v>196</v>
      </c>
      <c r="L1542" s="33" t="s">
        <v>805</v>
      </c>
      <c r="M1542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42" s="35" t="str">
        <f>IFERROR(IF(Table1[[#This Row],[Medicare Rate in CR]]&gt;0,"Y","N"),"N")</f>
        <v>Y</v>
      </c>
      <c r="O1542" s="40">
        <f>Table1[[#This Row],[Medicare Rate in CR]]*Table1[[#This Row],[SumOfUnits]]*Table1[[#This Row],[Actuarial Factor 6/13/22]]</f>
        <v>256365.23694890834</v>
      </c>
      <c r="P154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256365.23694890834</v>
      </c>
      <c r="Q1542" s="37">
        <f>Table1[[#This Row],[Trended Medicare Pricing for all RHCs]]-Table1[[#This Row],[SumOfSFY23 Estimated Payment 6/13/2022]]</f>
        <v>84190.052851590415</v>
      </c>
      <c r="R1542" s="35">
        <f>Table1[[#This Row],[SumOfUnits]]*Table1[[#This Row],[Actuarial Factor 6/13/22]]</f>
        <v>1082.394920620259</v>
      </c>
    </row>
    <row r="1543" spans="1:18" x14ac:dyDescent="0.2">
      <c r="A1543" s="178" t="s">
        <v>77</v>
      </c>
      <c r="B1543" s="33" t="s">
        <v>822</v>
      </c>
      <c r="C1543" s="33" t="s">
        <v>192</v>
      </c>
      <c r="D1543" s="33" t="s">
        <v>184</v>
      </c>
      <c r="E1543" s="33" t="s">
        <v>790</v>
      </c>
      <c r="F1543" s="37">
        <v>31277.209999999995</v>
      </c>
      <c r="G1543" s="33">
        <v>201</v>
      </c>
      <c r="H1543" s="33">
        <v>201</v>
      </c>
      <c r="I1543" s="37">
        <f>Table1[[#This Row],[SumOfPaid]]*Table1[[#This Row],[Actuarial Factor 6/13/22]]</f>
        <v>61009.864471582332</v>
      </c>
      <c r="J1543" s="33">
        <v>1.9506172216633881</v>
      </c>
      <c r="K1543" s="33" t="s">
        <v>196</v>
      </c>
      <c r="L1543" s="33" t="s">
        <v>805</v>
      </c>
      <c r="M1543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43" s="35" t="str">
        <f>IFERROR(IF(Table1[[#This Row],[Medicare Rate in CR]]&gt;0,"Y","N"),"N")</f>
        <v>Y</v>
      </c>
      <c r="O1543" s="40">
        <f>Table1[[#This Row],[Medicare Rate in CR]]*Table1[[#This Row],[SumOfUnits]]*Table1[[#This Row],[Actuarial Factor 6/13/22]]</f>
        <v>92862.741479145669</v>
      </c>
      <c r="P154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92862.741479145669</v>
      </c>
      <c r="Q1543" s="37">
        <f>Table1[[#This Row],[Trended Medicare Pricing for all RHCs]]-Table1[[#This Row],[SumOfSFY23 Estimated Payment 6/13/2022]]</f>
        <v>31852.877007563337</v>
      </c>
      <c r="R1543" s="35">
        <f>Table1[[#This Row],[SumOfUnits]]*Table1[[#This Row],[Actuarial Factor 6/13/22]]</f>
        <v>392.07406155434103</v>
      </c>
    </row>
    <row r="1544" spans="1:18" x14ac:dyDescent="0.2">
      <c r="A1544" s="178" t="s">
        <v>77</v>
      </c>
      <c r="B1544" s="33" t="s">
        <v>822</v>
      </c>
      <c r="C1544" s="33" t="s">
        <v>192</v>
      </c>
      <c r="D1544" s="33" t="s">
        <v>184</v>
      </c>
      <c r="E1544" s="33" t="s">
        <v>789</v>
      </c>
      <c r="F1544" s="37">
        <v>115409.0199999998</v>
      </c>
      <c r="G1544" s="33">
        <v>731</v>
      </c>
      <c r="H1544" s="33">
        <v>731</v>
      </c>
      <c r="I1544" s="37">
        <f>Table1[[#This Row],[SumOfPaid]]*Table1[[#This Row],[Actuarial Factor 6/13/22]]</f>
        <v>159161.3019136448</v>
      </c>
      <c r="J1544" s="33">
        <v>1.3791062597502783</v>
      </c>
      <c r="K1544" s="33" t="s">
        <v>196</v>
      </c>
      <c r="L1544" s="33" t="s">
        <v>805</v>
      </c>
      <c r="M1544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44" s="35" t="str">
        <f>IFERROR(IF(Table1[[#This Row],[Medicare Rate in CR]]&gt;0,"Y","N"),"N")</f>
        <v>Y</v>
      </c>
      <c r="O1544" s="40">
        <f>Table1[[#This Row],[Medicare Rate in CR]]*Table1[[#This Row],[SumOfUnits]]*Table1[[#This Row],[Actuarial Factor 6/13/22]]</f>
        <v>238774.80318157485</v>
      </c>
      <c r="P154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238774.80318157485</v>
      </c>
      <c r="Q1544" s="37">
        <f>Table1[[#This Row],[Trended Medicare Pricing for all RHCs]]-Table1[[#This Row],[SumOfSFY23 Estimated Payment 6/13/2022]]</f>
        <v>79613.501267930056</v>
      </c>
      <c r="R1544" s="35">
        <f>Table1[[#This Row],[SumOfUnits]]*Table1[[#This Row],[Actuarial Factor 6/13/22]]</f>
        <v>1008.1266758774535</v>
      </c>
    </row>
    <row r="1545" spans="1:18" x14ac:dyDescent="0.2">
      <c r="A1545" s="178" t="s">
        <v>77</v>
      </c>
      <c r="B1545" s="33" t="s">
        <v>822</v>
      </c>
      <c r="C1545" s="33" t="s">
        <v>192</v>
      </c>
      <c r="D1545" s="33" t="s">
        <v>184</v>
      </c>
      <c r="E1545" s="33" t="s">
        <v>791</v>
      </c>
      <c r="F1545" s="37">
        <v>1010.52</v>
      </c>
      <c r="G1545" s="33">
        <v>8</v>
      </c>
      <c r="H1545" s="33">
        <v>8</v>
      </c>
      <c r="I1545" s="37">
        <f>Table1[[#This Row],[SumOfPaid]]*Table1[[#This Row],[Actuarial Factor 6/13/22]]</f>
        <v>1552.1402926171706</v>
      </c>
      <c r="J1545" s="33">
        <v>1.535981764455103</v>
      </c>
      <c r="K1545" s="33" t="s">
        <v>196</v>
      </c>
      <c r="L1545" s="33" t="s">
        <v>805</v>
      </c>
      <c r="M1545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45" s="35" t="str">
        <f>IFERROR(IF(Table1[[#This Row],[Medicare Rate in CR]]&gt;0,"Y","N"),"N")</f>
        <v>Y</v>
      </c>
      <c r="O1545" s="40">
        <f>Table1[[#This Row],[Medicare Rate in CR]]*Table1[[#This Row],[SumOfUnits]]*Table1[[#This Row],[Actuarial Factor 6/13/22]]</f>
        <v>2910.3782472895291</v>
      </c>
      <c r="P154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2910.3782472895291</v>
      </c>
      <c r="Q1545" s="37">
        <f>Table1[[#This Row],[Trended Medicare Pricing for all RHCs]]-Table1[[#This Row],[SumOfSFY23 Estimated Payment 6/13/2022]]</f>
        <v>1358.2379546723585</v>
      </c>
      <c r="R1545" s="35">
        <f>Table1[[#This Row],[SumOfUnits]]*Table1[[#This Row],[Actuarial Factor 6/13/22]]</f>
        <v>12.287854115640824</v>
      </c>
    </row>
    <row r="1546" spans="1:18" x14ac:dyDescent="0.2">
      <c r="A1546" s="178" t="s">
        <v>77</v>
      </c>
      <c r="B1546" s="33" t="s">
        <v>822</v>
      </c>
      <c r="C1546" s="33" t="s">
        <v>192</v>
      </c>
      <c r="D1546" s="33" t="s">
        <v>184</v>
      </c>
      <c r="E1546" s="33" t="s">
        <v>788</v>
      </c>
      <c r="F1546" s="37">
        <v>8048.76</v>
      </c>
      <c r="G1546" s="33">
        <v>51</v>
      </c>
      <c r="H1546" s="33">
        <v>51</v>
      </c>
      <c r="I1546" s="37">
        <f>Table1[[#This Row],[SumOfPaid]]*Table1[[#This Row],[Actuarial Factor 6/13/22]]</f>
        <v>15330.216174493742</v>
      </c>
      <c r="J1546" s="33">
        <v>1.9046680699255216</v>
      </c>
      <c r="K1546" s="33" t="s">
        <v>196</v>
      </c>
      <c r="L1546" s="33" t="s">
        <v>805</v>
      </c>
      <c r="M1546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46" s="35" t="str">
        <f>IFERROR(IF(Table1[[#This Row],[Medicare Rate in CR]]&gt;0,"Y","N"),"N")</f>
        <v>Y</v>
      </c>
      <c r="O1546" s="40">
        <f>Table1[[#This Row],[Medicare Rate in CR]]*Table1[[#This Row],[SumOfUnits]]*Table1[[#This Row],[Actuarial Factor 6/13/22]]</f>
        <v>23007.152250454852</v>
      </c>
      <c r="P154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23007.152250454852</v>
      </c>
      <c r="Q1546" s="37">
        <f>Table1[[#This Row],[Trended Medicare Pricing for all RHCs]]-Table1[[#This Row],[SumOfSFY23 Estimated Payment 6/13/2022]]</f>
        <v>7676.93607596111</v>
      </c>
      <c r="R1546" s="35">
        <f>Table1[[#This Row],[SumOfUnits]]*Table1[[#This Row],[Actuarial Factor 6/13/22]]</f>
        <v>97.138071566201603</v>
      </c>
    </row>
    <row r="1547" spans="1:18" x14ac:dyDescent="0.2">
      <c r="A1547" s="178" t="s">
        <v>77</v>
      </c>
      <c r="B1547" s="33" t="s">
        <v>822</v>
      </c>
      <c r="C1547" s="33" t="s">
        <v>192</v>
      </c>
      <c r="D1547" s="33" t="s">
        <v>184</v>
      </c>
      <c r="E1547" s="33" t="s">
        <v>787</v>
      </c>
      <c r="F1547" s="37">
        <v>113622.1899999998</v>
      </c>
      <c r="G1547" s="33">
        <v>713</v>
      </c>
      <c r="H1547" s="33">
        <v>713</v>
      </c>
      <c r="I1547" s="37">
        <f>Table1[[#This Row],[SumOfPaid]]*Table1[[#This Row],[Actuarial Factor 6/13/22]]</f>
        <v>130403.52325889812</v>
      </c>
      <c r="J1547" s="33">
        <v>1.1476941542747798</v>
      </c>
      <c r="K1547" s="33" t="s">
        <v>196</v>
      </c>
      <c r="L1547" s="33" t="s">
        <v>805</v>
      </c>
      <c r="M1547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47" s="35" t="str">
        <f>IFERROR(IF(Table1[[#This Row],[Medicare Rate in CR]]&gt;0,"Y","N"),"N")</f>
        <v>Y</v>
      </c>
      <c r="O1547" s="40">
        <f>Table1[[#This Row],[Medicare Rate in CR]]*Table1[[#This Row],[SumOfUnits]]*Table1[[#This Row],[Actuarial Factor 6/13/22]]</f>
        <v>193815.75999370686</v>
      </c>
      <c r="P154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193815.75999370686</v>
      </c>
      <c r="Q1547" s="37">
        <f>Table1[[#This Row],[Trended Medicare Pricing for all RHCs]]-Table1[[#This Row],[SumOfSFY23 Estimated Payment 6/13/2022]]</f>
        <v>63412.236734808743</v>
      </c>
      <c r="R1547" s="35">
        <f>Table1[[#This Row],[SumOfUnits]]*Table1[[#This Row],[Actuarial Factor 6/13/22]]</f>
        <v>818.30593199791804</v>
      </c>
    </row>
    <row r="1548" spans="1:18" x14ac:dyDescent="0.2">
      <c r="A1548" s="178" t="s">
        <v>77</v>
      </c>
      <c r="B1548" s="33" t="s">
        <v>822</v>
      </c>
      <c r="C1548" s="33" t="s">
        <v>192</v>
      </c>
      <c r="D1548" s="33" t="s">
        <v>2</v>
      </c>
      <c r="E1548" s="33" t="s">
        <v>800</v>
      </c>
      <c r="F1548" s="37">
        <v>1112.52</v>
      </c>
      <c r="G1548" s="33">
        <v>7</v>
      </c>
      <c r="H1548" s="33">
        <v>7</v>
      </c>
      <c r="I1548" s="37">
        <f>Table1[[#This Row],[SumOfPaid]]*Table1[[#This Row],[Actuarial Factor 6/13/22]]</f>
        <v>1348.4858363699093</v>
      </c>
      <c r="J1548" s="33">
        <v>1.212100309540421</v>
      </c>
      <c r="K1548" s="33" t="s">
        <v>196</v>
      </c>
      <c r="L1548" s="33" t="s">
        <v>805</v>
      </c>
      <c r="M1548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48" s="35" t="str">
        <f>IFERROR(IF(Table1[[#This Row],[Medicare Rate in CR]]&gt;0,"Y","N"),"N")</f>
        <v>Y</v>
      </c>
      <c r="O1548" s="40">
        <f>Table1[[#This Row],[Medicare Rate in CR]]*Table1[[#This Row],[SumOfUnits]]*Table1[[#This Row],[Actuarial Factor 6/13/22]]</f>
        <v>2009.6017082025412</v>
      </c>
      <c r="P154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2009.6017082025412</v>
      </c>
      <c r="Q1548" s="37">
        <f>Table1[[#This Row],[Trended Medicare Pricing for all RHCs]]-Table1[[#This Row],[SumOfSFY23 Estimated Payment 6/13/2022]]</f>
        <v>661.11587183263191</v>
      </c>
      <c r="R1548" s="35">
        <f>Table1[[#This Row],[SumOfUnits]]*Table1[[#This Row],[Actuarial Factor 6/13/22]]</f>
        <v>8.484702166782947</v>
      </c>
    </row>
    <row r="1549" spans="1:18" x14ac:dyDescent="0.2">
      <c r="A1549" s="178" t="s">
        <v>77</v>
      </c>
      <c r="B1549" s="33" t="s">
        <v>822</v>
      </c>
      <c r="C1549" s="33" t="s">
        <v>192</v>
      </c>
      <c r="D1549" s="33" t="s">
        <v>2</v>
      </c>
      <c r="E1549" s="33" t="s">
        <v>798</v>
      </c>
      <c r="F1549" s="37">
        <v>1593.83</v>
      </c>
      <c r="G1549" s="33">
        <v>10</v>
      </c>
      <c r="H1549" s="33">
        <v>10</v>
      </c>
      <c r="I1549" s="37">
        <f>Table1[[#This Row],[SumOfPaid]]*Table1[[#This Row],[Actuarial Factor 6/13/22]]</f>
        <v>1988.9828014302182</v>
      </c>
      <c r="J1549" s="33">
        <v>1.2479265677206592</v>
      </c>
      <c r="K1549" s="33" t="s">
        <v>196</v>
      </c>
      <c r="L1549" s="33" t="s">
        <v>805</v>
      </c>
      <c r="M1549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49" s="35" t="str">
        <f>IFERROR(IF(Table1[[#This Row],[Medicare Rate in CR]]&gt;0,"Y","N"),"N")</f>
        <v>Y</v>
      </c>
      <c r="O1549" s="40">
        <f>Table1[[#This Row],[Medicare Rate in CR]]*Table1[[#This Row],[SumOfUnits]]*Table1[[#This Row],[Actuarial Factor 6/13/22]]</f>
        <v>2955.7140756463814</v>
      </c>
      <c r="P154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2955.7140756463814</v>
      </c>
      <c r="Q1549" s="37">
        <f>Table1[[#This Row],[Trended Medicare Pricing for all RHCs]]-Table1[[#This Row],[SumOfSFY23 Estimated Payment 6/13/2022]]</f>
        <v>966.73127421616323</v>
      </c>
      <c r="R1549" s="35">
        <f>Table1[[#This Row],[SumOfUnits]]*Table1[[#This Row],[Actuarial Factor 6/13/22]]</f>
        <v>12.479265677206593</v>
      </c>
    </row>
    <row r="1550" spans="1:18" x14ac:dyDescent="0.2">
      <c r="A1550" s="178" t="s">
        <v>77</v>
      </c>
      <c r="B1550" s="33" t="s">
        <v>822</v>
      </c>
      <c r="C1550" s="33" t="s">
        <v>192</v>
      </c>
      <c r="D1550" s="33" t="s">
        <v>2</v>
      </c>
      <c r="E1550" s="33" t="s">
        <v>799</v>
      </c>
      <c r="F1550" s="37">
        <v>3500.6400000000003</v>
      </c>
      <c r="G1550" s="33">
        <v>22</v>
      </c>
      <c r="H1550" s="33">
        <v>22</v>
      </c>
      <c r="I1550" s="37">
        <f>Table1[[#This Row],[SumOfPaid]]*Table1[[#This Row],[Actuarial Factor 6/13/22]]</f>
        <v>4268.9513865773806</v>
      </c>
      <c r="J1550" s="33">
        <v>1.2194774060107239</v>
      </c>
      <c r="K1550" s="33" t="s">
        <v>196</v>
      </c>
      <c r="L1550" s="33" t="s">
        <v>805</v>
      </c>
      <c r="M1550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50" s="35" t="str">
        <f>IFERROR(IF(Table1[[#This Row],[Medicare Rate in CR]]&gt;0,"Y","N"),"N")</f>
        <v>Y</v>
      </c>
      <c r="O1550" s="40">
        <f>Table1[[#This Row],[Medicare Rate in CR]]*Table1[[#This Row],[SumOfUnits]]*Table1[[#This Row],[Actuarial Factor 6/13/22]]</f>
        <v>6354.3309195000784</v>
      </c>
      <c r="P155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6354.3309195000784</v>
      </c>
      <c r="Q1550" s="37">
        <f>Table1[[#This Row],[Trended Medicare Pricing for all RHCs]]-Table1[[#This Row],[SumOfSFY23 Estimated Payment 6/13/2022]]</f>
        <v>2085.3795329226978</v>
      </c>
      <c r="R1550" s="35">
        <f>Table1[[#This Row],[SumOfUnits]]*Table1[[#This Row],[Actuarial Factor 6/13/22]]</f>
        <v>26.828502932235924</v>
      </c>
    </row>
    <row r="1551" spans="1:18" x14ac:dyDescent="0.2">
      <c r="A1551" s="178" t="s">
        <v>77</v>
      </c>
      <c r="B1551" s="33" t="s">
        <v>822</v>
      </c>
      <c r="C1551" s="33" t="s">
        <v>192</v>
      </c>
      <c r="D1551" s="33" t="s">
        <v>2</v>
      </c>
      <c r="E1551" s="33" t="s">
        <v>803</v>
      </c>
      <c r="F1551" s="37">
        <v>482.67</v>
      </c>
      <c r="G1551" s="33">
        <v>3</v>
      </c>
      <c r="H1551" s="33">
        <v>3</v>
      </c>
      <c r="I1551" s="37">
        <f>Table1[[#This Row],[SumOfPaid]]*Table1[[#This Row],[Actuarial Factor 6/13/22]]</f>
        <v>825.51739017537454</v>
      </c>
      <c r="J1551" s="33">
        <v>1.7103142730548295</v>
      </c>
      <c r="K1551" s="33" t="s">
        <v>196</v>
      </c>
      <c r="L1551" s="33" t="s">
        <v>805</v>
      </c>
      <c r="M1551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51" s="35" t="str">
        <f>IFERROR(IF(Table1[[#This Row],[Medicare Rate in CR]]&gt;0,"Y","N"),"N")</f>
        <v>Y</v>
      </c>
      <c r="O1551" s="40">
        <f>Table1[[#This Row],[Medicare Rate in CR]]*Table1[[#This Row],[SumOfUnits]]*Table1[[#This Row],[Actuarial Factor 6/13/22]]</f>
        <v>1215.263806719109</v>
      </c>
      <c r="P155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1215.263806719109</v>
      </c>
      <c r="Q1551" s="37">
        <f>Table1[[#This Row],[Trended Medicare Pricing for all RHCs]]-Table1[[#This Row],[SumOfSFY23 Estimated Payment 6/13/2022]]</f>
        <v>389.74641654373443</v>
      </c>
      <c r="R1551" s="35">
        <f>Table1[[#This Row],[SumOfUnits]]*Table1[[#This Row],[Actuarial Factor 6/13/22]]</f>
        <v>5.1309428191644884</v>
      </c>
    </row>
    <row r="1552" spans="1:18" x14ac:dyDescent="0.2">
      <c r="A1552" s="178" t="s">
        <v>77</v>
      </c>
      <c r="B1552" s="33" t="s">
        <v>822</v>
      </c>
      <c r="C1552" s="33" t="s">
        <v>192</v>
      </c>
      <c r="D1552" s="33" t="s">
        <v>185</v>
      </c>
      <c r="E1552" s="33" t="s">
        <v>794</v>
      </c>
      <c r="F1552" s="37">
        <v>4605.97</v>
      </c>
      <c r="G1552" s="33">
        <v>27</v>
      </c>
      <c r="H1552" s="33">
        <v>27</v>
      </c>
      <c r="I1552" s="37">
        <f>Table1[[#This Row],[SumOfPaid]]*Table1[[#This Row],[Actuarial Factor 6/13/22]]</f>
        <v>5114.1069311170486</v>
      </c>
      <c r="J1552" s="33">
        <v>1.1103213722879324</v>
      </c>
      <c r="K1552" s="33" t="s">
        <v>196</v>
      </c>
      <c r="L1552" s="33" t="s">
        <v>805</v>
      </c>
      <c r="M1552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52" s="35" t="str">
        <f>IFERROR(IF(Table1[[#This Row],[Medicare Rate in CR]]&gt;0,"Y","N"),"N")</f>
        <v>Y</v>
      </c>
      <c r="O1552" s="40">
        <f>Table1[[#This Row],[Medicare Rate in CR]]*Table1[[#This Row],[SumOfUnits]]*Table1[[#This Row],[Actuarial Factor 6/13/22]]</f>
        <v>7100.4496597127127</v>
      </c>
      <c r="P155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7100.4496597127127</v>
      </c>
      <c r="Q1552" s="37">
        <f>Table1[[#This Row],[Trended Medicare Pricing for all RHCs]]-Table1[[#This Row],[SumOfSFY23 Estimated Payment 6/13/2022]]</f>
        <v>1986.3427285956641</v>
      </c>
      <c r="R1552" s="35">
        <f>Table1[[#This Row],[SumOfUnits]]*Table1[[#This Row],[Actuarial Factor 6/13/22]]</f>
        <v>29.978677051774174</v>
      </c>
    </row>
    <row r="1553" spans="1:18" x14ac:dyDescent="0.2">
      <c r="A1553" s="178" t="s">
        <v>77</v>
      </c>
      <c r="B1553" s="33" t="s">
        <v>822</v>
      </c>
      <c r="C1553" s="33" t="s">
        <v>192</v>
      </c>
      <c r="D1553" s="33" t="s">
        <v>185</v>
      </c>
      <c r="E1553" s="33" t="s">
        <v>797</v>
      </c>
      <c r="F1553" s="37">
        <v>1678.3</v>
      </c>
      <c r="G1553" s="33">
        <v>10</v>
      </c>
      <c r="H1553" s="33">
        <v>10</v>
      </c>
      <c r="I1553" s="37">
        <f>Table1[[#This Row],[SumOfPaid]]*Table1[[#This Row],[Actuarial Factor 6/13/22]]</f>
        <v>1372.0573615826731</v>
      </c>
      <c r="J1553" s="33">
        <v>0.81752807101392666</v>
      </c>
      <c r="K1553" s="33" t="s">
        <v>196</v>
      </c>
      <c r="L1553" s="33" t="s">
        <v>805</v>
      </c>
      <c r="M1553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53" s="35" t="str">
        <f>IFERROR(IF(Table1[[#This Row],[Medicare Rate in CR]]&gt;0,"Y","N"),"N")</f>
        <v>Y</v>
      </c>
      <c r="O1553" s="40">
        <f>Table1[[#This Row],[Medicare Rate in CR]]*Table1[[#This Row],[SumOfUnits]]*Table1[[#This Row],[Actuarial Factor 6/13/22]]</f>
        <v>1936.3152361964853</v>
      </c>
      <c r="P155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1936.3152361964853</v>
      </c>
      <c r="Q1553" s="37">
        <f>Table1[[#This Row],[Trended Medicare Pricing for all RHCs]]-Table1[[#This Row],[SumOfSFY23 Estimated Payment 6/13/2022]]</f>
        <v>564.25787461381219</v>
      </c>
      <c r="R1553" s="35">
        <f>Table1[[#This Row],[SumOfUnits]]*Table1[[#This Row],[Actuarial Factor 6/13/22]]</f>
        <v>8.1752807101392673</v>
      </c>
    </row>
    <row r="1554" spans="1:18" x14ac:dyDescent="0.2">
      <c r="A1554" s="178" t="s">
        <v>77</v>
      </c>
      <c r="B1554" s="33" t="s">
        <v>822</v>
      </c>
      <c r="C1554" s="33" t="s">
        <v>192</v>
      </c>
      <c r="D1554" s="33" t="s">
        <v>185</v>
      </c>
      <c r="E1554" s="33" t="s">
        <v>795</v>
      </c>
      <c r="F1554" s="37">
        <v>11775.990000000009</v>
      </c>
      <c r="G1554" s="33">
        <v>69</v>
      </c>
      <c r="H1554" s="33">
        <v>69</v>
      </c>
      <c r="I1554" s="37">
        <f>Table1[[#This Row],[SumOfPaid]]*Table1[[#This Row],[Actuarial Factor 6/13/22]]</f>
        <v>13212.104125683114</v>
      </c>
      <c r="J1554" s="33">
        <v>1.1219527297223506</v>
      </c>
      <c r="K1554" s="33" t="s">
        <v>196</v>
      </c>
      <c r="L1554" s="33" t="s">
        <v>805</v>
      </c>
      <c r="M1554" s="35">
        <f>IFERROR(INDEX(FreeStand_MedicareCRs!E:E,MATCH(Table1[[#This Row],[Medicare Number]],FreeStand_MedicareCRs!A:A,0)),INDEX(HospitalBased_Mdcr_Rates!G:G,MATCH(Table1[[#This Row],[Medicare Number]],HospitalBased_Mdcr_Rates!E:E,0)))</f>
        <v>236.85</v>
      </c>
      <c r="N1554" s="35" t="str">
        <f>IFERROR(IF(Table1[[#This Row],[Medicare Rate in CR]]&gt;0,"Y","N"),"N")</f>
        <v>Y</v>
      </c>
      <c r="O1554" s="40">
        <f>Table1[[#This Row],[Medicare Rate in CR]]*Table1[[#This Row],[SumOfUnits]]*Table1[[#This Row],[Actuarial Factor 6/13/22]]</f>
        <v>18335.680778396974</v>
      </c>
      <c r="P155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18335.680778396974</v>
      </c>
      <c r="Q1554" s="37">
        <f>Table1[[#This Row],[Trended Medicare Pricing for all RHCs]]-Table1[[#This Row],[SumOfSFY23 Estimated Payment 6/13/2022]]</f>
        <v>5123.5766527138603</v>
      </c>
      <c r="R1554" s="35">
        <f>Table1[[#This Row],[SumOfUnits]]*Table1[[#This Row],[Actuarial Factor 6/13/22]]</f>
        <v>77.414738350842185</v>
      </c>
    </row>
    <row r="1555" spans="1:18" x14ac:dyDescent="0.2">
      <c r="A1555" s="178" t="s">
        <v>78</v>
      </c>
      <c r="B1555" s="33" t="s">
        <v>79</v>
      </c>
      <c r="C1555" s="33" t="s">
        <v>421</v>
      </c>
      <c r="D1555" s="33" t="s">
        <v>184</v>
      </c>
      <c r="E1555" s="33" t="s">
        <v>792</v>
      </c>
      <c r="F1555" s="37">
        <v>6349.630000000001</v>
      </c>
      <c r="G1555" s="33">
        <v>76</v>
      </c>
      <c r="H1555" s="33">
        <v>76</v>
      </c>
      <c r="I1555" s="37">
        <f>Table1[[#This Row],[SumOfPaid]]*Table1[[#This Row],[Actuarial Factor 6/13/22]]</f>
        <v>9271.2184313191083</v>
      </c>
      <c r="J1555" s="33">
        <v>1.4601194764606924</v>
      </c>
      <c r="K1555" s="33" t="s">
        <v>398</v>
      </c>
      <c r="L1555" s="33" t="s">
        <v>805</v>
      </c>
      <c r="M1555" s="35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55" s="35" t="str">
        <f>IFERROR(IF(Table1[[#This Row],[Medicare Rate in CR]]&gt;0,"Y","N"),"N")</f>
        <v>Y</v>
      </c>
      <c r="O1555" s="40">
        <f>Table1[[#This Row],[Medicare Rate in CR]]*Table1[[#This Row],[SumOfUnits]]*Table1[[#This Row],[Actuarial Factor 6/13/22]]</f>
        <v>15439.128129758185</v>
      </c>
      <c r="P155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15439.128129758185</v>
      </c>
      <c r="Q1555" s="37">
        <f>Table1[[#This Row],[Trended Medicare Pricing for all RHCs]]-Table1[[#This Row],[SumOfSFY23 Estimated Payment 6/13/2022]]</f>
        <v>6167.9096984390762</v>
      </c>
      <c r="R1555" s="35">
        <f>Table1[[#This Row],[SumOfUnits]]*Table1[[#This Row],[Actuarial Factor 6/13/22]]</f>
        <v>110.96908021101262</v>
      </c>
    </row>
    <row r="1556" spans="1:18" x14ac:dyDescent="0.2">
      <c r="A1556" s="178" t="s">
        <v>78</v>
      </c>
      <c r="B1556" s="33" t="s">
        <v>79</v>
      </c>
      <c r="C1556" s="33" t="s">
        <v>421</v>
      </c>
      <c r="D1556" s="33" t="s">
        <v>184</v>
      </c>
      <c r="E1556" s="33" t="s">
        <v>786</v>
      </c>
      <c r="F1556" s="37">
        <v>26093.329999999987</v>
      </c>
      <c r="G1556" s="33">
        <v>312</v>
      </c>
      <c r="H1556" s="33">
        <v>312</v>
      </c>
      <c r="I1556" s="37">
        <f>Table1[[#This Row],[SumOfPaid]]*Table1[[#This Row],[Actuarial Factor 6/13/22]]</f>
        <v>36861.418309455308</v>
      </c>
      <c r="J1556" s="33">
        <v>1.412675894930058</v>
      </c>
      <c r="K1556" s="33" t="s">
        <v>398</v>
      </c>
      <c r="L1556" s="33" t="s">
        <v>805</v>
      </c>
      <c r="M1556" s="35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56" s="35" t="str">
        <f>IFERROR(IF(Table1[[#This Row],[Medicare Rate in CR]]&gt;0,"Y","N"),"N")</f>
        <v>Y</v>
      </c>
      <c r="O1556" s="40">
        <f>Table1[[#This Row],[Medicare Rate in CR]]*Table1[[#This Row],[SumOfUnits]]*Table1[[#This Row],[Actuarial Factor 6/13/22]]</f>
        <v>61322.226345625117</v>
      </c>
      <c r="P155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61322.226345625117</v>
      </c>
      <c r="Q1556" s="37">
        <f>Table1[[#This Row],[Trended Medicare Pricing for all RHCs]]-Table1[[#This Row],[SumOfSFY23 Estimated Payment 6/13/2022]]</f>
        <v>24460.808036169808</v>
      </c>
      <c r="R1556" s="35">
        <f>Table1[[#This Row],[SumOfUnits]]*Table1[[#This Row],[Actuarial Factor 6/13/22]]</f>
        <v>440.75487921817808</v>
      </c>
    </row>
    <row r="1557" spans="1:18" x14ac:dyDescent="0.2">
      <c r="A1557" s="178" t="s">
        <v>78</v>
      </c>
      <c r="B1557" s="33" t="s">
        <v>79</v>
      </c>
      <c r="C1557" s="33" t="s">
        <v>421</v>
      </c>
      <c r="D1557" s="33" t="s">
        <v>184</v>
      </c>
      <c r="E1557" s="33" t="s">
        <v>790</v>
      </c>
      <c r="F1557" s="37">
        <v>17639.800000000003</v>
      </c>
      <c r="G1557" s="33">
        <v>214</v>
      </c>
      <c r="H1557" s="33">
        <v>213</v>
      </c>
      <c r="I1557" s="37">
        <f>Table1[[#This Row],[SumOfPaid]]*Table1[[#This Row],[Actuarial Factor 6/13/22]]</f>
        <v>35440.419818865019</v>
      </c>
      <c r="J1557" s="33">
        <v>2.0091168731428368</v>
      </c>
      <c r="K1557" s="33" t="s">
        <v>398</v>
      </c>
      <c r="L1557" s="33" t="s">
        <v>805</v>
      </c>
      <c r="M1557" s="35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57" s="35" t="str">
        <f>IFERROR(IF(Table1[[#This Row],[Medicare Rate in CR]]&gt;0,"Y","N"),"N")</f>
        <v>Y</v>
      </c>
      <c r="O1557" s="40">
        <f>Table1[[#This Row],[Medicare Rate in CR]]*Table1[[#This Row],[SumOfUnits]]*Table1[[#This Row],[Actuarial Factor 6/13/22]]</f>
        <v>59819.084139917657</v>
      </c>
      <c r="P155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59819.084139917657</v>
      </c>
      <c r="Q1557" s="37">
        <f>Table1[[#This Row],[Trended Medicare Pricing for all RHCs]]-Table1[[#This Row],[SumOfSFY23 Estimated Payment 6/13/2022]]</f>
        <v>24378.664321052638</v>
      </c>
      <c r="R1557" s="35">
        <f>Table1[[#This Row],[SumOfUnits]]*Table1[[#This Row],[Actuarial Factor 6/13/22]]</f>
        <v>429.95101085256709</v>
      </c>
    </row>
    <row r="1558" spans="1:18" x14ac:dyDescent="0.2">
      <c r="A1558" s="178" t="s">
        <v>78</v>
      </c>
      <c r="B1558" s="33" t="s">
        <v>79</v>
      </c>
      <c r="C1558" s="33" t="s">
        <v>421</v>
      </c>
      <c r="D1558" s="33" t="s">
        <v>184</v>
      </c>
      <c r="E1558" s="33" t="s">
        <v>793</v>
      </c>
      <c r="F1558" s="37">
        <v>506.95</v>
      </c>
      <c r="G1558" s="33">
        <v>6</v>
      </c>
      <c r="H1558" s="33">
        <v>6</v>
      </c>
      <c r="I1558" s="37">
        <f>Table1[[#This Row],[SumOfPaid]]*Table1[[#This Row],[Actuarial Factor 6/13/22]]</f>
        <v>1018.5217988397611</v>
      </c>
      <c r="J1558" s="33">
        <v>2.0091168731428368</v>
      </c>
      <c r="K1558" s="33" t="s">
        <v>398</v>
      </c>
      <c r="L1558" s="33" t="s">
        <v>805</v>
      </c>
      <c r="M1558" s="35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58" s="35" t="str">
        <f>IFERROR(IF(Table1[[#This Row],[Medicare Rate in CR]]&gt;0,"Y","N"),"N")</f>
        <v>Y</v>
      </c>
      <c r="O1558" s="40">
        <f>Table1[[#This Row],[Medicare Rate in CR]]*Table1[[#This Row],[SumOfUnits]]*Table1[[#This Row],[Actuarial Factor 6/13/22]]</f>
        <v>1677.1705833621772</v>
      </c>
      <c r="P155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1677.1705833621772</v>
      </c>
      <c r="Q1558" s="37">
        <f>Table1[[#This Row],[Trended Medicare Pricing for all RHCs]]-Table1[[#This Row],[SumOfSFY23 Estimated Payment 6/13/2022]]</f>
        <v>658.64878452241612</v>
      </c>
      <c r="R1558" s="35">
        <f>Table1[[#This Row],[SumOfUnits]]*Table1[[#This Row],[Actuarial Factor 6/13/22]]</f>
        <v>12.054701238857021</v>
      </c>
    </row>
    <row r="1559" spans="1:18" x14ac:dyDescent="0.2">
      <c r="A1559" s="178" t="s">
        <v>78</v>
      </c>
      <c r="B1559" s="33" t="s">
        <v>79</v>
      </c>
      <c r="C1559" s="33" t="s">
        <v>421</v>
      </c>
      <c r="D1559" s="33" t="s">
        <v>184</v>
      </c>
      <c r="E1559" s="33" t="s">
        <v>789</v>
      </c>
      <c r="F1559" s="37">
        <v>47188.419999999976</v>
      </c>
      <c r="G1559" s="33">
        <v>578</v>
      </c>
      <c r="H1559" s="33">
        <v>578</v>
      </c>
      <c r="I1559" s="37">
        <f>Table1[[#This Row],[SumOfPaid]]*Table1[[#This Row],[Actuarial Factor 6/13/22]]</f>
        <v>73010.469189878451</v>
      </c>
      <c r="J1559" s="33">
        <v>1.5472115656739194</v>
      </c>
      <c r="K1559" s="33" t="s">
        <v>398</v>
      </c>
      <c r="L1559" s="33" t="s">
        <v>805</v>
      </c>
      <c r="M1559" s="35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59" s="35" t="str">
        <f>IFERROR(IF(Table1[[#This Row],[Medicare Rate in CR]]&gt;0,"Y","N"),"N")</f>
        <v>Y</v>
      </c>
      <c r="O1559" s="40">
        <f>Table1[[#This Row],[Medicare Rate in CR]]*Table1[[#This Row],[SumOfUnits]]*Table1[[#This Row],[Actuarial Factor 6/13/22]]</f>
        <v>124422.32908641877</v>
      </c>
      <c r="P155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124422.32908641877</v>
      </c>
      <c r="Q1559" s="37">
        <f>Table1[[#This Row],[Trended Medicare Pricing for all RHCs]]-Table1[[#This Row],[SumOfSFY23 Estimated Payment 6/13/2022]]</f>
        <v>51411.859896540322</v>
      </c>
      <c r="R1559" s="35">
        <f>Table1[[#This Row],[SumOfUnits]]*Table1[[#This Row],[Actuarial Factor 6/13/22]]</f>
        <v>894.28828495952541</v>
      </c>
    </row>
    <row r="1560" spans="1:18" x14ac:dyDescent="0.2">
      <c r="A1560" s="178" t="s">
        <v>78</v>
      </c>
      <c r="B1560" s="33" t="s">
        <v>79</v>
      </c>
      <c r="C1560" s="33" t="s">
        <v>421</v>
      </c>
      <c r="D1560" s="33" t="s">
        <v>184</v>
      </c>
      <c r="E1560" s="33" t="s">
        <v>791</v>
      </c>
      <c r="F1560" s="37">
        <v>6128.28</v>
      </c>
      <c r="G1560" s="33">
        <v>76</v>
      </c>
      <c r="H1560" s="33">
        <v>76</v>
      </c>
      <c r="I1560" s="37">
        <f>Table1[[#This Row],[SumOfPaid]]*Table1[[#This Row],[Actuarial Factor 6/13/22]]</f>
        <v>10007.935524709217</v>
      </c>
      <c r="J1560" s="33">
        <v>1.6330741292351554</v>
      </c>
      <c r="K1560" s="33" t="s">
        <v>398</v>
      </c>
      <c r="L1560" s="33" t="s">
        <v>805</v>
      </c>
      <c r="M1560" s="35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60" s="35" t="str">
        <f>IFERROR(IF(Table1[[#This Row],[Medicare Rate in CR]]&gt;0,"Y","N"),"N")</f>
        <v>Y</v>
      </c>
      <c r="O1560" s="40">
        <f>Table1[[#This Row],[Medicare Rate in CR]]*Table1[[#This Row],[SumOfUnits]]*Table1[[#This Row],[Actuarial Factor 6/13/22]]</f>
        <v>17267.929873637022</v>
      </c>
      <c r="P156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17267.929873637022</v>
      </c>
      <c r="Q1560" s="37">
        <f>Table1[[#This Row],[Trended Medicare Pricing for all RHCs]]-Table1[[#This Row],[SumOfSFY23 Estimated Payment 6/13/2022]]</f>
        <v>7259.9943489278048</v>
      </c>
      <c r="R1560" s="35">
        <f>Table1[[#This Row],[SumOfUnits]]*Table1[[#This Row],[Actuarial Factor 6/13/22]]</f>
        <v>124.11363382187182</v>
      </c>
    </row>
    <row r="1561" spans="1:18" x14ac:dyDescent="0.2">
      <c r="A1561" s="178" t="s">
        <v>78</v>
      </c>
      <c r="B1561" s="33" t="s">
        <v>79</v>
      </c>
      <c r="C1561" s="33" t="s">
        <v>421</v>
      </c>
      <c r="D1561" s="33" t="s">
        <v>184</v>
      </c>
      <c r="E1561" s="33" t="s">
        <v>788</v>
      </c>
      <c r="F1561" s="37">
        <v>11404.27</v>
      </c>
      <c r="G1561" s="33">
        <v>136</v>
      </c>
      <c r="H1561" s="33">
        <v>136</v>
      </c>
      <c r="I1561" s="37">
        <f>Table1[[#This Row],[SumOfPaid]]*Table1[[#This Row],[Actuarial Factor 6/13/22]]</f>
        <v>22317.049563022265</v>
      </c>
      <c r="J1561" s="33">
        <v>1.9569029462668162</v>
      </c>
      <c r="K1561" s="33" t="s">
        <v>398</v>
      </c>
      <c r="L1561" s="33" t="s">
        <v>805</v>
      </c>
      <c r="M1561" s="35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61" s="35" t="str">
        <f>IFERROR(IF(Table1[[#This Row],[Medicare Rate in CR]]&gt;0,"Y","N"),"N")</f>
        <v>Y</v>
      </c>
      <c r="O1561" s="40">
        <f>Table1[[#This Row],[Medicare Rate in CR]]*Table1[[#This Row],[SumOfUnits]]*Table1[[#This Row],[Actuarial Factor 6/13/22]]</f>
        <v>37027.891340317889</v>
      </c>
      <c r="P156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37027.891340317889</v>
      </c>
      <c r="Q1561" s="37">
        <f>Table1[[#This Row],[Trended Medicare Pricing for all RHCs]]-Table1[[#This Row],[SumOfSFY23 Estimated Payment 6/13/2022]]</f>
        <v>14710.841777295624</v>
      </c>
      <c r="R1561" s="35">
        <f>Table1[[#This Row],[SumOfUnits]]*Table1[[#This Row],[Actuarial Factor 6/13/22]]</f>
        <v>266.13880069228702</v>
      </c>
    </row>
    <row r="1562" spans="1:18" x14ac:dyDescent="0.2">
      <c r="A1562" s="178" t="s">
        <v>78</v>
      </c>
      <c r="B1562" s="33" t="s">
        <v>79</v>
      </c>
      <c r="C1562" s="33" t="s">
        <v>421</v>
      </c>
      <c r="D1562" s="33" t="s">
        <v>184</v>
      </c>
      <c r="E1562" s="33" t="s">
        <v>787</v>
      </c>
      <c r="F1562" s="37">
        <v>24159.71999999999</v>
      </c>
      <c r="G1562" s="33">
        <v>291</v>
      </c>
      <c r="H1562" s="33">
        <v>291</v>
      </c>
      <c r="I1562" s="37">
        <f>Table1[[#This Row],[SumOfPaid]]*Table1[[#This Row],[Actuarial Factor 6/13/22]]</f>
        <v>31638.235853870614</v>
      </c>
      <c r="J1562" s="33">
        <v>1.3095448065569728</v>
      </c>
      <c r="K1562" s="33" t="s">
        <v>398</v>
      </c>
      <c r="L1562" s="33" t="s">
        <v>805</v>
      </c>
      <c r="M1562" s="35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62" s="35" t="str">
        <f>IFERROR(IF(Table1[[#This Row],[Medicare Rate in CR]]&gt;0,"Y","N"),"N")</f>
        <v>Y</v>
      </c>
      <c r="O1562" s="40">
        <f>Table1[[#This Row],[Medicare Rate in CR]]*Table1[[#This Row],[SumOfUnits]]*Table1[[#This Row],[Actuarial Factor 6/13/22]]</f>
        <v>53019.317960455046</v>
      </c>
      <c r="P156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53019.317960455046</v>
      </c>
      <c r="Q1562" s="37">
        <f>Table1[[#This Row],[Trended Medicare Pricing for all RHCs]]-Table1[[#This Row],[SumOfSFY23 Estimated Payment 6/13/2022]]</f>
        <v>21381.082106584432</v>
      </c>
      <c r="R1562" s="35">
        <f>Table1[[#This Row],[SumOfUnits]]*Table1[[#This Row],[Actuarial Factor 6/13/22]]</f>
        <v>381.07753870807909</v>
      </c>
    </row>
    <row r="1563" spans="1:18" x14ac:dyDescent="0.2">
      <c r="A1563" s="178" t="s">
        <v>78</v>
      </c>
      <c r="B1563" s="33" t="s">
        <v>79</v>
      </c>
      <c r="C1563" s="33" t="s">
        <v>421</v>
      </c>
      <c r="D1563" s="33" t="s">
        <v>2</v>
      </c>
      <c r="E1563" s="33" t="s">
        <v>802</v>
      </c>
      <c r="F1563" s="37">
        <v>137.93</v>
      </c>
      <c r="G1563" s="33">
        <v>2</v>
      </c>
      <c r="H1563" s="33">
        <v>2</v>
      </c>
      <c r="I1563" s="37">
        <f>Table1[[#This Row],[SumOfPaid]]*Table1[[#This Row],[Actuarial Factor 6/13/22]]</f>
        <v>145.31729052885714</v>
      </c>
      <c r="J1563" s="33">
        <v>1.0535582580211493</v>
      </c>
      <c r="K1563" s="33" t="s">
        <v>398</v>
      </c>
      <c r="L1563" s="33" t="s">
        <v>805</v>
      </c>
      <c r="M1563" s="35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63" s="35" t="str">
        <f>IFERROR(IF(Table1[[#This Row],[Medicare Rate in CR]]&gt;0,"Y","N"),"N")</f>
        <v>Y</v>
      </c>
      <c r="O1563" s="40">
        <f>Table1[[#This Row],[Medicare Rate in CR]]*Table1[[#This Row],[SumOfUnits]]*Table1[[#This Row],[Actuarial Factor 6/13/22]]</f>
        <v>293.16312087696502</v>
      </c>
      <c r="P156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293.16312087696502</v>
      </c>
      <c r="Q1563" s="37">
        <f>Table1[[#This Row],[Trended Medicare Pricing for all RHCs]]-Table1[[#This Row],[SumOfSFY23 Estimated Payment 6/13/2022]]</f>
        <v>147.84583034810788</v>
      </c>
      <c r="R1563" s="35">
        <f>Table1[[#This Row],[SumOfUnits]]*Table1[[#This Row],[Actuarial Factor 6/13/22]]</f>
        <v>2.1071165160422987</v>
      </c>
    </row>
    <row r="1564" spans="1:18" x14ac:dyDescent="0.2">
      <c r="A1564" s="178" t="s">
        <v>78</v>
      </c>
      <c r="B1564" s="33" t="s">
        <v>79</v>
      </c>
      <c r="C1564" s="33" t="s">
        <v>421</v>
      </c>
      <c r="D1564" s="33" t="s">
        <v>2</v>
      </c>
      <c r="E1564" s="33" t="s">
        <v>800</v>
      </c>
      <c r="F1564" s="37">
        <v>831.16</v>
      </c>
      <c r="G1564" s="33">
        <v>10</v>
      </c>
      <c r="H1564" s="33">
        <v>10</v>
      </c>
      <c r="I1564" s="37">
        <f>Table1[[#This Row],[SumOfPaid]]*Table1[[#This Row],[Actuarial Factor 6/13/22]]</f>
        <v>981.37958216098559</v>
      </c>
      <c r="J1564" s="33">
        <v>1.1807348550952712</v>
      </c>
      <c r="K1564" s="33" t="s">
        <v>398</v>
      </c>
      <c r="L1564" s="33" t="s">
        <v>805</v>
      </c>
      <c r="M1564" s="35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64" s="35" t="str">
        <f>IFERROR(IF(Table1[[#This Row],[Medicare Rate in CR]]&gt;0,"Y","N"),"N")</f>
        <v>Y</v>
      </c>
      <c r="O1564" s="40">
        <f>Table1[[#This Row],[Medicare Rate in CR]]*Table1[[#This Row],[SumOfUnits]]*Table1[[#This Row],[Actuarial Factor 6/13/22]]</f>
        <v>1642.7564038940509</v>
      </c>
      <c r="P156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1642.7564038940509</v>
      </c>
      <c r="Q1564" s="37">
        <f>Table1[[#This Row],[Trended Medicare Pricing for all RHCs]]-Table1[[#This Row],[SumOfSFY23 Estimated Payment 6/13/2022]]</f>
        <v>661.3768217330653</v>
      </c>
      <c r="R1564" s="35">
        <f>Table1[[#This Row],[SumOfUnits]]*Table1[[#This Row],[Actuarial Factor 6/13/22]]</f>
        <v>11.807348550952712</v>
      </c>
    </row>
    <row r="1565" spans="1:18" x14ac:dyDescent="0.2">
      <c r="A1565" s="178" t="s">
        <v>78</v>
      </c>
      <c r="B1565" s="33" t="s">
        <v>79</v>
      </c>
      <c r="C1565" s="33" t="s">
        <v>421</v>
      </c>
      <c r="D1565" s="33" t="s">
        <v>2</v>
      </c>
      <c r="E1565" s="33" t="s">
        <v>798</v>
      </c>
      <c r="F1565" s="37">
        <v>1263</v>
      </c>
      <c r="G1565" s="33">
        <v>15</v>
      </c>
      <c r="H1565" s="33">
        <v>15</v>
      </c>
      <c r="I1565" s="37">
        <f>Table1[[#This Row],[SumOfPaid]]*Table1[[#This Row],[Actuarial Factor 6/13/22]]</f>
        <v>2009.8882070817633</v>
      </c>
      <c r="J1565" s="33">
        <v>1.5913604173252283</v>
      </c>
      <c r="K1565" s="33" t="s">
        <v>398</v>
      </c>
      <c r="L1565" s="33" t="s">
        <v>805</v>
      </c>
      <c r="M1565" s="35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65" s="35" t="str">
        <f>IFERROR(IF(Table1[[#This Row],[Medicare Rate in CR]]&gt;0,"Y","N"),"N")</f>
        <v>Y</v>
      </c>
      <c r="O1565" s="40">
        <f>Table1[[#This Row],[Medicare Rate in CR]]*Table1[[#This Row],[SumOfUnits]]*Table1[[#This Row],[Actuarial Factor 6/13/22]]</f>
        <v>3321.089622936885</v>
      </c>
      <c r="P156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3321.089622936885</v>
      </c>
      <c r="Q1565" s="37">
        <f>Table1[[#This Row],[Trended Medicare Pricing for all RHCs]]-Table1[[#This Row],[SumOfSFY23 Estimated Payment 6/13/2022]]</f>
        <v>1311.2014158551217</v>
      </c>
      <c r="R1565" s="35">
        <f>Table1[[#This Row],[SumOfUnits]]*Table1[[#This Row],[Actuarial Factor 6/13/22]]</f>
        <v>23.870406259878425</v>
      </c>
    </row>
    <row r="1566" spans="1:18" x14ac:dyDescent="0.2">
      <c r="A1566" s="178" t="s">
        <v>78</v>
      </c>
      <c r="B1566" s="33" t="s">
        <v>79</v>
      </c>
      <c r="C1566" s="33" t="s">
        <v>421</v>
      </c>
      <c r="D1566" s="33" t="s">
        <v>2</v>
      </c>
      <c r="E1566" s="33" t="s">
        <v>799</v>
      </c>
      <c r="F1566" s="37">
        <v>2800.2599999999998</v>
      </c>
      <c r="G1566" s="33">
        <v>35</v>
      </c>
      <c r="H1566" s="33">
        <v>35</v>
      </c>
      <c r="I1566" s="37">
        <f>Table1[[#This Row],[SumOfPaid]]*Table1[[#This Row],[Actuarial Factor 6/13/22]]</f>
        <v>3210.8343502391995</v>
      </c>
      <c r="J1566" s="33">
        <v>1.1466200817921193</v>
      </c>
      <c r="K1566" s="33" t="s">
        <v>398</v>
      </c>
      <c r="L1566" s="33" t="s">
        <v>805</v>
      </c>
      <c r="M1566" s="35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66" s="35" t="str">
        <f>IFERROR(IF(Table1[[#This Row],[Medicare Rate in CR]]&gt;0,"Y","N"),"N")</f>
        <v>Y</v>
      </c>
      <c r="O1566" s="40">
        <f>Table1[[#This Row],[Medicare Rate in CR]]*Table1[[#This Row],[SumOfUnits]]*Table1[[#This Row],[Actuarial Factor 6/13/22]]</f>
        <v>5583.5238192908146</v>
      </c>
      <c r="P156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5583.5238192908146</v>
      </c>
      <c r="Q1566" s="37">
        <f>Table1[[#This Row],[Trended Medicare Pricing for all RHCs]]-Table1[[#This Row],[SumOfSFY23 Estimated Payment 6/13/2022]]</f>
        <v>2372.6894690516151</v>
      </c>
      <c r="R1566" s="35">
        <f>Table1[[#This Row],[SumOfUnits]]*Table1[[#This Row],[Actuarial Factor 6/13/22]]</f>
        <v>40.131702862724175</v>
      </c>
    </row>
    <row r="1567" spans="1:18" x14ac:dyDescent="0.2">
      <c r="A1567" s="178" t="s">
        <v>78</v>
      </c>
      <c r="B1567" s="33" t="s">
        <v>79</v>
      </c>
      <c r="C1567" s="33" t="s">
        <v>421</v>
      </c>
      <c r="D1567" s="33" t="s">
        <v>185</v>
      </c>
      <c r="E1567" s="33" t="s">
        <v>797</v>
      </c>
      <c r="F1567" s="37">
        <v>2688.35</v>
      </c>
      <c r="G1567" s="33">
        <v>33</v>
      </c>
      <c r="H1567" s="33">
        <v>33</v>
      </c>
      <c r="I1567" s="37">
        <f>Table1[[#This Row],[SumOfPaid]]*Table1[[#This Row],[Actuarial Factor 6/13/22]]</f>
        <v>2924.8666642989492</v>
      </c>
      <c r="J1567" s="33">
        <v>1.0879783749507874</v>
      </c>
      <c r="K1567" s="33" t="s">
        <v>398</v>
      </c>
      <c r="L1567" s="33" t="s">
        <v>805</v>
      </c>
      <c r="M1567" s="35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67" s="35" t="str">
        <f>IFERROR(IF(Table1[[#This Row],[Medicare Rate in CR]]&gt;0,"Y","N"),"N")</f>
        <v>Y</v>
      </c>
      <c r="O1567" s="40">
        <f>Table1[[#This Row],[Medicare Rate in CR]]*Table1[[#This Row],[SumOfUnits]]*Table1[[#This Row],[Actuarial Factor 6/13/22]]</f>
        <v>4995.2242331278003</v>
      </c>
      <c r="P156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4995.2242331278003</v>
      </c>
      <c r="Q1567" s="37">
        <f>Table1[[#This Row],[Trended Medicare Pricing for all RHCs]]-Table1[[#This Row],[SumOfSFY23 Estimated Payment 6/13/2022]]</f>
        <v>2070.3575688288511</v>
      </c>
      <c r="R1567" s="35">
        <f>Table1[[#This Row],[SumOfUnits]]*Table1[[#This Row],[Actuarial Factor 6/13/22]]</f>
        <v>35.903286373375984</v>
      </c>
    </row>
    <row r="1568" spans="1:18" x14ac:dyDescent="0.2">
      <c r="A1568" s="178" t="s">
        <v>78</v>
      </c>
      <c r="B1568" s="33" t="s">
        <v>79</v>
      </c>
      <c r="C1568" s="33" t="s">
        <v>421</v>
      </c>
      <c r="D1568" s="33" t="s">
        <v>185</v>
      </c>
      <c r="E1568" s="33" t="s">
        <v>795</v>
      </c>
      <c r="F1568" s="37">
        <v>11422.240000000002</v>
      </c>
      <c r="G1568" s="33">
        <v>137</v>
      </c>
      <c r="H1568" s="33">
        <v>137</v>
      </c>
      <c r="I1568" s="37">
        <f>Table1[[#This Row],[SumOfPaid]]*Table1[[#This Row],[Actuarial Factor 6/13/22]]</f>
        <v>13219.192218102397</v>
      </c>
      <c r="J1568" s="33">
        <v>1.1573204746269028</v>
      </c>
      <c r="K1568" s="33" t="s">
        <v>398</v>
      </c>
      <c r="L1568" s="33" t="s">
        <v>805</v>
      </c>
      <c r="M1568" s="35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68" s="35" t="str">
        <f>IFERROR(IF(Table1[[#This Row],[Medicare Rate in CR]]&gt;0,"Y","N"),"N")</f>
        <v>Y</v>
      </c>
      <c r="O1568" s="40">
        <f>Table1[[#This Row],[Medicare Rate in CR]]*Table1[[#This Row],[SumOfUnits]]*Table1[[#This Row],[Actuarial Factor 6/13/22]]</f>
        <v>22059.465675973213</v>
      </c>
      <c r="P156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22059.465675973213</v>
      </c>
      <c r="Q1568" s="37">
        <f>Table1[[#This Row],[Trended Medicare Pricing for all RHCs]]-Table1[[#This Row],[SumOfSFY23 Estimated Payment 6/13/2022]]</f>
        <v>8840.2734578708169</v>
      </c>
      <c r="R1568" s="35">
        <f>Table1[[#This Row],[SumOfUnits]]*Table1[[#This Row],[Actuarial Factor 6/13/22]]</f>
        <v>158.55290502388567</v>
      </c>
    </row>
    <row r="1569" spans="1:18" x14ac:dyDescent="0.2">
      <c r="A1569" s="178" t="s">
        <v>78</v>
      </c>
      <c r="B1569" s="33" t="s">
        <v>79</v>
      </c>
      <c r="C1569" s="33" t="s">
        <v>413</v>
      </c>
      <c r="D1569" s="33" t="s">
        <v>185</v>
      </c>
      <c r="E1569" s="33" t="s">
        <v>795</v>
      </c>
      <c r="F1569" s="37">
        <v>83.45</v>
      </c>
      <c r="G1569" s="33">
        <v>1</v>
      </c>
      <c r="H1569" s="33">
        <v>1</v>
      </c>
      <c r="I1569" s="37">
        <f>Table1[[#This Row],[SumOfPaid]]*Table1[[#This Row],[Actuarial Factor 6/13/22]]</f>
        <v>100.87486822079667</v>
      </c>
      <c r="J1569" s="33">
        <v>1.2088060901233872</v>
      </c>
      <c r="K1569" s="33" t="s">
        <v>398</v>
      </c>
      <c r="L1569" s="33" t="s">
        <v>805</v>
      </c>
      <c r="M1569" s="35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69" s="35" t="str">
        <f>IFERROR(IF(Table1[[#This Row],[Medicare Rate in CR]]&gt;0,"Y","N"),"N")</f>
        <v>Y</v>
      </c>
      <c r="O1569" s="40">
        <f>Table1[[#This Row],[Medicare Rate in CR]]*Table1[[#This Row],[SumOfUnits]]*Table1[[#This Row],[Actuarial Factor 6/13/22]]</f>
        <v>168.18119131886687</v>
      </c>
      <c r="P156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168.18119131886687</v>
      </c>
      <c r="Q1569" s="37">
        <f>Table1[[#This Row],[Trended Medicare Pricing for all RHCs]]-Table1[[#This Row],[SumOfSFY23 Estimated Payment 6/13/2022]]</f>
        <v>67.306323098070195</v>
      </c>
      <c r="R1569" s="35">
        <f>Table1[[#This Row],[SumOfUnits]]*Table1[[#This Row],[Actuarial Factor 6/13/22]]</f>
        <v>1.2088060901233872</v>
      </c>
    </row>
    <row r="1570" spans="1:18" x14ac:dyDescent="0.2">
      <c r="A1570" s="178" t="s">
        <v>78</v>
      </c>
      <c r="B1570" s="33" t="s">
        <v>79</v>
      </c>
      <c r="C1570" s="33" t="s">
        <v>408</v>
      </c>
      <c r="D1570" s="33" t="s">
        <v>184</v>
      </c>
      <c r="E1570" s="33" t="s">
        <v>786</v>
      </c>
      <c r="F1570" s="37">
        <v>84.7</v>
      </c>
      <c r="G1570" s="33">
        <v>1</v>
      </c>
      <c r="H1570" s="33">
        <v>1</v>
      </c>
      <c r="I1570" s="37">
        <f>Table1[[#This Row],[SumOfPaid]]*Table1[[#This Row],[Actuarial Factor 6/13/22]]</f>
        <v>114.27999178775526</v>
      </c>
      <c r="J1570" s="33">
        <v>1.3492324886393774</v>
      </c>
      <c r="K1570" s="33" t="s">
        <v>398</v>
      </c>
      <c r="L1570" s="33" t="s">
        <v>805</v>
      </c>
      <c r="M1570" s="35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70" s="35" t="str">
        <f>IFERROR(IF(Table1[[#This Row],[Medicare Rate in CR]]&gt;0,"Y","N"),"N")</f>
        <v>Y</v>
      </c>
      <c r="O1570" s="40">
        <f>Table1[[#This Row],[Medicare Rate in CR]]*Table1[[#This Row],[SumOfUnits]]*Table1[[#This Row],[Actuarial Factor 6/13/22]]</f>
        <v>187.71871614439658</v>
      </c>
      <c r="P157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187.71871614439658</v>
      </c>
      <c r="Q1570" s="37">
        <f>Table1[[#This Row],[Trended Medicare Pricing for all RHCs]]-Table1[[#This Row],[SumOfSFY23 Estimated Payment 6/13/2022]]</f>
        <v>73.438724356641316</v>
      </c>
      <c r="R1570" s="35">
        <f>Table1[[#This Row],[SumOfUnits]]*Table1[[#This Row],[Actuarial Factor 6/13/22]]</f>
        <v>1.3492324886393774</v>
      </c>
    </row>
    <row r="1571" spans="1:18" x14ac:dyDescent="0.2">
      <c r="A1571" s="178" t="s">
        <v>78</v>
      </c>
      <c r="B1571" s="33" t="s">
        <v>79</v>
      </c>
      <c r="C1571" s="33" t="s">
        <v>381</v>
      </c>
      <c r="D1571" s="33" t="s">
        <v>184</v>
      </c>
      <c r="E1571" s="33" t="s">
        <v>786</v>
      </c>
      <c r="F1571" s="37">
        <v>83.45</v>
      </c>
      <c r="G1571" s="33">
        <v>1</v>
      </c>
      <c r="H1571" s="33">
        <v>1</v>
      </c>
      <c r="I1571" s="37">
        <f>Table1[[#This Row],[SumOfPaid]]*Table1[[#This Row],[Actuarial Factor 6/13/22]]</f>
        <v>113.32775942349461</v>
      </c>
      <c r="J1571" s="33">
        <v>1.3580318684660828</v>
      </c>
      <c r="K1571" s="33" t="s">
        <v>398</v>
      </c>
      <c r="L1571" s="33" t="s">
        <v>805</v>
      </c>
      <c r="M1571" s="35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71" s="35" t="str">
        <f>IFERROR(IF(Table1[[#This Row],[Medicare Rate in CR]]&gt;0,"Y","N"),"N")</f>
        <v>Y</v>
      </c>
      <c r="O1571" s="40">
        <f>Table1[[#This Row],[Medicare Rate in CR]]*Table1[[#This Row],[SumOfUnits]]*Table1[[#This Row],[Actuarial Factor 6/13/22]]</f>
        <v>188.94297385968611</v>
      </c>
      <c r="P157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188.94297385968611</v>
      </c>
      <c r="Q1571" s="37">
        <f>Table1[[#This Row],[Trended Medicare Pricing for all RHCs]]-Table1[[#This Row],[SumOfSFY23 Estimated Payment 6/13/2022]]</f>
        <v>75.615214436191494</v>
      </c>
      <c r="R1571" s="35">
        <f>Table1[[#This Row],[SumOfUnits]]*Table1[[#This Row],[Actuarial Factor 6/13/22]]</f>
        <v>1.3580318684660828</v>
      </c>
    </row>
    <row r="1572" spans="1:18" x14ac:dyDescent="0.2">
      <c r="A1572" s="178" t="s">
        <v>78</v>
      </c>
      <c r="B1572" s="33" t="s">
        <v>79</v>
      </c>
      <c r="C1572" s="33" t="s">
        <v>381</v>
      </c>
      <c r="D1572" s="33" t="s">
        <v>185</v>
      </c>
      <c r="E1572" s="33" t="s">
        <v>795</v>
      </c>
      <c r="F1572" s="37">
        <v>337.55</v>
      </c>
      <c r="G1572" s="33">
        <v>4</v>
      </c>
      <c r="H1572" s="33">
        <v>4</v>
      </c>
      <c r="I1572" s="37">
        <f>Table1[[#This Row],[SumOfPaid]]*Table1[[#This Row],[Actuarial Factor 6/13/22]]</f>
        <v>406.02958786242476</v>
      </c>
      <c r="J1572" s="33">
        <v>1.2028724273809057</v>
      </c>
      <c r="K1572" s="33" t="s">
        <v>398</v>
      </c>
      <c r="L1572" s="33" t="s">
        <v>805</v>
      </c>
      <c r="M1572" s="35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72" s="35" t="str">
        <f>IFERROR(IF(Table1[[#This Row],[Medicare Rate in CR]]&gt;0,"Y","N"),"N")</f>
        <v>Y</v>
      </c>
      <c r="O1572" s="40">
        <f>Table1[[#This Row],[Medicare Rate in CR]]*Table1[[#This Row],[SumOfUnits]]*Table1[[#This Row],[Actuarial Factor 6/13/22]]</f>
        <v>669.42256328602161</v>
      </c>
      <c r="P157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669.42256328602161</v>
      </c>
      <c r="Q1572" s="37">
        <f>Table1[[#This Row],[Trended Medicare Pricing for all RHCs]]-Table1[[#This Row],[SumOfSFY23 Estimated Payment 6/13/2022]]</f>
        <v>263.39297542359685</v>
      </c>
      <c r="R1572" s="35">
        <f>Table1[[#This Row],[SumOfUnits]]*Table1[[#This Row],[Actuarial Factor 6/13/22]]</f>
        <v>4.8114897095236229</v>
      </c>
    </row>
    <row r="1573" spans="1:18" x14ac:dyDescent="0.2">
      <c r="A1573" s="178" t="s">
        <v>78</v>
      </c>
      <c r="B1573" s="33" t="s">
        <v>79</v>
      </c>
      <c r="C1573" s="33" t="s">
        <v>249</v>
      </c>
      <c r="D1573" s="33" t="s">
        <v>184</v>
      </c>
      <c r="E1573" s="33" t="s">
        <v>786</v>
      </c>
      <c r="F1573" s="37">
        <v>257.55</v>
      </c>
      <c r="G1573" s="33">
        <v>4</v>
      </c>
      <c r="H1573" s="33">
        <v>4</v>
      </c>
      <c r="I1573" s="37">
        <f>Table1[[#This Row],[SumOfPaid]]*Table1[[#This Row],[Actuarial Factor 6/13/22]]</f>
        <v>392.03693817455263</v>
      </c>
      <c r="J1573" s="33">
        <v>1.5221779777695694</v>
      </c>
      <c r="K1573" s="33" t="s">
        <v>398</v>
      </c>
      <c r="L1573" s="33" t="s">
        <v>805</v>
      </c>
      <c r="M1573" s="35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73" s="35" t="str">
        <f>IFERROR(IF(Table1[[#This Row],[Medicare Rate in CR]]&gt;0,"Y","N"),"N")</f>
        <v>Y</v>
      </c>
      <c r="O1573" s="40">
        <f>Table1[[#This Row],[Medicare Rate in CR]]*Table1[[#This Row],[SumOfUnits]]*Table1[[#This Row],[Actuarial Factor 6/13/22]]</f>
        <v>847.12248818832074</v>
      </c>
      <c r="P157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847.12248818832074</v>
      </c>
      <c r="Q1573" s="37">
        <f>Table1[[#This Row],[Trended Medicare Pricing for all RHCs]]-Table1[[#This Row],[SumOfSFY23 Estimated Payment 6/13/2022]]</f>
        <v>455.08555001376811</v>
      </c>
      <c r="R1573" s="35">
        <f>Table1[[#This Row],[SumOfUnits]]*Table1[[#This Row],[Actuarial Factor 6/13/22]]</f>
        <v>6.0887119110782777</v>
      </c>
    </row>
    <row r="1574" spans="1:18" x14ac:dyDescent="0.2">
      <c r="A1574" s="178" t="s">
        <v>78</v>
      </c>
      <c r="B1574" s="33" t="s">
        <v>79</v>
      </c>
      <c r="C1574" s="33" t="s">
        <v>249</v>
      </c>
      <c r="D1574" s="33" t="s">
        <v>184</v>
      </c>
      <c r="E1574" s="33" t="s">
        <v>790</v>
      </c>
      <c r="F1574" s="37">
        <v>174.17000000000002</v>
      </c>
      <c r="G1574" s="33">
        <v>3</v>
      </c>
      <c r="H1574" s="33">
        <v>3</v>
      </c>
      <c r="I1574" s="37">
        <f>Table1[[#This Row],[SumOfPaid]]*Table1[[#This Row],[Actuarial Factor 6/13/22]]</f>
        <v>389.64536031871455</v>
      </c>
      <c r="J1574" s="33">
        <v>2.2371554246926251</v>
      </c>
      <c r="K1574" s="33" t="s">
        <v>398</v>
      </c>
      <c r="L1574" s="33" t="s">
        <v>805</v>
      </c>
      <c r="M1574" s="35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74" s="35" t="str">
        <f>IFERROR(IF(Table1[[#This Row],[Medicare Rate in CR]]&gt;0,"Y","N"),"N")</f>
        <v>Y</v>
      </c>
      <c r="O1574" s="40">
        <f>Table1[[#This Row],[Medicare Rate in CR]]*Table1[[#This Row],[SumOfUnits]]*Table1[[#This Row],[Actuarial Factor 6/13/22]]</f>
        <v>933.76630271245472</v>
      </c>
      <c r="P157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933.76630271245472</v>
      </c>
      <c r="Q1574" s="37">
        <f>Table1[[#This Row],[Trended Medicare Pricing for all RHCs]]-Table1[[#This Row],[SumOfSFY23 Estimated Payment 6/13/2022]]</f>
        <v>544.12094239374017</v>
      </c>
      <c r="R1574" s="35">
        <f>Table1[[#This Row],[SumOfUnits]]*Table1[[#This Row],[Actuarial Factor 6/13/22]]</f>
        <v>6.7114662740778748</v>
      </c>
    </row>
    <row r="1575" spans="1:18" x14ac:dyDescent="0.2">
      <c r="A1575" s="178" t="s">
        <v>78</v>
      </c>
      <c r="B1575" s="33" t="s">
        <v>79</v>
      </c>
      <c r="C1575" s="33" t="s">
        <v>249</v>
      </c>
      <c r="D1575" s="33" t="s">
        <v>184</v>
      </c>
      <c r="E1575" s="33" t="s">
        <v>789</v>
      </c>
      <c r="F1575" s="37">
        <v>251.60000000000002</v>
      </c>
      <c r="G1575" s="33">
        <v>3</v>
      </c>
      <c r="H1575" s="33">
        <v>3</v>
      </c>
      <c r="I1575" s="37">
        <f>Table1[[#This Row],[SumOfPaid]]*Table1[[#This Row],[Actuarial Factor 6/13/22]]</f>
        <v>390.47645479498431</v>
      </c>
      <c r="J1575" s="33">
        <v>1.551973190759079</v>
      </c>
      <c r="K1575" s="33" t="s">
        <v>398</v>
      </c>
      <c r="L1575" s="33" t="s">
        <v>805</v>
      </c>
      <c r="M1575" s="35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75" s="35" t="str">
        <f>IFERROR(IF(Table1[[#This Row],[Medicare Rate in CR]]&gt;0,"Y","N"),"N")</f>
        <v>Y</v>
      </c>
      <c r="O1575" s="40">
        <f>Table1[[#This Row],[Medicare Rate in CR]]*Table1[[#This Row],[SumOfUnits]]*Table1[[#This Row],[Actuarial Factor 6/13/22]]</f>
        <v>647.77809009093198</v>
      </c>
      <c r="P157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647.77809009093198</v>
      </c>
      <c r="Q1575" s="37">
        <f>Table1[[#This Row],[Trended Medicare Pricing for all RHCs]]-Table1[[#This Row],[SumOfSFY23 Estimated Payment 6/13/2022]]</f>
        <v>257.30163529594768</v>
      </c>
      <c r="R1575" s="35">
        <f>Table1[[#This Row],[SumOfUnits]]*Table1[[#This Row],[Actuarial Factor 6/13/22]]</f>
        <v>4.6559195722772371</v>
      </c>
    </row>
    <row r="1576" spans="1:18" x14ac:dyDescent="0.2">
      <c r="A1576" s="178" t="s">
        <v>78</v>
      </c>
      <c r="B1576" s="33" t="s">
        <v>79</v>
      </c>
      <c r="C1576" s="33" t="s">
        <v>249</v>
      </c>
      <c r="D1576" s="33" t="s">
        <v>184</v>
      </c>
      <c r="E1576" s="33" t="s">
        <v>791</v>
      </c>
      <c r="F1576" s="37">
        <v>1169.58</v>
      </c>
      <c r="G1576" s="33">
        <v>17</v>
      </c>
      <c r="H1576" s="33">
        <v>17</v>
      </c>
      <c r="I1576" s="37">
        <f>Table1[[#This Row],[SumOfPaid]]*Table1[[#This Row],[Actuarial Factor 6/13/22]]</f>
        <v>1937.4916918927454</v>
      </c>
      <c r="J1576" s="33">
        <v>1.6565704713595868</v>
      </c>
      <c r="K1576" s="33" t="s">
        <v>398</v>
      </c>
      <c r="L1576" s="33" t="s">
        <v>805</v>
      </c>
      <c r="M1576" s="35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76" s="35" t="str">
        <f>IFERROR(IF(Table1[[#This Row],[Medicare Rate in CR]]&gt;0,"Y","N"),"N")</f>
        <v>Y</v>
      </c>
      <c r="O1576" s="40">
        <f>Table1[[#This Row],[Medicare Rate in CR]]*Table1[[#This Row],[SumOfUnits]]*Table1[[#This Row],[Actuarial Factor 6/13/22]]</f>
        <v>3918.1370445644084</v>
      </c>
      <c r="P157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3918.1370445644084</v>
      </c>
      <c r="Q1576" s="37">
        <f>Table1[[#This Row],[Trended Medicare Pricing for all RHCs]]-Table1[[#This Row],[SumOfSFY23 Estimated Payment 6/13/2022]]</f>
        <v>1980.645352671663</v>
      </c>
      <c r="R1576" s="35">
        <f>Table1[[#This Row],[SumOfUnits]]*Table1[[#This Row],[Actuarial Factor 6/13/22]]</f>
        <v>28.161698013112975</v>
      </c>
    </row>
    <row r="1577" spans="1:18" x14ac:dyDescent="0.2">
      <c r="A1577" s="178" t="s">
        <v>78</v>
      </c>
      <c r="B1577" s="33" t="s">
        <v>79</v>
      </c>
      <c r="C1577" s="33" t="s">
        <v>249</v>
      </c>
      <c r="D1577" s="33" t="s">
        <v>184</v>
      </c>
      <c r="E1577" s="33" t="s">
        <v>788</v>
      </c>
      <c r="F1577" s="37">
        <v>168.15</v>
      </c>
      <c r="G1577" s="33">
        <v>2</v>
      </c>
      <c r="H1577" s="33">
        <v>2</v>
      </c>
      <c r="I1577" s="37">
        <f>Table1[[#This Row],[SumOfPaid]]*Table1[[#This Row],[Actuarial Factor 6/13/22]]</f>
        <v>338.70797960870846</v>
      </c>
      <c r="J1577" s="33">
        <v>2.0143204258620782</v>
      </c>
      <c r="K1577" s="33" t="s">
        <v>398</v>
      </c>
      <c r="L1577" s="33" t="s">
        <v>805</v>
      </c>
      <c r="M1577" s="35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77" s="35" t="str">
        <f>IFERROR(IF(Table1[[#This Row],[Medicare Rate in CR]]&gt;0,"Y","N"),"N")</f>
        <v>Y</v>
      </c>
      <c r="O1577" s="40">
        <f>Table1[[#This Row],[Medicare Rate in CR]]*Table1[[#This Row],[SumOfUnits]]*Table1[[#This Row],[Actuarial Factor 6/13/22]]</f>
        <v>560.5048017003819</v>
      </c>
      <c r="P157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560.5048017003819</v>
      </c>
      <c r="Q1577" s="37">
        <f>Table1[[#This Row],[Trended Medicare Pricing for all RHCs]]-Table1[[#This Row],[SumOfSFY23 Estimated Payment 6/13/2022]]</f>
        <v>221.79682209167345</v>
      </c>
      <c r="R1577" s="35">
        <f>Table1[[#This Row],[SumOfUnits]]*Table1[[#This Row],[Actuarial Factor 6/13/22]]</f>
        <v>4.0286408517241563</v>
      </c>
    </row>
    <row r="1578" spans="1:18" x14ac:dyDescent="0.2">
      <c r="A1578" s="178" t="s">
        <v>78</v>
      </c>
      <c r="B1578" s="33" t="s">
        <v>79</v>
      </c>
      <c r="C1578" s="33" t="s">
        <v>249</v>
      </c>
      <c r="D1578" s="33" t="s">
        <v>184</v>
      </c>
      <c r="E1578" s="33" t="s">
        <v>787</v>
      </c>
      <c r="F1578" s="37">
        <v>437.33</v>
      </c>
      <c r="G1578" s="33">
        <v>7</v>
      </c>
      <c r="H1578" s="33">
        <v>7</v>
      </c>
      <c r="I1578" s="37">
        <f>Table1[[#This Row],[SumOfPaid]]*Table1[[#This Row],[Actuarial Factor 6/13/22]]</f>
        <v>546.49895010395051</v>
      </c>
      <c r="J1578" s="33">
        <v>1.2496260263506975</v>
      </c>
      <c r="K1578" s="33" t="s">
        <v>398</v>
      </c>
      <c r="L1578" s="33" t="s">
        <v>805</v>
      </c>
      <c r="M1578" s="35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78" s="35" t="str">
        <f>IFERROR(IF(Table1[[#This Row],[Medicare Rate in CR]]&gt;0,"Y","N"),"N")</f>
        <v>Y</v>
      </c>
      <c r="O1578" s="40">
        <f>Table1[[#This Row],[Medicare Rate in CR]]*Table1[[#This Row],[SumOfUnits]]*Table1[[#This Row],[Actuarial Factor 6/13/22]]</f>
        <v>1217.0232833232078</v>
      </c>
      <c r="P157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1217.0232833232078</v>
      </c>
      <c r="Q1578" s="37">
        <f>Table1[[#This Row],[Trended Medicare Pricing for all RHCs]]-Table1[[#This Row],[SumOfSFY23 Estimated Payment 6/13/2022]]</f>
        <v>670.5243332192573</v>
      </c>
      <c r="R1578" s="35">
        <f>Table1[[#This Row],[SumOfUnits]]*Table1[[#This Row],[Actuarial Factor 6/13/22]]</f>
        <v>8.7473821844548834</v>
      </c>
    </row>
    <row r="1579" spans="1:18" x14ac:dyDescent="0.2">
      <c r="A1579" s="178" t="s">
        <v>78</v>
      </c>
      <c r="B1579" s="33" t="s">
        <v>79</v>
      </c>
      <c r="C1579" s="33" t="s">
        <v>249</v>
      </c>
      <c r="D1579" s="33" t="s">
        <v>185</v>
      </c>
      <c r="E1579" s="33" t="s">
        <v>795</v>
      </c>
      <c r="F1579" s="37">
        <v>84.7</v>
      </c>
      <c r="G1579" s="33">
        <v>1</v>
      </c>
      <c r="H1579" s="33">
        <v>1</v>
      </c>
      <c r="I1579" s="37">
        <f>Table1[[#This Row],[SumOfPaid]]*Table1[[#This Row],[Actuarial Factor 6/13/22]]</f>
        <v>96.5815558739789</v>
      </c>
      <c r="J1579" s="33">
        <v>1.1402781094920766</v>
      </c>
      <c r="K1579" s="33" t="s">
        <v>398</v>
      </c>
      <c r="L1579" s="33" t="s">
        <v>805</v>
      </c>
      <c r="M1579" s="35">
        <f>IFERROR(INDEX(FreeStand_MedicareCRs!E:E,MATCH(Table1[[#This Row],[Medicare Number]],FreeStand_MedicareCRs!A:A,0)),INDEX(HospitalBased_Mdcr_Rates!G:G,MATCH(Table1[[#This Row],[Medicare Number]],HospitalBased_Mdcr_Rates!E:E,0)))</f>
        <v>139.13</v>
      </c>
      <c r="N1579" s="35" t="str">
        <f>IFERROR(IF(Table1[[#This Row],[Medicare Rate in CR]]&gt;0,"Y","N"),"N")</f>
        <v>Y</v>
      </c>
      <c r="O1579" s="40">
        <f>Table1[[#This Row],[Medicare Rate in CR]]*Table1[[#This Row],[SumOfUnits]]*Table1[[#This Row],[Actuarial Factor 6/13/22]]</f>
        <v>158.64689337363262</v>
      </c>
      <c r="P157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158.64689337363262</v>
      </c>
      <c r="Q1579" s="37">
        <f>Table1[[#This Row],[Trended Medicare Pricing for all RHCs]]-Table1[[#This Row],[SumOfSFY23 Estimated Payment 6/13/2022]]</f>
        <v>62.065337499653722</v>
      </c>
      <c r="R1579" s="35">
        <f>Table1[[#This Row],[SumOfUnits]]*Table1[[#This Row],[Actuarial Factor 6/13/22]]</f>
        <v>1.1402781094920766</v>
      </c>
    </row>
    <row r="1580" spans="1:18" x14ac:dyDescent="0.2">
      <c r="A1580" s="178" t="s">
        <v>80</v>
      </c>
      <c r="B1580" s="33" t="s">
        <v>831</v>
      </c>
      <c r="C1580" s="33" t="s">
        <v>421</v>
      </c>
      <c r="D1580" s="33" t="s">
        <v>184</v>
      </c>
      <c r="E1580" s="33" t="s">
        <v>791</v>
      </c>
      <c r="F1580" s="37">
        <v>157.08000000000001</v>
      </c>
      <c r="G1580" s="33">
        <v>1</v>
      </c>
      <c r="H1580" s="33">
        <v>1</v>
      </c>
      <c r="I1580" s="37">
        <f>Table1[[#This Row],[SumOfPaid]]*Table1[[#This Row],[Actuarial Factor 6/13/22]]</f>
        <v>256.52328422025823</v>
      </c>
      <c r="J1580" s="33">
        <v>1.6330741292351554</v>
      </c>
      <c r="K1580" s="33" t="s">
        <v>369</v>
      </c>
      <c r="L1580" s="33" t="s">
        <v>805</v>
      </c>
      <c r="M1580" s="35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80" s="35" t="str">
        <f>IFERROR(IF(Table1[[#This Row],[Medicare Rate in CR]]&gt;0,"Y","N"),"N")</f>
        <v>Y</v>
      </c>
      <c r="O1580" s="40">
        <f>Table1[[#This Row],[Medicare Rate in CR]]*Table1[[#This Row],[SumOfUnits]]*Table1[[#This Row],[Actuarial Factor 6/13/22]]</f>
        <v>240.76411887313895</v>
      </c>
      <c r="P158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240.76411887313895</v>
      </c>
      <c r="Q1580" s="37">
        <f>Table1[[#This Row],[Trended Medicare Pricing for all RHCs]]-Table1[[#This Row],[SumOfSFY23 Estimated Payment 6/13/2022]]</f>
        <v>-15.759165347119279</v>
      </c>
      <c r="R1580" s="35">
        <f>Table1[[#This Row],[SumOfUnits]]*Table1[[#This Row],[Actuarial Factor 6/13/22]]</f>
        <v>1.6330741292351554</v>
      </c>
    </row>
    <row r="1581" spans="1:18" x14ac:dyDescent="0.2">
      <c r="A1581" s="178" t="s">
        <v>80</v>
      </c>
      <c r="B1581" s="33" t="s">
        <v>831</v>
      </c>
      <c r="C1581" s="33" t="s">
        <v>381</v>
      </c>
      <c r="D1581" s="33" t="s">
        <v>184</v>
      </c>
      <c r="E1581" s="33" t="s">
        <v>786</v>
      </c>
      <c r="F1581" s="37">
        <v>468.92</v>
      </c>
      <c r="G1581" s="33">
        <v>3</v>
      </c>
      <c r="H1581" s="33">
        <v>3</v>
      </c>
      <c r="I1581" s="37">
        <f>Table1[[#This Row],[SumOfPaid]]*Table1[[#This Row],[Actuarial Factor 6/13/22]]</f>
        <v>636.80830376111555</v>
      </c>
      <c r="J1581" s="33">
        <v>1.3580318684660828</v>
      </c>
      <c r="K1581" s="33" t="s">
        <v>369</v>
      </c>
      <c r="L1581" s="33" t="s">
        <v>805</v>
      </c>
      <c r="M1581" s="35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81" s="35" t="str">
        <f>IFERROR(IF(Table1[[#This Row],[Medicare Rate in CR]]&gt;0,"Y","N"),"N")</f>
        <v>Y</v>
      </c>
      <c r="O1581" s="40">
        <f>Table1[[#This Row],[Medicare Rate in CR]]*Table1[[#This Row],[SumOfUnits]]*Table1[[#This Row],[Actuarial Factor 6/13/22]]</f>
        <v>600.64391510386383</v>
      </c>
      <c r="P158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600.64391510386383</v>
      </c>
      <c r="Q1581" s="37">
        <f>Table1[[#This Row],[Trended Medicare Pricing for all RHCs]]-Table1[[#This Row],[SumOfSFY23 Estimated Payment 6/13/2022]]</f>
        <v>-36.16438865725172</v>
      </c>
      <c r="R1581" s="35">
        <f>Table1[[#This Row],[SumOfUnits]]*Table1[[#This Row],[Actuarial Factor 6/13/22]]</f>
        <v>4.0740956053982487</v>
      </c>
    </row>
    <row r="1582" spans="1:18" x14ac:dyDescent="0.2">
      <c r="A1582" s="178" t="s">
        <v>80</v>
      </c>
      <c r="B1582" s="33" t="s">
        <v>831</v>
      </c>
      <c r="C1582" s="33" t="s">
        <v>364</v>
      </c>
      <c r="D1582" s="33" t="s">
        <v>184</v>
      </c>
      <c r="E1582" s="33" t="s">
        <v>792</v>
      </c>
      <c r="F1582" s="37">
        <v>3620</v>
      </c>
      <c r="G1582" s="33">
        <v>24</v>
      </c>
      <c r="H1582" s="33">
        <v>24</v>
      </c>
      <c r="I1582" s="37">
        <f>Table1[[#This Row],[SumOfPaid]]*Table1[[#This Row],[Actuarial Factor 6/13/22]]</f>
        <v>5277.984871759807</v>
      </c>
      <c r="J1582" s="33">
        <v>1.4580068706518803</v>
      </c>
      <c r="K1582" s="33" t="s">
        <v>369</v>
      </c>
      <c r="L1582" s="33" t="s">
        <v>805</v>
      </c>
      <c r="M1582" s="35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82" s="35" t="str">
        <f>IFERROR(IF(Table1[[#This Row],[Medicare Rate in CR]]&gt;0,"Y","N"),"N")</f>
        <v>Y</v>
      </c>
      <c r="O1582" s="40">
        <f>Table1[[#This Row],[Medicare Rate in CR]]*Table1[[#This Row],[SumOfUnits]]*Table1[[#This Row],[Actuarial Factor 6/13/22]]</f>
        <v>5158.8948705649609</v>
      </c>
      <c r="P158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5158.8948705649609</v>
      </c>
      <c r="Q1582" s="37">
        <f>Table1[[#This Row],[Trended Medicare Pricing for all RHCs]]-Table1[[#This Row],[SumOfSFY23 Estimated Payment 6/13/2022]]</f>
        <v>-119.09000119484608</v>
      </c>
      <c r="R1582" s="35">
        <f>Table1[[#This Row],[SumOfUnits]]*Table1[[#This Row],[Actuarial Factor 6/13/22]]</f>
        <v>34.992164895645125</v>
      </c>
    </row>
    <row r="1583" spans="1:18" x14ac:dyDescent="0.2">
      <c r="A1583" s="178" t="s">
        <v>80</v>
      </c>
      <c r="B1583" s="33" t="s">
        <v>831</v>
      </c>
      <c r="C1583" s="33" t="s">
        <v>364</v>
      </c>
      <c r="D1583" s="33" t="s">
        <v>184</v>
      </c>
      <c r="E1583" s="33" t="s">
        <v>786</v>
      </c>
      <c r="F1583" s="37">
        <v>72858.640000000101</v>
      </c>
      <c r="G1583" s="33">
        <v>468</v>
      </c>
      <c r="H1583" s="33">
        <v>468</v>
      </c>
      <c r="I1583" s="37">
        <f>Table1[[#This Row],[SumOfPaid]]*Table1[[#This Row],[Actuarial Factor 6/13/22]]</f>
        <v>102998.55513930506</v>
      </c>
      <c r="J1583" s="33">
        <v>1.4136766091064137</v>
      </c>
      <c r="K1583" s="33" t="s">
        <v>369</v>
      </c>
      <c r="L1583" s="33" t="s">
        <v>805</v>
      </c>
      <c r="M1583" s="35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83" s="35" t="str">
        <f>IFERROR(IF(Table1[[#This Row],[Medicare Rate in CR]]&gt;0,"Y","N"),"N")</f>
        <v>Y</v>
      </c>
      <c r="O1583" s="40">
        <f>Table1[[#This Row],[Medicare Rate in CR]]*Table1[[#This Row],[SumOfUnits]]*Table1[[#This Row],[Actuarial Factor 6/13/22]]</f>
        <v>97539.784280901411</v>
      </c>
      <c r="P158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97539.784280901411</v>
      </c>
      <c r="Q1583" s="37">
        <f>Table1[[#This Row],[Trended Medicare Pricing for all RHCs]]-Table1[[#This Row],[SumOfSFY23 Estimated Payment 6/13/2022]]</f>
        <v>-5458.7708584036445</v>
      </c>
      <c r="R1583" s="35">
        <f>Table1[[#This Row],[SumOfUnits]]*Table1[[#This Row],[Actuarial Factor 6/13/22]]</f>
        <v>661.60065306180161</v>
      </c>
    </row>
    <row r="1584" spans="1:18" x14ac:dyDescent="0.2">
      <c r="A1584" s="178" t="s">
        <v>80</v>
      </c>
      <c r="B1584" s="33" t="s">
        <v>831</v>
      </c>
      <c r="C1584" s="33" t="s">
        <v>364</v>
      </c>
      <c r="D1584" s="33" t="s">
        <v>184</v>
      </c>
      <c r="E1584" s="33" t="s">
        <v>790</v>
      </c>
      <c r="F1584" s="37">
        <v>36966.49</v>
      </c>
      <c r="G1584" s="33">
        <v>243</v>
      </c>
      <c r="H1584" s="33">
        <v>243</v>
      </c>
      <c r="I1584" s="37">
        <f>Table1[[#This Row],[SumOfPaid]]*Table1[[#This Row],[Actuarial Factor 6/13/22]]</f>
        <v>77200.741243866185</v>
      </c>
      <c r="J1584" s="33">
        <v>2.0883979313120125</v>
      </c>
      <c r="K1584" s="33" t="s">
        <v>369</v>
      </c>
      <c r="L1584" s="33" t="s">
        <v>805</v>
      </c>
      <c r="M1584" s="35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84" s="35" t="str">
        <f>IFERROR(IF(Table1[[#This Row],[Medicare Rate in CR]]&gt;0,"Y","N"),"N")</f>
        <v>Y</v>
      </c>
      <c r="O1584" s="40">
        <f>Table1[[#This Row],[Medicare Rate in CR]]*Table1[[#This Row],[SumOfUnits]]*Table1[[#This Row],[Actuarial Factor 6/13/22]]</f>
        <v>74817.879204239201</v>
      </c>
      <c r="P158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74817.879204239201</v>
      </c>
      <c r="Q1584" s="37">
        <f>Table1[[#This Row],[Trended Medicare Pricing for all RHCs]]-Table1[[#This Row],[SumOfSFY23 Estimated Payment 6/13/2022]]</f>
        <v>-2382.8620396269835</v>
      </c>
      <c r="R1584" s="35">
        <f>Table1[[#This Row],[SumOfUnits]]*Table1[[#This Row],[Actuarial Factor 6/13/22]]</f>
        <v>507.480697308819</v>
      </c>
    </row>
    <row r="1585" spans="1:18" x14ac:dyDescent="0.2">
      <c r="A1585" s="178" t="s">
        <v>80</v>
      </c>
      <c r="B1585" s="33" t="s">
        <v>831</v>
      </c>
      <c r="C1585" s="33" t="s">
        <v>364</v>
      </c>
      <c r="D1585" s="33" t="s">
        <v>184</v>
      </c>
      <c r="E1585" s="33" t="s">
        <v>793</v>
      </c>
      <c r="F1585" s="37">
        <v>309.52</v>
      </c>
      <c r="G1585" s="33">
        <v>2</v>
      </c>
      <c r="H1585" s="33">
        <v>2</v>
      </c>
      <c r="I1585" s="37">
        <f>Table1[[#This Row],[SumOfPaid]]*Table1[[#This Row],[Actuarial Factor 6/13/22]]</f>
        <v>646.40092769969408</v>
      </c>
      <c r="J1585" s="33">
        <v>2.0883979313120125</v>
      </c>
      <c r="K1585" s="33" t="s">
        <v>369</v>
      </c>
      <c r="L1585" s="33" t="s">
        <v>805</v>
      </c>
      <c r="M1585" s="35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85" s="35" t="str">
        <f>IFERROR(IF(Table1[[#This Row],[Medicare Rate in CR]]&gt;0,"Y","N"),"N")</f>
        <v>Y</v>
      </c>
      <c r="O1585" s="40">
        <f>Table1[[#This Row],[Medicare Rate in CR]]*Table1[[#This Row],[SumOfUnits]]*Table1[[#This Row],[Actuarial Factor 6/13/22]]</f>
        <v>615.78501402666006</v>
      </c>
      <c r="P158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615.78501402666006</v>
      </c>
      <c r="Q1585" s="37">
        <f>Table1[[#This Row],[Trended Medicare Pricing for all RHCs]]-Table1[[#This Row],[SumOfSFY23 Estimated Payment 6/13/2022]]</f>
        <v>-30.615913673034015</v>
      </c>
      <c r="R1585" s="35">
        <f>Table1[[#This Row],[SumOfUnits]]*Table1[[#This Row],[Actuarial Factor 6/13/22]]</f>
        <v>4.1767958626240249</v>
      </c>
    </row>
    <row r="1586" spans="1:18" x14ac:dyDescent="0.2">
      <c r="A1586" s="178" t="s">
        <v>80</v>
      </c>
      <c r="B1586" s="33" t="s">
        <v>831</v>
      </c>
      <c r="C1586" s="33" t="s">
        <v>364</v>
      </c>
      <c r="D1586" s="33" t="s">
        <v>184</v>
      </c>
      <c r="E1586" s="33" t="s">
        <v>789</v>
      </c>
      <c r="F1586" s="37">
        <v>78590.41</v>
      </c>
      <c r="G1586" s="33">
        <v>513</v>
      </c>
      <c r="H1586" s="33">
        <v>513</v>
      </c>
      <c r="I1586" s="37">
        <f>Table1[[#This Row],[SumOfPaid]]*Table1[[#This Row],[Actuarial Factor 6/13/22]]</f>
        <v>115277.37396459389</v>
      </c>
      <c r="J1586" s="33">
        <v>1.4668122225675357</v>
      </c>
      <c r="K1586" s="33" t="s">
        <v>369</v>
      </c>
      <c r="L1586" s="33" t="s">
        <v>805</v>
      </c>
      <c r="M1586" s="35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86" s="35" t="str">
        <f>IFERROR(IF(Table1[[#This Row],[Medicare Rate in CR]]&gt;0,"Y","N"),"N")</f>
        <v>Y</v>
      </c>
      <c r="O1586" s="40">
        <f>Table1[[#This Row],[Medicare Rate in CR]]*Table1[[#This Row],[SumOfUnits]]*Table1[[#This Row],[Actuarial Factor 6/13/22]]</f>
        <v>110937.34062421661</v>
      </c>
      <c r="P158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110937.34062421661</v>
      </c>
      <c r="Q1586" s="37">
        <f>Table1[[#This Row],[Trended Medicare Pricing for all RHCs]]-Table1[[#This Row],[SumOfSFY23 Estimated Payment 6/13/2022]]</f>
        <v>-4340.033340377282</v>
      </c>
      <c r="R1586" s="35">
        <f>Table1[[#This Row],[SumOfUnits]]*Table1[[#This Row],[Actuarial Factor 6/13/22]]</f>
        <v>752.47467017714587</v>
      </c>
    </row>
    <row r="1587" spans="1:18" x14ac:dyDescent="0.2">
      <c r="A1587" s="178" t="s">
        <v>80</v>
      </c>
      <c r="B1587" s="33" t="s">
        <v>831</v>
      </c>
      <c r="C1587" s="33" t="s">
        <v>364</v>
      </c>
      <c r="D1587" s="33" t="s">
        <v>184</v>
      </c>
      <c r="E1587" s="33" t="s">
        <v>791</v>
      </c>
      <c r="F1587" s="37">
        <v>18856.57</v>
      </c>
      <c r="G1587" s="33">
        <v>124</v>
      </c>
      <c r="H1587" s="33">
        <v>124</v>
      </c>
      <c r="I1587" s="37">
        <f>Table1[[#This Row],[SumOfPaid]]*Table1[[#This Row],[Actuarial Factor 6/13/22]]</f>
        <v>29115.604120019663</v>
      </c>
      <c r="J1587" s="33">
        <v>1.5440562159512394</v>
      </c>
      <c r="K1587" s="33" t="s">
        <v>369</v>
      </c>
      <c r="L1587" s="33" t="s">
        <v>805</v>
      </c>
      <c r="M1587" s="35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87" s="35" t="str">
        <f>IFERROR(IF(Table1[[#This Row],[Medicare Rate in CR]]&gt;0,"Y","N"),"N")</f>
        <v>Y</v>
      </c>
      <c r="O1587" s="40">
        <f>Table1[[#This Row],[Medicare Rate in CR]]*Table1[[#This Row],[SumOfUnits]]*Table1[[#This Row],[Actuarial Factor 6/13/22]]</f>
        <v>28227.385781793713</v>
      </c>
      <c r="P158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28227.385781793713</v>
      </c>
      <c r="Q1587" s="37">
        <f>Table1[[#This Row],[Trended Medicare Pricing for all RHCs]]-Table1[[#This Row],[SumOfSFY23 Estimated Payment 6/13/2022]]</f>
        <v>-888.21833822594999</v>
      </c>
      <c r="R1587" s="35">
        <f>Table1[[#This Row],[SumOfUnits]]*Table1[[#This Row],[Actuarial Factor 6/13/22]]</f>
        <v>191.4629707779537</v>
      </c>
    </row>
    <row r="1588" spans="1:18" x14ac:dyDescent="0.2">
      <c r="A1588" s="178" t="s">
        <v>80</v>
      </c>
      <c r="B1588" s="33" t="s">
        <v>831</v>
      </c>
      <c r="C1588" s="33" t="s">
        <v>364</v>
      </c>
      <c r="D1588" s="33" t="s">
        <v>184</v>
      </c>
      <c r="E1588" s="33" t="s">
        <v>788</v>
      </c>
      <c r="F1588" s="37">
        <v>15540.149999999998</v>
      </c>
      <c r="G1588" s="33">
        <v>100</v>
      </c>
      <c r="H1588" s="33">
        <v>100</v>
      </c>
      <c r="I1588" s="37">
        <f>Table1[[#This Row],[SumOfPaid]]*Table1[[#This Row],[Actuarial Factor 6/13/22]]</f>
        <v>30695.915608416235</v>
      </c>
      <c r="J1588" s="33">
        <v>1.9752650784204939</v>
      </c>
      <c r="K1588" s="33" t="s">
        <v>369</v>
      </c>
      <c r="L1588" s="33" t="s">
        <v>805</v>
      </c>
      <c r="M1588" s="35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88" s="35" t="str">
        <f>IFERROR(IF(Table1[[#This Row],[Medicare Rate in CR]]&gt;0,"Y","N"),"N")</f>
        <v>Y</v>
      </c>
      <c r="O1588" s="40">
        <f>Table1[[#This Row],[Medicare Rate in CR]]*Table1[[#This Row],[SumOfUnits]]*Table1[[#This Row],[Actuarial Factor 6/13/22]]</f>
        <v>29121.333051153342</v>
      </c>
      <c r="P158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29121.333051153342</v>
      </c>
      <c r="Q1588" s="37">
        <f>Table1[[#This Row],[Trended Medicare Pricing for all RHCs]]-Table1[[#This Row],[SumOfSFY23 Estimated Payment 6/13/2022]]</f>
        <v>-1574.5825572628928</v>
      </c>
      <c r="R1588" s="35">
        <f>Table1[[#This Row],[SumOfUnits]]*Table1[[#This Row],[Actuarial Factor 6/13/22]]</f>
        <v>197.5265078420494</v>
      </c>
    </row>
    <row r="1589" spans="1:18" x14ac:dyDescent="0.2">
      <c r="A1589" s="178" t="s">
        <v>80</v>
      </c>
      <c r="B1589" s="33" t="s">
        <v>831</v>
      </c>
      <c r="C1589" s="33" t="s">
        <v>364</v>
      </c>
      <c r="D1589" s="33" t="s">
        <v>184</v>
      </c>
      <c r="E1589" s="33" t="s">
        <v>787</v>
      </c>
      <c r="F1589" s="37">
        <v>44974.560000000012</v>
      </c>
      <c r="G1589" s="33">
        <v>288</v>
      </c>
      <c r="H1589" s="33">
        <v>288</v>
      </c>
      <c r="I1589" s="37">
        <f>Table1[[#This Row],[SumOfPaid]]*Table1[[#This Row],[Actuarial Factor 6/13/22]]</f>
        <v>55990.454410245482</v>
      </c>
      <c r="J1589" s="33">
        <v>1.2449361241165109</v>
      </c>
      <c r="K1589" s="33" t="s">
        <v>369</v>
      </c>
      <c r="L1589" s="33" t="s">
        <v>805</v>
      </c>
      <c r="M1589" s="35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89" s="35" t="str">
        <f>IFERROR(IF(Table1[[#This Row],[Medicare Rate in CR]]&gt;0,"Y","N"),"N")</f>
        <v>Y</v>
      </c>
      <c r="O1589" s="40">
        <f>Table1[[#This Row],[Medicare Rate in CR]]*Table1[[#This Row],[SumOfUnits]]*Table1[[#This Row],[Actuarial Factor 6/13/22]]</f>
        <v>52859.788640207196</v>
      </c>
      <c r="P158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52859.788640207196</v>
      </c>
      <c r="Q1589" s="37">
        <f>Table1[[#This Row],[Trended Medicare Pricing for all RHCs]]-Table1[[#This Row],[SumOfSFY23 Estimated Payment 6/13/2022]]</f>
        <v>-3130.6657700382857</v>
      </c>
      <c r="R1589" s="35">
        <f>Table1[[#This Row],[SumOfUnits]]*Table1[[#This Row],[Actuarial Factor 6/13/22]]</f>
        <v>358.54160374555511</v>
      </c>
    </row>
    <row r="1590" spans="1:18" x14ac:dyDescent="0.2">
      <c r="A1590" s="178" t="s">
        <v>80</v>
      </c>
      <c r="B1590" s="33" t="s">
        <v>831</v>
      </c>
      <c r="C1590" s="33" t="s">
        <v>364</v>
      </c>
      <c r="D1590" s="33" t="s">
        <v>2</v>
      </c>
      <c r="E1590" s="33" t="s">
        <v>801</v>
      </c>
      <c r="F1590" s="37">
        <v>780.76</v>
      </c>
      <c r="G1590" s="33">
        <v>5</v>
      </c>
      <c r="H1590" s="33">
        <v>5</v>
      </c>
      <c r="I1590" s="37">
        <f>Table1[[#This Row],[SumOfPaid]]*Table1[[#This Row],[Actuarial Factor 6/13/22]]</f>
        <v>1033.1561289583192</v>
      </c>
      <c r="J1590" s="33">
        <v>1.3232697998851366</v>
      </c>
      <c r="K1590" s="33" t="s">
        <v>369</v>
      </c>
      <c r="L1590" s="33" t="s">
        <v>805</v>
      </c>
      <c r="M1590" s="35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90" s="35" t="str">
        <f>IFERROR(IF(Table1[[#This Row],[Medicare Rate in CR]]&gt;0,"Y","N"),"N")</f>
        <v>Y</v>
      </c>
      <c r="O1590" s="40">
        <f>Table1[[#This Row],[Medicare Rate in CR]]*Table1[[#This Row],[SumOfUnits]]*Table1[[#This Row],[Actuarial Factor 6/13/22]]</f>
        <v>975.44833298532853</v>
      </c>
      <c r="P159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975.44833298532853</v>
      </c>
      <c r="Q1590" s="37">
        <f>Table1[[#This Row],[Trended Medicare Pricing for all RHCs]]-Table1[[#This Row],[SumOfSFY23 Estimated Payment 6/13/2022]]</f>
        <v>-57.707795972990652</v>
      </c>
      <c r="R1590" s="35">
        <f>Table1[[#This Row],[SumOfUnits]]*Table1[[#This Row],[Actuarial Factor 6/13/22]]</f>
        <v>6.616348999425683</v>
      </c>
    </row>
    <row r="1591" spans="1:18" x14ac:dyDescent="0.2">
      <c r="A1591" s="178" t="s">
        <v>80</v>
      </c>
      <c r="B1591" s="33" t="s">
        <v>831</v>
      </c>
      <c r="C1591" s="33" t="s">
        <v>364</v>
      </c>
      <c r="D1591" s="33" t="s">
        <v>2</v>
      </c>
      <c r="E1591" s="33" t="s">
        <v>804</v>
      </c>
      <c r="F1591" s="37">
        <v>157.08000000000001</v>
      </c>
      <c r="G1591" s="33">
        <v>1</v>
      </c>
      <c r="H1591" s="33">
        <v>1</v>
      </c>
      <c r="I1591" s="37">
        <f>Table1[[#This Row],[SumOfPaid]]*Table1[[#This Row],[Actuarial Factor 6/13/22]]</f>
        <v>124.73511665465855</v>
      </c>
      <c r="J1591" s="33">
        <v>0.79408655878952472</v>
      </c>
      <c r="K1591" s="33" t="s">
        <v>369</v>
      </c>
      <c r="L1591" s="33" t="s">
        <v>805</v>
      </c>
      <c r="M1591" s="35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91" s="35" t="str">
        <f>IFERROR(IF(Table1[[#This Row],[Medicare Rate in CR]]&gt;0,"Y","N"),"N")</f>
        <v>Y</v>
      </c>
      <c r="O1591" s="40">
        <f>Table1[[#This Row],[Medicare Rate in CR]]*Table1[[#This Row],[SumOfUnits]]*Table1[[#This Row],[Actuarial Factor 6/13/22]]</f>
        <v>117.07218136233963</v>
      </c>
      <c r="P159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117.07218136233963</v>
      </c>
      <c r="Q1591" s="37">
        <f>Table1[[#This Row],[Trended Medicare Pricing for all RHCs]]-Table1[[#This Row],[SumOfSFY23 Estimated Payment 6/13/2022]]</f>
        <v>-7.6629352923189202</v>
      </c>
      <c r="R1591" s="35">
        <f>Table1[[#This Row],[SumOfUnits]]*Table1[[#This Row],[Actuarial Factor 6/13/22]]</f>
        <v>0.79408655878952472</v>
      </c>
    </row>
    <row r="1592" spans="1:18" x14ac:dyDescent="0.2">
      <c r="A1592" s="178" t="s">
        <v>80</v>
      </c>
      <c r="B1592" s="33" t="s">
        <v>831</v>
      </c>
      <c r="C1592" s="33" t="s">
        <v>364</v>
      </c>
      <c r="D1592" s="33" t="s">
        <v>2</v>
      </c>
      <c r="E1592" s="33" t="s">
        <v>800</v>
      </c>
      <c r="F1592" s="37">
        <v>1954.25</v>
      </c>
      <c r="G1592" s="33">
        <v>13</v>
      </c>
      <c r="H1592" s="33">
        <v>13</v>
      </c>
      <c r="I1592" s="37">
        <f>Table1[[#This Row],[SumOfPaid]]*Table1[[#This Row],[Actuarial Factor 6/13/22]]</f>
        <v>2523.3010395647352</v>
      </c>
      <c r="J1592" s="33">
        <v>1.2911864088856264</v>
      </c>
      <c r="K1592" s="33" t="s">
        <v>369</v>
      </c>
      <c r="L1592" s="33" t="s">
        <v>805</v>
      </c>
      <c r="M1592" s="35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92" s="35" t="str">
        <f>IFERROR(IF(Table1[[#This Row],[Medicare Rate in CR]]&gt;0,"Y","N"),"N")</f>
        <v>Y</v>
      </c>
      <c r="O1592" s="40">
        <f>Table1[[#This Row],[Medicare Rate in CR]]*Table1[[#This Row],[SumOfUnits]]*Table1[[#This Row],[Actuarial Factor 6/13/22]]</f>
        <v>2474.674959406103</v>
      </c>
      <c r="P159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2474.674959406103</v>
      </c>
      <c r="Q1592" s="37">
        <f>Table1[[#This Row],[Trended Medicare Pricing for all RHCs]]-Table1[[#This Row],[SumOfSFY23 Estimated Payment 6/13/2022]]</f>
        <v>-48.626080158632249</v>
      </c>
      <c r="R1592" s="35">
        <f>Table1[[#This Row],[SumOfUnits]]*Table1[[#This Row],[Actuarial Factor 6/13/22]]</f>
        <v>16.785423315513142</v>
      </c>
    </row>
    <row r="1593" spans="1:18" x14ac:dyDescent="0.2">
      <c r="A1593" s="178" t="s">
        <v>80</v>
      </c>
      <c r="B1593" s="33" t="s">
        <v>831</v>
      </c>
      <c r="C1593" s="33" t="s">
        <v>364</v>
      </c>
      <c r="D1593" s="33" t="s">
        <v>2</v>
      </c>
      <c r="E1593" s="33" t="s">
        <v>798</v>
      </c>
      <c r="F1593" s="37">
        <v>6322.6500000000005</v>
      </c>
      <c r="G1593" s="33">
        <v>41</v>
      </c>
      <c r="H1593" s="33">
        <v>41</v>
      </c>
      <c r="I1593" s="37">
        <f>Table1[[#This Row],[SumOfPaid]]*Table1[[#This Row],[Actuarial Factor 6/13/22]]</f>
        <v>9298.0397869136286</v>
      </c>
      <c r="J1593" s="33">
        <v>1.4705922021484072</v>
      </c>
      <c r="K1593" s="33" t="s">
        <v>369</v>
      </c>
      <c r="L1593" s="33" t="s">
        <v>805</v>
      </c>
      <c r="M1593" s="35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93" s="35" t="str">
        <f>IFERROR(IF(Table1[[#This Row],[Medicare Rate in CR]]&gt;0,"Y","N"),"N")</f>
        <v>Y</v>
      </c>
      <c r="O1593" s="40">
        <f>Table1[[#This Row],[Medicare Rate in CR]]*Table1[[#This Row],[SumOfUnits]]*Table1[[#This Row],[Actuarial Factor 6/13/22]]</f>
        <v>8889.185742872327</v>
      </c>
      <c r="P159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8889.185742872327</v>
      </c>
      <c r="Q1593" s="37">
        <f>Table1[[#This Row],[Trended Medicare Pricing for all RHCs]]-Table1[[#This Row],[SumOfSFY23 Estimated Payment 6/13/2022]]</f>
        <v>-408.85404404130168</v>
      </c>
      <c r="R1593" s="35">
        <f>Table1[[#This Row],[SumOfUnits]]*Table1[[#This Row],[Actuarial Factor 6/13/22]]</f>
        <v>60.2942802880847</v>
      </c>
    </row>
    <row r="1594" spans="1:18" x14ac:dyDescent="0.2">
      <c r="A1594" s="178" t="s">
        <v>80</v>
      </c>
      <c r="B1594" s="33" t="s">
        <v>831</v>
      </c>
      <c r="C1594" s="33" t="s">
        <v>364</v>
      </c>
      <c r="D1594" s="33" t="s">
        <v>2</v>
      </c>
      <c r="E1594" s="33" t="s">
        <v>799</v>
      </c>
      <c r="F1594" s="37">
        <v>6194.2100000000009</v>
      </c>
      <c r="G1594" s="33">
        <v>41</v>
      </c>
      <c r="H1594" s="33">
        <v>41</v>
      </c>
      <c r="I1594" s="37">
        <f>Table1[[#This Row],[SumOfPaid]]*Table1[[#This Row],[Actuarial Factor 6/13/22]]</f>
        <v>7669.6810070486836</v>
      </c>
      <c r="J1594" s="33">
        <v>1.2382016442853379</v>
      </c>
      <c r="K1594" s="33" t="s">
        <v>369</v>
      </c>
      <c r="L1594" s="33" t="s">
        <v>805</v>
      </c>
      <c r="M1594" s="35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94" s="35" t="str">
        <f>IFERROR(IF(Table1[[#This Row],[Medicare Rate in CR]]&gt;0,"Y","N"),"N")</f>
        <v>Y</v>
      </c>
      <c r="O1594" s="40">
        <f>Table1[[#This Row],[Medicare Rate in CR]]*Table1[[#This Row],[SumOfUnits]]*Table1[[#This Row],[Actuarial Factor 6/13/22]]</f>
        <v>7484.4708050964819</v>
      </c>
      <c r="P159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7484.4708050964819</v>
      </c>
      <c r="Q1594" s="37">
        <f>Table1[[#This Row],[Trended Medicare Pricing for all RHCs]]-Table1[[#This Row],[SumOfSFY23 Estimated Payment 6/13/2022]]</f>
        <v>-185.21020195220171</v>
      </c>
      <c r="R1594" s="35">
        <f>Table1[[#This Row],[SumOfUnits]]*Table1[[#This Row],[Actuarial Factor 6/13/22]]</f>
        <v>50.766267415698849</v>
      </c>
    </row>
    <row r="1595" spans="1:18" x14ac:dyDescent="0.2">
      <c r="A1595" s="178" t="s">
        <v>80</v>
      </c>
      <c r="B1595" s="33" t="s">
        <v>831</v>
      </c>
      <c r="C1595" s="33" t="s">
        <v>364</v>
      </c>
      <c r="D1595" s="33" t="s">
        <v>185</v>
      </c>
      <c r="E1595" s="33" t="s">
        <v>794</v>
      </c>
      <c r="F1595" s="37">
        <v>937.84</v>
      </c>
      <c r="G1595" s="33">
        <v>6</v>
      </c>
      <c r="H1595" s="33">
        <v>6</v>
      </c>
      <c r="I1595" s="37">
        <f>Table1[[#This Row],[SumOfPaid]]*Table1[[#This Row],[Actuarial Factor 6/13/22]]</f>
        <v>1017.8905387131424</v>
      </c>
      <c r="J1595" s="33">
        <v>1.0853562854145082</v>
      </c>
      <c r="K1595" s="33" t="s">
        <v>369</v>
      </c>
      <c r="L1595" s="33" t="s">
        <v>805</v>
      </c>
      <c r="M1595" s="35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95" s="35" t="str">
        <f>IFERROR(IF(Table1[[#This Row],[Medicare Rate in CR]]&gt;0,"Y","N"),"N")</f>
        <v>Y</v>
      </c>
      <c r="O1595" s="40">
        <f>Table1[[#This Row],[Medicare Rate in CR]]*Table1[[#This Row],[SumOfUnits]]*Table1[[#This Row],[Actuarial Factor 6/13/22]]</f>
        <v>960.08446295196575</v>
      </c>
      <c r="P159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960.08446295196575</v>
      </c>
      <c r="Q1595" s="37">
        <f>Table1[[#This Row],[Trended Medicare Pricing for all RHCs]]-Table1[[#This Row],[SumOfSFY23 Estimated Payment 6/13/2022]]</f>
        <v>-57.806075761176658</v>
      </c>
      <c r="R1595" s="35">
        <f>Table1[[#This Row],[SumOfUnits]]*Table1[[#This Row],[Actuarial Factor 6/13/22]]</f>
        <v>6.5121377124870499</v>
      </c>
    </row>
    <row r="1596" spans="1:18" x14ac:dyDescent="0.2">
      <c r="A1596" s="178" t="s">
        <v>80</v>
      </c>
      <c r="B1596" s="33" t="s">
        <v>831</v>
      </c>
      <c r="C1596" s="33" t="s">
        <v>364</v>
      </c>
      <c r="D1596" s="33" t="s">
        <v>185</v>
      </c>
      <c r="E1596" s="33" t="s">
        <v>797</v>
      </c>
      <c r="F1596" s="37">
        <v>2166.64</v>
      </c>
      <c r="G1596" s="33">
        <v>14</v>
      </c>
      <c r="H1596" s="33">
        <v>14</v>
      </c>
      <c r="I1596" s="37">
        <f>Table1[[#This Row],[SumOfPaid]]*Table1[[#This Row],[Actuarial Factor 6/13/22]]</f>
        <v>1810.0849625417884</v>
      </c>
      <c r="J1596" s="33">
        <v>0.83543411113142396</v>
      </c>
      <c r="K1596" s="33" t="s">
        <v>369</v>
      </c>
      <c r="L1596" s="33" t="s">
        <v>805</v>
      </c>
      <c r="M1596" s="35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96" s="35" t="str">
        <f>IFERROR(IF(Table1[[#This Row],[Medicare Rate in CR]]&gt;0,"Y","N"),"N")</f>
        <v>Y</v>
      </c>
      <c r="O1596" s="40">
        <f>Table1[[#This Row],[Medicare Rate in CR]]*Table1[[#This Row],[SumOfUnits]]*Table1[[#This Row],[Actuarial Factor 6/13/22]]</f>
        <v>1724.3527140574818</v>
      </c>
      <c r="P159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1724.3527140574818</v>
      </c>
      <c r="Q1596" s="37">
        <f>Table1[[#This Row],[Trended Medicare Pricing for all RHCs]]-Table1[[#This Row],[SumOfSFY23 Estimated Payment 6/13/2022]]</f>
        <v>-85.732248484306638</v>
      </c>
      <c r="R1596" s="35">
        <f>Table1[[#This Row],[SumOfUnits]]*Table1[[#This Row],[Actuarial Factor 6/13/22]]</f>
        <v>11.696077555839935</v>
      </c>
    </row>
    <row r="1597" spans="1:18" x14ac:dyDescent="0.2">
      <c r="A1597" s="178" t="s">
        <v>80</v>
      </c>
      <c r="B1597" s="33" t="s">
        <v>831</v>
      </c>
      <c r="C1597" s="33" t="s">
        <v>364</v>
      </c>
      <c r="D1597" s="33" t="s">
        <v>185</v>
      </c>
      <c r="E1597" s="33" t="s">
        <v>796</v>
      </c>
      <c r="F1597" s="37">
        <v>309.52</v>
      </c>
      <c r="G1597" s="33">
        <v>2</v>
      </c>
      <c r="H1597" s="33">
        <v>2</v>
      </c>
      <c r="I1597" s="37">
        <f>Table1[[#This Row],[SumOfPaid]]*Table1[[#This Row],[Actuarial Factor 6/13/22]]</f>
        <v>308.07136210126703</v>
      </c>
      <c r="J1597" s="33">
        <v>0.99531972764689536</v>
      </c>
      <c r="K1597" s="33" t="s">
        <v>369</v>
      </c>
      <c r="L1597" s="33" t="s">
        <v>805</v>
      </c>
      <c r="M1597" s="35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97" s="35" t="str">
        <f>IFERROR(IF(Table1[[#This Row],[Medicare Rate in CR]]&gt;0,"Y","N"),"N")</f>
        <v>Y</v>
      </c>
      <c r="O1597" s="40">
        <f>Table1[[#This Row],[Medicare Rate in CR]]*Table1[[#This Row],[SumOfUnits]]*Table1[[#This Row],[Actuarial Factor 6/13/22]]</f>
        <v>293.47997489396357</v>
      </c>
      <c r="P159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293.47997489396357</v>
      </c>
      <c r="Q1597" s="37">
        <f>Table1[[#This Row],[Trended Medicare Pricing for all RHCs]]-Table1[[#This Row],[SumOfSFY23 Estimated Payment 6/13/2022]]</f>
        <v>-14.591387207303455</v>
      </c>
      <c r="R1597" s="35">
        <f>Table1[[#This Row],[SumOfUnits]]*Table1[[#This Row],[Actuarial Factor 6/13/22]]</f>
        <v>1.9906394552937907</v>
      </c>
    </row>
    <row r="1598" spans="1:18" x14ac:dyDescent="0.2">
      <c r="A1598" s="178" t="s">
        <v>80</v>
      </c>
      <c r="B1598" s="33" t="s">
        <v>831</v>
      </c>
      <c r="C1598" s="33" t="s">
        <v>364</v>
      </c>
      <c r="D1598" s="33" t="s">
        <v>185</v>
      </c>
      <c r="E1598" s="33" t="s">
        <v>795</v>
      </c>
      <c r="F1598" s="37">
        <v>24075.96000000001</v>
      </c>
      <c r="G1598" s="33">
        <v>155</v>
      </c>
      <c r="H1598" s="33">
        <v>155</v>
      </c>
      <c r="I1598" s="37">
        <f>Table1[[#This Row],[SumOfPaid]]*Table1[[#This Row],[Actuarial Factor 6/13/22]]</f>
        <v>28006.711440119107</v>
      </c>
      <c r="J1598" s="33">
        <v>1.1632645776168051</v>
      </c>
      <c r="K1598" s="33" t="s">
        <v>369</v>
      </c>
      <c r="L1598" s="33" t="s">
        <v>805</v>
      </c>
      <c r="M1598" s="35">
        <f>IFERROR(INDEX(FreeStand_MedicareCRs!E:E,MATCH(Table1[[#This Row],[Medicare Number]],FreeStand_MedicareCRs!A:A,0)),INDEX(HospitalBased_Mdcr_Rates!G:G,MATCH(Table1[[#This Row],[Medicare Number]],HospitalBased_Mdcr_Rates!E:E,0)))</f>
        <v>147.43</v>
      </c>
      <c r="N1598" s="35" t="str">
        <f>IFERROR(IF(Table1[[#This Row],[Medicare Rate in CR]]&gt;0,"Y","N"),"N")</f>
        <v>Y</v>
      </c>
      <c r="O1598" s="40">
        <f>Table1[[#This Row],[Medicare Rate in CR]]*Table1[[#This Row],[SumOfUnits]]*Table1[[#This Row],[Actuarial Factor 6/13/22]]</f>
        <v>26582.514985097067</v>
      </c>
      <c r="P159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26582.514985097067</v>
      </c>
      <c r="Q1598" s="37">
        <f>Table1[[#This Row],[Trended Medicare Pricing for all RHCs]]-Table1[[#This Row],[SumOfSFY23 Estimated Payment 6/13/2022]]</f>
        <v>-1424.19645502204</v>
      </c>
      <c r="R1598" s="35">
        <f>Table1[[#This Row],[SumOfUnits]]*Table1[[#This Row],[Actuarial Factor 6/13/22]]</f>
        <v>180.3060095306048</v>
      </c>
    </row>
    <row r="1599" spans="1:18" x14ac:dyDescent="0.2">
      <c r="A1599" s="178" t="s">
        <v>81</v>
      </c>
      <c r="B1599" s="33" t="s">
        <v>625</v>
      </c>
      <c r="C1599" s="33" t="s">
        <v>421</v>
      </c>
      <c r="D1599" s="33" t="s">
        <v>184</v>
      </c>
      <c r="E1599" s="33" t="s">
        <v>786</v>
      </c>
      <c r="F1599" s="37">
        <v>407.42</v>
      </c>
      <c r="G1599" s="33">
        <v>2</v>
      </c>
      <c r="H1599" s="33">
        <v>2</v>
      </c>
      <c r="I1599" s="37">
        <f>Table1[[#This Row],[SumOfPaid]]*Table1[[#This Row],[Actuarial Factor 6/13/22]]</f>
        <v>575.55241311240422</v>
      </c>
      <c r="J1599" s="33">
        <v>1.412675894930058</v>
      </c>
      <c r="K1599" s="33" t="s">
        <v>291</v>
      </c>
      <c r="L1599" s="33" t="s">
        <v>805</v>
      </c>
      <c r="M1599" s="35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599" s="35" t="str">
        <f>IFERROR(IF(Table1[[#This Row],[Medicare Rate in CR]]&gt;0,"Y","N"),"N")</f>
        <v>Y</v>
      </c>
      <c r="O1599" s="40">
        <f>Table1[[#This Row],[Medicare Rate in CR]]*Table1[[#This Row],[SumOfUnits]]*Table1[[#This Row],[Actuarial Factor 6/13/22]]</f>
        <v>662.064684917921</v>
      </c>
      <c r="P159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662.064684917921</v>
      </c>
      <c r="Q1599" s="37">
        <f>Table1[[#This Row],[Trended Medicare Pricing for all RHCs]]-Table1[[#This Row],[SumOfSFY23 Estimated Payment 6/13/2022]]</f>
        <v>86.512271805516775</v>
      </c>
      <c r="R1599" s="35">
        <f>Table1[[#This Row],[SumOfUnits]]*Table1[[#This Row],[Actuarial Factor 6/13/22]]</f>
        <v>2.8253517898601159</v>
      </c>
    </row>
    <row r="1600" spans="1:18" x14ac:dyDescent="0.2">
      <c r="A1600" s="178" t="s">
        <v>81</v>
      </c>
      <c r="B1600" s="33" t="s">
        <v>625</v>
      </c>
      <c r="C1600" s="33" t="s">
        <v>408</v>
      </c>
      <c r="D1600" s="33" t="s">
        <v>184</v>
      </c>
      <c r="E1600" s="33" t="s">
        <v>786</v>
      </c>
      <c r="F1600" s="37">
        <v>206.77</v>
      </c>
      <c r="G1600" s="33">
        <v>1</v>
      </c>
      <c r="H1600" s="33">
        <v>1</v>
      </c>
      <c r="I1600" s="37">
        <f>Table1[[#This Row],[SumOfPaid]]*Table1[[#This Row],[Actuarial Factor 6/13/22]]</f>
        <v>278.98080167596407</v>
      </c>
      <c r="J1600" s="33">
        <v>1.3492324886393774</v>
      </c>
      <c r="K1600" s="33" t="s">
        <v>291</v>
      </c>
      <c r="L1600" s="33" t="s">
        <v>805</v>
      </c>
      <c r="M1600" s="35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00" s="35" t="str">
        <f>IFERROR(IF(Table1[[#This Row],[Medicare Rate in CR]]&gt;0,"Y","N"),"N")</f>
        <v>Y</v>
      </c>
      <c r="O1600" s="40">
        <f>Table1[[#This Row],[Medicare Rate in CR]]*Table1[[#This Row],[SumOfUnits]]*Table1[[#This Row],[Actuarial Factor 6/13/22]]</f>
        <v>316.16564906286533</v>
      </c>
      <c r="P160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316.16564906286533</v>
      </c>
      <c r="Q1600" s="37">
        <f>Table1[[#This Row],[Trended Medicare Pricing for all RHCs]]-Table1[[#This Row],[SumOfSFY23 Estimated Payment 6/13/2022]]</f>
        <v>37.184847386901254</v>
      </c>
      <c r="R1600" s="35">
        <f>Table1[[#This Row],[SumOfUnits]]*Table1[[#This Row],[Actuarial Factor 6/13/22]]</f>
        <v>1.3492324886393774</v>
      </c>
    </row>
    <row r="1601" spans="1:18" x14ac:dyDescent="0.2">
      <c r="A1601" s="178" t="s">
        <v>81</v>
      </c>
      <c r="B1601" s="33" t="s">
        <v>625</v>
      </c>
      <c r="C1601" s="33" t="s">
        <v>423</v>
      </c>
      <c r="D1601" s="33" t="s">
        <v>184</v>
      </c>
      <c r="E1601" s="33" t="s">
        <v>786</v>
      </c>
      <c r="F1601" s="37">
        <v>1429.0300000000002</v>
      </c>
      <c r="G1601" s="33">
        <v>7</v>
      </c>
      <c r="H1601" s="33">
        <v>7</v>
      </c>
      <c r="I1601" s="37">
        <f>Table1[[#This Row],[SumOfPaid]]*Table1[[#This Row],[Actuarial Factor 6/13/22]]</f>
        <v>2140.1602654047965</v>
      </c>
      <c r="J1601" s="33">
        <v>1.4976314460891627</v>
      </c>
      <c r="K1601" s="33" t="s">
        <v>291</v>
      </c>
      <c r="L1601" s="33" t="s">
        <v>805</v>
      </c>
      <c r="M1601" s="35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01" s="35" t="str">
        <f>IFERROR(IF(Table1[[#This Row],[Medicare Rate in CR]]&gt;0,"Y","N"),"N")</f>
        <v>Y</v>
      </c>
      <c r="O1601" s="40">
        <f>Table1[[#This Row],[Medicare Rate in CR]]*Table1[[#This Row],[SumOfUnits]]*Table1[[#This Row],[Actuarial Factor 6/13/22]]</f>
        <v>2456.5798373345147</v>
      </c>
      <c r="P160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2456.5798373345147</v>
      </c>
      <c r="Q1601" s="37">
        <f>Table1[[#This Row],[Trended Medicare Pricing for all RHCs]]-Table1[[#This Row],[SumOfSFY23 Estimated Payment 6/13/2022]]</f>
        <v>316.41957192971813</v>
      </c>
      <c r="R1601" s="35">
        <f>Table1[[#This Row],[SumOfUnits]]*Table1[[#This Row],[Actuarial Factor 6/13/22]]</f>
        <v>10.483420122624139</v>
      </c>
    </row>
    <row r="1602" spans="1:18" x14ac:dyDescent="0.2">
      <c r="A1602" s="178" t="s">
        <v>81</v>
      </c>
      <c r="B1602" s="33" t="s">
        <v>625</v>
      </c>
      <c r="C1602" s="33" t="s">
        <v>423</v>
      </c>
      <c r="D1602" s="33" t="s">
        <v>184</v>
      </c>
      <c r="E1602" s="33" t="s">
        <v>789</v>
      </c>
      <c r="F1602" s="37">
        <v>206.77</v>
      </c>
      <c r="G1602" s="33">
        <v>1</v>
      </c>
      <c r="H1602" s="33">
        <v>1</v>
      </c>
      <c r="I1602" s="37">
        <f>Table1[[#This Row],[SumOfPaid]]*Table1[[#This Row],[Actuarial Factor 6/13/22]]</f>
        <v>313.35488325404543</v>
      </c>
      <c r="J1602" s="33">
        <v>1.5154755682838199</v>
      </c>
      <c r="K1602" s="33" t="s">
        <v>291</v>
      </c>
      <c r="L1602" s="33" t="s">
        <v>805</v>
      </c>
      <c r="M1602" s="35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02" s="35" t="str">
        <f>IFERROR(IF(Table1[[#This Row],[Medicare Rate in CR]]&gt;0,"Y","N"),"N")</f>
        <v>Y</v>
      </c>
      <c r="O1602" s="40">
        <f>Table1[[#This Row],[Medicare Rate in CR]]*Table1[[#This Row],[SumOfUnits]]*Table1[[#This Row],[Actuarial Factor 6/13/22]]</f>
        <v>355.12138991594753</v>
      </c>
      <c r="P160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355.12138991594753</v>
      </c>
      <c r="Q1602" s="37">
        <f>Table1[[#This Row],[Trended Medicare Pricing for all RHCs]]-Table1[[#This Row],[SumOfSFY23 Estimated Payment 6/13/2022]]</f>
        <v>41.766506661902099</v>
      </c>
      <c r="R1602" s="35">
        <f>Table1[[#This Row],[SumOfUnits]]*Table1[[#This Row],[Actuarial Factor 6/13/22]]</f>
        <v>1.5154755682838199</v>
      </c>
    </row>
    <row r="1603" spans="1:18" x14ac:dyDescent="0.2">
      <c r="A1603" s="178" t="s">
        <v>81</v>
      </c>
      <c r="B1603" s="33" t="s">
        <v>625</v>
      </c>
      <c r="C1603" s="33" t="s">
        <v>423</v>
      </c>
      <c r="D1603" s="33" t="s">
        <v>185</v>
      </c>
      <c r="E1603" s="33" t="s">
        <v>796</v>
      </c>
      <c r="F1603" s="37">
        <v>203.71</v>
      </c>
      <c r="G1603" s="33">
        <v>1</v>
      </c>
      <c r="H1603" s="33">
        <v>1</v>
      </c>
      <c r="I1603" s="37">
        <f>Table1[[#This Row],[SumOfPaid]]*Table1[[#This Row],[Actuarial Factor 6/13/22]]</f>
        <v>206.03670038288683</v>
      </c>
      <c r="J1603" s="33">
        <v>1.0114216306655874</v>
      </c>
      <c r="K1603" s="33" t="s">
        <v>291</v>
      </c>
      <c r="L1603" s="33" t="s">
        <v>805</v>
      </c>
      <c r="M1603" s="35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03" s="35" t="str">
        <f>IFERROR(IF(Table1[[#This Row],[Medicare Rate in CR]]&gt;0,"Y","N"),"N")</f>
        <v>Y</v>
      </c>
      <c r="O1603" s="40">
        <f>Table1[[#This Row],[Medicare Rate in CR]]*Table1[[#This Row],[SumOfUnits]]*Table1[[#This Row],[Actuarial Factor 6/13/22]]</f>
        <v>237.0064307138671</v>
      </c>
      <c r="P160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237.0064307138671</v>
      </c>
      <c r="Q1603" s="37">
        <f>Table1[[#This Row],[Trended Medicare Pricing for all RHCs]]-Table1[[#This Row],[SumOfSFY23 Estimated Payment 6/13/2022]]</f>
        <v>30.969730330980269</v>
      </c>
      <c r="R1603" s="35">
        <f>Table1[[#This Row],[SumOfUnits]]*Table1[[#This Row],[Actuarial Factor 6/13/22]]</f>
        <v>1.0114216306655874</v>
      </c>
    </row>
    <row r="1604" spans="1:18" x14ac:dyDescent="0.2">
      <c r="A1604" s="178" t="s">
        <v>81</v>
      </c>
      <c r="B1604" s="33" t="s">
        <v>625</v>
      </c>
      <c r="C1604" s="33" t="s">
        <v>423</v>
      </c>
      <c r="D1604" s="33" t="s">
        <v>185</v>
      </c>
      <c r="E1604" s="33" t="s">
        <v>795</v>
      </c>
      <c r="F1604" s="37">
        <v>206.77</v>
      </c>
      <c r="G1604" s="33">
        <v>1</v>
      </c>
      <c r="H1604" s="33">
        <v>1</v>
      </c>
      <c r="I1604" s="37">
        <f>Table1[[#This Row],[SumOfPaid]]*Table1[[#This Row],[Actuarial Factor 6/13/22]]</f>
        <v>240.37290697335303</v>
      </c>
      <c r="J1604" s="33">
        <v>1.1625134544341684</v>
      </c>
      <c r="K1604" s="33" t="s">
        <v>291</v>
      </c>
      <c r="L1604" s="33" t="s">
        <v>805</v>
      </c>
      <c r="M1604" s="35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04" s="35" t="str">
        <f>IFERROR(IF(Table1[[#This Row],[Medicare Rate in CR]]&gt;0,"Y","N"),"N")</f>
        <v>Y</v>
      </c>
      <c r="O1604" s="40">
        <f>Table1[[#This Row],[Medicare Rate in CR]]*Table1[[#This Row],[SumOfUnits]]*Table1[[#This Row],[Actuarial Factor 6/13/22]]</f>
        <v>272.41177777755871</v>
      </c>
      <c r="P160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272.41177777755871</v>
      </c>
      <c r="Q1604" s="37">
        <f>Table1[[#This Row],[Trended Medicare Pricing for all RHCs]]-Table1[[#This Row],[SumOfSFY23 Estimated Payment 6/13/2022]]</f>
        <v>32.038870804205686</v>
      </c>
      <c r="R1604" s="35">
        <f>Table1[[#This Row],[SumOfUnits]]*Table1[[#This Row],[Actuarial Factor 6/13/22]]</f>
        <v>1.1625134544341684</v>
      </c>
    </row>
    <row r="1605" spans="1:18" x14ac:dyDescent="0.2">
      <c r="A1605" s="178" t="s">
        <v>81</v>
      </c>
      <c r="B1605" s="33" t="s">
        <v>625</v>
      </c>
      <c r="C1605" s="33" t="s">
        <v>381</v>
      </c>
      <c r="D1605" s="33" t="s">
        <v>184</v>
      </c>
      <c r="E1605" s="33" t="s">
        <v>788</v>
      </c>
      <c r="F1605" s="37">
        <v>203.71</v>
      </c>
      <c r="G1605" s="33">
        <v>1</v>
      </c>
      <c r="H1605" s="33">
        <v>1</v>
      </c>
      <c r="I1605" s="37">
        <f>Table1[[#This Row],[SumOfPaid]]*Table1[[#This Row],[Actuarial Factor 6/13/22]]</f>
        <v>373.74084737822528</v>
      </c>
      <c r="J1605" s="33">
        <v>1.8346710882049249</v>
      </c>
      <c r="K1605" s="33" t="s">
        <v>291</v>
      </c>
      <c r="L1605" s="33" t="s">
        <v>805</v>
      </c>
      <c r="M1605" s="35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05" s="35" t="str">
        <f>IFERROR(IF(Table1[[#This Row],[Medicare Rate in CR]]&gt;0,"Y","N"),"N")</f>
        <v>Y</v>
      </c>
      <c r="O1605" s="40">
        <f>Table1[[#This Row],[Medicare Rate in CR]]*Table1[[#This Row],[SumOfUnits]]*Table1[[#This Row],[Actuarial Factor 6/13/22]]</f>
        <v>429.91847609906006</v>
      </c>
      <c r="P160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429.91847609906006</v>
      </c>
      <c r="Q1605" s="37">
        <f>Table1[[#This Row],[Trended Medicare Pricing for all RHCs]]-Table1[[#This Row],[SumOfSFY23 Estimated Payment 6/13/2022]]</f>
        <v>56.177628720834775</v>
      </c>
      <c r="R1605" s="35">
        <f>Table1[[#This Row],[SumOfUnits]]*Table1[[#This Row],[Actuarial Factor 6/13/22]]</f>
        <v>1.8346710882049249</v>
      </c>
    </row>
    <row r="1606" spans="1:18" x14ac:dyDescent="0.2">
      <c r="A1606" s="178" t="s">
        <v>81</v>
      </c>
      <c r="B1606" s="33" t="s">
        <v>625</v>
      </c>
      <c r="C1606" s="33" t="s">
        <v>249</v>
      </c>
      <c r="D1606" s="33" t="s">
        <v>184</v>
      </c>
      <c r="E1606" s="33" t="s">
        <v>792</v>
      </c>
      <c r="F1606" s="37">
        <v>3280.78</v>
      </c>
      <c r="G1606" s="33">
        <v>16</v>
      </c>
      <c r="H1606" s="33">
        <v>16</v>
      </c>
      <c r="I1606" s="37">
        <f>Table1[[#This Row],[SumOfPaid]]*Table1[[#This Row],[Actuarial Factor 6/13/22]]</f>
        <v>4989.164525145985</v>
      </c>
      <c r="J1606" s="33">
        <v>1.5207251096220973</v>
      </c>
      <c r="K1606" s="33" t="s">
        <v>291</v>
      </c>
      <c r="L1606" s="33" t="s">
        <v>805</v>
      </c>
      <c r="M1606" s="35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06" s="35" t="str">
        <f>IFERROR(IF(Table1[[#This Row],[Medicare Rate in CR]]&gt;0,"Y","N"),"N")</f>
        <v>Y</v>
      </c>
      <c r="O1606" s="40">
        <f>Table1[[#This Row],[Medicare Rate in CR]]*Table1[[#This Row],[SumOfUnits]]*Table1[[#This Row],[Actuarial Factor 6/13/22]]</f>
        <v>5701.624239003937</v>
      </c>
      <c r="P160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5701.624239003937</v>
      </c>
      <c r="Q1606" s="37">
        <f>Table1[[#This Row],[Trended Medicare Pricing for all RHCs]]-Table1[[#This Row],[SumOfSFY23 Estimated Payment 6/13/2022]]</f>
        <v>712.45971385795201</v>
      </c>
      <c r="R1606" s="35">
        <f>Table1[[#This Row],[SumOfUnits]]*Table1[[#This Row],[Actuarial Factor 6/13/22]]</f>
        <v>24.331601753953557</v>
      </c>
    </row>
    <row r="1607" spans="1:18" x14ac:dyDescent="0.2">
      <c r="A1607" s="178" t="s">
        <v>81</v>
      </c>
      <c r="B1607" s="33" t="s">
        <v>625</v>
      </c>
      <c r="C1607" s="33" t="s">
        <v>249</v>
      </c>
      <c r="D1607" s="33" t="s">
        <v>184</v>
      </c>
      <c r="E1607" s="33" t="s">
        <v>786</v>
      </c>
      <c r="F1607" s="37">
        <v>31394.07</v>
      </c>
      <c r="G1607" s="33">
        <v>153</v>
      </c>
      <c r="H1607" s="33">
        <v>153</v>
      </c>
      <c r="I1607" s="37">
        <f>Table1[[#This Row],[SumOfPaid]]*Table1[[#This Row],[Actuarial Factor 6/13/22]]</f>
        <v>47787.361986556309</v>
      </c>
      <c r="J1607" s="33">
        <v>1.5221779777695694</v>
      </c>
      <c r="K1607" s="33" t="s">
        <v>291</v>
      </c>
      <c r="L1607" s="33" t="s">
        <v>805</v>
      </c>
      <c r="M1607" s="35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07" s="35" t="str">
        <f>IFERROR(IF(Table1[[#This Row],[Medicare Rate in CR]]&gt;0,"Y","N"),"N")</f>
        <v>Y</v>
      </c>
      <c r="O1607" s="40">
        <f>Table1[[#This Row],[Medicare Rate in CR]]*Table1[[#This Row],[SumOfUnits]]*Table1[[#This Row],[Actuarial Factor 6/13/22]]</f>
        <v>54573.870726203721</v>
      </c>
      <c r="P160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54573.870726203721</v>
      </c>
      <c r="Q1607" s="37">
        <f>Table1[[#This Row],[Trended Medicare Pricing for all RHCs]]-Table1[[#This Row],[SumOfSFY23 Estimated Payment 6/13/2022]]</f>
        <v>6786.5087396474119</v>
      </c>
      <c r="R1607" s="35">
        <f>Table1[[#This Row],[SumOfUnits]]*Table1[[#This Row],[Actuarial Factor 6/13/22]]</f>
        <v>232.89323059874411</v>
      </c>
    </row>
    <row r="1608" spans="1:18" x14ac:dyDescent="0.2">
      <c r="A1608" s="178" t="s">
        <v>81</v>
      </c>
      <c r="B1608" s="33" t="s">
        <v>625</v>
      </c>
      <c r="C1608" s="33" t="s">
        <v>249</v>
      </c>
      <c r="D1608" s="33" t="s">
        <v>184</v>
      </c>
      <c r="E1608" s="33" t="s">
        <v>790</v>
      </c>
      <c r="F1608" s="37">
        <v>22160.080000000009</v>
      </c>
      <c r="G1608" s="33">
        <v>109</v>
      </c>
      <c r="H1608" s="33">
        <v>109</v>
      </c>
      <c r="I1608" s="37">
        <f>Table1[[#This Row],[SumOfPaid]]*Table1[[#This Row],[Actuarial Factor 6/13/22]]</f>
        <v>49575.543183622569</v>
      </c>
      <c r="J1608" s="33">
        <v>2.2371554246926251</v>
      </c>
      <c r="K1608" s="33" t="s">
        <v>291</v>
      </c>
      <c r="L1608" s="33" t="s">
        <v>805</v>
      </c>
      <c r="M1608" s="35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08" s="35" t="str">
        <f>IFERROR(IF(Table1[[#This Row],[Medicare Rate in CR]]&gt;0,"Y","N"),"N")</f>
        <v>Y</v>
      </c>
      <c r="O1608" s="40">
        <f>Table1[[#This Row],[Medicare Rate in CR]]*Table1[[#This Row],[SumOfUnits]]*Table1[[#This Row],[Actuarial Factor 6/13/22]]</f>
        <v>57141.356742836295</v>
      </c>
      <c r="P160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57141.356742836295</v>
      </c>
      <c r="Q1608" s="37">
        <f>Table1[[#This Row],[Trended Medicare Pricing for all RHCs]]-Table1[[#This Row],[SumOfSFY23 Estimated Payment 6/13/2022]]</f>
        <v>7565.813559213726</v>
      </c>
      <c r="R1608" s="35">
        <f>Table1[[#This Row],[SumOfUnits]]*Table1[[#This Row],[Actuarial Factor 6/13/22]]</f>
        <v>243.84994129149612</v>
      </c>
    </row>
    <row r="1609" spans="1:18" x14ac:dyDescent="0.2">
      <c r="A1609" s="178" t="s">
        <v>81</v>
      </c>
      <c r="B1609" s="33" t="s">
        <v>625</v>
      </c>
      <c r="C1609" s="33" t="s">
        <v>249</v>
      </c>
      <c r="D1609" s="33" t="s">
        <v>184</v>
      </c>
      <c r="E1609" s="33" t="s">
        <v>789</v>
      </c>
      <c r="F1609" s="37">
        <v>58519.409999999996</v>
      </c>
      <c r="G1609" s="33">
        <v>285</v>
      </c>
      <c r="H1609" s="33">
        <v>285</v>
      </c>
      <c r="I1609" s="37">
        <f>Table1[[#This Row],[SumOfPaid]]*Table1[[#This Row],[Actuarial Factor 6/13/22]]</f>
        <v>90820.555459038747</v>
      </c>
      <c r="J1609" s="33">
        <v>1.551973190759079</v>
      </c>
      <c r="K1609" s="33" t="s">
        <v>291</v>
      </c>
      <c r="L1609" s="33" t="s">
        <v>805</v>
      </c>
      <c r="M1609" s="35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09" s="35" t="str">
        <f>IFERROR(IF(Table1[[#This Row],[Medicare Rate in CR]]&gt;0,"Y","N"),"N")</f>
        <v>Y</v>
      </c>
      <c r="O1609" s="40">
        <f>Table1[[#This Row],[Medicare Rate in CR]]*Table1[[#This Row],[SumOfUnits]]*Table1[[#This Row],[Actuarial Factor 6/13/22]]</f>
        <v>103647.05517031388</v>
      </c>
      <c r="P160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103647.05517031388</v>
      </c>
      <c r="Q1609" s="37">
        <f>Table1[[#This Row],[Trended Medicare Pricing for all RHCs]]-Table1[[#This Row],[SumOfSFY23 Estimated Payment 6/13/2022]]</f>
        <v>12826.49971127513</v>
      </c>
      <c r="R1609" s="35">
        <f>Table1[[#This Row],[SumOfUnits]]*Table1[[#This Row],[Actuarial Factor 6/13/22]]</f>
        <v>442.31235936633755</v>
      </c>
    </row>
    <row r="1610" spans="1:18" x14ac:dyDescent="0.2">
      <c r="A1610" s="178" t="s">
        <v>81</v>
      </c>
      <c r="B1610" s="33" t="s">
        <v>625</v>
      </c>
      <c r="C1610" s="33" t="s">
        <v>249</v>
      </c>
      <c r="D1610" s="33" t="s">
        <v>184</v>
      </c>
      <c r="E1610" s="33" t="s">
        <v>791</v>
      </c>
      <c r="F1610" s="37">
        <v>1641.92</v>
      </c>
      <c r="G1610" s="33">
        <v>8</v>
      </c>
      <c r="H1610" s="33">
        <v>8</v>
      </c>
      <c r="I1610" s="37">
        <f>Table1[[#This Row],[SumOfPaid]]*Table1[[#This Row],[Actuarial Factor 6/13/22]]</f>
        <v>2719.9561883347328</v>
      </c>
      <c r="J1610" s="33">
        <v>1.6565704713595868</v>
      </c>
      <c r="K1610" s="33" t="s">
        <v>291</v>
      </c>
      <c r="L1610" s="33" t="s">
        <v>805</v>
      </c>
      <c r="M1610" s="35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10" s="35" t="str">
        <f>IFERROR(IF(Table1[[#This Row],[Medicare Rate in CR]]&gt;0,"Y","N"),"N")</f>
        <v>Y</v>
      </c>
      <c r="O1610" s="40">
        <f>Table1[[#This Row],[Medicare Rate in CR]]*Table1[[#This Row],[SumOfUnits]]*Table1[[#This Row],[Actuarial Factor 6/13/22]]</f>
        <v>3105.4732684295359</v>
      </c>
      <c r="P161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3105.4732684295359</v>
      </c>
      <c r="Q1610" s="37">
        <f>Table1[[#This Row],[Trended Medicare Pricing for all RHCs]]-Table1[[#This Row],[SumOfSFY23 Estimated Payment 6/13/2022]]</f>
        <v>385.51708009480308</v>
      </c>
      <c r="R1610" s="35">
        <f>Table1[[#This Row],[SumOfUnits]]*Table1[[#This Row],[Actuarial Factor 6/13/22]]</f>
        <v>13.252563770876694</v>
      </c>
    </row>
    <row r="1611" spans="1:18" x14ac:dyDescent="0.2">
      <c r="A1611" s="178" t="s">
        <v>81</v>
      </c>
      <c r="B1611" s="33" t="s">
        <v>625</v>
      </c>
      <c r="C1611" s="33" t="s">
        <v>249</v>
      </c>
      <c r="D1611" s="33" t="s">
        <v>184</v>
      </c>
      <c r="E1611" s="33" t="s">
        <v>788</v>
      </c>
      <c r="F1611" s="37">
        <v>16373.3</v>
      </c>
      <c r="G1611" s="33">
        <v>80</v>
      </c>
      <c r="H1611" s="33">
        <v>80</v>
      </c>
      <c r="I1611" s="37">
        <f>Table1[[#This Row],[SumOfPaid]]*Table1[[#This Row],[Actuarial Factor 6/13/22]]</f>
        <v>32981.072628767564</v>
      </c>
      <c r="J1611" s="33">
        <v>2.0143204258620782</v>
      </c>
      <c r="K1611" s="33" t="s">
        <v>291</v>
      </c>
      <c r="L1611" s="33" t="s">
        <v>805</v>
      </c>
      <c r="M1611" s="35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11" s="35" t="str">
        <f>IFERROR(IF(Table1[[#This Row],[Medicare Rate in CR]]&gt;0,"Y","N"),"N")</f>
        <v>Y</v>
      </c>
      <c r="O1611" s="40">
        <f>Table1[[#This Row],[Medicare Rate in CR]]*Table1[[#This Row],[SumOfUnits]]*Table1[[#This Row],[Actuarial Factor 6/13/22]]</f>
        <v>37761.256431380862</v>
      </c>
      <c r="P161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37761.256431380862</v>
      </c>
      <c r="Q1611" s="37">
        <f>Table1[[#This Row],[Trended Medicare Pricing for all RHCs]]-Table1[[#This Row],[SumOfSFY23 Estimated Payment 6/13/2022]]</f>
        <v>4780.1838026132973</v>
      </c>
      <c r="R1611" s="35">
        <f>Table1[[#This Row],[SumOfUnits]]*Table1[[#This Row],[Actuarial Factor 6/13/22]]</f>
        <v>161.14563406896625</v>
      </c>
    </row>
    <row r="1612" spans="1:18" x14ac:dyDescent="0.2">
      <c r="A1612" s="178" t="s">
        <v>81</v>
      </c>
      <c r="B1612" s="33" t="s">
        <v>625</v>
      </c>
      <c r="C1612" s="33" t="s">
        <v>249</v>
      </c>
      <c r="D1612" s="33" t="s">
        <v>184</v>
      </c>
      <c r="E1612" s="33" t="s">
        <v>787</v>
      </c>
      <c r="F1612" s="37">
        <v>6135.7800000000007</v>
      </c>
      <c r="G1612" s="33">
        <v>30</v>
      </c>
      <c r="H1612" s="33">
        <v>30</v>
      </c>
      <c r="I1612" s="37">
        <f>Table1[[#This Row],[SumOfPaid]]*Table1[[#This Row],[Actuarial Factor 6/13/22]]</f>
        <v>7667.4303799620839</v>
      </c>
      <c r="J1612" s="33">
        <v>1.2496260263506975</v>
      </c>
      <c r="K1612" s="33" t="s">
        <v>291</v>
      </c>
      <c r="L1612" s="33" t="s">
        <v>805</v>
      </c>
      <c r="M1612" s="35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12" s="35" t="str">
        <f>IFERROR(IF(Table1[[#This Row],[Medicare Rate in CR]]&gt;0,"Y","N"),"N")</f>
        <v>Y</v>
      </c>
      <c r="O1612" s="40">
        <f>Table1[[#This Row],[Medicare Rate in CR]]*Table1[[#This Row],[SumOfUnits]]*Table1[[#This Row],[Actuarial Factor 6/13/22]]</f>
        <v>8784.7460026427689</v>
      </c>
      <c r="P161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8784.7460026427689</v>
      </c>
      <c r="Q1612" s="37">
        <f>Table1[[#This Row],[Trended Medicare Pricing for all RHCs]]-Table1[[#This Row],[SumOfSFY23 Estimated Payment 6/13/2022]]</f>
        <v>1117.315622680685</v>
      </c>
      <c r="R1612" s="35">
        <f>Table1[[#This Row],[SumOfUnits]]*Table1[[#This Row],[Actuarial Factor 6/13/22]]</f>
        <v>37.488780790520927</v>
      </c>
    </row>
    <row r="1613" spans="1:18" x14ac:dyDescent="0.2">
      <c r="A1613" s="178" t="s">
        <v>81</v>
      </c>
      <c r="B1613" s="33" t="s">
        <v>625</v>
      </c>
      <c r="C1613" s="33" t="s">
        <v>249</v>
      </c>
      <c r="D1613" s="33" t="s">
        <v>2</v>
      </c>
      <c r="E1613" s="33" t="s">
        <v>798</v>
      </c>
      <c r="F1613" s="37">
        <v>413.54</v>
      </c>
      <c r="G1613" s="33">
        <v>2</v>
      </c>
      <c r="H1613" s="33">
        <v>2</v>
      </c>
      <c r="I1613" s="37">
        <f>Table1[[#This Row],[SumOfPaid]]*Table1[[#This Row],[Actuarial Factor 6/13/22]]</f>
        <v>599.75533412011225</v>
      </c>
      <c r="J1613" s="33">
        <v>1.4502958217345654</v>
      </c>
      <c r="K1613" s="33" t="s">
        <v>291</v>
      </c>
      <c r="L1613" s="33" t="s">
        <v>805</v>
      </c>
      <c r="M1613" s="35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13" s="35" t="str">
        <f>IFERROR(IF(Table1[[#This Row],[Medicare Rate in CR]]&gt;0,"Y","N"),"N")</f>
        <v>Y</v>
      </c>
      <c r="O1613" s="40">
        <f>Table1[[#This Row],[Medicare Rate in CR]]*Table1[[#This Row],[SumOfUnits]]*Table1[[#This Row],[Actuarial Factor 6/13/22]]</f>
        <v>679.69563981412148</v>
      </c>
      <c r="P161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679.69563981412148</v>
      </c>
      <c r="Q1613" s="37">
        <f>Table1[[#This Row],[Trended Medicare Pricing for all RHCs]]-Table1[[#This Row],[SumOfSFY23 Estimated Payment 6/13/2022]]</f>
        <v>79.940305694009226</v>
      </c>
      <c r="R1613" s="35">
        <f>Table1[[#This Row],[SumOfUnits]]*Table1[[#This Row],[Actuarial Factor 6/13/22]]</f>
        <v>2.9005916434691308</v>
      </c>
    </row>
    <row r="1614" spans="1:18" x14ac:dyDescent="0.2">
      <c r="A1614" s="178" t="s">
        <v>81</v>
      </c>
      <c r="B1614" s="33" t="s">
        <v>625</v>
      </c>
      <c r="C1614" s="33" t="s">
        <v>249</v>
      </c>
      <c r="D1614" s="33" t="s">
        <v>2</v>
      </c>
      <c r="E1614" s="33" t="s">
        <v>799</v>
      </c>
      <c r="F1614" s="37">
        <v>2453.7000000000003</v>
      </c>
      <c r="G1614" s="33">
        <v>12</v>
      </c>
      <c r="H1614" s="33">
        <v>12</v>
      </c>
      <c r="I1614" s="37">
        <f>Table1[[#This Row],[SumOfPaid]]*Table1[[#This Row],[Actuarial Factor 6/13/22]]</f>
        <v>2792.3001929451198</v>
      </c>
      <c r="J1614" s="33">
        <v>1.1379957586278353</v>
      </c>
      <c r="K1614" s="33" t="s">
        <v>291</v>
      </c>
      <c r="L1614" s="33" t="s">
        <v>805</v>
      </c>
      <c r="M1614" s="35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14" s="35" t="str">
        <f>IFERROR(IF(Table1[[#This Row],[Medicare Rate in CR]]&gt;0,"Y","N"),"N")</f>
        <v>Y</v>
      </c>
      <c r="O1614" s="40">
        <f>Table1[[#This Row],[Medicare Rate in CR]]*Table1[[#This Row],[SumOfUnits]]*Table1[[#This Row],[Actuarial Factor 6/13/22]]</f>
        <v>3199.9985534311277</v>
      </c>
      <c r="P161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3199.9985534311277</v>
      </c>
      <c r="Q1614" s="37">
        <f>Table1[[#This Row],[Trended Medicare Pricing for all RHCs]]-Table1[[#This Row],[SumOfSFY23 Estimated Payment 6/13/2022]]</f>
        <v>407.69836048600791</v>
      </c>
      <c r="R1614" s="35">
        <f>Table1[[#This Row],[SumOfUnits]]*Table1[[#This Row],[Actuarial Factor 6/13/22]]</f>
        <v>13.655949103534024</v>
      </c>
    </row>
    <row r="1615" spans="1:18" x14ac:dyDescent="0.2">
      <c r="A1615" s="178" t="s">
        <v>81</v>
      </c>
      <c r="B1615" s="33" t="s">
        <v>625</v>
      </c>
      <c r="C1615" s="33" t="s">
        <v>249</v>
      </c>
      <c r="D1615" s="33" t="s">
        <v>185</v>
      </c>
      <c r="E1615" s="33" t="s">
        <v>607</v>
      </c>
      <c r="F1615" s="37">
        <v>817.9</v>
      </c>
      <c r="G1615" s="33">
        <v>4</v>
      </c>
      <c r="H1615" s="33">
        <v>4</v>
      </c>
      <c r="I1615" s="37">
        <f>Table1[[#This Row],[SumOfPaid]]*Table1[[#This Row],[Actuarial Factor 6/13/22]]</f>
        <v>1236.8901273250431</v>
      </c>
      <c r="J1615" s="33">
        <v>1.5122754949566488</v>
      </c>
      <c r="K1615" s="33" t="s">
        <v>291</v>
      </c>
      <c r="L1615" s="33" t="s">
        <v>805</v>
      </c>
      <c r="M1615" s="35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15" s="35" t="str">
        <f>IFERROR(IF(Table1[[#This Row],[Medicare Rate in CR]]&gt;0,"Y","N"),"N")</f>
        <v>Y</v>
      </c>
      <c r="O1615" s="40">
        <f>Table1[[#This Row],[Medicare Rate in CR]]*Table1[[#This Row],[SumOfUnits]]*Table1[[#This Row],[Actuarial Factor 6/13/22]]</f>
        <v>1417.4860669327661</v>
      </c>
      <c r="P161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1417.4860669327661</v>
      </c>
      <c r="Q1615" s="37">
        <f>Table1[[#This Row],[Trended Medicare Pricing for all RHCs]]-Table1[[#This Row],[SumOfSFY23 Estimated Payment 6/13/2022]]</f>
        <v>180.59593960772304</v>
      </c>
      <c r="R1615" s="35">
        <f>Table1[[#This Row],[SumOfUnits]]*Table1[[#This Row],[Actuarial Factor 6/13/22]]</f>
        <v>6.0491019798265953</v>
      </c>
    </row>
    <row r="1616" spans="1:18" x14ac:dyDescent="0.2">
      <c r="A1616" s="178" t="s">
        <v>81</v>
      </c>
      <c r="B1616" s="33" t="s">
        <v>625</v>
      </c>
      <c r="C1616" s="33" t="s">
        <v>249</v>
      </c>
      <c r="D1616" s="33" t="s">
        <v>185</v>
      </c>
      <c r="E1616" s="33" t="s">
        <v>797</v>
      </c>
      <c r="F1616" s="37">
        <v>2444.52</v>
      </c>
      <c r="G1616" s="33">
        <v>12</v>
      </c>
      <c r="H1616" s="33">
        <v>12</v>
      </c>
      <c r="I1616" s="37">
        <f>Table1[[#This Row],[SumOfPaid]]*Table1[[#This Row],[Actuarial Factor 6/13/22]]</f>
        <v>2665.4733709425682</v>
      </c>
      <c r="J1616" s="33">
        <v>1.0903872215987467</v>
      </c>
      <c r="K1616" s="33" t="s">
        <v>291</v>
      </c>
      <c r="L1616" s="33" t="s">
        <v>805</v>
      </c>
      <c r="M1616" s="35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16" s="35" t="str">
        <f>IFERROR(IF(Table1[[#This Row],[Medicare Rate in CR]]&gt;0,"Y","N"),"N")</f>
        <v>Y</v>
      </c>
      <c r="O1616" s="40">
        <f>Table1[[#This Row],[Medicare Rate in CR]]*Table1[[#This Row],[SumOfUnits]]*Table1[[#This Row],[Actuarial Factor 6/13/22]]</f>
        <v>3066.1252516468116</v>
      </c>
      <c r="P161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3066.1252516468116</v>
      </c>
      <c r="Q1616" s="37">
        <f>Table1[[#This Row],[Trended Medicare Pricing for all RHCs]]-Table1[[#This Row],[SumOfSFY23 Estimated Payment 6/13/2022]]</f>
        <v>400.65188070424347</v>
      </c>
      <c r="R1616" s="35">
        <f>Table1[[#This Row],[SumOfUnits]]*Table1[[#This Row],[Actuarial Factor 6/13/22]]</f>
        <v>13.08464665918496</v>
      </c>
    </row>
    <row r="1617" spans="1:18" x14ac:dyDescent="0.2">
      <c r="A1617" s="178" t="s">
        <v>81</v>
      </c>
      <c r="B1617" s="33" t="s">
        <v>625</v>
      </c>
      <c r="C1617" s="33" t="s">
        <v>249</v>
      </c>
      <c r="D1617" s="33" t="s">
        <v>185</v>
      </c>
      <c r="E1617" s="33" t="s">
        <v>796</v>
      </c>
      <c r="F1617" s="37">
        <v>7987.53</v>
      </c>
      <c r="G1617" s="33">
        <v>39</v>
      </c>
      <c r="H1617" s="33">
        <v>39</v>
      </c>
      <c r="I1617" s="37">
        <f>Table1[[#This Row],[SumOfPaid]]*Table1[[#This Row],[Actuarial Factor 6/13/22]]</f>
        <v>7594.636531537536</v>
      </c>
      <c r="J1617" s="33">
        <v>0.95081164409242114</v>
      </c>
      <c r="K1617" s="33" t="s">
        <v>291</v>
      </c>
      <c r="L1617" s="33" t="s">
        <v>805</v>
      </c>
      <c r="M1617" s="35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17" s="35" t="str">
        <f>IFERROR(IF(Table1[[#This Row],[Medicare Rate in CR]]&gt;0,"Y","N"),"N")</f>
        <v>Y</v>
      </c>
      <c r="O1617" s="40">
        <f>Table1[[#This Row],[Medicare Rate in CR]]*Table1[[#This Row],[SumOfUnits]]*Table1[[#This Row],[Actuarial Factor 6/13/22]]</f>
        <v>8689.3440098469055</v>
      </c>
      <c r="P161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8689.3440098469055</v>
      </c>
      <c r="Q1617" s="37">
        <f>Table1[[#This Row],[Trended Medicare Pricing for all RHCs]]-Table1[[#This Row],[SumOfSFY23 Estimated Payment 6/13/2022]]</f>
        <v>1094.7074783093694</v>
      </c>
      <c r="R1617" s="35">
        <f>Table1[[#This Row],[SumOfUnits]]*Table1[[#This Row],[Actuarial Factor 6/13/22]]</f>
        <v>37.081654119604423</v>
      </c>
    </row>
    <row r="1618" spans="1:18" x14ac:dyDescent="0.2">
      <c r="A1618" s="178" t="s">
        <v>81</v>
      </c>
      <c r="B1618" s="33" t="s">
        <v>625</v>
      </c>
      <c r="C1618" s="33" t="s">
        <v>249</v>
      </c>
      <c r="D1618" s="33" t="s">
        <v>185</v>
      </c>
      <c r="E1618" s="33" t="s">
        <v>795</v>
      </c>
      <c r="F1618" s="37">
        <v>14330.079999999996</v>
      </c>
      <c r="G1618" s="33">
        <v>70</v>
      </c>
      <c r="H1618" s="33">
        <v>70</v>
      </c>
      <c r="I1618" s="37">
        <f>Table1[[#This Row],[SumOfPaid]]*Table1[[#This Row],[Actuarial Factor 6/13/22]]</f>
        <v>16340.276531270214</v>
      </c>
      <c r="J1618" s="33">
        <v>1.1402781094920766</v>
      </c>
      <c r="K1618" s="33" t="s">
        <v>291</v>
      </c>
      <c r="L1618" s="33" t="s">
        <v>805</v>
      </c>
      <c r="M1618" s="35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18" s="35" t="str">
        <f>IFERROR(IF(Table1[[#This Row],[Medicare Rate in CR]]&gt;0,"Y","N"),"N")</f>
        <v>Y</v>
      </c>
      <c r="O1618" s="40">
        <f>Table1[[#This Row],[Medicare Rate in CR]]*Table1[[#This Row],[SumOfUnits]]*Table1[[#This Row],[Actuarial Factor 6/13/22]]</f>
        <v>18704.095857809483</v>
      </c>
      <c r="P161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18704.095857809483</v>
      </c>
      <c r="Q1618" s="37">
        <f>Table1[[#This Row],[Trended Medicare Pricing for all RHCs]]-Table1[[#This Row],[SumOfSFY23 Estimated Payment 6/13/2022]]</f>
        <v>2363.8193265392692</v>
      </c>
      <c r="R1618" s="35">
        <f>Table1[[#This Row],[SumOfUnits]]*Table1[[#This Row],[Actuarial Factor 6/13/22]]</f>
        <v>79.819467664445369</v>
      </c>
    </row>
    <row r="1619" spans="1:18" x14ac:dyDescent="0.2">
      <c r="A1619" s="178" t="s">
        <v>81</v>
      </c>
      <c r="B1619" s="33" t="s">
        <v>625</v>
      </c>
      <c r="C1619" s="33" t="s">
        <v>422</v>
      </c>
      <c r="D1619" s="33" t="s">
        <v>184</v>
      </c>
      <c r="E1619" s="33" t="s">
        <v>786</v>
      </c>
      <c r="F1619" s="37">
        <v>203.71</v>
      </c>
      <c r="G1619" s="33">
        <v>1</v>
      </c>
      <c r="H1619" s="33">
        <v>1</v>
      </c>
      <c r="I1619" s="37">
        <f>Table1[[#This Row],[SumOfPaid]]*Table1[[#This Row],[Actuarial Factor 6/13/22]]</f>
        <v>318.2872278474826</v>
      </c>
      <c r="J1619" s="33">
        <v>1.5624526427150487</v>
      </c>
      <c r="K1619" s="33" t="s">
        <v>291</v>
      </c>
      <c r="L1619" s="33" t="s">
        <v>805</v>
      </c>
      <c r="M1619" s="35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19" s="35" t="str">
        <f>IFERROR(IF(Table1[[#This Row],[Medicare Rate in CR]]&gt;0,"Y","N"),"N")</f>
        <v>Y</v>
      </c>
      <c r="O1619" s="40">
        <f>Table1[[#This Row],[Medicare Rate in CR]]*Table1[[#This Row],[SumOfUnits]]*Table1[[#This Row],[Actuarial Factor 6/13/22]]</f>
        <v>366.12952776741736</v>
      </c>
      <c r="P161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366.12952776741736</v>
      </c>
      <c r="Q1619" s="37">
        <f>Table1[[#This Row],[Trended Medicare Pricing for all RHCs]]-Table1[[#This Row],[SumOfSFY23 Estimated Payment 6/13/2022]]</f>
        <v>47.84229991993476</v>
      </c>
      <c r="R1619" s="35">
        <f>Table1[[#This Row],[SumOfUnits]]*Table1[[#This Row],[Actuarial Factor 6/13/22]]</f>
        <v>1.5624526427150487</v>
      </c>
    </row>
    <row r="1620" spans="1:18" x14ac:dyDescent="0.2">
      <c r="A1620" s="178" t="s">
        <v>81</v>
      </c>
      <c r="B1620" s="33" t="s">
        <v>625</v>
      </c>
      <c r="C1620" s="33" t="s">
        <v>422</v>
      </c>
      <c r="D1620" s="33" t="s">
        <v>184</v>
      </c>
      <c r="E1620" s="33" t="s">
        <v>789</v>
      </c>
      <c r="F1620" s="37">
        <v>2657.41</v>
      </c>
      <c r="G1620" s="33">
        <v>13</v>
      </c>
      <c r="H1620" s="33">
        <v>13</v>
      </c>
      <c r="I1620" s="37">
        <f>Table1[[#This Row],[SumOfPaid]]*Table1[[#This Row],[Actuarial Factor 6/13/22]]</f>
        <v>4336.0530931810708</v>
      </c>
      <c r="J1620" s="33">
        <v>1.6316838926552815</v>
      </c>
      <c r="K1620" s="33" t="s">
        <v>291</v>
      </c>
      <c r="L1620" s="33" t="s">
        <v>805</v>
      </c>
      <c r="M1620" s="35">
        <f>IFERROR(INDEX(FreeStand_MedicareCRs!E:E,MATCH(Table1[[#This Row],[Medicare Number]],FreeStand_MedicareCRs!A:A,0)),INDEX(HospitalBased_Mdcr_Rates!G:G,MATCH(Table1[[#This Row],[Medicare Number]],HospitalBased_Mdcr_Rates!E:E,0)))</f>
        <v>234.33</v>
      </c>
      <c r="N1620" s="35" t="str">
        <f>IFERROR(IF(Table1[[#This Row],[Medicare Rate in CR]]&gt;0,"Y","N"),"N")</f>
        <v>Y</v>
      </c>
      <c r="O1620" s="40">
        <f>Table1[[#This Row],[Medicare Rate in CR]]*Table1[[#This Row],[SumOfUnits]]*Table1[[#This Row],[Actuarial Factor 6/13/22]]</f>
        <v>4970.5823253568569</v>
      </c>
      <c r="P162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4970.5823253568569</v>
      </c>
      <c r="Q1620" s="37">
        <f>Table1[[#This Row],[Trended Medicare Pricing for all RHCs]]-Table1[[#This Row],[SumOfSFY23 Estimated Payment 6/13/2022]]</f>
        <v>634.52923217578609</v>
      </c>
      <c r="R1620" s="35">
        <f>Table1[[#This Row],[SumOfUnits]]*Table1[[#This Row],[Actuarial Factor 6/13/22]]</f>
        <v>21.211890604518658</v>
      </c>
    </row>
    <row r="1621" spans="1:18" x14ac:dyDescent="0.2">
      <c r="A1621" s="178" t="s">
        <v>82</v>
      </c>
      <c r="B1621" s="33" t="s">
        <v>828</v>
      </c>
      <c r="C1621" s="33" t="s">
        <v>426</v>
      </c>
      <c r="D1621" s="33" t="s">
        <v>185</v>
      </c>
      <c r="E1621" s="33" t="s">
        <v>795</v>
      </c>
      <c r="F1621" s="37">
        <v>187.34</v>
      </c>
      <c r="G1621" s="33">
        <v>1</v>
      </c>
      <c r="H1621" s="33">
        <v>1</v>
      </c>
      <c r="I1621" s="37">
        <f>Table1[[#This Row],[SumOfPaid]]*Table1[[#This Row],[Actuarial Factor 6/13/22]]</f>
        <v>208.87309576472705</v>
      </c>
      <c r="J1621" s="33">
        <v>1.1149412606209408</v>
      </c>
      <c r="K1621" s="33" t="s">
        <v>226</v>
      </c>
      <c r="L1621" s="33" t="s">
        <v>805</v>
      </c>
      <c r="M1621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21" s="35" t="str">
        <f>IFERROR(IF(Table1[[#This Row],[Medicare Rate in CR]]&gt;0,"Y","N"),"N")</f>
        <v>Y</v>
      </c>
      <c r="O1621" s="40">
        <f>Table1[[#This Row],[Medicare Rate in CR]]*Table1[[#This Row],[SumOfUnits]]*Table1[[#This Row],[Actuarial Factor 6/13/22]]</f>
        <v>245.01949143405793</v>
      </c>
      <c r="P162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245.01949143405793</v>
      </c>
      <c r="Q1621" s="37">
        <f>Table1[[#This Row],[Trended Medicare Pricing for all RHCs]]-Table1[[#This Row],[SumOfSFY23 Estimated Payment 6/13/2022]]</f>
        <v>36.146395669330872</v>
      </c>
      <c r="R1621" s="35">
        <f>Table1[[#This Row],[SumOfUnits]]*Table1[[#This Row],[Actuarial Factor 6/13/22]]</f>
        <v>1.1149412606209408</v>
      </c>
    </row>
    <row r="1622" spans="1:18" x14ac:dyDescent="0.2">
      <c r="A1622" s="178" t="s">
        <v>82</v>
      </c>
      <c r="B1622" s="33" t="s">
        <v>828</v>
      </c>
      <c r="C1622" s="33" t="s">
        <v>425</v>
      </c>
      <c r="D1622" s="33" t="s">
        <v>184</v>
      </c>
      <c r="E1622" s="33" t="s">
        <v>788</v>
      </c>
      <c r="F1622" s="37">
        <v>187.34</v>
      </c>
      <c r="G1622" s="33">
        <v>1</v>
      </c>
      <c r="H1622" s="33">
        <v>1</v>
      </c>
      <c r="I1622" s="37">
        <f>Table1[[#This Row],[SumOfPaid]]*Table1[[#This Row],[Actuarial Factor 6/13/22]]</f>
        <v>351.08272234305213</v>
      </c>
      <c r="J1622" s="33">
        <v>1.8740403669427359</v>
      </c>
      <c r="K1622" s="33" t="s">
        <v>226</v>
      </c>
      <c r="L1622" s="33" t="s">
        <v>805</v>
      </c>
      <c r="M1622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22" s="35" t="str">
        <f>IFERROR(IF(Table1[[#This Row],[Medicare Rate in CR]]&gt;0,"Y","N"),"N")</f>
        <v>Y</v>
      </c>
      <c r="O1622" s="40">
        <f>Table1[[#This Row],[Medicare Rate in CR]]*Table1[[#This Row],[SumOfUnits]]*Table1[[#This Row],[Actuarial Factor 6/13/22]]</f>
        <v>411.83911103933565</v>
      </c>
      <c r="P162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411.83911103933565</v>
      </c>
      <c r="Q1622" s="37">
        <f>Table1[[#This Row],[Trended Medicare Pricing for all RHCs]]-Table1[[#This Row],[SumOfSFY23 Estimated Payment 6/13/2022]]</f>
        <v>60.756388696283523</v>
      </c>
      <c r="R1622" s="35">
        <f>Table1[[#This Row],[SumOfUnits]]*Table1[[#This Row],[Actuarial Factor 6/13/22]]</f>
        <v>1.8740403669427359</v>
      </c>
    </row>
    <row r="1623" spans="1:18" x14ac:dyDescent="0.2">
      <c r="A1623" s="178" t="s">
        <v>82</v>
      </c>
      <c r="B1623" s="33" t="s">
        <v>828</v>
      </c>
      <c r="C1623" s="33" t="s">
        <v>413</v>
      </c>
      <c r="D1623" s="33" t="s">
        <v>184</v>
      </c>
      <c r="E1623" s="33" t="s">
        <v>791</v>
      </c>
      <c r="F1623" s="37">
        <v>369.14</v>
      </c>
      <c r="G1623" s="33">
        <v>2</v>
      </c>
      <c r="H1623" s="33">
        <v>2</v>
      </c>
      <c r="I1623" s="37">
        <f>Table1[[#This Row],[SumOfPaid]]*Table1[[#This Row],[Actuarial Factor 6/13/22]]</f>
        <v>629.13249153564948</v>
      </c>
      <c r="J1623" s="33">
        <v>1.7043194764470107</v>
      </c>
      <c r="K1623" s="33" t="s">
        <v>226</v>
      </c>
      <c r="L1623" s="33" t="s">
        <v>805</v>
      </c>
      <c r="M1623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23" s="35" t="str">
        <f>IFERROR(IF(Table1[[#This Row],[Medicare Rate in CR]]&gt;0,"Y","N"),"N")</f>
        <v>Y</v>
      </c>
      <c r="O1623" s="40">
        <f>Table1[[#This Row],[Medicare Rate in CR]]*Table1[[#This Row],[SumOfUnits]]*Table1[[#This Row],[Actuarial Factor 6/13/22]]</f>
        <v>749.08249628799012</v>
      </c>
      <c r="P162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749.08249628799012</v>
      </c>
      <c r="Q1623" s="37">
        <f>Table1[[#This Row],[Trended Medicare Pricing for all RHCs]]-Table1[[#This Row],[SumOfSFY23 Estimated Payment 6/13/2022]]</f>
        <v>119.95000475234065</v>
      </c>
      <c r="R1623" s="35">
        <f>Table1[[#This Row],[SumOfUnits]]*Table1[[#This Row],[Actuarial Factor 6/13/22]]</f>
        <v>3.4086389528940213</v>
      </c>
    </row>
    <row r="1624" spans="1:18" x14ac:dyDescent="0.2">
      <c r="A1624" s="178" t="s">
        <v>82</v>
      </c>
      <c r="B1624" s="33" t="s">
        <v>828</v>
      </c>
      <c r="C1624" s="33" t="s">
        <v>413</v>
      </c>
      <c r="D1624" s="33" t="s">
        <v>184</v>
      </c>
      <c r="E1624" s="33" t="s">
        <v>787</v>
      </c>
      <c r="F1624" s="37">
        <v>184.57</v>
      </c>
      <c r="G1624" s="33">
        <v>1</v>
      </c>
      <c r="H1624" s="33">
        <v>1</v>
      </c>
      <c r="I1624" s="37">
        <f>Table1[[#This Row],[SumOfPaid]]*Table1[[#This Row],[Actuarial Factor 6/13/22]]</f>
        <v>233.96457108364621</v>
      </c>
      <c r="J1624" s="33">
        <v>1.2676197165500689</v>
      </c>
      <c r="K1624" s="33" t="s">
        <v>226</v>
      </c>
      <c r="L1624" s="33" t="s">
        <v>805</v>
      </c>
      <c r="M1624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24" s="35" t="str">
        <f>IFERROR(IF(Table1[[#This Row],[Medicare Rate in CR]]&gt;0,"Y","N"),"N")</f>
        <v>Y</v>
      </c>
      <c r="O1624" s="40">
        <f>Table1[[#This Row],[Medicare Rate in CR]]*Table1[[#This Row],[SumOfUnits]]*Table1[[#This Row],[Actuarial Factor 6/13/22]]</f>
        <v>278.57210890904315</v>
      </c>
      <c r="P162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278.57210890904315</v>
      </c>
      <c r="Q1624" s="37">
        <f>Table1[[#This Row],[Trended Medicare Pricing for all RHCs]]-Table1[[#This Row],[SumOfSFY23 Estimated Payment 6/13/2022]]</f>
        <v>44.607537825396946</v>
      </c>
      <c r="R1624" s="35">
        <f>Table1[[#This Row],[SumOfUnits]]*Table1[[#This Row],[Actuarial Factor 6/13/22]]</f>
        <v>1.2676197165500689</v>
      </c>
    </row>
    <row r="1625" spans="1:18" x14ac:dyDescent="0.2">
      <c r="A1625" s="178" t="s">
        <v>82</v>
      </c>
      <c r="B1625" s="33" t="s">
        <v>828</v>
      </c>
      <c r="C1625" s="33" t="s">
        <v>408</v>
      </c>
      <c r="D1625" s="33" t="s">
        <v>184</v>
      </c>
      <c r="E1625" s="33" t="s">
        <v>791</v>
      </c>
      <c r="F1625" s="37">
        <v>374.68</v>
      </c>
      <c r="G1625" s="33">
        <v>2</v>
      </c>
      <c r="H1625" s="33">
        <v>2</v>
      </c>
      <c r="I1625" s="37">
        <f>Table1[[#This Row],[SumOfPaid]]*Table1[[#This Row],[Actuarial Factor 6/13/22]]</f>
        <v>644.21279931760898</v>
      </c>
      <c r="J1625" s="33">
        <v>1.7193679922003016</v>
      </c>
      <c r="K1625" s="33" t="s">
        <v>226</v>
      </c>
      <c r="L1625" s="33" t="s">
        <v>805</v>
      </c>
      <c r="M1625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25" s="35" t="str">
        <f>IFERROR(IF(Table1[[#This Row],[Medicare Rate in CR]]&gt;0,"Y","N"),"N")</f>
        <v>Y</v>
      </c>
      <c r="O1625" s="40">
        <f>Table1[[#This Row],[Medicare Rate in CR]]*Table1[[#This Row],[SumOfUnits]]*Table1[[#This Row],[Actuarial Factor 6/13/22]]</f>
        <v>755.69661993187651</v>
      </c>
      <c r="P162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755.69661993187651</v>
      </c>
      <c r="Q1625" s="37">
        <f>Table1[[#This Row],[Trended Medicare Pricing for all RHCs]]-Table1[[#This Row],[SumOfSFY23 Estimated Payment 6/13/2022]]</f>
        <v>111.48382061426753</v>
      </c>
      <c r="R1625" s="35">
        <f>Table1[[#This Row],[SumOfUnits]]*Table1[[#This Row],[Actuarial Factor 6/13/22]]</f>
        <v>3.4387359844006031</v>
      </c>
    </row>
    <row r="1626" spans="1:18" x14ac:dyDescent="0.2">
      <c r="A1626" s="178" t="s">
        <v>82</v>
      </c>
      <c r="B1626" s="33" t="s">
        <v>828</v>
      </c>
      <c r="C1626" s="33" t="s">
        <v>423</v>
      </c>
      <c r="D1626" s="33" t="s">
        <v>184</v>
      </c>
      <c r="E1626" s="33" t="s">
        <v>786</v>
      </c>
      <c r="F1626" s="37">
        <v>187.34</v>
      </c>
      <c r="G1626" s="33">
        <v>1</v>
      </c>
      <c r="H1626" s="33">
        <v>1</v>
      </c>
      <c r="I1626" s="37">
        <f>Table1[[#This Row],[SumOfPaid]]*Table1[[#This Row],[Actuarial Factor 6/13/22]]</f>
        <v>280.56627511034372</v>
      </c>
      <c r="J1626" s="33">
        <v>1.4976314460891627</v>
      </c>
      <c r="K1626" s="33" t="s">
        <v>226</v>
      </c>
      <c r="L1626" s="33" t="s">
        <v>805</v>
      </c>
      <c r="M1626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26" s="35" t="str">
        <f>IFERROR(IF(Table1[[#This Row],[Medicare Rate in CR]]&gt;0,"Y","N"),"N")</f>
        <v>Y</v>
      </c>
      <c r="O1626" s="40">
        <f>Table1[[#This Row],[Medicare Rate in CR]]*Table1[[#This Row],[SumOfUnits]]*Table1[[#This Row],[Actuarial Factor 6/13/22]]</f>
        <v>329.11948659255438</v>
      </c>
      <c r="P162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329.11948659255438</v>
      </c>
      <c r="Q1626" s="37">
        <f>Table1[[#This Row],[Trended Medicare Pricing for all RHCs]]-Table1[[#This Row],[SumOfSFY23 Estimated Payment 6/13/2022]]</f>
        <v>48.553211482210656</v>
      </c>
      <c r="R1626" s="35">
        <f>Table1[[#This Row],[SumOfUnits]]*Table1[[#This Row],[Actuarial Factor 6/13/22]]</f>
        <v>1.4976314460891627</v>
      </c>
    </row>
    <row r="1627" spans="1:18" x14ac:dyDescent="0.2">
      <c r="A1627" s="178" t="s">
        <v>82</v>
      </c>
      <c r="B1627" s="33" t="s">
        <v>828</v>
      </c>
      <c r="C1627" s="33" t="s">
        <v>381</v>
      </c>
      <c r="D1627" s="33" t="s">
        <v>184</v>
      </c>
      <c r="E1627" s="33" t="s">
        <v>790</v>
      </c>
      <c r="F1627" s="37">
        <v>1311.38</v>
      </c>
      <c r="G1627" s="33">
        <v>7</v>
      </c>
      <c r="H1627" s="33">
        <v>7</v>
      </c>
      <c r="I1627" s="37">
        <f>Table1[[#This Row],[SumOfPaid]]*Table1[[#This Row],[Actuarial Factor 6/13/22]]</f>
        <v>2685.8003918312611</v>
      </c>
      <c r="J1627" s="33">
        <v>2.048071795994495</v>
      </c>
      <c r="K1627" s="33" t="s">
        <v>226</v>
      </c>
      <c r="L1627" s="33" t="s">
        <v>805</v>
      </c>
      <c r="M1627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27" s="35" t="str">
        <f>IFERROR(IF(Table1[[#This Row],[Medicare Rate in CR]]&gt;0,"Y","N"),"N")</f>
        <v>Y</v>
      </c>
      <c r="O1627" s="40">
        <f>Table1[[#This Row],[Medicare Rate in CR]]*Table1[[#This Row],[SumOfUnits]]*Table1[[#This Row],[Actuarial Factor 6/13/22]]</f>
        <v>3150.5898052142516</v>
      </c>
      <c r="P162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3150.5898052142516</v>
      </c>
      <c r="Q1627" s="37">
        <f>Table1[[#This Row],[Trended Medicare Pricing for all RHCs]]-Table1[[#This Row],[SumOfSFY23 Estimated Payment 6/13/2022]]</f>
        <v>464.78941338299046</v>
      </c>
      <c r="R1627" s="35">
        <f>Table1[[#This Row],[SumOfUnits]]*Table1[[#This Row],[Actuarial Factor 6/13/22]]</f>
        <v>14.336502571961464</v>
      </c>
    </row>
    <row r="1628" spans="1:18" x14ac:dyDescent="0.2">
      <c r="A1628" s="178" t="s">
        <v>82</v>
      </c>
      <c r="B1628" s="33" t="s">
        <v>828</v>
      </c>
      <c r="C1628" s="33" t="s">
        <v>381</v>
      </c>
      <c r="D1628" s="33" t="s">
        <v>184</v>
      </c>
      <c r="E1628" s="33" t="s">
        <v>789</v>
      </c>
      <c r="F1628" s="37">
        <v>369.14</v>
      </c>
      <c r="G1628" s="33">
        <v>2</v>
      </c>
      <c r="H1628" s="33">
        <v>2</v>
      </c>
      <c r="I1628" s="37">
        <f>Table1[[#This Row],[SumOfPaid]]*Table1[[#This Row],[Actuarial Factor 6/13/22]]</f>
        <v>548.66795040211366</v>
      </c>
      <c r="J1628" s="33">
        <v>1.4863410911906423</v>
      </c>
      <c r="K1628" s="33" t="s">
        <v>226</v>
      </c>
      <c r="L1628" s="33" t="s">
        <v>805</v>
      </c>
      <c r="M1628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28" s="35" t="str">
        <f>IFERROR(IF(Table1[[#This Row],[Medicare Rate in CR]]&gt;0,"Y","N"),"N")</f>
        <v>Y</v>
      </c>
      <c r="O1628" s="40">
        <f>Table1[[#This Row],[Medicare Rate in CR]]*Table1[[#This Row],[SumOfUnits]]*Table1[[#This Row],[Actuarial Factor 6/13/22]]</f>
        <v>653.2766364001111</v>
      </c>
      <c r="P162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653.2766364001111</v>
      </c>
      <c r="Q1628" s="37">
        <f>Table1[[#This Row],[Trended Medicare Pricing for all RHCs]]-Table1[[#This Row],[SumOfSFY23 Estimated Payment 6/13/2022]]</f>
        <v>104.60868599799744</v>
      </c>
      <c r="R1628" s="35">
        <f>Table1[[#This Row],[SumOfUnits]]*Table1[[#This Row],[Actuarial Factor 6/13/22]]</f>
        <v>2.9726821823812846</v>
      </c>
    </row>
    <row r="1629" spans="1:18" x14ac:dyDescent="0.2">
      <c r="A1629" s="178" t="s">
        <v>82</v>
      </c>
      <c r="B1629" s="33" t="s">
        <v>828</v>
      </c>
      <c r="C1629" s="33" t="s">
        <v>364</v>
      </c>
      <c r="D1629" s="33" t="s">
        <v>184</v>
      </c>
      <c r="E1629" s="33" t="s">
        <v>792</v>
      </c>
      <c r="F1629" s="37">
        <v>9038.7000000000007</v>
      </c>
      <c r="G1629" s="33">
        <v>51</v>
      </c>
      <c r="H1629" s="33">
        <v>51</v>
      </c>
      <c r="I1629" s="37">
        <f>Table1[[#This Row],[SumOfPaid]]*Table1[[#This Row],[Actuarial Factor 6/13/22]]</f>
        <v>13178.48670176115</v>
      </c>
      <c r="J1629" s="33">
        <v>1.4580068706518803</v>
      </c>
      <c r="K1629" s="33" t="s">
        <v>226</v>
      </c>
      <c r="L1629" s="33" t="s">
        <v>805</v>
      </c>
      <c r="M1629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29" s="35" t="str">
        <f>IFERROR(IF(Table1[[#This Row],[Medicare Rate in CR]]&gt;0,"Y","N"),"N")</f>
        <v>Y</v>
      </c>
      <c r="O1629" s="40">
        <f>Table1[[#This Row],[Medicare Rate in CR]]*Table1[[#This Row],[SumOfUnits]]*Table1[[#This Row],[Actuarial Factor 6/13/22]]</f>
        <v>16340.991084617319</v>
      </c>
      <c r="P162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16340.991084617319</v>
      </c>
      <c r="Q1629" s="37">
        <f>Table1[[#This Row],[Trended Medicare Pricing for all RHCs]]-Table1[[#This Row],[SumOfSFY23 Estimated Payment 6/13/2022]]</f>
        <v>3162.5043828561684</v>
      </c>
      <c r="R1629" s="35">
        <f>Table1[[#This Row],[SumOfUnits]]*Table1[[#This Row],[Actuarial Factor 6/13/22]]</f>
        <v>74.358350403245893</v>
      </c>
    </row>
    <row r="1630" spans="1:18" x14ac:dyDescent="0.2">
      <c r="A1630" s="178" t="s">
        <v>82</v>
      </c>
      <c r="B1630" s="33" t="s">
        <v>828</v>
      </c>
      <c r="C1630" s="33" t="s">
        <v>364</v>
      </c>
      <c r="D1630" s="33" t="s">
        <v>184</v>
      </c>
      <c r="E1630" s="33" t="s">
        <v>786</v>
      </c>
      <c r="F1630" s="37">
        <v>63396.630000000005</v>
      </c>
      <c r="G1630" s="33">
        <v>340</v>
      </c>
      <c r="H1630" s="33">
        <v>340</v>
      </c>
      <c r="I1630" s="37">
        <f>Table1[[#This Row],[SumOfPaid]]*Table1[[#This Row],[Actuarial Factor 6/13/22]]</f>
        <v>89622.332927173949</v>
      </c>
      <c r="J1630" s="33">
        <v>1.4136766091064137</v>
      </c>
      <c r="K1630" s="33" t="s">
        <v>226</v>
      </c>
      <c r="L1630" s="33" t="s">
        <v>805</v>
      </c>
      <c r="M1630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30" s="35" t="str">
        <f>IFERROR(IF(Table1[[#This Row],[Medicare Rate in CR]]&gt;0,"Y","N"),"N")</f>
        <v>Y</v>
      </c>
      <c r="O1630" s="40">
        <f>Table1[[#This Row],[Medicare Rate in CR]]*Table1[[#This Row],[SumOfUnits]]*Table1[[#This Row],[Actuarial Factor 6/13/22]]</f>
        <v>105627.65434985665</v>
      </c>
      <c r="P163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105627.65434985665</v>
      </c>
      <c r="Q1630" s="37">
        <f>Table1[[#This Row],[Trended Medicare Pricing for all RHCs]]-Table1[[#This Row],[SumOfSFY23 Estimated Payment 6/13/2022]]</f>
        <v>16005.321422682697</v>
      </c>
      <c r="R1630" s="35">
        <f>Table1[[#This Row],[SumOfUnits]]*Table1[[#This Row],[Actuarial Factor 6/13/22]]</f>
        <v>480.65004709618063</v>
      </c>
    </row>
    <row r="1631" spans="1:18" x14ac:dyDescent="0.2">
      <c r="A1631" s="178" t="s">
        <v>82</v>
      </c>
      <c r="B1631" s="33" t="s">
        <v>828</v>
      </c>
      <c r="C1631" s="33" t="s">
        <v>364</v>
      </c>
      <c r="D1631" s="33" t="s">
        <v>184</v>
      </c>
      <c r="E1631" s="33" t="s">
        <v>790</v>
      </c>
      <c r="F1631" s="37">
        <v>39352.18</v>
      </c>
      <c r="G1631" s="33">
        <v>217</v>
      </c>
      <c r="H1631" s="33">
        <v>217</v>
      </c>
      <c r="I1631" s="37">
        <f>Table1[[#This Row],[SumOfPaid]]*Table1[[#This Row],[Actuarial Factor 6/13/22]]</f>
        <v>82183.011304617947</v>
      </c>
      <c r="J1631" s="33">
        <v>2.0883979313120125</v>
      </c>
      <c r="K1631" s="33" t="s">
        <v>226</v>
      </c>
      <c r="L1631" s="33" t="s">
        <v>805</v>
      </c>
      <c r="M1631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31" s="35" t="str">
        <f>IFERROR(IF(Table1[[#This Row],[Medicare Rate in CR]]&gt;0,"Y","N"),"N")</f>
        <v>Y</v>
      </c>
      <c r="O1631" s="40">
        <f>Table1[[#This Row],[Medicare Rate in CR]]*Table1[[#This Row],[SumOfUnits]]*Table1[[#This Row],[Actuarial Factor 6/13/22]]</f>
        <v>99591.353476572738</v>
      </c>
      <c r="P163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99591.353476572738</v>
      </c>
      <c r="Q1631" s="37">
        <f>Table1[[#This Row],[Trended Medicare Pricing for all RHCs]]-Table1[[#This Row],[SumOfSFY23 Estimated Payment 6/13/2022]]</f>
        <v>17408.342171954791</v>
      </c>
      <c r="R1631" s="35">
        <f>Table1[[#This Row],[SumOfUnits]]*Table1[[#This Row],[Actuarial Factor 6/13/22]]</f>
        <v>453.18235109470669</v>
      </c>
    </row>
    <row r="1632" spans="1:18" x14ac:dyDescent="0.2">
      <c r="A1632" s="178" t="s">
        <v>82</v>
      </c>
      <c r="B1632" s="33" t="s">
        <v>828</v>
      </c>
      <c r="C1632" s="33" t="s">
        <v>364</v>
      </c>
      <c r="D1632" s="33" t="s">
        <v>184</v>
      </c>
      <c r="E1632" s="33" t="s">
        <v>793</v>
      </c>
      <c r="F1632" s="37">
        <v>2991.9000000000005</v>
      </c>
      <c r="G1632" s="33">
        <v>16</v>
      </c>
      <c r="H1632" s="33">
        <v>16</v>
      </c>
      <c r="I1632" s="37">
        <f>Table1[[#This Row],[SumOfPaid]]*Table1[[#This Row],[Actuarial Factor 6/13/22]]</f>
        <v>6248.2777706924117</v>
      </c>
      <c r="J1632" s="33">
        <v>2.0883979313120125</v>
      </c>
      <c r="K1632" s="33" t="s">
        <v>226</v>
      </c>
      <c r="L1632" s="33" t="s">
        <v>805</v>
      </c>
      <c r="M1632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32" s="35" t="str">
        <f>IFERROR(IF(Table1[[#This Row],[Medicare Rate in CR]]&gt;0,"Y","N"),"N")</f>
        <v>Y</v>
      </c>
      <c r="O1632" s="40">
        <f>Table1[[#This Row],[Medicare Rate in CR]]*Table1[[#This Row],[SumOfUnits]]*Table1[[#This Row],[Actuarial Factor 6/13/22]]</f>
        <v>7343.1412701620457</v>
      </c>
      <c r="P163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7343.1412701620457</v>
      </c>
      <c r="Q1632" s="37">
        <f>Table1[[#This Row],[Trended Medicare Pricing for all RHCs]]-Table1[[#This Row],[SumOfSFY23 Estimated Payment 6/13/2022]]</f>
        <v>1094.863499469634</v>
      </c>
      <c r="R1632" s="35">
        <f>Table1[[#This Row],[SumOfUnits]]*Table1[[#This Row],[Actuarial Factor 6/13/22]]</f>
        <v>33.414366900992199</v>
      </c>
    </row>
    <row r="1633" spans="1:18" x14ac:dyDescent="0.2">
      <c r="A1633" s="178" t="s">
        <v>82</v>
      </c>
      <c r="B1633" s="33" t="s">
        <v>828</v>
      </c>
      <c r="C1633" s="33" t="s">
        <v>364</v>
      </c>
      <c r="D1633" s="33" t="s">
        <v>184</v>
      </c>
      <c r="E1633" s="33" t="s">
        <v>789</v>
      </c>
      <c r="F1633" s="37">
        <v>135661.05999999982</v>
      </c>
      <c r="G1633" s="33">
        <v>738</v>
      </c>
      <c r="H1633" s="33">
        <v>738</v>
      </c>
      <c r="I1633" s="37">
        <f>Table1[[#This Row],[SumOfPaid]]*Table1[[#This Row],[Actuarial Factor 6/13/22]]</f>
        <v>198989.30093446755</v>
      </c>
      <c r="J1633" s="33">
        <v>1.4668122225675357</v>
      </c>
      <c r="K1633" s="33" t="s">
        <v>226</v>
      </c>
      <c r="L1633" s="33" t="s">
        <v>805</v>
      </c>
      <c r="M1633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33" s="35" t="str">
        <f>IFERROR(IF(Table1[[#This Row],[Medicare Rate in CR]]&gt;0,"Y","N"),"N")</f>
        <v>Y</v>
      </c>
      <c r="O1633" s="40">
        <f>Table1[[#This Row],[Medicare Rate in CR]]*Table1[[#This Row],[SumOfUnits]]*Table1[[#This Row],[Actuarial Factor 6/13/22]]</f>
        <v>237891.83067520394</v>
      </c>
      <c r="P163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237891.83067520394</v>
      </c>
      <c r="Q1633" s="37">
        <f>Table1[[#This Row],[Trended Medicare Pricing for all RHCs]]-Table1[[#This Row],[SumOfSFY23 Estimated Payment 6/13/2022]]</f>
        <v>38902.529740736383</v>
      </c>
      <c r="R1633" s="35">
        <f>Table1[[#This Row],[SumOfUnits]]*Table1[[#This Row],[Actuarial Factor 6/13/22]]</f>
        <v>1082.5074202548415</v>
      </c>
    </row>
    <row r="1634" spans="1:18" x14ac:dyDescent="0.2">
      <c r="A1634" s="178" t="s">
        <v>82</v>
      </c>
      <c r="B1634" s="33" t="s">
        <v>828</v>
      </c>
      <c r="C1634" s="33" t="s">
        <v>364</v>
      </c>
      <c r="D1634" s="33" t="s">
        <v>184</v>
      </c>
      <c r="E1634" s="33" t="s">
        <v>791</v>
      </c>
      <c r="F1634" s="37">
        <v>11422.2</v>
      </c>
      <c r="G1634" s="33">
        <v>61</v>
      </c>
      <c r="H1634" s="33">
        <v>61</v>
      </c>
      <c r="I1634" s="37">
        <f>Table1[[#This Row],[SumOfPaid]]*Table1[[#This Row],[Actuarial Factor 6/13/22]]</f>
        <v>17636.518909838247</v>
      </c>
      <c r="J1634" s="33">
        <v>1.5440562159512394</v>
      </c>
      <c r="K1634" s="33" t="s">
        <v>226</v>
      </c>
      <c r="L1634" s="33" t="s">
        <v>805</v>
      </c>
      <c r="M1634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34" s="35" t="str">
        <f>IFERROR(IF(Table1[[#This Row],[Medicare Rate in CR]]&gt;0,"Y","N"),"N")</f>
        <v>Y</v>
      </c>
      <c r="O1634" s="40">
        <f>Table1[[#This Row],[Medicare Rate in CR]]*Table1[[#This Row],[SumOfUnits]]*Table1[[#This Row],[Actuarial Factor 6/13/22]]</f>
        <v>20698.629435064104</v>
      </c>
      <c r="P163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20698.629435064104</v>
      </c>
      <c r="Q1634" s="37">
        <f>Table1[[#This Row],[Trended Medicare Pricing for all RHCs]]-Table1[[#This Row],[SumOfSFY23 Estimated Payment 6/13/2022]]</f>
        <v>3062.1105252258567</v>
      </c>
      <c r="R1634" s="35">
        <f>Table1[[#This Row],[SumOfUnits]]*Table1[[#This Row],[Actuarial Factor 6/13/22]]</f>
        <v>94.187429173025606</v>
      </c>
    </row>
    <row r="1635" spans="1:18" x14ac:dyDescent="0.2">
      <c r="A1635" s="178" t="s">
        <v>82</v>
      </c>
      <c r="B1635" s="33" t="s">
        <v>828</v>
      </c>
      <c r="C1635" s="33" t="s">
        <v>364</v>
      </c>
      <c r="D1635" s="33" t="s">
        <v>184</v>
      </c>
      <c r="E1635" s="33" t="s">
        <v>788</v>
      </c>
      <c r="F1635" s="37">
        <v>28704.929999999997</v>
      </c>
      <c r="G1635" s="33">
        <v>155</v>
      </c>
      <c r="H1635" s="33">
        <v>155</v>
      </c>
      <c r="I1635" s="37">
        <f>Table1[[#This Row],[SumOfPaid]]*Table1[[#This Row],[Actuarial Factor 6/13/22]]</f>
        <v>56699.845807504782</v>
      </c>
      <c r="J1635" s="33">
        <v>1.9752650784204939</v>
      </c>
      <c r="K1635" s="33" t="s">
        <v>226</v>
      </c>
      <c r="L1635" s="33" t="s">
        <v>805</v>
      </c>
      <c r="M1635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35" s="35" t="str">
        <f>IFERROR(IF(Table1[[#This Row],[Medicare Rate in CR]]&gt;0,"Y","N"),"N")</f>
        <v>Y</v>
      </c>
      <c r="O1635" s="40">
        <f>Table1[[#This Row],[Medicare Rate in CR]]*Table1[[#This Row],[SumOfUnits]]*Table1[[#This Row],[Actuarial Factor 6/13/22]]</f>
        <v>67283.059313221587</v>
      </c>
      <c r="P163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67283.059313221587</v>
      </c>
      <c r="Q1635" s="37">
        <f>Table1[[#This Row],[Trended Medicare Pricing for all RHCs]]-Table1[[#This Row],[SumOfSFY23 Estimated Payment 6/13/2022]]</f>
        <v>10583.213505716805</v>
      </c>
      <c r="R1635" s="35">
        <f>Table1[[#This Row],[SumOfUnits]]*Table1[[#This Row],[Actuarial Factor 6/13/22]]</f>
        <v>306.16608715517657</v>
      </c>
    </row>
    <row r="1636" spans="1:18" x14ac:dyDescent="0.2">
      <c r="A1636" s="178" t="s">
        <v>82</v>
      </c>
      <c r="B1636" s="33" t="s">
        <v>828</v>
      </c>
      <c r="C1636" s="33" t="s">
        <v>364</v>
      </c>
      <c r="D1636" s="33" t="s">
        <v>184</v>
      </c>
      <c r="E1636" s="33" t="s">
        <v>787</v>
      </c>
      <c r="F1636" s="37">
        <v>21276.430000000004</v>
      </c>
      <c r="G1636" s="33">
        <v>114</v>
      </c>
      <c r="H1636" s="33">
        <v>114</v>
      </c>
      <c r="I1636" s="37">
        <f>Table1[[#This Row],[SumOfPaid]]*Table1[[#This Row],[Actuarial Factor 6/13/22]]</f>
        <v>26487.796299236259</v>
      </c>
      <c r="J1636" s="33">
        <v>1.2449361241165109</v>
      </c>
      <c r="K1636" s="33" t="s">
        <v>226</v>
      </c>
      <c r="L1636" s="33" t="s">
        <v>805</v>
      </c>
      <c r="M1636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36" s="35" t="str">
        <f>IFERROR(IF(Table1[[#This Row],[Medicare Rate in CR]]&gt;0,"Y","N"),"N")</f>
        <v>Y</v>
      </c>
      <c r="O1636" s="40">
        <f>Table1[[#This Row],[Medicare Rate in CR]]*Table1[[#This Row],[SumOfUnits]]*Table1[[#This Row],[Actuarial Factor 6/13/22]]</f>
        <v>31188.936540486266</v>
      </c>
      <c r="P163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31188.936540486266</v>
      </c>
      <c r="Q1636" s="37">
        <f>Table1[[#This Row],[Trended Medicare Pricing for all RHCs]]-Table1[[#This Row],[SumOfSFY23 Estimated Payment 6/13/2022]]</f>
        <v>4701.1402412500065</v>
      </c>
      <c r="R1636" s="35">
        <f>Table1[[#This Row],[SumOfUnits]]*Table1[[#This Row],[Actuarial Factor 6/13/22]]</f>
        <v>141.92271814928225</v>
      </c>
    </row>
    <row r="1637" spans="1:18" x14ac:dyDescent="0.2">
      <c r="A1637" s="178" t="s">
        <v>82</v>
      </c>
      <c r="B1637" s="33" t="s">
        <v>828</v>
      </c>
      <c r="C1637" s="33" t="s">
        <v>364</v>
      </c>
      <c r="D1637" s="33" t="s">
        <v>2</v>
      </c>
      <c r="E1637" s="33" t="s">
        <v>802</v>
      </c>
      <c r="F1637" s="37">
        <v>371.90999999999997</v>
      </c>
      <c r="G1637" s="33">
        <v>2</v>
      </c>
      <c r="H1637" s="33">
        <v>2</v>
      </c>
      <c r="I1637" s="37">
        <f>Table1[[#This Row],[SumOfPaid]]*Table1[[#This Row],[Actuarial Factor 6/13/22]]</f>
        <v>521.865668838494</v>
      </c>
      <c r="J1637" s="33">
        <v>1.4032041860624722</v>
      </c>
      <c r="K1637" s="33" t="s">
        <v>226</v>
      </c>
      <c r="L1637" s="33" t="s">
        <v>805</v>
      </c>
      <c r="M1637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37" s="35" t="str">
        <f>IFERROR(IF(Table1[[#This Row],[Medicare Rate in CR]]&gt;0,"Y","N"),"N")</f>
        <v>Y</v>
      </c>
      <c r="O1637" s="40">
        <f>Table1[[#This Row],[Medicare Rate in CR]]*Table1[[#This Row],[SumOfUnits]]*Table1[[#This Row],[Actuarial Factor 6/13/22]]</f>
        <v>616.73630385817773</v>
      </c>
      <c r="P163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616.73630385817773</v>
      </c>
      <c r="Q1637" s="37">
        <f>Table1[[#This Row],[Trended Medicare Pricing for all RHCs]]-Table1[[#This Row],[SumOfSFY23 Estimated Payment 6/13/2022]]</f>
        <v>94.870635019683732</v>
      </c>
      <c r="R1637" s="35">
        <f>Table1[[#This Row],[SumOfUnits]]*Table1[[#This Row],[Actuarial Factor 6/13/22]]</f>
        <v>2.8064083721249444</v>
      </c>
    </row>
    <row r="1638" spans="1:18" x14ac:dyDescent="0.2">
      <c r="A1638" s="178" t="s">
        <v>82</v>
      </c>
      <c r="B1638" s="33" t="s">
        <v>828</v>
      </c>
      <c r="C1638" s="33" t="s">
        <v>364</v>
      </c>
      <c r="D1638" s="33" t="s">
        <v>2</v>
      </c>
      <c r="E1638" s="33" t="s">
        <v>800</v>
      </c>
      <c r="F1638" s="37">
        <v>553.71</v>
      </c>
      <c r="G1638" s="33">
        <v>3</v>
      </c>
      <c r="H1638" s="33">
        <v>3</v>
      </c>
      <c r="I1638" s="37">
        <f>Table1[[#This Row],[SumOfPaid]]*Table1[[#This Row],[Actuarial Factor 6/13/22]]</f>
        <v>714.9428264640602</v>
      </c>
      <c r="J1638" s="33">
        <v>1.2911864088856264</v>
      </c>
      <c r="K1638" s="33" t="s">
        <v>226</v>
      </c>
      <c r="L1638" s="33" t="s">
        <v>805</v>
      </c>
      <c r="M1638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38" s="35" t="str">
        <f>IFERROR(IF(Table1[[#This Row],[Medicare Rate in CR]]&gt;0,"Y","N"),"N")</f>
        <v>Y</v>
      </c>
      <c r="O1638" s="40">
        <f>Table1[[#This Row],[Medicare Rate in CR]]*Table1[[#This Row],[SumOfUnits]]*Table1[[#This Row],[Actuarial Factor 6/13/22]]</f>
        <v>851.2533756501158</v>
      </c>
      <c r="P163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851.2533756501158</v>
      </c>
      <c r="Q1638" s="37">
        <f>Table1[[#This Row],[Trended Medicare Pricing for all RHCs]]-Table1[[#This Row],[SumOfSFY23 Estimated Payment 6/13/2022]]</f>
        <v>136.3105491860556</v>
      </c>
      <c r="R1638" s="35">
        <f>Table1[[#This Row],[SumOfUnits]]*Table1[[#This Row],[Actuarial Factor 6/13/22]]</f>
        <v>3.8735592266568792</v>
      </c>
    </row>
    <row r="1639" spans="1:18" x14ac:dyDescent="0.2">
      <c r="A1639" s="178" t="s">
        <v>82</v>
      </c>
      <c r="B1639" s="33" t="s">
        <v>828</v>
      </c>
      <c r="C1639" s="33" t="s">
        <v>364</v>
      </c>
      <c r="D1639" s="33" t="s">
        <v>2</v>
      </c>
      <c r="E1639" s="33" t="s">
        <v>798</v>
      </c>
      <c r="F1639" s="37">
        <v>7721.5800000000008</v>
      </c>
      <c r="G1639" s="33">
        <v>43</v>
      </c>
      <c r="H1639" s="33">
        <v>43</v>
      </c>
      <c r="I1639" s="37">
        <f>Table1[[#This Row],[SumOfPaid]]*Table1[[#This Row],[Actuarial Factor 6/13/22]]</f>
        <v>11355.295336265101</v>
      </c>
      <c r="J1639" s="33">
        <v>1.4705922021484072</v>
      </c>
      <c r="K1639" s="33" t="s">
        <v>226</v>
      </c>
      <c r="L1639" s="33" t="s">
        <v>805</v>
      </c>
      <c r="M1639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39" s="35" t="str">
        <f>IFERROR(IF(Table1[[#This Row],[Medicare Rate in CR]]&gt;0,"Y","N"),"N")</f>
        <v>Y</v>
      </c>
      <c r="O1639" s="40">
        <f>Table1[[#This Row],[Medicare Rate in CR]]*Table1[[#This Row],[SumOfUnits]]*Table1[[#This Row],[Actuarial Factor 6/13/22]]</f>
        <v>13896.625720797761</v>
      </c>
      <c r="P163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13896.625720797761</v>
      </c>
      <c r="Q1639" s="37">
        <f>Table1[[#This Row],[Trended Medicare Pricing for all RHCs]]-Table1[[#This Row],[SumOfSFY23 Estimated Payment 6/13/2022]]</f>
        <v>2541.3303845326609</v>
      </c>
      <c r="R1639" s="35">
        <f>Table1[[#This Row],[SumOfUnits]]*Table1[[#This Row],[Actuarial Factor 6/13/22]]</f>
        <v>63.235464692381512</v>
      </c>
    </row>
    <row r="1640" spans="1:18" x14ac:dyDescent="0.2">
      <c r="A1640" s="178" t="s">
        <v>82</v>
      </c>
      <c r="B1640" s="33" t="s">
        <v>828</v>
      </c>
      <c r="C1640" s="33" t="s">
        <v>364</v>
      </c>
      <c r="D1640" s="33" t="s">
        <v>2</v>
      </c>
      <c r="E1640" s="33" t="s">
        <v>799</v>
      </c>
      <c r="F1640" s="37">
        <v>3049.89</v>
      </c>
      <c r="G1640" s="33">
        <v>18</v>
      </c>
      <c r="H1640" s="33">
        <v>18</v>
      </c>
      <c r="I1640" s="37">
        <f>Table1[[#This Row],[SumOfPaid]]*Table1[[#This Row],[Actuarial Factor 6/13/22]]</f>
        <v>3776.3788128894089</v>
      </c>
      <c r="J1640" s="33">
        <v>1.2382016442853379</v>
      </c>
      <c r="K1640" s="33" t="s">
        <v>226</v>
      </c>
      <c r="L1640" s="33" t="s">
        <v>805</v>
      </c>
      <c r="M1640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40" s="35" t="str">
        <f>IFERROR(IF(Table1[[#This Row],[Medicare Rate in CR]]&gt;0,"Y","N"),"N")</f>
        <v>Y</v>
      </c>
      <c r="O1640" s="40">
        <f>Table1[[#This Row],[Medicare Rate in CR]]*Table1[[#This Row],[SumOfUnits]]*Table1[[#This Row],[Actuarial Factor 6/13/22]]</f>
        <v>4897.9294802666254</v>
      </c>
      <c r="P164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4897.9294802666254</v>
      </c>
      <c r="Q1640" s="37">
        <f>Table1[[#This Row],[Trended Medicare Pricing for all RHCs]]-Table1[[#This Row],[SumOfSFY23 Estimated Payment 6/13/2022]]</f>
        <v>1121.5506673772165</v>
      </c>
      <c r="R1640" s="35">
        <f>Table1[[#This Row],[SumOfUnits]]*Table1[[#This Row],[Actuarial Factor 6/13/22]]</f>
        <v>22.287629597136082</v>
      </c>
    </row>
    <row r="1641" spans="1:18" x14ac:dyDescent="0.2">
      <c r="A1641" s="178" t="s">
        <v>82</v>
      </c>
      <c r="B1641" s="33" t="s">
        <v>828</v>
      </c>
      <c r="C1641" s="33" t="s">
        <v>364</v>
      </c>
      <c r="D1641" s="33" t="s">
        <v>2</v>
      </c>
      <c r="E1641" s="33" t="s">
        <v>803</v>
      </c>
      <c r="F1641" s="37">
        <v>818.89</v>
      </c>
      <c r="G1641" s="33">
        <v>5</v>
      </c>
      <c r="H1641" s="33">
        <v>5</v>
      </c>
      <c r="I1641" s="37">
        <f>Table1[[#This Row],[SumOfPaid]]*Table1[[#This Row],[Actuarial Factor 6/13/22]]</f>
        <v>1527.7792723884556</v>
      </c>
      <c r="J1641" s="33">
        <v>1.8656709355205896</v>
      </c>
      <c r="K1641" s="33" t="s">
        <v>226</v>
      </c>
      <c r="L1641" s="33" t="s">
        <v>805</v>
      </c>
      <c r="M1641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41" s="35" t="str">
        <f>IFERROR(IF(Table1[[#This Row],[Medicare Rate in CR]]&gt;0,"Y","N"),"N")</f>
        <v>Y</v>
      </c>
      <c r="O1641" s="40">
        <f>Table1[[#This Row],[Medicare Rate in CR]]*Table1[[#This Row],[SumOfUnits]]*Table1[[#This Row],[Actuarial Factor 6/13/22]]</f>
        <v>2049.9992239500239</v>
      </c>
      <c r="P164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2049.9992239500239</v>
      </c>
      <c r="Q1641" s="37">
        <f>Table1[[#This Row],[Trended Medicare Pricing for all RHCs]]-Table1[[#This Row],[SumOfSFY23 Estimated Payment 6/13/2022]]</f>
        <v>522.21995156156822</v>
      </c>
      <c r="R1641" s="35">
        <f>Table1[[#This Row],[SumOfUnits]]*Table1[[#This Row],[Actuarial Factor 6/13/22]]</f>
        <v>9.3283546776029489</v>
      </c>
    </row>
    <row r="1642" spans="1:18" x14ac:dyDescent="0.2">
      <c r="A1642" s="178" t="s">
        <v>82</v>
      </c>
      <c r="B1642" s="33" t="s">
        <v>828</v>
      </c>
      <c r="C1642" s="33" t="s">
        <v>364</v>
      </c>
      <c r="D1642" s="33" t="s">
        <v>185</v>
      </c>
      <c r="E1642" s="33" t="s">
        <v>794</v>
      </c>
      <c r="F1642" s="37">
        <v>3944.1400000000003</v>
      </c>
      <c r="G1642" s="33">
        <v>24</v>
      </c>
      <c r="H1642" s="33">
        <v>24</v>
      </c>
      <c r="I1642" s="37">
        <f>Table1[[#This Row],[SumOfPaid]]*Table1[[#This Row],[Actuarial Factor 6/13/22]]</f>
        <v>4280.7971395547793</v>
      </c>
      <c r="J1642" s="33">
        <v>1.0853562854145082</v>
      </c>
      <c r="K1642" s="33" t="s">
        <v>226</v>
      </c>
      <c r="L1642" s="33" t="s">
        <v>805</v>
      </c>
      <c r="M1642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42" s="35" t="str">
        <f>IFERROR(IF(Table1[[#This Row],[Medicare Rate in CR]]&gt;0,"Y","N"),"N")</f>
        <v>Y</v>
      </c>
      <c r="O1642" s="40">
        <f>Table1[[#This Row],[Medicare Rate in CR]]*Table1[[#This Row],[SumOfUnits]]*Table1[[#This Row],[Actuarial Factor 6/13/22]]</f>
        <v>5724.4295347846155</v>
      </c>
      <c r="P164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5724.4295347846155</v>
      </c>
      <c r="Q1642" s="37">
        <f>Table1[[#This Row],[Trended Medicare Pricing for all RHCs]]-Table1[[#This Row],[SumOfSFY23 Estimated Payment 6/13/2022]]</f>
        <v>1443.6323952298362</v>
      </c>
      <c r="R1642" s="35">
        <f>Table1[[#This Row],[SumOfUnits]]*Table1[[#This Row],[Actuarial Factor 6/13/22]]</f>
        <v>26.048550849948199</v>
      </c>
    </row>
    <row r="1643" spans="1:18" x14ac:dyDescent="0.2">
      <c r="A1643" s="178" t="s">
        <v>82</v>
      </c>
      <c r="B1643" s="33" t="s">
        <v>828</v>
      </c>
      <c r="C1643" s="33" t="s">
        <v>364</v>
      </c>
      <c r="D1643" s="33" t="s">
        <v>185</v>
      </c>
      <c r="E1643" s="33" t="s">
        <v>607</v>
      </c>
      <c r="F1643" s="37">
        <v>2879.4000000000005</v>
      </c>
      <c r="G1643" s="33">
        <v>16</v>
      </c>
      <c r="H1643" s="33">
        <v>16</v>
      </c>
      <c r="I1643" s="37">
        <f>Table1[[#This Row],[SumOfPaid]]*Table1[[#This Row],[Actuarial Factor 6/13/22]]</f>
        <v>4411.4601661916113</v>
      </c>
      <c r="J1643" s="33">
        <v>1.5320761846883415</v>
      </c>
      <c r="K1643" s="33" t="s">
        <v>226</v>
      </c>
      <c r="L1643" s="33" t="s">
        <v>805</v>
      </c>
      <c r="M1643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43" s="35" t="str">
        <f>IFERROR(IF(Table1[[#This Row],[Medicare Rate in CR]]&gt;0,"Y","N"),"N")</f>
        <v>Y</v>
      </c>
      <c r="O1643" s="40">
        <f>Table1[[#This Row],[Medicare Rate in CR]]*Table1[[#This Row],[SumOfUnits]]*Table1[[#This Row],[Actuarial Factor 6/13/22]]</f>
        <v>5387.024997553759</v>
      </c>
      <c r="P164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5387.024997553759</v>
      </c>
      <c r="Q1643" s="37">
        <f>Table1[[#This Row],[Trended Medicare Pricing for all RHCs]]-Table1[[#This Row],[SumOfSFY23 Estimated Payment 6/13/2022]]</f>
        <v>975.56483136214774</v>
      </c>
      <c r="R1643" s="35">
        <f>Table1[[#This Row],[SumOfUnits]]*Table1[[#This Row],[Actuarial Factor 6/13/22]]</f>
        <v>24.513218955013464</v>
      </c>
    </row>
    <row r="1644" spans="1:18" x14ac:dyDescent="0.2">
      <c r="A1644" s="178" t="s">
        <v>82</v>
      </c>
      <c r="B1644" s="33" t="s">
        <v>828</v>
      </c>
      <c r="C1644" s="33" t="s">
        <v>364</v>
      </c>
      <c r="D1644" s="33" t="s">
        <v>185</v>
      </c>
      <c r="E1644" s="33" t="s">
        <v>797</v>
      </c>
      <c r="F1644" s="37">
        <v>374.68</v>
      </c>
      <c r="G1644" s="33">
        <v>2</v>
      </c>
      <c r="H1644" s="33">
        <v>2</v>
      </c>
      <c r="I1644" s="37">
        <f>Table1[[#This Row],[SumOfPaid]]*Table1[[#This Row],[Actuarial Factor 6/13/22]]</f>
        <v>313.02045275872194</v>
      </c>
      <c r="J1644" s="33">
        <v>0.83543411113142396</v>
      </c>
      <c r="K1644" s="33" t="s">
        <v>226</v>
      </c>
      <c r="L1644" s="33" t="s">
        <v>805</v>
      </c>
      <c r="M1644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44" s="35" t="str">
        <f>IFERROR(IF(Table1[[#This Row],[Medicare Rate in CR]]&gt;0,"Y","N"),"N")</f>
        <v>Y</v>
      </c>
      <c r="O1644" s="40">
        <f>Table1[[#This Row],[Medicare Rate in CR]]*Table1[[#This Row],[SumOfUnits]]*Table1[[#This Row],[Actuarial Factor 6/13/22]]</f>
        <v>367.19000052448342</v>
      </c>
      <c r="P164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367.19000052448342</v>
      </c>
      <c r="Q1644" s="37">
        <f>Table1[[#This Row],[Trended Medicare Pricing for all RHCs]]-Table1[[#This Row],[SumOfSFY23 Estimated Payment 6/13/2022]]</f>
        <v>54.169547765761479</v>
      </c>
      <c r="R1644" s="35">
        <f>Table1[[#This Row],[SumOfUnits]]*Table1[[#This Row],[Actuarial Factor 6/13/22]]</f>
        <v>1.6708682222628479</v>
      </c>
    </row>
    <row r="1645" spans="1:18" x14ac:dyDescent="0.2">
      <c r="A1645" s="178" t="s">
        <v>82</v>
      </c>
      <c r="B1645" s="33" t="s">
        <v>828</v>
      </c>
      <c r="C1645" s="33" t="s">
        <v>364</v>
      </c>
      <c r="D1645" s="33" t="s">
        <v>185</v>
      </c>
      <c r="E1645" s="33" t="s">
        <v>796</v>
      </c>
      <c r="F1645" s="37">
        <v>12177.98</v>
      </c>
      <c r="G1645" s="33">
        <v>66</v>
      </c>
      <c r="H1645" s="33">
        <v>66</v>
      </c>
      <c r="I1645" s="37">
        <f>Table1[[#This Row],[SumOfPaid]]*Table1[[#This Row],[Actuarial Factor 6/13/22]]</f>
        <v>12120.983736889339</v>
      </c>
      <c r="J1645" s="33">
        <v>0.99531972764689536</v>
      </c>
      <c r="K1645" s="33" t="s">
        <v>226</v>
      </c>
      <c r="L1645" s="33" t="s">
        <v>805</v>
      </c>
      <c r="M1645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45" s="35" t="str">
        <f>IFERROR(IF(Table1[[#This Row],[Medicare Rate in CR]]&gt;0,"Y","N"),"N")</f>
        <v>Y</v>
      </c>
      <c r="O1645" s="40">
        <f>Table1[[#This Row],[Medicare Rate in CR]]*Table1[[#This Row],[SumOfUnits]]*Table1[[#This Row],[Actuarial Factor 6/13/22]]</f>
        <v>14436.276580946993</v>
      </c>
      <c r="P164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14436.276580946993</v>
      </c>
      <c r="Q1645" s="37">
        <f>Table1[[#This Row],[Trended Medicare Pricing for all RHCs]]-Table1[[#This Row],[SumOfSFY23 Estimated Payment 6/13/2022]]</f>
        <v>2315.2928440576543</v>
      </c>
      <c r="R1645" s="35">
        <f>Table1[[#This Row],[SumOfUnits]]*Table1[[#This Row],[Actuarial Factor 6/13/22]]</f>
        <v>65.691102024695098</v>
      </c>
    </row>
    <row r="1646" spans="1:18" x14ac:dyDescent="0.2">
      <c r="A1646" s="178" t="s">
        <v>82</v>
      </c>
      <c r="B1646" s="33" t="s">
        <v>828</v>
      </c>
      <c r="C1646" s="33" t="s">
        <v>364</v>
      </c>
      <c r="D1646" s="33" t="s">
        <v>185</v>
      </c>
      <c r="E1646" s="33" t="s">
        <v>795</v>
      </c>
      <c r="F1646" s="37">
        <v>55825.669999999984</v>
      </c>
      <c r="G1646" s="33">
        <v>309</v>
      </c>
      <c r="H1646" s="33">
        <v>309</v>
      </c>
      <c r="I1646" s="37">
        <f>Table1[[#This Row],[SumOfPaid]]*Table1[[#This Row],[Actuarial Factor 6/13/22]]</f>
        <v>64940.024432725128</v>
      </c>
      <c r="J1646" s="33">
        <v>1.1632645776168051</v>
      </c>
      <c r="K1646" s="33" t="s">
        <v>226</v>
      </c>
      <c r="L1646" s="33" t="s">
        <v>805</v>
      </c>
      <c r="M1646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46" s="35" t="str">
        <f>IFERROR(IF(Table1[[#This Row],[Medicare Rate in CR]]&gt;0,"Y","N"),"N")</f>
        <v>Y</v>
      </c>
      <c r="O1646" s="40">
        <f>Table1[[#This Row],[Medicare Rate in CR]]*Table1[[#This Row],[SumOfUnits]]*Table1[[#This Row],[Actuarial Factor 6/13/22]]</f>
        <v>78992.458285314351</v>
      </c>
      <c r="P164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78992.458285314351</v>
      </c>
      <c r="Q1646" s="37">
        <f>Table1[[#This Row],[Trended Medicare Pricing for all RHCs]]-Table1[[#This Row],[SumOfSFY23 Estimated Payment 6/13/2022]]</f>
        <v>14052.433852589224</v>
      </c>
      <c r="R1646" s="35">
        <f>Table1[[#This Row],[SumOfUnits]]*Table1[[#This Row],[Actuarial Factor 6/13/22]]</f>
        <v>359.44875448359278</v>
      </c>
    </row>
    <row r="1647" spans="1:18" x14ac:dyDescent="0.2">
      <c r="A1647" s="178" t="s">
        <v>82</v>
      </c>
      <c r="B1647" s="33" t="s">
        <v>828</v>
      </c>
      <c r="C1647" s="33" t="s">
        <v>249</v>
      </c>
      <c r="D1647" s="33" t="s">
        <v>184</v>
      </c>
      <c r="E1647" s="33" t="s">
        <v>792</v>
      </c>
      <c r="F1647" s="37">
        <v>184.57</v>
      </c>
      <c r="G1647" s="33">
        <v>1</v>
      </c>
      <c r="H1647" s="33">
        <v>1</v>
      </c>
      <c r="I1647" s="37">
        <f>Table1[[#This Row],[SumOfPaid]]*Table1[[#This Row],[Actuarial Factor 6/13/22]]</f>
        <v>280.68023348295048</v>
      </c>
      <c r="J1647" s="33">
        <v>1.5207251096220973</v>
      </c>
      <c r="K1647" s="33" t="s">
        <v>226</v>
      </c>
      <c r="L1647" s="33" t="s">
        <v>805</v>
      </c>
      <c r="M1647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47" s="35" t="str">
        <f>IFERROR(IF(Table1[[#This Row],[Medicare Rate in CR]]&gt;0,"Y","N"),"N")</f>
        <v>Y</v>
      </c>
      <c r="O1647" s="40">
        <f>Table1[[#This Row],[Medicare Rate in CR]]*Table1[[#This Row],[SumOfUnits]]*Table1[[#This Row],[Actuarial Factor 6/13/22]]</f>
        <v>334.19455009055207</v>
      </c>
      <c r="P164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334.19455009055207</v>
      </c>
      <c r="Q1647" s="37">
        <f>Table1[[#This Row],[Trended Medicare Pricing for all RHCs]]-Table1[[#This Row],[SumOfSFY23 Estimated Payment 6/13/2022]]</f>
        <v>53.514316607601586</v>
      </c>
      <c r="R1647" s="35">
        <f>Table1[[#This Row],[SumOfUnits]]*Table1[[#This Row],[Actuarial Factor 6/13/22]]</f>
        <v>1.5207251096220973</v>
      </c>
    </row>
    <row r="1648" spans="1:18" x14ac:dyDescent="0.2">
      <c r="A1648" s="178" t="s">
        <v>82</v>
      </c>
      <c r="B1648" s="33" t="s">
        <v>828</v>
      </c>
      <c r="C1648" s="33" t="s">
        <v>249</v>
      </c>
      <c r="D1648" s="33" t="s">
        <v>184</v>
      </c>
      <c r="E1648" s="33" t="s">
        <v>786</v>
      </c>
      <c r="F1648" s="37">
        <v>7313.49</v>
      </c>
      <c r="G1648" s="33">
        <v>40</v>
      </c>
      <c r="H1648" s="33">
        <v>40</v>
      </c>
      <c r="I1648" s="37">
        <f>Table1[[#This Row],[SumOfPaid]]*Table1[[#This Row],[Actuarial Factor 6/13/22]]</f>
        <v>11132.433418637967</v>
      </c>
      <c r="J1648" s="33">
        <v>1.5221779777695694</v>
      </c>
      <c r="K1648" s="33" t="s">
        <v>226</v>
      </c>
      <c r="L1648" s="33" t="s">
        <v>805</v>
      </c>
      <c r="M1648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48" s="35" t="str">
        <f>IFERROR(IF(Table1[[#This Row],[Medicare Rate in CR]]&gt;0,"Y","N"),"N")</f>
        <v>Y</v>
      </c>
      <c r="O1648" s="40">
        <f>Table1[[#This Row],[Medicare Rate in CR]]*Table1[[#This Row],[SumOfUnits]]*Table1[[#This Row],[Actuarial Factor 6/13/22]]</f>
        <v>13380.553295785623</v>
      </c>
      <c r="P164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13380.553295785623</v>
      </c>
      <c r="Q1648" s="37">
        <f>Table1[[#This Row],[Trended Medicare Pricing for all RHCs]]-Table1[[#This Row],[SumOfSFY23 Estimated Payment 6/13/2022]]</f>
        <v>2248.1198771476556</v>
      </c>
      <c r="R1648" s="35">
        <f>Table1[[#This Row],[SumOfUnits]]*Table1[[#This Row],[Actuarial Factor 6/13/22]]</f>
        <v>60.887119110782777</v>
      </c>
    </row>
    <row r="1649" spans="1:18" x14ac:dyDescent="0.2">
      <c r="A1649" s="178" t="s">
        <v>82</v>
      </c>
      <c r="B1649" s="33" t="s">
        <v>828</v>
      </c>
      <c r="C1649" s="33" t="s">
        <v>249</v>
      </c>
      <c r="D1649" s="33" t="s">
        <v>184</v>
      </c>
      <c r="E1649" s="33" t="s">
        <v>790</v>
      </c>
      <c r="F1649" s="37">
        <v>6730.3899999999994</v>
      </c>
      <c r="G1649" s="33">
        <v>36</v>
      </c>
      <c r="H1649" s="33">
        <v>36</v>
      </c>
      <c r="I1649" s="37">
        <f>Table1[[#This Row],[SumOfPaid]]*Table1[[#This Row],[Actuarial Factor 6/13/22]]</f>
        <v>15056.928498796995</v>
      </c>
      <c r="J1649" s="33">
        <v>2.2371554246926251</v>
      </c>
      <c r="K1649" s="33" t="s">
        <v>226</v>
      </c>
      <c r="L1649" s="33" t="s">
        <v>805</v>
      </c>
      <c r="M1649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49" s="35" t="str">
        <f>IFERROR(IF(Table1[[#This Row],[Medicare Rate in CR]]&gt;0,"Y","N"),"N")</f>
        <v>Y</v>
      </c>
      <c r="O1649" s="40">
        <f>Table1[[#This Row],[Medicare Rate in CR]]*Table1[[#This Row],[SumOfUnits]]*Table1[[#This Row],[Actuarial Factor 6/13/22]]</f>
        <v>17698.941940696244</v>
      </c>
      <c r="P164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17698.941940696244</v>
      </c>
      <c r="Q1649" s="37">
        <f>Table1[[#This Row],[Trended Medicare Pricing for all RHCs]]-Table1[[#This Row],[SumOfSFY23 Estimated Payment 6/13/2022]]</f>
        <v>2642.0134418992493</v>
      </c>
      <c r="R1649" s="35">
        <f>Table1[[#This Row],[SumOfUnits]]*Table1[[#This Row],[Actuarial Factor 6/13/22]]</f>
        <v>80.537595288934497</v>
      </c>
    </row>
    <row r="1650" spans="1:18" x14ac:dyDescent="0.2">
      <c r="A1650" s="178" t="s">
        <v>82</v>
      </c>
      <c r="B1650" s="33" t="s">
        <v>828</v>
      </c>
      <c r="C1650" s="33" t="s">
        <v>249</v>
      </c>
      <c r="D1650" s="33" t="s">
        <v>184</v>
      </c>
      <c r="E1650" s="33" t="s">
        <v>789</v>
      </c>
      <c r="F1650" s="37">
        <v>11783.029999999999</v>
      </c>
      <c r="G1650" s="33">
        <v>63</v>
      </c>
      <c r="H1650" s="33">
        <v>63</v>
      </c>
      <c r="I1650" s="37">
        <f>Table1[[#This Row],[SumOfPaid]]*Table1[[#This Row],[Actuarial Factor 6/13/22]]</f>
        <v>18286.946665909949</v>
      </c>
      <c r="J1650" s="33">
        <v>1.551973190759079</v>
      </c>
      <c r="K1650" s="33" t="s">
        <v>226</v>
      </c>
      <c r="L1650" s="33" t="s">
        <v>805</v>
      </c>
      <c r="M1650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50" s="35" t="str">
        <f>IFERROR(IF(Table1[[#This Row],[Medicare Rate in CR]]&gt;0,"Y","N"),"N")</f>
        <v>Y</v>
      </c>
      <c r="O1650" s="40">
        <f>Table1[[#This Row],[Medicare Rate in CR]]*Table1[[#This Row],[SumOfUnits]]*Table1[[#This Row],[Actuarial Factor 6/13/22]]</f>
        <v>21486.882589276556</v>
      </c>
      <c r="P165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21486.882589276556</v>
      </c>
      <c r="Q1650" s="37">
        <f>Table1[[#This Row],[Trended Medicare Pricing for all RHCs]]-Table1[[#This Row],[SumOfSFY23 Estimated Payment 6/13/2022]]</f>
        <v>3199.9359233666073</v>
      </c>
      <c r="R1650" s="35">
        <f>Table1[[#This Row],[SumOfUnits]]*Table1[[#This Row],[Actuarial Factor 6/13/22]]</f>
        <v>97.774311017821972</v>
      </c>
    </row>
    <row r="1651" spans="1:18" x14ac:dyDescent="0.2">
      <c r="A1651" s="178" t="s">
        <v>82</v>
      </c>
      <c r="B1651" s="33" t="s">
        <v>828</v>
      </c>
      <c r="C1651" s="33" t="s">
        <v>249</v>
      </c>
      <c r="D1651" s="33" t="s">
        <v>184</v>
      </c>
      <c r="E1651" s="33" t="s">
        <v>791</v>
      </c>
      <c r="F1651" s="37">
        <v>312.73</v>
      </c>
      <c r="G1651" s="33">
        <v>2</v>
      </c>
      <c r="H1651" s="33">
        <v>2</v>
      </c>
      <c r="I1651" s="37">
        <f>Table1[[#This Row],[SumOfPaid]]*Table1[[#This Row],[Actuarial Factor 6/13/22]]</f>
        <v>518.05928350828356</v>
      </c>
      <c r="J1651" s="33">
        <v>1.6565704713595868</v>
      </c>
      <c r="K1651" s="33" t="s">
        <v>226</v>
      </c>
      <c r="L1651" s="33" t="s">
        <v>805</v>
      </c>
      <c r="M1651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51" s="35" t="str">
        <f>IFERROR(IF(Table1[[#This Row],[Medicare Rate in CR]]&gt;0,"Y","N"),"N")</f>
        <v>Y</v>
      </c>
      <c r="O1651" s="40">
        <f>Table1[[#This Row],[Medicare Rate in CR]]*Table1[[#This Row],[SumOfUnits]]*Table1[[#This Row],[Actuarial Factor 6/13/22]]</f>
        <v>728.09585357196556</v>
      </c>
      <c r="P165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728.09585357196556</v>
      </c>
      <c r="Q1651" s="37">
        <f>Table1[[#This Row],[Trended Medicare Pricing for all RHCs]]-Table1[[#This Row],[SumOfSFY23 Estimated Payment 6/13/2022]]</f>
        <v>210.03657006368201</v>
      </c>
      <c r="R1651" s="35">
        <f>Table1[[#This Row],[SumOfUnits]]*Table1[[#This Row],[Actuarial Factor 6/13/22]]</f>
        <v>3.3131409427191736</v>
      </c>
    </row>
    <row r="1652" spans="1:18" x14ac:dyDescent="0.2">
      <c r="A1652" s="178" t="s">
        <v>82</v>
      </c>
      <c r="B1652" s="33" t="s">
        <v>828</v>
      </c>
      <c r="C1652" s="33" t="s">
        <v>249</v>
      </c>
      <c r="D1652" s="33" t="s">
        <v>184</v>
      </c>
      <c r="E1652" s="33" t="s">
        <v>788</v>
      </c>
      <c r="F1652" s="37">
        <v>6355.71</v>
      </c>
      <c r="G1652" s="33">
        <v>34</v>
      </c>
      <c r="H1652" s="33">
        <v>34</v>
      </c>
      <c r="I1652" s="37">
        <f>Table1[[#This Row],[SumOfPaid]]*Table1[[#This Row],[Actuarial Factor 6/13/22]]</f>
        <v>12802.436473855869</v>
      </c>
      <c r="J1652" s="33">
        <v>2.0143204258620782</v>
      </c>
      <c r="K1652" s="33" t="s">
        <v>226</v>
      </c>
      <c r="L1652" s="33" t="s">
        <v>805</v>
      </c>
      <c r="M1652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52" s="35" t="str">
        <f>IFERROR(IF(Table1[[#This Row],[Medicare Rate in CR]]&gt;0,"Y","N"),"N")</f>
        <v>Y</v>
      </c>
      <c r="O1652" s="40">
        <f>Table1[[#This Row],[Medicare Rate in CR]]*Table1[[#This Row],[SumOfUnits]]*Table1[[#This Row],[Actuarial Factor 6/13/22]]</f>
        <v>15050.679930773311</v>
      </c>
      <c r="P165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15050.679930773311</v>
      </c>
      <c r="Q1652" s="37">
        <f>Table1[[#This Row],[Trended Medicare Pricing for all RHCs]]-Table1[[#This Row],[SumOfSFY23 Estimated Payment 6/13/2022]]</f>
        <v>2248.243456917442</v>
      </c>
      <c r="R1652" s="35">
        <f>Table1[[#This Row],[SumOfUnits]]*Table1[[#This Row],[Actuarial Factor 6/13/22]]</f>
        <v>68.486894479310664</v>
      </c>
    </row>
    <row r="1653" spans="1:18" x14ac:dyDescent="0.2">
      <c r="A1653" s="178" t="s">
        <v>82</v>
      </c>
      <c r="B1653" s="33" t="s">
        <v>828</v>
      </c>
      <c r="C1653" s="33" t="s">
        <v>249</v>
      </c>
      <c r="D1653" s="33" t="s">
        <v>184</v>
      </c>
      <c r="E1653" s="33" t="s">
        <v>787</v>
      </c>
      <c r="F1653" s="37">
        <v>187.34</v>
      </c>
      <c r="G1653" s="33">
        <v>1</v>
      </c>
      <c r="H1653" s="33">
        <v>1</v>
      </c>
      <c r="I1653" s="37">
        <f>Table1[[#This Row],[SumOfPaid]]*Table1[[#This Row],[Actuarial Factor 6/13/22]]</f>
        <v>234.10493977653968</v>
      </c>
      <c r="J1653" s="33">
        <v>1.2496260263506975</v>
      </c>
      <c r="K1653" s="33" t="s">
        <v>226</v>
      </c>
      <c r="L1653" s="33" t="s">
        <v>805</v>
      </c>
      <c r="M1653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53" s="35" t="str">
        <f>IFERROR(IF(Table1[[#This Row],[Medicare Rate in CR]]&gt;0,"Y","N"),"N")</f>
        <v>Y</v>
      </c>
      <c r="O1653" s="40">
        <f>Table1[[#This Row],[Medicare Rate in CR]]*Table1[[#This Row],[SumOfUnits]]*Table1[[#This Row],[Actuarial Factor 6/13/22]]</f>
        <v>274.61781555082928</v>
      </c>
      <c r="P165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274.61781555082928</v>
      </c>
      <c r="Q1653" s="37">
        <f>Table1[[#This Row],[Trended Medicare Pricing for all RHCs]]-Table1[[#This Row],[SumOfSFY23 Estimated Payment 6/13/2022]]</f>
        <v>40.512875774289597</v>
      </c>
      <c r="R1653" s="35">
        <f>Table1[[#This Row],[SumOfUnits]]*Table1[[#This Row],[Actuarial Factor 6/13/22]]</f>
        <v>1.2496260263506975</v>
      </c>
    </row>
    <row r="1654" spans="1:18" x14ac:dyDescent="0.2">
      <c r="A1654" s="178" t="s">
        <v>82</v>
      </c>
      <c r="B1654" s="33" t="s">
        <v>828</v>
      </c>
      <c r="C1654" s="33" t="s">
        <v>249</v>
      </c>
      <c r="D1654" s="33" t="s">
        <v>185</v>
      </c>
      <c r="E1654" s="33" t="s">
        <v>794</v>
      </c>
      <c r="F1654" s="37">
        <v>374.68</v>
      </c>
      <c r="G1654" s="33">
        <v>2</v>
      </c>
      <c r="H1654" s="33">
        <v>2</v>
      </c>
      <c r="I1654" s="37">
        <f>Table1[[#This Row],[SumOfPaid]]*Table1[[#This Row],[Actuarial Factor 6/13/22]]</f>
        <v>408.24659010869181</v>
      </c>
      <c r="J1654" s="33">
        <v>1.0895873548326354</v>
      </c>
      <c r="K1654" s="33" t="s">
        <v>226</v>
      </c>
      <c r="L1654" s="33" t="s">
        <v>805</v>
      </c>
      <c r="M1654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54" s="35" t="str">
        <f>IFERROR(IF(Table1[[#This Row],[Medicare Rate in CR]]&gt;0,"Y","N"),"N")</f>
        <v>Y</v>
      </c>
      <c r="O1654" s="40">
        <f>Table1[[#This Row],[Medicare Rate in CR]]*Table1[[#This Row],[SumOfUnits]]*Table1[[#This Row],[Actuarial Factor 6/13/22]]</f>
        <v>478.8954341960399</v>
      </c>
      <c r="P165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478.8954341960399</v>
      </c>
      <c r="Q1654" s="37">
        <f>Table1[[#This Row],[Trended Medicare Pricing for all RHCs]]-Table1[[#This Row],[SumOfSFY23 Estimated Payment 6/13/2022]]</f>
        <v>70.648844087348095</v>
      </c>
      <c r="R1654" s="35">
        <f>Table1[[#This Row],[SumOfUnits]]*Table1[[#This Row],[Actuarial Factor 6/13/22]]</f>
        <v>2.1791747096652707</v>
      </c>
    </row>
    <row r="1655" spans="1:18" x14ac:dyDescent="0.2">
      <c r="A1655" s="178" t="s">
        <v>82</v>
      </c>
      <c r="B1655" s="33" t="s">
        <v>828</v>
      </c>
      <c r="C1655" s="33" t="s">
        <v>249</v>
      </c>
      <c r="D1655" s="33" t="s">
        <v>185</v>
      </c>
      <c r="E1655" s="33" t="s">
        <v>797</v>
      </c>
      <c r="F1655" s="37">
        <v>1683.29</v>
      </c>
      <c r="G1655" s="33">
        <v>9</v>
      </c>
      <c r="H1655" s="33">
        <v>9</v>
      </c>
      <c r="I1655" s="37">
        <f>Table1[[#This Row],[SumOfPaid]]*Table1[[#This Row],[Actuarial Factor 6/13/22]]</f>
        <v>1835.4379062449543</v>
      </c>
      <c r="J1655" s="33">
        <v>1.0903872215987467</v>
      </c>
      <c r="K1655" s="33" t="s">
        <v>226</v>
      </c>
      <c r="L1655" s="33" t="s">
        <v>805</v>
      </c>
      <c r="M1655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55" s="35" t="str">
        <f>IFERROR(IF(Table1[[#This Row],[Medicare Rate in CR]]&gt;0,"Y","N"),"N")</f>
        <v>Y</v>
      </c>
      <c r="O1655" s="40">
        <f>Table1[[#This Row],[Medicare Rate in CR]]*Table1[[#This Row],[SumOfUnits]]*Table1[[#This Row],[Actuarial Factor 6/13/22]]</f>
        <v>2156.611462366865</v>
      </c>
      <c r="P165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2156.611462366865</v>
      </c>
      <c r="Q1655" s="37">
        <f>Table1[[#This Row],[Trended Medicare Pricing for all RHCs]]-Table1[[#This Row],[SumOfSFY23 Estimated Payment 6/13/2022]]</f>
        <v>321.17355612191068</v>
      </c>
      <c r="R1655" s="35">
        <f>Table1[[#This Row],[SumOfUnits]]*Table1[[#This Row],[Actuarial Factor 6/13/22]]</f>
        <v>9.8134849943887197</v>
      </c>
    </row>
    <row r="1656" spans="1:18" x14ac:dyDescent="0.2">
      <c r="A1656" s="178" t="s">
        <v>82</v>
      </c>
      <c r="B1656" s="33" t="s">
        <v>828</v>
      </c>
      <c r="C1656" s="33" t="s">
        <v>249</v>
      </c>
      <c r="D1656" s="33" t="s">
        <v>185</v>
      </c>
      <c r="E1656" s="33" t="s">
        <v>796</v>
      </c>
      <c r="F1656" s="37">
        <v>1674.98</v>
      </c>
      <c r="G1656" s="33">
        <v>9</v>
      </c>
      <c r="H1656" s="33">
        <v>9</v>
      </c>
      <c r="I1656" s="37">
        <f>Table1[[#This Row],[SumOfPaid]]*Table1[[#This Row],[Actuarial Factor 6/13/22]]</f>
        <v>1592.5904876219236</v>
      </c>
      <c r="J1656" s="33">
        <v>0.95081164409242114</v>
      </c>
      <c r="K1656" s="33" t="s">
        <v>226</v>
      </c>
      <c r="L1656" s="33" t="s">
        <v>805</v>
      </c>
      <c r="M1656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56" s="35" t="str">
        <f>IFERROR(IF(Table1[[#This Row],[Medicare Rate in CR]]&gt;0,"Y","N"),"N")</f>
        <v>Y</v>
      </c>
      <c r="O1656" s="40">
        <f>Table1[[#This Row],[Medicare Rate in CR]]*Table1[[#This Row],[SumOfUnits]]*Table1[[#This Row],[Actuarial Factor 6/13/22]]</f>
        <v>1880.5533021517542</v>
      </c>
      <c r="P165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1880.5533021517542</v>
      </c>
      <c r="Q1656" s="37">
        <f>Table1[[#This Row],[Trended Medicare Pricing for all RHCs]]-Table1[[#This Row],[SumOfSFY23 Estimated Payment 6/13/2022]]</f>
        <v>287.96281452983067</v>
      </c>
      <c r="R1656" s="35">
        <f>Table1[[#This Row],[SumOfUnits]]*Table1[[#This Row],[Actuarial Factor 6/13/22]]</f>
        <v>8.5573047968317901</v>
      </c>
    </row>
    <row r="1657" spans="1:18" x14ac:dyDescent="0.2">
      <c r="A1657" s="178" t="s">
        <v>82</v>
      </c>
      <c r="B1657" s="33" t="s">
        <v>828</v>
      </c>
      <c r="C1657" s="33" t="s">
        <v>249</v>
      </c>
      <c r="D1657" s="33" t="s">
        <v>185</v>
      </c>
      <c r="E1657" s="33" t="s">
        <v>795</v>
      </c>
      <c r="F1657" s="37">
        <v>11041.98</v>
      </c>
      <c r="G1657" s="33">
        <v>59</v>
      </c>
      <c r="H1657" s="33">
        <v>59</v>
      </c>
      <c r="I1657" s="37">
        <f>Table1[[#This Row],[SumOfPaid]]*Table1[[#This Row],[Actuarial Factor 6/13/22]]</f>
        <v>12590.928079449321</v>
      </c>
      <c r="J1657" s="33">
        <v>1.1402781094920766</v>
      </c>
      <c r="K1657" s="33" t="s">
        <v>226</v>
      </c>
      <c r="L1657" s="33" t="s">
        <v>805</v>
      </c>
      <c r="M1657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57" s="35" t="str">
        <f>IFERROR(IF(Table1[[#This Row],[Medicare Rate in CR]]&gt;0,"Y","N"),"N")</f>
        <v>Y</v>
      </c>
      <c r="O1657" s="40">
        <f>Table1[[#This Row],[Medicare Rate in CR]]*Table1[[#This Row],[SumOfUnits]]*Table1[[#This Row],[Actuarial Factor 6/13/22]]</f>
        <v>14784.663523176747</v>
      </c>
      <c r="P165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14784.663523176747</v>
      </c>
      <c r="Q1657" s="37">
        <f>Table1[[#This Row],[Trended Medicare Pricing for all RHCs]]-Table1[[#This Row],[SumOfSFY23 Estimated Payment 6/13/2022]]</f>
        <v>2193.7354437274262</v>
      </c>
      <c r="R1657" s="35">
        <f>Table1[[#This Row],[SumOfUnits]]*Table1[[#This Row],[Actuarial Factor 6/13/22]]</f>
        <v>67.276408460032528</v>
      </c>
    </row>
    <row r="1658" spans="1:18" x14ac:dyDescent="0.2">
      <c r="A1658" s="178" t="s">
        <v>82</v>
      </c>
      <c r="B1658" s="33" t="s">
        <v>828</v>
      </c>
      <c r="C1658" s="33" t="s">
        <v>422</v>
      </c>
      <c r="D1658" s="33" t="s">
        <v>184</v>
      </c>
      <c r="E1658" s="33" t="s">
        <v>786</v>
      </c>
      <c r="F1658" s="37">
        <v>1308.6099999999999</v>
      </c>
      <c r="G1658" s="33">
        <v>7</v>
      </c>
      <c r="H1658" s="33">
        <v>7</v>
      </c>
      <c r="I1658" s="37">
        <f>Table1[[#This Row],[SumOfPaid]]*Table1[[#This Row],[Actuarial Factor 6/13/22]]</f>
        <v>2044.6411527833397</v>
      </c>
      <c r="J1658" s="33">
        <v>1.5624526427150487</v>
      </c>
      <c r="K1658" s="33" t="s">
        <v>226</v>
      </c>
      <c r="L1658" s="33" t="s">
        <v>805</v>
      </c>
      <c r="M1658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58" s="35" t="str">
        <f>IFERROR(IF(Table1[[#This Row],[Medicare Rate in CR]]&gt;0,"Y","N"),"N")</f>
        <v>Y</v>
      </c>
      <c r="O1658" s="40">
        <f>Table1[[#This Row],[Medicare Rate in CR]]*Table1[[#This Row],[SumOfUnits]]*Table1[[#This Row],[Actuarial Factor 6/13/22]]</f>
        <v>2403.5521493414135</v>
      </c>
      <c r="P165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2403.5521493414135</v>
      </c>
      <c r="Q1658" s="37">
        <f>Table1[[#This Row],[Trended Medicare Pricing for all RHCs]]-Table1[[#This Row],[SumOfSFY23 Estimated Payment 6/13/2022]]</f>
        <v>358.91099655807375</v>
      </c>
      <c r="R1658" s="35">
        <f>Table1[[#This Row],[SumOfUnits]]*Table1[[#This Row],[Actuarial Factor 6/13/22]]</f>
        <v>10.937168499005342</v>
      </c>
    </row>
    <row r="1659" spans="1:18" x14ac:dyDescent="0.2">
      <c r="A1659" s="178" t="s">
        <v>82</v>
      </c>
      <c r="B1659" s="33" t="s">
        <v>828</v>
      </c>
      <c r="C1659" s="33" t="s">
        <v>422</v>
      </c>
      <c r="D1659" s="33" t="s">
        <v>184</v>
      </c>
      <c r="E1659" s="33" t="s">
        <v>790</v>
      </c>
      <c r="F1659" s="37">
        <v>371.90999999999997</v>
      </c>
      <c r="G1659" s="33">
        <v>2</v>
      </c>
      <c r="H1659" s="33">
        <v>2</v>
      </c>
      <c r="I1659" s="37">
        <f>Table1[[#This Row],[SumOfPaid]]*Table1[[#This Row],[Actuarial Factor 6/13/22]]</f>
        <v>781.94012671052155</v>
      </c>
      <c r="J1659" s="33">
        <v>2.1024982568646222</v>
      </c>
      <c r="K1659" s="33" t="s">
        <v>226</v>
      </c>
      <c r="L1659" s="33" t="s">
        <v>805</v>
      </c>
      <c r="M1659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59" s="35" t="str">
        <f>IFERROR(IF(Table1[[#This Row],[Medicare Rate in CR]]&gt;0,"Y","N"),"N")</f>
        <v>Y</v>
      </c>
      <c r="O1659" s="40">
        <f>Table1[[#This Row],[Medicare Rate in CR]]*Table1[[#This Row],[SumOfUnits]]*Table1[[#This Row],[Actuarial Factor 6/13/22]]</f>
        <v>924.09003385713868</v>
      </c>
      <c r="P165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924.09003385713868</v>
      </c>
      <c r="Q1659" s="37">
        <f>Table1[[#This Row],[Trended Medicare Pricing for all RHCs]]-Table1[[#This Row],[SumOfSFY23 Estimated Payment 6/13/2022]]</f>
        <v>142.14990714661712</v>
      </c>
      <c r="R1659" s="35">
        <f>Table1[[#This Row],[SumOfUnits]]*Table1[[#This Row],[Actuarial Factor 6/13/22]]</f>
        <v>4.2049965137292444</v>
      </c>
    </row>
    <row r="1660" spans="1:18" x14ac:dyDescent="0.2">
      <c r="A1660" s="178" t="s">
        <v>82</v>
      </c>
      <c r="B1660" s="33" t="s">
        <v>828</v>
      </c>
      <c r="C1660" s="33" t="s">
        <v>422</v>
      </c>
      <c r="D1660" s="33" t="s">
        <v>184</v>
      </c>
      <c r="E1660" s="33" t="s">
        <v>789</v>
      </c>
      <c r="F1660" s="37">
        <v>1686.06</v>
      </c>
      <c r="G1660" s="33">
        <v>9</v>
      </c>
      <c r="H1660" s="33">
        <v>9</v>
      </c>
      <c r="I1660" s="37">
        <f>Table1[[#This Row],[SumOfPaid]]*Table1[[#This Row],[Actuarial Factor 6/13/22]]</f>
        <v>2751.1169440503636</v>
      </c>
      <c r="J1660" s="33">
        <v>1.6316838926552815</v>
      </c>
      <c r="K1660" s="33" t="s">
        <v>226</v>
      </c>
      <c r="L1660" s="33" t="s">
        <v>805</v>
      </c>
      <c r="M1660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60" s="35" t="str">
        <f>IFERROR(IF(Table1[[#This Row],[Medicare Rate in CR]]&gt;0,"Y","N"),"N")</f>
        <v>Y</v>
      </c>
      <c r="O1660" s="40">
        <f>Table1[[#This Row],[Medicare Rate in CR]]*Table1[[#This Row],[SumOfUnits]]*Table1[[#This Row],[Actuarial Factor 6/13/22]]</f>
        <v>3227.2096702493218</v>
      </c>
      <c r="P166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3227.2096702493218</v>
      </c>
      <c r="Q1660" s="37">
        <f>Table1[[#This Row],[Trended Medicare Pricing for all RHCs]]-Table1[[#This Row],[SumOfSFY23 Estimated Payment 6/13/2022]]</f>
        <v>476.09272619895819</v>
      </c>
      <c r="R1660" s="35">
        <f>Table1[[#This Row],[SumOfUnits]]*Table1[[#This Row],[Actuarial Factor 6/13/22]]</f>
        <v>14.685155033897534</v>
      </c>
    </row>
    <row r="1661" spans="1:18" x14ac:dyDescent="0.2">
      <c r="A1661" s="178" t="s">
        <v>82</v>
      </c>
      <c r="B1661" s="33" t="s">
        <v>828</v>
      </c>
      <c r="C1661" s="33" t="s">
        <v>422</v>
      </c>
      <c r="D1661" s="33" t="s">
        <v>184</v>
      </c>
      <c r="E1661" s="33" t="s">
        <v>788</v>
      </c>
      <c r="F1661" s="37">
        <v>1683.29</v>
      </c>
      <c r="G1661" s="33">
        <v>9</v>
      </c>
      <c r="H1661" s="33">
        <v>9</v>
      </c>
      <c r="I1661" s="37">
        <f>Table1[[#This Row],[SumOfPaid]]*Table1[[#This Row],[Actuarial Factor 6/13/22]]</f>
        <v>3490.3500110504765</v>
      </c>
      <c r="J1661" s="33">
        <v>2.0735286320541775</v>
      </c>
      <c r="K1661" s="33" t="s">
        <v>226</v>
      </c>
      <c r="L1661" s="33" t="s">
        <v>805</v>
      </c>
      <c r="M1661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61" s="35" t="str">
        <f>IFERROR(IF(Table1[[#This Row],[Medicare Rate in CR]]&gt;0,"Y","N"),"N")</f>
        <v>Y</v>
      </c>
      <c r="O1661" s="40">
        <f>Table1[[#This Row],[Medicare Rate in CR]]*Table1[[#This Row],[SumOfUnits]]*Table1[[#This Row],[Actuarial Factor 6/13/22]]</f>
        <v>4101.1078696220338</v>
      </c>
      <c r="P166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4101.1078696220338</v>
      </c>
      <c r="Q1661" s="37">
        <f>Table1[[#This Row],[Trended Medicare Pricing for all RHCs]]-Table1[[#This Row],[SumOfSFY23 Estimated Payment 6/13/2022]]</f>
        <v>610.75785857155734</v>
      </c>
      <c r="R1661" s="35">
        <f>Table1[[#This Row],[SumOfUnits]]*Table1[[#This Row],[Actuarial Factor 6/13/22]]</f>
        <v>18.661757688487597</v>
      </c>
    </row>
    <row r="1662" spans="1:18" x14ac:dyDescent="0.2">
      <c r="A1662" s="178" t="s">
        <v>82</v>
      </c>
      <c r="B1662" s="33" t="s">
        <v>828</v>
      </c>
      <c r="C1662" s="33" t="s">
        <v>422</v>
      </c>
      <c r="D1662" s="33" t="s">
        <v>184</v>
      </c>
      <c r="E1662" s="33" t="s">
        <v>787</v>
      </c>
      <c r="F1662" s="37">
        <v>374.68</v>
      </c>
      <c r="G1662" s="33">
        <v>2</v>
      </c>
      <c r="H1662" s="33">
        <v>2</v>
      </c>
      <c r="I1662" s="37">
        <f>Table1[[#This Row],[SumOfPaid]]*Table1[[#This Row],[Actuarial Factor 6/13/22]]</f>
        <v>521.82492758071203</v>
      </c>
      <c r="J1662" s="33">
        <v>1.3927215959771324</v>
      </c>
      <c r="K1662" s="33" t="s">
        <v>226</v>
      </c>
      <c r="L1662" s="33" t="s">
        <v>805</v>
      </c>
      <c r="M1662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62" s="35" t="str">
        <f>IFERROR(IF(Table1[[#This Row],[Medicare Rate in CR]]&gt;0,"Y","N"),"N")</f>
        <v>Y</v>
      </c>
      <c r="O1662" s="40">
        <f>Table1[[#This Row],[Medicare Rate in CR]]*Table1[[#This Row],[SumOfUnits]]*Table1[[#This Row],[Actuarial Factor 6/13/22]]</f>
        <v>612.12899586386925</v>
      </c>
      <c r="P166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612.12899586386925</v>
      </c>
      <c r="Q1662" s="37">
        <f>Table1[[#This Row],[Trended Medicare Pricing for all RHCs]]-Table1[[#This Row],[SumOfSFY23 Estimated Payment 6/13/2022]]</f>
        <v>90.304068283157221</v>
      </c>
      <c r="R1662" s="35">
        <f>Table1[[#This Row],[SumOfUnits]]*Table1[[#This Row],[Actuarial Factor 6/13/22]]</f>
        <v>2.7854431919542648</v>
      </c>
    </row>
    <row r="1663" spans="1:18" x14ac:dyDescent="0.2">
      <c r="A1663" s="178" t="s">
        <v>82</v>
      </c>
      <c r="B1663" s="33" t="s">
        <v>828</v>
      </c>
      <c r="C1663" s="33" t="s">
        <v>422</v>
      </c>
      <c r="D1663" s="33" t="s">
        <v>185</v>
      </c>
      <c r="E1663" s="33" t="s">
        <v>794</v>
      </c>
      <c r="F1663" s="37">
        <v>1305.8400000000001</v>
      </c>
      <c r="G1663" s="33">
        <v>7</v>
      </c>
      <c r="H1663" s="33">
        <v>7</v>
      </c>
      <c r="I1663" s="37">
        <f>Table1[[#This Row],[SumOfPaid]]*Table1[[#This Row],[Actuarial Factor 6/13/22]]</f>
        <v>1544.6344011321544</v>
      </c>
      <c r="J1663" s="33">
        <v>1.1828665082492145</v>
      </c>
      <c r="K1663" s="33" t="s">
        <v>226</v>
      </c>
      <c r="L1663" s="33" t="s">
        <v>805</v>
      </c>
      <c r="M1663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63" s="35" t="str">
        <f>IFERROR(IF(Table1[[#This Row],[Medicare Rate in CR]]&gt;0,"Y","N"),"N")</f>
        <v>Y</v>
      </c>
      <c r="O1663" s="40">
        <f>Table1[[#This Row],[Medicare Rate in CR]]*Table1[[#This Row],[SumOfUnits]]*Table1[[#This Row],[Actuarial Factor 6/13/22]]</f>
        <v>1819.6272069699314</v>
      </c>
      <c r="P166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1819.6272069699314</v>
      </c>
      <c r="Q1663" s="37">
        <f>Table1[[#This Row],[Trended Medicare Pricing for all RHCs]]-Table1[[#This Row],[SumOfSFY23 Estimated Payment 6/13/2022]]</f>
        <v>274.99280583777704</v>
      </c>
      <c r="R1663" s="35">
        <f>Table1[[#This Row],[SumOfUnits]]*Table1[[#This Row],[Actuarial Factor 6/13/22]]</f>
        <v>8.2800655577445017</v>
      </c>
    </row>
    <row r="1664" spans="1:18" x14ac:dyDescent="0.2">
      <c r="A1664" s="178" t="s">
        <v>82</v>
      </c>
      <c r="B1664" s="33" t="s">
        <v>828</v>
      </c>
      <c r="C1664" s="33" t="s">
        <v>422</v>
      </c>
      <c r="D1664" s="33" t="s">
        <v>185</v>
      </c>
      <c r="E1664" s="33" t="s">
        <v>797</v>
      </c>
      <c r="F1664" s="37">
        <v>374.68</v>
      </c>
      <c r="G1664" s="33">
        <v>2</v>
      </c>
      <c r="H1664" s="33">
        <v>2</v>
      </c>
      <c r="I1664" s="37">
        <f>Table1[[#This Row],[SumOfPaid]]*Table1[[#This Row],[Actuarial Factor 6/13/22]]</f>
        <v>371.47423215123484</v>
      </c>
      <c r="J1664" s="33">
        <v>0.99144398460348782</v>
      </c>
      <c r="K1664" s="33" t="s">
        <v>226</v>
      </c>
      <c r="L1664" s="33" t="s">
        <v>805</v>
      </c>
      <c r="M1664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64" s="35" t="str">
        <f>IFERROR(IF(Table1[[#This Row],[Medicare Rate in CR]]&gt;0,"Y","N"),"N")</f>
        <v>Y</v>
      </c>
      <c r="O1664" s="40">
        <f>Table1[[#This Row],[Medicare Rate in CR]]*Table1[[#This Row],[SumOfUnits]]*Table1[[#This Row],[Actuarial Factor 6/13/22]]</f>
        <v>435.75946011292496</v>
      </c>
      <c r="P166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435.75946011292496</v>
      </c>
      <c r="Q1664" s="37">
        <f>Table1[[#This Row],[Trended Medicare Pricing for all RHCs]]-Table1[[#This Row],[SumOfSFY23 Estimated Payment 6/13/2022]]</f>
        <v>64.285227961690111</v>
      </c>
      <c r="R1664" s="35">
        <f>Table1[[#This Row],[SumOfUnits]]*Table1[[#This Row],[Actuarial Factor 6/13/22]]</f>
        <v>1.9828879692069756</v>
      </c>
    </row>
    <row r="1665" spans="1:18" x14ac:dyDescent="0.2">
      <c r="A1665" s="178" t="s">
        <v>82</v>
      </c>
      <c r="B1665" s="33" t="s">
        <v>828</v>
      </c>
      <c r="C1665" s="33" t="s">
        <v>422</v>
      </c>
      <c r="D1665" s="33" t="s">
        <v>185</v>
      </c>
      <c r="E1665" s="33" t="s">
        <v>796</v>
      </c>
      <c r="F1665" s="37">
        <v>3735.7200000000003</v>
      </c>
      <c r="G1665" s="33">
        <v>20</v>
      </c>
      <c r="H1665" s="33">
        <v>20</v>
      </c>
      <c r="I1665" s="37">
        <f>Table1[[#This Row],[SumOfPaid]]*Table1[[#This Row],[Actuarial Factor 6/13/22]]</f>
        <v>3734.8404078045469</v>
      </c>
      <c r="J1665" s="33">
        <v>0.99976454547036353</v>
      </c>
      <c r="K1665" s="33" t="s">
        <v>226</v>
      </c>
      <c r="L1665" s="33" t="s">
        <v>805</v>
      </c>
      <c r="M1665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65" s="35" t="str">
        <f>IFERROR(IF(Table1[[#This Row],[Medicare Rate in CR]]&gt;0,"Y","N"),"N")</f>
        <v>Y</v>
      </c>
      <c r="O1665" s="40">
        <f>Table1[[#This Row],[Medicare Rate in CR]]*Table1[[#This Row],[SumOfUnits]]*Table1[[#This Row],[Actuarial Factor 6/13/22]]</f>
        <v>4394.1651302513419</v>
      </c>
      <c r="P166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4394.1651302513419</v>
      </c>
      <c r="Q1665" s="37">
        <f>Table1[[#This Row],[Trended Medicare Pricing for all RHCs]]-Table1[[#This Row],[SumOfSFY23 Estimated Payment 6/13/2022]]</f>
        <v>659.32472244679502</v>
      </c>
      <c r="R1665" s="35">
        <f>Table1[[#This Row],[SumOfUnits]]*Table1[[#This Row],[Actuarial Factor 6/13/22]]</f>
        <v>19.99529090940727</v>
      </c>
    </row>
    <row r="1666" spans="1:18" x14ac:dyDescent="0.2">
      <c r="A1666" s="178" t="s">
        <v>82</v>
      </c>
      <c r="B1666" s="33" t="s">
        <v>828</v>
      </c>
      <c r="C1666" s="33" t="s">
        <v>422</v>
      </c>
      <c r="D1666" s="33" t="s">
        <v>185</v>
      </c>
      <c r="E1666" s="33" t="s">
        <v>795</v>
      </c>
      <c r="F1666" s="37">
        <v>2815.15</v>
      </c>
      <c r="G1666" s="33">
        <v>16</v>
      </c>
      <c r="H1666" s="33">
        <v>16</v>
      </c>
      <c r="I1666" s="37">
        <f>Table1[[#This Row],[SumOfPaid]]*Table1[[#This Row],[Actuarial Factor 6/13/22]]</f>
        <v>3192.2021902931979</v>
      </c>
      <c r="J1666" s="33">
        <v>1.133936802761202</v>
      </c>
      <c r="K1666" s="33" t="s">
        <v>226</v>
      </c>
      <c r="L1666" s="33" t="s">
        <v>805</v>
      </c>
      <c r="M1666" s="35">
        <f>IFERROR(INDEX(FreeStand_MedicareCRs!E:E,MATCH(Table1[[#This Row],[Medicare Number]],FreeStand_MedicareCRs!A:A,0)),INDEX(HospitalBased_Mdcr_Rates!G:G,MATCH(Table1[[#This Row],[Medicare Number]],HospitalBased_Mdcr_Rates!E:E,0)))</f>
        <v>219.76</v>
      </c>
      <c r="N1666" s="35" t="str">
        <f>IFERROR(IF(Table1[[#This Row],[Medicare Rate in CR]]&gt;0,"Y","N"),"N")</f>
        <v>Y</v>
      </c>
      <c r="O1666" s="40">
        <f>Table1[[#This Row],[Medicare Rate in CR]]*Table1[[#This Row],[SumOfUnits]]*Table1[[#This Row],[Actuarial Factor 6/13/22]]</f>
        <v>3987.1032283968279</v>
      </c>
      <c r="P166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3987.1032283968279</v>
      </c>
      <c r="Q1666" s="37">
        <f>Table1[[#This Row],[Trended Medicare Pricing for all RHCs]]-Table1[[#This Row],[SumOfSFY23 Estimated Payment 6/13/2022]]</f>
        <v>794.90103810363007</v>
      </c>
      <c r="R1666" s="35">
        <f>Table1[[#This Row],[SumOfUnits]]*Table1[[#This Row],[Actuarial Factor 6/13/22]]</f>
        <v>18.142988844179232</v>
      </c>
    </row>
    <row r="1667" spans="1:18" x14ac:dyDescent="0.2">
      <c r="A1667" s="178" t="s">
        <v>83</v>
      </c>
      <c r="B1667" s="33" t="s">
        <v>713</v>
      </c>
      <c r="C1667" s="33" t="s">
        <v>421</v>
      </c>
      <c r="D1667" s="33" t="s">
        <v>184</v>
      </c>
      <c r="E1667" s="33" t="s">
        <v>792</v>
      </c>
      <c r="F1667" s="37">
        <v>186.45000000000002</v>
      </c>
      <c r="G1667" s="33">
        <v>3</v>
      </c>
      <c r="H1667" s="33">
        <v>3</v>
      </c>
      <c r="I1667" s="37">
        <f>Table1[[#This Row],[SumOfPaid]]*Table1[[#This Row],[Actuarial Factor 6/13/22]]</f>
        <v>272.23927638609615</v>
      </c>
      <c r="J1667" s="33">
        <v>1.4601194764606924</v>
      </c>
      <c r="K1667" s="33" t="s">
        <v>243</v>
      </c>
      <c r="L1667" s="33" t="s">
        <v>805</v>
      </c>
      <c r="M1667" s="35">
        <f>IFERROR(INDEX(FreeStand_MedicareCRs!E:E,MATCH(Table1[[#This Row],[Medicare Number]],FreeStand_MedicareCRs!A:A,0)),INDEX(HospitalBased_Mdcr_Rates!G:G,MATCH(Table1[[#This Row],[Medicare Number]],HospitalBased_Mdcr_Rates!E:E,0)))</f>
        <v>146.43</v>
      </c>
      <c r="N1667" s="35" t="str">
        <f>IFERROR(IF(Table1[[#This Row],[Medicare Rate in CR]]&gt;0,"Y","N"),"N")</f>
        <v>Y</v>
      </c>
      <c r="O1667" s="40">
        <f>Table1[[#This Row],[Medicare Rate in CR]]*Table1[[#This Row],[SumOfUnits]]*Table1[[#This Row],[Actuarial Factor 6/13/22]]</f>
        <v>641.41588481441761</v>
      </c>
      <c r="P166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641.41588481441761</v>
      </c>
      <c r="Q1667" s="37">
        <f>Table1[[#This Row],[Trended Medicare Pricing for all RHCs]]-Table1[[#This Row],[SumOfSFY23 Estimated Payment 6/13/2022]]</f>
        <v>369.17660842832146</v>
      </c>
      <c r="R1667" s="35">
        <f>Table1[[#This Row],[SumOfUnits]]*Table1[[#This Row],[Actuarial Factor 6/13/22]]</f>
        <v>4.3803584293820776</v>
      </c>
    </row>
    <row r="1668" spans="1:18" x14ac:dyDescent="0.2">
      <c r="A1668" s="178" t="s">
        <v>83</v>
      </c>
      <c r="B1668" s="33" t="s">
        <v>713</v>
      </c>
      <c r="C1668" s="33" t="s">
        <v>421</v>
      </c>
      <c r="D1668" s="33" t="s">
        <v>184</v>
      </c>
      <c r="E1668" s="33" t="s">
        <v>786</v>
      </c>
      <c r="F1668" s="37">
        <v>308.35000000000002</v>
      </c>
      <c r="G1668" s="33">
        <v>5</v>
      </c>
      <c r="H1668" s="33">
        <v>5</v>
      </c>
      <c r="I1668" s="37">
        <f>Table1[[#This Row],[SumOfPaid]]*Table1[[#This Row],[Actuarial Factor 6/13/22]]</f>
        <v>435.59861220168341</v>
      </c>
      <c r="J1668" s="33">
        <v>1.412675894930058</v>
      </c>
      <c r="K1668" s="33" t="s">
        <v>243</v>
      </c>
      <c r="L1668" s="33" t="s">
        <v>805</v>
      </c>
      <c r="M1668" s="35">
        <f>IFERROR(INDEX(FreeStand_MedicareCRs!E:E,MATCH(Table1[[#This Row],[Medicare Number]],FreeStand_MedicareCRs!A:A,0)),INDEX(HospitalBased_Mdcr_Rates!G:G,MATCH(Table1[[#This Row],[Medicare Number]],HospitalBased_Mdcr_Rates!E:E,0)))</f>
        <v>146.43</v>
      </c>
      <c r="N1668" s="35" t="str">
        <f>IFERROR(IF(Table1[[#This Row],[Medicare Rate in CR]]&gt;0,"Y","N"),"N")</f>
        <v>Y</v>
      </c>
      <c r="O1668" s="40">
        <f>Table1[[#This Row],[Medicare Rate in CR]]*Table1[[#This Row],[SumOfUnits]]*Table1[[#This Row],[Actuarial Factor 6/13/22]]</f>
        <v>1034.290656473042</v>
      </c>
      <c r="P166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1034.290656473042</v>
      </c>
      <c r="Q1668" s="37">
        <f>Table1[[#This Row],[Trended Medicare Pricing for all RHCs]]-Table1[[#This Row],[SumOfSFY23 Estimated Payment 6/13/2022]]</f>
        <v>598.69204427135855</v>
      </c>
      <c r="R1668" s="35">
        <f>Table1[[#This Row],[SumOfUnits]]*Table1[[#This Row],[Actuarial Factor 6/13/22]]</f>
        <v>7.06337947465029</v>
      </c>
    </row>
    <row r="1669" spans="1:18" x14ac:dyDescent="0.2">
      <c r="A1669" s="178" t="s">
        <v>83</v>
      </c>
      <c r="B1669" s="33" t="s">
        <v>713</v>
      </c>
      <c r="C1669" s="33" t="s">
        <v>421</v>
      </c>
      <c r="D1669" s="33" t="s">
        <v>184</v>
      </c>
      <c r="E1669" s="33" t="s">
        <v>790</v>
      </c>
      <c r="F1669" s="37">
        <v>61.84</v>
      </c>
      <c r="G1669" s="33">
        <v>1</v>
      </c>
      <c r="H1669" s="33">
        <v>1</v>
      </c>
      <c r="I1669" s="37">
        <f>Table1[[#This Row],[SumOfPaid]]*Table1[[#This Row],[Actuarial Factor 6/13/22]]</f>
        <v>124.24378743515304</v>
      </c>
      <c r="J1669" s="33">
        <v>2.0091168731428368</v>
      </c>
      <c r="K1669" s="33" t="s">
        <v>243</v>
      </c>
      <c r="L1669" s="33" t="s">
        <v>805</v>
      </c>
      <c r="M1669" s="35">
        <f>IFERROR(INDEX(FreeStand_MedicareCRs!E:E,MATCH(Table1[[#This Row],[Medicare Number]],FreeStand_MedicareCRs!A:A,0)),INDEX(HospitalBased_Mdcr_Rates!G:G,MATCH(Table1[[#This Row],[Medicare Number]],HospitalBased_Mdcr_Rates!E:E,0)))</f>
        <v>146.43</v>
      </c>
      <c r="N1669" s="35" t="str">
        <f>IFERROR(IF(Table1[[#This Row],[Medicare Rate in CR]]&gt;0,"Y","N"),"N")</f>
        <v>Y</v>
      </c>
      <c r="O1669" s="40">
        <f>Table1[[#This Row],[Medicare Rate in CR]]*Table1[[#This Row],[SumOfUnits]]*Table1[[#This Row],[Actuarial Factor 6/13/22]]</f>
        <v>294.19498373430559</v>
      </c>
      <c r="P166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294.19498373430559</v>
      </c>
      <c r="Q1669" s="37">
        <f>Table1[[#This Row],[Trended Medicare Pricing for all RHCs]]-Table1[[#This Row],[SumOfSFY23 Estimated Payment 6/13/2022]]</f>
        <v>169.95119629915257</v>
      </c>
      <c r="R1669" s="35">
        <f>Table1[[#This Row],[SumOfUnits]]*Table1[[#This Row],[Actuarial Factor 6/13/22]]</f>
        <v>2.0091168731428368</v>
      </c>
    </row>
    <row r="1670" spans="1:18" x14ac:dyDescent="0.2">
      <c r="A1670" s="178" t="s">
        <v>83</v>
      </c>
      <c r="B1670" s="33" t="s">
        <v>713</v>
      </c>
      <c r="C1670" s="33" t="s">
        <v>421</v>
      </c>
      <c r="D1670" s="33" t="s">
        <v>184</v>
      </c>
      <c r="E1670" s="33" t="s">
        <v>789</v>
      </c>
      <c r="F1670" s="37">
        <v>185.52</v>
      </c>
      <c r="G1670" s="33">
        <v>3</v>
      </c>
      <c r="H1670" s="33">
        <v>3</v>
      </c>
      <c r="I1670" s="37">
        <f>Table1[[#This Row],[SumOfPaid]]*Table1[[#This Row],[Actuarial Factor 6/13/22]]</f>
        <v>287.03868966382555</v>
      </c>
      <c r="J1670" s="33">
        <v>1.5472115656739194</v>
      </c>
      <c r="K1670" s="33" t="s">
        <v>243</v>
      </c>
      <c r="L1670" s="33" t="s">
        <v>805</v>
      </c>
      <c r="M1670" s="35">
        <f>IFERROR(INDEX(FreeStand_MedicareCRs!E:E,MATCH(Table1[[#This Row],[Medicare Number]],FreeStand_MedicareCRs!A:A,0)),INDEX(HospitalBased_Mdcr_Rates!G:G,MATCH(Table1[[#This Row],[Medicare Number]],HospitalBased_Mdcr_Rates!E:E,0)))</f>
        <v>146.43</v>
      </c>
      <c r="N1670" s="35" t="str">
        <f>IFERROR(IF(Table1[[#This Row],[Medicare Rate in CR]]&gt;0,"Y","N"),"N")</f>
        <v>Y</v>
      </c>
      <c r="O1670" s="40">
        <f>Table1[[#This Row],[Medicare Rate in CR]]*Table1[[#This Row],[SumOfUnits]]*Table1[[#This Row],[Actuarial Factor 6/13/22]]</f>
        <v>679.67456868489603</v>
      </c>
      <c r="P167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679.67456868489603</v>
      </c>
      <c r="Q1670" s="37">
        <f>Table1[[#This Row],[Trended Medicare Pricing for all RHCs]]-Table1[[#This Row],[SumOfSFY23 Estimated Payment 6/13/2022]]</f>
        <v>392.63587902107048</v>
      </c>
      <c r="R1670" s="35">
        <f>Table1[[#This Row],[SumOfUnits]]*Table1[[#This Row],[Actuarial Factor 6/13/22]]</f>
        <v>4.6416346970217583</v>
      </c>
    </row>
    <row r="1671" spans="1:18" x14ac:dyDescent="0.2">
      <c r="A1671" s="178" t="s">
        <v>83</v>
      </c>
      <c r="B1671" s="33" t="s">
        <v>713</v>
      </c>
      <c r="C1671" s="33" t="s">
        <v>421</v>
      </c>
      <c r="D1671" s="33" t="s">
        <v>184</v>
      </c>
      <c r="E1671" s="33" t="s">
        <v>791</v>
      </c>
      <c r="F1671" s="37">
        <v>123.68</v>
      </c>
      <c r="G1671" s="33">
        <v>2</v>
      </c>
      <c r="H1671" s="33">
        <v>2</v>
      </c>
      <c r="I1671" s="37">
        <f>Table1[[#This Row],[SumOfPaid]]*Table1[[#This Row],[Actuarial Factor 6/13/22]]</f>
        <v>201.97860830380404</v>
      </c>
      <c r="J1671" s="33">
        <v>1.6330741292351554</v>
      </c>
      <c r="K1671" s="33" t="s">
        <v>243</v>
      </c>
      <c r="L1671" s="33" t="s">
        <v>805</v>
      </c>
      <c r="M1671" s="35">
        <f>IFERROR(INDEX(FreeStand_MedicareCRs!E:E,MATCH(Table1[[#This Row],[Medicare Number]],FreeStand_MedicareCRs!A:A,0)),INDEX(HospitalBased_Mdcr_Rates!G:G,MATCH(Table1[[#This Row],[Medicare Number]],HospitalBased_Mdcr_Rates!E:E,0)))</f>
        <v>146.43</v>
      </c>
      <c r="N1671" s="35" t="str">
        <f>IFERROR(IF(Table1[[#This Row],[Medicare Rate in CR]]&gt;0,"Y","N"),"N")</f>
        <v>Y</v>
      </c>
      <c r="O1671" s="40">
        <f>Table1[[#This Row],[Medicare Rate in CR]]*Table1[[#This Row],[SumOfUnits]]*Table1[[#This Row],[Actuarial Factor 6/13/22]]</f>
        <v>478.2620894878076</v>
      </c>
      <c r="P167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478.2620894878076</v>
      </c>
      <c r="Q1671" s="37">
        <f>Table1[[#This Row],[Trended Medicare Pricing for all RHCs]]-Table1[[#This Row],[SumOfSFY23 Estimated Payment 6/13/2022]]</f>
        <v>276.28348118400356</v>
      </c>
      <c r="R1671" s="35">
        <f>Table1[[#This Row],[SumOfUnits]]*Table1[[#This Row],[Actuarial Factor 6/13/22]]</f>
        <v>3.2661482584703108</v>
      </c>
    </row>
    <row r="1672" spans="1:18" x14ac:dyDescent="0.2">
      <c r="A1672" s="178" t="s">
        <v>83</v>
      </c>
      <c r="B1672" s="33" t="s">
        <v>713</v>
      </c>
      <c r="C1672" s="33" t="s">
        <v>421</v>
      </c>
      <c r="D1672" s="33" t="s">
        <v>184</v>
      </c>
      <c r="E1672" s="33" t="s">
        <v>788</v>
      </c>
      <c r="F1672" s="37">
        <v>1113.2</v>
      </c>
      <c r="G1672" s="33">
        <v>18</v>
      </c>
      <c r="H1672" s="33">
        <v>18</v>
      </c>
      <c r="I1672" s="37">
        <f>Table1[[#This Row],[SumOfPaid]]*Table1[[#This Row],[Actuarial Factor 6/13/22]]</f>
        <v>2178.4243597842196</v>
      </c>
      <c r="J1672" s="33">
        <v>1.9569029462668162</v>
      </c>
      <c r="K1672" s="33" t="s">
        <v>243</v>
      </c>
      <c r="L1672" s="33" t="s">
        <v>805</v>
      </c>
      <c r="M1672" s="35">
        <f>IFERROR(INDEX(FreeStand_MedicareCRs!E:E,MATCH(Table1[[#This Row],[Medicare Number]],FreeStand_MedicareCRs!A:A,0)),INDEX(HospitalBased_Mdcr_Rates!G:G,MATCH(Table1[[#This Row],[Medicare Number]],HospitalBased_Mdcr_Rates!E:E,0)))</f>
        <v>146.43</v>
      </c>
      <c r="N1672" s="35" t="str">
        <f>IFERROR(IF(Table1[[#This Row],[Medicare Rate in CR]]&gt;0,"Y","N"),"N")</f>
        <v>Y</v>
      </c>
      <c r="O1672" s="40">
        <f>Table1[[#This Row],[Medicare Rate in CR]]*Table1[[#This Row],[SumOfUnits]]*Table1[[#This Row],[Actuarial Factor 6/13/22]]</f>
        <v>5157.8873715932987</v>
      </c>
      <c r="P167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5157.8873715932987</v>
      </c>
      <c r="Q1672" s="37">
        <f>Table1[[#This Row],[Trended Medicare Pricing for all RHCs]]-Table1[[#This Row],[SumOfSFY23 Estimated Payment 6/13/2022]]</f>
        <v>2979.463011809079</v>
      </c>
      <c r="R1672" s="35">
        <f>Table1[[#This Row],[SumOfUnits]]*Table1[[#This Row],[Actuarial Factor 6/13/22]]</f>
        <v>35.224253032802693</v>
      </c>
    </row>
    <row r="1673" spans="1:18" x14ac:dyDescent="0.2">
      <c r="A1673" s="178" t="s">
        <v>83</v>
      </c>
      <c r="B1673" s="33" t="s">
        <v>713</v>
      </c>
      <c r="C1673" s="33" t="s">
        <v>421</v>
      </c>
      <c r="D1673" s="33" t="s">
        <v>2</v>
      </c>
      <c r="E1673" s="33" t="s">
        <v>798</v>
      </c>
      <c r="F1673" s="37">
        <v>61.84</v>
      </c>
      <c r="G1673" s="33">
        <v>1</v>
      </c>
      <c r="H1673" s="33">
        <v>1</v>
      </c>
      <c r="I1673" s="37">
        <f>Table1[[#This Row],[SumOfPaid]]*Table1[[#This Row],[Actuarial Factor 6/13/22]]</f>
        <v>98.409728207392121</v>
      </c>
      <c r="J1673" s="33">
        <v>1.5913604173252283</v>
      </c>
      <c r="K1673" s="33" t="s">
        <v>243</v>
      </c>
      <c r="L1673" s="33" t="s">
        <v>805</v>
      </c>
      <c r="M1673" s="35">
        <f>IFERROR(INDEX(FreeStand_MedicareCRs!E:E,MATCH(Table1[[#This Row],[Medicare Number]],FreeStand_MedicareCRs!A:A,0)),INDEX(HospitalBased_Mdcr_Rates!G:G,MATCH(Table1[[#This Row],[Medicare Number]],HospitalBased_Mdcr_Rates!E:E,0)))</f>
        <v>146.43</v>
      </c>
      <c r="N1673" s="35" t="str">
        <f>IFERROR(IF(Table1[[#This Row],[Medicare Rate in CR]]&gt;0,"Y","N"),"N")</f>
        <v>Y</v>
      </c>
      <c r="O1673" s="40">
        <f>Table1[[#This Row],[Medicare Rate in CR]]*Table1[[#This Row],[SumOfUnits]]*Table1[[#This Row],[Actuarial Factor 6/13/22]]</f>
        <v>233.02290590893318</v>
      </c>
      <c r="P167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233.02290590893318</v>
      </c>
      <c r="Q1673" s="37">
        <f>Table1[[#This Row],[Trended Medicare Pricing for all RHCs]]-Table1[[#This Row],[SumOfSFY23 Estimated Payment 6/13/2022]]</f>
        <v>134.61317770154108</v>
      </c>
      <c r="R1673" s="35">
        <f>Table1[[#This Row],[SumOfUnits]]*Table1[[#This Row],[Actuarial Factor 6/13/22]]</f>
        <v>1.5913604173252283</v>
      </c>
    </row>
    <row r="1674" spans="1:18" x14ac:dyDescent="0.2">
      <c r="A1674" s="178" t="s">
        <v>83</v>
      </c>
      <c r="B1674" s="33" t="s">
        <v>713</v>
      </c>
      <c r="C1674" s="33" t="s">
        <v>421</v>
      </c>
      <c r="D1674" s="33" t="s">
        <v>2</v>
      </c>
      <c r="E1674" s="33" t="s">
        <v>799</v>
      </c>
      <c r="F1674" s="37">
        <v>185.52</v>
      </c>
      <c r="G1674" s="33">
        <v>3</v>
      </c>
      <c r="H1674" s="33">
        <v>3</v>
      </c>
      <c r="I1674" s="37">
        <f>Table1[[#This Row],[SumOfPaid]]*Table1[[#This Row],[Actuarial Factor 6/13/22]]</f>
        <v>212.72095757407399</v>
      </c>
      <c r="J1674" s="33">
        <v>1.1466200817921193</v>
      </c>
      <c r="K1674" s="33" t="s">
        <v>243</v>
      </c>
      <c r="L1674" s="33" t="s">
        <v>805</v>
      </c>
      <c r="M1674" s="35">
        <f>IFERROR(INDEX(FreeStand_MedicareCRs!E:E,MATCH(Table1[[#This Row],[Medicare Number]],FreeStand_MedicareCRs!A:A,0)),INDEX(HospitalBased_Mdcr_Rates!G:G,MATCH(Table1[[#This Row],[Medicare Number]],HospitalBased_Mdcr_Rates!E:E,0)))</f>
        <v>146.43</v>
      </c>
      <c r="N1674" s="35" t="str">
        <f>IFERROR(IF(Table1[[#This Row],[Medicare Rate in CR]]&gt;0,"Y","N"),"N")</f>
        <v>Y</v>
      </c>
      <c r="O1674" s="40">
        <f>Table1[[#This Row],[Medicare Rate in CR]]*Table1[[#This Row],[SumOfUnits]]*Table1[[#This Row],[Actuarial Factor 6/13/22]]</f>
        <v>503.6987357304601</v>
      </c>
      <c r="P167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503.6987357304601</v>
      </c>
      <c r="Q1674" s="37">
        <f>Table1[[#This Row],[Trended Medicare Pricing for all RHCs]]-Table1[[#This Row],[SumOfSFY23 Estimated Payment 6/13/2022]]</f>
        <v>290.97777815638608</v>
      </c>
      <c r="R1674" s="35">
        <f>Table1[[#This Row],[SumOfUnits]]*Table1[[#This Row],[Actuarial Factor 6/13/22]]</f>
        <v>3.4398602453763578</v>
      </c>
    </row>
    <row r="1675" spans="1:18" x14ac:dyDescent="0.2">
      <c r="A1675" s="178" t="s">
        <v>83</v>
      </c>
      <c r="B1675" s="33" t="s">
        <v>713</v>
      </c>
      <c r="C1675" s="33" t="s">
        <v>421</v>
      </c>
      <c r="D1675" s="33" t="s">
        <v>185</v>
      </c>
      <c r="E1675" s="33" t="s">
        <v>797</v>
      </c>
      <c r="F1675" s="37">
        <v>310.13</v>
      </c>
      <c r="G1675" s="33">
        <v>5</v>
      </c>
      <c r="H1675" s="33">
        <v>5</v>
      </c>
      <c r="I1675" s="37">
        <f>Table1[[#This Row],[SumOfPaid]]*Table1[[#This Row],[Actuarial Factor 6/13/22]]</f>
        <v>337.41473342348769</v>
      </c>
      <c r="J1675" s="33">
        <v>1.0879783749507874</v>
      </c>
      <c r="K1675" s="33" t="s">
        <v>243</v>
      </c>
      <c r="L1675" s="33" t="s">
        <v>805</v>
      </c>
      <c r="M1675" s="35">
        <f>IFERROR(INDEX(FreeStand_MedicareCRs!E:E,MATCH(Table1[[#This Row],[Medicare Number]],FreeStand_MedicareCRs!A:A,0)),INDEX(HospitalBased_Mdcr_Rates!G:G,MATCH(Table1[[#This Row],[Medicare Number]],HospitalBased_Mdcr_Rates!E:E,0)))</f>
        <v>146.43</v>
      </c>
      <c r="N1675" s="35" t="str">
        <f>IFERROR(IF(Table1[[#This Row],[Medicare Rate in CR]]&gt;0,"Y","N"),"N")</f>
        <v>Y</v>
      </c>
      <c r="O1675" s="40">
        <f>Table1[[#This Row],[Medicare Rate in CR]]*Table1[[#This Row],[SumOfUnits]]*Table1[[#This Row],[Actuarial Factor 6/13/22]]</f>
        <v>796.56336722021911</v>
      </c>
      <c r="P167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796.56336722021911</v>
      </c>
      <c r="Q1675" s="37">
        <f>Table1[[#This Row],[Trended Medicare Pricing for all RHCs]]-Table1[[#This Row],[SumOfSFY23 Estimated Payment 6/13/2022]]</f>
        <v>459.14863379673142</v>
      </c>
      <c r="R1675" s="35">
        <f>Table1[[#This Row],[SumOfUnits]]*Table1[[#This Row],[Actuarial Factor 6/13/22]]</f>
        <v>5.4398918747539371</v>
      </c>
    </row>
    <row r="1676" spans="1:18" x14ac:dyDescent="0.2">
      <c r="A1676" s="178" t="s">
        <v>83</v>
      </c>
      <c r="B1676" s="33" t="s">
        <v>713</v>
      </c>
      <c r="C1676" s="33" t="s">
        <v>421</v>
      </c>
      <c r="D1676" s="33" t="s">
        <v>185</v>
      </c>
      <c r="E1676" s="33" t="s">
        <v>796</v>
      </c>
      <c r="F1676" s="37">
        <v>61.84</v>
      </c>
      <c r="G1676" s="33">
        <v>1</v>
      </c>
      <c r="H1676" s="33">
        <v>1</v>
      </c>
      <c r="I1676" s="37">
        <f>Table1[[#This Row],[SumOfPaid]]*Table1[[#This Row],[Actuarial Factor 6/13/22]]</f>
        <v>54.234543390268925</v>
      </c>
      <c r="J1676" s="33">
        <v>0.87701396167963974</v>
      </c>
      <c r="K1676" s="33" t="s">
        <v>243</v>
      </c>
      <c r="L1676" s="33" t="s">
        <v>805</v>
      </c>
      <c r="M1676" s="35">
        <f>IFERROR(INDEX(FreeStand_MedicareCRs!E:E,MATCH(Table1[[#This Row],[Medicare Number]],FreeStand_MedicareCRs!A:A,0)),INDEX(HospitalBased_Mdcr_Rates!G:G,MATCH(Table1[[#This Row],[Medicare Number]],HospitalBased_Mdcr_Rates!E:E,0)))</f>
        <v>146.43</v>
      </c>
      <c r="N1676" s="35" t="str">
        <f>IFERROR(IF(Table1[[#This Row],[Medicare Rate in CR]]&gt;0,"Y","N"),"N")</f>
        <v>Y</v>
      </c>
      <c r="O1676" s="40">
        <f>Table1[[#This Row],[Medicare Rate in CR]]*Table1[[#This Row],[SumOfUnits]]*Table1[[#This Row],[Actuarial Factor 6/13/22]]</f>
        <v>128.42115440874966</v>
      </c>
      <c r="P167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128.42115440874966</v>
      </c>
      <c r="Q1676" s="37">
        <f>Table1[[#This Row],[Trended Medicare Pricing for all RHCs]]-Table1[[#This Row],[SumOfSFY23 Estimated Payment 6/13/2022]]</f>
        <v>74.186611018480733</v>
      </c>
      <c r="R1676" s="35">
        <f>Table1[[#This Row],[SumOfUnits]]*Table1[[#This Row],[Actuarial Factor 6/13/22]]</f>
        <v>0.87701396167963974</v>
      </c>
    </row>
    <row r="1677" spans="1:18" x14ac:dyDescent="0.2">
      <c r="A1677" s="178" t="s">
        <v>83</v>
      </c>
      <c r="B1677" s="33" t="s">
        <v>713</v>
      </c>
      <c r="C1677" s="33" t="s">
        <v>421</v>
      </c>
      <c r="D1677" s="33" t="s">
        <v>185</v>
      </c>
      <c r="E1677" s="33" t="s">
        <v>795</v>
      </c>
      <c r="F1677" s="37">
        <v>990.37</v>
      </c>
      <c r="G1677" s="33">
        <v>16</v>
      </c>
      <c r="H1677" s="33">
        <v>16</v>
      </c>
      <c r="I1677" s="37">
        <f>Table1[[#This Row],[SumOfPaid]]*Table1[[#This Row],[Actuarial Factor 6/13/22]]</f>
        <v>1146.1754784562456</v>
      </c>
      <c r="J1677" s="33">
        <v>1.1573204746269028</v>
      </c>
      <c r="K1677" s="33" t="s">
        <v>243</v>
      </c>
      <c r="L1677" s="33" t="s">
        <v>805</v>
      </c>
      <c r="M1677" s="35">
        <f>IFERROR(INDEX(FreeStand_MedicareCRs!E:E,MATCH(Table1[[#This Row],[Medicare Number]],FreeStand_MedicareCRs!A:A,0)),INDEX(HospitalBased_Mdcr_Rates!G:G,MATCH(Table1[[#This Row],[Medicare Number]],HospitalBased_Mdcr_Rates!E:E,0)))</f>
        <v>146.43</v>
      </c>
      <c r="N1677" s="35" t="str">
        <f>IFERROR(IF(Table1[[#This Row],[Medicare Rate in CR]]&gt;0,"Y","N"),"N")</f>
        <v>Y</v>
      </c>
      <c r="O1677" s="40">
        <f>Table1[[#This Row],[Medicare Rate in CR]]*Table1[[#This Row],[SumOfUnits]]*Table1[[#This Row],[Actuarial Factor 6/13/22]]</f>
        <v>2711.4629935938783</v>
      </c>
      <c r="P167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2711.4629935938783</v>
      </c>
      <c r="Q1677" s="37">
        <f>Table1[[#This Row],[Trended Medicare Pricing for all RHCs]]-Table1[[#This Row],[SumOfSFY23 Estimated Payment 6/13/2022]]</f>
        <v>1565.2875151376327</v>
      </c>
      <c r="R1677" s="35">
        <f>Table1[[#This Row],[SumOfUnits]]*Table1[[#This Row],[Actuarial Factor 6/13/22]]</f>
        <v>18.517127594030445</v>
      </c>
    </row>
    <row r="1678" spans="1:18" x14ac:dyDescent="0.2">
      <c r="A1678" s="178" t="s">
        <v>83</v>
      </c>
      <c r="B1678" s="33" t="s">
        <v>713</v>
      </c>
      <c r="C1678" s="33" t="s">
        <v>381</v>
      </c>
      <c r="D1678" s="33" t="s">
        <v>184</v>
      </c>
      <c r="E1678" s="33" t="s">
        <v>790</v>
      </c>
      <c r="F1678" s="37">
        <v>61.84</v>
      </c>
      <c r="G1678" s="33">
        <v>1</v>
      </c>
      <c r="H1678" s="33">
        <v>1</v>
      </c>
      <c r="I1678" s="37">
        <f>Table1[[#This Row],[SumOfPaid]]*Table1[[#This Row],[Actuarial Factor 6/13/22]]</f>
        <v>126.65275986429957</v>
      </c>
      <c r="J1678" s="33">
        <v>2.048071795994495</v>
      </c>
      <c r="K1678" s="33" t="s">
        <v>243</v>
      </c>
      <c r="L1678" s="33" t="s">
        <v>805</v>
      </c>
      <c r="M1678" s="35">
        <f>IFERROR(INDEX(FreeStand_MedicareCRs!E:E,MATCH(Table1[[#This Row],[Medicare Number]],FreeStand_MedicareCRs!A:A,0)),INDEX(HospitalBased_Mdcr_Rates!G:G,MATCH(Table1[[#This Row],[Medicare Number]],HospitalBased_Mdcr_Rates!E:E,0)))</f>
        <v>146.43</v>
      </c>
      <c r="N1678" s="35" t="str">
        <f>IFERROR(IF(Table1[[#This Row],[Medicare Rate in CR]]&gt;0,"Y","N"),"N")</f>
        <v>Y</v>
      </c>
      <c r="O1678" s="40">
        <f>Table1[[#This Row],[Medicare Rate in CR]]*Table1[[#This Row],[SumOfUnits]]*Table1[[#This Row],[Actuarial Factor 6/13/22]]</f>
        <v>299.89915308747391</v>
      </c>
      <c r="P167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299.89915308747391</v>
      </c>
      <c r="Q1678" s="37">
        <f>Table1[[#This Row],[Trended Medicare Pricing for all RHCs]]-Table1[[#This Row],[SumOfSFY23 Estimated Payment 6/13/2022]]</f>
        <v>173.24639322317432</v>
      </c>
      <c r="R1678" s="35">
        <f>Table1[[#This Row],[SumOfUnits]]*Table1[[#This Row],[Actuarial Factor 6/13/22]]</f>
        <v>2.048071795994495</v>
      </c>
    </row>
    <row r="1679" spans="1:18" x14ac:dyDescent="0.2">
      <c r="A1679" s="178" t="s">
        <v>83</v>
      </c>
      <c r="B1679" s="33" t="s">
        <v>713</v>
      </c>
      <c r="C1679" s="33" t="s">
        <v>220</v>
      </c>
      <c r="D1679" s="33" t="s">
        <v>185</v>
      </c>
      <c r="E1679" s="33" t="s">
        <v>795</v>
      </c>
      <c r="F1679" s="37">
        <v>185.52</v>
      </c>
      <c r="G1679" s="33">
        <v>3</v>
      </c>
      <c r="H1679" s="33">
        <v>3</v>
      </c>
      <c r="I1679" s="37">
        <f>Table1[[#This Row],[SumOfPaid]]*Table1[[#This Row],[Actuarial Factor 6/13/22]]</f>
        <v>224.30476054996021</v>
      </c>
      <c r="J1679" s="33">
        <v>1.2090597269833991</v>
      </c>
      <c r="K1679" s="33" t="s">
        <v>243</v>
      </c>
      <c r="L1679" s="33" t="s">
        <v>805</v>
      </c>
      <c r="M1679" s="35">
        <f>IFERROR(INDEX(FreeStand_MedicareCRs!E:E,MATCH(Table1[[#This Row],[Medicare Number]],FreeStand_MedicareCRs!A:A,0)),INDEX(HospitalBased_Mdcr_Rates!G:G,MATCH(Table1[[#This Row],[Medicare Number]],HospitalBased_Mdcr_Rates!E:E,0)))</f>
        <v>146.43</v>
      </c>
      <c r="N1679" s="35" t="str">
        <f>IFERROR(IF(Table1[[#This Row],[Medicare Rate in CR]]&gt;0,"Y","N"),"N")</f>
        <v>Y</v>
      </c>
      <c r="O1679" s="40">
        <f>Table1[[#This Row],[Medicare Rate in CR]]*Table1[[#This Row],[SumOfUnits]]*Table1[[#This Row],[Actuarial Factor 6/13/22]]</f>
        <v>531.12784746653745</v>
      </c>
      <c r="P167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531.12784746653745</v>
      </c>
      <c r="Q1679" s="37">
        <f>Table1[[#This Row],[Trended Medicare Pricing for all RHCs]]-Table1[[#This Row],[SumOfSFY23 Estimated Payment 6/13/2022]]</f>
        <v>306.82308691657727</v>
      </c>
      <c r="R1679" s="35">
        <f>Table1[[#This Row],[SumOfUnits]]*Table1[[#This Row],[Actuarial Factor 6/13/22]]</f>
        <v>3.6271791809501974</v>
      </c>
    </row>
    <row r="1680" spans="1:18" x14ac:dyDescent="0.2">
      <c r="A1680" s="178" t="s">
        <v>84</v>
      </c>
      <c r="B1680" s="33" t="s">
        <v>645</v>
      </c>
      <c r="C1680" s="33" t="s">
        <v>421</v>
      </c>
      <c r="D1680" s="33" t="s">
        <v>184</v>
      </c>
      <c r="E1680" s="33" t="s">
        <v>791</v>
      </c>
      <c r="F1680" s="37">
        <v>169.14</v>
      </c>
      <c r="G1680" s="33">
        <v>1</v>
      </c>
      <c r="H1680" s="33">
        <v>1</v>
      </c>
      <c r="I1680" s="37">
        <f>Table1[[#This Row],[SumOfPaid]]*Table1[[#This Row],[Actuarial Factor 6/13/22]]</f>
        <v>276.21815821883416</v>
      </c>
      <c r="J1680" s="33">
        <v>1.6330741292351554</v>
      </c>
      <c r="K1680" s="33" t="s">
        <v>236</v>
      </c>
      <c r="L1680" s="33" t="s">
        <v>805</v>
      </c>
      <c r="M1680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80" s="35" t="str">
        <f>IFERROR(IF(Table1[[#This Row],[Medicare Rate in CR]]&gt;0,"Y","N"),"N")</f>
        <v>Y</v>
      </c>
      <c r="O1680" s="40">
        <f>Table1[[#This Row],[Medicare Rate in CR]]*Table1[[#This Row],[SumOfUnits]]*Table1[[#This Row],[Actuarial Factor 6/13/22]]</f>
        <v>396.47773709571101</v>
      </c>
      <c r="P168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396.47773709571101</v>
      </c>
      <c r="Q1680" s="37">
        <f>Table1[[#This Row],[Trended Medicare Pricing for all RHCs]]-Table1[[#This Row],[SumOfSFY23 Estimated Payment 6/13/2022]]</f>
        <v>120.25957887687684</v>
      </c>
      <c r="R1680" s="35">
        <f>Table1[[#This Row],[SumOfUnits]]*Table1[[#This Row],[Actuarial Factor 6/13/22]]</f>
        <v>1.6330741292351554</v>
      </c>
    </row>
    <row r="1681" spans="1:18" x14ac:dyDescent="0.2">
      <c r="A1681" s="178" t="s">
        <v>84</v>
      </c>
      <c r="B1681" s="33" t="s">
        <v>645</v>
      </c>
      <c r="C1681" s="33" t="s">
        <v>426</v>
      </c>
      <c r="D1681" s="33" t="s">
        <v>184</v>
      </c>
      <c r="E1681" s="33" t="s">
        <v>790</v>
      </c>
      <c r="F1681" s="37">
        <v>169.14</v>
      </c>
      <c r="G1681" s="33">
        <v>1</v>
      </c>
      <c r="H1681" s="33">
        <v>1</v>
      </c>
      <c r="I1681" s="37">
        <f>Table1[[#This Row],[SumOfPaid]]*Table1[[#This Row],[Actuarial Factor 6/13/22]]</f>
        <v>346.91402299442535</v>
      </c>
      <c r="J1681" s="33">
        <v>2.0510466063286352</v>
      </c>
      <c r="K1681" s="33" t="s">
        <v>236</v>
      </c>
      <c r="L1681" s="33" t="s">
        <v>805</v>
      </c>
      <c r="M1681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81" s="35" t="str">
        <f>IFERROR(IF(Table1[[#This Row],[Medicare Rate in CR]]&gt;0,"Y","N"),"N")</f>
        <v>Y</v>
      </c>
      <c r="O1681" s="40">
        <f>Table1[[#This Row],[Medicare Rate in CR]]*Table1[[#This Row],[SumOfUnits]]*Table1[[#This Row],[Actuarial Factor 6/13/22]]</f>
        <v>497.95309508446604</v>
      </c>
      <c r="P168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497.95309508446604</v>
      </c>
      <c r="Q1681" s="37">
        <f>Table1[[#This Row],[Trended Medicare Pricing for all RHCs]]-Table1[[#This Row],[SumOfSFY23 Estimated Payment 6/13/2022]]</f>
        <v>151.03907209004069</v>
      </c>
      <c r="R1681" s="35">
        <f>Table1[[#This Row],[SumOfUnits]]*Table1[[#This Row],[Actuarial Factor 6/13/22]]</f>
        <v>2.0510466063286352</v>
      </c>
    </row>
    <row r="1682" spans="1:18" x14ac:dyDescent="0.2">
      <c r="A1682" s="178" t="s">
        <v>84</v>
      </c>
      <c r="B1682" s="33" t="s">
        <v>645</v>
      </c>
      <c r="C1682" s="33" t="s">
        <v>426</v>
      </c>
      <c r="D1682" s="33" t="s">
        <v>184</v>
      </c>
      <c r="E1682" s="33" t="s">
        <v>791</v>
      </c>
      <c r="F1682" s="37">
        <v>171.68</v>
      </c>
      <c r="G1682" s="33">
        <v>1</v>
      </c>
      <c r="H1682" s="33">
        <v>1</v>
      </c>
      <c r="I1682" s="37">
        <f>Table1[[#This Row],[SumOfPaid]]*Table1[[#This Row],[Actuarial Factor 6/13/22]]</f>
        <v>277.08084024834773</v>
      </c>
      <c r="J1682" s="33">
        <v>1.6139377926860887</v>
      </c>
      <c r="K1682" s="33" t="s">
        <v>236</v>
      </c>
      <c r="L1682" s="33" t="s">
        <v>805</v>
      </c>
      <c r="M1682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82" s="35" t="str">
        <f>IFERROR(IF(Table1[[#This Row],[Medicare Rate in CR]]&gt;0,"Y","N"),"N")</f>
        <v>Y</v>
      </c>
      <c r="O1682" s="40">
        <f>Table1[[#This Row],[Medicare Rate in CR]]*Table1[[#This Row],[SumOfUnits]]*Table1[[#This Row],[Actuarial Factor 6/13/22]]</f>
        <v>391.8318173083286</v>
      </c>
      <c r="P168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391.8318173083286</v>
      </c>
      <c r="Q1682" s="37">
        <f>Table1[[#This Row],[Trended Medicare Pricing for all RHCs]]-Table1[[#This Row],[SumOfSFY23 Estimated Payment 6/13/2022]]</f>
        <v>114.75097705998087</v>
      </c>
      <c r="R1682" s="35">
        <f>Table1[[#This Row],[SumOfUnits]]*Table1[[#This Row],[Actuarial Factor 6/13/22]]</f>
        <v>1.6139377926860887</v>
      </c>
    </row>
    <row r="1683" spans="1:18" x14ac:dyDescent="0.2">
      <c r="A1683" s="178" t="s">
        <v>84</v>
      </c>
      <c r="B1683" s="33" t="s">
        <v>645</v>
      </c>
      <c r="C1683" s="33" t="s">
        <v>413</v>
      </c>
      <c r="D1683" s="33" t="s">
        <v>184</v>
      </c>
      <c r="E1683" s="33" t="s">
        <v>786</v>
      </c>
      <c r="F1683" s="37">
        <v>169.14</v>
      </c>
      <c r="G1683" s="33">
        <v>1</v>
      </c>
      <c r="H1683" s="33">
        <v>1</v>
      </c>
      <c r="I1683" s="37">
        <f>Table1[[#This Row],[SumOfPaid]]*Table1[[#This Row],[Actuarial Factor 6/13/22]]</f>
        <v>240.41524221526151</v>
      </c>
      <c r="J1683" s="33">
        <v>1.4213979083319235</v>
      </c>
      <c r="K1683" s="33" t="s">
        <v>236</v>
      </c>
      <c r="L1683" s="33" t="s">
        <v>805</v>
      </c>
      <c r="M1683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83" s="35" t="str">
        <f>IFERROR(IF(Table1[[#This Row],[Medicare Rate in CR]]&gt;0,"Y","N"),"N")</f>
        <v>Y</v>
      </c>
      <c r="O1683" s="40">
        <f>Table1[[#This Row],[Medicare Rate in CR]]*Table1[[#This Row],[SumOfUnits]]*Table1[[#This Row],[Actuarial Factor 6/13/22]]</f>
        <v>345.08698418482436</v>
      </c>
      <c r="P168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345.08698418482436</v>
      </c>
      <c r="Q1683" s="37">
        <f>Table1[[#This Row],[Trended Medicare Pricing for all RHCs]]-Table1[[#This Row],[SumOfSFY23 Estimated Payment 6/13/2022]]</f>
        <v>104.67174196956285</v>
      </c>
      <c r="R1683" s="35">
        <f>Table1[[#This Row],[SumOfUnits]]*Table1[[#This Row],[Actuarial Factor 6/13/22]]</f>
        <v>1.4213979083319235</v>
      </c>
    </row>
    <row r="1684" spans="1:18" x14ac:dyDescent="0.2">
      <c r="A1684" s="178" t="s">
        <v>84</v>
      </c>
      <c r="B1684" s="33" t="s">
        <v>645</v>
      </c>
      <c r="C1684" s="33" t="s">
        <v>413</v>
      </c>
      <c r="D1684" s="33" t="s">
        <v>184</v>
      </c>
      <c r="E1684" s="33" t="s">
        <v>791</v>
      </c>
      <c r="F1684" s="37">
        <v>858.4</v>
      </c>
      <c r="G1684" s="33">
        <v>5</v>
      </c>
      <c r="H1684" s="33">
        <v>5</v>
      </c>
      <c r="I1684" s="37">
        <f>Table1[[#This Row],[SumOfPaid]]*Table1[[#This Row],[Actuarial Factor 6/13/22]]</f>
        <v>1462.9878385821139</v>
      </c>
      <c r="J1684" s="33">
        <v>1.7043194764470107</v>
      </c>
      <c r="K1684" s="33" t="s">
        <v>236</v>
      </c>
      <c r="L1684" s="33" t="s">
        <v>805</v>
      </c>
      <c r="M1684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84" s="35" t="str">
        <f>IFERROR(IF(Table1[[#This Row],[Medicare Rate in CR]]&gt;0,"Y","N"),"N")</f>
        <v>Y</v>
      </c>
      <c r="O1684" s="40">
        <f>Table1[[#This Row],[Medicare Rate in CR]]*Table1[[#This Row],[SumOfUnits]]*Table1[[#This Row],[Actuarial Factor 6/13/22]]</f>
        <v>2068.8734124590264</v>
      </c>
      <c r="P168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2068.8734124590264</v>
      </c>
      <c r="Q1684" s="37">
        <f>Table1[[#This Row],[Trended Medicare Pricing for all RHCs]]-Table1[[#This Row],[SumOfSFY23 Estimated Payment 6/13/2022]]</f>
        <v>605.88557387691253</v>
      </c>
      <c r="R1684" s="35">
        <f>Table1[[#This Row],[SumOfUnits]]*Table1[[#This Row],[Actuarial Factor 6/13/22]]</f>
        <v>8.5215973822350541</v>
      </c>
    </row>
    <row r="1685" spans="1:18" x14ac:dyDescent="0.2">
      <c r="A1685" s="178" t="s">
        <v>84</v>
      </c>
      <c r="B1685" s="33" t="s">
        <v>645</v>
      </c>
      <c r="C1685" s="33" t="s">
        <v>413</v>
      </c>
      <c r="D1685" s="33" t="s">
        <v>184</v>
      </c>
      <c r="E1685" s="33" t="s">
        <v>787</v>
      </c>
      <c r="F1685" s="37">
        <v>858.4</v>
      </c>
      <c r="G1685" s="33">
        <v>5</v>
      </c>
      <c r="H1685" s="33">
        <v>5</v>
      </c>
      <c r="I1685" s="37">
        <f>Table1[[#This Row],[SumOfPaid]]*Table1[[#This Row],[Actuarial Factor 6/13/22]]</f>
        <v>1088.1247646865791</v>
      </c>
      <c r="J1685" s="33">
        <v>1.2676197165500689</v>
      </c>
      <c r="K1685" s="33" t="s">
        <v>236</v>
      </c>
      <c r="L1685" s="33" t="s">
        <v>805</v>
      </c>
      <c r="M1685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85" s="35" t="str">
        <f>IFERROR(IF(Table1[[#This Row],[Medicare Rate in CR]]&gt;0,"Y","N"),"N")</f>
        <v>Y</v>
      </c>
      <c r="O1685" s="40">
        <f>Table1[[#This Row],[Medicare Rate in CR]]*Table1[[#This Row],[SumOfUnits]]*Table1[[#This Row],[Actuarial Factor 6/13/22]]</f>
        <v>1538.7635739201287</v>
      </c>
      <c r="P168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1538.7635739201287</v>
      </c>
      <c r="Q1685" s="37">
        <f>Table1[[#This Row],[Trended Medicare Pricing for all RHCs]]-Table1[[#This Row],[SumOfSFY23 Estimated Payment 6/13/2022]]</f>
        <v>450.63880923354964</v>
      </c>
      <c r="R1685" s="35">
        <f>Table1[[#This Row],[SumOfUnits]]*Table1[[#This Row],[Actuarial Factor 6/13/22]]</f>
        <v>6.3380985827503444</v>
      </c>
    </row>
    <row r="1686" spans="1:18" x14ac:dyDescent="0.2">
      <c r="A1686" s="178" t="s">
        <v>84</v>
      </c>
      <c r="B1686" s="33" t="s">
        <v>645</v>
      </c>
      <c r="C1686" s="33" t="s">
        <v>408</v>
      </c>
      <c r="D1686" s="33" t="s">
        <v>184</v>
      </c>
      <c r="E1686" s="33" t="s">
        <v>786</v>
      </c>
      <c r="F1686" s="37">
        <v>340.82</v>
      </c>
      <c r="G1686" s="33">
        <v>2</v>
      </c>
      <c r="H1686" s="33">
        <v>2</v>
      </c>
      <c r="I1686" s="37">
        <f>Table1[[#This Row],[SumOfPaid]]*Table1[[#This Row],[Actuarial Factor 6/13/22]]</f>
        <v>459.8454167780726</v>
      </c>
      <c r="J1686" s="33">
        <v>1.3492324886393774</v>
      </c>
      <c r="K1686" s="33" t="s">
        <v>236</v>
      </c>
      <c r="L1686" s="33" t="s">
        <v>805</v>
      </c>
      <c r="M1686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86" s="35" t="str">
        <f>IFERROR(IF(Table1[[#This Row],[Medicare Rate in CR]]&gt;0,"Y","N"),"N")</f>
        <v>Y</v>
      </c>
      <c r="O1686" s="40">
        <f>Table1[[#This Row],[Medicare Rate in CR]]*Table1[[#This Row],[SumOfUnits]]*Table1[[#This Row],[Actuarial Factor 6/13/22]]</f>
        <v>655.13332718373613</v>
      </c>
      <c r="P168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655.13332718373613</v>
      </c>
      <c r="Q1686" s="37">
        <f>Table1[[#This Row],[Trended Medicare Pricing for all RHCs]]-Table1[[#This Row],[SumOfSFY23 Estimated Payment 6/13/2022]]</f>
        <v>195.28791040566352</v>
      </c>
      <c r="R1686" s="35">
        <f>Table1[[#This Row],[SumOfUnits]]*Table1[[#This Row],[Actuarial Factor 6/13/22]]</f>
        <v>2.6984649772787548</v>
      </c>
    </row>
    <row r="1687" spans="1:18" x14ac:dyDescent="0.2">
      <c r="A1687" s="178" t="s">
        <v>84</v>
      </c>
      <c r="B1687" s="33" t="s">
        <v>645</v>
      </c>
      <c r="C1687" s="33" t="s">
        <v>408</v>
      </c>
      <c r="D1687" s="33" t="s">
        <v>184</v>
      </c>
      <c r="E1687" s="33" t="s">
        <v>790</v>
      </c>
      <c r="F1687" s="37">
        <v>502.74</v>
      </c>
      <c r="G1687" s="33">
        <v>3</v>
      </c>
      <c r="H1687" s="33">
        <v>3</v>
      </c>
      <c r="I1687" s="37">
        <f>Table1[[#This Row],[SumOfPaid]]*Table1[[#This Row],[Actuarial Factor 6/13/22]]</f>
        <v>949.26232114880702</v>
      </c>
      <c r="J1687" s="33">
        <v>1.8881774299813163</v>
      </c>
      <c r="K1687" s="33" t="s">
        <v>236</v>
      </c>
      <c r="L1687" s="33" t="s">
        <v>805</v>
      </c>
      <c r="M1687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87" s="35" t="str">
        <f>IFERROR(IF(Table1[[#This Row],[Medicare Rate in CR]]&gt;0,"Y","N"),"N")</f>
        <v>Y</v>
      </c>
      <c r="O1687" s="40">
        <f>Table1[[#This Row],[Medicare Rate in CR]]*Table1[[#This Row],[SumOfUnits]]*Table1[[#This Row],[Actuarial Factor 6/13/22]]</f>
        <v>1375.2351493525921</v>
      </c>
      <c r="P168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1375.2351493525921</v>
      </c>
      <c r="Q1687" s="37">
        <f>Table1[[#This Row],[Trended Medicare Pricing for all RHCs]]-Table1[[#This Row],[SumOfSFY23 Estimated Payment 6/13/2022]]</f>
        <v>425.97282820378507</v>
      </c>
      <c r="R1687" s="35">
        <f>Table1[[#This Row],[SumOfUnits]]*Table1[[#This Row],[Actuarial Factor 6/13/22]]</f>
        <v>5.6645322899439492</v>
      </c>
    </row>
    <row r="1688" spans="1:18" x14ac:dyDescent="0.2">
      <c r="A1688" s="178" t="s">
        <v>84</v>
      </c>
      <c r="B1688" s="33" t="s">
        <v>645</v>
      </c>
      <c r="C1688" s="33" t="s">
        <v>408</v>
      </c>
      <c r="D1688" s="33" t="s">
        <v>184</v>
      </c>
      <c r="E1688" s="33" t="s">
        <v>789</v>
      </c>
      <c r="F1688" s="37">
        <v>340.82</v>
      </c>
      <c r="G1688" s="33">
        <v>2</v>
      </c>
      <c r="H1688" s="33">
        <v>2</v>
      </c>
      <c r="I1688" s="37">
        <f>Table1[[#This Row],[SumOfPaid]]*Table1[[#This Row],[Actuarial Factor 6/13/22]]</f>
        <v>513.89872473842092</v>
      </c>
      <c r="J1688" s="33">
        <v>1.5078303055525524</v>
      </c>
      <c r="K1688" s="33" t="s">
        <v>236</v>
      </c>
      <c r="L1688" s="33" t="s">
        <v>805</v>
      </c>
      <c r="M1688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88" s="35" t="str">
        <f>IFERROR(IF(Table1[[#This Row],[Medicare Rate in CR]]&gt;0,"Y","N"),"N")</f>
        <v>Y</v>
      </c>
      <c r="O1688" s="40">
        <f>Table1[[#This Row],[Medicare Rate in CR]]*Table1[[#This Row],[SumOfUnits]]*Table1[[#This Row],[Actuarial Factor 6/13/22]]</f>
        <v>732.14208316409736</v>
      </c>
      <c r="P168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732.14208316409736</v>
      </c>
      <c r="Q1688" s="37">
        <f>Table1[[#This Row],[Trended Medicare Pricing for all RHCs]]-Table1[[#This Row],[SumOfSFY23 Estimated Payment 6/13/2022]]</f>
        <v>218.24335842567643</v>
      </c>
      <c r="R1688" s="35">
        <f>Table1[[#This Row],[SumOfUnits]]*Table1[[#This Row],[Actuarial Factor 6/13/22]]</f>
        <v>3.0156606111051047</v>
      </c>
    </row>
    <row r="1689" spans="1:18" x14ac:dyDescent="0.2">
      <c r="A1689" s="178" t="s">
        <v>84</v>
      </c>
      <c r="B1689" s="33" t="s">
        <v>645</v>
      </c>
      <c r="C1689" s="33" t="s">
        <v>423</v>
      </c>
      <c r="D1689" s="33" t="s">
        <v>184</v>
      </c>
      <c r="E1689" s="33" t="s">
        <v>792</v>
      </c>
      <c r="F1689" s="37">
        <v>3913.08</v>
      </c>
      <c r="G1689" s="33">
        <v>23</v>
      </c>
      <c r="H1689" s="33">
        <v>23</v>
      </c>
      <c r="I1689" s="37">
        <f>Table1[[#This Row],[SumOfPaid]]*Table1[[#This Row],[Actuarial Factor 6/13/22]]</f>
        <v>5478.2266874072011</v>
      </c>
      <c r="J1689" s="33">
        <v>1.3999781980964359</v>
      </c>
      <c r="K1689" s="33" t="s">
        <v>236</v>
      </c>
      <c r="L1689" s="33" t="s">
        <v>805</v>
      </c>
      <c r="M1689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89" s="35" t="str">
        <f>IFERROR(IF(Table1[[#This Row],[Medicare Rate in CR]]&gt;0,"Y","N"),"N")</f>
        <v>Y</v>
      </c>
      <c r="O1689" s="40">
        <f>Table1[[#This Row],[Medicare Rate in CR]]*Table1[[#This Row],[SumOfUnits]]*Table1[[#This Row],[Actuarial Factor 6/13/22]]</f>
        <v>7817.3942594786113</v>
      </c>
      <c r="P168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7817.3942594786113</v>
      </c>
      <c r="Q1689" s="37">
        <f>Table1[[#This Row],[Trended Medicare Pricing for all RHCs]]-Table1[[#This Row],[SumOfSFY23 Estimated Payment 6/13/2022]]</f>
        <v>2339.1675720714102</v>
      </c>
      <c r="R1689" s="35">
        <f>Table1[[#This Row],[SumOfUnits]]*Table1[[#This Row],[Actuarial Factor 6/13/22]]</f>
        <v>32.199498556218025</v>
      </c>
    </row>
    <row r="1690" spans="1:18" x14ac:dyDescent="0.2">
      <c r="A1690" s="178" t="s">
        <v>84</v>
      </c>
      <c r="B1690" s="33" t="s">
        <v>645</v>
      </c>
      <c r="C1690" s="33" t="s">
        <v>423</v>
      </c>
      <c r="D1690" s="33" t="s">
        <v>184</v>
      </c>
      <c r="E1690" s="33" t="s">
        <v>786</v>
      </c>
      <c r="F1690" s="37">
        <v>91164.569999999978</v>
      </c>
      <c r="G1690" s="33">
        <v>535</v>
      </c>
      <c r="H1690" s="33">
        <v>535</v>
      </c>
      <c r="I1690" s="37">
        <f>Table1[[#This Row],[SumOfPaid]]*Table1[[#This Row],[Actuarial Factor 6/13/22]]</f>
        <v>136530.92680119665</v>
      </c>
      <c r="J1690" s="33">
        <v>1.4976314460891627</v>
      </c>
      <c r="K1690" s="33" t="s">
        <v>236</v>
      </c>
      <c r="L1690" s="33" t="s">
        <v>805</v>
      </c>
      <c r="M1690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90" s="35" t="str">
        <f>IFERROR(IF(Table1[[#This Row],[Medicare Rate in CR]]&gt;0,"Y","N"),"N")</f>
        <v>Y</v>
      </c>
      <c r="O1690" s="40">
        <f>Table1[[#This Row],[Medicare Rate in CR]]*Table1[[#This Row],[SumOfUnits]]*Table1[[#This Row],[Actuarial Factor 6/13/22]]</f>
        <v>194523.3049276169</v>
      </c>
      <c r="P169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194523.3049276169</v>
      </c>
      <c r="Q1690" s="37">
        <f>Table1[[#This Row],[Trended Medicare Pricing for all RHCs]]-Table1[[#This Row],[SumOfSFY23 Estimated Payment 6/13/2022]]</f>
        <v>57992.378126420255</v>
      </c>
      <c r="R1690" s="35">
        <f>Table1[[#This Row],[SumOfUnits]]*Table1[[#This Row],[Actuarial Factor 6/13/22]]</f>
        <v>801.23282365770206</v>
      </c>
    </row>
    <row r="1691" spans="1:18" x14ac:dyDescent="0.2">
      <c r="A1691" s="178" t="s">
        <v>84</v>
      </c>
      <c r="B1691" s="33" t="s">
        <v>645</v>
      </c>
      <c r="C1691" s="33" t="s">
        <v>423</v>
      </c>
      <c r="D1691" s="33" t="s">
        <v>184</v>
      </c>
      <c r="E1691" s="33" t="s">
        <v>790</v>
      </c>
      <c r="F1691" s="37">
        <v>21986.560000000001</v>
      </c>
      <c r="G1691" s="33">
        <v>130</v>
      </c>
      <c r="H1691" s="33">
        <v>130</v>
      </c>
      <c r="I1691" s="37">
        <f>Table1[[#This Row],[SumOfPaid]]*Table1[[#This Row],[Actuarial Factor 6/13/22]]</f>
        <v>46010.458809381977</v>
      </c>
      <c r="J1691" s="33">
        <v>2.0926629181364422</v>
      </c>
      <c r="K1691" s="33" t="s">
        <v>236</v>
      </c>
      <c r="L1691" s="33" t="s">
        <v>805</v>
      </c>
      <c r="M1691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91" s="35" t="str">
        <f>IFERROR(IF(Table1[[#This Row],[Medicare Rate in CR]]&gt;0,"Y","N"),"N")</f>
        <v>Y</v>
      </c>
      <c r="O1691" s="40">
        <f>Table1[[#This Row],[Medicare Rate in CR]]*Table1[[#This Row],[SumOfUnits]]*Table1[[#This Row],[Actuarial Factor 6/13/22]]</f>
        <v>66047.371424471508</v>
      </c>
      <c r="P169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66047.371424471508</v>
      </c>
      <c r="Q1691" s="37">
        <f>Table1[[#This Row],[Trended Medicare Pricing for all RHCs]]-Table1[[#This Row],[SumOfSFY23 Estimated Payment 6/13/2022]]</f>
        <v>20036.912615089532</v>
      </c>
      <c r="R1691" s="35">
        <f>Table1[[#This Row],[SumOfUnits]]*Table1[[#This Row],[Actuarial Factor 6/13/22]]</f>
        <v>272.04617935773751</v>
      </c>
    </row>
    <row r="1692" spans="1:18" x14ac:dyDescent="0.2">
      <c r="A1692" s="178" t="s">
        <v>84</v>
      </c>
      <c r="B1692" s="33" t="s">
        <v>645</v>
      </c>
      <c r="C1692" s="33" t="s">
        <v>423</v>
      </c>
      <c r="D1692" s="33" t="s">
        <v>184</v>
      </c>
      <c r="E1692" s="33" t="s">
        <v>793</v>
      </c>
      <c r="F1692" s="37">
        <v>171.68</v>
      </c>
      <c r="G1692" s="33">
        <v>1</v>
      </c>
      <c r="H1692" s="33">
        <v>1</v>
      </c>
      <c r="I1692" s="37">
        <f>Table1[[#This Row],[SumOfPaid]]*Table1[[#This Row],[Actuarial Factor 6/13/22]]</f>
        <v>359.26836978566439</v>
      </c>
      <c r="J1692" s="33">
        <v>2.0926629181364422</v>
      </c>
      <c r="K1692" s="33" t="s">
        <v>236</v>
      </c>
      <c r="L1692" s="33" t="s">
        <v>805</v>
      </c>
      <c r="M1692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92" s="35" t="str">
        <f>IFERROR(IF(Table1[[#This Row],[Medicare Rate in CR]]&gt;0,"Y","N"),"N")</f>
        <v>Y</v>
      </c>
      <c r="O1692" s="40">
        <f>Table1[[#This Row],[Medicare Rate in CR]]*Table1[[#This Row],[SumOfUnits]]*Table1[[#This Row],[Actuarial Factor 6/13/22]]</f>
        <v>508.05670326516542</v>
      </c>
      <c r="P169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508.05670326516542</v>
      </c>
      <c r="Q1692" s="37">
        <f>Table1[[#This Row],[Trended Medicare Pricing for all RHCs]]-Table1[[#This Row],[SumOfSFY23 Estimated Payment 6/13/2022]]</f>
        <v>148.78833347950103</v>
      </c>
      <c r="R1692" s="35">
        <f>Table1[[#This Row],[SumOfUnits]]*Table1[[#This Row],[Actuarial Factor 6/13/22]]</f>
        <v>2.0926629181364422</v>
      </c>
    </row>
    <row r="1693" spans="1:18" x14ac:dyDescent="0.2">
      <c r="A1693" s="178" t="s">
        <v>84</v>
      </c>
      <c r="B1693" s="33" t="s">
        <v>645</v>
      </c>
      <c r="C1693" s="33" t="s">
        <v>423</v>
      </c>
      <c r="D1693" s="33" t="s">
        <v>184</v>
      </c>
      <c r="E1693" s="33" t="s">
        <v>789</v>
      </c>
      <c r="F1693" s="37">
        <v>77874.650000000009</v>
      </c>
      <c r="G1693" s="33">
        <v>458</v>
      </c>
      <c r="H1693" s="33">
        <v>458</v>
      </c>
      <c r="I1693" s="37">
        <f>Table1[[#This Row],[SumOfPaid]]*Table1[[#This Row],[Actuarial Factor 6/13/22]]</f>
        <v>118017.12946365359</v>
      </c>
      <c r="J1693" s="33">
        <v>1.5154755682838199</v>
      </c>
      <c r="K1693" s="33" t="s">
        <v>236</v>
      </c>
      <c r="L1693" s="33" t="s">
        <v>805</v>
      </c>
      <c r="M1693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93" s="35" t="str">
        <f>IFERROR(IF(Table1[[#This Row],[Medicare Rate in CR]]&gt;0,"Y","N"),"N")</f>
        <v>Y</v>
      </c>
      <c r="O1693" s="40">
        <f>Table1[[#This Row],[Medicare Rate in CR]]*Table1[[#This Row],[SumOfUnits]]*Table1[[#This Row],[Actuarial Factor 6/13/22]]</f>
        <v>168510.63857831919</v>
      </c>
      <c r="P169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168510.63857831919</v>
      </c>
      <c r="Q1693" s="37">
        <f>Table1[[#This Row],[Trended Medicare Pricing for all RHCs]]-Table1[[#This Row],[SumOfSFY23 Estimated Payment 6/13/2022]]</f>
        <v>50493.509114665605</v>
      </c>
      <c r="R1693" s="35">
        <f>Table1[[#This Row],[SumOfUnits]]*Table1[[#This Row],[Actuarial Factor 6/13/22]]</f>
        <v>694.08781027398948</v>
      </c>
    </row>
    <row r="1694" spans="1:18" x14ac:dyDescent="0.2">
      <c r="A1694" s="178" t="s">
        <v>84</v>
      </c>
      <c r="B1694" s="33" t="s">
        <v>645</v>
      </c>
      <c r="C1694" s="33" t="s">
        <v>423</v>
      </c>
      <c r="D1694" s="33" t="s">
        <v>184</v>
      </c>
      <c r="E1694" s="33" t="s">
        <v>791</v>
      </c>
      <c r="F1694" s="37">
        <v>249600.47999999858</v>
      </c>
      <c r="G1694" s="33">
        <v>1467</v>
      </c>
      <c r="H1694" s="33">
        <v>1467</v>
      </c>
      <c r="I1694" s="37">
        <f>Table1[[#This Row],[SumOfPaid]]*Table1[[#This Row],[Actuarial Factor 6/13/22]]</f>
        <v>402777.34809251345</v>
      </c>
      <c r="J1694" s="33">
        <v>1.6136881952010498</v>
      </c>
      <c r="K1694" s="33" t="s">
        <v>236</v>
      </c>
      <c r="L1694" s="33" t="s">
        <v>805</v>
      </c>
      <c r="M1694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94" s="35" t="str">
        <f>IFERROR(IF(Table1[[#This Row],[Medicare Rate in CR]]&gt;0,"Y","N"),"N")</f>
        <v>Y</v>
      </c>
      <c r="O1694" s="40">
        <f>Table1[[#This Row],[Medicare Rate in CR]]*Table1[[#This Row],[SumOfUnits]]*Table1[[#This Row],[Actuarial Factor 6/13/22]]</f>
        <v>574728.37978534622</v>
      </c>
      <c r="P169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574728.37978534622</v>
      </c>
      <c r="Q1694" s="37">
        <f>Table1[[#This Row],[Trended Medicare Pricing for all RHCs]]-Table1[[#This Row],[SumOfSFY23 Estimated Payment 6/13/2022]]</f>
        <v>171951.03169283277</v>
      </c>
      <c r="R1694" s="35">
        <f>Table1[[#This Row],[SumOfUnits]]*Table1[[#This Row],[Actuarial Factor 6/13/22]]</f>
        <v>2367.2805823599401</v>
      </c>
    </row>
    <row r="1695" spans="1:18" x14ac:dyDescent="0.2">
      <c r="A1695" s="178" t="s">
        <v>84</v>
      </c>
      <c r="B1695" s="33" t="s">
        <v>645</v>
      </c>
      <c r="C1695" s="33" t="s">
        <v>423</v>
      </c>
      <c r="D1695" s="33" t="s">
        <v>184</v>
      </c>
      <c r="E1695" s="33" t="s">
        <v>788</v>
      </c>
      <c r="F1695" s="37">
        <v>19823.440000000002</v>
      </c>
      <c r="G1695" s="33">
        <v>116</v>
      </c>
      <c r="H1695" s="33">
        <v>116</v>
      </c>
      <c r="I1695" s="37">
        <f>Table1[[#This Row],[SumOfPaid]]*Table1[[#This Row],[Actuarial Factor 6/13/22]]</f>
        <v>38947.800459262784</v>
      </c>
      <c r="J1695" s="33">
        <v>1.9647347009027081</v>
      </c>
      <c r="K1695" s="33" t="s">
        <v>236</v>
      </c>
      <c r="L1695" s="33" t="s">
        <v>805</v>
      </c>
      <c r="M1695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95" s="35" t="str">
        <f>IFERROR(IF(Table1[[#This Row],[Medicare Rate in CR]]&gt;0,"Y","N"),"N")</f>
        <v>Y</v>
      </c>
      <c r="O1695" s="40">
        <f>Table1[[#This Row],[Medicare Rate in CR]]*Table1[[#This Row],[SumOfUnits]]*Table1[[#This Row],[Actuarial Factor 6/13/22]]</f>
        <v>55331.801719478499</v>
      </c>
      <c r="P169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55331.801719478499</v>
      </c>
      <c r="Q1695" s="37">
        <f>Table1[[#This Row],[Trended Medicare Pricing for all RHCs]]-Table1[[#This Row],[SumOfSFY23 Estimated Payment 6/13/2022]]</f>
        <v>16384.001260215715</v>
      </c>
      <c r="R1695" s="35">
        <f>Table1[[#This Row],[SumOfUnits]]*Table1[[#This Row],[Actuarial Factor 6/13/22]]</f>
        <v>227.90922530471414</v>
      </c>
    </row>
    <row r="1696" spans="1:18" x14ac:dyDescent="0.2">
      <c r="A1696" s="178" t="s">
        <v>84</v>
      </c>
      <c r="B1696" s="33" t="s">
        <v>645</v>
      </c>
      <c r="C1696" s="33" t="s">
        <v>423</v>
      </c>
      <c r="D1696" s="33" t="s">
        <v>184</v>
      </c>
      <c r="E1696" s="33" t="s">
        <v>787</v>
      </c>
      <c r="F1696" s="37">
        <v>154292.62</v>
      </c>
      <c r="G1696" s="33">
        <v>907</v>
      </c>
      <c r="H1696" s="33">
        <v>907</v>
      </c>
      <c r="I1696" s="37">
        <f>Table1[[#This Row],[SumOfPaid]]*Table1[[#This Row],[Actuarial Factor 6/13/22]]</f>
        <v>193116.56188433059</v>
      </c>
      <c r="J1696" s="33">
        <v>1.2516253977949858</v>
      </c>
      <c r="K1696" s="33" t="s">
        <v>236</v>
      </c>
      <c r="L1696" s="33" t="s">
        <v>805</v>
      </c>
      <c r="M1696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96" s="35" t="str">
        <f>IFERROR(IF(Table1[[#This Row],[Medicare Rate in CR]]&gt;0,"Y","N"),"N")</f>
        <v>Y</v>
      </c>
      <c r="O1696" s="40">
        <f>Table1[[#This Row],[Medicare Rate in CR]]*Table1[[#This Row],[SumOfUnits]]*Table1[[#This Row],[Actuarial Factor 6/13/22]]</f>
        <v>275609.73996753665</v>
      </c>
      <c r="P169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275609.73996753665</v>
      </c>
      <c r="Q1696" s="37">
        <f>Table1[[#This Row],[Trended Medicare Pricing for all RHCs]]-Table1[[#This Row],[SumOfSFY23 Estimated Payment 6/13/2022]]</f>
        <v>82493.178083206061</v>
      </c>
      <c r="R1696" s="35">
        <f>Table1[[#This Row],[SumOfUnits]]*Table1[[#This Row],[Actuarial Factor 6/13/22]]</f>
        <v>1135.2242358000522</v>
      </c>
    </row>
    <row r="1697" spans="1:18" x14ac:dyDescent="0.2">
      <c r="A1697" s="178" t="s">
        <v>84</v>
      </c>
      <c r="B1697" s="33" t="s">
        <v>645</v>
      </c>
      <c r="C1697" s="33" t="s">
        <v>423</v>
      </c>
      <c r="D1697" s="33" t="s">
        <v>2</v>
      </c>
      <c r="E1697" s="33" t="s">
        <v>800</v>
      </c>
      <c r="F1697" s="37">
        <v>3408.2</v>
      </c>
      <c r="G1697" s="33">
        <v>20</v>
      </c>
      <c r="H1697" s="33">
        <v>20</v>
      </c>
      <c r="I1697" s="37">
        <f>Table1[[#This Row],[SumOfPaid]]*Table1[[#This Row],[Actuarial Factor 6/13/22]]</f>
        <v>4538.8259472947793</v>
      </c>
      <c r="J1697" s="33">
        <v>1.3317369718017662</v>
      </c>
      <c r="K1697" s="33" t="s">
        <v>236</v>
      </c>
      <c r="L1697" s="33" t="s">
        <v>805</v>
      </c>
      <c r="M1697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97" s="35" t="str">
        <f>IFERROR(IF(Table1[[#This Row],[Medicare Rate in CR]]&gt;0,"Y","N"),"N")</f>
        <v>Y</v>
      </c>
      <c r="O1697" s="40">
        <f>Table1[[#This Row],[Medicare Rate in CR]]*Table1[[#This Row],[SumOfUnits]]*Table1[[#This Row],[Actuarial Factor 6/13/22]]</f>
        <v>6466.3820402806568</v>
      </c>
      <c r="P169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6466.3820402806568</v>
      </c>
      <c r="Q1697" s="37">
        <f>Table1[[#This Row],[Trended Medicare Pricing for all RHCs]]-Table1[[#This Row],[SumOfSFY23 Estimated Payment 6/13/2022]]</f>
        <v>1927.5560929858775</v>
      </c>
      <c r="R1697" s="35">
        <f>Table1[[#This Row],[SumOfUnits]]*Table1[[#This Row],[Actuarial Factor 6/13/22]]</f>
        <v>26.634739436035325</v>
      </c>
    </row>
    <row r="1698" spans="1:18" x14ac:dyDescent="0.2">
      <c r="A1698" s="178" t="s">
        <v>84</v>
      </c>
      <c r="B1698" s="33" t="s">
        <v>645</v>
      </c>
      <c r="C1698" s="33" t="s">
        <v>423</v>
      </c>
      <c r="D1698" s="33" t="s">
        <v>2</v>
      </c>
      <c r="E1698" s="33" t="s">
        <v>798</v>
      </c>
      <c r="F1698" s="37">
        <v>2202.67</v>
      </c>
      <c r="G1698" s="33">
        <v>14</v>
      </c>
      <c r="H1698" s="33">
        <v>14</v>
      </c>
      <c r="I1698" s="37">
        <f>Table1[[#This Row],[SumOfPaid]]*Table1[[#This Row],[Actuarial Factor 6/13/22]]</f>
        <v>3169.9442886191355</v>
      </c>
      <c r="J1698" s="33">
        <v>1.4391371783422553</v>
      </c>
      <c r="K1698" s="33" t="s">
        <v>236</v>
      </c>
      <c r="L1698" s="33" t="s">
        <v>805</v>
      </c>
      <c r="M1698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98" s="35" t="str">
        <f>IFERROR(IF(Table1[[#This Row],[Medicare Rate in CR]]&gt;0,"Y","N"),"N")</f>
        <v>Y</v>
      </c>
      <c r="O1698" s="40">
        <f>Table1[[#This Row],[Medicare Rate in CR]]*Table1[[#This Row],[SumOfUnits]]*Table1[[#This Row],[Actuarial Factor 6/13/22]]</f>
        <v>4891.5121382110583</v>
      </c>
      <c r="P169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4891.5121382110583</v>
      </c>
      <c r="Q1698" s="37">
        <f>Table1[[#This Row],[Trended Medicare Pricing for all RHCs]]-Table1[[#This Row],[SumOfSFY23 Estimated Payment 6/13/2022]]</f>
        <v>1721.5678495919228</v>
      </c>
      <c r="R1698" s="35">
        <f>Table1[[#This Row],[SumOfUnits]]*Table1[[#This Row],[Actuarial Factor 6/13/22]]</f>
        <v>20.147920496791574</v>
      </c>
    </row>
    <row r="1699" spans="1:18" x14ac:dyDescent="0.2">
      <c r="A1699" s="178" t="s">
        <v>84</v>
      </c>
      <c r="B1699" s="33" t="s">
        <v>645</v>
      </c>
      <c r="C1699" s="33" t="s">
        <v>423</v>
      </c>
      <c r="D1699" s="33" t="s">
        <v>2</v>
      </c>
      <c r="E1699" s="33" t="s">
        <v>799</v>
      </c>
      <c r="F1699" s="37">
        <v>7856.6399999999994</v>
      </c>
      <c r="G1699" s="33">
        <v>46</v>
      </c>
      <c r="H1699" s="33">
        <v>46</v>
      </c>
      <c r="I1699" s="37">
        <f>Table1[[#This Row],[SumOfPaid]]*Table1[[#This Row],[Actuarial Factor 6/13/22]]</f>
        <v>9111.0094530063398</v>
      </c>
      <c r="J1699" s="33">
        <v>1.1596572393550348</v>
      </c>
      <c r="K1699" s="33" t="s">
        <v>236</v>
      </c>
      <c r="L1699" s="33" t="s">
        <v>805</v>
      </c>
      <c r="M1699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699" s="35" t="str">
        <f>IFERROR(IF(Table1[[#This Row],[Medicare Rate in CR]]&gt;0,"Y","N"),"N")</f>
        <v>Y</v>
      </c>
      <c r="O1699" s="40">
        <f>Table1[[#This Row],[Medicare Rate in CR]]*Table1[[#This Row],[SumOfUnits]]*Table1[[#This Row],[Actuarial Factor 6/13/22]]</f>
        <v>12950.912890248306</v>
      </c>
      <c r="P169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12950.912890248306</v>
      </c>
      <c r="Q1699" s="37">
        <f>Table1[[#This Row],[Trended Medicare Pricing for all RHCs]]-Table1[[#This Row],[SumOfSFY23 Estimated Payment 6/13/2022]]</f>
        <v>3839.9034372419665</v>
      </c>
      <c r="R1699" s="35">
        <f>Table1[[#This Row],[SumOfUnits]]*Table1[[#This Row],[Actuarial Factor 6/13/22]]</f>
        <v>53.3442330103316</v>
      </c>
    </row>
    <row r="1700" spans="1:18" x14ac:dyDescent="0.2">
      <c r="A1700" s="178" t="s">
        <v>84</v>
      </c>
      <c r="B1700" s="33" t="s">
        <v>645</v>
      </c>
      <c r="C1700" s="33" t="s">
        <v>423</v>
      </c>
      <c r="D1700" s="33" t="s">
        <v>185</v>
      </c>
      <c r="E1700" s="33" t="s">
        <v>794</v>
      </c>
      <c r="F1700" s="37">
        <v>1358.2</v>
      </c>
      <c r="G1700" s="33">
        <v>8</v>
      </c>
      <c r="H1700" s="33">
        <v>8</v>
      </c>
      <c r="I1700" s="37">
        <f>Table1[[#This Row],[SumOfPaid]]*Table1[[#This Row],[Actuarial Factor 6/13/22]]</f>
        <v>1673.0110260527661</v>
      </c>
      <c r="J1700" s="33">
        <v>1.2317854705144795</v>
      </c>
      <c r="K1700" s="33" t="s">
        <v>236</v>
      </c>
      <c r="L1700" s="33" t="s">
        <v>805</v>
      </c>
      <c r="M1700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00" s="35" t="str">
        <f>IFERROR(IF(Table1[[#This Row],[Medicare Rate in CR]]&gt;0,"Y","N"),"N")</f>
        <v>Y</v>
      </c>
      <c r="O1700" s="40">
        <f>Table1[[#This Row],[Medicare Rate in CR]]*Table1[[#This Row],[SumOfUnits]]*Table1[[#This Row],[Actuarial Factor 6/13/22]]</f>
        <v>2392.4230122520426</v>
      </c>
      <c r="P170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2392.4230122520426</v>
      </c>
      <c r="Q1700" s="37">
        <f>Table1[[#This Row],[Trended Medicare Pricing for all RHCs]]-Table1[[#This Row],[SumOfSFY23 Estimated Payment 6/13/2022]]</f>
        <v>719.4119861992765</v>
      </c>
      <c r="R1700" s="35">
        <f>Table1[[#This Row],[SumOfUnits]]*Table1[[#This Row],[Actuarial Factor 6/13/22]]</f>
        <v>9.8542837641158361</v>
      </c>
    </row>
    <row r="1701" spans="1:18" x14ac:dyDescent="0.2">
      <c r="A1701" s="178" t="s">
        <v>84</v>
      </c>
      <c r="B1701" s="33" t="s">
        <v>645</v>
      </c>
      <c r="C1701" s="33" t="s">
        <v>423</v>
      </c>
      <c r="D1701" s="33" t="s">
        <v>185</v>
      </c>
      <c r="E1701" s="33" t="s">
        <v>607</v>
      </c>
      <c r="F1701" s="37">
        <v>509.96</v>
      </c>
      <c r="G1701" s="33">
        <v>3</v>
      </c>
      <c r="H1701" s="33">
        <v>3</v>
      </c>
      <c r="I1701" s="37">
        <f>Table1[[#This Row],[SumOfPaid]]*Table1[[#This Row],[Actuarial Factor 6/13/22]]</f>
        <v>716.54415213341429</v>
      </c>
      <c r="J1701" s="33">
        <v>1.4050987374174726</v>
      </c>
      <c r="K1701" s="33" t="s">
        <v>236</v>
      </c>
      <c r="L1701" s="33" t="s">
        <v>805</v>
      </c>
      <c r="M1701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01" s="35" t="str">
        <f>IFERROR(IF(Table1[[#This Row],[Medicare Rate in CR]]&gt;0,"Y","N"),"N")</f>
        <v>Y</v>
      </c>
      <c r="O1701" s="40">
        <f>Table1[[#This Row],[Medicare Rate in CR]]*Table1[[#This Row],[SumOfUnits]]*Table1[[#This Row],[Actuarial Factor 6/13/22]]</f>
        <v>1023.389614410642</v>
      </c>
      <c r="P170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1023.389614410642</v>
      </c>
      <c r="Q1701" s="37">
        <f>Table1[[#This Row],[Trended Medicare Pricing for all RHCs]]-Table1[[#This Row],[SumOfSFY23 Estimated Payment 6/13/2022]]</f>
        <v>306.84546227722774</v>
      </c>
      <c r="R1701" s="35">
        <f>Table1[[#This Row],[SumOfUnits]]*Table1[[#This Row],[Actuarial Factor 6/13/22]]</f>
        <v>4.2152962122524178</v>
      </c>
    </row>
    <row r="1702" spans="1:18" x14ac:dyDescent="0.2">
      <c r="A1702" s="178" t="s">
        <v>84</v>
      </c>
      <c r="B1702" s="33" t="s">
        <v>645</v>
      </c>
      <c r="C1702" s="33" t="s">
        <v>423</v>
      </c>
      <c r="D1702" s="33" t="s">
        <v>185</v>
      </c>
      <c r="E1702" s="33" t="s">
        <v>797</v>
      </c>
      <c r="F1702" s="37">
        <v>1704.1</v>
      </c>
      <c r="G1702" s="33">
        <v>10</v>
      </c>
      <c r="H1702" s="33">
        <v>10</v>
      </c>
      <c r="I1702" s="37">
        <f>Table1[[#This Row],[SumOfPaid]]*Table1[[#This Row],[Actuarial Factor 6/13/22]]</f>
        <v>2080.3465213269833</v>
      </c>
      <c r="J1702" s="33">
        <v>1.2207889920350821</v>
      </c>
      <c r="K1702" s="33" t="s">
        <v>236</v>
      </c>
      <c r="L1702" s="33" t="s">
        <v>805</v>
      </c>
      <c r="M1702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02" s="35" t="str">
        <f>IFERROR(IF(Table1[[#This Row],[Medicare Rate in CR]]&gt;0,"Y","N"),"N")</f>
        <v>Y</v>
      </c>
      <c r="O1702" s="40">
        <f>Table1[[#This Row],[Medicare Rate in CR]]*Table1[[#This Row],[SumOfUnits]]*Table1[[#This Row],[Actuarial Factor 6/13/22]]</f>
        <v>2963.8315148627726</v>
      </c>
      <c r="P170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2963.8315148627726</v>
      </c>
      <c r="Q1702" s="37">
        <f>Table1[[#This Row],[Trended Medicare Pricing for all RHCs]]-Table1[[#This Row],[SumOfSFY23 Estimated Payment 6/13/2022]]</f>
        <v>883.48499353578927</v>
      </c>
      <c r="R1702" s="35">
        <f>Table1[[#This Row],[SumOfUnits]]*Table1[[#This Row],[Actuarial Factor 6/13/22]]</f>
        <v>12.207889920350821</v>
      </c>
    </row>
    <row r="1703" spans="1:18" x14ac:dyDescent="0.2">
      <c r="A1703" s="178" t="s">
        <v>84</v>
      </c>
      <c r="B1703" s="33" t="s">
        <v>645</v>
      </c>
      <c r="C1703" s="33" t="s">
        <v>423</v>
      </c>
      <c r="D1703" s="33" t="s">
        <v>185</v>
      </c>
      <c r="E1703" s="33" t="s">
        <v>795</v>
      </c>
      <c r="F1703" s="37">
        <v>16428.8</v>
      </c>
      <c r="G1703" s="33">
        <v>97</v>
      </c>
      <c r="H1703" s="33">
        <v>97</v>
      </c>
      <c r="I1703" s="37">
        <f>Table1[[#This Row],[SumOfPaid]]*Table1[[#This Row],[Actuarial Factor 6/13/22]]</f>
        <v>19098.701040208067</v>
      </c>
      <c r="J1703" s="33">
        <v>1.1625134544341684</v>
      </c>
      <c r="K1703" s="33" t="s">
        <v>236</v>
      </c>
      <c r="L1703" s="33" t="s">
        <v>805</v>
      </c>
      <c r="M1703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03" s="35" t="str">
        <f>IFERROR(IF(Table1[[#This Row],[Medicare Rate in CR]]&gt;0,"Y","N"),"N")</f>
        <v>Y</v>
      </c>
      <c r="O1703" s="40">
        <f>Table1[[#This Row],[Medicare Rate in CR]]*Table1[[#This Row],[SumOfUnits]]*Table1[[#This Row],[Actuarial Factor 6/13/22]]</f>
        <v>27376.79659735016</v>
      </c>
      <c r="P170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27376.79659735016</v>
      </c>
      <c r="Q1703" s="37">
        <f>Table1[[#This Row],[Trended Medicare Pricing for all RHCs]]-Table1[[#This Row],[SumOfSFY23 Estimated Payment 6/13/2022]]</f>
        <v>8278.0955571420927</v>
      </c>
      <c r="R1703" s="35">
        <f>Table1[[#This Row],[SumOfUnits]]*Table1[[#This Row],[Actuarial Factor 6/13/22]]</f>
        <v>112.76380508011434</v>
      </c>
    </row>
    <row r="1704" spans="1:18" x14ac:dyDescent="0.2">
      <c r="A1704" s="178" t="s">
        <v>84</v>
      </c>
      <c r="B1704" s="33" t="s">
        <v>645</v>
      </c>
      <c r="C1704" s="33" t="s">
        <v>381</v>
      </c>
      <c r="D1704" s="33" t="s">
        <v>184</v>
      </c>
      <c r="E1704" s="33" t="s">
        <v>786</v>
      </c>
      <c r="F1704" s="37">
        <v>681.64</v>
      </c>
      <c r="G1704" s="33">
        <v>4</v>
      </c>
      <c r="H1704" s="33">
        <v>4</v>
      </c>
      <c r="I1704" s="37">
        <f>Table1[[#This Row],[SumOfPaid]]*Table1[[#This Row],[Actuarial Factor 6/13/22]]</f>
        <v>925.68884282122065</v>
      </c>
      <c r="J1704" s="33">
        <v>1.3580318684660828</v>
      </c>
      <c r="K1704" s="33" t="s">
        <v>236</v>
      </c>
      <c r="L1704" s="33" t="s">
        <v>805</v>
      </c>
      <c r="M1704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04" s="35" t="str">
        <f>IFERROR(IF(Table1[[#This Row],[Medicare Rate in CR]]&gt;0,"Y","N"),"N")</f>
        <v>Y</v>
      </c>
      <c r="O1704" s="40">
        <f>Table1[[#This Row],[Medicare Rate in CR]]*Table1[[#This Row],[SumOfUnits]]*Table1[[#This Row],[Actuarial Factor 6/13/22]]</f>
        <v>1318.8119081047823</v>
      </c>
      <c r="P170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1318.8119081047823</v>
      </c>
      <c r="Q1704" s="37">
        <f>Table1[[#This Row],[Trended Medicare Pricing for all RHCs]]-Table1[[#This Row],[SumOfSFY23 Estimated Payment 6/13/2022]]</f>
        <v>393.12306528356169</v>
      </c>
      <c r="R1704" s="35">
        <f>Table1[[#This Row],[SumOfUnits]]*Table1[[#This Row],[Actuarial Factor 6/13/22]]</f>
        <v>5.4321274738643313</v>
      </c>
    </row>
    <row r="1705" spans="1:18" x14ac:dyDescent="0.2">
      <c r="A1705" s="178" t="s">
        <v>84</v>
      </c>
      <c r="B1705" s="33" t="s">
        <v>645</v>
      </c>
      <c r="C1705" s="33" t="s">
        <v>249</v>
      </c>
      <c r="D1705" s="33" t="s">
        <v>184</v>
      </c>
      <c r="E1705" s="33" t="s">
        <v>786</v>
      </c>
      <c r="F1705" s="37">
        <v>10580.66</v>
      </c>
      <c r="G1705" s="33">
        <v>62</v>
      </c>
      <c r="H1705" s="33">
        <v>62</v>
      </c>
      <c r="I1705" s="37">
        <f>Table1[[#This Row],[SumOfPaid]]*Table1[[#This Row],[Actuarial Factor 6/13/22]]</f>
        <v>16105.647642267371</v>
      </c>
      <c r="J1705" s="33">
        <v>1.5221779777695694</v>
      </c>
      <c r="K1705" s="33" t="s">
        <v>236</v>
      </c>
      <c r="L1705" s="33" t="s">
        <v>805</v>
      </c>
      <c r="M1705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05" s="35" t="str">
        <f>IFERROR(IF(Table1[[#This Row],[Medicare Rate in CR]]&gt;0,"Y","N"),"N")</f>
        <v>Y</v>
      </c>
      <c r="O1705" s="40">
        <f>Table1[[#This Row],[Medicare Rate in CR]]*Table1[[#This Row],[SumOfUnits]]*Table1[[#This Row],[Actuarial Factor 6/13/22]]</f>
        <v>22912.370905459557</v>
      </c>
      <c r="P170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22912.370905459557</v>
      </c>
      <c r="Q1705" s="37">
        <f>Table1[[#This Row],[Trended Medicare Pricing for all RHCs]]-Table1[[#This Row],[SumOfSFY23 Estimated Payment 6/13/2022]]</f>
        <v>6806.7232631921852</v>
      </c>
      <c r="R1705" s="35">
        <f>Table1[[#This Row],[SumOfUnits]]*Table1[[#This Row],[Actuarial Factor 6/13/22]]</f>
        <v>94.375034621713297</v>
      </c>
    </row>
    <row r="1706" spans="1:18" x14ac:dyDescent="0.2">
      <c r="A1706" s="178" t="s">
        <v>84</v>
      </c>
      <c r="B1706" s="33" t="s">
        <v>645</v>
      </c>
      <c r="C1706" s="33" t="s">
        <v>249</v>
      </c>
      <c r="D1706" s="33" t="s">
        <v>184</v>
      </c>
      <c r="E1706" s="33" t="s">
        <v>790</v>
      </c>
      <c r="F1706" s="37">
        <v>515.04</v>
      </c>
      <c r="G1706" s="33">
        <v>3</v>
      </c>
      <c r="H1706" s="33">
        <v>3</v>
      </c>
      <c r="I1706" s="37">
        <f>Table1[[#This Row],[SumOfPaid]]*Table1[[#This Row],[Actuarial Factor 6/13/22]]</f>
        <v>1152.2245299336896</v>
      </c>
      <c r="J1706" s="33">
        <v>2.2371554246926251</v>
      </c>
      <c r="K1706" s="33" t="s">
        <v>236</v>
      </c>
      <c r="L1706" s="33" t="s">
        <v>805</v>
      </c>
      <c r="M1706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06" s="35" t="str">
        <f>IFERROR(IF(Table1[[#This Row],[Medicare Rate in CR]]&gt;0,"Y","N"),"N")</f>
        <v>Y</v>
      </c>
      <c r="O1706" s="40">
        <f>Table1[[#This Row],[Medicare Rate in CR]]*Table1[[#This Row],[SumOfUnits]]*Table1[[#This Row],[Actuarial Factor 6/13/22]]</f>
        <v>1629.4097820206266</v>
      </c>
      <c r="P170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1629.4097820206266</v>
      </c>
      <c r="Q1706" s="37">
        <f>Table1[[#This Row],[Trended Medicare Pricing for all RHCs]]-Table1[[#This Row],[SumOfSFY23 Estimated Payment 6/13/2022]]</f>
        <v>477.185252086937</v>
      </c>
      <c r="R1706" s="35">
        <f>Table1[[#This Row],[SumOfUnits]]*Table1[[#This Row],[Actuarial Factor 6/13/22]]</f>
        <v>6.7114662740778748</v>
      </c>
    </row>
    <row r="1707" spans="1:18" x14ac:dyDescent="0.2">
      <c r="A1707" s="178" t="s">
        <v>84</v>
      </c>
      <c r="B1707" s="33" t="s">
        <v>645</v>
      </c>
      <c r="C1707" s="33" t="s">
        <v>249</v>
      </c>
      <c r="D1707" s="33" t="s">
        <v>184</v>
      </c>
      <c r="E1707" s="33" t="s">
        <v>789</v>
      </c>
      <c r="F1707" s="37">
        <v>5468.36</v>
      </c>
      <c r="G1707" s="33">
        <v>32</v>
      </c>
      <c r="H1707" s="33">
        <v>32</v>
      </c>
      <c r="I1707" s="37">
        <f>Table1[[#This Row],[SumOfPaid]]*Table1[[#This Row],[Actuarial Factor 6/13/22]]</f>
        <v>8486.7481174193163</v>
      </c>
      <c r="J1707" s="33">
        <v>1.551973190759079</v>
      </c>
      <c r="K1707" s="33" t="s">
        <v>236</v>
      </c>
      <c r="L1707" s="33" t="s">
        <v>805</v>
      </c>
      <c r="M1707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07" s="35" t="str">
        <f>IFERROR(IF(Table1[[#This Row],[Medicare Rate in CR]]&gt;0,"Y","N"),"N")</f>
        <v>Y</v>
      </c>
      <c r="O1707" s="40">
        <f>Table1[[#This Row],[Medicare Rate in CR]]*Table1[[#This Row],[SumOfUnits]]*Table1[[#This Row],[Actuarial Factor 6/13/22]]</f>
        <v>12057.217640079654</v>
      </c>
      <c r="P170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12057.217640079654</v>
      </c>
      <c r="Q1707" s="37">
        <f>Table1[[#This Row],[Trended Medicare Pricing for all RHCs]]-Table1[[#This Row],[SumOfSFY23 Estimated Payment 6/13/2022]]</f>
        <v>3570.469522660338</v>
      </c>
      <c r="R1707" s="35">
        <f>Table1[[#This Row],[SumOfUnits]]*Table1[[#This Row],[Actuarial Factor 6/13/22]]</f>
        <v>49.663142104290529</v>
      </c>
    </row>
    <row r="1708" spans="1:18" x14ac:dyDescent="0.2">
      <c r="A1708" s="178" t="s">
        <v>84</v>
      </c>
      <c r="B1708" s="33" t="s">
        <v>645</v>
      </c>
      <c r="C1708" s="33" t="s">
        <v>249</v>
      </c>
      <c r="D1708" s="33" t="s">
        <v>184</v>
      </c>
      <c r="E1708" s="33" t="s">
        <v>791</v>
      </c>
      <c r="F1708" s="37">
        <v>31608.820000000011</v>
      </c>
      <c r="G1708" s="33">
        <v>186</v>
      </c>
      <c r="H1708" s="33">
        <v>186</v>
      </c>
      <c r="I1708" s="37">
        <f>Table1[[#This Row],[SumOfPaid]]*Table1[[#This Row],[Actuarial Factor 6/13/22]]</f>
        <v>52362.237846520351</v>
      </c>
      <c r="J1708" s="33">
        <v>1.6565704713595868</v>
      </c>
      <c r="K1708" s="33" t="s">
        <v>236</v>
      </c>
      <c r="L1708" s="33" t="s">
        <v>805</v>
      </c>
      <c r="M1708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08" s="35" t="str">
        <f>IFERROR(IF(Table1[[#This Row],[Medicare Rate in CR]]&gt;0,"Y","N"),"N")</f>
        <v>Y</v>
      </c>
      <c r="O1708" s="40">
        <f>Table1[[#This Row],[Medicare Rate in CR]]*Table1[[#This Row],[SumOfUnits]]*Table1[[#This Row],[Actuarial Factor 6/13/22]]</f>
        <v>74805.885300822571</v>
      </c>
      <c r="P170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74805.885300822571</v>
      </c>
      <c r="Q1708" s="37">
        <f>Table1[[#This Row],[Trended Medicare Pricing for all RHCs]]-Table1[[#This Row],[SumOfSFY23 Estimated Payment 6/13/2022]]</f>
        <v>22443.64745430222</v>
      </c>
      <c r="R1708" s="35">
        <f>Table1[[#This Row],[SumOfUnits]]*Table1[[#This Row],[Actuarial Factor 6/13/22]]</f>
        <v>308.12210767288315</v>
      </c>
    </row>
    <row r="1709" spans="1:18" x14ac:dyDescent="0.2">
      <c r="A1709" s="178" t="s">
        <v>84</v>
      </c>
      <c r="B1709" s="33" t="s">
        <v>645</v>
      </c>
      <c r="C1709" s="33" t="s">
        <v>249</v>
      </c>
      <c r="D1709" s="33" t="s">
        <v>184</v>
      </c>
      <c r="E1709" s="33" t="s">
        <v>788</v>
      </c>
      <c r="F1709" s="37">
        <v>343.36</v>
      </c>
      <c r="G1709" s="33">
        <v>2</v>
      </c>
      <c r="H1709" s="33">
        <v>2</v>
      </c>
      <c r="I1709" s="37">
        <f>Table1[[#This Row],[SumOfPaid]]*Table1[[#This Row],[Actuarial Factor 6/13/22]]</f>
        <v>691.63706142400315</v>
      </c>
      <c r="J1709" s="33">
        <v>2.0143204258620782</v>
      </c>
      <c r="K1709" s="33" t="s">
        <v>236</v>
      </c>
      <c r="L1709" s="33" t="s">
        <v>805</v>
      </c>
      <c r="M1709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09" s="35" t="str">
        <f>IFERROR(IF(Table1[[#This Row],[Medicare Rate in CR]]&gt;0,"Y","N"),"N")</f>
        <v>Y</v>
      </c>
      <c r="O1709" s="40">
        <f>Table1[[#This Row],[Medicare Rate in CR]]*Table1[[#This Row],[SumOfUnits]]*Table1[[#This Row],[Actuarial Factor 6/13/22]]</f>
        <v>978.07342598159073</v>
      </c>
      <c r="P170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978.07342598159073</v>
      </c>
      <c r="Q1709" s="37">
        <f>Table1[[#This Row],[Trended Medicare Pricing for all RHCs]]-Table1[[#This Row],[SumOfSFY23 Estimated Payment 6/13/2022]]</f>
        <v>286.43636455758758</v>
      </c>
      <c r="R1709" s="35">
        <f>Table1[[#This Row],[SumOfUnits]]*Table1[[#This Row],[Actuarial Factor 6/13/22]]</f>
        <v>4.0286408517241563</v>
      </c>
    </row>
    <row r="1710" spans="1:18" x14ac:dyDescent="0.2">
      <c r="A1710" s="178" t="s">
        <v>84</v>
      </c>
      <c r="B1710" s="33" t="s">
        <v>645</v>
      </c>
      <c r="C1710" s="33" t="s">
        <v>249</v>
      </c>
      <c r="D1710" s="33" t="s">
        <v>184</v>
      </c>
      <c r="E1710" s="33" t="s">
        <v>787</v>
      </c>
      <c r="F1710" s="37">
        <v>25056.120000000014</v>
      </c>
      <c r="G1710" s="33">
        <v>147</v>
      </c>
      <c r="H1710" s="33">
        <v>147</v>
      </c>
      <c r="I1710" s="37">
        <f>Table1[[#This Row],[SumOfPaid]]*Table1[[#This Row],[Actuarial Factor 6/13/22]]</f>
        <v>31310.779671366257</v>
      </c>
      <c r="J1710" s="33">
        <v>1.2496260263506975</v>
      </c>
      <c r="K1710" s="33" t="s">
        <v>236</v>
      </c>
      <c r="L1710" s="33" t="s">
        <v>805</v>
      </c>
      <c r="M1710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10" s="35" t="str">
        <f>IFERROR(IF(Table1[[#This Row],[Medicare Rate in CR]]&gt;0,"Y","N"),"N")</f>
        <v>Y</v>
      </c>
      <c r="O1710" s="40">
        <f>Table1[[#This Row],[Medicare Rate in CR]]*Table1[[#This Row],[SumOfUnits]]*Table1[[#This Row],[Actuarial Factor 6/13/22]]</f>
        <v>44597.478381581088</v>
      </c>
      <c r="P171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44597.478381581088</v>
      </c>
      <c r="Q1710" s="37">
        <f>Table1[[#This Row],[Trended Medicare Pricing for all RHCs]]-Table1[[#This Row],[SumOfSFY23 Estimated Payment 6/13/2022]]</f>
        <v>13286.69871021483</v>
      </c>
      <c r="R1710" s="35">
        <f>Table1[[#This Row],[SumOfUnits]]*Table1[[#This Row],[Actuarial Factor 6/13/22]]</f>
        <v>183.69502587355254</v>
      </c>
    </row>
    <row r="1711" spans="1:18" x14ac:dyDescent="0.2">
      <c r="A1711" s="178" t="s">
        <v>84</v>
      </c>
      <c r="B1711" s="33" t="s">
        <v>645</v>
      </c>
      <c r="C1711" s="33" t="s">
        <v>249</v>
      </c>
      <c r="D1711" s="33" t="s">
        <v>2</v>
      </c>
      <c r="E1711" s="33" t="s">
        <v>800</v>
      </c>
      <c r="F1711" s="37">
        <v>1196.68</v>
      </c>
      <c r="G1711" s="33">
        <v>7</v>
      </c>
      <c r="H1711" s="33">
        <v>7</v>
      </c>
      <c r="I1711" s="37">
        <f>Table1[[#This Row],[SumOfPaid]]*Table1[[#This Row],[Actuarial Factor 6/13/22]]</f>
        <v>1564.3716860016457</v>
      </c>
      <c r="J1711" s="33">
        <v>1.307259823847349</v>
      </c>
      <c r="K1711" s="33" t="s">
        <v>236</v>
      </c>
      <c r="L1711" s="33" t="s">
        <v>805</v>
      </c>
      <c r="M1711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11" s="35" t="str">
        <f>IFERROR(IF(Table1[[#This Row],[Medicare Rate in CR]]&gt;0,"Y","N"),"N")</f>
        <v>Y</v>
      </c>
      <c r="O1711" s="40">
        <f>Table1[[#This Row],[Medicare Rate in CR]]*Table1[[#This Row],[SumOfUnits]]*Table1[[#This Row],[Actuarial Factor 6/13/22]]</f>
        <v>2221.6357802356156</v>
      </c>
      <c r="P171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2221.6357802356156</v>
      </c>
      <c r="Q1711" s="37">
        <f>Table1[[#This Row],[Trended Medicare Pricing for all RHCs]]-Table1[[#This Row],[SumOfSFY23 Estimated Payment 6/13/2022]]</f>
        <v>657.2640942339699</v>
      </c>
      <c r="R1711" s="35">
        <f>Table1[[#This Row],[SumOfUnits]]*Table1[[#This Row],[Actuarial Factor 6/13/22]]</f>
        <v>9.150818766931442</v>
      </c>
    </row>
    <row r="1712" spans="1:18" x14ac:dyDescent="0.2">
      <c r="A1712" s="178" t="s">
        <v>84</v>
      </c>
      <c r="B1712" s="33" t="s">
        <v>645</v>
      </c>
      <c r="C1712" s="33" t="s">
        <v>249</v>
      </c>
      <c r="D1712" s="33" t="s">
        <v>2</v>
      </c>
      <c r="E1712" s="33" t="s">
        <v>799</v>
      </c>
      <c r="F1712" s="37">
        <v>1025</v>
      </c>
      <c r="G1712" s="33">
        <v>6</v>
      </c>
      <c r="H1712" s="33">
        <v>6</v>
      </c>
      <c r="I1712" s="37">
        <f>Table1[[#This Row],[SumOfPaid]]*Table1[[#This Row],[Actuarial Factor 6/13/22]]</f>
        <v>1166.4456525935311</v>
      </c>
      <c r="J1712" s="33">
        <v>1.1379957586278353</v>
      </c>
      <c r="K1712" s="33" t="s">
        <v>236</v>
      </c>
      <c r="L1712" s="33" t="s">
        <v>805</v>
      </c>
      <c r="M1712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12" s="35" t="str">
        <f>IFERROR(IF(Table1[[#This Row],[Medicare Rate in CR]]&gt;0,"Y","N"),"N")</f>
        <v>Y</v>
      </c>
      <c r="O1712" s="40">
        <f>Table1[[#This Row],[Medicare Rate in CR]]*Table1[[#This Row],[SumOfUnits]]*Table1[[#This Row],[Actuarial Factor 6/13/22]]</f>
        <v>1657.6956616779953</v>
      </c>
      <c r="P171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1657.6956616779953</v>
      </c>
      <c r="Q1712" s="37">
        <f>Table1[[#This Row],[Trended Medicare Pricing for all RHCs]]-Table1[[#This Row],[SumOfSFY23 Estimated Payment 6/13/2022]]</f>
        <v>491.25000908446418</v>
      </c>
      <c r="R1712" s="35">
        <f>Table1[[#This Row],[SumOfUnits]]*Table1[[#This Row],[Actuarial Factor 6/13/22]]</f>
        <v>6.8279745517670118</v>
      </c>
    </row>
    <row r="1713" spans="1:18" x14ac:dyDescent="0.2">
      <c r="A1713" s="178" t="s">
        <v>84</v>
      </c>
      <c r="B1713" s="33" t="s">
        <v>645</v>
      </c>
      <c r="C1713" s="33" t="s">
        <v>249</v>
      </c>
      <c r="D1713" s="33" t="s">
        <v>185</v>
      </c>
      <c r="E1713" s="33" t="s">
        <v>795</v>
      </c>
      <c r="F1713" s="37">
        <v>1368.3600000000001</v>
      </c>
      <c r="G1713" s="33">
        <v>8</v>
      </c>
      <c r="H1713" s="33">
        <v>8</v>
      </c>
      <c r="I1713" s="37">
        <f>Table1[[#This Row],[SumOfPaid]]*Table1[[#This Row],[Actuarial Factor 6/13/22]]</f>
        <v>1560.3109539045781</v>
      </c>
      <c r="J1713" s="33">
        <v>1.1402781094920766</v>
      </c>
      <c r="K1713" s="33" t="s">
        <v>236</v>
      </c>
      <c r="L1713" s="33" t="s">
        <v>805</v>
      </c>
      <c r="M1713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13" s="35" t="str">
        <f>IFERROR(IF(Table1[[#This Row],[Medicare Rate in CR]]&gt;0,"Y","N"),"N")</f>
        <v>Y</v>
      </c>
      <c r="O1713" s="40">
        <f>Table1[[#This Row],[Medicare Rate in CR]]*Table1[[#This Row],[SumOfUnits]]*Table1[[#This Row],[Actuarial Factor 6/13/22]]</f>
        <v>2214.6937553798912</v>
      </c>
      <c r="P171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2214.6937553798912</v>
      </c>
      <c r="Q1713" s="37">
        <f>Table1[[#This Row],[Trended Medicare Pricing for all RHCs]]-Table1[[#This Row],[SumOfSFY23 Estimated Payment 6/13/2022]]</f>
        <v>654.38280147531304</v>
      </c>
      <c r="R1713" s="35">
        <f>Table1[[#This Row],[SumOfUnits]]*Table1[[#This Row],[Actuarial Factor 6/13/22]]</f>
        <v>9.1222248759366131</v>
      </c>
    </row>
    <row r="1714" spans="1:18" x14ac:dyDescent="0.2">
      <c r="A1714" s="178" t="s">
        <v>84</v>
      </c>
      <c r="B1714" s="33" t="s">
        <v>645</v>
      </c>
      <c r="C1714" s="33" t="s">
        <v>422</v>
      </c>
      <c r="D1714" s="33" t="s">
        <v>184</v>
      </c>
      <c r="E1714" s="33" t="s">
        <v>786</v>
      </c>
      <c r="F1714" s="37">
        <v>171.68</v>
      </c>
      <c r="G1714" s="33">
        <v>1</v>
      </c>
      <c r="H1714" s="33">
        <v>1</v>
      </c>
      <c r="I1714" s="37">
        <f>Table1[[#This Row],[SumOfPaid]]*Table1[[#This Row],[Actuarial Factor 6/13/22]]</f>
        <v>268.24186970131956</v>
      </c>
      <c r="J1714" s="33">
        <v>1.5624526427150487</v>
      </c>
      <c r="K1714" s="33" t="s">
        <v>236</v>
      </c>
      <c r="L1714" s="33" t="s">
        <v>805</v>
      </c>
      <c r="M1714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14" s="35" t="str">
        <f>IFERROR(IF(Table1[[#This Row],[Medicare Rate in CR]]&gt;0,"Y","N"),"N")</f>
        <v>Y</v>
      </c>
      <c r="O1714" s="40">
        <f>Table1[[#This Row],[Medicare Rate in CR]]*Table1[[#This Row],[SumOfUnits]]*Table1[[#This Row],[Actuarial Factor 6/13/22]]</f>
        <v>379.3322525983595</v>
      </c>
      <c r="P171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379.3322525983595</v>
      </c>
      <c r="Q1714" s="37">
        <f>Table1[[#This Row],[Trended Medicare Pricing for all RHCs]]-Table1[[#This Row],[SumOfSFY23 Estimated Payment 6/13/2022]]</f>
        <v>111.09038289703994</v>
      </c>
      <c r="R1714" s="35">
        <f>Table1[[#This Row],[SumOfUnits]]*Table1[[#This Row],[Actuarial Factor 6/13/22]]</f>
        <v>1.5624526427150487</v>
      </c>
    </row>
    <row r="1715" spans="1:18" x14ac:dyDescent="0.2">
      <c r="A1715" s="178" t="s">
        <v>84</v>
      </c>
      <c r="B1715" s="33" t="s">
        <v>645</v>
      </c>
      <c r="C1715" s="33" t="s">
        <v>422</v>
      </c>
      <c r="D1715" s="33" t="s">
        <v>184</v>
      </c>
      <c r="E1715" s="33" t="s">
        <v>790</v>
      </c>
      <c r="F1715" s="37">
        <v>171.68</v>
      </c>
      <c r="G1715" s="33">
        <v>1</v>
      </c>
      <c r="H1715" s="33">
        <v>1</v>
      </c>
      <c r="I1715" s="37">
        <f>Table1[[#This Row],[SumOfPaid]]*Table1[[#This Row],[Actuarial Factor 6/13/22]]</f>
        <v>360.95690073851836</v>
      </c>
      <c r="J1715" s="33">
        <v>2.1024982568646222</v>
      </c>
      <c r="K1715" s="33" t="s">
        <v>236</v>
      </c>
      <c r="L1715" s="33" t="s">
        <v>805</v>
      </c>
      <c r="M1715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15" s="35" t="str">
        <f>IFERROR(IF(Table1[[#This Row],[Medicare Rate in CR]]&gt;0,"Y","N"),"N")</f>
        <v>Y</v>
      </c>
      <c r="O1715" s="40">
        <f>Table1[[#This Row],[Medicare Rate in CR]]*Table1[[#This Row],[SumOfUnits]]*Table1[[#This Row],[Actuarial Factor 6/13/22]]</f>
        <v>510.44452680159299</v>
      </c>
      <c r="P171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510.44452680159299</v>
      </c>
      <c r="Q1715" s="37">
        <f>Table1[[#This Row],[Trended Medicare Pricing for all RHCs]]-Table1[[#This Row],[SumOfSFY23 Estimated Payment 6/13/2022]]</f>
        <v>149.48762606307463</v>
      </c>
      <c r="R1715" s="35">
        <f>Table1[[#This Row],[SumOfUnits]]*Table1[[#This Row],[Actuarial Factor 6/13/22]]</f>
        <v>2.1024982568646222</v>
      </c>
    </row>
    <row r="1716" spans="1:18" x14ac:dyDescent="0.2">
      <c r="A1716" s="178" t="s">
        <v>84</v>
      </c>
      <c r="B1716" s="33" t="s">
        <v>645</v>
      </c>
      <c r="C1716" s="33" t="s">
        <v>422</v>
      </c>
      <c r="D1716" s="33" t="s">
        <v>184</v>
      </c>
      <c r="E1716" s="33" t="s">
        <v>787</v>
      </c>
      <c r="F1716" s="37">
        <v>171.68</v>
      </c>
      <c r="G1716" s="33">
        <v>1</v>
      </c>
      <c r="H1716" s="33">
        <v>1</v>
      </c>
      <c r="I1716" s="37">
        <f>Table1[[#This Row],[SumOfPaid]]*Table1[[#This Row],[Actuarial Factor 6/13/22]]</f>
        <v>239.1024435973541</v>
      </c>
      <c r="J1716" s="33">
        <v>1.3927215959771324</v>
      </c>
      <c r="K1716" s="33" t="s">
        <v>236</v>
      </c>
      <c r="L1716" s="33" t="s">
        <v>805</v>
      </c>
      <c r="M1716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16" s="35" t="str">
        <f>IFERROR(IF(Table1[[#This Row],[Medicare Rate in CR]]&gt;0,"Y","N"),"N")</f>
        <v>Y</v>
      </c>
      <c r="O1716" s="40">
        <f>Table1[[#This Row],[Medicare Rate in CR]]*Table1[[#This Row],[SumOfUnits]]*Table1[[#This Row],[Actuarial Factor 6/13/22]]</f>
        <v>338.12494907132822</v>
      </c>
      <c r="P171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338.12494907132822</v>
      </c>
      <c r="Q1716" s="37">
        <f>Table1[[#This Row],[Trended Medicare Pricing for all RHCs]]-Table1[[#This Row],[SumOfSFY23 Estimated Payment 6/13/2022]]</f>
        <v>99.022505473974121</v>
      </c>
      <c r="R1716" s="35">
        <f>Table1[[#This Row],[SumOfUnits]]*Table1[[#This Row],[Actuarial Factor 6/13/22]]</f>
        <v>1.3927215959771324</v>
      </c>
    </row>
    <row r="1717" spans="1:18" x14ac:dyDescent="0.2">
      <c r="A1717" s="178" t="s">
        <v>84</v>
      </c>
      <c r="B1717" s="33" t="s">
        <v>645</v>
      </c>
      <c r="C1717" s="33" t="s">
        <v>192</v>
      </c>
      <c r="D1717" s="33" t="s">
        <v>184</v>
      </c>
      <c r="E1717" s="33" t="s">
        <v>786</v>
      </c>
      <c r="F1717" s="37">
        <v>171.68</v>
      </c>
      <c r="G1717" s="33">
        <v>1</v>
      </c>
      <c r="H1717" s="33">
        <v>1</v>
      </c>
      <c r="I1717" s="37">
        <f>Table1[[#This Row],[SumOfPaid]]*Table1[[#This Row],[Actuarial Factor 6/13/22]]</f>
        <v>224.97041158848191</v>
      </c>
      <c r="J1717" s="33">
        <v>1.3104054729058825</v>
      </c>
      <c r="K1717" s="33" t="s">
        <v>236</v>
      </c>
      <c r="L1717" s="33" t="s">
        <v>805</v>
      </c>
      <c r="M1717" s="35">
        <f>IFERROR(INDEX(FreeStand_MedicareCRs!E:E,MATCH(Table1[[#This Row],[Medicare Number]],FreeStand_MedicareCRs!A:A,0)),INDEX(HospitalBased_Mdcr_Rates!G:G,MATCH(Table1[[#This Row],[Medicare Number]],HospitalBased_Mdcr_Rates!E:E,0)))</f>
        <v>242.78</v>
      </c>
      <c r="N1717" s="35" t="str">
        <f>IFERROR(IF(Table1[[#This Row],[Medicare Rate in CR]]&gt;0,"Y","N"),"N")</f>
        <v>Y</v>
      </c>
      <c r="O1717" s="40">
        <f>Table1[[#This Row],[Medicare Rate in CR]]*Table1[[#This Row],[SumOfUnits]]*Table1[[#This Row],[Actuarial Factor 6/13/22]]</f>
        <v>318.14024071209013</v>
      </c>
      <c r="P171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318.14024071209013</v>
      </c>
      <c r="Q1717" s="37">
        <f>Table1[[#This Row],[Trended Medicare Pricing for all RHCs]]-Table1[[#This Row],[SumOfSFY23 Estimated Payment 6/13/2022]]</f>
        <v>93.169829123608224</v>
      </c>
      <c r="R1717" s="35">
        <f>Table1[[#This Row],[SumOfUnits]]*Table1[[#This Row],[Actuarial Factor 6/13/22]]</f>
        <v>1.3104054729058825</v>
      </c>
    </row>
    <row r="1718" spans="1:18" x14ac:dyDescent="0.2">
      <c r="A1718" s="178" t="s">
        <v>85</v>
      </c>
      <c r="B1718" s="33" t="s">
        <v>693</v>
      </c>
      <c r="C1718" s="33" t="s">
        <v>381</v>
      </c>
      <c r="D1718" s="33" t="s">
        <v>184</v>
      </c>
      <c r="E1718" s="33" t="s">
        <v>790</v>
      </c>
      <c r="F1718" s="37">
        <v>483.6</v>
      </c>
      <c r="G1718" s="33">
        <v>2</v>
      </c>
      <c r="H1718" s="33">
        <v>2</v>
      </c>
      <c r="I1718" s="37">
        <f>Table1[[#This Row],[SumOfPaid]]*Table1[[#This Row],[Actuarial Factor 6/13/22]]</f>
        <v>990.44752054293781</v>
      </c>
      <c r="J1718" s="33">
        <v>2.048071795994495</v>
      </c>
      <c r="K1718" s="33" t="s">
        <v>289</v>
      </c>
      <c r="L1718" s="33" t="s">
        <v>805</v>
      </c>
      <c r="M1718" s="35">
        <f>IFERROR(INDEX(FreeStand_MedicareCRs!E:E,MATCH(Table1[[#This Row],[Medicare Number]],FreeStand_MedicareCRs!A:A,0)),INDEX(HospitalBased_Mdcr_Rates!G:G,MATCH(Table1[[#This Row],[Medicare Number]],HospitalBased_Mdcr_Rates!E:E,0)))</f>
        <v>355.37</v>
      </c>
      <c r="N1718" s="35" t="str">
        <f>IFERROR(IF(Table1[[#This Row],[Medicare Rate in CR]]&gt;0,"Y","N"),"N")</f>
        <v>Y</v>
      </c>
      <c r="O1718" s="40">
        <f>Table1[[#This Row],[Medicare Rate in CR]]*Table1[[#This Row],[SumOfUnits]]*Table1[[#This Row],[Actuarial Factor 6/13/22]]</f>
        <v>1455.6465482851274</v>
      </c>
      <c r="P171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1455.6465482851274</v>
      </c>
      <c r="Q1718" s="37">
        <f>Table1[[#This Row],[Trended Medicare Pricing for all RHCs]]-Table1[[#This Row],[SumOfSFY23 Estimated Payment 6/13/2022]]</f>
        <v>465.19902774218963</v>
      </c>
      <c r="R1718" s="35">
        <f>Table1[[#This Row],[SumOfUnits]]*Table1[[#This Row],[Actuarial Factor 6/13/22]]</f>
        <v>4.0961435919889899</v>
      </c>
    </row>
    <row r="1719" spans="1:18" x14ac:dyDescent="0.2">
      <c r="A1719" s="178" t="s">
        <v>85</v>
      </c>
      <c r="B1719" s="33" t="s">
        <v>693</v>
      </c>
      <c r="C1719" s="33" t="s">
        <v>364</v>
      </c>
      <c r="D1719" s="33" t="s">
        <v>184</v>
      </c>
      <c r="E1719" s="33" t="s">
        <v>791</v>
      </c>
      <c r="F1719" s="37">
        <v>241.8</v>
      </c>
      <c r="G1719" s="33">
        <v>1</v>
      </c>
      <c r="H1719" s="33">
        <v>1</v>
      </c>
      <c r="I1719" s="37">
        <f>Table1[[#This Row],[SumOfPaid]]*Table1[[#This Row],[Actuarial Factor 6/13/22]]</f>
        <v>373.35279301700973</v>
      </c>
      <c r="J1719" s="33">
        <v>1.5440562159512394</v>
      </c>
      <c r="K1719" s="33" t="s">
        <v>289</v>
      </c>
      <c r="L1719" s="33" t="s">
        <v>805</v>
      </c>
      <c r="M1719" s="35">
        <f>IFERROR(INDEX(FreeStand_MedicareCRs!E:E,MATCH(Table1[[#This Row],[Medicare Number]],FreeStand_MedicareCRs!A:A,0)),INDEX(HospitalBased_Mdcr_Rates!G:G,MATCH(Table1[[#This Row],[Medicare Number]],HospitalBased_Mdcr_Rates!E:E,0)))</f>
        <v>355.37</v>
      </c>
      <c r="N1719" s="35" t="str">
        <f>IFERROR(IF(Table1[[#This Row],[Medicare Rate in CR]]&gt;0,"Y","N"),"N")</f>
        <v>Y</v>
      </c>
      <c r="O1719" s="40">
        <f>Table1[[#This Row],[Medicare Rate in CR]]*Table1[[#This Row],[SumOfUnits]]*Table1[[#This Row],[Actuarial Factor 6/13/22]]</f>
        <v>548.71125746259202</v>
      </c>
      <c r="P171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548.71125746259202</v>
      </c>
      <c r="Q1719" s="37">
        <f>Table1[[#This Row],[Trended Medicare Pricing for all RHCs]]-Table1[[#This Row],[SumOfSFY23 Estimated Payment 6/13/2022]]</f>
        <v>175.35846444558229</v>
      </c>
      <c r="R1719" s="35">
        <f>Table1[[#This Row],[SumOfUnits]]*Table1[[#This Row],[Actuarial Factor 6/13/22]]</f>
        <v>1.5440562159512394</v>
      </c>
    </row>
    <row r="1720" spans="1:18" x14ac:dyDescent="0.2">
      <c r="A1720" s="178" t="s">
        <v>85</v>
      </c>
      <c r="B1720" s="33" t="s">
        <v>693</v>
      </c>
      <c r="C1720" s="33" t="s">
        <v>249</v>
      </c>
      <c r="D1720" s="33" t="s">
        <v>184</v>
      </c>
      <c r="E1720" s="33" t="s">
        <v>792</v>
      </c>
      <c r="F1720" s="37">
        <v>8011.5300000000007</v>
      </c>
      <c r="G1720" s="33">
        <v>33</v>
      </c>
      <c r="H1720" s="33">
        <v>33</v>
      </c>
      <c r="I1720" s="37">
        <f>Table1[[#This Row],[SumOfPaid]]*Table1[[#This Row],[Actuarial Factor 6/13/22]]</f>
        <v>12183.334837490722</v>
      </c>
      <c r="J1720" s="33">
        <v>1.5207251096220973</v>
      </c>
      <c r="K1720" s="33" t="s">
        <v>289</v>
      </c>
      <c r="L1720" s="33" t="s">
        <v>805</v>
      </c>
      <c r="M1720" s="35">
        <f>IFERROR(INDEX(FreeStand_MedicareCRs!E:E,MATCH(Table1[[#This Row],[Medicare Number]],FreeStand_MedicareCRs!A:A,0)),INDEX(HospitalBased_Mdcr_Rates!G:G,MATCH(Table1[[#This Row],[Medicare Number]],HospitalBased_Mdcr_Rates!E:E,0)))</f>
        <v>355.37</v>
      </c>
      <c r="N1720" s="35" t="str">
        <f>IFERROR(IF(Table1[[#This Row],[Medicare Rate in CR]]&gt;0,"Y","N"),"N")</f>
        <v>Y</v>
      </c>
      <c r="O1720" s="40">
        <f>Table1[[#This Row],[Medicare Rate in CR]]*Table1[[#This Row],[SumOfUnits]]*Table1[[#This Row],[Actuarial Factor 6/13/22]]</f>
        <v>17833.862712811359</v>
      </c>
      <c r="P172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17833.862712811359</v>
      </c>
      <c r="Q1720" s="37">
        <f>Table1[[#This Row],[Trended Medicare Pricing for all RHCs]]-Table1[[#This Row],[SumOfSFY23 Estimated Payment 6/13/2022]]</f>
        <v>5650.5278753206367</v>
      </c>
      <c r="R1720" s="35">
        <f>Table1[[#This Row],[SumOfUnits]]*Table1[[#This Row],[Actuarial Factor 6/13/22]]</f>
        <v>50.183928617529212</v>
      </c>
    </row>
    <row r="1721" spans="1:18" x14ac:dyDescent="0.2">
      <c r="A1721" s="178" t="s">
        <v>85</v>
      </c>
      <c r="B1721" s="33" t="s">
        <v>693</v>
      </c>
      <c r="C1721" s="33" t="s">
        <v>249</v>
      </c>
      <c r="D1721" s="33" t="s">
        <v>184</v>
      </c>
      <c r="E1721" s="33" t="s">
        <v>786</v>
      </c>
      <c r="F1721" s="37">
        <v>13833.45</v>
      </c>
      <c r="G1721" s="33">
        <v>57</v>
      </c>
      <c r="H1721" s="33">
        <v>57</v>
      </c>
      <c r="I1721" s="37">
        <f>Table1[[#This Row],[SumOfPaid]]*Table1[[#This Row],[Actuarial Factor 6/13/22]]</f>
        <v>21056.97294657645</v>
      </c>
      <c r="J1721" s="33">
        <v>1.5221779777695694</v>
      </c>
      <c r="K1721" s="33" t="s">
        <v>289</v>
      </c>
      <c r="L1721" s="33" t="s">
        <v>805</v>
      </c>
      <c r="M1721" s="35">
        <f>IFERROR(INDEX(FreeStand_MedicareCRs!E:E,MATCH(Table1[[#This Row],[Medicare Number]],FreeStand_MedicareCRs!A:A,0)),INDEX(HospitalBased_Mdcr_Rates!G:G,MATCH(Table1[[#This Row],[Medicare Number]],HospitalBased_Mdcr_Rates!E:E,0)))</f>
        <v>355.37</v>
      </c>
      <c r="N1721" s="35" t="str">
        <f>IFERROR(IF(Table1[[#This Row],[Medicare Rate in CR]]&gt;0,"Y","N"),"N")</f>
        <v>Y</v>
      </c>
      <c r="O1721" s="40">
        <f>Table1[[#This Row],[Medicare Rate in CR]]*Table1[[#This Row],[SumOfUnits]]*Table1[[#This Row],[Actuarial Factor 6/13/22]]</f>
        <v>30833.374113718397</v>
      </c>
      <c r="P172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30833.374113718397</v>
      </c>
      <c r="Q1721" s="37">
        <f>Table1[[#This Row],[Trended Medicare Pricing for all RHCs]]-Table1[[#This Row],[SumOfSFY23 Estimated Payment 6/13/2022]]</f>
        <v>9776.4011671419466</v>
      </c>
      <c r="R1721" s="35">
        <f>Table1[[#This Row],[SumOfUnits]]*Table1[[#This Row],[Actuarial Factor 6/13/22]]</f>
        <v>86.764144732865461</v>
      </c>
    </row>
    <row r="1722" spans="1:18" x14ac:dyDescent="0.2">
      <c r="A1722" s="178" t="s">
        <v>85</v>
      </c>
      <c r="B1722" s="33" t="s">
        <v>693</v>
      </c>
      <c r="C1722" s="33" t="s">
        <v>249</v>
      </c>
      <c r="D1722" s="33" t="s">
        <v>184</v>
      </c>
      <c r="E1722" s="33" t="s">
        <v>790</v>
      </c>
      <c r="F1722" s="37">
        <v>17473.859999999997</v>
      </c>
      <c r="G1722" s="33">
        <v>72</v>
      </c>
      <c r="H1722" s="33">
        <v>72</v>
      </c>
      <c r="I1722" s="37">
        <f>Table1[[#This Row],[SumOfPaid]]*Table1[[#This Row],[Actuarial Factor 6/13/22]]</f>
        <v>39091.740689319464</v>
      </c>
      <c r="J1722" s="33">
        <v>2.2371554246926251</v>
      </c>
      <c r="K1722" s="33" t="s">
        <v>289</v>
      </c>
      <c r="L1722" s="33" t="s">
        <v>805</v>
      </c>
      <c r="M1722" s="35">
        <f>IFERROR(INDEX(FreeStand_MedicareCRs!E:E,MATCH(Table1[[#This Row],[Medicare Number]],FreeStand_MedicareCRs!A:A,0)),INDEX(HospitalBased_Mdcr_Rates!G:G,MATCH(Table1[[#This Row],[Medicare Number]],HospitalBased_Mdcr_Rates!E:E,0)))</f>
        <v>355.37</v>
      </c>
      <c r="N1722" s="35" t="str">
        <f>IFERROR(IF(Table1[[#This Row],[Medicare Rate in CR]]&gt;0,"Y","N"),"N")</f>
        <v>Y</v>
      </c>
      <c r="O1722" s="40">
        <f>Table1[[#This Row],[Medicare Rate in CR]]*Table1[[#This Row],[SumOfUnits]]*Table1[[#This Row],[Actuarial Factor 6/13/22]]</f>
        <v>57241.290475657304</v>
      </c>
      <c r="P172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57241.290475657304</v>
      </c>
      <c r="Q1722" s="37">
        <f>Table1[[#This Row],[Trended Medicare Pricing for all RHCs]]-Table1[[#This Row],[SumOfSFY23 Estimated Payment 6/13/2022]]</f>
        <v>18149.54978633784</v>
      </c>
      <c r="R1722" s="35">
        <f>Table1[[#This Row],[SumOfUnits]]*Table1[[#This Row],[Actuarial Factor 6/13/22]]</f>
        <v>161.07519057786899</v>
      </c>
    </row>
    <row r="1723" spans="1:18" x14ac:dyDescent="0.2">
      <c r="A1723" s="178" t="s">
        <v>85</v>
      </c>
      <c r="B1723" s="33" t="s">
        <v>693</v>
      </c>
      <c r="C1723" s="33" t="s">
        <v>249</v>
      </c>
      <c r="D1723" s="33" t="s">
        <v>184</v>
      </c>
      <c r="E1723" s="33" t="s">
        <v>793</v>
      </c>
      <c r="F1723" s="37">
        <v>492.78</v>
      </c>
      <c r="G1723" s="33">
        <v>2</v>
      </c>
      <c r="H1723" s="33">
        <v>2</v>
      </c>
      <c r="I1723" s="37">
        <f>Table1[[#This Row],[SumOfPaid]]*Table1[[#This Row],[Actuarial Factor 6/13/22]]</f>
        <v>1102.4254501800317</v>
      </c>
      <c r="J1723" s="33">
        <v>2.2371554246926251</v>
      </c>
      <c r="K1723" s="33" t="s">
        <v>289</v>
      </c>
      <c r="L1723" s="33" t="s">
        <v>805</v>
      </c>
      <c r="M1723" s="35">
        <f>IFERROR(INDEX(FreeStand_MedicareCRs!E:E,MATCH(Table1[[#This Row],[Medicare Number]],FreeStand_MedicareCRs!A:A,0)),INDEX(HospitalBased_Mdcr_Rates!G:G,MATCH(Table1[[#This Row],[Medicare Number]],HospitalBased_Mdcr_Rates!E:E,0)))</f>
        <v>355.37</v>
      </c>
      <c r="N1723" s="35" t="str">
        <f>IFERROR(IF(Table1[[#This Row],[Medicare Rate in CR]]&gt;0,"Y","N"),"N")</f>
        <v>Y</v>
      </c>
      <c r="O1723" s="40">
        <f>Table1[[#This Row],[Medicare Rate in CR]]*Table1[[#This Row],[SumOfUnits]]*Table1[[#This Row],[Actuarial Factor 6/13/22]]</f>
        <v>1590.0358465460363</v>
      </c>
      <c r="P172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1590.0358465460363</v>
      </c>
      <c r="Q1723" s="37">
        <f>Table1[[#This Row],[Trended Medicare Pricing for all RHCs]]-Table1[[#This Row],[SumOfSFY23 Estimated Payment 6/13/2022]]</f>
        <v>487.61039636600458</v>
      </c>
      <c r="R1723" s="35">
        <f>Table1[[#This Row],[SumOfUnits]]*Table1[[#This Row],[Actuarial Factor 6/13/22]]</f>
        <v>4.4743108493852501</v>
      </c>
    </row>
    <row r="1724" spans="1:18" x14ac:dyDescent="0.2">
      <c r="A1724" s="178" t="s">
        <v>85</v>
      </c>
      <c r="B1724" s="33" t="s">
        <v>693</v>
      </c>
      <c r="C1724" s="33" t="s">
        <v>249</v>
      </c>
      <c r="D1724" s="33" t="s">
        <v>184</v>
      </c>
      <c r="E1724" s="33" t="s">
        <v>789</v>
      </c>
      <c r="F1724" s="37">
        <v>37188.18</v>
      </c>
      <c r="G1724" s="33">
        <v>153</v>
      </c>
      <c r="H1724" s="33">
        <v>153</v>
      </c>
      <c r="I1724" s="37">
        <f>Table1[[#This Row],[SumOfPaid]]*Table1[[#This Row],[Actuarial Factor 6/13/22]]</f>
        <v>57715.058373122971</v>
      </c>
      <c r="J1724" s="33">
        <v>1.551973190759079</v>
      </c>
      <c r="K1724" s="33" t="s">
        <v>289</v>
      </c>
      <c r="L1724" s="33" t="s">
        <v>805</v>
      </c>
      <c r="M1724" s="35">
        <f>IFERROR(INDEX(FreeStand_MedicareCRs!E:E,MATCH(Table1[[#This Row],[Medicare Number]],FreeStand_MedicareCRs!A:A,0)),INDEX(HospitalBased_Mdcr_Rates!G:G,MATCH(Table1[[#This Row],[Medicare Number]],HospitalBased_Mdcr_Rates!E:E,0)))</f>
        <v>355.37</v>
      </c>
      <c r="N1724" s="35" t="str">
        <f>IFERROR(IF(Table1[[#This Row],[Medicare Rate in CR]]&gt;0,"Y","N"),"N")</f>
        <v>Y</v>
      </c>
      <c r="O1724" s="40">
        <f>Table1[[#This Row],[Medicare Rate in CR]]*Table1[[#This Row],[SumOfUnits]]*Table1[[#This Row],[Actuarial Factor 6/13/22]]</f>
        <v>84383.281058408247</v>
      </c>
      <c r="P172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84383.281058408247</v>
      </c>
      <c r="Q1724" s="37">
        <f>Table1[[#This Row],[Trended Medicare Pricing for all RHCs]]-Table1[[#This Row],[SumOfSFY23 Estimated Payment 6/13/2022]]</f>
        <v>26668.222685285276</v>
      </c>
      <c r="R1724" s="35">
        <f>Table1[[#This Row],[SumOfUnits]]*Table1[[#This Row],[Actuarial Factor 6/13/22]]</f>
        <v>237.45189818613909</v>
      </c>
    </row>
    <row r="1725" spans="1:18" x14ac:dyDescent="0.2">
      <c r="A1725" s="178" t="s">
        <v>85</v>
      </c>
      <c r="B1725" s="33" t="s">
        <v>693</v>
      </c>
      <c r="C1725" s="33" t="s">
        <v>249</v>
      </c>
      <c r="D1725" s="33" t="s">
        <v>184</v>
      </c>
      <c r="E1725" s="33" t="s">
        <v>791</v>
      </c>
      <c r="F1725" s="37">
        <v>1701.78</v>
      </c>
      <c r="G1725" s="33">
        <v>7</v>
      </c>
      <c r="H1725" s="33">
        <v>7</v>
      </c>
      <c r="I1725" s="37">
        <f>Table1[[#This Row],[SumOfPaid]]*Table1[[#This Row],[Actuarial Factor 6/13/22]]</f>
        <v>2819.1184967503177</v>
      </c>
      <c r="J1725" s="33">
        <v>1.6565704713595868</v>
      </c>
      <c r="K1725" s="33" t="s">
        <v>289</v>
      </c>
      <c r="L1725" s="33" t="s">
        <v>805</v>
      </c>
      <c r="M1725" s="35">
        <f>IFERROR(INDEX(FreeStand_MedicareCRs!E:E,MATCH(Table1[[#This Row],[Medicare Number]],FreeStand_MedicareCRs!A:A,0)),INDEX(HospitalBased_Mdcr_Rates!G:G,MATCH(Table1[[#This Row],[Medicare Number]],HospitalBased_Mdcr_Rates!E:E,0)))</f>
        <v>355.37</v>
      </c>
      <c r="N1725" s="35" t="str">
        <f>IFERROR(IF(Table1[[#This Row],[Medicare Rate in CR]]&gt;0,"Y","N"),"N")</f>
        <v>Y</v>
      </c>
      <c r="O1725" s="40">
        <f>Table1[[#This Row],[Medicare Rate in CR]]*Table1[[#This Row],[SumOfUnits]]*Table1[[#This Row],[Actuarial Factor 6/13/22]]</f>
        <v>4120.8681388493951</v>
      </c>
      <c r="P172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4120.8681388493951</v>
      </c>
      <c r="Q1725" s="37">
        <f>Table1[[#This Row],[Trended Medicare Pricing for all RHCs]]-Table1[[#This Row],[SumOfSFY23 Estimated Payment 6/13/2022]]</f>
        <v>1301.7496420990774</v>
      </c>
      <c r="R1725" s="35">
        <f>Table1[[#This Row],[SumOfUnits]]*Table1[[#This Row],[Actuarial Factor 6/13/22]]</f>
        <v>11.595993299517108</v>
      </c>
    </row>
    <row r="1726" spans="1:18" x14ac:dyDescent="0.2">
      <c r="A1726" s="178" t="s">
        <v>85</v>
      </c>
      <c r="B1726" s="33" t="s">
        <v>693</v>
      </c>
      <c r="C1726" s="33" t="s">
        <v>249</v>
      </c>
      <c r="D1726" s="33" t="s">
        <v>184</v>
      </c>
      <c r="E1726" s="33" t="s">
        <v>788</v>
      </c>
      <c r="F1726" s="37">
        <v>4849.7700000000004</v>
      </c>
      <c r="G1726" s="33">
        <v>20</v>
      </c>
      <c r="H1726" s="33">
        <v>20</v>
      </c>
      <c r="I1726" s="37">
        <f>Table1[[#This Row],[SumOfPaid]]*Table1[[#This Row],[Actuarial Factor 6/13/22]]</f>
        <v>9768.9907717331316</v>
      </c>
      <c r="J1726" s="33">
        <v>2.0143204258620782</v>
      </c>
      <c r="K1726" s="33" t="s">
        <v>289</v>
      </c>
      <c r="L1726" s="33" t="s">
        <v>805</v>
      </c>
      <c r="M1726" s="35">
        <f>IFERROR(INDEX(FreeStand_MedicareCRs!E:E,MATCH(Table1[[#This Row],[Medicare Number]],FreeStand_MedicareCRs!A:A,0)),INDEX(HospitalBased_Mdcr_Rates!G:G,MATCH(Table1[[#This Row],[Medicare Number]],HospitalBased_Mdcr_Rates!E:E,0)))</f>
        <v>355.37</v>
      </c>
      <c r="N1726" s="35" t="str">
        <f>IFERROR(IF(Table1[[#This Row],[Medicare Rate in CR]]&gt;0,"Y","N"),"N")</f>
        <v>Y</v>
      </c>
      <c r="O1726" s="40">
        <f>Table1[[#This Row],[Medicare Rate in CR]]*Table1[[#This Row],[SumOfUnits]]*Table1[[#This Row],[Actuarial Factor 6/13/22]]</f>
        <v>14316.580994772134</v>
      </c>
      <c r="P172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14316.580994772134</v>
      </c>
      <c r="Q1726" s="37">
        <f>Table1[[#This Row],[Trended Medicare Pricing for all RHCs]]-Table1[[#This Row],[SumOfSFY23 Estimated Payment 6/13/2022]]</f>
        <v>4547.590223039002</v>
      </c>
      <c r="R1726" s="35">
        <f>Table1[[#This Row],[SumOfUnits]]*Table1[[#This Row],[Actuarial Factor 6/13/22]]</f>
        <v>40.286408517241561</v>
      </c>
    </row>
    <row r="1727" spans="1:18" x14ac:dyDescent="0.2">
      <c r="A1727" s="178" t="s">
        <v>85</v>
      </c>
      <c r="B1727" s="33" t="s">
        <v>693</v>
      </c>
      <c r="C1727" s="33" t="s">
        <v>249</v>
      </c>
      <c r="D1727" s="33" t="s">
        <v>184</v>
      </c>
      <c r="E1727" s="33" t="s">
        <v>787</v>
      </c>
      <c r="F1727" s="37">
        <v>2906.1900000000005</v>
      </c>
      <c r="G1727" s="33">
        <v>12</v>
      </c>
      <c r="H1727" s="33">
        <v>12</v>
      </c>
      <c r="I1727" s="37">
        <f>Table1[[#This Row],[SumOfPaid]]*Table1[[#This Row],[Actuarial Factor 6/13/22]]</f>
        <v>3631.6506615201342</v>
      </c>
      <c r="J1727" s="33">
        <v>1.2496260263506975</v>
      </c>
      <c r="K1727" s="33" t="s">
        <v>289</v>
      </c>
      <c r="L1727" s="33" t="s">
        <v>805</v>
      </c>
      <c r="M1727" s="35">
        <f>IFERROR(INDEX(FreeStand_MedicareCRs!E:E,MATCH(Table1[[#This Row],[Medicare Number]],FreeStand_MedicareCRs!A:A,0)),INDEX(HospitalBased_Mdcr_Rates!G:G,MATCH(Table1[[#This Row],[Medicare Number]],HospitalBased_Mdcr_Rates!E:E,0)))</f>
        <v>355.37</v>
      </c>
      <c r="N1727" s="35" t="str">
        <f>IFERROR(IF(Table1[[#This Row],[Medicare Rate in CR]]&gt;0,"Y","N"),"N")</f>
        <v>Y</v>
      </c>
      <c r="O1727" s="40">
        <f>Table1[[#This Row],[Medicare Rate in CR]]*Table1[[#This Row],[SumOfUnits]]*Table1[[#This Row],[Actuarial Factor 6/13/22]]</f>
        <v>5328.9552118109696</v>
      </c>
      <c r="P172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5328.9552118109696</v>
      </c>
      <c r="Q1727" s="37">
        <f>Table1[[#This Row],[Trended Medicare Pricing for all RHCs]]-Table1[[#This Row],[SumOfSFY23 Estimated Payment 6/13/2022]]</f>
        <v>1697.3045502908353</v>
      </c>
      <c r="R1727" s="35">
        <f>Table1[[#This Row],[SumOfUnits]]*Table1[[#This Row],[Actuarial Factor 6/13/22]]</f>
        <v>14.995512316208369</v>
      </c>
    </row>
    <row r="1728" spans="1:18" x14ac:dyDescent="0.2">
      <c r="A1728" s="178" t="s">
        <v>85</v>
      </c>
      <c r="B1728" s="33" t="s">
        <v>693</v>
      </c>
      <c r="C1728" s="33" t="s">
        <v>249</v>
      </c>
      <c r="D1728" s="33" t="s">
        <v>2</v>
      </c>
      <c r="E1728" s="33" t="s">
        <v>799</v>
      </c>
      <c r="F1728" s="37">
        <v>483.6</v>
      </c>
      <c r="G1728" s="33">
        <v>2</v>
      </c>
      <c r="H1728" s="33">
        <v>2</v>
      </c>
      <c r="I1728" s="37">
        <f>Table1[[#This Row],[SumOfPaid]]*Table1[[#This Row],[Actuarial Factor 6/13/22]]</f>
        <v>550.33474887242119</v>
      </c>
      <c r="J1728" s="33">
        <v>1.1379957586278353</v>
      </c>
      <c r="K1728" s="33" t="s">
        <v>289</v>
      </c>
      <c r="L1728" s="33" t="s">
        <v>805</v>
      </c>
      <c r="M1728" s="35">
        <f>IFERROR(INDEX(FreeStand_MedicareCRs!E:E,MATCH(Table1[[#This Row],[Medicare Number]],FreeStand_MedicareCRs!A:A,0)),INDEX(HospitalBased_Mdcr_Rates!G:G,MATCH(Table1[[#This Row],[Medicare Number]],HospitalBased_Mdcr_Rates!E:E,0)))</f>
        <v>355.37</v>
      </c>
      <c r="N1728" s="35" t="str">
        <f>IFERROR(IF(Table1[[#This Row],[Medicare Rate in CR]]&gt;0,"Y","N"),"N")</f>
        <v>Y</v>
      </c>
      <c r="O1728" s="40">
        <f>Table1[[#This Row],[Medicare Rate in CR]]*Table1[[#This Row],[SumOfUnits]]*Table1[[#This Row],[Actuarial Factor 6/13/22]]</f>
        <v>808.81910548714768</v>
      </c>
      <c r="P172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808.81910548714768</v>
      </c>
      <c r="Q1728" s="37">
        <f>Table1[[#This Row],[Trended Medicare Pricing for all RHCs]]-Table1[[#This Row],[SumOfSFY23 Estimated Payment 6/13/2022]]</f>
        <v>258.48435661472649</v>
      </c>
      <c r="R1728" s="35">
        <f>Table1[[#This Row],[SumOfUnits]]*Table1[[#This Row],[Actuarial Factor 6/13/22]]</f>
        <v>2.2759915172556706</v>
      </c>
    </row>
    <row r="1729" spans="1:18" x14ac:dyDescent="0.2">
      <c r="A1729" s="178" t="s">
        <v>85</v>
      </c>
      <c r="B1729" s="33" t="s">
        <v>693</v>
      </c>
      <c r="C1729" s="33" t="s">
        <v>249</v>
      </c>
      <c r="D1729" s="33" t="s">
        <v>185</v>
      </c>
      <c r="E1729" s="33" t="s">
        <v>797</v>
      </c>
      <c r="F1729" s="37">
        <v>1455.39</v>
      </c>
      <c r="G1729" s="33">
        <v>6</v>
      </c>
      <c r="H1729" s="33">
        <v>6</v>
      </c>
      <c r="I1729" s="37">
        <f>Table1[[#This Row],[SumOfPaid]]*Table1[[#This Row],[Actuarial Factor 6/13/22]]</f>
        <v>1586.9386584425999</v>
      </c>
      <c r="J1729" s="33">
        <v>1.0903872215987467</v>
      </c>
      <c r="K1729" s="33" t="s">
        <v>289</v>
      </c>
      <c r="L1729" s="33" t="s">
        <v>805</v>
      </c>
      <c r="M1729" s="35">
        <f>IFERROR(INDEX(FreeStand_MedicareCRs!E:E,MATCH(Table1[[#This Row],[Medicare Number]],FreeStand_MedicareCRs!A:A,0)),INDEX(HospitalBased_Mdcr_Rates!G:G,MATCH(Table1[[#This Row],[Medicare Number]],HospitalBased_Mdcr_Rates!E:E,0)))</f>
        <v>355.37</v>
      </c>
      <c r="N1729" s="35" t="str">
        <f>IFERROR(IF(Table1[[#This Row],[Medicare Rate in CR]]&gt;0,"Y","N"),"N")</f>
        <v>Y</v>
      </c>
      <c r="O1729" s="40">
        <f>Table1[[#This Row],[Medicare Rate in CR]]*Table1[[#This Row],[SumOfUnits]]*Table1[[#This Row],[Actuarial Factor 6/13/22]]</f>
        <v>2324.9454416372801</v>
      </c>
      <c r="P172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2324.9454416372801</v>
      </c>
      <c r="Q1729" s="37">
        <f>Table1[[#This Row],[Trended Medicare Pricing for all RHCs]]-Table1[[#This Row],[SumOfSFY23 Estimated Payment 6/13/2022]]</f>
        <v>738.00678319468011</v>
      </c>
      <c r="R1729" s="35">
        <f>Table1[[#This Row],[SumOfUnits]]*Table1[[#This Row],[Actuarial Factor 6/13/22]]</f>
        <v>6.5423233295924801</v>
      </c>
    </row>
    <row r="1730" spans="1:18" x14ac:dyDescent="0.2">
      <c r="A1730" s="178" t="s">
        <v>85</v>
      </c>
      <c r="B1730" s="33" t="s">
        <v>693</v>
      </c>
      <c r="C1730" s="33" t="s">
        <v>249</v>
      </c>
      <c r="D1730" s="33" t="s">
        <v>185</v>
      </c>
      <c r="E1730" s="33" t="s">
        <v>795</v>
      </c>
      <c r="F1730" s="37">
        <v>6314.34</v>
      </c>
      <c r="G1730" s="33">
        <v>26</v>
      </c>
      <c r="H1730" s="33">
        <v>26</v>
      </c>
      <c r="I1730" s="37">
        <f>Table1[[#This Row],[SumOfPaid]]*Table1[[#This Row],[Actuarial Factor 6/13/22]]</f>
        <v>7200.1036778901998</v>
      </c>
      <c r="J1730" s="33">
        <v>1.1402781094920766</v>
      </c>
      <c r="K1730" s="33" t="s">
        <v>289</v>
      </c>
      <c r="L1730" s="33" t="s">
        <v>805</v>
      </c>
      <c r="M1730" s="35">
        <f>IFERROR(INDEX(FreeStand_MedicareCRs!E:E,MATCH(Table1[[#This Row],[Medicare Number]],FreeStand_MedicareCRs!A:A,0)),INDEX(HospitalBased_Mdcr_Rates!G:G,MATCH(Table1[[#This Row],[Medicare Number]],HospitalBased_Mdcr_Rates!E:E,0)))</f>
        <v>355.37</v>
      </c>
      <c r="N1730" s="35" t="str">
        <f>IFERROR(IF(Table1[[#This Row],[Medicare Rate in CR]]&gt;0,"Y","N"),"N")</f>
        <v>Y</v>
      </c>
      <c r="O1730" s="40">
        <f>Table1[[#This Row],[Medicare Rate in CR]]*Table1[[#This Row],[SumOfUnits]]*Table1[[#This Row],[Actuarial Factor 6/13/22]]</f>
        <v>10535.736426025182</v>
      </c>
      <c r="P173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10535.736426025182</v>
      </c>
      <c r="Q1730" s="37">
        <f>Table1[[#This Row],[Trended Medicare Pricing for all RHCs]]-Table1[[#This Row],[SumOfSFY23 Estimated Payment 6/13/2022]]</f>
        <v>3335.6327481349817</v>
      </c>
      <c r="R1730" s="35">
        <f>Table1[[#This Row],[SumOfUnits]]*Table1[[#This Row],[Actuarial Factor 6/13/22]]</f>
        <v>29.647230846793992</v>
      </c>
    </row>
    <row r="1731" spans="1:18" x14ac:dyDescent="0.2">
      <c r="A1731" s="178" t="s">
        <v>86</v>
      </c>
      <c r="B1731" s="33" t="s">
        <v>686</v>
      </c>
      <c r="C1731" s="33" t="s">
        <v>220</v>
      </c>
      <c r="D1731" s="33" t="s">
        <v>184</v>
      </c>
      <c r="E1731" s="33" t="s">
        <v>790</v>
      </c>
      <c r="F1731" s="37">
        <v>269.88</v>
      </c>
      <c r="G1731" s="33">
        <v>2</v>
      </c>
      <c r="H1731" s="33">
        <v>2</v>
      </c>
      <c r="I1731" s="37">
        <f>Table1[[#This Row],[SumOfPaid]]*Table1[[#This Row],[Actuarial Factor 6/13/22]]</f>
        <v>509.77590729552116</v>
      </c>
      <c r="J1731" s="33">
        <v>1.888898426321036</v>
      </c>
      <c r="K1731" s="33" t="s">
        <v>585</v>
      </c>
      <c r="L1731" s="33" t="s">
        <v>805</v>
      </c>
      <c r="M1731" s="35">
        <f>IFERROR(INDEX(FreeStand_MedicareCRs!E:E,MATCH(Table1[[#This Row],[Medicare Number]],FreeStand_MedicareCRs!A:A,0)),INDEX(HospitalBased_Mdcr_Rates!G:G,MATCH(Table1[[#This Row],[Medicare Number]],HospitalBased_Mdcr_Rates!E:E,0)))</f>
        <v>209.38</v>
      </c>
      <c r="N1731" s="35" t="str">
        <f>IFERROR(IF(Table1[[#This Row],[Medicare Rate in CR]]&gt;0,"Y","N"),"N")</f>
        <v>Y</v>
      </c>
      <c r="O1731" s="40">
        <f>Table1[[#This Row],[Medicare Rate in CR]]*Table1[[#This Row],[SumOfUnits]]*Table1[[#This Row],[Actuarial Factor 6/13/22]]</f>
        <v>790.99510500619704</v>
      </c>
      <c r="P173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790.99510500619704</v>
      </c>
      <c r="Q1731" s="37">
        <f>Table1[[#This Row],[Trended Medicare Pricing for all RHCs]]-Table1[[#This Row],[SumOfSFY23 Estimated Payment 6/13/2022]]</f>
        <v>281.21919771067587</v>
      </c>
      <c r="R1731" s="35">
        <f>Table1[[#This Row],[SumOfUnits]]*Table1[[#This Row],[Actuarial Factor 6/13/22]]</f>
        <v>3.777796852642072</v>
      </c>
    </row>
    <row r="1732" spans="1:18" x14ac:dyDescent="0.2">
      <c r="A1732" s="178" t="s">
        <v>86</v>
      </c>
      <c r="B1732" s="33" t="s">
        <v>686</v>
      </c>
      <c r="C1732" s="33" t="s">
        <v>220</v>
      </c>
      <c r="D1732" s="33" t="s">
        <v>184</v>
      </c>
      <c r="E1732" s="33" t="s">
        <v>789</v>
      </c>
      <c r="F1732" s="37">
        <v>1154.83</v>
      </c>
      <c r="G1732" s="33">
        <v>8</v>
      </c>
      <c r="H1732" s="33">
        <v>8</v>
      </c>
      <c r="I1732" s="37">
        <f>Table1[[#This Row],[SumOfPaid]]*Table1[[#This Row],[Actuarial Factor 6/13/22]]</f>
        <v>1767.8530124818451</v>
      </c>
      <c r="J1732" s="33">
        <v>1.5308339863718861</v>
      </c>
      <c r="K1732" s="33" t="s">
        <v>585</v>
      </c>
      <c r="L1732" s="33" t="s">
        <v>805</v>
      </c>
      <c r="M1732" s="35">
        <f>IFERROR(INDEX(FreeStand_MedicareCRs!E:E,MATCH(Table1[[#This Row],[Medicare Number]],FreeStand_MedicareCRs!A:A,0)),INDEX(HospitalBased_Mdcr_Rates!G:G,MATCH(Table1[[#This Row],[Medicare Number]],HospitalBased_Mdcr_Rates!E:E,0)))</f>
        <v>209.38</v>
      </c>
      <c r="N1732" s="35" t="str">
        <f>IFERROR(IF(Table1[[#This Row],[Medicare Rate in CR]]&gt;0,"Y","N"),"N")</f>
        <v>Y</v>
      </c>
      <c r="O1732" s="40">
        <f>Table1[[#This Row],[Medicare Rate in CR]]*Table1[[#This Row],[SumOfUnits]]*Table1[[#This Row],[Actuarial Factor 6/13/22]]</f>
        <v>2564.2081605323638</v>
      </c>
      <c r="P173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2564.2081605323638</v>
      </c>
      <c r="Q1732" s="37">
        <f>Table1[[#This Row],[Trended Medicare Pricing for all RHCs]]-Table1[[#This Row],[SumOfSFY23 Estimated Payment 6/13/2022]]</f>
        <v>796.35514805051866</v>
      </c>
      <c r="R1732" s="35">
        <f>Table1[[#This Row],[SumOfUnits]]*Table1[[#This Row],[Actuarial Factor 6/13/22]]</f>
        <v>12.246671890975088</v>
      </c>
    </row>
    <row r="1733" spans="1:18" x14ac:dyDescent="0.2">
      <c r="A1733" s="178" t="s">
        <v>86</v>
      </c>
      <c r="B1733" s="33" t="s">
        <v>686</v>
      </c>
      <c r="C1733" s="33" t="s">
        <v>220</v>
      </c>
      <c r="D1733" s="33" t="s">
        <v>184</v>
      </c>
      <c r="E1733" s="33" t="s">
        <v>788</v>
      </c>
      <c r="F1733" s="37">
        <v>329.08</v>
      </c>
      <c r="G1733" s="33">
        <v>2</v>
      </c>
      <c r="H1733" s="33">
        <v>2</v>
      </c>
      <c r="I1733" s="37">
        <f>Table1[[#This Row],[SumOfPaid]]*Table1[[#This Row],[Actuarial Factor 6/13/22]]</f>
        <v>627.73096079625066</v>
      </c>
      <c r="J1733" s="33">
        <v>1.9075330035135856</v>
      </c>
      <c r="K1733" s="33" t="s">
        <v>585</v>
      </c>
      <c r="L1733" s="33" t="s">
        <v>805</v>
      </c>
      <c r="M1733" s="35">
        <f>IFERROR(INDEX(FreeStand_MedicareCRs!E:E,MATCH(Table1[[#This Row],[Medicare Number]],FreeStand_MedicareCRs!A:A,0)),INDEX(HospitalBased_Mdcr_Rates!G:G,MATCH(Table1[[#This Row],[Medicare Number]],HospitalBased_Mdcr_Rates!E:E,0)))</f>
        <v>209.38</v>
      </c>
      <c r="N1733" s="35" t="str">
        <f>IFERROR(IF(Table1[[#This Row],[Medicare Rate in CR]]&gt;0,"Y","N"),"N")</f>
        <v>Y</v>
      </c>
      <c r="O1733" s="40">
        <f>Table1[[#This Row],[Medicare Rate in CR]]*Table1[[#This Row],[SumOfUnits]]*Table1[[#This Row],[Actuarial Factor 6/13/22]]</f>
        <v>798.79852055134904</v>
      </c>
      <c r="P173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798.79852055134904</v>
      </c>
      <c r="Q1733" s="37">
        <f>Table1[[#This Row],[Trended Medicare Pricing for all RHCs]]-Table1[[#This Row],[SumOfSFY23 Estimated Payment 6/13/2022]]</f>
        <v>171.06755975509839</v>
      </c>
      <c r="R1733" s="35">
        <f>Table1[[#This Row],[SumOfUnits]]*Table1[[#This Row],[Actuarial Factor 6/13/22]]</f>
        <v>3.8150660070271711</v>
      </c>
    </row>
    <row r="1734" spans="1:18" x14ac:dyDescent="0.2">
      <c r="A1734" s="178" t="s">
        <v>86</v>
      </c>
      <c r="B1734" s="33" t="s">
        <v>686</v>
      </c>
      <c r="C1734" s="33" t="s">
        <v>220</v>
      </c>
      <c r="D1734" s="33" t="s">
        <v>2</v>
      </c>
      <c r="E1734" s="33" t="s">
        <v>798</v>
      </c>
      <c r="F1734" s="37">
        <v>493.62</v>
      </c>
      <c r="G1734" s="33">
        <v>3</v>
      </c>
      <c r="H1734" s="33">
        <v>3</v>
      </c>
      <c r="I1734" s="37">
        <f>Table1[[#This Row],[SumOfPaid]]*Table1[[#This Row],[Actuarial Factor 6/13/22]]</f>
        <v>642.0776176536599</v>
      </c>
      <c r="J1734" s="33">
        <v>1.3007528415656981</v>
      </c>
      <c r="K1734" s="33" t="s">
        <v>585</v>
      </c>
      <c r="L1734" s="33" t="s">
        <v>805</v>
      </c>
      <c r="M1734" s="35">
        <f>IFERROR(INDEX(FreeStand_MedicareCRs!E:E,MATCH(Table1[[#This Row],[Medicare Number]],FreeStand_MedicareCRs!A:A,0)),INDEX(HospitalBased_Mdcr_Rates!G:G,MATCH(Table1[[#This Row],[Medicare Number]],HospitalBased_Mdcr_Rates!E:E,0)))</f>
        <v>209.38</v>
      </c>
      <c r="N1734" s="35" t="str">
        <f>IFERROR(IF(Table1[[#This Row],[Medicare Rate in CR]]&gt;0,"Y","N"),"N")</f>
        <v>Y</v>
      </c>
      <c r="O1734" s="40">
        <f>Table1[[#This Row],[Medicare Rate in CR]]*Table1[[#This Row],[SumOfUnits]]*Table1[[#This Row],[Actuarial Factor 6/13/22]]</f>
        <v>817.05488990107767</v>
      </c>
      <c r="P173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817.05488990107767</v>
      </c>
      <c r="Q1734" s="37">
        <f>Table1[[#This Row],[Trended Medicare Pricing for all RHCs]]-Table1[[#This Row],[SumOfSFY23 Estimated Payment 6/13/2022]]</f>
        <v>174.97727224741777</v>
      </c>
      <c r="R1734" s="35">
        <f>Table1[[#This Row],[SumOfUnits]]*Table1[[#This Row],[Actuarial Factor 6/13/22]]</f>
        <v>3.9022585246970944</v>
      </c>
    </row>
    <row r="1735" spans="1:18" x14ac:dyDescent="0.2">
      <c r="A1735" s="178" t="s">
        <v>86</v>
      </c>
      <c r="B1735" s="33" t="s">
        <v>686</v>
      </c>
      <c r="C1735" s="33" t="s">
        <v>220</v>
      </c>
      <c r="D1735" s="33" t="s">
        <v>185</v>
      </c>
      <c r="E1735" s="33" t="s">
        <v>795</v>
      </c>
      <c r="F1735" s="37">
        <v>658.16</v>
      </c>
      <c r="G1735" s="33">
        <v>4</v>
      </c>
      <c r="H1735" s="33">
        <v>4</v>
      </c>
      <c r="I1735" s="37">
        <f>Table1[[#This Row],[SumOfPaid]]*Table1[[#This Row],[Actuarial Factor 6/13/22]]</f>
        <v>795.7547499113939</v>
      </c>
      <c r="J1735" s="33">
        <v>1.2090597269833991</v>
      </c>
      <c r="K1735" s="33" t="s">
        <v>585</v>
      </c>
      <c r="L1735" s="33" t="s">
        <v>805</v>
      </c>
      <c r="M1735" s="35">
        <f>IFERROR(INDEX(FreeStand_MedicareCRs!E:E,MATCH(Table1[[#This Row],[Medicare Number]],FreeStand_MedicareCRs!A:A,0)),INDEX(HospitalBased_Mdcr_Rates!G:G,MATCH(Table1[[#This Row],[Medicare Number]],HospitalBased_Mdcr_Rates!E:E,0)))</f>
        <v>209.38</v>
      </c>
      <c r="N1735" s="35" t="str">
        <f>IFERROR(IF(Table1[[#This Row],[Medicare Rate in CR]]&gt;0,"Y","N"),"N")</f>
        <v>Y</v>
      </c>
      <c r="O1735" s="40">
        <f>Table1[[#This Row],[Medicare Rate in CR]]*Table1[[#This Row],[SumOfUnits]]*Table1[[#This Row],[Actuarial Factor 6/13/22]]</f>
        <v>1012.6117025431364</v>
      </c>
      <c r="P173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1012.6117025431364</v>
      </c>
      <c r="Q1735" s="37">
        <f>Table1[[#This Row],[Trended Medicare Pricing for all RHCs]]-Table1[[#This Row],[SumOfSFY23 Estimated Payment 6/13/2022]]</f>
        <v>216.8569526317425</v>
      </c>
      <c r="R1735" s="35">
        <f>Table1[[#This Row],[SumOfUnits]]*Table1[[#This Row],[Actuarial Factor 6/13/22]]</f>
        <v>4.8362389079335966</v>
      </c>
    </row>
    <row r="1736" spans="1:18" x14ac:dyDescent="0.2">
      <c r="A1736" s="178" t="s">
        <v>87</v>
      </c>
      <c r="B1736" s="33" t="s">
        <v>710</v>
      </c>
      <c r="C1736" s="33" t="s">
        <v>426</v>
      </c>
      <c r="D1736" s="33" t="s">
        <v>185</v>
      </c>
      <c r="E1736" s="33" t="s">
        <v>795</v>
      </c>
      <c r="F1736" s="37">
        <v>1928.75</v>
      </c>
      <c r="G1736" s="33">
        <v>15</v>
      </c>
      <c r="H1736" s="33">
        <v>15</v>
      </c>
      <c r="I1736" s="37">
        <f>Table1[[#This Row],[SumOfPaid]]*Table1[[#This Row],[Actuarial Factor 6/13/22]]</f>
        <v>2150.4429564226393</v>
      </c>
      <c r="J1736" s="33">
        <v>1.1149412606209408</v>
      </c>
      <c r="K1736" s="33" t="s">
        <v>233</v>
      </c>
      <c r="L1736" s="33" t="s">
        <v>805</v>
      </c>
      <c r="M1736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36" s="35" t="str">
        <f>IFERROR(IF(Table1[[#This Row],[Medicare Rate in CR]]&gt;0,"Y","N"),"N")</f>
        <v>Y</v>
      </c>
      <c r="O1736" s="40">
        <f>Table1[[#This Row],[Medicare Rate in CR]]*Table1[[#This Row],[SumOfUnits]]*Table1[[#This Row],[Actuarial Factor 6/13/22]]</f>
        <v>4916.3892357710693</v>
      </c>
      <c r="P173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4916.3892357710693</v>
      </c>
      <c r="Q1736" s="37">
        <f>Table1[[#This Row],[Trended Medicare Pricing for all RHCs]]-Table1[[#This Row],[SumOfSFY23 Estimated Payment 6/13/2022]]</f>
        <v>2765.9462793484299</v>
      </c>
      <c r="R1736" s="35">
        <f>Table1[[#This Row],[SumOfUnits]]*Table1[[#This Row],[Actuarial Factor 6/13/22]]</f>
        <v>16.724118909314111</v>
      </c>
    </row>
    <row r="1737" spans="1:18" x14ac:dyDescent="0.2">
      <c r="A1737" s="178" t="s">
        <v>87</v>
      </c>
      <c r="B1737" s="33" t="s">
        <v>710</v>
      </c>
      <c r="C1737" s="33" t="s">
        <v>413</v>
      </c>
      <c r="D1737" s="33" t="s">
        <v>184</v>
      </c>
      <c r="E1737" s="33" t="s">
        <v>792</v>
      </c>
      <c r="F1737" s="37">
        <v>4048.07</v>
      </c>
      <c r="G1737" s="33">
        <v>32</v>
      </c>
      <c r="H1737" s="33">
        <v>32</v>
      </c>
      <c r="I1737" s="37">
        <f>Table1[[#This Row],[SumOfPaid]]*Table1[[#This Row],[Actuarial Factor 6/13/22]]</f>
        <v>6073.5203697277229</v>
      </c>
      <c r="J1737" s="33">
        <v>1.5003496406257111</v>
      </c>
      <c r="K1737" s="33" t="s">
        <v>233</v>
      </c>
      <c r="L1737" s="33" t="s">
        <v>805</v>
      </c>
      <c r="M1737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37" s="35" t="str">
        <f>IFERROR(IF(Table1[[#This Row],[Medicare Rate in CR]]&gt;0,"Y","N"),"N")</f>
        <v>Y</v>
      </c>
      <c r="O1737" s="40">
        <f>Table1[[#This Row],[Medicare Rate in CR]]*Table1[[#This Row],[SumOfUnits]]*Table1[[#This Row],[Actuarial Factor 6/13/22]]</f>
        <v>14113.84908335169</v>
      </c>
      <c r="P173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14113.84908335169</v>
      </c>
      <c r="Q1737" s="37">
        <f>Table1[[#This Row],[Trended Medicare Pricing for all RHCs]]-Table1[[#This Row],[SumOfSFY23 Estimated Payment 6/13/2022]]</f>
        <v>8040.3287136239669</v>
      </c>
      <c r="R1737" s="35">
        <f>Table1[[#This Row],[SumOfUnits]]*Table1[[#This Row],[Actuarial Factor 6/13/22]]</f>
        <v>48.011188500022755</v>
      </c>
    </row>
    <row r="1738" spans="1:18" x14ac:dyDescent="0.2">
      <c r="A1738" s="178" t="s">
        <v>87</v>
      </c>
      <c r="B1738" s="33" t="s">
        <v>710</v>
      </c>
      <c r="C1738" s="33" t="s">
        <v>413</v>
      </c>
      <c r="D1738" s="33" t="s">
        <v>184</v>
      </c>
      <c r="E1738" s="33" t="s">
        <v>786</v>
      </c>
      <c r="F1738" s="37">
        <v>76184.670000000217</v>
      </c>
      <c r="G1738" s="33">
        <v>633</v>
      </c>
      <c r="H1738" s="33">
        <v>633</v>
      </c>
      <c r="I1738" s="37">
        <f>Table1[[#This Row],[SumOfPaid]]*Table1[[#This Row],[Actuarial Factor 6/13/22]]</f>
        <v>108288.73058495815</v>
      </c>
      <c r="J1738" s="33">
        <v>1.4213979083319235</v>
      </c>
      <c r="K1738" s="33" t="s">
        <v>233</v>
      </c>
      <c r="L1738" s="33" t="s">
        <v>805</v>
      </c>
      <c r="M1738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38" s="35" t="str">
        <f>IFERROR(IF(Table1[[#This Row],[Medicare Rate in CR]]&gt;0,"Y","N"),"N")</f>
        <v>Y</v>
      </c>
      <c r="O1738" s="40">
        <f>Table1[[#This Row],[Medicare Rate in CR]]*Table1[[#This Row],[SumOfUnits]]*Table1[[#This Row],[Actuarial Factor 6/13/22]]</f>
        <v>264498.00119010842</v>
      </c>
      <c r="P173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264498.00119010842</v>
      </c>
      <c r="Q1738" s="37">
        <f>Table1[[#This Row],[Trended Medicare Pricing for all RHCs]]-Table1[[#This Row],[SumOfSFY23 Estimated Payment 6/13/2022]]</f>
        <v>156209.27060515026</v>
      </c>
      <c r="R1738" s="35">
        <f>Table1[[#This Row],[SumOfUnits]]*Table1[[#This Row],[Actuarial Factor 6/13/22]]</f>
        <v>899.74487597410757</v>
      </c>
    </row>
    <row r="1739" spans="1:18" x14ac:dyDescent="0.2">
      <c r="A1739" s="178" t="s">
        <v>87</v>
      </c>
      <c r="B1739" s="33" t="s">
        <v>710</v>
      </c>
      <c r="C1739" s="33" t="s">
        <v>413</v>
      </c>
      <c r="D1739" s="33" t="s">
        <v>184</v>
      </c>
      <c r="E1739" s="33" t="s">
        <v>790</v>
      </c>
      <c r="F1739" s="37">
        <v>53242.8100000001</v>
      </c>
      <c r="G1739" s="33">
        <v>423</v>
      </c>
      <c r="H1739" s="33">
        <v>423</v>
      </c>
      <c r="I1739" s="37">
        <f>Table1[[#This Row],[SumOfPaid]]*Table1[[#This Row],[Actuarial Factor 6/13/22]]</f>
        <v>114577.36815144919</v>
      </c>
      <c r="J1739" s="33">
        <v>2.1519782323932373</v>
      </c>
      <c r="K1739" s="33" t="s">
        <v>233</v>
      </c>
      <c r="L1739" s="33" t="s">
        <v>805</v>
      </c>
      <c r="M1739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39" s="35" t="str">
        <f>IFERROR(IF(Table1[[#This Row],[Medicare Rate in CR]]&gt;0,"Y","N"),"N")</f>
        <v>Y</v>
      </c>
      <c r="O1739" s="40">
        <f>Table1[[#This Row],[Medicare Rate in CR]]*Table1[[#This Row],[SumOfUnits]]*Table1[[#This Row],[Actuarial Factor 6/13/22]]</f>
        <v>267597.00833311875</v>
      </c>
      <c r="P173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267597.00833311875</v>
      </c>
      <c r="Q1739" s="37">
        <f>Table1[[#This Row],[Trended Medicare Pricing for all RHCs]]-Table1[[#This Row],[SumOfSFY23 Estimated Payment 6/13/2022]]</f>
        <v>153019.64018166956</v>
      </c>
      <c r="R1739" s="35">
        <f>Table1[[#This Row],[SumOfUnits]]*Table1[[#This Row],[Actuarial Factor 6/13/22]]</f>
        <v>910.28679230233934</v>
      </c>
    </row>
    <row r="1740" spans="1:18" x14ac:dyDescent="0.2">
      <c r="A1740" s="178" t="s">
        <v>87</v>
      </c>
      <c r="B1740" s="33" t="s">
        <v>710</v>
      </c>
      <c r="C1740" s="33" t="s">
        <v>413</v>
      </c>
      <c r="D1740" s="33" t="s">
        <v>184</v>
      </c>
      <c r="E1740" s="33" t="s">
        <v>793</v>
      </c>
      <c r="F1740" s="37">
        <v>644.19000000000005</v>
      </c>
      <c r="G1740" s="33">
        <v>5</v>
      </c>
      <c r="H1740" s="33">
        <v>5</v>
      </c>
      <c r="I1740" s="37">
        <f>Table1[[#This Row],[SumOfPaid]]*Table1[[#This Row],[Actuarial Factor 6/13/22]]</f>
        <v>1386.2828575253995</v>
      </c>
      <c r="J1740" s="33">
        <v>2.1519782323932373</v>
      </c>
      <c r="K1740" s="33" t="s">
        <v>233</v>
      </c>
      <c r="L1740" s="33" t="s">
        <v>805</v>
      </c>
      <c r="M1740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40" s="35" t="str">
        <f>IFERROR(IF(Table1[[#This Row],[Medicare Rate in CR]]&gt;0,"Y","N"),"N")</f>
        <v>Y</v>
      </c>
      <c r="O1740" s="40">
        <f>Table1[[#This Row],[Medicare Rate in CR]]*Table1[[#This Row],[SumOfUnits]]*Table1[[#This Row],[Actuarial Factor 6/13/22]]</f>
        <v>3163.0852048832003</v>
      </c>
      <c r="P174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3163.0852048832003</v>
      </c>
      <c r="Q1740" s="37">
        <f>Table1[[#This Row],[Trended Medicare Pricing for all RHCs]]-Table1[[#This Row],[SumOfSFY23 Estimated Payment 6/13/2022]]</f>
        <v>1776.8023473578007</v>
      </c>
      <c r="R1740" s="35">
        <f>Table1[[#This Row],[SumOfUnits]]*Table1[[#This Row],[Actuarial Factor 6/13/22]]</f>
        <v>10.759891161966186</v>
      </c>
    </row>
    <row r="1741" spans="1:18" x14ac:dyDescent="0.2">
      <c r="A1741" s="178" t="s">
        <v>87</v>
      </c>
      <c r="B1741" s="33" t="s">
        <v>710</v>
      </c>
      <c r="C1741" s="33" t="s">
        <v>413</v>
      </c>
      <c r="D1741" s="33" t="s">
        <v>184</v>
      </c>
      <c r="E1741" s="33" t="s">
        <v>789</v>
      </c>
      <c r="F1741" s="37">
        <v>145864.51000000059</v>
      </c>
      <c r="G1741" s="33">
        <v>1161</v>
      </c>
      <c r="H1741" s="33">
        <v>1161</v>
      </c>
      <c r="I1741" s="37">
        <f>Table1[[#This Row],[SumOfPaid]]*Table1[[#This Row],[Actuarial Factor 6/13/22]]</f>
        <v>220457.33116235305</v>
      </c>
      <c r="J1741" s="33">
        <v>1.5113843056296021</v>
      </c>
      <c r="K1741" s="33" t="s">
        <v>233</v>
      </c>
      <c r="L1741" s="33" t="s">
        <v>805</v>
      </c>
      <c r="M1741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41" s="35" t="str">
        <f>IFERROR(IF(Table1[[#This Row],[Medicare Rate in CR]]&gt;0,"Y","N"),"N")</f>
        <v>Y</v>
      </c>
      <c r="O1741" s="40">
        <f>Table1[[#This Row],[Medicare Rate in CR]]*Table1[[#This Row],[SumOfUnits]]*Table1[[#This Row],[Actuarial Factor 6/13/22]]</f>
        <v>515834.20906240959</v>
      </c>
      <c r="P174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515834.20906240959</v>
      </c>
      <c r="Q1741" s="37">
        <f>Table1[[#This Row],[Trended Medicare Pricing for all RHCs]]-Table1[[#This Row],[SumOfSFY23 Estimated Payment 6/13/2022]]</f>
        <v>295376.87790005654</v>
      </c>
      <c r="R1741" s="35">
        <f>Table1[[#This Row],[SumOfUnits]]*Table1[[#This Row],[Actuarial Factor 6/13/22]]</f>
        <v>1754.7171788359681</v>
      </c>
    </row>
    <row r="1742" spans="1:18" x14ac:dyDescent="0.2">
      <c r="A1742" s="178" t="s">
        <v>87</v>
      </c>
      <c r="B1742" s="33" t="s">
        <v>710</v>
      </c>
      <c r="C1742" s="33" t="s">
        <v>413</v>
      </c>
      <c r="D1742" s="33" t="s">
        <v>184</v>
      </c>
      <c r="E1742" s="33" t="s">
        <v>791</v>
      </c>
      <c r="F1742" s="37">
        <v>2353.87</v>
      </c>
      <c r="G1742" s="33">
        <v>21</v>
      </c>
      <c r="H1742" s="33">
        <v>21</v>
      </c>
      <c r="I1742" s="37">
        <f>Table1[[#This Row],[SumOfPaid]]*Table1[[#This Row],[Actuarial Factor 6/13/22]]</f>
        <v>4011.7464860243249</v>
      </c>
      <c r="J1742" s="33">
        <v>1.7043194764470107</v>
      </c>
      <c r="K1742" s="33" t="s">
        <v>233</v>
      </c>
      <c r="L1742" s="33" t="s">
        <v>805</v>
      </c>
      <c r="M1742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42" s="35" t="str">
        <f>IFERROR(IF(Table1[[#This Row],[Medicare Rate in CR]]&gt;0,"Y","N"),"N")</f>
        <v>Y</v>
      </c>
      <c r="O1742" s="40">
        <f>Table1[[#This Row],[Medicare Rate in CR]]*Table1[[#This Row],[SumOfUnits]]*Table1[[#This Row],[Actuarial Factor 6/13/22]]</f>
        <v>10521.394726313683</v>
      </c>
      <c r="P174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10521.394726313683</v>
      </c>
      <c r="Q1742" s="37">
        <f>Table1[[#This Row],[Trended Medicare Pricing for all RHCs]]-Table1[[#This Row],[SumOfSFY23 Estimated Payment 6/13/2022]]</f>
        <v>6509.648240289358</v>
      </c>
      <c r="R1742" s="35">
        <f>Table1[[#This Row],[SumOfUnits]]*Table1[[#This Row],[Actuarial Factor 6/13/22]]</f>
        <v>35.790709005387221</v>
      </c>
    </row>
    <row r="1743" spans="1:18" x14ac:dyDescent="0.2">
      <c r="A1743" s="178" t="s">
        <v>87</v>
      </c>
      <c r="B1743" s="33" t="s">
        <v>710</v>
      </c>
      <c r="C1743" s="33" t="s">
        <v>413</v>
      </c>
      <c r="D1743" s="33" t="s">
        <v>184</v>
      </c>
      <c r="E1743" s="33" t="s">
        <v>788</v>
      </c>
      <c r="F1743" s="37">
        <v>13065.73</v>
      </c>
      <c r="G1743" s="33">
        <v>117</v>
      </c>
      <c r="H1743" s="33">
        <v>117</v>
      </c>
      <c r="I1743" s="37">
        <f>Table1[[#This Row],[SumOfPaid]]*Table1[[#This Row],[Actuarial Factor 6/13/22]]</f>
        <v>28524.721814997971</v>
      </c>
      <c r="J1743" s="33">
        <v>2.1831709223287157</v>
      </c>
      <c r="K1743" s="33" t="s">
        <v>233</v>
      </c>
      <c r="L1743" s="33" t="s">
        <v>805</v>
      </c>
      <c r="M1743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43" s="35" t="str">
        <f>IFERROR(IF(Table1[[#This Row],[Medicare Rate in CR]]&gt;0,"Y","N"),"N")</f>
        <v>Y</v>
      </c>
      <c r="O1743" s="40">
        <f>Table1[[#This Row],[Medicare Rate in CR]]*Table1[[#This Row],[SumOfUnits]]*Table1[[#This Row],[Actuarial Factor 6/13/22]]</f>
        <v>75089.0504563258</v>
      </c>
      <c r="P174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75089.0504563258</v>
      </c>
      <c r="Q1743" s="37">
        <f>Table1[[#This Row],[Trended Medicare Pricing for all RHCs]]-Table1[[#This Row],[SumOfSFY23 Estimated Payment 6/13/2022]]</f>
        <v>46564.328641327826</v>
      </c>
      <c r="R1743" s="35">
        <f>Table1[[#This Row],[SumOfUnits]]*Table1[[#This Row],[Actuarial Factor 6/13/22]]</f>
        <v>255.43099791245973</v>
      </c>
    </row>
    <row r="1744" spans="1:18" x14ac:dyDescent="0.2">
      <c r="A1744" s="178" t="s">
        <v>87</v>
      </c>
      <c r="B1744" s="33" t="s">
        <v>710</v>
      </c>
      <c r="C1744" s="33" t="s">
        <v>413</v>
      </c>
      <c r="D1744" s="33" t="s">
        <v>184</v>
      </c>
      <c r="E1744" s="33" t="s">
        <v>787</v>
      </c>
      <c r="F1744" s="37">
        <v>43534.19000000001</v>
      </c>
      <c r="G1744" s="33">
        <v>391</v>
      </c>
      <c r="H1744" s="33">
        <v>391</v>
      </c>
      <c r="I1744" s="37">
        <f>Table1[[#This Row],[SumOfPaid]]*Table1[[#This Row],[Actuarial Factor 6/13/22]]</f>
        <v>55184.797588036854</v>
      </c>
      <c r="J1744" s="33">
        <v>1.2676197165500689</v>
      </c>
      <c r="K1744" s="33" t="s">
        <v>233</v>
      </c>
      <c r="L1744" s="33" t="s">
        <v>805</v>
      </c>
      <c r="M1744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44" s="35" t="str">
        <f>IFERROR(IF(Table1[[#This Row],[Medicare Rate in CR]]&gt;0,"Y","N"),"N")</f>
        <v>Y</v>
      </c>
      <c r="O1744" s="40">
        <f>Table1[[#This Row],[Medicare Rate in CR]]*Table1[[#This Row],[SumOfUnits]]*Table1[[#This Row],[Actuarial Factor 6/13/22]]</f>
        <v>145703.0877170215</v>
      </c>
      <c r="P174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145703.0877170215</v>
      </c>
      <c r="Q1744" s="37">
        <f>Table1[[#This Row],[Trended Medicare Pricing for all RHCs]]-Table1[[#This Row],[SumOfSFY23 Estimated Payment 6/13/2022]]</f>
        <v>90518.290128984634</v>
      </c>
      <c r="R1744" s="35">
        <f>Table1[[#This Row],[SumOfUnits]]*Table1[[#This Row],[Actuarial Factor 6/13/22]]</f>
        <v>495.63930917107695</v>
      </c>
    </row>
    <row r="1745" spans="1:18" x14ac:dyDescent="0.2">
      <c r="A1745" s="178" t="s">
        <v>87</v>
      </c>
      <c r="B1745" s="33" t="s">
        <v>710</v>
      </c>
      <c r="C1745" s="33" t="s">
        <v>413</v>
      </c>
      <c r="D1745" s="33" t="s">
        <v>2</v>
      </c>
      <c r="E1745" s="33" t="s">
        <v>802</v>
      </c>
      <c r="F1745" s="37">
        <v>296.18999999999994</v>
      </c>
      <c r="G1745" s="33">
        <v>3</v>
      </c>
      <c r="H1745" s="33">
        <v>3</v>
      </c>
      <c r="I1745" s="37">
        <f>Table1[[#This Row],[SumOfPaid]]*Table1[[#This Row],[Actuarial Factor 6/13/22]]</f>
        <v>302.57396172746161</v>
      </c>
      <c r="J1745" s="33">
        <v>1.0215536031853258</v>
      </c>
      <c r="K1745" s="33" t="s">
        <v>233</v>
      </c>
      <c r="L1745" s="33" t="s">
        <v>805</v>
      </c>
      <c r="M1745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45" s="35" t="str">
        <f>IFERROR(IF(Table1[[#This Row],[Medicare Rate in CR]]&gt;0,"Y","N"),"N")</f>
        <v>Y</v>
      </c>
      <c r="O1745" s="40">
        <f>Table1[[#This Row],[Medicare Rate in CR]]*Table1[[#This Row],[SumOfUnits]]*Table1[[#This Row],[Actuarial Factor 6/13/22]]</f>
        <v>900.9183381851708</v>
      </c>
      <c r="P174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900.9183381851708</v>
      </c>
      <c r="Q1745" s="37">
        <f>Table1[[#This Row],[Trended Medicare Pricing for all RHCs]]-Table1[[#This Row],[SumOfSFY23 Estimated Payment 6/13/2022]]</f>
        <v>598.34437645770913</v>
      </c>
      <c r="R1745" s="35">
        <f>Table1[[#This Row],[SumOfUnits]]*Table1[[#This Row],[Actuarial Factor 6/13/22]]</f>
        <v>3.0646608095559777</v>
      </c>
    </row>
    <row r="1746" spans="1:18" x14ac:dyDescent="0.2">
      <c r="A1746" s="178" t="s">
        <v>87</v>
      </c>
      <c r="B1746" s="33" t="s">
        <v>710</v>
      </c>
      <c r="C1746" s="33" t="s">
        <v>413</v>
      </c>
      <c r="D1746" s="33" t="s">
        <v>2</v>
      </c>
      <c r="E1746" s="33" t="s">
        <v>804</v>
      </c>
      <c r="F1746" s="37">
        <v>42.14</v>
      </c>
      <c r="G1746" s="33">
        <v>1</v>
      </c>
      <c r="H1746" s="33">
        <v>1</v>
      </c>
      <c r="I1746" s="37">
        <f>Table1[[#This Row],[SumOfPaid]]*Table1[[#This Row],[Actuarial Factor 6/13/22]]</f>
        <v>27.148114750567622</v>
      </c>
      <c r="J1746" s="33">
        <v>0.64423623043587142</v>
      </c>
      <c r="K1746" s="33" t="s">
        <v>233</v>
      </c>
      <c r="L1746" s="33" t="s">
        <v>805</v>
      </c>
      <c r="M1746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46" s="35" t="str">
        <f>IFERROR(IF(Table1[[#This Row],[Medicare Rate in CR]]&gt;0,"Y","N"),"N")</f>
        <v>Y</v>
      </c>
      <c r="O1746" s="40">
        <f>Table1[[#This Row],[Medicare Rate in CR]]*Table1[[#This Row],[SumOfUnits]]*Table1[[#This Row],[Actuarial Factor 6/13/22]]</f>
        <v>189.38612466123314</v>
      </c>
      <c r="P174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189.38612466123314</v>
      </c>
      <c r="Q1746" s="37">
        <f>Table1[[#This Row],[Trended Medicare Pricing for all RHCs]]-Table1[[#This Row],[SumOfSFY23 Estimated Payment 6/13/2022]]</f>
        <v>162.23800991066551</v>
      </c>
      <c r="R1746" s="35">
        <f>Table1[[#This Row],[SumOfUnits]]*Table1[[#This Row],[Actuarial Factor 6/13/22]]</f>
        <v>0.64423623043587142</v>
      </c>
    </row>
    <row r="1747" spans="1:18" x14ac:dyDescent="0.2">
      <c r="A1747" s="178" t="s">
        <v>87</v>
      </c>
      <c r="B1747" s="33" t="s">
        <v>710</v>
      </c>
      <c r="C1747" s="33" t="s">
        <v>413</v>
      </c>
      <c r="D1747" s="33" t="s">
        <v>2</v>
      </c>
      <c r="E1747" s="33" t="s">
        <v>800</v>
      </c>
      <c r="F1747" s="37">
        <v>2964.1999999999994</v>
      </c>
      <c r="G1747" s="33">
        <v>24</v>
      </c>
      <c r="H1747" s="33">
        <v>24</v>
      </c>
      <c r="I1747" s="37">
        <f>Table1[[#This Row],[SumOfPaid]]*Table1[[#This Row],[Actuarial Factor 6/13/22]]</f>
        <v>3661.1699047099578</v>
      </c>
      <c r="J1747" s="33">
        <v>1.2351291764084604</v>
      </c>
      <c r="K1747" s="33" t="s">
        <v>233</v>
      </c>
      <c r="L1747" s="33" t="s">
        <v>805</v>
      </c>
      <c r="M1747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47" s="35" t="str">
        <f>IFERROR(IF(Table1[[#This Row],[Medicare Rate in CR]]&gt;0,"Y","N"),"N")</f>
        <v>Y</v>
      </c>
      <c r="O1747" s="40">
        <f>Table1[[#This Row],[Medicare Rate in CR]]*Table1[[#This Row],[SumOfUnits]]*Table1[[#This Row],[Actuarial Factor 6/13/22]]</f>
        <v>8714.1821757310827</v>
      </c>
      <c r="P174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8714.1821757310827</v>
      </c>
      <c r="Q1747" s="37">
        <f>Table1[[#This Row],[Trended Medicare Pricing for all RHCs]]-Table1[[#This Row],[SumOfSFY23 Estimated Payment 6/13/2022]]</f>
        <v>5053.0122710211253</v>
      </c>
      <c r="R1747" s="35">
        <f>Table1[[#This Row],[SumOfUnits]]*Table1[[#This Row],[Actuarial Factor 6/13/22]]</f>
        <v>29.64310023380305</v>
      </c>
    </row>
    <row r="1748" spans="1:18" x14ac:dyDescent="0.2">
      <c r="A1748" s="178" t="s">
        <v>87</v>
      </c>
      <c r="B1748" s="33" t="s">
        <v>710</v>
      </c>
      <c r="C1748" s="33" t="s">
        <v>413</v>
      </c>
      <c r="D1748" s="33" t="s">
        <v>2</v>
      </c>
      <c r="E1748" s="33" t="s">
        <v>798</v>
      </c>
      <c r="F1748" s="37">
        <v>5711.1200000000008</v>
      </c>
      <c r="G1748" s="33">
        <v>49</v>
      </c>
      <c r="H1748" s="33">
        <v>49</v>
      </c>
      <c r="I1748" s="37">
        <f>Table1[[#This Row],[SumOfPaid]]*Table1[[#This Row],[Actuarial Factor 6/13/22]]</f>
        <v>8511.8330339566692</v>
      </c>
      <c r="J1748" s="33">
        <v>1.4903964605815792</v>
      </c>
      <c r="K1748" s="33" t="s">
        <v>233</v>
      </c>
      <c r="L1748" s="33" t="s">
        <v>805</v>
      </c>
      <c r="M1748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48" s="35" t="str">
        <f>IFERROR(IF(Table1[[#This Row],[Medicare Rate in CR]]&gt;0,"Y","N"),"N")</f>
        <v>Y</v>
      </c>
      <c r="O1748" s="40">
        <f>Table1[[#This Row],[Medicare Rate in CR]]*Table1[[#This Row],[SumOfUnits]]*Table1[[#This Row],[Actuarial Factor 6/13/22]]</f>
        <v>21468.460528341177</v>
      </c>
      <c r="P174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21468.460528341177</v>
      </c>
      <c r="Q1748" s="37">
        <f>Table1[[#This Row],[Trended Medicare Pricing for all RHCs]]-Table1[[#This Row],[SumOfSFY23 Estimated Payment 6/13/2022]]</f>
        <v>12956.627494384507</v>
      </c>
      <c r="R1748" s="35">
        <f>Table1[[#This Row],[SumOfUnits]]*Table1[[#This Row],[Actuarial Factor 6/13/22]]</f>
        <v>73.029426568497385</v>
      </c>
    </row>
    <row r="1749" spans="1:18" x14ac:dyDescent="0.2">
      <c r="A1749" s="178" t="s">
        <v>87</v>
      </c>
      <c r="B1749" s="33" t="s">
        <v>710</v>
      </c>
      <c r="C1749" s="33" t="s">
        <v>413</v>
      </c>
      <c r="D1749" s="33" t="s">
        <v>2</v>
      </c>
      <c r="E1749" s="33" t="s">
        <v>799</v>
      </c>
      <c r="F1749" s="37">
        <v>14465.57</v>
      </c>
      <c r="G1749" s="33">
        <v>129</v>
      </c>
      <c r="H1749" s="33">
        <v>129</v>
      </c>
      <c r="I1749" s="37">
        <f>Table1[[#This Row],[SumOfPaid]]*Table1[[#This Row],[Actuarial Factor 6/13/22]]</f>
        <v>16977.86625202392</v>
      </c>
      <c r="J1749" s="33">
        <v>1.1736741968704945</v>
      </c>
      <c r="K1749" s="33" t="s">
        <v>233</v>
      </c>
      <c r="L1749" s="33" t="s">
        <v>805</v>
      </c>
      <c r="M1749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49" s="35" t="str">
        <f>IFERROR(IF(Table1[[#This Row],[Medicare Rate in CR]]&gt;0,"Y","N"),"N")</f>
        <v>Y</v>
      </c>
      <c r="O1749" s="40">
        <f>Table1[[#This Row],[Medicare Rate in CR]]*Table1[[#This Row],[SumOfUnits]]*Table1[[#This Row],[Actuarial Factor 6/13/22]]</f>
        <v>44508.225471368489</v>
      </c>
      <c r="P174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44508.225471368489</v>
      </c>
      <c r="Q1749" s="37">
        <f>Table1[[#This Row],[Trended Medicare Pricing for all RHCs]]-Table1[[#This Row],[SumOfSFY23 Estimated Payment 6/13/2022]]</f>
        <v>27530.359219344569</v>
      </c>
      <c r="R1749" s="35">
        <f>Table1[[#This Row],[SumOfUnits]]*Table1[[#This Row],[Actuarial Factor 6/13/22]]</f>
        <v>151.4039713962938</v>
      </c>
    </row>
    <row r="1750" spans="1:18" x14ac:dyDescent="0.2">
      <c r="A1750" s="178" t="s">
        <v>87</v>
      </c>
      <c r="B1750" s="33" t="s">
        <v>710</v>
      </c>
      <c r="C1750" s="33" t="s">
        <v>413</v>
      </c>
      <c r="D1750" s="33" t="s">
        <v>2</v>
      </c>
      <c r="E1750" s="33" t="s">
        <v>803</v>
      </c>
      <c r="F1750" s="37">
        <v>804.11</v>
      </c>
      <c r="G1750" s="33">
        <v>10</v>
      </c>
      <c r="H1750" s="33">
        <v>10</v>
      </c>
      <c r="I1750" s="37">
        <f>Table1[[#This Row],[SumOfPaid]]*Table1[[#This Row],[Actuarial Factor 6/13/22]]</f>
        <v>1586.9253301663462</v>
      </c>
      <c r="J1750" s="33">
        <v>1.9735177154448349</v>
      </c>
      <c r="K1750" s="33" t="s">
        <v>233</v>
      </c>
      <c r="L1750" s="33" t="s">
        <v>805</v>
      </c>
      <c r="M1750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50" s="35" t="str">
        <f>IFERROR(IF(Table1[[#This Row],[Medicare Rate in CR]]&gt;0,"Y","N"),"N")</f>
        <v>Y</v>
      </c>
      <c r="O1750" s="40">
        <f>Table1[[#This Row],[Medicare Rate in CR]]*Table1[[#This Row],[SumOfUnits]]*Table1[[#This Row],[Actuarial Factor 6/13/22]]</f>
        <v>5801.5500280931819</v>
      </c>
      <c r="P175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5801.5500280931819</v>
      </c>
      <c r="Q1750" s="37">
        <f>Table1[[#This Row],[Trended Medicare Pricing for all RHCs]]-Table1[[#This Row],[SumOfSFY23 Estimated Payment 6/13/2022]]</f>
        <v>4214.6246979268362</v>
      </c>
      <c r="R1750" s="35">
        <f>Table1[[#This Row],[SumOfUnits]]*Table1[[#This Row],[Actuarial Factor 6/13/22]]</f>
        <v>19.735177154448348</v>
      </c>
    </row>
    <row r="1751" spans="1:18" x14ac:dyDescent="0.2">
      <c r="A1751" s="178" t="s">
        <v>87</v>
      </c>
      <c r="B1751" s="33" t="s">
        <v>710</v>
      </c>
      <c r="C1751" s="33" t="s">
        <v>413</v>
      </c>
      <c r="D1751" s="33" t="s">
        <v>185</v>
      </c>
      <c r="E1751" s="33" t="s">
        <v>794</v>
      </c>
      <c r="F1751" s="37">
        <v>7741.51</v>
      </c>
      <c r="G1751" s="33">
        <v>64</v>
      </c>
      <c r="H1751" s="33">
        <v>64</v>
      </c>
      <c r="I1751" s="37">
        <f>Table1[[#This Row],[SumOfPaid]]*Table1[[#This Row],[Actuarial Factor 6/13/22]]</f>
        <v>9773.9411784368367</v>
      </c>
      <c r="J1751" s="33">
        <v>1.2625367891324608</v>
      </c>
      <c r="K1751" s="33" t="s">
        <v>233</v>
      </c>
      <c r="L1751" s="33" t="s">
        <v>805</v>
      </c>
      <c r="M1751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51" s="35" t="str">
        <f>IFERROR(IF(Table1[[#This Row],[Medicare Rate in CR]]&gt;0,"Y","N"),"N")</f>
        <v>Y</v>
      </c>
      <c r="O1751" s="40">
        <f>Table1[[#This Row],[Medicare Rate in CR]]*Table1[[#This Row],[SumOfUnits]]*Table1[[#This Row],[Actuarial Factor 6/13/22]]</f>
        <v>23753.46815368125</v>
      </c>
      <c r="P175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23753.46815368125</v>
      </c>
      <c r="Q1751" s="37">
        <f>Table1[[#This Row],[Trended Medicare Pricing for all RHCs]]-Table1[[#This Row],[SumOfSFY23 Estimated Payment 6/13/2022]]</f>
        <v>13979.526975244413</v>
      </c>
      <c r="R1751" s="35">
        <f>Table1[[#This Row],[SumOfUnits]]*Table1[[#This Row],[Actuarial Factor 6/13/22]]</f>
        <v>80.802354504477492</v>
      </c>
    </row>
    <row r="1752" spans="1:18" x14ac:dyDescent="0.2">
      <c r="A1752" s="178" t="s">
        <v>87</v>
      </c>
      <c r="B1752" s="33" t="s">
        <v>710</v>
      </c>
      <c r="C1752" s="33" t="s">
        <v>413</v>
      </c>
      <c r="D1752" s="33" t="s">
        <v>185</v>
      </c>
      <c r="E1752" s="33" t="s">
        <v>607</v>
      </c>
      <c r="F1752" s="37">
        <v>810.31</v>
      </c>
      <c r="G1752" s="33">
        <v>10</v>
      </c>
      <c r="H1752" s="33">
        <v>10</v>
      </c>
      <c r="I1752" s="37">
        <f>Table1[[#This Row],[SumOfPaid]]*Table1[[#This Row],[Actuarial Factor 6/13/22]]</f>
        <v>1174.0754782799588</v>
      </c>
      <c r="J1752" s="33">
        <v>1.4489213736470719</v>
      </c>
      <c r="K1752" s="33" t="s">
        <v>233</v>
      </c>
      <c r="L1752" s="33" t="s">
        <v>805</v>
      </c>
      <c r="M1752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52" s="35" t="str">
        <f>IFERROR(IF(Table1[[#This Row],[Medicare Rate in CR]]&gt;0,"Y","N"),"N")</f>
        <v>Y</v>
      </c>
      <c r="O1752" s="40">
        <f>Table1[[#This Row],[Medicare Rate in CR]]*Table1[[#This Row],[SumOfUnits]]*Table1[[#This Row],[Actuarial Factor 6/13/22]]</f>
        <v>4259.3941621102977</v>
      </c>
      <c r="P175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4259.3941621102977</v>
      </c>
      <c r="Q1752" s="37">
        <f>Table1[[#This Row],[Trended Medicare Pricing for all RHCs]]-Table1[[#This Row],[SumOfSFY23 Estimated Payment 6/13/2022]]</f>
        <v>3085.3186838303391</v>
      </c>
      <c r="R1752" s="35">
        <f>Table1[[#This Row],[SumOfUnits]]*Table1[[#This Row],[Actuarial Factor 6/13/22]]</f>
        <v>14.489213736470719</v>
      </c>
    </row>
    <row r="1753" spans="1:18" x14ac:dyDescent="0.2">
      <c r="A1753" s="178" t="s">
        <v>87</v>
      </c>
      <c r="B1753" s="33" t="s">
        <v>710</v>
      </c>
      <c r="C1753" s="33" t="s">
        <v>413</v>
      </c>
      <c r="D1753" s="33" t="s">
        <v>185</v>
      </c>
      <c r="E1753" s="33" t="s">
        <v>797</v>
      </c>
      <c r="F1753" s="37">
        <v>3162.56</v>
      </c>
      <c r="G1753" s="33">
        <v>31</v>
      </c>
      <c r="H1753" s="33">
        <v>31</v>
      </c>
      <c r="I1753" s="37">
        <f>Table1[[#This Row],[SumOfPaid]]*Table1[[#This Row],[Actuarial Factor 6/13/22]]</f>
        <v>2966.3948405935143</v>
      </c>
      <c r="J1753" s="33">
        <v>0.93797266789990208</v>
      </c>
      <c r="K1753" s="33" t="s">
        <v>233</v>
      </c>
      <c r="L1753" s="33" t="s">
        <v>805</v>
      </c>
      <c r="M1753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53" s="35" t="str">
        <f>IFERROR(IF(Table1[[#This Row],[Medicare Rate in CR]]&gt;0,"Y","N"),"N")</f>
        <v>Y</v>
      </c>
      <c r="O1753" s="40">
        <f>Table1[[#This Row],[Medicare Rate in CR]]*Table1[[#This Row],[SumOfUnits]]*Table1[[#This Row],[Actuarial Factor 6/13/22]]</f>
        <v>8547.8105806585627</v>
      </c>
      <c r="P175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8547.8105806585627</v>
      </c>
      <c r="Q1753" s="37">
        <f>Table1[[#This Row],[Trended Medicare Pricing for all RHCs]]-Table1[[#This Row],[SumOfSFY23 Estimated Payment 6/13/2022]]</f>
        <v>5581.4157400650483</v>
      </c>
      <c r="R1753" s="35">
        <f>Table1[[#This Row],[SumOfUnits]]*Table1[[#This Row],[Actuarial Factor 6/13/22]]</f>
        <v>29.077152704896964</v>
      </c>
    </row>
    <row r="1754" spans="1:18" x14ac:dyDescent="0.2">
      <c r="A1754" s="178" t="s">
        <v>87</v>
      </c>
      <c r="B1754" s="33" t="s">
        <v>710</v>
      </c>
      <c r="C1754" s="33" t="s">
        <v>413</v>
      </c>
      <c r="D1754" s="33" t="s">
        <v>185</v>
      </c>
      <c r="E1754" s="33" t="s">
        <v>796</v>
      </c>
      <c r="F1754" s="37">
        <v>808.32999999999993</v>
      </c>
      <c r="G1754" s="33">
        <v>11</v>
      </c>
      <c r="H1754" s="33">
        <v>11</v>
      </c>
      <c r="I1754" s="37">
        <f>Table1[[#This Row],[SumOfPaid]]*Table1[[#This Row],[Actuarial Factor 6/13/22]]</f>
        <v>811.18370740752641</v>
      </c>
      <c r="J1754" s="33">
        <v>1.0035303742376585</v>
      </c>
      <c r="K1754" s="33" t="s">
        <v>233</v>
      </c>
      <c r="L1754" s="33" t="s">
        <v>805</v>
      </c>
      <c r="M1754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54" s="35" t="str">
        <f>IFERROR(IF(Table1[[#This Row],[Medicare Rate in CR]]&gt;0,"Y","N"),"N")</f>
        <v>Y</v>
      </c>
      <c r="O1754" s="40">
        <f>Table1[[#This Row],[Medicare Rate in CR]]*Table1[[#This Row],[SumOfUnits]]*Table1[[#This Row],[Actuarial Factor 6/13/22]]</f>
        <v>3245.0860652610891</v>
      </c>
      <c r="P175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3245.0860652610891</v>
      </c>
      <c r="Q1754" s="37">
        <f>Table1[[#This Row],[Trended Medicare Pricing for all RHCs]]-Table1[[#This Row],[SumOfSFY23 Estimated Payment 6/13/2022]]</f>
        <v>2433.9023578535625</v>
      </c>
      <c r="R1754" s="35">
        <f>Table1[[#This Row],[SumOfUnits]]*Table1[[#This Row],[Actuarial Factor 6/13/22]]</f>
        <v>11.038834116614243</v>
      </c>
    </row>
    <row r="1755" spans="1:18" x14ac:dyDescent="0.2">
      <c r="A1755" s="178" t="s">
        <v>87</v>
      </c>
      <c r="B1755" s="33" t="s">
        <v>710</v>
      </c>
      <c r="C1755" s="33" t="s">
        <v>413</v>
      </c>
      <c r="D1755" s="33" t="s">
        <v>185</v>
      </c>
      <c r="E1755" s="33" t="s">
        <v>795</v>
      </c>
      <c r="F1755" s="37">
        <v>31900.26000000002</v>
      </c>
      <c r="G1755" s="33">
        <v>307</v>
      </c>
      <c r="H1755" s="33">
        <v>307</v>
      </c>
      <c r="I1755" s="37">
        <f>Table1[[#This Row],[SumOfPaid]]*Table1[[#This Row],[Actuarial Factor 6/13/22]]</f>
        <v>38561.228564519508</v>
      </c>
      <c r="J1755" s="33">
        <v>1.2088060901233872</v>
      </c>
      <c r="K1755" s="33" t="s">
        <v>233</v>
      </c>
      <c r="L1755" s="33" t="s">
        <v>805</v>
      </c>
      <c r="M1755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55" s="35" t="str">
        <f>IFERROR(IF(Table1[[#This Row],[Medicare Rate in CR]]&gt;0,"Y","N"),"N")</f>
        <v>Y</v>
      </c>
      <c r="O1755" s="40">
        <f>Table1[[#This Row],[Medicare Rate in CR]]*Table1[[#This Row],[SumOfUnits]]*Table1[[#This Row],[Actuarial Factor 6/13/22]]</f>
        <v>109093.28697826665</v>
      </c>
      <c r="P175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109093.28697826665</v>
      </c>
      <c r="Q1755" s="37">
        <f>Table1[[#This Row],[Trended Medicare Pricing for all RHCs]]-Table1[[#This Row],[SumOfSFY23 Estimated Payment 6/13/2022]]</f>
        <v>70532.058413747145</v>
      </c>
      <c r="R1755" s="35">
        <f>Table1[[#This Row],[SumOfUnits]]*Table1[[#This Row],[Actuarial Factor 6/13/22]]</f>
        <v>371.10346966787989</v>
      </c>
    </row>
    <row r="1756" spans="1:18" x14ac:dyDescent="0.2">
      <c r="A1756" s="178" t="s">
        <v>87</v>
      </c>
      <c r="B1756" s="33" t="s">
        <v>710</v>
      </c>
      <c r="C1756" s="33" t="s">
        <v>408</v>
      </c>
      <c r="D1756" s="33" t="s">
        <v>184</v>
      </c>
      <c r="E1756" s="33" t="s">
        <v>786</v>
      </c>
      <c r="F1756" s="37">
        <v>129.22</v>
      </c>
      <c r="G1756" s="33">
        <v>1</v>
      </c>
      <c r="H1756" s="33">
        <v>1</v>
      </c>
      <c r="I1756" s="37">
        <f>Table1[[#This Row],[SumOfPaid]]*Table1[[#This Row],[Actuarial Factor 6/13/22]]</f>
        <v>174.34782218198035</v>
      </c>
      <c r="J1756" s="33">
        <v>1.3492324886393774</v>
      </c>
      <c r="K1756" s="33" t="s">
        <v>233</v>
      </c>
      <c r="L1756" s="33" t="s">
        <v>805</v>
      </c>
      <c r="M1756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56" s="35" t="str">
        <f>IFERROR(IF(Table1[[#This Row],[Medicare Rate in CR]]&gt;0,"Y","N"),"N")</f>
        <v>Y</v>
      </c>
      <c r="O1756" s="40">
        <f>Table1[[#This Row],[Medicare Rate in CR]]*Table1[[#This Row],[SumOfUnits]]*Table1[[#This Row],[Actuarial Factor 6/13/22]]</f>
        <v>396.63387468531783</v>
      </c>
      <c r="P175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396.63387468531783</v>
      </c>
      <c r="Q1756" s="37">
        <f>Table1[[#This Row],[Trended Medicare Pricing for all RHCs]]-Table1[[#This Row],[SumOfSFY23 Estimated Payment 6/13/2022]]</f>
        <v>222.28605250333749</v>
      </c>
      <c r="R1756" s="35">
        <f>Table1[[#This Row],[SumOfUnits]]*Table1[[#This Row],[Actuarial Factor 6/13/22]]</f>
        <v>1.3492324886393774</v>
      </c>
    </row>
    <row r="1757" spans="1:18" x14ac:dyDescent="0.2">
      <c r="A1757" s="178" t="s">
        <v>87</v>
      </c>
      <c r="B1757" s="33" t="s">
        <v>710</v>
      </c>
      <c r="C1757" s="33" t="s">
        <v>424</v>
      </c>
      <c r="D1757" s="33" t="s">
        <v>184</v>
      </c>
      <c r="E1757" s="33" t="s">
        <v>788</v>
      </c>
      <c r="F1757" s="37">
        <v>129.22</v>
      </c>
      <c r="G1757" s="33">
        <v>1</v>
      </c>
      <c r="H1757" s="33">
        <v>1</v>
      </c>
      <c r="I1757" s="37">
        <f>Table1[[#This Row],[SumOfPaid]]*Table1[[#This Row],[Actuarial Factor 6/13/22]]</f>
        <v>255.11230311992998</v>
      </c>
      <c r="J1757" s="33">
        <v>1.9742478186033894</v>
      </c>
      <c r="K1757" s="33" t="s">
        <v>233</v>
      </c>
      <c r="L1757" s="33" t="s">
        <v>805</v>
      </c>
      <c r="M1757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57" s="35" t="str">
        <f>IFERROR(IF(Table1[[#This Row],[Medicare Rate in CR]]&gt;0,"Y","N"),"N")</f>
        <v>Y</v>
      </c>
      <c r="O1757" s="40">
        <f>Table1[[#This Row],[Medicare Rate in CR]]*Table1[[#This Row],[SumOfUnits]]*Table1[[#This Row],[Actuarial Factor 6/13/22]]</f>
        <v>580.36963123483838</v>
      </c>
      <c r="P175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580.36963123483838</v>
      </c>
      <c r="Q1757" s="37">
        <f>Table1[[#This Row],[Trended Medicare Pricing for all RHCs]]-Table1[[#This Row],[SumOfSFY23 Estimated Payment 6/13/2022]]</f>
        <v>325.25732811490843</v>
      </c>
      <c r="R1757" s="35">
        <f>Table1[[#This Row],[SumOfUnits]]*Table1[[#This Row],[Actuarial Factor 6/13/22]]</f>
        <v>1.9742478186033894</v>
      </c>
    </row>
    <row r="1758" spans="1:18" x14ac:dyDescent="0.2">
      <c r="A1758" s="178" t="s">
        <v>87</v>
      </c>
      <c r="B1758" s="33" t="s">
        <v>710</v>
      </c>
      <c r="C1758" s="33" t="s">
        <v>381</v>
      </c>
      <c r="D1758" s="33" t="s">
        <v>184</v>
      </c>
      <c r="E1758" s="33" t="s">
        <v>792</v>
      </c>
      <c r="F1758" s="37">
        <v>516.88</v>
      </c>
      <c r="G1758" s="33">
        <v>4</v>
      </c>
      <c r="H1758" s="33">
        <v>4</v>
      </c>
      <c r="I1758" s="37">
        <f>Table1[[#This Row],[SumOfPaid]]*Table1[[#This Row],[Actuarial Factor 6/13/22]]</f>
        <v>733.42031798677613</v>
      </c>
      <c r="J1758" s="33">
        <v>1.4189373123099678</v>
      </c>
      <c r="K1758" s="33" t="s">
        <v>233</v>
      </c>
      <c r="L1758" s="33" t="s">
        <v>805</v>
      </c>
      <c r="M1758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58" s="35" t="str">
        <f>IFERROR(IF(Table1[[#This Row],[Medicare Rate in CR]]&gt;0,"Y","N"),"N")</f>
        <v>Y</v>
      </c>
      <c r="O1758" s="40">
        <f>Table1[[#This Row],[Medicare Rate in CR]]*Table1[[#This Row],[SumOfUnits]]*Table1[[#This Row],[Actuarial Factor 6/13/22]]</f>
        <v>1668.500006799045</v>
      </c>
      <c r="P175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1668.500006799045</v>
      </c>
      <c r="Q1758" s="37">
        <f>Table1[[#This Row],[Trended Medicare Pricing for all RHCs]]-Table1[[#This Row],[SumOfSFY23 Estimated Payment 6/13/2022]]</f>
        <v>935.07968881226884</v>
      </c>
      <c r="R1758" s="35">
        <f>Table1[[#This Row],[SumOfUnits]]*Table1[[#This Row],[Actuarial Factor 6/13/22]]</f>
        <v>5.6757492492398711</v>
      </c>
    </row>
    <row r="1759" spans="1:18" x14ac:dyDescent="0.2">
      <c r="A1759" s="178" t="s">
        <v>87</v>
      </c>
      <c r="B1759" s="33" t="s">
        <v>710</v>
      </c>
      <c r="C1759" s="33" t="s">
        <v>381</v>
      </c>
      <c r="D1759" s="33" t="s">
        <v>184</v>
      </c>
      <c r="E1759" s="33" t="s">
        <v>786</v>
      </c>
      <c r="F1759" s="37">
        <v>1801.44</v>
      </c>
      <c r="G1759" s="33">
        <v>14</v>
      </c>
      <c r="H1759" s="33">
        <v>14</v>
      </c>
      <c r="I1759" s="37">
        <f>Table1[[#This Row],[SumOfPaid]]*Table1[[#This Row],[Actuarial Factor 6/13/22]]</f>
        <v>2446.4129291295403</v>
      </c>
      <c r="J1759" s="33">
        <v>1.3580318684660828</v>
      </c>
      <c r="K1759" s="33" t="s">
        <v>233</v>
      </c>
      <c r="L1759" s="33" t="s">
        <v>805</v>
      </c>
      <c r="M1759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59" s="35" t="str">
        <f>IFERROR(IF(Table1[[#This Row],[Medicare Rate in CR]]&gt;0,"Y","N"),"N")</f>
        <v>Y</v>
      </c>
      <c r="O1759" s="40">
        <f>Table1[[#This Row],[Medicare Rate in CR]]*Table1[[#This Row],[SumOfUnits]]*Table1[[#This Row],[Actuarial Factor 6/13/22]]</f>
        <v>5589.0887972216406</v>
      </c>
      <c r="P175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5589.0887972216406</v>
      </c>
      <c r="Q1759" s="37">
        <f>Table1[[#This Row],[Trended Medicare Pricing for all RHCs]]-Table1[[#This Row],[SumOfSFY23 Estimated Payment 6/13/2022]]</f>
        <v>3142.6758680921002</v>
      </c>
      <c r="R1759" s="35">
        <f>Table1[[#This Row],[SumOfUnits]]*Table1[[#This Row],[Actuarial Factor 6/13/22]]</f>
        <v>19.012446158525158</v>
      </c>
    </row>
    <row r="1760" spans="1:18" x14ac:dyDescent="0.2">
      <c r="A1760" s="178" t="s">
        <v>87</v>
      </c>
      <c r="B1760" s="33" t="s">
        <v>710</v>
      </c>
      <c r="C1760" s="33" t="s">
        <v>381</v>
      </c>
      <c r="D1760" s="33" t="s">
        <v>184</v>
      </c>
      <c r="E1760" s="33" t="s">
        <v>789</v>
      </c>
      <c r="F1760" s="37">
        <v>1031.8499999999999</v>
      </c>
      <c r="G1760" s="33">
        <v>8</v>
      </c>
      <c r="H1760" s="33">
        <v>8</v>
      </c>
      <c r="I1760" s="37">
        <f>Table1[[#This Row],[SumOfPaid]]*Table1[[#This Row],[Actuarial Factor 6/13/22]]</f>
        <v>1533.681054945064</v>
      </c>
      <c r="J1760" s="33">
        <v>1.4863410911906423</v>
      </c>
      <c r="K1760" s="33" t="s">
        <v>233</v>
      </c>
      <c r="L1760" s="33" t="s">
        <v>805</v>
      </c>
      <c r="M1760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60" s="35" t="str">
        <f>IFERROR(IF(Table1[[#This Row],[Medicare Rate in CR]]&gt;0,"Y","N"),"N")</f>
        <v>Y</v>
      </c>
      <c r="O1760" s="40">
        <f>Table1[[#This Row],[Medicare Rate in CR]]*Table1[[#This Row],[SumOfUnits]]*Table1[[#This Row],[Actuarial Factor 6/13/22]]</f>
        <v>3495.5175246185054</v>
      </c>
      <c r="P176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3495.5175246185054</v>
      </c>
      <c r="Q1760" s="37">
        <f>Table1[[#This Row],[Trended Medicare Pricing for all RHCs]]-Table1[[#This Row],[SumOfSFY23 Estimated Payment 6/13/2022]]</f>
        <v>1961.8364696734413</v>
      </c>
      <c r="R1760" s="35">
        <f>Table1[[#This Row],[SumOfUnits]]*Table1[[#This Row],[Actuarial Factor 6/13/22]]</f>
        <v>11.890728729525138</v>
      </c>
    </row>
    <row r="1761" spans="1:18" x14ac:dyDescent="0.2">
      <c r="A1761" s="178" t="s">
        <v>87</v>
      </c>
      <c r="B1761" s="33" t="s">
        <v>710</v>
      </c>
      <c r="C1761" s="33" t="s">
        <v>381</v>
      </c>
      <c r="D1761" s="33" t="s">
        <v>184</v>
      </c>
      <c r="E1761" s="33" t="s">
        <v>788</v>
      </c>
      <c r="F1761" s="37">
        <v>258.44</v>
      </c>
      <c r="G1761" s="33">
        <v>2</v>
      </c>
      <c r="H1761" s="33">
        <v>2</v>
      </c>
      <c r="I1761" s="37">
        <f>Table1[[#This Row],[SumOfPaid]]*Table1[[#This Row],[Actuarial Factor 6/13/22]]</f>
        <v>474.15239603568079</v>
      </c>
      <c r="J1761" s="33">
        <v>1.8346710882049249</v>
      </c>
      <c r="K1761" s="33" t="s">
        <v>233</v>
      </c>
      <c r="L1761" s="33" t="s">
        <v>805</v>
      </c>
      <c r="M1761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61" s="35" t="str">
        <f>IFERROR(IF(Table1[[#This Row],[Medicare Rate in CR]]&gt;0,"Y","N"),"N")</f>
        <v>Y</v>
      </c>
      <c r="O1761" s="40">
        <f>Table1[[#This Row],[Medicare Rate in CR]]*Table1[[#This Row],[SumOfUnits]]*Table1[[#This Row],[Actuarial Factor 6/13/22]]</f>
        <v>1078.6765195992036</v>
      </c>
      <c r="P176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1078.6765195992036</v>
      </c>
      <c r="Q1761" s="37">
        <f>Table1[[#This Row],[Trended Medicare Pricing for all RHCs]]-Table1[[#This Row],[SumOfSFY23 Estimated Payment 6/13/2022]]</f>
        <v>604.52412356352283</v>
      </c>
      <c r="R1761" s="35">
        <f>Table1[[#This Row],[SumOfUnits]]*Table1[[#This Row],[Actuarial Factor 6/13/22]]</f>
        <v>3.6693421764098497</v>
      </c>
    </row>
    <row r="1762" spans="1:18" x14ac:dyDescent="0.2">
      <c r="A1762" s="178" t="s">
        <v>87</v>
      </c>
      <c r="B1762" s="33" t="s">
        <v>710</v>
      </c>
      <c r="C1762" s="33" t="s">
        <v>381</v>
      </c>
      <c r="D1762" s="33" t="s">
        <v>184</v>
      </c>
      <c r="E1762" s="33" t="s">
        <v>787</v>
      </c>
      <c r="F1762" s="37">
        <v>127.31</v>
      </c>
      <c r="G1762" s="33">
        <v>1</v>
      </c>
      <c r="H1762" s="33">
        <v>1</v>
      </c>
      <c r="I1762" s="37">
        <f>Table1[[#This Row],[SumOfPaid]]*Table1[[#This Row],[Actuarial Factor 6/13/22]]</f>
        <v>154.06922203480221</v>
      </c>
      <c r="J1762" s="33">
        <v>1.210189474784402</v>
      </c>
      <c r="K1762" s="33" t="s">
        <v>233</v>
      </c>
      <c r="L1762" s="33" t="s">
        <v>805</v>
      </c>
      <c r="M1762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62" s="35" t="str">
        <f>IFERROR(IF(Table1[[#This Row],[Medicare Rate in CR]]&gt;0,"Y","N"),"N")</f>
        <v>Y</v>
      </c>
      <c r="O1762" s="40">
        <f>Table1[[#This Row],[Medicare Rate in CR]]*Table1[[#This Row],[SumOfUnits]]*Table1[[#This Row],[Actuarial Factor 6/13/22]]</f>
        <v>355.75939990237066</v>
      </c>
      <c r="P176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355.75939990237066</v>
      </c>
      <c r="Q1762" s="37">
        <f>Table1[[#This Row],[Trended Medicare Pricing for all RHCs]]-Table1[[#This Row],[SumOfSFY23 Estimated Payment 6/13/2022]]</f>
        <v>201.69017786756845</v>
      </c>
      <c r="R1762" s="35">
        <f>Table1[[#This Row],[SumOfUnits]]*Table1[[#This Row],[Actuarial Factor 6/13/22]]</f>
        <v>1.210189474784402</v>
      </c>
    </row>
    <row r="1763" spans="1:18" x14ac:dyDescent="0.2">
      <c r="A1763" s="178" t="s">
        <v>87</v>
      </c>
      <c r="B1763" s="33" t="s">
        <v>710</v>
      </c>
      <c r="C1763" s="33" t="s">
        <v>381</v>
      </c>
      <c r="D1763" s="33" t="s">
        <v>185</v>
      </c>
      <c r="E1763" s="33" t="s">
        <v>794</v>
      </c>
      <c r="F1763" s="37">
        <v>1162.98</v>
      </c>
      <c r="G1763" s="33">
        <v>9</v>
      </c>
      <c r="H1763" s="33">
        <v>9</v>
      </c>
      <c r="I1763" s="37">
        <f>Table1[[#This Row],[SumOfPaid]]*Table1[[#This Row],[Actuarial Factor 6/13/22]]</f>
        <v>1316.7167436167967</v>
      </c>
      <c r="J1763" s="33">
        <v>1.1321920786400426</v>
      </c>
      <c r="K1763" s="33" t="s">
        <v>233</v>
      </c>
      <c r="L1763" s="33" t="s">
        <v>805</v>
      </c>
      <c r="M1763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63" s="35" t="str">
        <f>IFERROR(IF(Table1[[#This Row],[Medicare Rate in CR]]&gt;0,"Y","N"),"N")</f>
        <v>Y</v>
      </c>
      <c r="O1763" s="40">
        <f>Table1[[#This Row],[Medicare Rate in CR]]*Table1[[#This Row],[SumOfUnits]]*Table1[[#This Row],[Actuarial Factor 6/13/22]]</f>
        <v>2995.4745482203202</v>
      </c>
      <c r="P176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2995.4745482203202</v>
      </c>
      <c r="Q1763" s="37">
        <f>Table1[[#This Row],[Trended Medicare Pricing for all RHCs]]-Table1[[#This Row],[SumOfSFY23 Estimated Payment 6/13/2022]]</f>
        <v>1678.7578046035235</v>
      </c>
      <c r="R1763" s="35">
        <f>Table1[[#This Row],[SumOfUnits]]*Table1[[#This Row],[Actuarial Factor 6/13/22]]</f>
        <v>10.189728707760382</v>
      </c>
    </row>
    <row r="1764" spans="1:18" x14ac:dyDescent="0.2">
      <c r="A1764" s="178" t="s">
        <v>87</v>
      </c>
      <c r="B1764" s="33" t="s">
        <v>710</v>
      </c>
      <c r="C1764" s="33" t="s">
        <v>381</v>
      </c>
      <c r="D1764" s="33" t="s">
        <v>185</v>
      </c>
      <c r="E1764" s="33" t="s">
        <v>796</v>
      </c>
      <c r="F1764" s="37">
        <v>51.8</v>
      </c>
      <c r="G1764" s="33">
        <v>1</v>
      </c>
      <c r="H1764" s="33">
        <v>1</v>
      </c>
      <c r="I1764" s="37">
        <f>Table1[[#This Row],[SumOfPaid]]*Table1[[#This Row],[Actuarial Factor 6/13/22]]</f>
        <v>42.2145593490933</v>
      </c>
      <c r="J1764" s="33">
        <v>0.81495288318712933</v>
      </c>
      <c r="K1764" s="33" t="s">
        <v>233</v>
      </c>
      <c r="L1764" s="33" t="s">
        <v>805</v>
      </c>
      <c r="M1764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64" s="35" t="str">
        <f>IFERROR(IF(Table1[[#This Row],[Medicare Rate in CR]]&gt;0,"Y","N"),"N")</f>
        <v>Y</v>
      </c>
      <c r="O1764" s="40">
        <f>Table1[[#This Row],[Medicare Rate in CR]]*Table1[[#This Row],[SumOfUnits]]*Table1[[#This Row],[Actuarial Factor 6/13/22]]</f>
        <v>239.57169907052042</v>
      </c>
      <c r="P176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239.57169907052042</v>
      </c>
      <c r="Q1764" s="37">
        <f>Table1[[#This Row],[Trended Medicare Pricing for all RHCs]]-Table1[[#This Row],[SumOfSFY23 Estimated Payment 6/13/2022]]</f>
        <v>197.35713972142713</v>
      </c>
      <c r="R1764" s="35">
        <f>Table1[[#This Row],[SumOfUnits]]*Table1[[#This Row],[Actuarial Factor 6/13/22]]</f>
        <v>0.81495288318712933</v>
      </c>
    </row>
    <row r="1765" spans="1:18" x14ac:dyDescent="0.2">
      <c r="A1765" s="178" t="s">
        <v>87</v>
      </c>
      <c r="B1765" s="33" t="s">
        <v>710</v>
      </c>
      <c r="C1765" s="33" t="s">
        <v>381</v>
      </c>
      <c r="D1765" s="33" t="s">
        <v>185</v>
      </c>
      <c r="E1765" s="33" t="s">
        <v>795</v>
      </c>
      <c r="F1765" s="37">
        <v>3233.92</v>
      </c>
      <c r="G1765" s="33">
        <v>35</v>
      </c>
      <c r="H1765" s="33">
        <v>35</v>
      </c>
      <c r="I1765" s="37">
        <f>Table1[[#This Row],[SumOfPaid]]*Table1[[#This Row],[Actuarial Factor 6/13/22]]</f>
        <v>3889.9932003556587</v>
      </c>
      <c r="J1765" s="33">
        <v>1.2028724273809057</v>
      </c>
      <c r="K1765" s="33" t="s">
        <v>233</v>
      </c>
      <c r="L1765" s="33" t="s">
        <v>805</v>
      </c>
      <c r="M1765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65" s="35" t="str">
        <f>IFERROR(IF(Table1[[#This Row],[Medicare Rate in CR]]&gt;0,"Y","N"),"N")</f>
        <v>Y</v>
      </c>
      <c r="O1765" s="40">
        <f>Table1[[#This Row],[Medicare Rate in CR]]*Table1[[#This Row],[SumOfUnits]]*Table1[[#This Row],[Actuarial Factor 6/13/22]]</f>
        <v>12376.29426170077</v>
      </c>
      <c r="P176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12376.29426170077</v>
      </c>
      <c r="Q1765" s="37">
        <f>Table1[[#This Row],[Trended Medicare Pricing for all RHCs]]-Table1[[#This Row],[SumOfSFY23 Estimated Payment 6/13/2022]]</f>
        <v>8486.3010613451115</v>
      </c>
      <c r="R1765" s="35">
        <f>Table1[[#This Row],[SumOfUnits]]*Table1[[#This Row],[Actuarial Factor 6/13/22]]</f>
        <v>42.1005349583317</v>
      </c>
    </row>
    <row r="1766" spans="1:18" x14ac:dyDescent="0.2">
      <c r="A1766" s="178" t="s">
        <v>87</v>
      </c>
      <c r="B1766" s="33" t="s">
        <v>710</v>
      </c>
      <c r="C1766" s="33" t="s">
        <v>364</v>
      </c>
      <c r="D1766" s="33" t="s">
        <v>184</v>
      </c>
      <c r="E1766" s="33" t="s">
        <v>787</v>
      </c>
      <c r="F1766" s="37">
        <v>387.65999999999997</v>
      </c>
      <c r="G1766" s="33">
        <v>3</v>
      </c>
      <c r="H1766" s="33">
        <v>3</v>
      </c>
      <c r="I1766" s="37">
        <f>Table1[[#This Row],[SumOfPaid]]*Table1[[#This Row],[Actuarial Factor 6/13/22]]</f>
        <v>482.61193787500656</v>
      </c>
      <c r="J1766" s="33">
        <v>1.2449361241165109</v>
      </c>
      <c r="K1766" s="33" t="s">
        <v>233</v>
      </c>
      <c r="L1766" s="33" t="s">
        <v>805</v>
      </c>
      <c r="M1766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66" s="35" t="str">
        <f>IFERROR(IF(Table1[[#This Row],[Medicare Rate in CR]]&gt;0,"Y","N"),"N")</f>
        <v>Y</v>
      </c>
      <c r="O1766" s="40">
        <f>Table1[[#This Row],[Medicare Rate in CR]]*Table1[[#This Row],[SumOfUnits]]*Table1[[#This Row],[Actuarial Factor 6/13/22]]</f>
        <v>1097.9216172195922</v>
      </c>
      <c r="P176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1097.9216172195922</v>
      </c>
      <c r="Q1766" s="37">
        <f>Table1[[#This Row],[Trended Medicare Pricing for all RHCs]]-Table1[[#This Row],[SumOfSFY23 Estimated Payment 6/13/2022]]</f>
        <v>615.30967934458567</v>
      </c>
      <c r="R1766" s="35">
        <f>Table1[[#This Row],[SumOfUnits]]*Table1[[#This Row],[Actuarial Factor 6/13/22]]</f>
        <v>3.7348083723495327</v>
      </c>
    </row>
    <row r="1767" spans="1:18" x14ac:dyDescent="0.2">
      <c r="A1767" s="178" t="s">
        <v>87</v>
      </c>
      <c r="B1767" s="33" t="s">
        <v>710</v>
      </c>
      <c r="C1767" s="33" t="s">
        <v>220</v>
      </c>
      <c r="D1767" s="33" t="s">
        <v>184</v>
      </c>
      <c r="E1767" s="33" t="s">
        <v>786</v>
      </c>
      <c r="F1767" s="37">
        <v>117.86</v>
      </c>
      <c r="G1767" s="33">
        <v>1</v>
      </c>
      <c r="H1767" s="33">
        <v>1</v>
      </c>
      <c r="I1767" s="37">
        <f>Table1[[#This Row],[SumOfPaid]]*Table1[[#This Row],[Actuarial Factor 6/13/22]]</f>
        <v>162.5027890353976</v>
      </c>
      <c r="J1767" s="33">
        <v>1.3787781184065637</v>
      </c>
      <c r="K1767" s="33" t="s">
        <v>233</v>
      </c>
      <c r="L1767" s="33" t="s">
        <v>805</v>
      </c>
      <c r="M1767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67" s="35" t="str">
        <f>IFERROR(IF(Table1[[#This Row],[Medicare Rate in CR]]&gt;0,"Y","N"),"N")</f>
        <v>Y</v>
      </c>
      <c r="O1767" s="40">
        <f>Table1[[#This Row],[Medicare Rate in CR]]*Table1[[#This Row],[SumOfUnits]]*Table1[[#This Row],[Actuarial Factor 6/13/22]]</f>
        <v>405.31940346797757</v>
      </c>
      <c r="P176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405.31940346797757</v>
      </c>
      <c r="Q1767" s="37">
        <f>Table1[[#This Row],[Trended Medicare Pricing for all RHCs]]-Table1[[#This Row],[SumOfSFY23 Estimated Payment 6/13/2022]]</f>
        <v>242.81661443257997</v>
      </c>
      <c r="R1767" s="35">
        <f>Table1[[#This Row],[SumOfUnits]]*Table1[[#This Row],[Actuarial Factor 6/13/22]]</f>
        <v>1.3787781184065637</v>
      </c>
    </row>
    <row r="1768" spans="1:18" x14ac:dyDescent="0.2">
      <c r="A1768" s="178" t="s">
        <v>87</v>
      </c>
      <c r="B1768" s="33" t="s">
        <v>710</v>
      </c>
      <c r="C1768" s="33" t="s">
        <v>220</v>
      </c>
      <c r="D1768" s="33" t="s">
        <v>184</v>
      </c>
      <c r="E1768" s="33" t="s">
        <v>788</v>
      </c>
      <c r="F1768" s="37">
        <v>129.22</v>
      </c>
      <c r="G1768" s="33">
        <v>1</v>
      </c>
      <c r="H1768" s="33">
        <v>1</v>
      </c>
      <c r="I1768" s="37">
        <f>Table1[[#This Row],[SumOfPaid]]*Table1[[#This Row],[Actuarial Factor 6/13/22]]</f>
        <v>246.49141471402552</v>
      </c>
      <c r="J1768" s="33">
        <v>1.9075330035135856</v>
      </c>
      <c r="K1768" s="33" t="s">
        <v>233</v>
      </c>
      <c r="L1768" s="33" t="s">
        <v>805</v>
      </c>
      <c r="M1768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68" s="35" t="str">
        <f>IFERROR(IF(Table1[[#This Row],[Medicare Rate in CR]]&gt;0,"Y","N"),"N")</f>
        <v>Y</v>
      </c>
      <c r="O1768" s="40">
        <f>Table1[[#This Row],[Medicare Rate in CR]]*Table1[[#This Row],[SumOfUnits]]*Table1[[#This Row],[Actuarial Factor 6/13/22]]</f>
        <v>560.75747704288881</v>
      </c>
      <c r="P176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560.75747704288881</v>
      </c>
      <c r="Q1768" s="37">
        <f>Table1[[#This Row],[Trended Medicare Pricing for all RHCs]]-Table1[[#This Row],[SumOfSFY23 Estimated Payment 6/13/2022]]</f>
        <v>314.26606232886331</v>
      </c>
      <c r="R1768" s="35">
        <f>Table1[[#This Row],[SumOfUnits]]*Table1[[#This Row],[Actuarial Factor 6/13/22]]</f>
        <v>1.9075330035135856</v>
      </c>
    </row>
    <row r="1769" spans="1:18" x14ac:dyDescent="0.2">
      <c r="A1769" s="178" t="s">
        <v>87</v>
      </c>
      <c r="B1769" s="33" t="s">
        <v>710</v>
      </c>
      <c r="C1769" s="33" t="s">
        <v>220</v>
      </c>
      <c r="D1769" s="33" t="s">
        <v>184</v>
      </c>
      <c r="E1769" s="33" t="s">
        <v>787</v>
      </c>
      <c r="F1769" s="37">
        <v>187.77</v>
      </c>
      <c r="G1769" s="33">
        <v>3</v>
      </c>
      <c r="H1769" s="33">
        <v>3</v>
      </c>
      <c r="I1769" s="37">
        <f>Table1[[#This Row],[SumOfPaid]]*Table1[[#This Row],[Actuarial Factor 6/13/22]]</f>
        <v>226.0960567818249</v>
      </c>
      <c r="J1769" s="33">
        <v>1.2041117152997012</v>
      </c>
      <c r="K1769" s="33" t="s">
        <v>233</v>
      </c>
      <c r="L1769" s="33" t="s">
        <v>805</v>
      </c>
      <c r="M1769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69" s="35" t="str">
        <f>IFERROR(IF(Table1[[#This Row],[Medicare Rate in CR]]&gt;0,"Y","N"),"N")</f>
        <v>Y</v>
      </c>
      <c r="O1769" s="40">
        <f>Table1[[#This Row],[Medicare Rate in CR]]*Table1[[#This Row],[SumOfUnits]]*Table1[[#This Row],[Actuarial Factor 6/13/22]]</f>
        <v>1061.9181628399597</v>
      </c>
      <c r="P176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1061.9181628399597</v>
      </c>
      <c r="Q1769" s="37">
        <f>Table1[[#This Row],[Trended Medicare Pricing for all RHCs]]-Table1[[#This Row],[SumOfSFY23 Estimated Payment 6/13/2022]]</f>
        <v>835.82210605813475</v>
      </c>
      <c r="R1769" s="35">
        <f>Table1[[#This Row],[SumOfUnits]]*Table1[[#This Row],[Actuarial Factor 6/13/22]]</f>
        <v>3.6123351458991033</v>
      </c>
    </row>
    <row r="1770" spans="1:18" x14ac:dyDescent="0.2">
      <c r="A1770" s="178" t="s">
        <v>87</v>
      </c>
      <c r="B1770" s="33" t="s">
        <v>710</v>
      </c>
      <c r="C1770" s="33" t="s">
        <v>220</v>
      </c>
      <c r="D1770" s="33" t="s">
        <v>2</v>
      </c>
      <c r="E1770" s="33" t="s">
        <v>799</v>
      </c>
      <c r="F1770" s="37">
        <v>129.22</v>
      </c>
      <c r="G1770" s="33">
        <v>1</v>
      </c>
      <c r="H1770" s="33">
        <v>1</v>
      </c>
      <c r="I1770" s="37">
        <f>Table1[[#This Row],[SumOfPaid]]*Table1[[#This Row],[Actuarial Factor 6/13/22]]</f>
        <v>152.76169522059138</v>
      </c>
      <c r="J1770" s="33">
        <v>1.182183061604948</v>
      </c>
      <c r="K1770" s="33" t="s">
        <v>233</v>
      </c>
      <c r="L1770" s="33" t="s">
        <v>805</v>
      </c>
      <c r="M1770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70" s="35" t="str">
        <f>IFERROR(IF(Table1[[#This Row],[Medicare Rate in CR]]&gt;0,"Y","N"),"N")</f>
        <v>Y</v>
      </c>
      <c r="O1770" s="40">
        <f>Table1[[#This Row],[Medicare Rate in CR]]*Table1[[#This Row],[SumOfUnits]]*Table1[[#This Row],[Actuarial Factor 6/13/22]]</f>
        <v>347.5263546200066</v>
      </c>
      <c r="P177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347.5263546200066</v>
      </c>
      <c r="Q1770" s="37">
        <f>Table1[[#This Row],[Trended Medicare Pricing for all RHCs]]-Table1[[#This Row],[SumOfSFY23 Estimated Payment 6/13/2022]]</f>
        <v>194.76465939941522</v>
      </c>
      <c r="R1770" s="35">
        <f>Table1[[#This Row],[SumOfUnits]]*Table1[[#This Row],[Actuarial Factor 6/13/22]]</f>
        <v>1.182183061604948</v>
      </c>
    </row>
    <row r="1771" spans="1:18" x14ac:dyDescent="0.2">
      <c r="A1771" s="178" t="s">
        <v>87</v>
      </c>
      <c r="B1771" s="33" t="s">
        <v>710</v>
      </c>
      <c r="C1771" s="33" t="s">
        <v>220</v>
      </c>
      <c r="D1771" s="33" t="s">
        <v>185</v>
      </c>
      <c r="E1771" s="33" t="s">
        <v>795</v>
      </c>
      <c r="F1771" s="37">
        <v>125.18</v>
      </c>
      <c r="G1771" s="33">
        <v>2</v>
      </c>
      <c r="H1771" s="33">
        <v>2</v>
      </c>
      <c r="I1771" s="37">
        <f>Table1[[#This Row],[SumOfPaid]]*Table1[[#This Row],[Actuarial Factor 6/13/22]]</f>
        <v>151.35009662378192</v>
      </c>
      <c r="J1771" s="33">
        <v>1.2090597269833991</v>
      </c>
      <c r="K1771" s="33" t="s">
        <v>233</v>
      </c>
      <c r="L1771" s="33" t="s">
        <v>805</v>
      </c>
      <c r="M1771" s="35">
        <f>IFERROR(INDEX(FreeStand_MedicareCRs!E:E,MATCH(Table1[[#This Row],[Medicare Number]],FreeStand_MedicareCRs!A:A,0)),INDEX(HospitalBased_Mdcr_Rates!G:G,MATCH(Table1[[#This Row],[Medicare Number]],HospitalBased_Mdcr_Rates!E:E,0)))</f>
        <v>293.97000000000003</v>
      </c>
      <c r="N1771" s="35" t="str">
        <f>IFERROR(IF(Table1[[#This Row],[Medicare Rate in CR]]&gt;0,"Y","N"),"N")</f>
        <v>Y</v>
      </c>
      <c r="O1771" s="40">
        <f>Table1[[#This Row],[Medicare Rate in CR]]*Table1[[#This Row],[SumOfUnits]]*Table1[[#This Row],[Actuarial Factor 6/13/22]]</f>
        <v>710.85457588261977</v>
      </c>
      <c r="P177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710.85457588261977</v>
      </c>
      <c r="Q1771" s="37">
        <f>Table1[[#This Row],[Trended Medicare Pricing for all RHCs]]-Table1[[#This Row],[SumOfSFY23 Estimated Payment 6/13/2022]]</f>
        <v>559.50447925883782</v>
      </c>
      <c r="R1771" s="35">
        <f>Table1[[#This Row],[SumOfUnits]]*Table1[[#This Row],[Actuarial Factor 6/13/22]]</f>
        <v>2.4181194539667983</v>
      </c>
    </row>
    <row r="1772" spans="1:18" x14ac:dyDescent="0.2">
      <c r="A1772" s="178" t="s">
        <v>88</v>
      </c>
      <c r="B1772" s="33" t="s">
        <v>640</v>
      </c>
      <c r="C1772" s="33" t="s">
        <v>424</v>
      </c>
      <c r="D1772" s="33" t="s">
        <v>184</v>
      </c>
      <c r="E1772" s="33" t="s">
        <v>787</v>
      </c>
      <c r="F1772" s="37">
        <v>115.03</v>
      </c>
      <c r="G1772" s="33">
        <v>1</v>
      </c>
      <c r="H1772" s="33">
        <v>1</v>
      </c>
      <c r="I1772" s="37">
        <f>Table1[[#This Row],[SumOfPaid]]*Table1[[#This Row],[Actuarial Factor 6/13/22]]</f>
        <v>135.93239263736893</v>
      </c>
      <c r="J1772" s="33">
        <v>1.1817125327077191</v>
      </c>
      <c r="K1772" s="33" t="s">
        <v>314</v>
      </c>
      <c r="L1772" s="33" t="s">
        <v>805</v>
      </c>
      <c r="M1772" s="35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72" s="35" t="str">
        <f>IFERROR(IF(Table1[[#This Row],[Medicare Rate in CR]]&gt;0,"Y","N"),"N")</f>
        <v>Y</v>
      </c>
      <c r="O1772" s="40">
        <f>Table1[[#This Row],[Medicare Rate in CR]]*Table1[[#This Row],[SumOfUnits]]*Table1[[#This Row],[Actuarial Factor 6/13/22]]</f>
        <v>189.52305599566398</v>
      </c>
      <c r="P177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189.52305599566398</v>
      </c>
      <c r="Q1772" s="37">
        <f>Table1[[#This Row],[Trended Medicare Pricing for all RHCs]]-Table1[[#This Row],[SumOfSFY23 Estimated Payment 6/13/2022]]</f>
        <v>53.590663358295046</v>
      </c>
      <c r="R1772" s="35">
        <f>Table1[[#This Row],[SumOfUnits]]*Table1[[#This Row],[Actuarial Factor 6/13/22]]</f>
        <v>1.1817125327077191</v>
      </c>
    </row>
    <row r="1773" spans="1:18" x14ac:dyDescent="0.2">
      <c r="A1773" s="178" t="s">
        <v>88</v>
      </c>
      <c r="B1773" s="33" t="s">
        <v>640</v>
      </c>
      <c r="C1773" s="33" t="s">
        <v>423</v>
      </c>
      <c r="D1773" s="33" t="s">
        <v>184</v>
      </c>
      <c r="E1773" s="33" t="s">
        <v>792</v>
      </c>
      <c r="F1773" s="37">
        <v>7255.07</v>
      </c>
      <c r="G1773" s="33">
        <v>62</v>
      </c>
      <c r="H1773" s="33">
        <v>62</v>
      </c>
      <c r="I1773" s="37">
        <f>Table1[[#This Row],[SumOfPaid]]*Table1[[#This Row],[Actuarial Factor 6/13/22]]</f>
        <v>10156.939825663509</v>
      </c>
      <c r="J1773" s="33">
        <v>1.3999781980964359</v>
      </c>
      <c r="K1773" s="33" t="s">
        <v>314</v>
      </c>
      <c r="L1773" s="33" t="s">
        <v>805</v>
      </c>
      <c r="M1773" s="35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73" s="35" t="str">
        <f>IFERROR(IF(Table1[[#This Row],[Medicare Rate in CR]]&gt;0,"Y","N"),"N")</f>
        <v>Y</v>
      </c>
      <c r="O1773" s="40">
        <f>Table1[[#This Row],[Medicare Rate in CR]]*Table1[[#This Row],[SumOfUnits]]*Table1[[#This Row],[Actuarial Factor 6/13/22]]</f>
        <v>13920.767211463795</v>
      </c>
      <c r="P177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13920.767211463795</v>
      </c>
      <c r="Q1773" s="37">
        <f>Table1[[#This Row],[Trended Medicare Pricing for all RHCs]]-Table1[[#This Row],[SumOfSFY23 Estimated Payment 6/13/2022]]</f>
        <v>3763.8273858002867</v>
      </c>
      <c r="R1773" s="35">
        <f>Table1[[#This Row],[SumOfUnits]]*Table1[[#This Row],[Actuarial Factor 6/13/22]]</f>
        <v>86.798648281979027</v>
      </c>
    </row>
    <row r="1774" spans="1:18" x14ac:dyDescent="0.2">
      <c r="A1774" s="178" t="s">
        <v>88</v>
      </c>
      <c r="B1774" s="33" t="s">
        <v>640</v>
      </c>
      <c r="C1774" s="33" t="s">
        <v>423</v>
      </c>
      <c r="D1774" s="33" t="s">
        <v>184</v>
      </c>
      <c r="E1774" s="33" t="s">
        <v>786</v>
      </c>
      <c r="F1774" s="37">
        <v>59557.05999999999</v>
      </c>
      <c r="G1774" s="33">
        <v>514</v>
      </c>
      <c r="H1774" s="33">
        <v>514</v>
      </c>
      <c r="I1774" s="37">
        <f>Table1[[#This Row],[SumOfPaid]]*Table1[[#This Row],[Actuarial Factor 6/13/22]]</f>
        <v>89194.525892619014</v>
      </c>
      <c r="J1774" s="33">
        <v>1.4976314460891627</v>
      </c>
      <c r="K1774" s="33" t="s">
        <v>314</v>
      </c>
      <c r="L1774" s="33" t="s">
        <v>805</v>
      </c>
      <c r="M1774" s="35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74" s="35" t="str">
        <f>IFERROR(IF(Table1[[#This Row],[Medicare Rate in CR]]&gt;0,"Y","N"),"N")</f>
        <v>Y</v>
      </c>
      <c r="O1774" s="40">
        <f>Table1[[#This Row],[Medicare Rate in CR]]*Table1[[#This Row],[SumOfUnits]]*Table1[[#This Row],[Actuarial Factor 6/13/22]]</f>
        <v>123457.72750042286</v>
      </c>
      <c r="P177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123457.72750042286</v>
      </c>
      <c r="Q1774" s="37">
        <f>Table1[[#This Row],[Trended Medicare Pricing for all RHCs]]-Table1[[#This Row],[SumOfSFY23 Estimated Payment 6/13/2022]]</f>
        <v>34263.201607803843</v>
      </c>
      <c r="R1774" s="35">
        <f>Table1[[#This Row],[SumOfUnits]]*Table1[[#This Row],[Actuarial Factor 6/13/22]]</f>
        <v>769.78256328982957</v>
      </c>
    </row>
    <row r="1775" spans="1:18" x14ac:dyDescent="0.2">
      <c r="A1775" s="178" t="s">
        <v>88</v>
      </c>
      <c r="B1775" s="33" t="s">
        <v>640</v>
      </c>
      <c r="C1775" s="33" t="s">
        <v>423</v>
      </c>
      <c r="D1775" s="33" t="s">
        <v>184</v>
      </c>
      <c r="E1775" s="33" t="s">
        <v>790</v>
      </c>
      <c r="F1775" s="37">
        <v>23513.630000000016</v>
      </c>
      <c r="G1775" s="33">
        <v>207</v>
      </c>
      <c r="H1775" s="33">
        <v>207</v>
      </c>
      <c r="I1775" s="37">
        <f>Table1[[#This Row],[SumOfPaid]]*Table1[[#This Row],[Actuarial Factor 6/13/22]]</f>
        <v>49206.101571780622</v>
      </c>
      <c r="J1775" s="33">
        <v>2.0926629181364422</v>
      </c>
      <c r="K1775" s="33" t="s">
        <v>314</v>
      </c>
      <c r="L1775" s="33" t="s">
        <v>805</v>
      </c>
      <c r="M1775" s="35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75" s="35" t="str">
        <f>IFERROR(IF(Table1[[#This Row],[Medicare Rate in CR]]&gt;0,"Y","N"),"N")</f>
        <v>Y</v>
      </c>
      <c r="O1775" s="40">
        <f>Table1[[#This Row],[Medicare Rate in CR]]*Table1[[#This Row],[SumOfUnits]]*Table1[[#This Row],[Actuarial Factor 6/13/22]]</f>
        <v>69473.604713819572</v>
      </c>
      <c r="P177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69473.604713819572</v>
      </c>
      <c r="Q1775" s="37">
        <f>Table1[[#This Row],[Trended Medicare Pricing for all RHCs]]-Table1[[#This Row],[SumOfSFY23 Estimated Payment 6/13/2022]]</f>
        <v>20267.50314203895</v>
      </c>
      <c r="R1775" s="35">
        <f>Table1[[#This Row],[SumOfUnits]]*Table1[[#This Row],[Actuarial Factor 6/13/22]]</f>
        <v>433.18122405424356</v>
      </c>
    </row>
    <row r="1776" spans="1:18" x14ac:dyDescent="0.2">
      <c r="A1776" s="178" t="s">
        <v>88</v>
      </c>
      <c r="B1776" s="33" t="s">
        <v>640</v>
      </c>
      <c r="C1776" s="33" t="s">
        <v>423</v>
      </c>
      <c r="D1776" s="33" t="s">
        <v>184</v>
      </c>
      <c r="E1776" s="33" t="s">
        <v>789</v>
      </c>
      <c r="F1776" s="37">
        <v>73818.190000000031</v>
      </c>
      <c r="G1776" s="33">
        <v>635</v>
      </c>
      <c r="H1776" s="33">
        <v>635</v>
      </c>
      <c r="I1776" s="37">
        <f>Table1[[#This Row],[SumOfPaid]]*Table1[[#This Row],[Actuarial Factor 6/13/22]]</f>
        <v>111869.66343993304</v>
      </c>
      <c r="J1776" s="33">
        <v>1.5154755682838199</v>
      </c>
      <c r="K1776" s="33" t="s">
        <v>314</v>
      </c>
      <c r="L1776" s="33" t="s">
        <v>805</v>
      </c>
      <c r="M1776" s="35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76" s="35" t="str">
        <f>IFERROR(IF(Table1[[#This Row],[Medicare Rate in CR]]&gt;0,"Y","N"),"N")</f>
        <v>Y</v>
      </c>
      <c r="O1776" s="40">
        <f>Table1[[#This Row],[Medicare Rate in CR]]*Table1[[#This Row],[SumOfUnits]]*Table1[[#This Row],[Actuarial Factor 6/13/22]]</f>
        <v>154338.00199226299</v>
      </c>
      <c r="P177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154338.00199226299</v>
      </c>
      <c r="Q1776" s="37">
        <f>Table1[[#This Row],[Trended Medicare Pricing for all RHCs]]-Table1[[#This Row],[SumOfSFY23 Estimated Payment 6/13/2022]]</f>
        <v>42468.338552329951</v>
      </c>
      <c r="R1776" s="35">
        <f>Table1[[#This Row],[SumOfUnits]]*Table1[[#This Row],[Actuarial Factor 6/13/22]]</f>
        <v>962.32698586022559</v>
      </c>
    </row>
    <row r="1777" spans="1:18" x14ac:dyDescent="0.2">
      <c r="A1777" s="178" t="s">
        <v>88</v>
      </c>
      <c r="B1777" s="33" t="s">
        <v>640</v>
      </c>
      <c r="C1777" s="33" t="s">
        <v>423</v>
      </c>
      <c r="D1777" s="33" t="s">
        <v>184</v>
      </c>
      <c r="E1777" s="33" t="s">
        <v>791</v>
      </c>
      <c r="F1777" s="37">
        <v>5474.58</v>
      </c>
      <c r="G1777" s="33">
        <v>50</v>
      </c>
      <c r="H1777" s="33">
        <v>50</v>
      </c>
      <c r="I1777" s="37">
        <f>Table1[[#This Row],[SumOfPaid]]*Table1[[#This Row],[Actuarial Factor 6/13/22]]</f>
        <v>8834.2651196837633</v>
      </c>
      <c r="J1777" s="33">
        <v>1.6136881952010498</v>
      </c>
      <c r="K1777" s="33" t="s">
        <v>314</v>
      </c>
      <c r="L1777" s="33" t="s">
        <v>805</v>
      </c>
      <c r="M1777" s="35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77" s="35" t="str">
        <f>IFERROR(IF(Table1[[#This Row],[Medicare Rate in CR]]&gt;0,"Y","N"),"N")</f>
        <v>Y</v>
      </c>
      <c r="O1777" s="40">
        <f>Table1[[#This Row],[Medicare Rate in CR]]*Table1[[#This Row],[SumOfUnits]]*Table1[[#This Row],[Actuarial Factor 6/13/22]]</f>
        <v>12940.165637317219</v>
      </c>
      <c r="P177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12940.165637317219</v>
      </c>
      <c r="Q1777" s="37">
        <f>Table1[[#This Row],[Trended Medicare Pricing for all RHCs]]-Table1[[#This Row],[SumOfSFY23 Estimated Payment 6/13/2022]]</f>
        <v>4105.9005176334558</v>
      </c>
      <c r="R1777" s="35">
        <f>Table1[[#This Row],[SumOfUnits]]*Table1[[#This Row],[Actuarial Factor 6/13/22]]</f>
        <v>80.684409760052489</v>
      </c>
    </row>
    <row r="1778" spans="1:18" x14ac:dyDescent="0.2">
      <c r="A1778" s="178" t="s">
        <v>88</v>
      </c>
      <c r="B1778" s="33" t="s">
        <v>640</v>
      </c>
      <c r="C1778" s="33" t="s">
        <v>423</v>
      </c>
      <c r="D1778" s="33" t="s">
        <v>184</v>
      </c>
      <c r="E1778" s="33" t="s">
        <v>788</v>
      </c>
      <c r="F1778" s="37">
        <v>10421.39</v>
      </c>
      <c r="G1778" s="33">
        <v>89</v>
      </c>
      <c r="H1778" s="33">
        <v>89</v>
      </c>
      <c r="I1778" s="37">
        <f>Table1[[#This Row],[SumOfPaid]]*Table1[[#This Row],[Actuarial Factor 6/13/22]]</f>
        <v>20475.266564640471</v>
      </c>
      <c r="J1778" s="33">
        <v>1.9647347009027081</v>
      </c>
      <c r="K1778" s="33" t="s">
        <v>314</v>
      </c>
      <c r="L1778" s="33" t="s">
        <v>805</v>
      </c>
      <c r="M1778" s="35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78" s="35" t="str">
        <f>IFERROR(IF(Table1[[#This Row],[Medicare Rate in CR]]&gt;0,"Y","N"),"N")</f>
        <v>Y</v>
      </c>
      <c r="O1778" s="40">
        <f>Table1[[#This Row],[Medicare Rate in CR]]*Table1[[#This Row],[SumOfUnits]]*Table1[[#This Row],[Actuarial Factor 6/13/22]]</f>
        <v>28044.269468439092</v>
      </c>
      <c r="P177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28044.269468439092</v>
      </c>
      <c r="Q1778" s="37">
        <f>Table1[[#This Row],[Trended Medicare Pricing for all RHCs]]-Table1[[#This Row],[SumOfSFY23 Estimated Payment 6/13/2022]]</f>
        <v>7569.0029037986205</v>
      </c>
      <c r="R1778" s="35">
        <f>Table1[[#This Row],[SumOfUnits]]*Table1[[#This Row],[Actuarial Factor 6/13/22]]</f>
        <v>174.86138838034103</v>
      </c>
    </row>
    <row r="1779" spans="1:18" x14ac:dyDescent="0.2">
      <c r="A1779" s="178" t="s">
        <v>88</v>
      </c>
      <c r="B1779" s="33" t="s">
        <v>640</v>
      </c>
      <c r="C1779" s="33" t="s">
        <v>423</v>
      </c>
      <c r="D1779" s="33" t="s">
        <v>184</v>
      </c>
      <c r="E1779" s="33" t="s">
        <v>787</v>
      </c>
      <c r="F1779" s="37">
        <v>19876.93</v>
      </c>
      <c r="G1779" s="33">
        <v>171</v>
      </c>
      <c r="H1779" s="33">
        <v>171</v>
      </c>
      <c r="I1779" s="37">
        <f>Table1[[#This Row],[SumOfPaid]]*Table1[[#This Row],[Actuarial Factor 6/13/22]]</f>
        <v>24878.470418193087</v>
      </c>
      <c r="J1779" s="33">
        <v>1.2516253977949858</v>
      </c>
      <c r="K1779" s="33" t="s">
        <v>314</v>
      </c>
      <c r="L1779" s="33" t="s">
        <v>805</v>
      </c>
      <c r="M1779" s="35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79" s="35" t="str">
        <f>IFERROR(IF(Table1[[#This Row],[Medicare Rate in CR]]&gt;0,"Y","N"),"N")</f>
        <v>Y</v>
      </c>
      <c r="O1779" s="40">
        <f>Table1[[#This Row],[Medicare Rate in CR]]*Table1[[#This Row],[SumOfUnits]]*Table1[[#This Row],[Actuarial Factor 6/13/22]]</f>
        <v>34325.801502019531</v>
      </c>
      <c r="P177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34325.801502019531</v>
      </c>
      <c r="Q1779" s="37">
        <f>Table1[[#This Row],[Trended Medicare Pricing for all RHCs]]-Table1[[#This Row],[SumOfSFY23 Estimated Payment 6/13/2022]]</f>
        <v>9447.3310838264442</v>
      </c>
      <c r="R1779" s="35">
        <f>Table1[[#This Row],[SumOfUnits]]*Table1[[#This Row],[Actuarial Factor 6/13/22]]</f>
        <v>214.02794302294257</v>
      </c>
    </row>
    <row r="1780" spans="1:18" x14ac:dyDescent="0.2">
      <c r="A1780" s="178" t="s">
        <v>88</v>
      </c>
      <c r="B1780" s="33" t="s">
        <v>640</v>
      </c>
      <c r="C1780" s="33" t="s">
        <v>423</v>
      </c>
      <c r="D1780" s="33" t="s">
        <v>2</v>
      </c>
      <c r="E1780" s="33" t="s">
        <v>800</v>
      </c>
      <c r="F1780" s="37">
        <v>697.1</v>
      </c>
      <c r="G1780" s="33">
        <v>6</v>
      </c>
      <c r="H1780" s="33">
        <v>6</v>
      </c>
      <c r="I1780" s="37">
        <f>Table1[[#This Row],[SumOfPaid]]*Table1[[#This Row],[Actuarial Factor 6/13/22]]</f>
        <v>928.35384304301124</v>
      </c>
      <c r="J1780" s="33">
        <v>1.3317369718017662</v>
      </c>
      <c r="K1780" s="33" t="s">
        <v>314</v>
      </c>
      <c r="L1780" s="33" t="s">
        <v>805</v>
      </c>
      <c r="M1780" s="35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80" s="35" t="str">
        <f>IFERROR(IF(Table1[[#This Row],[Medicare Rate in CR]]&gt;0,"Y","N"),"N")</f>
        <v>Y</v>
      </c>
      <c r="O1780" s="40">
        <f>Table1[[#This Row],[Medicare Rate in CR]]*Table1[[#This Row],[SumOfUnits]]*Table1[[#This Row],[Actuarial Factor 6/13/22]]</f>
        <v>1281.5038532254036</v>
      </c>
      <c r="P178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1281.5038532254036</v>
      </c>
      <c r="Q1780" s="37">
        <f>Table1[[#This Row],[Trended Medicare Pricing for all RHCs]]-Table1[[#This Row],[SumOfSFY23 Estimated Payment 6/13/2022]]</f>
        <v>353.15001018239241</v>
      </c>
      <c r="R1780" s="35">
        <f>Table1[[#This Row],[SumOfUnits]]*Table1[[#This Row],[Actuarial Factor 6/13/22]]</f>
        <v>7.9904218308105968</v>
      </c>
    </row>
    <row r="1781" spans="1:18" x14ac:dyDescent="0.2">
      <c r="A1781" s="178" t="s">
        <v>88</v>
      </c>
      <c r="B1781" s="33" t="s">
        <v>640</v>
      </c>
      <c r="C1781" s="33" t="s">
        <v>423</v>
      </c>
      <c r="D1781" s="33" t="s">
        <v>2</v>
      </c>
      <c r="E1781" s="33" t="s">
        <v>798</v>
      </c>
      <c r="F1781" s="37">
        <v>920.24</v>
      </c>
      <c r="G1781" s="33">
        <v>8</v>
      </c>
      <c r="H1781" s="33">
        <v>8</v>
      </c>
      <c r="I1781" s="37">
        <f>Table1[[#This Row],[SumOfPaid]]*Table1[[#This Row],[Actuarial Factor 6/13/22]]</f>
        <v>1324.351596997677</v>
      </c>
      <c r="J1781" s="33">
        <v>1.4391371783422553</v>
      </c>
      <c r="K1781" s="33" t="s">
        <v>314</v>
      </c>
      <c r="L1781" s="33" t="s">
        <v>805</v>
      </c>
      <c r="M1781" s="35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81" s="35" t="str">
        <f>IFERROR(IF(Table1[[#This Row],[Medicare Rate in CR]]&gt;0,"Y","N"),"N")</f>
        <v>Y</v>
      </c>
      <c r="O1781" s="40">
        <f>Table1[[#This Row],[Medicare Rate in CR]]*Table1[[#This Row],[SumOfUnits]]*Table1[[#This Row],[Actuarial Factor 6/13/22]]</f>
        <v>1846.4705653002472</v>
      </c>
      <c r="P178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1846.4705653002472</v>
      </c>
      <c r="Q1781" s="37">
        <f>Table1[[#This Row],[Trended Medicare Pricing for all RHCs]]-Table1[[#This Row],[SumOfSFY23 Estimated Payment 6/13/2022]]</f>
        <v>522.11896830257024</v>
      </c>
      <c r="R1781" s="35">
        <f>Table1[[#This Row],[SumOfUnits]]*Table1[[#This Row],[Actuarial Factor 6/13/22]]</f>
        <v>11.513097426738042</v>
      </c>
    </row>
    <row r="1782" spans="1:18" x14ac:dyDescent="0.2">
      <c r="A1782" s="178" t="s">
        <v>88</v>
      </c>
      <c r="B1782" s="33" t="s">
        <v>640</v>
      </c>
      <c r="C1782" s="33" t="s">
        <v>423</v>
      </c>
      <c r="D1782" s="33" t="s">
        <v>2</v>
      </c>
      <c r="E1782" s="33" t="s">
        <v>799</v>
      </c>
      <c r="F1782" s="37">
        <v>2551.4200000000005</v>
      </c>
      <c r="G1782" s="33">
        <v>22</v>
      </c>
      <c r="H1782" s="33">
        <v>22</v>
      </c>
      <c r="I1782" s="37">
        <f>Table1[[#This Row],[SumOfPaid]]*Table1[[#This Row],[Actuarial Factor 6/13/22]]</f>
        <v>2958.7726736352238</v>
      </c>
      <c r="J1782" s="33">
        <v>1.1596572393550348</v>
      </c>
      <c r="K1782" s="33" t="s">
        <v>314</v>
      </c>
      <c r="L1782" s="33" t="s">
        <v>805</v>
      </c>
      <c r="M1782" s="35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82" s="35" t="str">
        <f>IFERROR(IF(Table1[[#This Row],[Medicare Rate in CR]]&gt;0,"Y","N"),"N")</f>
        <v>Y</v>
      </c>
      <c r="O1782" s="40">
        <f>Table1[[#This Row],[Medicare Rate in CR]]*Table1[[#This Row],[SumOfUnits]]*Table1[[#This Row],[Actuarial Factor 6/13/22]]</f>
        <v>4091.6882170507301</v>
      </c>
      <c r="P178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4091.6882170507301</v>
      </c>
      <c r="Q1782" s="37">
        <f>Table1[[#This Row],[Trended Medicare Pricing for all RHCs]]-Table1[[#This Row],[SumOfSFY23 Estimated Payment 6/13/2022]]</f>
        <v>1132.9155434155064</v>
      </c>
      <c r="R1782" s="35">
        <f>Table1[[#This Row],[SumOfUnits]]*Table1[[#This Row],[Actuarial Factor 6/13/22]]</f>
        <v>25.512459265810765</v>
      </c>
    </row>
    <row r="1783" spans="1:18" x14ac:dyDescent="0.2">
      <c r="A1783" s="178" t="s">
        <v>88</v>
      </c>
      <c r="B1783" s="33" t="s">
        <v>640</v>
      </c>
      <c r="C1783" s="33" t="s">
        <v>423</v>
      </c>
      <c r="D1783" s="33" t="s">
        <v>185</v>
      </c>
      <c r="E1783" s="33" t="s">
        <v>794</v>
      </c>
      <c r="F1783" s="37">
        <v>4493.3799999999992</v>
      </c>
      <c r="G1783" s="33">
        <v>39</v>
      </c>
      <c r="H1783" s="33">
        <v>39</v>
      </c>
      <c r="I1783" s="37">
        <f>Table1[[#This Row],[SumOfPaid]]*Table1[[#This Row],[Actuarial Factor 6/13/22]]</f>
        <v>5534.8801975003507</v>
      </c>
      <c r="J1783" s="33">
        <v>1.2317854705144795</v>
      </c>
      <c r="K1783" s="33" t="s">
        <v>314</v>
      </c>
      <c r="L1783" s="33" t="s">
        <v>805</v>
      </c>
      <c r="M1783" s="35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83" s="35" t="str">
        <f>IFERROR(IF(Table1[[#This Row],[Medicare Rate in CR]]&gt;0,"Y","N"),"N")</f>
        <v>Y</v>
      </c>
      <c r="O1783" s="40">
        <f>Table1[[#This Row],[Medicare Rate in CR]]*Table1[[#This Row],[SumOfUnits]]*Table1[[#This Row],[Actuarial Factor 6/13/22]]</f>
        <v>7704.596396683376</v>
      </c>
      <c r="P178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7704.596396683376</v>
      </c>
      <c r="Q1783" s="37">
        <f>Table1[[#This Row],[Trended Medicare Pricing for all RHCs]]-Table1[[#This Row],[SumOfSFY23 Estimated Payment 6/13/2022]]</f>
        <v>2169.7161991830253</v>
      </c>
      <c r="R1783" s="35">
        <f>Table1[[#This Row],[SumOfUnits]]*Table1[[#This Row],[Actuarial Factor 6/13/22]]</f>
        <v>48.039633350064697</v>
      </c>
    </row>
    <row r="1784" spans="1:18" x14ac:dyDescent="0.2">
      <c r="A1784" s="178" t="s">
        <v>88</v>
      </c>
      <c r="B1784" s="33" t="s">
        <v>640</v>
      </c>
      <c r="C1784" s="33" t="s">
        <v>423</v>
      </c>
      <c r="D1784" s="33" t="s">
        <v>185</v>
      </c>
      <c r="E1784" s="33" t="s">
        <v>607</v>
      </c>
      <c r="F1784" s="37">
        <v>580.33999999999992</v>
      </c>
      <c r="G1784" s="33">
        <v>5</v>
      </c>
      <c r="H1784" s="33">
        <v>5</v>
      </c>
      <c r="I1784" s="37">
        <f>Table1[[#This Row],[SumOfPaid]]*Table1[[#This Row],[Actuarial Factor 6/13/22]]</f>
        <v>815.43500127285597</v>
      </c>
      <c r="J1784" s="33">
        <v>1.4050987374174726</v>
      </c>
      <c r="K1784" s="33" t="s">
        <v>314</v>
      </c>
      <c r="L1784" s="33" t="s">
        <v>805</v>
      </c>
      <c r="M1784" s="35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84" s="35" t="str">
        <f>IFERROR(IF(Table1[[#This Row],[Medicare Rate in CR]]&gt;0,"Y","N"),"N")</f>
        <v>Y</v>
      </c>
      <c r="O1784" s="40">
        <f>Table1[[#This Row],[Medicare Rate in CR]]*Table1[[#This Row],[SumOfUnits]]*Table1[[#This Row],[Actuarial Factor 6/13/22]]</f>
        <v>1126.7486775350712</v>
      </c>
      <c r="P178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1126.7486775350712</v>
      </c>
      <c r="Q1784" s="37">
        <f>Table1[[#This Row],[Trended Medicare Pricing for all RHCs]]-Table1[[#This Row],[SumOfSFY23 Estimated Payment 6/13/2022]]</f>
        <v>311.31367626221527</v>
      </c>
      <c r="R1784" s="35">
        <f>Table1[[#This Row],[SumOfUnits]]*Table1[[#This Row],[Actuarial Factor 6/13/22]]</f>
        <v>7.025493687087363</v>
      </c>
    </row>
    <row r="1785" spans="1:18" x14ac:dyDescent="0.2">
      <c r="A1785" s="178" t="s">
        <v>88</v>
      </c>
      <c r="B1785" s="33" t="s">
        <v>640</v>
      </c>
      <c r="C1785" s="33" t="s">
        <v>423</v>
      </c>
      <c r="D1785" s="33" t="s">
        <v>185</v>
      </c>
      <c r="E1785" s="33" t="s">
        <v>797</v>
      </c>
      <c r="F1785" s="37">
        <v>2662.99</v>
      </c>
      <c r="G1785" s="33">
        <v>23</v>
      </c>
      <c r="H1785" s="33">
        <v>23</v>
      </c>
      <c r="I1785" s="37">
        <f>Table1[[#This Row],[SumOfPaid]]*Table1[[#This Row],[Actuarial Factor 6/13/22]]</f>
        <v>3250.9488778995028</v>
      </c>
      <c r="J1785" s="33">
        <v>1.2207889920350821</v>
      </c>
      <c r="K1785" s="33" t="s">
        <v>314</v>
      </c>
      <c r="L1785" s="33" t="s">
        <v>805</v>
      </c>
      <c r="M1785" s="35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85" s="35" t="str">
        <f>IFERROR(IF(Table1[[#This Row],[Medicare Rate in CR]]&gt;0,"Y","N"),"N")</f>
        <v>Y</v>
      </c>
      <c r="O1785" s="40">
        <f>Table1[[#This Row],[Medicare Rate in CR]]*Table1[[#This Row],[SumOfUnits]]*Table1[[#This Row],[Actuarial Factor 6/13/22]]</f>
        <v>4503.1731864794883</v>
      </c>
      <c r="P178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4503.1731864794883</v>
      </c>
      <c r="Q1785" s="37">
        <f>Table1[[#This Row],[Trended Medicare Pricing for all RHCs]]-Table1[[#This Row],[SumOfSFY23 Estimated Payment 6/13/2022]]</f>
        <v>1252.2243085799855</v>
      </c>
      <c r="R1785" s="35">
        <f>Table1[[#This Row],[SumOfUnits]]*Table1[[#This Row],[Actuarial Factor 6/13/22]]</f>
        <v>28.078146816806889</v>
      </c>
    </row>
    <row r="1786" spans="1:18" x14ac:dyDescent="0.2">
      <c r="A1786" s="178" t="s">
        <v>88</v>
      </c>
      <c r="B1786" s="33" t="s">
        <v>640</v>
      </c>
      <c r="C1786" s="33" t="s">
        <v>423</v>
      </c>
      <c r="D1786" s="33" t="s">
        <v>185</v>
      </c>
      <c r="E1786" s="33" t="s">
        <v>796</v>
      </c>
      <c r="F1786" s="37">
        <v>345.09000000000003</v>
      </c>
      <c r="G1786" s="33">
        <v>3</v>
      </c>
      <c r="H1786" s="33">
        <v>3</v>
      </c>
      <c r="I1786" s="37">
        <f>Table1[[#This Row],[SumOfPaid]]*Table1[[#This Row],[Actuarial Factor 6/13/22]]</f>
        <v>349.03149052638759</v>
      </c>
      <c r="J1786" s="33">
        <v>1.0114216306655874</v>
      </c>
      <c r="K1786" s="33" t="s">
        <v>314</v>
      </c>
      <c r="L1786" s="33" t="s">
        <v>805</v>
      </c>
      <c r="M1786" s="35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86" s="35" t="str">
        <f>IFERROR(IF(Table1[[#This Row],[Medicare Rate in CR]]&gt;0,"Y","N"),"N")</f>
        <v>Y</v>
      </c>
      <c r="O1786" s="40">
        <f>Table1[[#This Row],[Medicare Rate in CR]]*Table1[[#This Row],[SumOfUnits]]*Table1[[#This Row],[Actuarial Factor 6/13/22]]</f>
        <v>486.63540337844074</v>
      </c>
      <c r="P178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486.63540337844074</v>
      </c>
      <c r="Q1786" s="37">
        <f>Table1[[#This Row],[Trended Medicare Pricing for all RHCs]]-Table1[[#This Row],[SumOfSFY23 Estimated Payment 6/13/2022]]</f>
        <v>137.60391285205316</v>
      </c>
      <c r="R1786" s="35">
        <f>Table1[[#This Row],[SumOfUnits]]*Table1[[#This Row],[Actuarial Factor 6/13/22]]</f>
        <v>3.0342648919967621</v>
      </c>
    </row>
    <row r="1787" spans="1:18" x14ac:dyDescent="0.2">
      <c r="A1787" s="178" t="s">
        <v>88</v>
      </c>
      <c r="B1787" s="33" t="s">
        <v>640</v>
      </c>
      <c r="C1787" s="33" t="s">
        <v>423</v>
      </c>
      <c r="D1787" s="33" t="s">
        <v>185</v>
      </c>
      <c r="E1787" s="33" t="s">
        <v>795</v>
      </c>
      <c r="F1787" s="37">
        <v>22076.260000000013</v>
      </c>
      <c r="G1787" s="33">
        <v>191</v>
      </c>
      <c r="H1787" s="33">
        <v>191</v>
      </c>
      <c r="I1787" s="37">
        <f>Table1[[#This Row],[SumOfPaid]]*Table1[[#This Row],[Actuarial Factor 6/13/22]]</f>
        <v>25663.94927358687</v>
      </c>
      <c r="J1787" s="33">
        <v>1.1625134544341684</v>
      </c>
      <c r="K1787" s="33" t="s">
        <v>314</v>
      </c>
      <c r="L1787" s="33" t="s">
        <v>805</v>
      </c>
      <c r="M1787" s="35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87" s="35" t="str">
        <f>IFERROR(IF(Table1[[#This Row],[Medicare Rate in CR]]&gt;0,"Y","N"),"N")</f>
        <v>Y</v>
      </c>
      <c r="O1787" s="40">
        <f>Table1[[#This Row],[Medicare Rate in CR]]*Table1[[#This Row],[SumOfUnits]]*Table1[[#This Row],[Actuarial Factor 6/13/22]]</f>
        <v>35610.78639403102</v>
      </c>
      <c r="P178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35610.78639403102</v>
      </c>
      <c r="Q1787" s="37">
        <f>Table1[[#This Row],[Trended Medicare Pricing for all RHCs]]-Table1[[#This Row],[SumOfSFY23 Estimated Payment 6/13/2022]]</f>
        <v>9946.8371204441501</v>
      </c>
      <c r="R1787" s="35">
        <f>Table1[[#This Row],[SumOfUnits]]*Table1[[#This Row],[Actuarial Factor 6/13/22]]</f>
        <v>222.04006979692616</v>
      </c>
    </row>
    <row r="1788" spans="1:18" x14ac:dyDescent="0.2">
      <c r="A1788" s="178" t="s">
        <v>88</v>
      </c>
      <c r="B1788" s="33" t="s">
        <v>640</v>
      </c>
      <c r="C1788" s="33" t="s">
        <v>381</v>
      </c>
      <c r="D1788" s="33" t="s">
        <v>184</v>
      </c>
      <c r="E1788" s="33" t="s">
        <v>786</v>
      </c>
      <c r="F1788" s="37">
        <v>115.03</v>
      </c>
      <c r="G1788" s="33">
        <v>1</v>
      </c>
      <c r="H1788" s="33">
        <v>1</v>
      </c>
      <c r="I1788" s="37">
        <f>Table1[[#This Row],[SumOfPaid]]*Table1[[#This Row],[Actuarial Factor 6/13/22]]</f>
        <v>156.21440582965351</v>
      </c>
      <c r="J1788" s="33">
        <v>1.3580318684660828</v>
      </c>
      <c r="K1788" s="33" t="s">
        <v>314</v>
      </c>
      <c r="L1788" s="33" t="s">
        <v>805</v>
      </c>
      <c r="M1788" s="35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88" s="35" t="str">
        <f>IFERROR(IF(Table1[[#This Row],[Medicare Rate in CR]]&gt;0,"Y","N"),"N")</f>
        <v>Y</v>
      </c>
      <c r="O1788" s="40">
        <f>Table1[[#This Row],[Medicare Rate in CR]]*Table1[[#This Row],[SumOfUnits]]*Table1[[#This Row],[Actuarial Factor 6/13/22]]</f>
        <v>217.80115106459036</v>
      </c>
      <c r="P178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217.80115106459036</v>
      </c>
      <c r="Q1788" s="37">
        <f>Table1[[#This Row],[Trended Medicare Pricing for all RHCs]]-Table1[[#This Row],[SumOfSFY23 Estimated Payment 6/13/2022]]</f>
        <v>61.586745234936842</v>
      </c>
      <c r="R1788" s="35">
        <f>Table1[[#This Row],[SumOfUnits]]*Table1[[#This Row],[Actuarial Factor 6/13/22]]</f>
        <v>1.3580318684660828</v>
      </c>
    </row>
    <row r="1789" spans="1:18" x14ac:dyDescent="0.2">
      <c r="A1789" s="178" t="s">
        <v>88</v>
      </c>
      <c r="B1789" s="33" t="s">
        <v>640</v>
      </c>
      <c r="C1789" s="33" t="s">
        <v>381</v>
      </c>
      <c r="D1789" s="33" t="s">
        <v>184</v>
      </c>
      <c r="E1789" s="33" t="s">
        <v>787</v>
      </c>
      <c r="F1789" s="37">
        <v>230.06</v>
      </c>
      <c r="G1789" s="33">
        <v>2</v>
      </c>
      <c r="H1789" s="33">
        <v>2</v>
      </c>
      <c r="I1789" s="37">
        <f>Table1[[#This Row],[SumOfPaid]]*Table1[[#This Row],[Actuarial Factor 6/13/22]]</f>
        <v>278.41619056889954</v>
      </c>
      <c r="J1789" s="33">
        <v>1.210189474784402</v>
      </c>
      <c r="K1789" s="33" t="s">
        <v>314</v>
      </c>
      <c r="L1789" s="33" t="s">
        <v>805</v>
      </c>
      <c r="M1789" s="35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89" s="35" t="str">
        <f>IFERROR(IF(Table1[[#This Row],[Medicare Rate in CR]]&gt;0,"Y","N"),"N")</f>
        <v>Y</v>
      </c>
      <c r="O1789" s="40">
        <f>Table1[[#This Row],[Medicare Rate in CR]]*Table1[[#This Row],[SumOfUnits]]*Table1[[#This Row],[Actuarial Factor 6/13/22]]</f>
        <v>388.18037593184476</v>
      </c>
      <c r="P178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388.18037593184476</v>
      </c>
      <c r="Q1789" s="37">
        <f>Table1[[#This Row],[Trended Medicare Pricing for all RHCs]]-Table1[[#This Row],[SumOfSFY23 Estimated Payment 6/13/2022]]</f>
        <v>109.76418536294523</v>
      </c>
      <c r="R1789" s="35">
        <f>Table1[[#This Row],[SumOfUnits]]*Table1[[#This Row],[Actuarial Factor 6/13/22]]</f>
        <v>2.420378949568804</v>
      </c>
    </row>
    <row r="1790" spans="1:18" x14ac:dyDescent="0.2">
      <c r="A1790" s="178" t="s">
        <v>88</v>
      </c>
      <c r="B1790" s="33" t="s">
        <v>640</v>
      </c>
      <c r="C1790" s="33" t="s">
        <v>364</v>
      </c>
      <c r="D1790" s="33" t="s">
        <v>184</v>
      </c>
      <c r="E1790" s="33" t="s">
        <v>789</v>
      </c>
      <c r="F1790" s="37">
        <v>461.85</v>
      </c>
      <c r="G1790" s="33">
        <v>4</v>
      </c>
      <c r="H1790" s="33">
        <v>4</v>
      </c>
      <c r="I1790" s="37">
        <f>Table1[[#This Row],[SumOfPaid]]*Table1[[#This Row],[Actuarial Factor 6/13/22]]</f>
        <v>677.44722499281636</v>
      </c>
      <c r="J1790" s="33">
        <v>1.4668122225675357</v>
      </c>
      <c r="K1790" s="33" t="s">
        <v>314</v>
      </c>
      <c r="L1790" s="33" t="s">
        <v>805</v>
      </c>
      <c r="M1790" s="35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90" s="35" t="str">
        <f>IFERROR(IF(Table1[[#This Row],[Medicare Rate in CR]]&gt;0,"Y","N"),"N")</f>
        <v>Y</v>
      </c>
      <c r="O1790" s="40">
        <f>Table1[[#This Row],[Medicare Rate in CR]]*Table1[[#This Row],[SumOfUnits]]*Table1[[#This Row],[Actuarial Factor 6/13/22]]</f>
        <v>940.98937702152546</v>
      </c>
      <c r="P179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940.98937702152546</v>
      </c>
      <c r="Q1790" s="37">
        <f>Table1[[#This Row],[Trended Medicare Pricing for all RHCs]]-Table1[[#This Row],[SumOfSFY23 Estimated Payment 6/13/2022]]</f>
        <v>263.5421520287091</v>
      </c>
      <c r="R1790" s="35">
        <f>Table1[[#This Row],[SumOfUnits]]*Table1[[#This Row],[Actuarial Factor 6/13/22]]</f>
        <v>5.867248890270143</v>
      </c>
    </row>
    <row r="1791" spans="1:18" x14ac:dyDescent="0.2">
      <c r="A1791" s="178" t="s">
        <v>88</v>
      </c>
      <c r="B1791" s="33" t="s">
        <v>640</v>
      </c>
      <c r="C1791" s="33" t="s">
        <v>249</v>
      </c>
      <c r="D1791" s="33" t="s">
        <v>184</v>
      </c>
      <c r="E1791" s="33" t="s">
        <v>792</v>
      </c>
      <c r="F1791" s="37">
        <v>115.03</v>
      </c>
      <c r="G1791" s="33">
        <v>1</v>
      </c>
      <c r="H1791" s="33">
        <v>1</v>
      </c>
      <c r="I1791" s="37">
        <f>Table1[[#This Row],[SumOfPaid]]*Table1[[#This Row],[Actuarial Factor 6/13/22]]</f>
        <v>174.92900935982985</v>
      </c>
      <c r="J1791" s="33">
        <v>1.5207251096220973</v>
      </c>
      <c r="K1791" s="33" t="s">
        <v>314</v>
      </c>
      <c r="L1791" s="33" t="s">
        <v>805</v>
      </c>
      <c r="M1791" s="35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91" s="35" t="str">
        <f>IFERROR(IF(Table1[[#This Row],[Medicare Rate in CR]]&gt;0,"Y","N"),"N")</f>
        <v>Y</v>
      </c>
      <c r="O1791" s="40">
        <f>Table1[[#This Row],[Medicare Rate in CR]]*Table1[[#This Row],[SumOfUnits]]*Table1[[#This Row],[Actuarial Factor 6/13/22]]</f>
        <v>243.89389308119195</v>
      </c>
      <c r="P179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243.89389308119195</v>
      </c>
      <c r="Q1791" s="37">
        <f>Table1[[#This Row],[Trended Medicare Pricing for all RHCs]]-Table1[[#This Row],[SumOfSFY23 Estimated Payment 6/13/2022]]</f>
        <v>68.964883721362099</v>
      </c>
      <c r="R1791" s="35">
        <f>Table1[[#This Row],[SumOfUnits]]*Table1[[#This Row],[Actuarial Factor 6/13/22]]</f>
        <v>1.5207251096220973</v>
      </c>
    </row>
    <row r="1792" spans="1:18" x14ac:dyDescent="0.2">
      <c r="A1792" s="178" t="s">
        <v>88</v>
      </c>
      <c r="B1792" s="33" t="s">
        <v>640</v>
      </c>
      <c r="C1792" s="33" t="s">
        <v>249</v>
      </c>
      <c r="D1792" s="33" t="s">
        <v>184</v>
      </c>
      <c r="E1792" s="33" t="s">
        <v>786</v>
      </c>
      <c r="F1792" s="37">
        <v>3032.26</v>
      </c>
      <c r="G1792" s="33">
        <v>26</v>
      </c>
      <c r="H1792" s="33">
        <v>26</v>
      </c>
      <c r="I1792" s="37">
        <f>Table1[[#This Row],[SumOfPaid]]*Table1[[#This Row],[Actuarial Factor 6/13/22]]</f>
        <v>4615.6393948715549</v>
      </c>
      <c r="J1792" s="33">
        <v>1.5221779777695694</v>
      </c>
      <c r="K1792" s="33" t="s">
        <v>314</v>
      </c>
      <c r="L1792" s="33" t="s">
        <v>805</v>
      </c>
      <c r="M1792" s="35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92" s="35" t="str">
        <f>IFERROR(IF(Table1[[#This Row],[Medicare Rate in CR]]&gt;0,"Y","N"),"N")</f>
        <v>Y</v>
      </c>
      <c r="O1792" s="40">
        <f>Table1[[#This Row],[Medicare Rate in CR]]*Table1[[#This Row],[SumOfUnits]]*Table1[[#This Row],[Actuarial Factor 6/13/22]]</f>
        <v>6347.2995059417726</v>
      </c>
      <c r="P179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6347.2995059417726</v>
      </c>
      <c r="Q1792" s="37">
        <f>Table1[[#This Row],[Trended Medicare Pricing for all RHCs]]-Table1[[#This Row],[SumOfSFY23 Estimated Payment 6/13/2022]]</f>
        <v>1731.6601110702177</v>
      </c>
      <c r="R1792" s="35">
        <f>Table1[[#This Row],[SumOfUnits]]*Table1[[#This Row],[Actuarial Factor 6/13/22]]</f>
        <v>39.576627422008805</v>
      </c>
    </row>
    <row r="1793" spans="1:18" x14ac:dyDescent="0.2">
      <c r="A1793" s="178" t="s">
        <v>88</v>
      </c>
      <c r="B1793" s="33" t="s">
        <v>640</v>
      </c>
      <c r="C1793" s="33" t="s">
        <v>249</v>
      </c>
      <c r="D1793" s="33" t="s">
        <v>184</v>
      </c>
      <c r="E1793" s="33" t="s">
        <v>790</v>
      </c>
      <c r="F1793" s="37">
        <v>1385.55</v>
      </c>
      <c r="G1793" s="33">
        <v>12</v>
      </c>
      <c r="H1793" s="33">
        <v>12</v>
      </c>
      <c r="I1793" s="37">
        <f>Table1[[#This Row],[SumOfPaid]]*Table1[[#This Row],[Actuarial Factor 6/13/22]]</f>
        <v>3099.6906986828667</v>
      </c>
      <c r="J1793" s="33">
        <v>2.2371554246926251</v>
      </c>
      <c r="K1793" s="33" t="s">
        <v>314</v>
      </c>
      <c r="L1793" s="33" t="s">
        <v>805</v>
      </c>
      <c r="M1793" s="35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93" s="35" t="str">
        <f>IFERROR(IF(Table1[[#This Row],[Medicare Rate in CR]]&gt;0,"Y","N"),"N")</f>
        <v>Y</v>
      </c>
      <c r="O1793" s="40">
        <f>Table1[[#This Row],[Medicare Rate in CR]]*Table1[[#This Row],[SumOfUnits]]*Table1[[#This Row],[Actuarial Factor 6/13/22]]</f>
        <v>4305.5398441464386</v>
      </c>
      <c r="P179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4305.5398441464386</v>
      </c>
      <c r="Q1793" s="37">
        <f>Table1[[#This Row],[Trended Medicare Pricing for all RHCs]]-Table1[[#This Row],[SumOfSFY23 Estimated Payment 6/13/2022]]</f>
        <v>1205.8491454635719</v>
      </c>
      <c r="R1793" s="35">
        <f>Table1[[#This Row],[SumOfUnits]]*Table1[[#This Row],[Actuarial Factor 6/13/22]]</f>
        <v>26.845865096311499</v>
      </c>
    </row>
    <row r="1794" spans="1:18" x14ac:dyDescent="0.2">
      <c r="A1794" s="178" t="s">
        <v>88</v>
      </c>
      <c r="B1794" s="33" t="s">
        <v>640</v>
      </c>
      <c r="C1794" s="33" t="s">
        <v>249</v>
      </c>
      <c r="D1794" s="33" t="s">
        <v>184</v>
      </c>
      <c r="E1794" s="33" t="s">
        <v>789</v>
      </c>
      <c r="F1794" s="37">
        <v>3502.9600000000005</v>
      </c>
      <c r="G1794" s="33">
        <v>30</v>
      </c>
      <c r="H1794" s="33">
        <v>30</v>
      </c>
      <c r="I1794" s="37">
        <f>Table1[[#This Row],[SumOfPaid]]*Table1[[#This Row],[Actuarial Factor 6/13/22]]</f>
        <v>5436.5000083014238</v>
      </c>
      <c r="J1794" s="33">
        <v>1.551973190759079</v>
      </c>
      <c r="K1794" s="33" t="s">
        <v>314</v>
      </c>
      <c r="L1794" s="33" t="s">
        <v>805</v>
      </c>
      <c r="M1794" s="35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94" s="35" t="str">
        <f>IFERROR(IF(Table1[[#This Row],[Medicare Rate in CR]]&gt;0,"Y","N"),"N")</f>
        <v>Y</v>
      </c>
      <c r="O1794" s="40">
        <f>Table1[[#This Row],[Medicare Rate in CR]]*Table1[[#This Row],[SumOfUnits]]*Table1[[#This Row],[Actuarial Factor 6/13/22]]</f>
        <v>7467.1638100182327</v>
      </c>
      <c r="P179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7467.1638100182327</v>
      </c>
      <c r="Q1794" s="37">
        <f>Table1[[#This Row],[Trended Medicare Pricing for all RHCs]]-Table1[[#This Row],[SumOfSFY23 Estimated Payment 6/13/2022]]</f>
        <v>2030.6638017168088</v>
      </c>
      <c r="R1794" s="35">
        <f>Table1[[#This Row],[SumOfUnits]]*Table1[[#This Row],[Actuarial Factor 6/13/22]]</f>
        <v>46.559195722772373</v>
      </c>
    </row>
    <row r="1795" spans="1:18" x14ac:dyDescent="0.2">
      <c r="A1795" s="178" t="s">
        <v>88</v>
      </c>
      <c r="B1795" s="33" t="s">
        <v>640</v>
      </c>
      <c r="C1795" s="33" t="s">
        <v>249</v>
      </c>
      <c r="D1795" s="33" t="s">
        <v>184</v>
      </c>
      <c r="E1795" s="33" t="s">
        <v>788</v>
      </c>
      <c r="F1795" s="37">
        <v>697.09</v>
      </c>
      <c r="G1795" s="33">
        <v>6</v>
      </c>
      <c r="H1795" s="33">
        <v>6</v>
      </c>
      <c r="I1795" s="37">
        <f>Table1[[#This Row],[SumOfPaid]]*Table1[[#This Row],[Actuarial Factor 6/13/22]]</f>
        <v>1404.1626256641962</v>
      </c>
      <c r="J1795" s="33">
        <v>2.0143204258620782</v>
      </c>
      <c r="K1795" s="33" t="s">
        <v>314</v>
      </c>
      <c r="L1795" s="33" t="s">
        <v>805</v>
      </c>
      <c r="M1795" s="35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95" s="35" t="str">
        <f>IFERROR(IF(Table1[[#This Row],[Medicare Rate in CR]]&gt;0,"Y","N"),"N")</f>
        <v>Y</v>
      </c>
      <c r="O1795" s="40">
        <f>Table1[[#This Row],[Medicare Rate in CR]]*Table1[[#This Row],[SumOfUnits]]*Table1[[#This Row],[Actuarial Factor 6/13/22]]</f>
        <v>1938.3402593985604</v>
      </c>
      <c r="P179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1938.3402593985604</v>
      </c>
      <c r="Q1795" s="37">
        <f>Table1[[#This Row],[Trended Medicare Pricing for all RHCs]]-Table1[[#This Row],[SumOfSFY23 Estimated Payment 6/13/2022]]</f>
        <v>534.17763373436424</v>
      </c>
      <c r="R1795" s="35">
        <f>Table1[[#This Row],[SumOfUnits]]*Table1[[#This Row],[Actuarial Factor 6/13/22]]</f>
        <v>12.08592255517247</v>
      </c>
    </row>
    <row r="1796" spans="1:18" x14ac:dyDescent="0.2">
      <c r="A1796" s="178" t="s">
        <v>88</v>
      </c>
      <c r="B1796" s="33" t="s">
        <v>640</v>
      </c>
      <c r="C1796" s="33" t="s">
        <v>249</v>
      </c>
      <c r="D1796" s="33" t="s">
        <v>184</v>
      </c>
      <c r="E1796" s="33" t="s">
        <v>787</v>
      </c>
      <c r="F1796" s="37">
        <v>1171.06</v>
      </c>
      <c r="G1796" s="33">
        <v>10</v>
      </c>
      <c r="H1796" s="33">
        <v>10</v>
      </c>
      <c r="I1796" s="37">
        <f>Table1[[#This Row],[SumOfPaid]]*Table1[[#This Row],[Actuarial Factor 6/13/22]]</f>
        <v>1463.3870544182478</v>
      </c>
      <c r="J1796" s="33">
        <v>1.2496260263506975</v>
      </c>
      <c r="K1796" s="33" t="s">
        <v>314</v>
      </c>
      <c r="L1796" s="33" t="s">
        <v>805</v>
      </c>
      <c r="M1796" s="35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96" s="35" t="str">
        <f>IFERROR(IF(Table1[[#This Row],[Medicare Rate in CR]]&gt;0,"Y","N"),"N")</f>
        <v>Y</v>
      </c>
      <c r="O1796" s="40">
        <f>Table1[[#This Row],[Medicare Rate in CR]]*Table1[[#This Row],[SumOfUnits]]*Table1[[#This Row],[Actuarial Factor 6/13/22]]</f>
        <v>2004.1502210612487</v>
      </c>
      <c r="P179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2004.1502210612487</v>
      </c>
      <c r="Q1796" s="37">
        <f>Table1[[#This Row],[Trended Medicare Pricing for all RHCs]]-Table1[[#This Row],[SumOfSFY23 Estimated Payment 6/13/2022]]</f>
        <v>540.76316664300089</v>
      </c>
      <c r="R1796" s="35">
        <f>Table1[[#This Row],[SumOfUnits]]*Table1[[#This Row],[Actuarial Factor 6/13/22]]</f>
        <v>12.496260263506976</v>
      </c>
    </row>
    <row r="1797" spans="1:18" x14ac:dyDescent="0.2">
      <c r="A1797" s="178" t="s">
        <v>88</v>
      </c>
      <c r="B1797" s="33" t="s">
        <v>640</v>
      </c>
      <c r="C1797" s="33" t="s">
        <v>249</v>
      </c>
      <c r="D1797" s="33" t="s">
        <v>2</v>
      </c>
      <c r="E1797" s="33" t="s">
        <v>800</v>
      </c>
      <c r="F1797" s="37">
        <v>116.76</v>
      </c>
      <c r="G1797" s="33">
        <v>1</v>
      </c>
      <c r="H1797" s="33">
        <v>1</v>
      </c>
      <c r="I1797" s="37">
        <f>Table1[[#This Row],[SumOfPaid]]*Table1[[#This Row],[Actuarial Factor 6/13/22]]</f>
        <v>152.63565703241647</v>
      </c>
      <c r="J1797" s="33">
        <v>1.307259823847349</v>
      </c>
      <c r="K1797" s="33" t="s">
        <v>314</v>
      </c>
      <c r="L1797" s="33" t="s">
        <v>805</v>
      </c>
      <c r="M1797" s="35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97" s="35" t="str">
        <f>IFERROR(IF(Table1[[#This Row],[Medicare Rate in CR]]&gt;0,"Y","N"),"N")</f>
        <v>Y</v>
      </c>
      <c r="O1797" s="40">
        <f>Table1[[#This Row],[Medicare Rate in CR]]*Table1[[#This Row],[SumOfUnits]]*Table1[[#This Row],[Actuarial Factor 6/13/22]]</f>
        <v>209.65833054863782</v>
      </c>
      <c r="P179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209.65833054863782</v>
      </c>
      <c r="Q1797" s="37">
        <f>Table1[[#This Row],[Trended Medicare Pricing for all RHCs]]-Table1[[#This Row],[SumOfSFY23 Estimated Payment 6/13/2022]]</f>
        <v>57.022673516221346</v>
      </c>
      <c r="R1797" s="35">
        <f>Table1[[#This Row],[SumOfUnits]]*Table1[[#This Row],[Actuarial Factor 6/13/22]]</f>
        <v>1.307259823847349</v>
      </c>
    </row>
    <row r="1798" spans="1:18" x14ac:dyDescent="0.2">
      <c r="A1798" s="178" t="s">
        <v>88</v>
      </c>
      <c r="B1798" s="33" t="s">
        <v>640</v>
      </c>
      <c r="C1798" s="33" t="s">
        <v>249</v>
      </c>
      <c r="D1798" s="33" t="s">
        <v>2</v>
      </c>
      <c r="E1798" s="33" t="s">
        <v>799</v>
      </c>
      <c r="F1798" s="37">
        <v>116.76</v>
      </c>
      <c r="G1798" s="33">
        <v>1</v>
      </c>
      <c r="H1798" s="33">
        <v>1</v>
      </c>
      <c r="I1798" s="37">
        <f>Table1[[#This Row],[SumOfPaid]]*Table1[[#This Row],[Actuarial Factor 6/13/22]]</f>
        <v>132.87238477738606</v>
      </c>
      <c r="J1798" s="33">
        <v>1.1379957586278353</v>
      </c>
      <c r="K1798" s="33" t="s">
        <v>314</v>
      </c>
      <c r="L1798" s="33" t="s">
        <v>805</v>
      </c>
      <c r="M1798" s="35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98" s="35" t="str">
        <f>IFERROR(IF(Table1[[#This Row],[Medicare Rate in CR]]&gt;0,"Y","N"),"N")</f>
        <v>Y</v>
      </c>
      <c r="O1798" s="40">
        <f>Table1[[#This Row],[Medicare Rate in CR]]*Table1[[#This Row],[SumOfUnits]]*Table1[[#This Row],[Actuarial Factor 6/13/22]]</f>
        <v>182.51175976873222</v>
      </c>
      <c r="P179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182.51175976873222</v>
      </c>
      <c r="Q1798" s="37">
        <f>Table1[[#This Row],[Trended Medicare Pricing for all RHCs]]-Table1[[#This Row],[SumOfSFY23 Estimated Payment 6/13/2022]]</f>
        <v>49.639374991346159</v>
      </c>
      <c r="R1798" s="35">
        <f>Table1[[#This Row],[SumOfUnits]]*Table1[[#This Row],[Actuarial Factor 6/13/22]]</f>
        <v>1.1379957586278353</v>
      </c>
    </row>
    <row r="1799" spans="1:18" x14ac:dyDescent="0.2">
      <c r="A1799" s="178" t="s">
        <v>88</v>
      </c>
      <c r="B1799" s="33" t="s">
        <v>640</v>
      </c>
      <c r="C1799" s="33" t="s">
        <v>249</v>
      </c>
      <c r="D1799" s="33" t="s">
        <v>185</v>
      </c>
      <c r="E1799" s="33" t="s">
        <v>795</v>
      </c>
      <c r="F1799" s="37">
        <v>1742.75</v>
      </c>
      <c r="G1799" s="33">
        <v>15</v>
      </c>
      <c r="H1799" s="33">
        <v>15</v>
      </c>
      <c r="I1799" s="37">
        <f>Table1[[#This Row],[SumOfPaid]]*Table1[[#This Row],[Actuarial Factor 6/13/22]]</f>
        <v>1987.2196753173166</v>
      </c>
      <c r="J1799" s="33">
        <v>1.1402781094920766</v>
      </c>
      <c r="K1799" s="33" t="s">
        <v>314</v>
      </c>
      <c r="L1799" s="33" t="s">
        <v>805</v>
      </c>
      <c r="M1799" s="35">
        <f>IFERROR(INDEX(FreeStand_MedicareCRs!E:E,MATCH(Table1[[#This Row],[Medicare Number]],FreeStand_MedicareCRs!A:A,0)),INDEX(HospitalBased_Mdcr_Rates!G:G,MATCH(Table1[[#This Row],[Medicare Number]],HospitalBased_Mdcr_Rates!E:E,0)))</f>
        <v>160.38</v>
      </c>
      <c r="N1799" s="35" t="str">
        <f>IFERROR(IF(Table1[[#This Row],[Medicare Rate in CR]]&gt;0,"Y","N"),"N")</f>
        <v>Y</v>
      </c>
      <c r="O1799" s="40">
        <f>Table1[[#This Row],[Medicare Rate in CR]]*Table1[[#This Row],[SumOfUnits]]*Table1[[#This Row],[Actuarial Factor 6/13/22]]</f>
        <v>2743.1670480050884</v>
      </c>
      <c r="P179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2743.1670480050884</v>
      </c>
      <c r="Q1799" s="37">
        <f>Table1[[#This Row],[Trended Medicare Pricing for all RHCs]]-Table1[[#This Row],[SumOfSFY23 Estimated Payment 6/13/2022]]</f>
        <v>755.9473726877718</v>
      </c>
      <c r="R1799" s="35">
        <f>Table1[[#This Row],[SumOfUnits]]*Table1[[#This Row],[Actuarial Factor 6/13/22]]</f>
        <v>17.10417164238115</v>
      </c>
    </row>
    <row r="1800" spans="1:18" x14ac:dyDescent="0.2">
      <c r="A1800" s="178" t="s">
        <v>89</v>
      </c>
      <c r="B1800" s="33" t="s">
        <v>682</v>
      </c>
      <c r="C1800" s="33" t="s">
        <v>421</v>
      </c>
      <c r="D1800" s="33" t="s">
        <v>184</v>
      </c>
      <c r="E1800" s="33" t="s">
        <v>790</v>
      </c>
      <c r="F1800" s="37">
        <v>370.14</v>
      </c>
      <c r="G1800" s="33">
        <v>2</v>
      </c>
      <c r="H1800" s="33">
        <v>2</v>
      </c>
      <c r="I1800" s="37">
        <f>Table1[[#This Row],[SumOfPaid]]*Table1[[#This Row],[Actuarial Factor 6/13/22]]</f>
        <v>743.65451942508957</v>
      </c>
      <c r="J1800" s="33">
        <v>2.0091168731428368</v>
      </c>
      <c r="K1800" s="33" t="s">
        <v>311</v>
      </c>
      <c r="L1800" s="33" t="s">
        <v>805</v>
      </c>
      <c r="M1800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00" s="35" t="str">
        <f>IFERROR(IF(Table1[[#This Row],[Medicare Rate in CR]]&gt;0,"Y","N"),"N")</f>
        <v>Y</v>
      </c>
      <c r="O1800" s="40">
        <f>Table1[[#This Row],[Medicare Rate in CR]]*Table1[[#This Row],[SumOfUnits]]*Table1[[#This Row],[Actuarial Factor 6/13/22]]</f>
        <v>1154.3983729704112</v>
      </c>
      <c r="P180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1154.3983729704112</v>
      </c>
      <c r="Q1800" s="37">
        <f>Table1[[#This Row],[Trended Medicare Pricing for all RHCs]]-Table1[[#This Row],[SumOfSFY23 Estimated Payment 6/13/2022]]</f>
        <v>410.7438535453216</v>
      </c>
      <c r="R1800" s="35">
        <f>Table1[[#This Row],[SumOfUnits]]*Table1[[#This Row],[Actuarial Factor 6/13/22]]</f>
        <v>4.0182337462856736</v>
      </c>
    </row>
    <row r="1801" spans="1:18" x14ac:dyDescent="0.2">
      <c r="A1801" s="178" t="s">
        <v>89</v>
      </c>
      <c r="B1801" s="33" t="s">
        <v>682</v>
      </c>
      <c r="C1801" s="33" t="s">
        <v>421</v>
      </c>
      <c r="D1801" s="33" t="s">
        <v>184</v>
      </c>
      <c r="E1801" s="33" t="s">
        <v>789</v>
      </c>
      <c r="F1801" s="37">
        <v>183.33</v>
      </c>
      <c r="G1801" s="33">
        <v>1</v>
      </c>
      <c r="H1801" s="33">
        <v>1</v>
      </c>
      <c r="I1801" s="37">
        <f>Table1[[#This Row],[SumOfPaid]]*Table1[[#This Row],[Actuarial Factor 6/13/22]]</f>
        <v>283.65029633499967</v>
      </c>
      <c r="J1801" s="33">
        <v>1.5472115656739194</v>
      </c>
      <c r="K1801" s="33" t="s">
        <v>311</v>
      </c>
      <c r="L1801" s="33" t="s">
        <v>805</v>
      </c>
      <c r="M1801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01" s="35" t="str">
        <f>IFERROR(IF(Table1[[#This Row],[Medicare Rate in CR]]&gt;0,"Y","N"),"N")</f>
        <v>Y</v>
      </c>
      <c r="O1801" s="40">
        <f>Table1[[#This Row],[Medicare Rate in CR]]*Table1[[#This Row],[SumOfUnits]]*Table1[[#This Row],[Actuarial Factor 6/13/22]]</f>
        <v>444.49841070246032</v>
      </c>
      <c r="P180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444.49841070246032</v>
      </c>
      <c r="Q1801" s="37">
        <f>Table1[[#This Row],[Trended Medicare Pricing for all RHCs]]-Table1[[#This Row],[SumOfSFY23 Estimated Payment 6/13/2022]]</f>
        <v>160.84811436746065</v>
      </c>
      <c r="R1801" s="35">
        <f>Table1[[#This Row],[SumOfUnits]]*Table1[[#This Row],[Actuarial Factor 6/13/22]]</f>
        <v>1.5472115656739194</v>
      </c>
    </row>
    <row r="1802" spans="1:18" x14ac:dyDescent="0.2">
      <c r="A1802" s="178" t="s">
        <v>89</v>
      </c>
      <c r="B1802" s="33" t="s">
        <v>682</v>
      </c>
      <c r="C1802" s="33" t="s">
        <v>421</v>
      </c>
      <c r="D1802" s="33" t="s">
        <v>184</v>
      </c>
      <c r="E1802" s="33" t="s">
        <v>791</v>
      </c>
      <c r="F1802" s="37">
        <v>183.33</v>
      </c>
      <c r="G1802" s="33">
        <v>1</v>
      </c>
      <c r="H1802" s="33">
        <v>1</v>
      </c>
      <c r="I1802" s="37">
        <f>Table1[[#This Row],[SumOfPaid]]*Table1[[#This Row],[Actuarial Factor 6/13/22]]</f>
        <v>299.39148011268105</v>
      </c>
      <c r="J1802" s="33">
        <v>1.6330741292351554</v>
      </c>
      <c r="K1802" s="33" t="s">
        <v>311</v>
      </c>
      <c r="L1802" s="33" t="s">
        <v>805</v>
      </c>
      <c r="M1802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02" s="35" t="str">
        <f>IFERROR(IF(Table1[[#This Row],[Medicare Rate in CR]]&gt;0,"Y","N"),"N")</f>
        <v>Y</v>
      </c>
      <c r="O1802" s="40">
        <f>Table1[[#This Row],[Medicare Rate in CR]]*Table1[[#This Row],[SumOfUnits]]*Table1[[#This Row],[Actuarial Factor 6/13/22]]</f>
        <v>469.1658665879678</v>
      </c>
      <c r="P180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469.1658665879678</v>
      </c>
      <c r="Q1802" s="37">
        <f>Table1[[#This Row],[Trended Medicare Pricing for all RHCs]]-Table1[[#This Row],[SumOfSFY23 Estimated Payment 6/13/2022]]</f>
        <v>169.77438647528675</v>
      </c>
      <c r="R1802" s="35">
        <f>Table1[[#This Row],[SumOfUnits]]*Table1[[#This Row],[Actuarial Factor 6/13/22]]</f>
        <v>1.6330741292351554</v>
      </c>
    </row>
    <row r="1803" spans="1:18" x14ac:dyDescent="0.2">
      <c r="A1803" s="178" t="s">
        <v>89</v>
      </c>
      <c r="B1803" s="33" t="s">
        <v>682</v>
      </c>
      <c r="C1803" s="33" t="s">
        <v>421</v>
      </c>
      <c r="D1803" s="33" t="s">
        <v>184</v>
      </c>
      <c r="E1803" s="33" t="s">
        <v>787</v>
      </c>
      <c r="F1803" s="37">
        <v>553.47</v>
      </c>
      <c r="G1803" s="33">
        <v>3</v>
      </c>
      <c r="H1803" s="33">
        <v>3</v>
      </c>
      <c r="I1803" s="37">
        <f>Table1[[#This Row],[SumOfPaid]]*Table1[[#This Row],[Actuarial Factor 6/13/22]]</f>
        <v>724.79376408508779</v>
      </c>
      <c r="J1803" s="33">
        <v>1.3095448065569728</v>
      </c>
      <c r="K1803" s="33" t="s">
        <v>311</v>
      </c>
      <c r="L1803" s="33" t="s">
        <v>805</v>
      </c>
      <c r="M1803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03" s="35" t="str">
        <f>IFERROR(IF(Table1[[#This Row],[Medicare Rate in CR]]&gt;0,"Y","N"),"N")</f>
        <v>Y</v>
      </c>
      <c r="O1803" s="40">
        <f>Table1[[#This Row],[Medicare Rate in CR]]*Table1[[#This Row],[SumOfUnits]]*Table1[[#This Row],[Actuarial Factor 6/13/22]]</f>
        <v>1128.6573824272582</v>
      </c>
      <c r="P180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1128.6573824272582</v>
      </c>
      <c r="Q1803" s="37">
        <f>Table1[[#This Row],[Trended Medicare Pricing for all RHCs]]-Table1[[#This Row],[SumOfSFY23 Estimated Payment 6/13/2022]]</f>
        <v>403.86361834217041</v>
      </c>
      <c r="R1803" s="35">
        <f>Table1[[#This Row],[SumOfUnits]]*Table1[[#This Row],[Actuarial Factor 6/13/22]]</f>
        <v>3.9286344196709182</v>
      </c>
    </row>
    <row r="1804" spans="1:18" x14ac:dyDescent="0.2">
      <c r="A1804" s="178" t="s">
        <v>89</v>
      </c>
      <c r="B1804" s="33" t="s">
        <v>682</v>
      </c>
      <c r="C1804" s="33" t="s">
        <v>421</v>
      </c>
      <c r="D1804" s="33" t="s">
        <v>185</v>
      </c>
      <c r="E1804" s="33" t="s">
        <v>795</v>
      </c>
      <c r="F1804" s="37">
        <v>373.62</v>
      </c>
      <c r="G1804" s="33">
        <v>2</v>
      </c>
      <c r="H1804" s="33">
        <v>2</v>
      </c>
      <c r="I1804" s="37">
        <f>Table1[[#This Row],[SumOfPaid]]*Table1[[#This Row],[Actuarial Factor 6/13/22]]</f>
        <v>432.39807573010341</v>
      </c>
      <c r="J1804" s="33">
        <v>1.1573204746269028</v>
      </c>
      <c r="K1804" s="33" t="s">
        <v>311</v>
      </c>
      <c r="L1804" s="33" t="s">
        <v>805</v>
      </c>
      <c r="M1804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04" s="35" t="str">
        <f>IFERROR(IF(Table1[[#This Row],[Medicare Rate in CR]]&gt;0,"Y","N"),"N")</f>
        <v>Y</v>
      </c>
      <c r="O1804" s="40">
        <f>Table1[[#This Row],[Medicare Rate in CR]]*Table1[[#This Row],[SumOfUnits]]*Table1[[#This Row],[Actuarial Factor 6/13/22]]</f>
        <v>664.97319831112588</v>
      </c>
      <c r="P180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664.97319831112588</v>
      </c>
      <c r="Q1804" s="37">
        <f>Table1[[#This Row],[Trended Medicare Pricing for all RHCs]]-Table1[[#This Row],[SumOfSFY23 Estimated Payment 6/13/2022]]</f>
        <v>232.57512258102247</v>
      </c>
      <c r="R1804" s="35">
        <f>Table1[[#This Row],[SumOfUnits]]*Table1[[#This Row],[Actuarial Factor 6/13/22]]</f>
        <v>2.3146409492538056</v>
      </c>
    </row>
    <row r="1805" spans="1:18" x14ac:dyDescent="0.2">
      <c r="A1805" s="178" t="s">
        <v>89</v>
      </c>
      <c r="B1805" s="33" t="s">
        <v>682</v>
      </c>
      <c r="C1805" s="33" t="s">
        <v>425</v>
      </c>
      <c r="D1805" s="33" t="s">
        <v>184</v>
      </c>
      <c r="E1805" s="33" t="s">
        <v>786</v>
      </c>
      <c r="F1805" s="37">
        <v>549.99</v>
      </c>
      <c r="G1805" s="33">
        <v>3</v>
      </c>
      <c r="H1805" s="33">
        <v>3</v>
      </c>
      <c r="I1805" s="37">
        <f>Table1[[#This Row],[SumOfPaid]]*Table1[[#This Row],[Actuarial Factor 6/13/22]]</f>
        <v>766.9483572035316</v>
      </c>
      <c r="J1805" s="33">
        <v>1.3944769126775607</v>
      </c>
      <c r="K1805" s="33" t="s">
        <v>311</v>
      </c>
      <c r="L1805" s="33" t="s">
        <v>805</v>
      </c>
      <c r="M1805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05" s="35" t="str">
        <f>IFERROR(IF(Table1[[#This Row],[Medicare Rate in CR]]&gt;0,"Y","N"),"N")</f>
        <v>Y</v>
      </c>
      <c r="O1805" s="40">
        <f>Table1[[#This Row],[Medicare Rate in CR]]*Table1[[#This Row],[SumOfUnits]]*Table1[[#This Row],[Actuarial Factor 6/13/22]]</f>
        <v>1201.8578167294095</v>
      </c>
      <c r="P180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1201.8578167294095</v>
      </c>
      <c r="Q1805" s="37">
        <f>Table1[[#This Row],[Trended Medicare Pricing for all RHCs]]-Table1[[#This Row],[SumOfSFY23 Estimated Payment 6/13/2022]]</f>
        <v>434.90945952587788</v>
      </c>
      <c r="R1805" s="35">
        <f>Table1[[#This Row],[SumOfUnits]]*Table1[[#This Row],[Actuarial Factor 6/13/22]]</f>
        <v>4.1834307380326816</v>
      </c>
    </row>
    <row r="1806" spans="1:18" x14ac:dyDescent="0.2">
      <c r="A1806" s="178" t="s">
        <v>89</v>
      </c>
      <c r="B1806" s="33" t="s">
        <v>682</v>
      </c>
      <c r="C1806" s="33" t="s">
        <v>425</v>
      </c>
      <c r="D1806" s="33" t="s">
        <v>184</v>
      </c>
      <c r="E1806" s="33" t="s">
        <v>789</v>
      </c>
      <c r="F1806" s="37">
        <v>183.33</v>
      </c>
      <c r="G1806" s="33">
        <v>1</v>
      </c>
      <c r="H1806" s="33">
        <v>1</v>
      </c>
      <c r="I1806" s="37">
        <f>Table1[[#This Row],[SumOfPaid]]*Table1[[#This Row],[Actuarial Factor 6/13/22]]</f>
        <v>276.86020030075298</v>
      </c>
      <c r="J1806" s="33">
        <v>1.5101740048041945</v>
      </c>
      <c r="K1806" s="33" t="s">
        <v>311</v>
      </c>
      <c r="L1806" s="33" t="s">
        <v>805</v>
      </c>
      <c r="M1806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06" s="35" t="str">
        <f>IFERROR(IF(Table1[[#This Row],[Medicare Rate in CR]]&gt;0,"Y","N"),"N")</f>
        <v>Y</v>
      </c>
      <c r="O1806" s="40">
        <f>Table1[[#This Row],[Medicare Rate in CR]]*Table1[[#This Row],[SumOfUnits]]*Table1[[#This Row],[Actuarial Factor 6/13/22]]</f>
        <v>433.85788984019706</v>
      </c>
      <c r="P180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433.85788984019706</v>
      </c>
      <c r="Q1806" s="37">
        <f>Table1[[#This Row],[Trended Medicare Pricing for all RHCs]]-Table1[[#This Row],[SumOfSFY23 Estimated Payment 6/13/2022]]</f>
        <v>156.99768953944408</v>
      </c>
      <c r="R1806" s="35">
        <f>Table1[[#This Row],[SumOfUnits]]*Table1[[#This Row],[Actuarial Factor 6/13/22]]</f>
        <v>1.5101740048041945</v>
      </c>
    </row>
    <row r="1807" spans="1:18" x14ac:dyDescent="0.2">
      <c r="A1807" s="178" t="s">
        <v>89</v>
      </c>
      <c r="B1807" s="33" t="s">
        <v>682</v>
      </c>
      <c r="C1807" s="33" t="s">
        <v>425</v>
      </c>
      <c r="D1807" s="33" t="s">
        <v>184</v>
      </c>
      <c r="E1807" s="33" t="s">
        <v>788</v>
      </c>
      <c r="F1807" s="37">
        <v>366.66</v>
      </c>
      <c r="G1807" s="33">
        <v>2</v>
      </c>
      <c r="H1807" s="33">
        <v>2</v>
      </c>
      <c r="I1807" s="37">
        <f>Table1[[#This Row],[SumOfPaid]]*Table1[[#This Row],[Actuarial Factor 6/13/22]]</f>
        <v>687.13564094322362</v>
      </c>
      <c r="J1807" s="33">
        <v>1.8740403669427359</v>
      </c>
      <c r="K1807" s="33" t="s">
        <v>311</v>
      </c>
      <c r="L1807" s="33" t="s">
        <v>805</v>
      </c>
      <c r="M1807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07" s="35" t="str">
        <f>IFERROR(IF(Table1[[#This Row],[Medicare Rate in CR]]&gt;0,"Y","N"),"N")</f>
        <v>Y</v>
      </c>
      <c r="O1807" s="40">
        <f>Table1[[#This Row],[Medicare Rate in CR]]*Table1[[#This Row],[SumOfUnits]]*Table1[[#This Row],[Actuarial Factor 6/13/22]]</f>
        <v>1076.7861140379573</v>
      </c>
      <c r="P180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1076.7861140379573</v>
      </c>
      <c r="Q1807" s="37">
        <f>Table1[[#This Row],[Trended Medicare Pricing for all RHCs]]-Table1[[#This Row],[SumOfSFY23 Estimated Payment 6/13/2022]]</f>
        <v>389.65047309473368</v>
      </c>
      <c r="R1807" s="35">
        <f>Table1[[#This Row],[SumOfUnits]]*Table1[[#This Row],[Actuarial Factor 6/13/22]]</f>
        <v>3.7480807338854718</v>
      </c>
    </row>
    <row r="1808" spans="1:18" x14ac:dyDescent="0.2">
      <c r="A1808" s="178" t="s">
        <v>89</v>
      </c>
      <c r="B1808" s="33" t="s">
        <v>682</v>
      </c>
      <c r="C1808" s="33" t="s">
        <v>408</v>
      </c>
      <c r="D1808" s="33" t="s">
        <v>184</v>
      </c>
      <c r="E1808" s="33" t="s">
        <v>790</v>
      </c>
      <c r="F1808" s="37">
        <v>183.33</v>
      </c>
      <c r="G1808" s="33">
        <v>1</v>
      </c>
      <c r="H1808" s="33">
        <v>1</v>
      </c>
      <c r="I1808" s="37">
        <f>Table1[[#This Row],[SumOfPaid]]*Table1[[#This Row],[Actuarial Factor 6/13/22]]</f>
        <v>346.15956823847472</v>
      </c>
      <c r="J1808" s="33">
        <v>1.8881774299813163</v>
      </c>
      <c r="K1808" s="33" t="s">
        <v>311</v>
      </c>
      <c r="L1808" s="33" t="s">
        <v>805</v>
      </c>
      <c r="M1808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08" s="35" t="str">
        <f>IFERROR(IF(Table1[[#This Row],[Medicare Rate in CR]]&gt;0,"Y","N"),"N")</f>
        <v>Y</v>
      </c>
      <c r="O1808" s="40">
        <f>Table1[[#This Row],[Medicare Rate in CR]]*Table1[[#This Row],[SumOfUnits]]*Table1[[#This Row],[Actuarial Factor 6/13/22]]</f>
        <v>542.45449385933239</v>
      </c>
      <c r="P180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542.45449385933239</v>
      </c>
      <c r="Q1808" s="37">
        <f>Table1[[#This Row],[Trended Medicare Pricing for all RHCs]]-Table1[[#This Row],[SumOfSFY23 Estimated Payment 6/13/2022]]</f>
        <v>196.29492562085767</v>
      </c>
      <c r="R1808" s="35">
        <f>Table1[[#This Row],[SumOfUnits]]*Table1[[#This Row],[Actuarial Factor 6/13/22]]</f>
        <v>1.8881774299813163</v>
      </c>
    </row>
    <row r="1809" spans="1:18" x14ac:dyDescent="0.2">
      <c r="A1809" s="178" t="s">
        <v>89</v>
      </c>
      <c r="B1809" s="33" t="s">
        <v>682</v>
      </c>
      <c r="C1809" s="33" t="s">
        <v>408</v>
      </c>
      <c r="D1809" s="33" t="s">
        <v>184</v>
      </c>
      <c r="E1809" s="33" t="s">
        <v>791</v>
      </c>
      <c r="F1809" s="37">
        <v>1656.93</v>
      </c>
      <c r="G1809" s="33">
        <v>9</v>
      </c>
      <c r="H1809" s="33">
        <v>9</v>
      </c>
      <c r="I1809" s="37">
        <f>Table1[[#This Row],[SumOfPaid]]*Table1[[#This Row],[Actuarial Factor 6/13/22]]</f>
        <v>2848.8724073164458</v>
      </c>
      <c r="J1809" s="33">
        <v>1.7193679922003016</v>
      </c>
      <c r="K1809" s="33" t="s">
        <v>311</v>
      </c>
      <c r="L1809" s="33" t="s">
        <v>805</v>
      </c>
      <c r="M1809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09" s="35" t="str">
        <f>IFERROR(IF(Table1[[#This Row],[Medicare Rate in CR]]&gt;0,"Y","N"),"N")</f>
        <v>Y</v>
      </c>
      <c r="O1809" s="40">
        <f>Table1[[#This Row],[Medicare Rate in CR]]*Table1[[#This Row],[SumOfUnits]]*Table1[[#This Row],[Actuarial Factor 6/13/22]]</f>
        <v>4445.615074313022</v>
      </c>
      <c r="P180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4445.615074313022</v>
      </c>
      <c r="Q1809" s="37">
        <f>Table1[[#This Row],[Trended Medicare Pricing for all RHCs]]-Table1[[#This Row],[SumOfSFY23 Estimated Payment 6/13/2022]]</f>
        <v>1596.7426669965762</v>
      </c>
      <c r="R1809" s="35">
        <f>Table1[[#This Row],[SumOfUnits]]*Table1[[#This Row],[Actuarial Factor 6/13/22]]</f>
        <v>15.474311929802713</v>
      </c>
    </row>
    <row r="1810" spans="1:18" x14ac:dyDescent="0.2">
      <c r="A1810" s="178" t="s">
        <v>89</v>
      </c>
      <c r="B1810" s="33" t="s">
        <v>682</v>
      </c>
      <c r="C1810" s="33" t="s">
        <v>408</v>
      </c>
      <c r="D1810" s="33" t="s">
        <v>184</v>
      </c>
      <c r="E1810" s="33" t="s">
        <v>787</v>
      </c>
      <c r="F1810" s="37">
        <v>725.78</v>
      </c>
      <c r="G1810" s="33">
        <v>4</v>
      </c>
      <c r="H1810" s="33">
        <v>4</v>
      </c>
      <c r="I1810" s="37">
        <f>Table1[[#This Row],[SumOfPaid]]*Table1[[#This Row],[Actuarial Factor 6/13/22]]</f>
        <v>946.57978650747521</v>
      </c>
      <c r="J1810" s="33">
        <v>1.3042241264673526</v>
      </c>
      <c r="K1810" s="33" t="s">
        <v>311</v>
      </c>
      <c r="L1810" s="33" t="s">
        <v>805</v>
      </c>
      <c r="M1810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10" s="35" t="str">
        <f>IFERROR(IF(Table1[[#This Row],[Medicare Rate in CR]]&gt;0,"Y","N"),"N")</f>
        <v>Y</v>
      </c>
      <c r="O1810" s="40">
        <f>Table1[[#This Row],[Medicare Rate in CR]]*Table1[[#This Row],[SumOfUnits]]*Table1[[#This Row],[Actuarial Factor 6/13/22]]</f>
        <v>1498.7621971712231</v>
      </c>
      <c r="P181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1498.7621971712231</v>
      </c>
      <c r="Q1810" s="37">
        <f>Table1[[#This Row],[Trended Medicare Pricing for all RHCs]]-Table1[[#This Row],[SumOfSFY23 Estimated Payment 6/13/2022]]</f>
        <v>552.18241066374787</v>
      </c>
      <c r="R1810" s="35">
        <f>Table1[[#This Row],[SumOfUnits]]*Table1[[#This Row],[Actuarial Factor 6/13/22]]</f>
        <v>5.2168965058694106</v>
      </c>
    </row>
    <row r="1811" spans="1:18" x14ac:dyDescent="0.2">
      <c r="A1811" s="178" t="s">
        <v>89</v>
      </c>
      <c r="B1811" s="33" t="s">
        <v>682</v>
      </c>
      <c r="C1811" s="33" t="s">
        <v>423</v>
      </c>
      <c r="D1811" s="33" t="s">
        <v>184</v>
      </c>
      <c r="E1811" s="33" t="s">
        <v>786</v>
      </c>
      <c r="F1811" s="37">
        <v>366.66</v>
      </c>
      <c r="G1811" s="33">
        <v>2</v>
      </c>
      <c r="H1811" s="33">
        <v>2</v>
      </c>
      <c r="I1811" s="37">
        <f>Table1[[#This Row],[SumOfPaid]]*Table1[[#This Row],[Actuarial Factor 6/13/22]]</f>
        <v>549.12154602305236</v>
      </c>
      <c r="J1811" s="33">
        <v>1.4976314460891627</v>
      </c>
      <c r="K1811" s="33" t="s">
        <v>311</v>
      </c>
      <c r="L1811" s="33" t="s">
        <v>805</v>
      </c>
      <c r="M1811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11" s="35" t="str">
        <f>IFERROR(IF(Table1[[#This Row],[Medicare Rate in CR]]&gt;0,"Y","N"),"N")</f>
        <v>Y</v>
      </c>
      <c r="O1811" s="40">
        <f>Table1[[#This Row],[Medicare Rate in CR]]*Table1[[#This Row],[SumOfUnits]]*Table1[[#This Row],[Actuarial Factor 6/13/22]]</f>
        <v>860.50907629391111</v>
      </c>
      <c r="P181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860.50907629391111</v>
      </c>
      <c r="Q1811" s="37">
        <f>Table1[[#This Row],[Trended Medicare Pricing for all RHCs]]-Table1[[#This Row],[SumOfSFY23 Estimated Payment 6/13/2022]]</f>
        <v>311.38753027085875</v>
      </c>
      <c r="R1811" s="35">
        <f>Table1[[#This Row],[SumOfUnits]]*Table1[[#This Row],[Actuarial Factor 6/13/22]]</f>
        <v>2.9952628921783253</v>
      </c>
    </row>
    <row r="1812" spans="1:18" x14ac:dyDescent="0.2">
      <c r="A1812" s="178" t="s">
        <v>89</v>
      </c>
      <c r="B1812" s="33" t="s">
        <v>682</v>
      </c>
      <c r="C1812" s="33" t="s">
        <v>423</v>
      </c>
      <c r="D1812" s="33" t="s">
        <v>184</v>
      </c>
      <c r="E1812" s="33" t="s">
        <v>787</v>
      </c>
      <c r="F1812" s="37">
        <v>366.66</v>
      </c>
      <c r="G1812" s="33">
        <v>2</v>
      </c>
      <c r="H1812" s="33">
        <v>2</v>
      </c>
      <c r="I1812" s="37">
        <f>Table1[[#This Row],[SumOfPaid]]*Table1[[#This Row],[Actuarial Factor 6/13/22]]</f>
        <v>458.92096835550956</v>
      </c>
      <c r="J1812" s="33">
        <v>1.2516253977949858</v>
      </c>
      <c r="K1812" s="33" t="s">
        <v>311</v>
      </c>
      <c r="L1812" s="33" t="s">
        <v>805</v>
      </c>
      <c r="M1812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12" s="35" t="str">
        <f>IFERROR(IF(Table1[[#This Row],[Medicare Rate in CR]]&gt;0,"Y","N"),"N")</f>
        <v>Y</v>
      </c>
      <c r="O1812" s="40">
        <f>Table1[[#This Row],[Medicare Rate in CR]]*Table1[[#This Row],[SumOfUnits]]*Table1[[#This Row],[Actuarial Factor 6/13/22]]</f>
        <v>719.15892106504305</v>
      </c>
      <c r="P181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719.15892106504305</v>
      </c>
      <c r="Q1812" s="37">
        <f>Table1[[#This Row],[Trended Medicare Pricing for all RHCs]]-Table1[[#This Row],[SumOfSFY23 Estimated Payment 6/13/2022]]</f>
        <v>260.23795270953349</v>
      </c>
      <c r="R1812" s="35">
        <f>Table1[[#This Row],[SumOfUnits]]*Table1[[#This Row],[Actuarial Factor 6/13/22]]</f>
        <v>2.5032507955899717</v>
      </c>
    </row>
    <row r="1813" spans="1:18" x14ac:dyDescent="0.2">
      <c r="A1813" s="178" t="s">
        <v>89</v>
      </c>
      <c r="B1813" s="33" t="s">
        <v>682</v>
      </c>
      <c r="C1813" s="33" t="s">
        <v>381</v>
      </c>
      <c r="D1813" s="33" t="s">
        <v>184</v>
      </c>
      <c r="E1813" s="33" t="s">
        <v>787</v>
      </c>
      <c r="F1813" s="37">
        <v>186.81</v>
      </c>
      <c r="G1813" s="33">
        <v>1</v>
      </c>
      <c r="H1813" s="33">
        <v>1</v>
      </c>
      <c r="I1813" s="37">
        <f>Table1[[#This Row],[SumOfPaid]]*Table1[[#This Row],[Actuarial Factor 6/13/22]]</f>
        <v>226.07549578447413</v>
      </c>
      <c r="J1813" s="33">
        <v>1.210189474784402</v>
      </c>
      <c r="K1813" s="33" t="s">
        <v>311</v>
      </c>
      <c r="L1813" s="33" t="s">
        <v>805</v>
      </c>
      <c r="M1813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13" s="35" t="str">
        <f>IFERROR(IF(Table1[[#This Row],[Medicare Rate in CR]]&gt;0,"Y","N"),"N")</f>
        <v>Y</v>
      </c>
      <c r="O1813" s="40">
        <f>Table1[[#This Row],[Medicare Rate in CR]]*Table1[[#This Row],[SumOfUnits]]*Table1[[#This Row],[Actuarial Factor 6/13/22]]</f>
        <v>347.67533421081089</v>
      </c>
      <c r="P181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347.67533421081089</v>
      </c>
      <c r="Q1813" s="37">
        <f>Table1[[#This Row],[Trended Medicare Pricing for all RHCs]]-Table1[[#This Row],[SumOfSFY23 Estimated Payment 6/13/2022]]</f>
        <v>121.59983842633676</v>
      </c>
      <c r="R1813" s="35">
        <f>Table1[[#This Row],[SumOfUnits]]*Table1[[#This Row],[Actuarial Factor 6/13/22]]</f>
        <v>1.210189474784402</v>
      </c>
    </row>
    <row r="1814" spans="1:18" x14ac:dyDescent="0.2">
      <c r="A1814" s="178" t="s">
        <v>89</v>
      </c>
      <c r="B1814" s="33" t="s">
        <v>682</v>
      </c>
      <c r="C1814" s="33" t="s">
        <v>381</v>
      </c>
      <c r="D1814" s="33" t="s">
        <v>185</v>
      </c>
      <c r="E1814" s="33" t="s">
        <v>795</v>
      </c>
      <c r="F1814" s="37">
        <v>183.33</v>
      </c>
      <c r="G1814" s="33">
        <v>1</v>
      </c>
      <c r="H1814" s="33">
        <v>1</v>
      </c>
      <c r="I1814" s="37">
        <f>Table1[[#This Row],[SumOfPaid]]*Table1[[#This Row],[Actuarial Factor 6/13/22]]</f>
        <v>220.52260211174146</v>
      </c>
      <c r="J1814" s="33">
        <v>1.2028724273809057</v>
      </c>
      <c r="K1814" s="33" t="s">
        <v>311</v>
      </c>
      <c r="L1814" s="33" t="s">
        <v>805</v>
      </c>
      <c r="M1814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14" s="35" t="str">
        <f>IFERROR(IF(Table1[[#This Row],[Medicare Rate in CR]]&gt;0,"Y","N"),"N")</f>
        <v>Y</v>
      </c>
      <c r="O1814" s="40">
        <f>Table1[[#This Row],[Medicare Rate in CR]]*Table1[[#This Row],[SumOfUnits]]*Table1[[#This Row],[Actuarial Factor 6/13/22]]</f>
        <v>345.57321966226044</v>
      </c>
      <c r="P181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345.57321966226044</v>
      </c>
      <c r="Q1814" s="37">
        <f>Table1[[#This Row],[Trended Medicare Pricing for all RHCs]]-Table1[[#This Row],[SumOfSFY23 Estimated Payment 6/13/2022]]</f>
        <v>125.05061755051898</v>
      </c>
      <c r="R1814" s="35">
        <f>Table1[[#This Row],[SumOfUnits]]*Table1[[#This Row],[Actuarial Factor 6/13/22]]</f>
        <v>1.2028724273809057</v>
      </c>
    </row>
    <row r="1815" spans="1:18" x14ac:dyDescent="0.2">
      <c r="A1815" s="178" t="s">
        <v>89</v>
      </c>
      <c r="B1815" s="33" t="s">
        <v>682</v>
      </c>
      <c r="C1815" s="33" t="s">
        <v>364</v>
      </c>
      <c r="D1815" s="33" t="s">
        <v>184</v>
      </c>
      <c r="E1815" s="33" t="s">
        <v>788</v>
      </c>
      <c r="F1815" s="37">
        <v>366.66</v>
      </c>
      <c r="G1815" s="33">
        <v>2</v>
      </c>
      <c r="H1815" s="33">
        <v>2</v>
      </c>
      <c r="I1815" s="37">
        <f>Table1[[#This Row],[SumOfPaid]]*Table1[[#This Row],[Actuarial Factor 6/13/22]]</f>
        <v>724.25069365365835</v>
      </c>
      <c r="J1815" s="33">
        <v>1.9752650784204939</v>
      </c>
      <c r="K1815" s="33" t="s">
        <v>311</v>
      </c>
      <c r="L1815" s="33" t="s">
        <v>805</v>
      </c>
      <c r="M1815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15" s="35" t="str">
        <f>IFERROR(IF(Table1[[#This Row],[Medicare Rate in CR]]&gt;0,"Y","N"),"N")</f>
        <v>Y</v>
      </c>
      <c r="O1815" s="40">
        <f>Table1[[#This Row],[Medicare Rate in CR]]*Table1[[#This Row],[SumOfUnits]]*Table1[[#This Row],[Actuarial Factor 6/13/22]]</f>
        <v>1134.9478087588475</v>
      </c>
      <c r="P181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1134.9478087588475</v>
      </c>
      <c r="Q1815" s="37">
        <f>Table1[[#This Row],[Trended Medicare Pricing for all RHCs]]-Table1[[#This Row],[SumOfSFY23 Estimated Payment 6/13/2022]]</f>
        <v>410.69711510518914</v>
      </c>
      <c r="R1815" s="35">
        <f>Table1[[#This Row],[SumOfUnits]]*Table1[[#This Row],[Actuarial Factor 6/13/22]]</f>
        <v>3.9505301568409878</v>
      </c>
    </row>
    <row r="1816" spans="1:18" x14ac:dyDescent="0.2">
      <c r="A1816" s="178" t="s">
        <v>89</v>
      </c>
      <c r="B1816" s="33" t="s">
        <v>682</v>
      </c>
      <c r="C1816" s="33" t="s">
        <v>364</v>
      </c>
      <c r="D1816" s="33" t="s">
        <v>184</v>
      </c>
      <c r="E1816" s="33" t="s">
        <v>787</v>
      </c>
      <c r="F1816" s="37">
        <v>183.33</v>
      </c>
      <c r="G1816" s="33">
        <v>1</v>
      </c>
      <c r="H1816" s="33">
        <v>1</v>
      </c>
      <c r="I1816" s="37">
        <f>Table1[[#This Row],[SumOfPaid]]*Table1[[#This Row],[Actuarial Factor 6/13/22]]</f>
        <v>228.23413963427996</v>
      </c>
      <c r="J1816" s="33">
        <v>1.2449361241165109</v>
      </c>
      <c r="K1816" s="33" t="s">
        <v>311</v>
      </c>
      <c r="L1816" s="33" t="s">
        <v>805</v>
      </c>
      <c r="M1816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16" s="35" t="str">
        <f>IFERROR(IF(Table1[[#This Row],[Medicare Rate in CR]]&gt;0,"Y","N"),"N")</f>
        <v>Y</v>
      </c>
      <c r="O1816" s="40">
        <f>Table1[[#This Row],[Medicare Rate in CR]]*Table1[[#This Row],[SumOfUnits]]*Table1[[#This Row],[Actuarial Factor 6/13/22]]</f>
        <v>357.65769909743244</v>
      </c>
      <c r="P181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357.65769909743244</v>
      </c>
      <c r="Q1816" s="37">
        <f>Table1[[#This Row],[Trended Medicare Pricing for all RHCs]]-Table1[[#This Row],[SumOfSFY23 Estimated Payment 6/13/2022]]</f>
        <v>129.42355946315249</v>
      </c>
      <c r="R1816" s="35">
        <f>Table1[[#This Row],[SumOfUnits]]*Table1[[#This Row],[Actuarial Factor 6/13/22]]</f>
        <v>1.2449361241165109</v>
      </c>
    </row>
    <row r="1817" spans="1:18" x14ac:dyDescent="0.2">
      <c r="A1817" s="178" t="s">
        <v>89</v>
      </c>
      <c r="B1817" s="33" t="s">
        <v>682</v>
      </c>
      <c r="C1817" s="33" t="s">
        <v>249</v>
      </c>
      <c r="D1817" s="33" t="s">
        <v>184</v>
      </c>
      <c r="E1817" s="33" t="s">
        <v>792</v>
      </c>
      <c r="F1817" s="37">
        <v>3095.0599999999995</v>
      </c>
      <c r="G1817" s="33">
        <v>19</v>
      </c>
      <c r="H1817" s="33">
        <v>19</v>
      </c>
      <c r="I1817" s="37">
        <f>Table1[[#This Row],[SumOfPaid]]*Table1[[#This Row],[Actuarial Factor 6/13/22]]</f>
        <v>4706.7354577869673</v>
      </c>
      <c r="J1817" s="33">
        <v>1.5207251096220973</v>
      </c>
      <c r="K1817" s="33" t="s">
        <v>311</v>
      </c>
      <c r="L1817" s="33" t="s">
        <v>805</v>
      </c>
      <c r="M1817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17" s="35" t="str">
        <f>IFERROR(IF(Table1[[#This Row],[Medicare Rate in CR]]&gt;0,"Y","N"),"N")</f>
        <v>Y</v>
      </c>
      <c r="O1817" s="40">
        <f>Table1[[#This Row],[Medicare Rate in CR]]*Table1[[#This Row],[SumOfUnits]]*Table1[[#This Row],[Actuarial Factor 6/13/22]]</f>
        <v>8300.893218123314</v>
      </c>
      <c r="P181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8300.893218123314</v>
      </c>
      <c r="Q1817" s="37">
        <f>Table1[[#This Row],[Trended Medicare Pricing for all RHCs]]-Table1[[#This Row],[SumOfSFY23 Estimated Payment 6/13/2022]]</f>
        <v>3594.1577603363467</v>
      </c>
      <c r="R1817" s="35">
        <f>Table1[[#This Row],[SumOfUnits]]*Table1[[#This Row],[Actuarial Factor 6/13/22]]</f>
        <v>28.893777082819849</v>
      </c>
    </row>
    <row r="1818" spans="1:18" x14ac:dyDescent="0.2">
      <c r="A1818" s="178" t="s">
        <v>89</v>
      </c>
      <c r="B1818" s="33" t="s">
        <v>682</v>
      </c>
      <c r="C1818" s="33" t="s">
        <v>249</v>
      </c>
      <c r="D1818" s="33" t="s">
        <v>184</v>
      </c>
      <c r="E1818" s="33" t="s">
        <v>786</v>
      </c>
      <c r="F1818" s="37">
        <v>101892.34999999998</v>
      </c>
      <c r="G1818" s="33">
        <v>557</v>
      </c>
      <c r="H1818" s="33">
        <v>557</v>
      </c>
      <c r="I1818" s="37">
        <f>Table1[[#This Row],[SumOfPaid]]*Table1[[#This Row],[Actuarial Factor 6/13/22]]</f>
        <v>155098.29127318916</v>
      </c>
      <c r="J1818" s="33">
        <v>1.5221779777695694</v>
      </c>
      <c r="K1818" s="33" t="s">
        <v>311</v>
      </c>
      <c r="L1818" s="33" t="s">
        <v>805</v>
      </c>
      <c r="M1818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18" s="35" t="str">
        <f>IFERROR(IF(Table1[[#This Row],[Medicare Rate in CR]]&gt;0,"Y","N"),"N")</f>
        <v>Y</v>
      </c>
      <c r="O1818" s="40">
        <f>Table1[[#This Row],[Medicare Rate in CR]]*Table1[[#This Row],[SumOfUnits]]*Table1[[#This Row],[Actuarial Factor 6/13/22]]</f>
        <v>243579.72675701472</v>
      </c>
      <c r="P181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243579.72675701472</v>
      </c>
      <c r="Q1818" s="37">
        <f>Table1[[#This Row],[Trended Medicare Pricing for all RHCs]]-Table1[[#This Row],[SumOfSFY23 Estimated Payment 6/13/2022]]</f>
        <v>88481.435483825568</v>
      </c>
      <c r="R1818" s="35">
        <f>Table1[[#This Row],[SumOfUnits]]*Table1[[#This Row],[Actuarial Factor 6/13/22]]</f>
        <v>847.8531336176502</v>
      </c>
    </row>
    <row r="1819" spans="1:18" x14ac:dyDescent="0.2">
      <c r="A1819" s="178" t="s">
        <v>89</v>
      </c>
      <c r="B1819" s="33" t="s">
        <v>682</v>
      </c>
      <c r="C1819" s="33" t="s">
        <v>249</v>
      </c>
      <c r="D1819" s="33" t="s">
        <v>184</v>
      </c>
      <c r="E1819" s="33" t="s">
        <v>790</v>
      </c>
      <c r="F1819" s="37">
        <v>43162.879999999997</v>
      </c>
      <c r="G1819" s="33">
        <v>237</v>
      </c>
      <c r="H1819" s="33">
        <v>237</v>
      </c>
      <c r="I1819" s="37">
        <f>Table1[[#This Row],[SumOfPaid]]*Table1[[#This Row],[Actuarial Factor 6/13/22]]</f>
        <v>96562.071137356805</v>
      </c>
      <c r="J1819" s="33">
        <v>2.2371554246926251</v>
      </c>
      <c r="K1819" s="33" t="s">
        <v>311</v>
      </c>
      <c r="L1819" s="33" t="s">
        <v>805</v>
      </c>
      <c r="M1819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19" s="35" t="str">
        <f>IFERROR(IF(Table1[[#This Row],[Medicare Rate in CR]]&gt;0,"Y","N"),"N")</f>
        <v>Y</v>
      </c>
      <c r="O1819" s="40">
        <f>Table1[[#This Row],[Medicare Rate in CR]]*Table1[[#This Row],[SumOfUnits]]*Table1[[#This Row],[Actuarial Factor 6/13/22]]</f>
        <v>152322.83452450682</v>
      </c>
      <c r="P181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152322.83452450682</v>
      </c>
      <c r="Q1819" s="37">
        <f>Table1[[#This Row],[Trended Medicare Pricing for all RHCs]]-Table1[[#This Row],[SumOfSFY23 Estimated Payment 6/13/2022]]</f>
        <v>55760.763387150015</v>
      </c>
      <c r="R1819" s="35">
        <f>Table1[[#This Row],[SumOfUnits]]*Table1[[#This Row],[Actuarial Factor 6/13/22]]</f>
        <v>530.20583565215213</v>
      </c>
    </row>
    <row r="1820" spans="1:18" x14ac:dyDescent="0.2">
      <c r="A1820" s="178" t="s">
        <v>89</v>
      </c>
      <c r="B1820" s="33" t="s">
        <v>682</v>
      </c>
      <c r="C1820" s="33" t="s">
        <v>249</v>
      </c>
      <c r="D1820" s="33" t="s">
        <v>184</v>
      </c>
      <c r="E1820" s="33" t="s">
        <v>793</v>
      </c>
      <c r="F1820" s="37">
        <v>183.33</v>
      </c>
      <c r="G1820" s="33">
        <v>1</v>
      </c>
      <c r="H1820" s="33">
        <v>1</v>
      </c>
      <c r="I1820" s="37">
        <f>Table1[[#This Row],[SumOfPaid]]*Table1[[#This Row],[Actuarial Factor 6/13/22]]</f>
        <v>410.13770400889899</v>
      </c>
      <c r="J1820" s="33">
        <v>2.2371554246926251</v>
      </c>
      <c r="K1820" s="33" t="s">
        <v>311</v>
      </c>
      <c r="L1820" s="33" t="s">
        <v>805</v>
      </c>
      <c r="M1820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20" s="35" t="str">
        <f>IFERROR(IF(Table1[[#This Row],[Medicare Rate in CR]]&gt;0,"Y","N"),"N")</f>
        <v>Y</v>
      </c>
      <c r="O1820" s="40">
        <f>Table1[[#This Row],[Medicare Rate in CR]]*Table1[[#This Row],[SumOfUnits]]*Table1[[#This Row],[Actuarial Factor 6/13/22]]</f>
        <v>642.71238195994431</v>
      </c>
      <c r="P182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642.71238195994431</v>
      </c>
      <c r="Q1820" s="37">
        <f>Table1[[#This Row],[Trended Medicare Pricing for all RHCs]]-Table1[[#This Row],[SumOfSFY23 Estimated Payment 6/13/2022]]</f>
        <v>232.57467795104532</v>
      </c>
      <c r="R1820" s="35">
        <f>Table1[[#This Row],[SumOfUnits]]*Table1[[#This Row],[Actuarial Factor 6/13/22]]</f>
        <v>2.2371554246926251</v>
      </c>
    </row>
    <row r="1821" spans="1:18" x14ac:dyDescent="0.2">
      <c r="A1821" s="178" t="s">
        <v>89</v>
      </c>
      <c r="B1821" s="33" t="s">
        <v>682</v>
      </c>
      <c r="C1821" s="33" t="s">
        <v>249</v>
      </c>
      <c r="D1821" s="33" t="s">
        <v>184</v>
      </c>
      <c r="E1821" s="33" t="s">
        <v>789</v>
      </c>
      <c r="F1821" s="37">
        <v>117949.70000000011</v>
      </c>
      <c r="G1821" s="33">
        <v>650</v>
      </c>
      <c r="H1821" s="33">
        <v>650</v>
      </c>
      <c r="I1821" s="37">
        <f>Table1[[#This Row],[SumOfPaid]]*Table1[[#This Row],[Actuarial Factor 6/13/22]]</f>
        <v>183054.77225807632</v>
      </c>
      <c r="J1821" s="33">
        <v>1.551973190759079</v>
      </c>
      <c r="K1821" s="33" t="s">
        <v>311</v>
      </c>
      <c r="L1821" s="33" t="s">
        <v>805</v>
      </c>
      <c r="M1821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21" s="35" t="str">
        <f>IFERROR(IF(Table1[[#This Row],[Medicare Rate in CR]]&gt;0,"Y","N"),"N")</f>
        <v>Y</v>
      </c>
      <c r="O1821" s="40">
        <f>Table1[[#This Row],[Medicare Rate in CR]]*Table1[[#This Row],[SumOfUnits]]*Table1[[#This Row],[Actuarial Factor 6/13/22]]</f>
        <v>289813.1456825643</v>
      </c>
      <c r="P182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289813.1456825643</v>
      </c>
      <c r="Q1821" s="37">
        <f>Table1[[#This Row],[Trended Medicare Pricing for all RHCs]]-Table1[[#This Row],[SumOfSFY23 Estimated Payment 6/13/2022]]</f>
        <v>106758.37342448797</v>
      </c>
      <c r="R1821" s="35">
        <f>Table1[[#This Row],[SumOfUnits]]*Table1[[#This Row],[Actuarial Factor 6/13/22]]</f>
        <v>1008.7825739934013</v>
      </c>
    </row>
    <row r="1822" spans="1:18" x14ac:dyDescent="0.2">
      <c r="A1822" s="178" t="s">
        <v>89</v>
      </c>
      <c r="B1822" s="33" t="s">
        <v>682</v>
      </c>
      <c r="C1822" s="33" t="s">
        <v>249</v>
      </c>
      <c r="D1822" s="33" t="s">
        <v>184</v>
      </c>
      <c r="E1822" s="33" t="s">
        <v>791</v>
      </c>
      <c r="F1822" s="37">
        <v>133250.48000000019</v>
      </c>
      <c r="G1822" s="33">
        <v>728</v>
      </c>
      <c r="H1822" s="33">
        <v>728</v>
      </c>
      <c r="I1822" s="37">
        <f>Table1[[#This Row],[SumOfPaid]]*Table1[[#This Row],[Actuarial Factor 6/13/22]]</f>
        <v>220738.8104624915</v>
      </c>
      <c r="J1822" s="33">
        <v>1.6565704713595868</v>
      </c>
      <c r="K1822" s="33" t="s">
        <v>311</v>
      </c>
      <c r="L1822" s="33" t="s">
        <v>805</v>
      </c>
      <c r="M1822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22" s="35" t="str">
        <f>IFERROR(IF(Table1[[#This Row],[Medicare Rate in CR]]&gt;0,"Y","N"),"N")</f>
        <v>Y</v>
      </c>
      <c r="O1822" s="40">
        <f>Table1[[#This Row],[Medicare Rate in CR]]*Table1[[#This Row],[SumOfUnits]]*Table1[[#This Row],[Actuarial Factor 6/13/22]]</f>
        <v>346466.9431619001</v>
      </c>
      <c r="P182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346466.9431619001</v>
      </c>
      <c r="Q1822" s="37">
        <f>Table1[[#This Row],[Trended Medicare Pricing for all RHCs]]-Table1[[#This Row],[SumOfSFY23 Estimated Payment 6/13/2022]]</f>
        <v>125728.1326994086</v>
      </c>
      <c r="R1822" s="35">
        <f>Table1[[#This Row],[SumOfUnits]]*Table1[[#This Row],[Actuarial Factor 6/13/22]]</f>
        <v>1205.9833031497792</v>
      </c>
    </row>
    <row r="1823" spans="1:18" x14ac:dyDescent="0.2">
      <c r="A1823" s="178" t="s">
        <v>89</v>
      </c>
      <c r="B1823" s="33" t="s">
        <v>682</v>
      </c>
      <c r="C1823" s="33" t="s">
        <v>249</v>
      </c>
      <c r="D1823" s="33" t="s">
        <v>184</v>
      </c>
      <c r="E1823" s="33" t="s">
        <v>788</v>
      </c>
      <c r="F1823" s="37">
        <v>27856.640000000014</v>
      </c>
      <c r="G1823" s="33">
        <v>154</v>
      </c>
      <c r="H1823" s="33">
        <v>154</v>
      </c>
      <c r="I1823" s="37">
        <f>Table1[[#This Row],[SumOfPaid]]*Table1[[#This Row],[Actuarial Factor 6/13/22]]</f>
        <v>56112.198947886631</v>
      </c>
      <c r="J1823" s="33">
        <v>2.0143204258620782</v>
      </c>
      <c r="K1823" s="33" t="s">
        <v>311</v>
      </c>
      <c r="L1823" s="33" t="s">
        <v>805</v>
      </c>
      <c r="M1823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23" s="35" t="str">
        <f>IFERROR(IF(Table1[[#This Row],[Medicare Rate in CR]]&gt;0,"Y","N"),"N")</f>
        <v>Y</v>
      </c>
      <c r="O1823" s="40">
        <f>Table1[[#This Row],[Medicare Rate in CR]]*Table1[[#This Row],[SumOfUnits]]*Table1[[#This Row],[Actuarial Factor 6/13/22]]</f>
        <v>89118.893732471144</v>
      </c>
      <c r="P182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89118.893732471144</v>
      </c>
      <c r="Q1823" s="37">
        <f>Table1[[#This Row],[Trended Medicare Pricing for all RHCs]]-Table1[[#This Row],[SumOfSFY23 Estimated Payment 6/13/2022]]</f>
        <v>33006.694784584513</v>
      </c>
      <c r="R1823" s="35">
        <f>Table1[[#This Row],[SumOfUnits]]*Table1[[#This Row],[Actuarial Factor 6/13/22]]</f>
        <v>310.20534558276006</v>
      </c>
    </row>
    <row r="1824" spans="1:18" x14ac:dyDescent="0.2">
      <c r="A1824" s="178" t="s">
        <v>89</v>
      </c>
      <c r="B1824" s="33" t="s">
        <v>682</v>
      </c>
      <c r="C1824" s="33" t="s">
        <v>249</v>
      </c>
      <c r="D1824" s="33" t="s">
        <v>184</v>
      </c>
      <c r="E1824" s="33" t="s">
        <v>787</v>
      </c>
      <c r="F1824" s="37">
        <v>98771.090000000084</v>
      </c>
      <c r="G1824" s="33">
        <v>539</v>
      </c>
      <c r="H1824" s="33">
        <v>539</v>
      </c>
      <c r="I1824" s="37">
        <f>Table1[[#This Row],[SumOfPaid]]*Table1[[#This Row],[Actuarial Factor 6/13/22]]</f>
        <v>123426.92471502723</v>
      </c>
      <c r="J1824" s="33">
        <v>1.2496260263506975</v>
      </c>
      <c r="K1824" s="33" t="s">
        <v>311</v>
      </c>
      <c r="L1824" s="33" t="s">
        <v>805</v>
      </c>
      <c r="M1824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24" s="35" t="str">
        <f>IFERROR(IF(Table1[[#This Row],[Medicare Rate in CR]]&gt;0,"Y","N"),"N")</f>
        <v>Y</v>
      </c>
      <c r="O1824" s="40">
        <f>Table1[[#This Row],[Medicare Rate in CR]]*Table1[[#This Row],[SumOfUnits]]*Table1[[#This Row],[Actuarial Factor 6/13/22]]</f>
        <v>193503.72793844732</v>
      </c>
      <c r="P182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193503.72793844732</v>
      </c>
      <c r="Q1824" s="37">
        <f>Table1[[#This Row],[Trended Medicare Pricing for all RHCs]]-Table1[[#This Row],[SumOfSFY23 Estimated Payment 6/13/2022]]</f>
        <v>70076.803223420095</v>
      </c>
      <c r="R1824" s="35">
        <f>Table1[[#This Row],[SumOfUnits]]*Table1[[#This Row],[Actuarial Factor 6/13/22]]</f>
        <v>673.54842820302599</v>
      </c>
    </row>
    <row r="1825" spans="1:18" x14ac:dyDescent="0.2">
      <c r="A1825" s="178" t="s">
        <v>89</v>
      </c>
      <c r="B1825" s="33" t="s">
        <v>682</v>
      </c>
      <c r="C1825" s="33" t="s">
        <v>249</v>
      </c>
      <c r="D1825" s="33" t="s">
        <v>2</v>
      </c>
      <c r="E1825" s="33" t="s">
        <v>801</v>
      </c>
      <c r="F1825" s="37">
        <v>3075.3099999999995</v>
      </c>
      <c r="G1825" s="33">
        <v>19</v>
      </c>
      <c r="H1825" s="33">
        <v>19</v>
      </c>
      <c r="I1825" s="37">
        <f>Table1[[#This Row],[SumOfPaid]]*Table1[[#This Row],[Actuarial Factor 6/13/22]]</f>
        <v>4268.7687419422082</v>
      </c>
      <c r="J1825" s="33">
        <v>1.388077540781973</v>
      </c>
      <c r="K1825" s="33" t="s">
        <v>311</v>
      </c>
      <c r="L1825" s="33" t="s">
        <v>805</v>
      </c>
      <c r="M1825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25" s="35" t="str">
        <f>IFERROR(IF(Table1[[#This Row],[Medicare Rate in CR]]&gt;0,"Y","N"),"N")</f>
        <v>Y</v>
      </c>
      <c r="O1825" s="40">
        <f>Table1[[#This Row],[Medicare Rate in CR]]*Table1[[#This Row],[SumOfUnits]]*Table1[[#This Row],[Actuarial Factor 6/13/22]]</f>
        <v>7576.8351371338076</v>
      </c>
      <c r="P182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7576.8351371338076</v>
      </c>
      <c r="Q1825" s="37">
        <f>Table1[[#This Row],[Trended Medicare Pricing for all RHCs]]-Table1[[#This Row],[SumOfSFY23 Estimated Payment 6/13/2022]]</f>
        <v>3308.0663951915994</v>
      </c>
      <c r="R1825" s="35">
        <f>Table1[[#This Row],[SumOfUnits]]*Table1[[#This Row],[Actuarial Factor 6/13/22]]</f>
        <v>26.373473274857488</v>
      </c>
    </row>
    <row r="1826" spans="1:18" x14ac:dyDescent="0.2">
      <c r="A1826" s="178" t="s">
        <v>89</v>
      </c>
      <c r="B1826" s="33" t="s">
        <v>682</v>
      </c>
      <c r="C1826" s="33" t="s">
        <v>249</v>
      </c>
      <c r="D1826" s="33" t="s">
        <v>2</v>
      </c>
      <c r="E1826" s="33" t="s">
        <v>800</v>
      </c>
      <c r="F1826" s="37">
        <v>466.45</v>
      </c>
      <c r="G1826" s="33">
        <v>3</v>
      </c>
      <c r="H1826" s="33">
        <v>3</v>
      </c>
      <c r="I1826" s="37">
        <f>Table1[[#This Row],[SumOfPaid]]*Table1[[#This Row],[Actuarial Factor 6/13/22]]</f>
        <v>609.77134483359589</v>
      </c>
      <c r="J1826" s="33">
        <v>1.307259823847349</v>
      </c>
      <c r="K1826" s="33" t="s">
        <v>311</v>
      </c>
      <c r="L1826" s="33" t="s">
        <v>805</v>
      </c>
      <c r="M1826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26" s="35" t="str">
        <f>IFERROR(IF(Table1[[#This Row],[Medicare Rate in CR]]&gt;0,"Y","N"),"N")</f>
        <v>Y</v>
      </c>
      <c r="O1826" s="40">
        <f>Table1[[#This Row],[Medicare Rate in CR]]*Table1[[#This Row],[SumOfUnits]]*Table1[[#This Row],[Actuarial Factor 6/13/22]]</f>
        <v>1126.6880243793148</v>
      </c>
      <c r="P182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1126.6880243793148</v>
      </c>
      <c r="Q1826" s="37">
        <f>Table1[[#This Row],[Trended Medicare Pricing for all RHCs]]-Table1[[#This Row],[SumOfSFY23 Estimated Payment 6/13/2022]]</f>
        <v>516.91667954571892</v>
      </c>
      <c r="R1826" s="35">
        <f>Table1[[#This Row],[SumOfUnits]]*Table1[[#This Row],[Actuarial Factor 6/13/22]]</f>
        <v>3.9217794715420471</v>
      </c>
    </row>
    <row r="1827" spans="1:18" x14ac:dyDescent="0.2">
      <c r="A1827" s="178" t="s">
        <v>89</v>
      </c>
      <c r="B1827" s="33" t="s">
        <v>682</v>
      </c>
      <c r="C1827" s="33" t="s">
        <v>249</v>
      </c>
      <c r="D1827" s="33" t="s">
        <v>2</v>
      </c>
      <c r="E1827" s="33" t="s">
        <v>798</v>
      </c>
      <c r="F1827" s="37">
        <v>366.66</v>
      </c>
      <c r="G1827" s="33">
        <v>2</v>
      </c>
      <c r="H1827" s="33">
        <v>2</v>
      </c>
      <c r="I1827" s="37">
        <f>Table1[[#This Row],[SumOfPaid]]*Table1[[#This Row],[Actuarial Factor 6/13/22]]</f>
        <v>531.76546599719575</v>
      </c>
      <c r="J1827" s="33">
        <v>1.4502958217345654</v>
      </c>
      <c r="K1827" s="33" t="s">
        <v>311</v>
      </c>
      <c r="L1827" s="33" t="s">
        <v>805</v>
      </c>
      <c r="M1827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27" s="35" t="str">
        <f>IFERROR(IF(Table1[[#This Row],[Medicare Rate in CR]]&gt;0,"Y","N"),"N")</f>
        <v>Y</v>
      </c>
      <c r="O1827" s="40">
        <f>Table1[[#This Row],[Medicare Rate in CR]]*Table1[[#This Row],[SumOfUnits]]*Table1[[#This Row],[Actuarial Factor 6/13/22]]</f>
        <v>833.31097325224664</v>
      </c>
      <c r="P182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833.31097325224664</v>
      </c>
      <c r="Q1827" s="37">
        <f>Table1[[#This Row],[Trended Medicare Pricing for all RHCs]]-Table1[[#This Row],[SumOfSFY23 Estimated Payment 6/13/2022]]</f>
        <v>301.54550725505089</v>
      </c>
      <c r="R1827" s="35">
        <f>Table1[[#This Row],[SumOfUnits]]*Table1[[#This Row],[Actuarial Factor 6/13/22]]</f>
        <v>2.9005916434691308</v>
      </c>
    </row>
    <row r="1828" spans="1:18" x14ac:dyDescent="0.2">
      <c r="A1828" s="178" t="s">
        <v>89</v>
      </c>
      <c r="B1828" s="33" t="s">
        <v>682</v>
      </c>
      <c r="C1828" s="33" t="s">
        <v>249</v>
      </c>
      <c r="D1828" s="33" t="s">
        <v>2</v>
      </c>
      <c r="E1828" s="33" t="s">
        <v>799</v>
      </c>
      <c r="F1828" s="37">
        <v>9014.49</v>
      </c>
      <c r="G1828" s="33">
        <v>49</v>
      </c>
      <c r="H1828" s="33">
        <v>49</v>
      </c>
      <c r="I1828" s="37">
        <f>Table1[[#This Row],[SumOfPaid]]*Table1[[#This Row],[Actuarial Factor 6/13/22]]</f>
        <v>10258.451386193035</v>
      </c>
      <c r="J1828" s="33">
        <v>1.1379957586278353</v>
      </c>
      <c r="K1828" s="33" t="s">
        <v>311</v>
      </c>
      <c r="L1828" s="33" t="s">
        <v>805</v>
      </c>
      <c r="M1828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28" s="35" t="str">
        <f>IFERROR(IF(Table1[[#This Row],[Medicare Rate in CR]]&gt;0,"Y","N"),"N")</f>
        <v>Y</v>
      </c>
      <c r="O1828" s="40">
        <f>Table1[[#This Row],[Medicare Rate in CR]]*Table1[[#This Row],[SumOfUnits]]*Table1[[#This Row],[Actuarial Factor 6/13/22]]</f>
        <v>16019.80527331335</v>
      </c>
      <c r="P182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16019.80527331335</v>
      </c>
      <c r="Q1828" s="37">
        <f>Table1[[#This Row],[Trended Medicare Pricing for all RHCs]]-Table1[[#This Row],[SumOfSFY23 Estimated Payment 6/13/2022]]</f>
        <v>5761.3538871203145</v>
      </c>
      <c r="R1828" s="35">
        <f>Table1[[#This Row],[SumOfUnits]]*Table1[[#This Row],[Actuarial Factor 6/13/22]]</f>
        <v>55.761792172763933</v>
      </c>
    </row>
    <row r="1829" spans="1:18" x14ac:dyDescent="0.2">
      <c r="A1829" s="178" t="s">
        <v>89</v>
      </c>
      <c r="B1829" s="33" t="s">
        <v>682</v>
      </c>
      <c r="C1829" s="33" t="s">
        <v>249</v>
      </c>
      <c r="D1829" s="33" t="s">
        <v>2</v>
      </c>
      <c r="E1829" s="33" t="s">
        <v>803</v>
      </c>
      <c r="F1829" s="37">
        <v>549.99</v>
      </c>
      <c r="G1829" s="33">
        <v>3</v>
      </c>
      <c r="H1829" s="33">
        <v>3</v>
      </c>
      <c r="I1829" s="37">
        <f>Table1[[#This Row],[SumOfPaid]]*Table1[[#This Row],[Actuarial Factor 6/13/22]]</f>
        <v>586.15875754723402</v>
      </c>
      <c r="J1829" s="33">
        <v>1.0657625730417535</v>
      </c>
      <c r="K1829" s="33" t="s">
        <v>311</v>
      </c>
      <c r="L1829" s="33" t="s">
        <v>805</v>
      </c>
      <c r="M1829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29" s="35" t="str">
        <f>IFERROR(IF(Table1[[#This Row],[Medicare Rate in CR]]&gt;0,"Y","N"),"N")</f>
        <v>Y</v>
      </c>
      <c r="O1829" s="40">
        <f>Table1[[#This Row],[Medicare Rate in CR]]*Table1[[#This Row],[SumOfUnits]]*Table1[[#This Row],[Actuarial Factor 6/13/22]]</f>
        <v>918.5487888274962</v>
      </c>
      <c r="P182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918.5487888274962</v>
      </c>
      <c r="Q1829" s="37">
        <f>Table1[[#This Row],[Trended Medicare Pricing for all RHCs]]-Table1[[#This Row],[SumOfSFY23 Estimated Payment 6/13/2022]]</f>
        <v>332.39003128026218</v>
      </c>
      <c r="R1829" s="35">
        <f>Table1[[#This Row],[SumOfUnits]]*Table1[[#This Row],[Actuarial Factor 6/13/22]]</f>
        <v>3.1972877191252604</v>
      </c>
    </row>
    <row r="1830" spans="1:18" x14ac:dyDescent="0.2">
      <c r="A1830" s="178" t="s">
        <v>89</v>
      </c>
      <c r="B1830" s="33" t="s">
        <v>682</v>
      </c>
      <c r="C1830" s="33" t="s">
        <v>249</v>
      </c>
      <c r="D1830" s="33" t="s">
        <v>185</v>
      </c>
      <c r="E1830" s="33" t="s">
        <v>794</v>
      </c>
      <c r="F1830" s="37">
        <v>183.33</v>
      </c>
      <c r="G1830" s="33">
        <v>1</v>
      </c>
      <c r="H1830" s="33">
        <v>1</v>
      </c>
      <c r="I1830" s="37">
        <f>Table1[[#This Row],[SumOfPaid]]*Table1[[#This Row],[Actuarial Factor 6/13/22]]</f>
        <v>199.75404976146706</v>
      </c>
      <c r="J1830" s="33">
        <v>1.0895873548326354</v>
      </c>
      <c r="K1830" s="33" t="s">
        <v>311</v>
      </c>
      <c r="L1830" s="33" t="s">
        <v>805</v>
      </c>
      <c r="M1830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30" s="35" t="str">
        <f>IFERROR(IF(Table1[[#This Row],[Medicare Rate in CR]]&gt;0,"Y","N"),"N")</f>
        <v>Y</v>
      </c>
      <c r="O1830" s="40">
        <f>Table1[[#This Row],[Medicare Rate in CR]]*Table1[[#This Row],[SumOfUnits]]*Table1[[#This Row],[Actuarial Factor 6/13/22]]</f>
        <v>313.02755116986782</v>
      </c>
      <c r="P183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313.02755116986782</v>
      </c>
      <c r="Q1830" s="37">
        <f>Table1[[#This Row],[Trended Medicare Pricing for all RHCs]]-Table1[[#This Row],[SumOfSFY23 Estimated Payment 6/13/2022]]</f>
        <v>113.27350140840076</v>
      </c>
      <c r="R1830" s="35">
        <f>Table1[[#This Row],[SumOfUnits]]*Table1[[#This Row],[Actuarial Factor 6/13/22]]</f>
        <v>1.0895873548326354</v>
      </c>
    </row>
    <row r="1831" spans="1:18" x14ac:dyDescent="0.2">
      <c r="A1831" s="178" t="s">
        <v>89</v>
      </c>
      <c r="B1831" s="33" t="s">
        <v>682</v>
      </c>
      <c r="C1831" s="33" t="s">
        <v>249</v>
      </c>
      <c r="D1831" s="33" t="s">
        <v>185</v>
      </c>
      <c r="E1831" s="33" t="s">
        <v>607</v>
      </c>
      <c r="F1831" s="37">
        <v>3677.04</v>
      </c>
      <c r="G1831" s="33">
        <v>20</v>
      </c>
      <c r="H1831" s="33">
        <v>20</v>
      </c>
      <c r="I1831" s="37">
        <f>Table1[[#This Row],[SumOfPaid]]*Table1[[#This Row],[Actuarial Factor 6/13/22]]</f>
        <v>5560.6974859753955</v>
      </c>
      <c r="J1831" s="33">
        <v>1.5122754949566488</v>
      </c>
      <c r="K1831" s="33" t="s">
        <v>311</v>
      </c>
      <c r="L1831" s="33" t="s">
        <v>805</v>
      </c>
      <c r="M1831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31" s="35" t="str">
        <f>IFERROR(IF(Table1[[#This Row],[Medicare Rate in CR]]&gt;0,"Y","N"),"N")</f>
        <v>Y</v>
      </c>
      <c r="O1831" s="40">
        <f>Table1[[#This Row],[Medicare Rate in CR]]*Table1[[#This Row],[SumOfUnits]]*Table1[[#This Row],[Actuarial Factor 6/13/22]]</f>
        <v>8689.2325389219131</v>
      </c>
      <c r="P183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8689.2325389219131</v>
      </c>
      <c r="Q1831" s="37">
        <f>Table1[[#This Row],[Trended Medicare Pricing for all RHCs]]-Table1[[#This Row],[SumOfSFY23 Estimated Payment 6/13/2022]]</f>
        <v>3128.5350529465177</v>
      </c>
      <c r="R1831" s="35">
        <f>Table1[[#This Row],[SumOfUnits]]*Table1[[#This Row],[Actuarial Factor 6/13/22]]</f>
        <v>30.245509899132976</v>
      </c>
    </row>
    <row r="1832" spans="1:18" x14ac:dyDescent="0.2">
      <c r="A1832" s="178" t="s">
        <v>89</v>
      </c>
      <c r="B1832" s="33" t="s">
        <v>682</v>
      </c>
      <c r="C1832" s="33" t="s">
        <v>249</v>
      </c>
      <c r="D1832" s="33" t="s">
        <v>185</v>
      </c>
      <c r="E1832" s="33" t="s">
        <v>797</v>
      </c>
      <c r="F1832" s="37">
        <v>1470.12</v>
      </c>
      <c r="G1832" s="33">
        <v>8</v>
      </c>
      <c r="H1832" s="33">
        <v>8</v>
      </c>
      <c r="I1832" s="37">
        <f>Table1[[#This Row],[SumOfPaid]]*Table1[[#This Row],[Actuarial Factor 6/13/22]]</f>
        <v>1603.0000622167493</v>
      </c>
      <c r="J1832" s="33">
        <v>1.0903872215987467</v>
      </c>
      <c r="K1832" s="33" t="s">
        <v>311</v>
      </c>
      <c r="L1832" s="33" t="s">
        <v>805</v>
      </c>
      <c r="M1832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32" s="35" t="str">
        <f>IFERROR(IF(Table1[[#This Row],[Medicare Rate in CR]]&gt;0,"Y","N"),"N")</f>
        <v>Y</v>
      </c>
      <c r="O1832" s="40">
        <f>Table1[[#This Row],[Medicare Rate in CR]]*Table1[[#This Row],[SumOfUnits]]*Table1[[#This Row],[Actuarial Factor 6/13/22]]</f>
        <v>2506.0587591448316</v>
      </c>
      <c r="P183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2506.0587591448316</v>
      </c>
      <c r="Q1832" s="37">
        <f>Table1[[#This Row],[Trended Medicare Pricing for all RHCs]]-Table1[[#This Row],[SumOfSFY23 Estimated Payment 6/13/2022]]</f>
        <v>903.05869692808233</v>
      </c>
      <c r="R1832" s="35">
        <f>Table1[[#This Row],[SumOfUnits]]*Table1[[#This Row],[Actuarial Factor 6/13/22]]</f>
        <v>8.7230977727899734</v>
      </c>
    </row>
    <row r="1833" spans="1:18" x14ac:dyDescent="0.2">
      <c r="A1833" s="178" t="s">
        <v>89</v>
      </c>
      <c r="B1833" s="33" t="s">
        <v>682</v>
      </c>
      <c r="C1833" s="33" t="s">
        <v>249</v>
      </c>
      <c r="D1833" s="33" t="s">
        <v>185</v>
      </c>
      <c r="E1833" s="33" t="s">
        <v>795</v>
      </c>
      <c r="F1833" s="37">
        <v>27665.330000000013</v>
      </c>
      <c r="G1833" s="33">
        <v>153</v>
      </c>
      <c r="H1833" s="33">
        <v>153</v>
      </c>
      <c r="I1833" s="37">
        <f>Table1[[#This Row],[SumOfPaid]]*Table1[[#This Row],[Actuarial Factor 6/13/22]]</f>
        <v>31546.170190874447</v>
      </c>
      <c r="J1833" s="33">
        <v>1.1402781094920766</v>
      </c>
      <c r="K1833" s="33" t="s">
        <v>311</v>
      </c>
      <c r="L1833" s="33" t="s">
        <v>805</v>
      </c>
      <c r="M1833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33" s="35" t="str">
        <f>IFERROR(IF(Table1[[#This Row],[Medicare Rate in CR]]&gt;0,"Y","N"),"N")</f>
        <v>Y</v>
      </c>
      <c r="O1833" s="40">
        <f>Table1[[#This Row],[Medicare Rate in CR]]*Table1[[#This Row],[SumOfUnits]]*Table1[[#This Row],[Actuarial Factor 6/13/22]]</f>
        <v>50121.346205624744</v>
      </c>
      <c r="P183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50121.346205624744</v>
      </c>
      <c r="Q1833" s="37">
        <f>Table1[[#This Row],[Trended Medicare Pricing for all RHCs]]-Table1[[#This Row],[SumOfSFY23 Estimated Payment 6/13/2022]]</f>
        <v>18575.176014750297</v>
      </c>
      <c r="R1833" s="35">
        <f>Table1[[#This Row],[SumOfUnits]]*Table1[[#This Row],[Actuarial Factor 6/13/22]]</f>
        <v>174.46255075228774</v>
      </c>
    </row>
    <row r="1834" spans="1:18" x14ac:dyDescent="0.2">
      <c r="A1834" s="178" t="s">
        <v>89</v>
      </c>
      <c r="B1834" s="33" t="s">
        <v>682</v>
      </c>
      <c r="C1834" s="33" t="s">
        <v>192</v>
      </c>
      <c r="D1834" s="33" t="s">
        <v>184</v>
      </c>
      <c r="E1834" s="33" t="s">
        <v>787</v>
      </c>
      <c r="F1834" s="37">
        <v>549.99</v>
      </c>
      <c r="G1834" s="33">
        <v>3</v>
      </c>
      <c r="H1834" s="33">
        <v>3</v>
      </c>
      <c r="I1834" s="37">
        <f>Table1[[#This Row],[SumOfPaid]]*Table1[[#This Row],[Actuarial Factor 6/13/22]]</f>
        <v>631.22030790958615</v>
      </c>
      <c r="J1834" s="33">
        <v>1.1476941542747798</v>
      </c>
      <c r="K1834" s="33" t="s">
        <v>311</v>
      </c>
      <c r="L1834" s="33" t="s">
        <v>805</v>
      </c>
      <c r="M1834" s="35">
        <f>IFERROR(INDEX(FreeStand_MedicareCRs!E:E,MATCH(Table1[[#This Row],[Medicare Number]],FreeStand_MedicareCRs!A:A,0)),INDEX(HospitalBased_Mdcr_Rates!G:G,MATCH(Table1[[#This Row],[Medicare Number]],HospitalBased_Mdcr_Rates!E:E,0)))</f>
        <v>287.29000000000002</v>
      </c>
      <c r="N1834" s="35" t="str">
        <f>IFERROR(IF(Table1[[#This Row],[Medicare Rate in CR]]&gt;0,"Y","N"),"N")</f>
        <v>Y</v>
      </c>
      <c r="O1834" s="40">
        <f>Table1[[#This Row],[Medicare Rate in CR]]*Table1[[#This Row],[SumOfUnits]]*Table1[[#This Row],[Actuarial Factor 6/13/22]]</f>
        <v>989.1631607448046</v>
      </c>
      <c r="P183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989.1631607448046</v>
      </c>
      <c r="Q1834" s="37">
        <f>Table1[[#This Row],[Trended Medicare Pricing for all RHCs]]-Table1[[#This Row],[SumOfSFY23 Estimated Payment 6/13/2022]]</f>
        <v>357.94285283521845</v>
      </c>
      <c r="R1834" s="35">
        <f>Table1[[#This Row],[SumOfUnits]]*Table1[[#This Row],[Actuarial Factor 6/13/22]]</f>
        <v>3.4430824628243393</v>
      </c>
    </row>
    <row r="1835" spans="1:18" x14ac:dyDescent="0.2">
      <c r="A1835" s="178" t="s">
        <v>90</v>
      </c>
      <c r="B1835" s="33" t="s">
        <v>817</v>
      </c>
      <c r="C1835" s="33" t="s">
        <v>421</v>
      </c>
      <c r="D1835" s="33" t="s">
        <v>184</v>
      </c>
      <c r="E1835" s="33" t="s">
        <v>789</v>
      </c>
      <c r="F1835" s="37">
        <v>85.54</v>
      </c>
      <c r="G1835" s="33">
        <v>1</v>
      </c>
      <c r="H1835" s="33">
        <v>1</v>
      </c>
      <c r="I1835" s="37">
        <f>Table1[[#This Row],[SumOfPaid]]*Table1[[#This Row],[Actuarial Factor 6/13/22]]</f>
        <v>132.34847732774708</v>
      </c>
      <c r="J1835" s="33">
        <v>1.5472115656739194</v>
      </c>
      <c r="K1835" s="33" t="s">
        <v>288</v>
      </c>
      <c r="L1835" s="33" t="s">
        <v>805</v>
      </c>
      <c r="M1835" s="35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35" s="35" t="str">
        <f>IFERROR(IF(Table1[[#This Row],[Medicare Rate in CR]]&gt;0,"Y","N"),"N")</f>
        <v>Y</v>
      </c>
      <c r="O1835" s="40">
        <f>Table1[[#This Row],[Medicare Rate in CR]]*Table1[[#This Row],[SumOfUnits]]*Table1[[#This Row],[Actuarial Factor 6/13/22]]</f>
        <v>294.21775132855248</v>
      </c>
      <c r="P183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294.21775132855248</v>
      </c>
      <c r="Q1835" s="37">
        <f>Table1[[#This Row],[Trended Medicare Pricing for all RHCs]]-Table1[[#This Row],[SumOfSFY23 Estimated Payment 6/13/2022]]</f>
        <v>161.8692740008054</v>
      </c>
      <c r="R1835" s="35">
        <f>Table1[[#This Row],[SumOfUnits]]*Table1[[#This Row],[Actuarial Factor 6/13/22]]</f>
        <v>1.5472115656739194</v>
      </c>
    </row>
    <row r="1836" spans="1:18" x14ac:dyDescent="0.2">
      <c r="A1836" s="178" t="s">
        <v>90</v>
      </c>
      <c r="B1836" s="33" t="s">
        <v>817</v>
      </c>
      <c r="C1836" s="33" t="s">
        <v>426</v>
      </c>
      <c r="D1836" s="33" t="s">
        <v>184</v>
      </c>
      <c r="E1836" s="33" t="s">
        <v>786</v>
      </c>
      <c r="F1836" s="37">
        <v>171.08</v>
      </c>
      <c r="G1836" s="33">
        <v>2</v>
      </c>
      <c r="H1836" s="33">
        <v>2</v>
      </c>
      <c r="I1836" s="37">
        <f>Table1[[#This Row],[SumOfPaid]]*Table1[[#This Row],[Actuarial Factor 6/13/22]]</f>
        <v>244.2826860901547</v>
      </c>
      <c r="J1836" s="33">
        <v>1.4278857031222509</v>
      </c>
      <c r="K1836" s="33" t="s">
        <v>288</v>
      </c>
      <c r="L1836" s="33" t="s">
        <v>805</v>
      </c>
      <c r="M1836" s="35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36" s="35" t="str">
        <f>IFERROR(IF(Table1[[#This Row],[Medicare Rate in CR]]&gt;0,"Y","N"),"N")</f>
        <v>Y</v>
      </c>
      <c r="O1836" s="40">
        <f>Table1[[#This Row],[Medicare Rate in CR]]*Table1[[#This Row],[SumOfUnits]]*Table1[[#This Row],[Actuarial Factor 6/13/22]]</f>
        <v>543.05349061145444</v>
      </c>
      <c r="P183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543.05349061145444</v>
      </c>
      <c r="Q1836" s="37">
        <f>Table1[[#This Row],[Trended Medicare Pricing for all RHCs]]-Table1[[#This Row],[SumOfSFY23 Estimated Payment 6/13/2022]]</f>
        <v>298.77080452129974</v>
      </c>
      <c r="R1836" s="35">
        <f>Table1[[#This Row],[SumOfUnits]]*Table1[[#This Row],[Actuarial Factor 6/13/22]]</f>
        <v>2.8557714062445019</v>
      </c>
    </row>
    <row r="1837" spans="1:18" x14ac:dyDescent="0.2">
      <c r="A1837" s="178" t="s">
        <v>90</v>
      </c>
      <c r="B1837" s="33" t="s">
        <v>817</v>
      </c>
      <c r="C1837" s="33" t="s">
        <v>408</v>
      </c>
      <c r="D1837" s="33" t="s">
        <v>184</v>
      </c>
      <c r="E1837" s="33" t="s">
        <v>786</v>
      </c>
      <c r="F1837" s="37">
        <v>342.16</v>
      </c>
      <c r="G1837" s="33">
        <v>4</v>
      </c>
      <c r="H1837" s="33">
        <v>4</v>
      </c>
      <c r="I1837" s="37">
        <f>Table1[[#This Row],[SumOfPaid]]*Table1[[#This Row],[Actuarial Factor 6/13/22]]</f>
        <v>461.65338831284942</v>
      </c>
      <c r="J1837" s="33">
        <v>1.3492324886393774</v>
      </c>
      <c r="K1837" s="33" t="s">
        <v>288</v>
      </c>
      <c r="L1837" s="33" t="s">
        <v>805</v>
      </c>
      <c r="M1837" s="35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37" s="35" t="str">
        <f>IFERROR(IF(Table1[[#This Row],[Medicare Rate in CR]]&gt;0,"Y","N"),"N")</f>
        <v>Y</v>
      </c>
      <c r="O1837" s="40">
        <f>Table1[[#This Row],[Medicare Rate in CR]]*Table1[[#This Row],[SumOfUnits]]*Table1[[#This Row],[Actuarial Factor 6/13/22]]</f>
        <v>1026.280200158656</v>
      </c>
      <c r="P183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1026.280200158656</v>
      </c>
      <c r="Q1837" s="37">
        <f>Table1[[#This Row],[Trended Medicare Pricing for all RHCs]]-Table1[[#This Row],[SumOfSFY23 Estimated Payment 6/13/2022]]</f>
        <v>564.62681184580663</v>
      </c>
      <c r="R1837" s="35">
        <f>Table1[[#This Row],[SumOfUnits]]*Table1[[#This Row],[Actuarial Factor 6/13/22]]</f>
        <v>5.3969299545575096</v>
      </c>
    </row>
    <row r="1838" spans="1:18" x14ac:dyDescent="0.2">
      <c r="A1838" s="178" t="s">
        <v>90</v>
      </c>
      <c r="B1838" s="33" t="s">
        <v>817</v>
      </c>
      <c r="C1838" s="33" t="s">
        <v>408</v>
      </c>
      <c r="D1838" s="33" t="s">
        <v>184</v>
      </c>
      <c r="E1838" s="33" t="s">
        <v>788</v>
      </c>
      <c r="F1838" s="37">
        <v>85.54</v>
      </c>
      <c r="G1838" s="33">
        <v>1</v>
      </c>
      <c r="H1838" s="33">
        <v>1</v>
      </c>
      <c r="I1838" s="37">
        <f>Table1[[#This Row],[SumOfPaid]]*Table1[[#This Row],[Actuarial Factor 6/13/22]]</f>
        <v>175.2318619808683</v>
      </c>
      <c r="J1838" s="33">
        <v>2.0485370818432114</v>
      </c>
      <c r="K1838" s="33" t="s">
        <v>288</v>
      </c>
      <c r="L1838" s="33" t="s">
        <v>805</v>
      </c>
      <c r="M1838" s="35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38" s="35" t="str">
        <f>IFERROR(IF(Table1[[#This Row],[Medicare Rate in CR]]&gt;0,"Y","N"),"N")</f>
        <v>Y</v>
      </c>
      <c r="O1838" s="40">
        <f>Table1[[#This Row],[Medicare Rate in CR]]*Table1[[#This Row],[SumOfUnits]]*Table1[[#This Row],[Actuarial Factor 6/13/22]]</f>
        <v>389.54981148330506</v>
      </c>
      <c r="P183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389.54981148330506</v>
      </c>
      <c r="Q1838" s="37">
        <f>Table1[[#This Row],[Trended Medicare Pricing for all RHCs]]-Table1[[#This Row],[SumOfSFY23 Estimated Payment 6/13/2022]]</f>
        <v>214.31794950243676</v>
      </c>
      <c r="R1838" s="35">
        <f>Table1[[#This Row],[SumOfUnits]]*Table1[[#This Row],[Actuarial Factor 6/13/22]]</f>
        <v>2.0485370818432114</v>
      </c>
    </row>
    <row r="1839" spans="1:18" x14ac:dyDescent="0.2">
      <c r="A1839" s="178" t="s">
        <v>90</v>
      </c>
      <c r="B1839" s="33" t="s">
        <v>817</v>
      </c>
      <c r="C1839" s="33" t="s">
        <v>423</v>
      </c>
      <c r="D1839" s="33" t="s">
        <v>184</v>
      </c>
      <c r="E1839" s="33" t="s">
        <v>786</v>
      </c>
      <c r="F1839" s="37">
        <v>171.08</v>
      </c>
      <c r="G1839" s="33">
        <v>2</v>
      </c>
      <c r="H1839" s="33">
        <v>2</v>
      </c>
      <c r="I1839" s="37">
        <f>Table1[[#This Row],[SumOfPaid]]*Table1[[#This Row],[Actuarial Factor 6/13/22]]</f>
        <v>256.21478779693399</v>
      </c>
      <c r="J1839" s="33">
        <v>1.4976314460891627</v>
      </c>
      <c r="K1839" s="33" t="s">
        <v>288</v>
      </c>
      <c r="L1839" s="33" t="s">
        <v>805</v>
      </c>
      <c r="M1839" s="35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39" s="35" t="str">
        <f>IFERROR(IF(Table1[[#This Row],[Medicare Rate in CR]]&gt;0,"Y","N"),"N")</f>
        <v>Y</v>
      </c>
      <c r="O1839" s="40">
        <f>Table1[[#This Row],[Medicare Rate in CR]]*Table1[[#This Row],[SumOfUnits]]*Table1[[#This Row],[Actuarial Factor 6/13/22]]</f>
        <v>569.57919157663036</v>
      </c>
      <c r="P183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569.57919157663036</v>
      </c>
      <c r="Q1839" s="37">
        <f>Table1[[#This Row],[Trended Medicare Pricing for all RHCs]]-Table1[[#This Row],[SumOfSFY23 Estimated Payment 6/13/2022]]</f>
        <v>313.36440377969637</v>
      </c>
      <c r="R1839" s="35">
        <f>Table1[[#This Row],[SumOfUnits]]*Table1[[#This Row],[Actuarial Factor 6/13/22]]</f>
        <v>2.9952628921783253</v>
      </c>
    </row>
    <row r="1840" spans="1:18" x14ac:dyDescent="0.2">
      <c r="A1840" s="178" t="s">
        <v>90</v>
      </c>
      <c r="B1840" s="33" t="s">
        <v>817</v>
      </c>
      <c r="C1840" s="33" t="s">
        <v>381</v>
      </c>
      <c r="D1840" s="33" t="s">
        <v>184</v>
      </c>
      <c r="E1840" s="33" t="s">
        <v>786</v>
      </c>
      <c r="F1840" s="37">
        <v>513.24</v>
      </c>
      <c r="G1840" s="33">
        <v>6</v>
      </c>
      <c r="H1840" s="33">
        <v>6</v>
      </c>
      <c r="I1840" s="37">
        <f>Table1[[#This Row],[SumOfPaid]]*Table1[[#This Row],[Actuarial Factor 6/13/22]]</f>
        <v>696.99627617153237</v>
      </c>
      <c r="J1840" s="33">
        <v>1.3580318684660828</v>
      </c>
      <c r="K1840" s="33" t="s">
        <v>288</v>
      </c>
      <c r="L1840" s="33" t="s">
        <v>805</v>
      </c>
      <c r="M1840" s="35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40" s="35" t="str">
        <f>IFERROR(IF(Table1[[#This Row],[Medicare Rate in CR]]&gt;0,"Y","N"),"N")</f>
        <v>Y</v>
      </c>
      <c r="O1840" s="40">
        <f>Table1[[#This Row],[Medicare Rate in CR]]*Table1[[#This Row],[SumOfUnits]]*Table1[[#This Row],[Actuarial Factor 6/13/22]]</f>
        <v>1549.460040645062</v>
      </c>
      <c r="P184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1549.460040645062</v>
      </c>
      <c r="Q1840" s="37">
        <f>Table1[[#This Row],[Trended Medicare Pricing for all RHCs]]-Table1[[#This Row],[SumOfSFY23 Estimated Payment 6/13/2022]]</f>
        <v>852.46376447352964</v>
      </c>
      <c r="R1840" s="35">
        <f>Table1[[#This Row],[SumOfUnits]]*Table1[[#This Row],[Actuarial Factor 6/13/22]]</f>
        <v>8.1481912107964973</v>
      </c>
    </row>
    <row r="1841" spans="1:18" x14ac:dyDescent="0.2">
      <c r="A1841" s="178" t="s">
        <v>90</v>
      </c>
      <c r="B1841" s="33" t="s">
        <v>817</v>
      </c>
      <c r="C1841" s="33" t="s">
        <v>381</v>
      </c>
      <c r="D1841" s="33" t="s">
        <v>184</v>
      </c>
      <c r="E1841" s="33" t="s">
        <v>789</v>
      </c>
      <c r="F1841" s="37">
        <v>171.08</v>
      </c>
      <c r="G1841" s="33">
        <v>2</v>
      </c>
      <c r="H1841" s="33">
        <v>2</v>
      </c>
      <c r="I1841" s="37">
        <f>Table1[[#This Row],[SumOfPaid]]*Table1[[#This Row],[Actuarial Factor 6/13/22]]</f>
        <v>254.2832338808951</v>
      </c>
      <c r="J1841" s="33">
        <v>1.4863410911906423</v>
      </c>
      <c r="K1841" s="33" t="s">
        <v>288</v>
      </c>
      <c r="L1841" s="33" t="s">
        <v>805</v>
      </c>
      <c r="M1841" s="35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41" s="35" t="str">
        <f>IFERROR(IF(Table1[[#This Row],[Medicare Rate in CR]]&gt;0,"Y","N"),"N")</f>
        <v>Y</v>
      </c>
      <c r="O1841" s="40">
        <f>Table1[[#This Row],[Medicare Rate in CR]]*Table1[[#This Row],[SumOfUnits]]*Table1[[#This Row],[Actuarial Factor 6/13/22]]</f>
        <v>565.28524380162503</v>
      </c>
      <c r="P184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565.28524380162503</v>
      </c>
      <c r="Q1841" s="37">
        <f>Table1[[#This Row],[Trended Medicare Pricing for all RHCs]]-Table1[[#This Row],[SumOfSFY23 Estimated Payment 6/13/2022]]</f>
        <v>311.00200992072996</v>
      </c>
      <c r="R1841" s="35">
        <f>Table1[[#This Row],[SumOfUnits]]*Table1[[#This Row],[Actuarial Factor 6/13/22]]</f>
        <v>2.9726821823812846</v>
      </c>
    </row>
    <row r="1842" spans="1:18" x14ac:dyDescent="0.2">
      <c r="A1842" s="178" t="s">
        <v>90</v>
      </c>
      <c r="B1842" s="33" t="s">
        <v>817</v>
      </c>
      <c r="C1842" s="33" t="s">
        <v>381</v>
      </c>
      <c r="D1842" s="33" t="s">
        <v>184</v>
      </c>
      <c r="E1842" s="33" t="s">
        <v>791</v>
      </c>
      <c r="F1842" s="37">
        <v>85.54</v>
      </c>
      <c r="G1842" s="33">
        <v>1</v>
      </c>
      <c r="H1842" s="33">
        <v>1</v>
      </c>
      <c r="I1842" s="37">
        <f>Table1[[#This Row],[SumOfPaid]]*Table1[[#This Row],[Actuarial Factor 6/13/22]]</f>
        <v>138.39781731199815</v>
      </c>
      <c r="J1842" s="33">
        <v>1.6179309949964713</v>
      </c>
      <c r="K1842" s="33" t="s">
        <v>288</v>
      </c>
      <c r="L1842" s="33" t="s">
        <v>805</v>
      </c>
      <c r="M1842" s="35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42" s="35" t="str">
        <f>IFERROR(IF(Table1[[#This Row],[Medicare Rate in CR]]&gt;0,"Y","N"),"N")</f>
        <v>Y</v>
      </c>
      <c r="O1842" s="40">
        <f>Table1[[#This Row],[Medicare Rate in CR]]*Table1[[#This Row],[SumOfUnits]]*Table1[[#This Row],[Actuarial Factor 6/13/22]]</f>
        <v>307.665758008529</v>
      </c>
      <c r="P184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307.665758008529</v>
      </c>
      <c r="Q1842" s="37">
        <f>Table1[[#This Row],[Trended Medicare Pricing for all RHCs]]-Table1[[#This Row],[SumOfSFY23 Estimated Payment 6/13/2022]]</f>
        <v>169.26794069653084</v>
      </c>
      <c r="R1842" s="35">
        <f>Table1[[#This Row],[SumOfUnits]]*Table1[[#This Row],[Actuarial Factor 6/13/22]]</f>
        <v>1.6179309949964713</v>
      </c>
    </row>
    <row r="1843" spans="1:18" x14ac:dyDescent="0.2">
      <c r="A1843" s="178" t="s">
        <v>90</v>
      </c>
      <c r="B1843" s="33" t="s">
        <v>817</v>
      </c>
      <c r="C1843" s="33" t="s">
        <v>381</v>
      </c>
      <c r="D1843" s="33" t="s">
        <v>184</v>
      </c>
      <c r="E1843" s="33" t="s">
        <v>787</v>
      </c>
      <c r="F1843" s="37">
        <v>256.62</v>
      </c>
      <c r="G1843" s="33">
        <v>3</v>
      </c>
      <c r="H1843" s="33">
        <v>3</v>
      </c>
      <c r="I1843" s="37">
        <f>Table1[[#This Row],[SumOfPaid]]*Table1[[#This Row],[Actuarial Factor 6/13/22]]</f>
        <v>310.55882301917325</v>
      </c>
      <c r="J1843" s="33">
        <v>1.210189474784402</v>
      </c>
      <c r="K1843" s="33" t="s">
        <v>288</v>
      </c>
      <c r="L1843" s="33" t="s">
        <v>805</v>
      </c>
      <c r="M1843" s="35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43" s="35" t="str">
        <f>IFERROR(IF(Table1[[#This Row],[Medicare Rate in CR]]&gt;0,"Y","N"),"N")</f>
        <v>Y</v>
      </c>
      <c r="O1843" s="40">
        <f>Table1[[#This Row],[Medicare Rate in CR]]*Table1[[#This Row],[SumOfUnits]]*Table1[[#This Row],[Actuarial Factor 6/13/22]]</f>
        <v>690.38889157500569</v>
      </c>
      <c r="P184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690.38889157500569</v>
      </c>
      <c r="Q1843" s="37">
        <f>Table1[[#This Row],[Trended Medicare Pricing for all RHCs]]-Table1[[#This Row],[SumOfSFY23 Estimated Payment 6/13/2022]]</f>
        <v>379.83006855583244</v>
      </c>
      <c r="R1843" s="35">
        <f>Table1[[#This Row],[SumOfUnits]]*Table1[[#This Row],[Actuarial Factor 6/13/22]]</f>
        <v>3.6305684243532061</v>
      </c>
    </row>
    <row r="1844" spans="1:18" x14ac:dyDescent="0.2">
      <c r="A1844" s="178" t="s">
        <v>90</v>
      </c>
      <c r="B1844" s="33" t="s">
        <v>817</v>
      </c>
      <c r="C1844" s="33" t="s">
        <v>381</v>
      </c>
      <c r="D1844" s="33" t="s">
        <v>185</v>
      </c>
      <c r="E1844" s="33" t="s">
        <v>795</v>
      </c>
      <c r="F1844" s="37">
        <v>427.70000000000005</v>
      </c>
      <c r="G1844" s="33">
        <v>5</v>
      </c>
      <c r="H1844" s="33">
        <v>5</v>
      </c>
      <c r="I1844" s="37">
        <f>Table1[[#This Row],[SumOfPaid]]*Table1[[#This Row],[Actuarial Factor 6/13/22]]</f>
        <v>514.46853719081344</v>
      </c>
      <c r="J1844" s="33">
        <v>1.2028724273809057</v>
      </c>
      <c r="K1844" s="33" t="s">
        <v>288</v>
      </c>
      <c r="L1844" s="33" t="s">
        <v>805</v>
      </c>
      <c r="M1844" s="35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44" s="35" t="str">
        <f>IFERROR(IF(Table1[[#This Row],[Medicare Rate in CR]]&gt;0,"Y","N"),"N")</f>
        <v>Y</v>
      </c>
      <c r="O1844" s="40">
        <f>Table1[[#This Row],[Medicare Rate in CR]]*Table1[[#This Row],[SumOfUnits]]*Table1[[#This Row],[Actuarial Factor 6/13/22]]</f>
        <v>1143.6911039537652</v>
      </c>
      <c r="P184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1143.6911039537652</v>
      </c>
      <c r="Q1844" s="37">
        <f>Table1[[#This Row],[Trended Medicare Pricing for all RHCs]]-Table1[[#This Row],[SumOfSFY23 Estimated Payment 6/13/2022]]</f>
        <v>629.22256676295171</v>
      </c>
      <c r="R1844" s="35">
        <f>Table1[[#This Row],[SumOfUnits]]*Table1[[#This Row],[Actuarial Factor 6/13/22]]</f>
        <v>6.0143621369045288</v>
      </c>
    </row>
    <row r="1845" spans="1:18" x14ac:dyDescent="0.2">
      <c r="A1845" s="178" t="s">
        <v>90</v>
      </c>
      <c r="B1845" s="33" t="s">
        <v>817</v>
      </c>
      <c r="C1845" s="33" t="s">
        <v>249</v>
      </c>
      <c r="D1845" s="33" t="s">
        <v>184</v>
      </c>
      <c r="E1845" s="33" t="s">
        <v>792</v>
      </c>
      <c r="F1845" s="37">
        <v>1825.0000000000002</v>
      </c>
      <c r="G1845" s="33">
        <v>22</v>
      </c>
      <c r="H1845" s="33">
        <v>22</v>
      </c>
      <c r="I1845" s="37">
        <f>Table1[[#This Row],[SumOfPaid]]*Table1[[#This Row],[Actuarial Factor 6/13/22]]</f>
        <v>2775.323325060328</v>
      </c>
      <c r="J1845" s="33">
        <v>1.5207251096220973</v>
      </c>
      <c r="K1845" s="33" t="s">
        <v>288</v>
      </c>
      <c r="L1845" s="33" t="s">
        <v>805</v>
      </c>
      <c r="M1845" s="35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45" s="35" t="str">
        <f>IFERROR(IF(Table1[[#This Row],[Medicare Rate in CR]]&gt;0,"Y","N"),"N")</f>
        <v>Y</v>
      </c>
      <c r="O1845" s="40">
        <f>Table1[[#This Row],[Medicare Rate in CR]]*Table1[[#This Row],[SumOfUnits]]*Table1[[#This Row],[Actuarial Factor 6/13/22]]</f>
        <v>6361.9839106062354</v>
      </c>
      <c r="P184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6361.9839106062354</v>
      </c>
      <c r="Q1845" s="37">
        <f>Table1[[#This Row],[Trended Medicare Pricing for all RHCs]]-Table1[[#This Row],[SumOfSFY23 Estimated Payment 6/13/2022]]</f>
        <v>3586.6605855459075</v>
      </c>
      <c r="R1845" s="35">
        <f>Table1[[#This Row],[SumOfUnits]]*Table1[[#This Row],[Actuarial Factor 6/13/22]]</f>
        <v>33.455952411686141</v>
      </c>
    </row>
    <row r="1846" spans="1:18" x14ac:dyDescent="0.2">
      <c r="A1846" s="178" t="s">
        <v>90</v>
      </c>
      <c r="B1846" s="33" t="s">
        <v>817</v>
      </c>
      <c r="C1846" s="33" t="s">
        <v>249</v>
      </c>
      <c r="D1846" s="33" t="s">
        <v>184</v>
      </c>
      <c r="E1846" s="33" t="s">
        <v>786</v>
      </c>
      <c r="F1846" s="37">
        <v>23228.780000000006</v>
      </c>
      <c r="G1846" s="33">
        <v>273</v>
      </c>
      <c r="H1846" s="33">
        <v>273</v>
      </c>
      <c r="I1846" s="37">
        <f>Table1[[#This Row],[SumOfPaid]]*Table1[[#This Row],[Actuarial Factor 6/13/22]]</f>
        <v>35358.337366454231</v>
      </c>
      <c r="J1846" s="33">
        <v>1.5221779777695694</v>
      </c>
      <c r="K1846" s="33" t="s">
        <v>288</v>
      </c>
      <c r="L1846" s="33" t="s">
        <v>805</v>
      </c>
      <c r="M1846" s="35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46" s="35" t="str">
        <f>IFERROR(IF(Table1[[#This Row],[Medicare Rate in CR]]&gt;0,"Y","N"),"N")</f>
        <v>Y</v>
      </c>
      <c r="O1846" s="40">
        <f>Table1[[#This Row],[Medicare Rate in CR]]*Table1[[#This Row],[SumOfUnits]]*Table1[[#This Row],[Actuarial Factor 6/13/22]]</f>
        <v>79021.860440976539</v>
      </c>
      <c r="P184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79021.860440976539</v>
      </c>
      <c r="Q1846" s="37">
        <f>Table1[[#This Row],[Trended Medicare Pricing for all RHCs]]-Table1[[#This Row],[SumOfSFY23 Estimated Payment 6/13/2022]]</f>
        <v>43663.523074522309</v>
      </c>
      <c r="R1846" s="35">
        <f>Table1[[#This Row],[SumOfUnits]]*Table1[[#This Row],[Actuarial Factor 6/13/22]]</f>
        <v>415.55458793109244</v>
      </c>
    </row>
    <row r="1847" spans="1:18" x14ac:dyDescent="0.2">
      <c r="A1847" s="178" t="s">
        <v>90</v>
      </c>
      <c r="B1847" s="33" t="s">
        <v>817</v>
      </c>
      <c r="C1847" s="33" t="s">
        <v>249</v>
      </c>
      <c r="D1847" s="33" t="s">
        <v>184</v>
      </c>
      <c r="E1847" s="33" t="s">
        <v>790</v>
      </c>
      <c r="F1847" s="37">
        <v>16882.660000000003</v>
      </c>
      <c r="G1847" s="33">
        <v>200</v>
      </c>
      <c r="H1847" s="33">
        <v>200</v>
      </c>
      <c r="I1847" s="37">
        <f>Table1[[#This Row],[SumOfPaid]]*Table1[[#This Row],[Actuarial Factor 6/13/22]]</f>
        <v>37769.134402241201</v>
      </c>
      <c r="J1847" s="33">
        <v>2.2371554246926251</v>
      </c>
      <c r="K1847" s="33" t="s">
        <v>288</v>
      </c>
      <c r="L1847" s="33" t="s">
        <v>805</v>
      </c>
      <c r="M1847" s="35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47" s="35" t="str">
        <f>IFERROR(IF(Table1[[#This Row],[Medicare Rate in CR]]&gt;0,"Y","N"),"N")</f>
        <v>Y</v>
      </c>
      <c r="O1847" s="40">
        <f>Table1[[#This Row],[Medicare Rate in CR]]*Table1[[#This Row],[SumOfUnits]]*Table1[[#This Row],[Actuarial Factor 6/13/22]]</f>
        <v>85083.495111909913</v>
      </c>
      <c r="P184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85083.495111909913</v>
      </c>
      <c r="Q1847" s="37">
        <f>Table1[[#This Row],[Trended Medicare Pricing for all RHCs]]-Table1[[#This Row],[SumOfSFY23 Estimated Payment 6/13/2022]]</f>
        <v>47314.360709668712</v>
      </c>
      <c r="R1847" s="35">
        <f>Table1[[#This Row],[SumOfUnits]]*Table1[[#This Row],[Actuarial Factor 6/13/22]]</f>
        <v>447.43108493852503</v>
      </c>
    </row>
    <row r="1848" spans="1:18" x14ac:dyDescent="0.2">
      <c r="A1848" s="178" t="s">
        <v>90</v>
      </c>
      <c r="B1848" s="33" t="s">
        <v>817</v>
      </c>
      <c r="C1848" s="33" t="s">
        <v>249</v>
      </c>
      <c r="D1848" s="33" t="s">
        <v>184</v>
      </c>
      <c r="E1848" s="33" t="s">
        <v>789</v>
      </c>
      <c r="F1848" s="37">
        <v>47159.250000000109</v>
      </c>
      <c r="G1848" s="33">
        <v>554</v>
      </c>
      <c r="H1848" s="33">
        <v>554</v>
      </c>
      <c r="I1848" s="37">
        <f>Table1[[#This Row],[SumOfPaid]]*Table1[[#This Row],[Actuarial Factor 6/13/22]]</f>
        <v>73189.891696305262</v>
      </c>
      <c r="J1848" s="33">
        <v>1.551973190759079</v>
      </c>
      <c r="K1848" s="33" t="s">
        <v>288</v>
      </c>
      <c r="L1848" s="33" t="s">
        <v>805</v>
      </c>
      <c r="M1848" s="35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48" s="35" t="str">
        <f>IFERROR(IF(Table1[[#This Row],[Medicare Rate in CR]]&gt;0,"Y","N"),"N")</f>
        <v>Y</v>
      </c>
      <c r="O1848" s="40">
        <f>Table1[[#This Row],[Medicare Rate in CR]]*Table1[[#This Row],[SumOfUnits]]*Table1[[#This Row],[Actuarial Factor 6/13/22]]</f>
        <v>163498.26496292953</v>
      </c>
      <c r="P184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163498.26496292953</v>
      </c>
      <c r="Q1848" s="37">
        <f>Table1[[#This Row],[Trended Medicare Pricing for all RHCs]]-Table1[[#This Row],[SumOfSFY23 Estimated Payment 6/13/2022]]</f>
        <v>90308.373266624272</v>
      </c>
      <c r="R1848" s="35">
        <f>Table1[[#This Row],[SumOfUnits]]*Table1[[#This Row],[Actuarial Factor 6/13/22]]</f>
        <v>859.79314768052973</v>
      </c>
    </row>
    <row r="1849" spans="1:18" x14ac:dyDescent="0.2">
      <c r="A1849" s="178" t="s">
        <v>90</v>
      </c>
      <c r="B1849" s="33" t="s">
        <v>817</v>
      </c>
      <c r="C1849" s="33" t="s">
        <v>249</v>
      </c>
      <c r="D1849" s="33" t="s">
        <v>184</v>
      </c>
      <c r="E1849" s="33" t="s">
        <v>791</v>
      </c>
      <c r="F1849" s="37">
        <v>2369.3199999999997</v>
      </c>
      <c r="G1849" s="33">
        <v>28</v>
      </c>
      <c r="H1849" s="33">
        <v>28</v>
      </c>
      <c r="I1849" s="37">
        <f>Table1[[#This Row],[SumOfPaid]]*Table1[[#This Row],[Actuarial Factor 6/13/22]]</f>
        <v>3924.9455492016955</v>
      </c>
      <c r="J1849" s="33">
        <v>1.6565704713595868</v>
      </c>
      <c r="K1849" s="33" t="s">
        <v>288</v>
      </c>
      <c r="L1849" s="33" t="s">
        <v>805</v>
      </c>
      <c r="M1849" s="35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49" s="35" t="str">
        <f>IFERROR(IF(Table1[[#This Row],[Medicare Rate in CR]]&gt;0,"Y","N"),"N")</f>
        <v>Y</v>
      </c>
      <c r="O1849" s="40">
        <f>Table1[[#This Row],[Medicare Rate in CR]]*Table1[[#This Row],[SumOfUnits]]*Table1[[#This Row],[Actuarial Factor 6/13/22]]</f>
        <v>8820.3763433446911</v>
      </c>
      <c r="P184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8820.3763433446911</v>
      </c>
      <c r="Q1849" s="37">
        <f>Table1[[#This Row],[Trended Medicare Pricing for all RHCs]]-Table1[[#This Row],[SumOfSFY23 Estimated Payment 6/13/2022]]</f>
        <v>4895.4307941429961</v>
      </c>
      <c r="R1849" s="35">
        <f>Table1[[#This Row],[SumOfUnits]]*Table1[[#This Row],[Actuarial Factor 6/13/22]]</f>
        <v>46.383973198068432</v>
      </c>
    </row>
    <row r="1850" spans="1:18" x14ac:dyDescent="0.2">
      <c r="A1850" s="178" t="s">
        <v>90</v>
      </c>
      <c r="B1850" s="33" t="s">
        <v>817</v>
      </c>
      <c r="C1850" s="33" t="s">
        <v>249</v>
      </c>
      <c r="D1850" s="33" t="s">
        <v>184</v>
      </c>
      <c r="E1850" s="33" t="s">
        <v>788</v>
      </c>
      <c r="F1850" s="37">
        <v>10596.88</v>
      </c>
      <c r="G1850" s="33">
        <v>124</v>
      </c>
      <c r="H1850" s="33">
        <v>124</v>
      </c>
      <c r="I1850" s="37">
        <f>Table1[[#This Row],[SumOfPaid]]*Table1[[#This Row],[Actuarial Factor 6/13/22]]</f>
        <v>21345.511834409339</v>
      </c>
      <c r="J1850" s="33">
        <v>2.0143204258620782</v>
      </c>
      <c r="K1850" s="33" t="s">
        <v>288</v>
      </c>
      <c r="L1850" s="33" t="s">
        <v>805</v>
      </c>
      <c r="M1850" s="35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50" s="35" t="str">
        <f>IFERROR(IF(Table1[[#This Row],[Medicare Rate in CR]]&gt;0,"Y","N"),"N")</f>
        <v>Y</v>
      </c>
      <c r="O1850" s="40">
        <f>Table1[[#This Row],[Medicare Rate in CR]]*Table1[[#This Row],[SumOfUnits]]*Table1[[#This Row],[Actuarial Factor 6/13/22]]</f>
        <v>47497.353350559664</v>
      </c>
      <c r="P185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47497.353350559664</v>
      </c>
      <c r="Q1850" s="37">
        <f>Table1[[#This Row],[Trended Medicare Pricing for all RHCs]]-Table1[[#This Row],[SumOfSFY23 Estimated Payment 6/13/2022]]</f>
        <v>26151.841516150325</v>
      </c>
      <c r="R1850" s="35">
        <f>Table1[[#This Row],[SumOfUnits]]*Table1[[#This Row],[Actuarial Factor 6/13/22]]</f>
        <v>249.77573280689768</v>
      </c>
    </row>
    <row r="1851" spans="1:18" x14ac:dyDescent="0.2">
      <c r="A1851" s="178" t="s">
        <v>90</v>
      </c>
      <c r="B1851" s="33" t="s">
        <v>817</v>
      </c>
      <c r="C1851" s="33" t="s">
        <v>249</v>
      </c>
      <c r="D1851" s="33" t="s">
        <v>184</v>
      </c>
      <c r="E1851" s="33" t="s">
        <v>787</v>
      </c>
      <c r="F1851" s="37">
        <v>6265.9399999999987</v>
      </c>
      <c r="G1851" s="33">
        <v>74</v>
      </c>
      <c r="H1851" s="33">
        <v>74</v>
      </c>
      <c r="I1851" s="37">
        <f>Table1[[#This Row],[SumOfPaid]]*Table1[[#This Row],[Actuarial Factor 6/13/22]]</f>
        <v>7830.0817035518876</v>
      </c>
      <c r="J1851" s="33">
        <v>1.2496260263506975</v>
      </c>
      <c r="K1851" s="33" t="s">
        <v>288</v>
      </c>
      <c r="L1851" s="33" t="s">
        <v>805</v>
      </c>
      <c r="M1851" s="35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51" s="35" t="str">
        <f>IFERROR(IF(Table1[[#This Row],[Medicare Rate in CR]]&gt;0,"Y","N"),"N")</f>
        <v>Y</v>
      </c>
      <c r="O1851" s="40">
        <f>Table1[[#This Row],[Medicare Rate in CR]]*Table1[[#This Row],[SumOfUnits]]*Table1[[#This Row],[Actuarial Factor 6/13/22]]</f>
        <v>17584.537502642801</v>
      </c>
      <c r="P185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17584.537502642801</v>
      </c>
      <c r="Q1851" s="37">
        <f>Table1[[#This Row],[Trended Medicare Pricing for all RHCs]]-Table1[[#This Row],[SumOfSFY23 Estimated Payment 6/13/2022]]</f>
        <v>9754.4557990909125</v>
      </c>
      <c r="R1851" s="35">
        <f>Table1[[#This Row],[SumOfUnits]]*Table1[[#This Row],[Actuarial Factor 6/13/22]]</f>
        <v>92.47232594995161</v>
      </c>
    </row>
    <row r="1852" spans="1:18" x14ac:dyDescent="0.2">
      <c r="A1852" s="178" t="s">
        <v>90</v>
      </c>
      <c r="B1852" s="33" t="s">
        <v>817</v>
      </c>
      <c r="C1852" s="33" t="s">
        <v>249</v>
      </c>
      <c r="D1852" s="33" t="s">
        <v>2</v>
      </c>
      <c r="E1852" s="33" t="s">
        <v>801</v>
      </c>
      <c r="F1852" s="37">
        <v>310.65000000000003</v>
      </c>
      <c r="G1852" s="33">
        <v>4</v>
      </c>
      <c r="H1852" s="33">
        <v>4</v>
      </c>
      <c r="I1852" s="37">
        <f>Table1[[#This Row],[SumOfPaid]]*Table1[[#This Row],[Actuarial Factor 6/13/22]]</f>
        <v>431.20628804391998</v>
      </c>
      <c r="J1852" s="33">
        <v>1.388077540781973</v>
      </c>
      <c r="K1852" s="33" t="s">
        <v>288</v>
      </c>
      <c r="L1852" s="33" t="s">
        <v>805</v>
      </c>
      <c r="M1852" s="35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52" s="35" t="str">
        <f>IFERROR(IF(Table1[[#This Row],[Medicare Rate in CR]]&gt;0,"Y","N"),"N")</f>
        <v>Y</v>
      </c>
      <c r="O1852" s="40">
        <f>Table1[[#This Row],[Medicare Rate in CR]]*Table1[[#This Row],[SumOfUnits]]*Table1[[#This Row],[Actuarial Factor 6/13/22]]</f>
        <v>1055.8273006203999</v>
      </c>
      <c r="P185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1055.8273006203999</v>
      </c>
      <c r="Q1852" s="37">
        <f>Table1[[#This Row],[Trended Medicare Pricing for all RHCs]]-Table1[[#This Row],[SumOfSFY23 Estimated Payment 6/13/2022]]</f>
        <v>624.62101257647987</v>
      </c>
      <c r="R1852" s="35">
        <f>Table1[[#This Row],[SumOfUnits]]*Table1[[#This Row],[Actuarial Factor 6/13/22]]</f>
        <v>5.5523101631278919</v>
      </c>
    </row>
    <row r="1853" spans="1:18" x14ac:dyDescent="0.2">
      <c r="A1853" s="178" t="s">
        <v>90</v>
      </c>
      <c r="B1853" s="33" t="s">
        <v>817</v>
      </c>
      <c r="C1853" s="33" t="s">
        <v>249</v>
      </c>
      <c r="D1853" s="33" t="s">
        <v>2</v>
      </c>
      <c r="E1853" s="33" t="s">
        <v>798</v>
      </c>
      <c r="F1853" s="37">
        <v>2031.5900000000001</v>
      </c>
      <c r="G1853" s="33">
        <v>24</v>
      </c>
      <c r="H1853" s="33">
        <v>24</v>
      </c>
      <c r="I1853" s="37">
        <f>Table1[[#This Row],[SumOfPaid]]*Table1[[#This Row],[Actuarial Factor 6/13/22]]</f>
        <v>2946.4064884777258</v>
      </c>
      <c r="J1853" s="33">
        <v>1.4502958217345654</v>
      </c>
      <c r="K1853" s="33" t="s">
        <v>288</v>
      </c>
      <c r="L1853" s="33" t="s">
        <v>805</v>
      </c>
      <c r="M1853" s="35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53" s="35" t="str">
        <f>IFERROR(IF(Table1[[#This Row],[Medicare Rate in CR]]&gt;0,"Y","N"),"N")</f>
        <v>Y</v>
      </c>
      <c r="O1853" s="40">
        <f>Table1[[#This Row],[Medicare Rate in CR]]*Table1[[#This Row],[SumOfUnits]]*Table1[[#This Row],[Actuarial Factor 6/13/22]]</f>
        <v>6618.9180830650794</v>
      </c>
      <c r="P185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6618.9180830650794</v>
      </c>
      <c r="Q1853" s="37">
        <f>Table1[[#This Row],[Trended Medicare Pricing for all RHCs]]-Table1[[#This Row],[SumOfSFY23 Estimated Payment 6/13/2022]]</f>
        <v>3672.5115945873536</v>
      </c>
      <c r="R1853" s="35">
        <f>Table1[[#This Row],[SumOfUnits]]*Table1[[#This Row],[Actuarial Factor 6/13/22]]</f>
        <v>34.807099721629569</v>
      </c>
    </row>
    <row r="1854" spans="1:18" x14ac:dyDescent="0.2">
      <c r="A1854" s="178" t="s">
        <v>90</v>
      </c>
      <c r="B1854" s="33" t="s">
        <v>817</v>
      </c>
      <c r="C1854" s="33" t="s">
        <v>249</v>
      </c>
      <c r="D1854" s="33" t="s">
        <v>2</v>
      </c>
      <c r="E1854" s="33" t="s">
        <v>799</v>
      </c>
      <c r="F1854" s="37">
        <v>1447.88</v>
      </c>
      <c r="G1854" s="33">
        <v>17</v>
      </c>
      <c r="H1854" s="33">
        <v>17</v>
      </c>
      <c r="I1854" s="37">
        <f>Table1[[#This Row],[SumOfPaid]]*Table1[[#This Row],[Actuarial Factor 6/13/22]]</f>
        <v>1647.6812990020703</v>
      </c>
      <c r="J1854" s="33">
        <v>1.1379957586278353</v>
      </c>
      <c r="K1854" s="33" t="s">
        <v>288</v>
      </c>
      <c r="L1854" s="33" t="s">
        <v>805</v>
      </c>
      <c r="M1854" s="35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54" s="35" t="str">
        <f>IFERROR(IF(Table1[[#This Row],[Medicare Rate in CR]]&gt;0,"Y","N"),"N")</f>
        <v>Y</v>
      </c>
      <c r="O1854" s="40">
        <f>Table1[[#This Row],[Medicare Rate in CR]]*Table1[[#This Row],[SumOfUnits]]*Table1[[#This Row],[Actuarial Factor 6/13/22]]</f>
        <v>3678.8216488313756</v>
      </c>
      <c r="P185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3678.8216488313756</v>
      </c>
      <c r="Q1854" s="37">
        <f>Table1[[#This Row],[Trended Medicare Pricing for all RHCs]]-Table1[[#This Row],[SumOfSFY23 Estimated Payment 6/13/2022]]</f>
        <v>2031.1403498293053</v>
      </c>
      <c r="R1854" s="35">
        <f>Table1[[#This Row],[SumOfUnits]]*Table1[[#This Row],[Actuarial Factor 6/13/22]]</f>
        <v>19.345927896673199</v>
      </c>
    </row>
    <row r="1855" spans="1:18" x14ac:dyDescent="0.2">
      <c r="A1855" s="178" t="s">
        <v>90</v>
      </c>
      <c r="B1855" s="33" t="s">
        <v>817</v>
      </c>
      <c r="C1855" s="33" t="s">
        <v>249</v>
      </c>
      <c r="D1855" s="33" t="s">
        <v>185</v>
      </c>
      <c r="E1855" s="33" t="s">
        <v>794</v>
      </c>
      <c r="F1855" s="37">
        <v>342.16</v>
      </c>
      <c r="G1855" s="33">
        <v>4</v>
      </c>
      <c r="H1855" s="33">
        <v>4</v>
      </c>
      <c r="I1855" s="37">
        <f>Table1[[#This Row],[SumOfPaid]]*Table1[[#This Row],[Actuarial Factor 6/13/22]]</f>
        <v>372.81320932953452</v>
      </c>
      <c r="J1855" s="33">
        <v>1.0895873548326354</v>
      </c>
      <c r="K1855" s="33" t="s">
        <v>288</v>
      </c>
      <c r="L1855" s="33" t="s">
        <v>805</v>
      </c>
      <c r="M1855" s="35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55" s="35" t="str">
        <f>IFERROR(IF(Table1[[#This Row],[Medicare Rate in CR]]&gt;0,"Y","N"),"N")</f>
        <v>Y</v>
      </c>
      <c r="O1855" s="40">
        <f>Table1[[#This Row],[Medicare Rate in CR]]*Table1[[#This Row],[SumOfUnits]]*Table1[[#This Row],[Actuarial Factor 6/13/22]]</f>
        <v>828.78372557989576</v>
      </c>
      <c r="P185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828.78372557989576</v>
      </c>
      <c r="Q1855" s="37">
        <f>Table1[[#This Row],[Trended Medicare Pricing for all RHCs]]-Table1[[#This Row],[SumOfSFY23 Estimated Payment 6/13/2022]]</f>
        <v>455.97051625036124</v>
      </c>
      <c r="R1855" s="35">
        <f>Table1[[#This Row],[SumOfUnits]]*Table1[[#This Row],[Actuarial Factor 6/13/22]]</f>
        <v>4.3583494193305414</v>
      </c>
    </row>
    <row r="1856" spans="1:18" x14ac:dyDescent="0.2">
      <c r="A1856" s="178" t="s">
        <v>90</v>
      </c>
      <c r="B1856" s="33" t="s">
        <v>817</v>
      </c>
      <c r="C1856" s="33" t="s">
        <v>249</v>
      </c>
      <c r="D1856" s="33" t="s">
        <v>185</v>
      </c>
      <c r="E1856" s="33" t="s">
        <v>607</v>
      </c>
      <c r="F1856" s="37">
        <v>1195.04</v>
      </c>
      <c r="G1856" s="33">
        <v>14</v>
      </c>
      <c r="H1856" s="33">
        <v>14</v>
      </c>
      <c r="I1856" s="37">
        <f>Table1[[#This Row],[SumOfPaid]]*Table1[[#This Row],[Actuarial Factor 6/13/22]]</f>
        <v>1807.2297074929936</v>
      </c>
      <c r="J1856" s="33">
        <v>1.5122754949566488</v>
      </c>
      <c r="K1856" s="33" t="s">
        <v>288</v>
      </c>
      <c r="L1856" s="33" t="s">
        <v>805</v>
      </c>
      <c r="M1856" s="35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56" s="35" t="str">
        <f>IFERROR(IF(Table1[[#This Row],[Medicare Rate in CR]]&gt;0,"Y","N"),"N")</f>
        <v>Y</v>
      </c>
      <c r="O1856" s="40">
        <f>Table1[[#This Row],[Medicare Rate in CR]]*Table1[[#This Row],[SumOfUnits]]*Table1[[#This Row],[Actuarial Factor 6/13/22]]</f>
        <v>4026.0403136933883</v>
      </c>
      <c r="P185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4026.0403136933883</v>
      </c>
      <c r="Q1856" s="37">
        <f>Table1[[#This Row],[Trended Medicare Pricing for all RHCs]]-Table1[[#This Row],[SumOfSFY23 Estimated Payment 6/13/2022]]</f>
        <v>2218.8106062003944</v>
      </c>
      <c r="R1856" s="35">
        <f>Table1[[#This Row],[SumOfUnits]]*Table1[[#This Row],[Actuarial Factor 6/13/22]]</f>
        <v>21.171856929393083</v>
      </c>
    </row>
    <row r="1857" spans="1:18" x14ac:dyDescent="0.2">
      <c r="A1857" s="178" t="s">
        <v>90</v>
      </c>
      <c r="B1857" s="33" t="s">
        <v>817</v>
      </c>
      <c r="C1857" s="33" t="s">
        <v>249</v>
      </c>
      <c r="D1857" s="33" t="s">
        <v>185</v>
      </c>
      <c r="E1857" s="33" t="s">
        <v>797</v>
      </c>
      <c r="F1857" s="37">
        <v>4778.9000000000005</v>
      </c>
      <c r="G1857" s="33">
        <v>56</v>
      </c>
      <c r="H1857" s="33">
        <v>56</v>
      </c>
      <c r="I1857" s="37">
        <f>Table1[[#This Row],[SumOfPaid]]*Table1[[#This Row],[Actuarial Factor 6/13/22]]</f>
        <v>5210.8514932982507</v>
      </c>
      <c r="J1857" s="33">
        <v>1.0903872215987467</v>
      </c>
      <c r="K1857" s="33" t="s">
        <v>288</v>
      </c>
      <c r="L1857" s="33" t="s">
        <v>805</v>
      </c>
      <c r="M1857" s="35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57" s="35" t="str">
        <f>IFERROR(IF(Table1[[#This Row],[Medicare Rate in CR]]&gt;0,"Y","N"),"N")</f>
        <v>Y</v>
      </c>
      <c r="O1857" s="40">
        <f>Table1[[#This Row],[Medicare Rate in CR]]*Table1[[#This Row],[SumOfUnits]]*Table1[[#This Row],[Actuarial Factor 6/13/22]]</f>
        <v>11611.489907316189</v>
      </c>
      <c r="P185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11611.489907316189</v>
      </c>
      <c r="Q1857" s="37">
        <f>Table1[[#This Row],[Trended Medicare Pricing for all RHCs]]-Table1[[#This Row],[SumOfSFY23 Estimated Payment 6/13/2022]]</f>
        <v>6400.638414017938</v>
      </c>
      <c r="R1857" s="35">
        <f>Table1[[#This Row],[SumOfUnits]]*Table1[[#This Row],[Actuarial Factor 6/13/22]]</f>
        <v>61.061684409529818</v>
      </c>
    </row>
    <row r="1858" spans="1:18" x14ac:dyDescent="0.2">
      <c r="A1858" s="178" t="s">
        <v>90</v>
      </c>
      <c r="B1858" s="33" t="s">
        <v>817</v>
      </c>
      <c r="C1858" s="33" t="s">
        <v>249</v>
      </c>
      <c r="D1858" s="33" t="s">
        <v>185</v>
      </c>
      <c r="E1858" s="33" t="s">
        <v>796</v>
      </c>
      <c r="F1858" s="37">
        <v>171.08</v>
      </c>
      <c r="G1858" s="33">
        <v>2</v>
      </c>
      <c r="H1858" s="33">
        <v>2</v>
      </c>
      <c r="I1858" s="37">
        <f>Table1[[#This Row],[SumOfPaid]]*Table1[[#This Row],[Actuarial Factor 6/13/22]]</f>
        <v>162.66485607133143</v>
      </c>
      <c r="J1858" s="33">
        <v>0.95081164409242114</v>
      </c>
      <c r="K1858" s="33" t="s">
        <v>288</v>
      </c>
      <c r="L1858" s="33" t="s">
        <v>805</v>
      </c>
      <c r="M1858" s="35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58" s="35" t="str">
        <f>IFERROR(IF(Table1[[#This Row],[Medicare Rate in CR]]&gt;0,"Y","N"),"N")</f>
        <v>Y</v>
      </c>
      <c r="O1858" s="40">
        <f>Table1[[#This Row],[Medicare Rate in CR]]*Table1[[#This Row],[SumOfUnits]]*Table1[[#This Row],[Actuarial Factor 6/13/22]]</f>
        <v>361.61268448122962</v>
      </c>
      <c r="P185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361.61268448122962</v>
      </c>
      <c r="Q1858" s="37">
        <f>Table1[[#This Row],[Trended Medicare Pricing for all RHCs]]-Table1[[#This Row],[SumOfSFY23 Estimated Payment 6/13/2022]]</f>
        <v>198.94782840989819</v>
      </c>
      <c r="R1858" s="35">
        <f>Table1[[#This Row],[SumOfUnits]]*Table1[[#This Row],[Actuarial Factor 6/13/22]]</f>
        <v>1.9016232881848423</v>
      </c>
    </row>
    <row r="1859" spans="1:18" x14ac:dyDescent="0.2">
      <c r="A1859" s="178" t="s">
        <v>90</v>
      </c>
      <c r="B1859" s="33" t="s">
        <v>817</v>
      </c>
      <c r="C1859" s="33" t="s">
        <v>249</v>
      </c>
      <c r="D1859" s="33" t="s">
        <v>185</v>
      </c>
      <c r="E1859" s="33" t="s">
        <v>795</v>
      </c>
      <c r="F1859" s="37">
        <v>30138.920000000006</v>
      </c>
      <c r="G1859" s="33">
        <v>353</v>
      </c>
      <c r="H1859" s="33">
        <v>353</v>
      </c>
      <c r="I1859" s="37">
        <f>Table1[[#This Row],[SumOfPaid]]*Table1[[#This Row],[Actuarial Factor 6/13/22]]</f>
        <v>34366.750719732947</v>
      </c>
      <c r="J1859" s="33">
        <v>1.1402781094920766</v>
      </c>
      <c r="K1859" s="33" t="s">
        <v>288</v>
      </c>
      <c r="L1859" s="33" t="s">
        <v>805</v>
      </c>
      <c r="M1859" s="35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59" s="35" t="str">
        <f>IFERROR(IF(Table1[[#This Row],[Medicare Rate in CR]]&gt;0,"Y","N"),"N")</f>
        <v>Y</v>
      </c>
      <c r="O1859" s="40">
        <f>Table1[[#This Row],[Medicare Rate in CR]]*Table1[[#This Row],[SumOfUnits]]*Table1[[#This Row],[Actuarial Factor 6/13/22]]</f>
        <v>76542.855711257682</v>
      </c>
      <c r="P185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76542.855711257682</v>
      </c>
      <c r="Q1859" s="37">
        <f>Table1[[#This Row],[Trended Medicare Pricing for all RHCs]]-Table1[[#This Row],[SumOfSFY23 Estimated Payment 6/13/2022]]</f>
        <v>42176.104991524735</v>
      </c>
      <c r="R1859" s="35">
        <f>Table1[[#This Row],[SumOfUnits]]*Table1[[#This Row],[Actuarial Factor 6/13/22]]</f>
        <v>402.51817265070304</v>
      </c>
    </row>
    <row r="1860" spans="1:18" x14ac:dyDescent="0.2">
      <c r="A1860" s="178" t="s">
        <v>90</v>
      </c>
      <c r="B1860" s="33" t="s">
        <v>817</v>
      </c>
      <c r="C1860" s="33" t="s">
        <v>220</v>
      </c>
      <c r="D1860" s="33" t="s">
        <v>184</v>
      </c>
      <c r="E1860" s="33" t="s">
        <v>786</v>
      </c>
      <c r="F1860" s="37">
        <v>255.36</v>
      </c>
      <c r="G1860" s="33">
        <v>3</v>
      </c>
      <c r="H1860" s="33">
        <v>3</v>
      </c>
      <c r="I1860" s="37">
        <f>Table1[[#This Row],[SumOfPaid]]*Table1[[#This Row],[Actuarial Factor 6/13/22]]</f>
        <v>352.08478031630011</v>
      </c>
      <c r="J1860" s="33">
        <v>1.3787781184065637</v>
      </c>
      <c r="K1860" s="33" t="s">
        <v>288</v>
      </c>
      <c r="L1860" s="33" t="s">
        <v>805</v>
      </c>
      <c r="M1860" s="35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60" s="35" t="str">
        <f>IFERROR(IF(Table1[[#This Row],[Medicare Rate in CR]]&gt;0,"Y","N"),"N")</f>
        <v>Y</v>
      </c>
      <c r="O1860" s="40">
        <f>Table1[[#This Row],[Medicare Rate in CR]]*Table1[[#This Row],[SumOfUnits]]*Table1[[#This Row],[Actuarial Factor 6/13/22]]</f>
        <v>786.56534098857651</v>
      </c>
      <c r="P186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786.56534098857651</v>
      </c>
      <c r="Q1860" s="37">
        <f>Table1[[#This Row],[Trended Medicare Pricing for all RHCs]]-Table1[[#This Row],[SumOfSFY23 Estimated Payment 6/13/2022]]</f>
        <v>434.4805606722764</v>
      </c>
      <c r="R1860" s="35">
        <f>Table1[[#This Row],[SumOfUnits]]*Table1[[#This Row],[Actuarial Factor 6/13/22]]</f>
        <v>4.1363343552196916</v>
      </c>
    </row>
    <row r="1861" spans="1:18" x14ac:dyDescent="0.2">
      <c r="A1861" s="178" t="s">
        <v>90</v>
      </c>
      <c r="B1861" s="33" t="s">
        <v>817</v>
      </c>
      <c r="C1861" s="33" t="s">
        <v>422</v>
      </c>
      <c r="D1861" s="33" t="s">
        <v>184</v>
      </c>
      <c r="E1861" s="33" t="s">
        <v>786</v>
      </c>
      <c r="F1861" s="37">
        <v>84.28</v>
      </c>
      <c r="G1861" s="33">
        <v>1</v>
      </c>
      <c r="H1861" s="33">
        <v>1</v>
      </c>
      <c r="I1861" s="37">
        <f>Table1[[#This Row],[SumOfPaid]]*Table1[[#This Row],[Actuarial Factor 6/13/22]]</f>
        <v>131.68350872802429</v>
      </c>
      <c r="J1861" s="33">
        <v>1.5624526427150487</v>
      </c>
      <c r="K1861" s="33" t="s">
        <v>288</v>
      </c>
      <c r="L1861" s="33" t="s">
        <v>805</v>
      </c>
      <c r="M1861" s="35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61" s="35" t="str">
        <f>IFERROR(IF(Table1[[#This Row],[Medicare Rate in CR]]&gt;0,"Y","N"),"N")</f>
        <v>Y</v>
      </c>
      <c r="O1861" s="40">
        <f>Table1[[#This Row],[Medicare Rate in CR]]*Table1[[#This Row],[SumOfUnits]]*Table1[[#This Row],[Actuarial Factor 6/13/22]]</f>
        <v>297.11599453869366</v>
      </c>
      <c r="P186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297.11599453869366</v>
      </c>
      <c r="Q1861" s="37">
        <f>Table1[[#This Row],[Trended Medicare Pricing for all RHCs]]-Table1[[#This Row],[SumOfSFY23 Estimated Payment 6/13/2022]]</f>
        <v>165.43248581066936</v>
      </c>
      <c r="R1861" s="35">
        <f>Table1[[#This Row],[SumOfUnits]]*Table1[[#This Row],[Actuarial Factor 6/13/22]]</f>
        <v>1.5624526427150487</v>
      </c>
    </row>
    <row r="1862" spans="1:18" x14ac:dyDescent="0.2">
      <c r="A1862" s="178" t="s">
        <v>90</v>
      </c>
      <c r="B1862" s="33" t="s">
        <v>817</v>
      </c>
      <c r="C1862" s="33" t="s">
        <v>422</v>
      </c>
      <c r="D1862" s="33" t="s">
        <v>184</v>
      </c>
      <c r="E1862" s="33" t="s">
        <v>790</v>
      </c>
      <c r="F1862" s="37">
        <v>138.69999999999999</v>
      </c>
      <c r="G1862" s="33">
        <v>2</v>
      </c>
      <c r="H1862" s="33">
        <v>2</v>
      </c>
      <c r="I1862" s="37">
        <f>Table1[[#This Row],[SumOfPaid]]*Table1[[#This Row],[Actuarial Factor 6/13/22]]</f>
        <v>291.61650822712306</v>
      </c>
      <c r="J1862" s="33">
        <v>2.1024982568646222</v>
      </c>
      <c r="K1862" s="33" t="s">
        <v>288</v>
      </c>
      <c r="L1862" s="33" t="s">
        <v>805</v>
      </c>
      <c r="M1862" s="35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62" s="35" t="str">
        <f>IFERROR(IF(Table1[[#This Row],[Medicare Rate in CR]]&gt;0,"Y","N"),"N")</f>
        <v>Y</v>
      </c>
      <c r="O1862" s="40">
        <f>Table1[[#This Row],[Medicare Rate in CR]]*Table1[[#This Row],[SumOfUnits]]*Table1[[#This Row],[Actuarial Factor 6/13/22]]</f>
        <v>799.62213705075305</v>
      </c>
      <c r="P186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799.62213705075305</v>
      </c>
      <c r="Q1862" s="37">
        <f>Table1[[#This Row],[Trended Medicare Pricing for all RHCs]]-Table1[[#This Row],[SumOfSFY23 Estimated Payment 6/13/2022]]</f>
        <v>508.00562882362999</v>
      </c>
      <c r="R1862" s="35">
        <f>Table1[[#This Row],[SumOfUnits]]*Table1[[#This Row],[Actuarial Factor 6/13/22]]</f>
        <v>4.2049965137292444</v>
      </c>
    </row>
    <row r="1863" spans="1:18" x14ac:dyDescent="0.2">
      <c r="A1863" s="178" t="s">
        <v>90</v>
      </c>
      <c r="B1863" s="33" t="s">
        <v>817</v>
      </c>
      <c r="C1863" s="33" t="s">
        <v>422</v>
      </c>
      <c r="D1863" s="33" t="s">
        <v>184</v>
      </c>
      <c r="E1863" s="33" t="s">
        <v>788</v>
      </c>
      <c r="F1863" s="37">
        <v>85.54</v>
      </c>
      <c r="G1863" s="33">
        <v>1</v>
      </c>
      <c r="H1863" s="33">
        <v>1</v>
      </c>
      <c r="I1863" s="37">
        <f>Table1[[#This Row],[SumOfPaid]]*Table1[[#This Row],[Actuarial Factor 6/13/22]]</f>
        <v>177.36963918591437</v>
      </c>
      <c r="J1863" s="33">
        <v>2.0735286320541775</v>
      </c>
      <c r="K1863" s="33" t="s">
        <v>288</v>
      </c>
      <c r="L1863" s="33" t="s">
        <v>805</v>
      </c>
      <c r="M1863" s="35">
        <f>IFERROR(INDEX(FreeStand_MedicareCRs!E:E,MATCH(Table1[[#This Row],[Medicare Number]],FreeStand_MedicareCRs!A:A,0)),INDEX(HospitalBased_Mdcr_Rates!G:G,MATCH(Table1[[#This Row],[Medicare Number]],HospitalBased_Mdcr_Rates!E:E,0)))</f>
        <v>190.16</v>
      </c>
      <c r="N1863" s="35" t="str">
        <f>IFERROR(IF(Table1[[#This Row],[Medicare Rate in CR]]&gt;0,"Y","N"),"N")</f>
        <v>Y</v>
      </c>
      <c r="O1863" s="40">
        <f>Table1[[#This Row],[Medicare Rate in CR]]*Table1[[#This Row],[SumOfUnits]]*Table1[[#This Row],[Actuarial Factor 6/13/22]]</f>
        <v>394.30220467142237</v>
      </c>
      <c r="P186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394.30220467142237</v>
      </c>
      <c r="Q1863" s="37">
        <f>Table1[[#This Row],[Trended Medicare Pricing for all RHCs]]-Table1[[#This Row],[SumOfSFY23 Estimated Payment 6/13/2022]]</f>
        <v>216.93256548550801</v>
      </c>
      <c r="R1863" s="35">
        <f>Table1[[#This Row],[SumOfUnits]]*Table1[[#This Row],[Actuarial Factor 6/13/22]]</f>
        <v>2.0735286320541775</v>
      </c>
    </row>
    <row r="1864" spans="1:18" x14ac:dyDescent="0.2">
      <c r="A1864" s="178" t="s">
        <v>91</v>
      </c>
      <c r="B1864" s="33" t="s">
        <v>687</v>
      </c>
      <c r="C1864" s="33" t="s">
        <v>220</v>
      </c>
      <c r="D1864" s="33" t="s">
        <v>184</v>
      </c>
      <c r="E1864" s="33" t="s">
        <v>786</v>
      </c>
      <c r="F1864" s="37">
        <v>2280.2799999999997</v>
      </c>
      <c r="G1864" s="33">
        <v>16</v>
      </c>
      <c r="H1864" s="33">
        <v>16</v>
      </c>
      <c r="I1864" s="37">
        <f>Table1[[#This Row],[SumOfPaid]]*Table1[[#This Row],[Actuarial Factor 6/13/22]]</f>
        <v>3144.0001678401186</v>
      </c>
      <c r="J1864" s="33">
        <v>1.3787781184065637</v>
      </c>
      <c r="K1864" s="33" t="s">
        <v>601</v>
      </c>
      <c r="L1864" s="33" t="s">
        <v>805</v>
      </c>
      <c r="M1864" s="35">
        <f>IFERROR(INDEX(FreeStand_MedicareCRs!E:E,MATCH(Table1[[#This Row],[Medicare Number]],FreeStand_MedicareCRs!A:A,0)),INDEX(HospitalBased_Mdcr_Rates!G:G,MATCH(Table1[[#This Row],[Medicare Number]],HospitalBased_Mdcr_Rates!E:E,0)))</f>
        <v>106.75</v>
      </c>
      <c r="N1864" s="35" t="str">
        <f>IFERROR(IF(Table1[[#This Row],[Medicare Rate in CR]]&gt;0,"Y","N"),"N")</f>
        <v>Y</v>
      </c>
      <c r="O1864" s="40">
        <f>Table1[[#This Row],[Medicare Rate in CR]]*Table1[[#This Row],[SumOfUnits]]*Table1[[#This Row],[Actuarial Factor 6/13/22]]</f>
        <v>2354.953026238411</v>
      </c>
      <c r="P186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2354.953026238411</v>
      </c>
      <c r="Q1864" s="37">
        <f>Table1[[#This Row],[Trended Medicare Pricing for all RHCs]]-Table1[[#This Row],[SumOfSFY23 Estimated Payment 6/13/2022]]</f>
        <v>-789.04714160170761</v>
      </c>
      <c r="R1864" s="35">
        <f>Table1[[#This Row],[SumOfUnits]]*Table1[[#This Row],[Actuarial Factor 6/13/22]]</f>
        <v>22.06044989450502</v>
      </c>
    </row>
    <row r="1865" spans="1:18" x14ac:dyDescent="0.2">
      <c r="A1865" s="178" t="s">
        <v>91</v>
      </c>
      <c r="B1865" s="33" t="s">
        <v>687</v>
      </c>
      <c r="C1865" s="33" t="s">
        <v>220</v>
      </c>
      <c r="D1865" s="33" t="s">
        <v>184</v>
      </c>
      <c r="E1865" s="33" t="s">
        <v>790</v>
      </c>
      <c r="F1865" s="37">
        <v>7049.48</v>
      </c>
      <c r="G1865" s="33">
        <v>50</v>
      </c>
      <c r="H1865" s="33">
        <v>50</v>
      </c>
      <c r="I1865" s="37">
        <f>Table1[[#This Row],[SumOfPaid]]*Table1[[#This Row],[Actuarial Factor 6/13/22]]</f>
        <v>13315.751678381615</v>
      </c>
      <c r="J1865" s="33">
        <v>1.888898426321036</v>
      </c>
      <c r="K1865" s="33" t="s">
        <v>601</v>
      </c>
      <c r="L1865" s="33" t="s">
        <v>805</v>
      </c>
      <c r="M1865" s="35">
        <f>IFERROR(INDEX(FreeStand_MedicareCRs!E:E,MATCH(Table1[[#This Row],[Medicare Number]],FreeStand_MedicareCRs!A:A,0)),INDEX(HospitalBased_Mdcr_Rates!G:G,MATCH(Table1[[#This Row],[Medicare Number]],HospitalBased_Mdcr_Rates!E:E,0)))</f>
        <v>106.75</v>
      </c>
      <c r="N1865" s="35" t="str">
        <f>IFERROR(IF(Table1[[#This Row],[Medicare Rate in CR]]&gt;0,"Y","N"),"N")</f>
        <v>Y</v>
      </c>
      <c r="O1865" s="40">
        <f>Table1[[#This Row],[Medicare Rate in CR]]*Table1[[#This Row],[SumOfUnits]]*Table1[[#This Row],[Actuarial Factor 6/13/22]]</f>
        <v>10081.995350488529</v>
      </c>
      <c r="P186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10081.995350488529</v>
      </c>
      <c r="Q1865" s="37">
        <f>Table1[[#This Row],[Trended Medicare Pricing for all RHCs]]-Table1[[#This Row],[SumOfSFY23 Estimated Payment 6/13/2022]]</f>
        <v>-3233.7563278930866</v>
      </c>
      <c r="R1865" s="35">
        <f>Table1[[#This Row],[SumOfUnits]]*Table1[[#This Row],[Actuarial Factor 6/13/22]]</f>
        <v>94.444921316051804</v>
      </c>
    </row>
    <row r="1866" spans="1:18" x14ac:dyDescent="0.2">
      <c r="A1866" s="178" t="s">
        <v>91</v>
      </c>
      <c r="B1866" s="33" t="s">
        <v>687</v>
      </c>
      <c r="C1866" s="33" t="s">
        <v>220</v>
      </c>
      <c r="D1866" s="33" t="s">
        <v>184</v>
      </c>
      <c r="E1866" s="33" t="s">
        <v>789</v>
      </c>
      <c r="F1866" s="37">
        <v>11041.11</v>
      </c>
      <c r="G1866" s="33">
        <v>80</v>
      </c>
      <c r="H1866" s="33">
        <v>80</v>
      </c>
      <c r="I1866" s="37">
        <f>Table1[[#This Row],[SumOfPaid]]*Table1[[#This Row],[Actuarial Factor 6/13/22]]</f>
        <v>16902.106435270496</v>
      </c>
      <c r="J1866" s="33">
        <v>1.5308339863718861</v>
      </c>
      <c r="K1866" s="33" t="s">
        <v>601</v>
      </c>
      <c r="L1866" s="33" t="s">
        <v>805</v>
      </c>
      <c r="M1866" s="35">
        <f>IFERROR(INDEX(FreeStand_MedicareCRs!E:E,MATCH(Table1[[#This Row],[Medicare Number]],FreeStand_MedicareCRs!A:A,0)),INDEX(HospitalBased_Mdcr_Rates!G:G,MATCH(Table1[[#This Row],[Medicare Number]],HospitalBased_Mdcr_Rates!E:E,0)))</f>
        <v>106.75</v>
      </c>
      <c r="N1866" s="35" t="str">
        <f>IFERROR(IF(Table1[[#This Row],[Medicare Rate in CR]]&gt;0,"Y","N"),"N")</f>
        <v>Y</v>
      </c>
      <c r="O1866" s="40">
        <f>Table1[[#This Row],[Medicare Rate in CR]]*Table1[[#This Row],[SumOfUnits]]*Table1[[#This Row],[Actuarial Factor 6/13/22]]</f>
        <v>13073.322243615907</v>
      </c>
      <c r="P186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13073.322243615907</v>
      </c>
      <c r="Q1866" s="37">
        <f>Table1[[#This Row],[Trended Medicare Pricing for all RHCs]]-Table1[[#This Row],[SumOfSFY23 Estimated Payment 6/13/2022]]</f>
        <v>-3828.7841916545894</v>
      </c>
      <c r="R1866" s="35">
        <f>Table1[[#This Row],[SumOfUnits]]*Table1[[#This Row],[Actuarial Factor 6/13/22]]</f>
        <v>122.46671890975088</v>
      </c>
    </row>
    <row r="1867" spans="1:18" x14ac:dyDescent="0.2">
      <c r="A1867" s="178" t="s">
        <v>91</v>
      </c>
      <c r="B1867" s="33" t="s">
        <v>687</v>
      </c>
      <c r="C1867" s="33" t="s">
        <v>220</v>
      </c>
      <c r="D1867" s="33" t="s">
        <v>184</v>
      </c>
      <c r="E1867" s="33" t="s">
        <v>791</v>
      </c>
      <c r="F1867" s="37">
        <v>544.29999999999995</v>
      </c>
      <c r="G1867" s="33">
        <v>4</v>
      </c>
      <c r="H1867" s="33">
        <v>4</v>
      </c>
      <c r="I1867" s="37">
        <f>Table1[[#This Row],[SumOfPaid]]*Table1[[#This Row],[Actuarial Factor 6/13/22]]</f>
        <v>889.07314296419622</v>
      </c>
      <c r="J1867" s="33">
        <v>1.6334248446889514</v>
      </c>
      <c r="K1867" s="33" t="s">
        <v>601</v>
      </c>
      <c r="L1867" s="33" t="s">
        <v>805</v>
      </c>
      <c r="M1867" s="35">
        <f>IFERROR(INDEX(FreeStand_MedicareCRs!E:E,MATCH(Table1[[#This Row],[Medicare Number]],FreeStand_MedicareCRs!A:A,0)),INDEX(HospitalBased_Mdcr_Rates!G:G,MATCH(Table1[[#This Row],[Medicare Number]],HospitalBased_Mdcr_Rates!E:E,0)))</f>
        <v>106.75</v>
      </c>
      <c r="N1867" s="35" t="str">
        <f>IFERROR(IF(Table1[[#This Row],[Medicare Rate in CR]]&gt;0,"Y","N"),"N")</f>
        <v>Y</v>
      </c>
      <c r="O1867" s="40">
        <f>Table1[[#This Row],[Medicare Rate in CR]]*Table1[[#This Row],[SumOfUnits]]*Table1[[#This Row],[Actuarial Factor 6/13/22]]</f>
        <v>697.47240868218228</v>
      </c>
      <c r="P186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697.47240868218228</v>
      </c>
      <c r="Q1867" s="37">
        <f>Table1[[#This Row],[Trended Medicare Pricing for all RHCs]]-Table1[[#This Row],[SumOfSFY23 Estimated Payment 6/13/2022]]</f>
        <v>-191.60073428201395</v>
      </c>
      <c r="R1867" s="35">
        <f>Table1[[#This Row],[SumOfUnits]]*Table1[[#This Row],[Actuarial Factor 6/13/22]]</f>
        <v>6.5336993787558058</v>
      </c>
    </row>
    <row r="1868" spans="1:18" x14ac:dyDescent="0.2">
      <c r="A1868" s="178" t="s">
        <v>91</v>
      </c>
      <c r="B1868" s="33" t="s">
        <v>687</v>
      </c>
      <c r="C1868" s="33" t="s">
        <v>220</v>
      </c>
      <c r="D1868" s="33" t="s">
        <v>184</v>
      </c>
      <c r="E1868" s="33" t="s">
        <v>788</v>
      </c>
      <c r="F1868" s="37">
        <v>3635.0299999999997</v>
      </c>
      <c r="G1868" s="33">
        <v>25</v>
      </c>
      <c r="H1868" s="33">
        <v>25</v>
      </c>
      <c r="I1868" s="37">
        <f>Table1[[#This Row],[SumOfPaid]]*Table1[[#This Row],[Actuarial Factor 6/13/22]]</f>
        <v>6933.9396937619886</v>
      </c>
      <c r="J1868" s="33">
        <v>1.9075330035135856</v>
      </c>
      <c r="K1868" s="33" t="s">
        <v>601</v>
      </c>
      <c r="L1868" s="33" t="s">
        <v>805</v>
      </c>
      <c r="M1868" s="35">
        <f>IFERROR(INDEX(FreeStand_MedicareCRs!E:E,MATCH(Table1[[#This Row],[Medicare Number]],FreeStand_MedicareCRs!A:A,0)),INDEX(HospitalBased_Mdcr_Rates!G:G,MATCH(Table1[[#This Row],[Medicare Number]],HospitalBased_Mdcr_Rates!E:E,0)))</f>
        <v>106.75</v>
      </c>
      <c r="N1868" s="35" t="str">
        <f>IFERROR(IF(Table1[[#This Row],[Medicare Rate in CR]]&gt;0,"Y","N"),"N")</f>
        <v>Y</v>
      </c>
      <c r="O1868" s="40">
        <f>Table1[[#This Row],[Medicare Rate in CR]]*Table1[[#This Row],[SumOfUnits]]*Table1[[#This Row],[Actuarial Factor 6/13/22]]</f>
        <v>5090.7287031268816</v>
      </c>
      <c r="P186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5090.7287031268816</v>
      </c>
      <c r="Q1868" s="37">
        <f>Table1[[#This Row],[Trended Medicare Pricing for all RHCs]]-Table1[[#This Row],[SumOfSFY23 Estimated Payment 6/13/2022]]</f>
        <v>-1843.210990635107</v>
      </c>
      <c r="R1868" s="35">
        <f>Table1[[#This Row],[SumOfUnits]]*Table1[[#This Row],[Actuarial Factor 6/13/22]]</f>
        <v>47.688325087839637</v>
      </c>
    </row>
    <row r="1869" spans="1:18" x14ac:dyDescent="0.2">
      <c r="A1869" s="178" t="s">
        <v>91</v>
      </c>
      <c r="B1869" s="33" t="s">
        <v>687</v>
      </c>
      <c r="C1869" s="33" t="s">
        <v>220</v>
      </c>
      <c r="D1869" s="33" t="s">
        <v>184</v>
      </c>
      <c r="E1869" s="33" t="s">
        <v>787</v>
      </c>
      <c r="F1869" s="37">
        <v>532.85</v>
      </c>
      <c r="G1869" s="33">
        <v>4</v>
      </c>
      <c r="H1869" s="33">
        <v>4</v>
      </c>
      <c r="I1869" s="37">
        <f>Table1[[#This Row],[SumOfPaid]]*Table1[[#This Row],[Actuarial Factor 6/13/22]]</f>
        <v>641.6109274974458</v>
      </c>
      <c r="J1869" s="33">
        <v>1.2041117152997012</v>
      </c>
      <c r="K1869" s="33" t="s">
        <v>601</v>
      </c>
      <c r="L1869" s="33" t="s">
        <v>805</v>
      </c>
      <c r="M1869" s="35">
        <f>IFERROR(INDEX(FreeStand_MedicareCRs!E:E,MATCH(Table1[[#This Row],[Medicare Number]],FreeStand_MedicareCRs!A:A,0)),INDEX(HospitalBased_Mdcr_Rates!G:G,MATCH(Table1[[#This Row],[Medicare Number]],HospitalBased_Mdcr_Rates!E:E,0)))</f>
        <v>106.75</v>
      </c>
      <c r="N1869" s="35" t="str">
        <f>IFERROR(IF(Table1[[#This Row],[Medicare Rate in CR]]&gt;0,"Y","N"),"N")</f>
        <v>Y</v>
      </c>
      <c r="O1869" s="40">
        <f>Table1[[#This Row],[Medicare Rate in CR]]*Table1[[#This Row],[SumOfUnits]]*Table1[[#This Row],[Actuarial Factor 6/13/22]]</f>
        <v>514.15570243297236</v>
      </c>
      <c r="P186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514.15570243297236</v>
      </c>
      <c r="Q1869" s="37">
        <f>Table1[[#This Row],[Trended Medicare Pricing for all RHCs]]-Table1[[#This Row],[SumOfSFY23 Estimated Payment 6/13/2022]]</f>
        <v>-127.45522506447344</v>
      </c>
      <c r="R1869" s="35">
        <f>Table1[[#This Row],[SumOfUnits]]*Table1[[#This Row],[Actuarial Factor 6/13/22]]</f>
        <v>4.8164468611988047</v>
      </c>
    </row>
    <row r="1870" spans="1:18" x14ac:dyDescent="0.2">
      <c r="A1870" s="178" t="s">
        <v>91</v>
      </c>
      <c r="B1870" s="33" t="s">
        <v>687</v>
      </c>
      <c r="C1870" s="33" t="s">
        <v>220</v>
      </c>
      <c r="D1870" s="33" t="s">
        <v>2</v>
      </c>
      <c r="E1870" s="33" t="s">
        <v>801</v>
      </c>
      <c r="F1870" s="37">
        <v>588.93999999999994</v>
      </c>
      <c r="G1870" s="33">
        <v>4</v>
      </c>
      <c r="H1870" s="33">
        <v>4</v>
      </c>
      <c r="I1870" s="37">
        <f>Table1[[#This Row],[SumOfPaid]]*Table1[[#This Row],[Actuarial Factor 6/13/22]]</f>
        <v>883.75434229462655</v>
      </c>
      <c r="J1870" s="33">
        <v>1.5005846814524852</v>
      </c>
      <c r="K1870" s="33" t="s">
        <v>601</v>
      </c>
      <c r="L1870" s="33" t="s">
        <v>805</v>
      </c>
      <c r="M1870" s="35">
        <f>IFERROR(INDEX(FreeStand_MedicareCRs!E:E,MATCH(Table1[[#This Row],[Medicare Number]],FreeStand_MedicareCRs!A:A,0)),INDEX(HospitalBased_Mdcr_Rates!G:G,MATCH(Table1[[#This Row],[Medicare Number]],HospitalBased_Mdcr_Rates!E:E,0)))</f>
        <v>106.75</v>
      </c>
      <c r="N1870" s="35" t="str">
        <f>IFERROR(IF(Table1[[#This Row],[Medicare Rate in CR]]&gt;0,"Y","N"),"N")</f>
        <v>Y</v>
      </c>
      <c r="O1870" s="40">
        <f>Table1[[#This Row],[Medicare Rate in CR]]*Table1[[#This Row],[SumOfUnits]]*Table1[[#This Row],[Actuarial Factor 6/13/22]]</f>
        <v>640.74965898021117</v>
      </c>
      <c r="P187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640.74965898021117</v>
      </c>
      <c r="Q1870" s="37">
        <f>Table1[[#This Row],[Trended Medicare Pricing for all RHCs]]-Table1[[#This Row],[SumOfSFY23 Estimated Payment 6/13/2022]]</f>
        <v>-243.00468331441539</v>
      </c>
      <c r="R1870" s="35">
        <f>Table1[[#This Row],[SumOfUnits]]*Table1[[#This Row],[Actuarial Factor 6/13/22]]</f>
        <v>6.002338725809941</v>
      </c>
    </row>
    <row r="1871" spans="1:18" x14ac:dyDescent="0.2">
      <c r="A1871" s="178" t="s">
        <v>91</v>
      </c>
      <c r="B1871" s="33" t="s">
        <v>687</v>
      </c>
      <c r="C1871" s="33" t="s">
        <v>220</v>
      </c>
      <c r="D1871" s="33" t="s">
        <v>2</v>
      </c>
      <c r="E1871" s="33" t="s">
        <v>800</v>
      </c>
      <c r="F1871" s="37">
        <v>145.85</v>
      </c>
      <c r="G1871" s="33">
        <v>1</v>
      </c>
      <c r="H1871" s="33">
        <v>1</v>
      </c>
      <c r="I1871" s="37">
        <f>Table1[[#This Row],[SumOfPaid]]*Table1[[#This Row],[Actuarial Factor 6/13/22]]</f>
        <v>152.99728335627017</v>
      </c>
      <c r="J1871" s="33">
        <v>1.0490043425181363</v>
      </c>
      <c r="K1871" s="33" t="s">
        <v>601</v>
      </c>
      <c r="L1871" s="33" t="s">
        <v>805</v>
      </c>
      <c r="M1871" s="35">
        <f>IFERROR(INDEX(FreeStand_MedicareCRs!E:E,MATCH(Table1[[#This Row],[Medicare Number]],FreeStand_MedicareCRs!A:A,0)),INDEX(HospitalBased_Mdcr_Rates!G:G,MATCH(Table1[[#This Row],[Medicare Number]],HospitalBased_Mdcr_Rates!E:E,0)))</f>
        <v>106.75</v>
      </c>
      <c r="N1871" s="35" t="str">
        <f>IFERROR(IF(Table1[[#This Row],[Medicare Rate in CR]]&gt;0,"Y","N"),"N")</f>
        <v>Y</v>
      </c>
      <c r="O1871" s="40">
        <f>Table1[[#This Row],[Medicare Rate in CR]]*Table1[[#This Row],[SumOfUnits]]*Table1[[#This Row],[Actuarial Factor 6/13/22]]</f>
        <v>111.98121356381105</v>
      </c>
      <c r="P187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111.98121356381105</v>
      </c>
      <c r="Q1871" s="37">
        <f>Table1[[#This Row],[Trended Medicare Pricing for all RHCs]]-Table1[[#This Row],[SumOfSFY23 Estimated Payment 6/13/2022]]</f>
        <v>-41.01606979245912</v>
      </c>
      <c r="R1871" s="35">
        <f>Table1[[#This Row],[SumOfUnits]]*Table1[[#This Row],[Actuarial Factor 6/13/22]]</f>
        <v>1.0490043425181363</v>
      </c>
    </row>
    <row r="1872" spans="1:18" x14ac:dyDescent="0.2">
      <c r="A1872" s="178" t="s">
        <v>91</v>
      </c>
      <c r="B1872" s="33" t="s">
        <v>687</v>
      </c>
      <c r="C1872" s="33" t="s">
        <v>220</v>
      </c>
      <c r="D1872" s="33" t="s">
        <v>2</v>
      </c>
      <c r="E1872" s="33" t="s">
        <v>798</v>
      </c>
      <c r="F1872" s="37">
        <v>586.17000000000007</v>
      </c>
      <c r="G1872" s="33">
        <v>4</v>
      </c>
      <c r="H1872" s="33">
        <v>4</v>
      </c>
      <c r="I1872" s="37">
        <f>Table1[[#This Row],[SumOfPaid]]*Table1[[#This Row],[Actuarial Factor 6/13/22]]</f>
        <v>762.46229314056541</v>
      </c>
      <c r="J1872" s="33">
        <v>1.3007528415656981</v>
      </c>
      <c r="K1872" s="33" t="s">
        <v>601</v>
      </c>
      <c r="L1872" s="33" t="s">
        <v>805</v>
      </c>
      <c r="M1872" s="35">
        <f>IFERROR(INDEX(FreeStand_MedicareCRs!E:E,MATCH(Table1[[#This Row],[Medicare Number]],FreeStand_MedicareCRs!A:A,0)),INDEX(HospitalBased_Mdcr_Rates!G:G,MATCH(Table1[[#This Row],[Medicare Number]],HospitalBased_Mdcr_Rates!E:E,0)))</f>
        <v>106.75</v>
      </c>
      <c r="N1872" s="35" t="str">
        <f>IFERROR(IF(Table1[[#This Row],[Medicare Rate in CR]]&gt;0,"Y","N"),"N")</f>
        <v>Y</v>
      </c>
      <c r="O1872" s="40">
        <f>Table1[[#This Row],[Medicare Rate in CR]]*Table1[[#This Row],[SumOfUnits]]*Table1[[#This Row],[Actuarial Factor 6/13/22]]</f>
        <v>555.42146334855306</v>
      </c>
      <c r="P187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555.42146334855306</v>
      </c>
      <c r="Q1872" s="37">
        <f>Table1[[#This Row],[Trended Medicare Pricing for all RHCs]]-Table1[[#This Row],[SumOfSFY23 Estimated Payment 6/13/2022]]</f>
        <v>-207.04082979201235</v>
      </c>
      <c r="R1872" s="35">
        <f>Table1[[#This Row],[SumOfUnits]]*Table1[[#This Row],[Actuarial Factor 6/13/22]]</f>
        <v>5.2030113662627926</v>
      </c>
    </row>
    <row r="1873" spans="1:18" x14ac:dyDescent="0.2">
      <c r="A1873" s="178" t="s">
        <v>91</v>
      </c>
      <c r="B1873" s="33" t="s">
        <v>687</v>
      </c>
      <c r="C1873" s="33" t="s">
        <v>220</v>
      </c>
      <c r="D1873" s="33" t="s">
        <v>2</v>
      </c>
      <c r="E1873" s="33" t="s">
        <v>799</v>
      </c>
      <c r="F1873" s="37">
        <v>239.58999999999997</v>
      </c>
      <c r="G1873" s="33">
        <v>2</v>
      </c>
      <c r="H1873" s="33">
        <v>2</v>
      </c>
      <c r="I1873" s="37">
        <f>Table1[[#This Row],[SumOfPaid]]*Table1[[#This Row],[Actuarial Factor 6/13/22]]</f>
        <v>283.23923972992947</v>
      </c>
      <c r="J1873" s="33">
        <v>1.182183061604948</v>
      </c>
      <c r="K1873" s="33" t="s">
        <v>601</v>
      </c>
      <c r="L1873" s="33" t="s">
        <v>805</v>
      </c>
      <c r="M1873" s="35">
        <f>IFERROR(INDEX(FreeStand_MedicareCRs!E:E,MATCH(Table1[[#This Row],[Medicare Number]],FreeStand_MedicareCRs!A:A,0)),INDEX(HospitalBased_Mdcr_Rates!G:G,MATCH(Table1[[#This Row],[Medicare Number]],HospitalBased_Mdcr_Rates!E:E,0)))</f>
        <v>106.75</v>
      </c>
      <c r="N1873" s="35" t="str">
        <f>IFERROR(IF(Table1[[#This Row],[Medicare Rate in CR]]&gt;0,"Y","N"),"N")</f>
        <v>Y</v>
      </c>
      <c r="O1873" s="40">
        <f>Table1[[#This Row],[Medicare Rate in CR]]*Table1[[#This Row],[SumOfUnits]]*Table1[[#This Row],[Actuarial Factor 6/13/22]]</f>
        <v>252.39608365265642</v>
      </c>
      <c r="P187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252.39608365265642</v>
      </c>
      <c r="Q1873" s="37">
        <f>Table1[[#This Row],[Trended Medicare Pricing for all RHCs]]-Table1[[#This Row],[SumOfSFY23 Estimated Payment 6/13/2022]]</f>
        <v>-30.843156077273051</v>
      </c>
      <c r="R1873" s="35">
        <f>Table1[[#This Row],[SumOfUnits]]*Table1[[#This Row],[Actuarial Factor 6/13/22]]</f>
        <v>2.364366123209896</v>
      </c>
    </row>
    <row r="1874" spans="1:18" x14ac:dyDescent="0.2">
      <c r="A1874" s="178" t="s">
        <v>91</v>
      </c>
      <c r="B1874" s="33" t="s">
        <v>687</v>
      </c>
      <c r="C1874" s="33" t="s">
        <v>220</v>
      </c>
      <c r="D1874" s="33" t="s">
        <v>185</v>
      </c>
      <c r="E1874" s="33" t="s">
        <v>794</v>
      </c>
      <c r="F1874" s="37">
        <v>1020.95</v>
      </c>
      <c r="G1874" s="33">
        <v>7</v>
      </c>
      <c r="H1874" s="33">
        <v>7</v>
      </c>
      <c r="I1874" s="37">
        <f>Table1[[#This Row],[SumOfPaid]]*Table1[[#This Row],[Actuarial Factor 6/13/22]]</f>
        <v>1128.7940984050406</v>
      </c>
      <c r="J1874" s="33">
        <v>1.1056311263088696</v>
      </c>
      <c r="K1874" s="33" t="s">
        <v>601</v>
      </c>
      <c r="L1874" s="33" t="s">
        <v>805</v>
      </c>
      <c r="M1874" s="35">
        <f>IFERROR(INDEX(FreeStand_MedicareCRs!E:E,MATCH(Table1[[#This Row],[Medicare Number]],FreeStand_MedicareCRs!A:A,0)),INDEX(HospitalBased_Mdcr_Rates!G:G,MATCH(Table1[[#This Row],[Medicare Number]],HospitalBased_Mdcr_Rates!E:E,0)))</f>
        <v>106.75</v>
      </c>
      <c r="N1874" s="35" t="str">
        <f>IFERROR(IF(Table1[[#This Row],[Medicare Rate in CR]]&gt;0,"Y","N"),"N")</f>
        <v>Y</v>
      </c>
      <c r="O1874" s="40">
        <f>Table1[[#This Row],[Medicare Rate in CR]]*Table1[[#This Row],[SumOfUnits]]*Table1[[#This Row],[Actuarial Factor 6/13/22]]</f>
        <v>826.18285913430282</v>
      </c>
      <c r="P187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826.18285913430282</v>
      </c>
      <c r="Q1874" s="37">
        <f>Table1[[#This Row],[Trended Medicare Pricing for all RHCs]]-Table1[[#This Row],[SumOfSFY23 Estimated Payment 6/13/2022]]</f>
        <v>-302.61123927073777</v>
      </c>
      <c r="R1874" s="35">
        <f>Table1[[#This Row],[SumOfUnits]]*Table1[[#This Row],[Actuarial Factor 6/13/22]]</f>
        <v>7.7394178841620871</v>
      </c>
    </row>
    <row r="1875" spans="1:18" x14ac:dyDescent="0.2">
      <c r="A1875" s="178" t="s">
        <v>91</v>
      </c>
      <c r="B1875" s="33" t="s">
        <v>687</v>
      </c>
      <c r="C1875" s="33" t="s">
        <v>220</v>
      </c>
      <c r="D1875" s="33" t="s">
        <v>185</v>
      </c>
      <c r="E1875" s="33" t="s">
        <v>797</v>
      </c>
      <c r="F1875" s="37">
        <v>1169.57</v>
      </c>
      <c r="G1875" s="33">
        <v>8</v>
      </c>
      <c r="H1875" s="33">
        <v>8</v>
      </c>
      <c r="I1875" s="37">
        <f>Table1[[#This Row],[SumOfPaid]]*Table1[[#This Row],[Actuarial Factor 6/13/22]]</f>
        <v>1110.1287838273031</v>
      </c>
      <c r="J1875" s="33">
        <v>0.94917686314397864</v>
      </c>
      <c r="K1875" s="33" t="s">
        <v>601</v>
      </c>
      <c r="L1875" s="33" t="s">
        <v>805</v>
      </c>
      <c r="M1875" s="35">
        <f>IFERROR(INDEX(FreeStand_MedicareCRs!E:E,MATCH(Table1[[#This Row],[Medicare Number]],FreeStand_MedicareCRs!A:A,0)),INDEX(HospitalBased_Mdcr_Rates!G:G,MATCH(Table1[[#This Row],[Medicare Number]],HospitalBased_Mdcr_Rates!E:E,0)))</f>
        <v>106.75</v>
      </c>
      <c r="N1875" s="35" t="str">
        <f>IFERROR(IF(Table1[[#This Row],[Medicare Rate in CR]]&gt;0,"Y","N"),"N")</f>
        <v>Y</v>
      </c>
      <c r="O1875" s="40">
        <f>Table1[[#This Row],[Medicare Rate in CR]]*Table1[[#This Row],[SumOfUnits]]*Table1[[#This Row],[Actuarial Factor 6/13/22]]</f>
        <v>810.59704112495774</v>
      </c>
      <c r="P187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810.59704112495774</v>
      </c>
      <c r="Q1875" s="37">
        <f>Table1[[#This Row],[Trended Medicare Pricing for all RHCs]]-Table1[[#This Row],[SumOfSFY23 Estimated Payment 6/13/2022]]</f>
        <v>-299.53174270234535</v>
      </c>
      <c r="R1875" s="35">
        <f>Table1[[#This Row],[SumOfUnits]]*Table1[[#This Row],[Actuarial Factor 6/13/22]]</f>
        <v>7.5934149051518292</v>
      </c>
    </row>
    <row r="1876" spans="1:18" x14ac:dyDescent="0.2">
      <c r="A1876" s="178" t="s">
        <v>91</v>
      </c>
      <c r="B1876" s="33" t="s">
        <v>687</v>
      </c>
      <c r="C1876" s="33" t="s">
        <v>220</v>
      </c>
      <c r="D1876" s="33" t="s">
        <v>185</v>
      </c>
      <c r="E1876" s="33" t="s">
        <v>795</v>
      </c>
      <c r="F1876" s="37">
        <v>7177.1200000000008</v>
      </c>
      <c r="G1876" s="33">
        <v>49</v>
      </c>
      <c r="H1876" s="33">
        <v>49</v>
      </c>
      <c r="I1876" s="37">
        <f>Table1[[#This Row],[SumOfPaid]]*Table1[[#This Row],[Actuarial Factor 6/13/22]]</f>
        <v>8677.5667477270945</v>
      </c>
      <c r="J1876" s="33">
        <v>1.2090597269833991</v>
      </c>
      <c r="K1876" s="33" t="s">
        <v>601</v>
      </c>
      <c r="L1876" s="33" t="s">
        <v>805</v>
      </c>
      <c r="M1876" s="35">
        <f>IFERROR(INDEX(FreeStand_MedicareCRs!E:E,MATCH(Table1[[#This Row],[Medicare Number]],FreeStand_MedicareCRs!A:A,0)),INDEX(HospitalBased_Mdcr_Rates!G:G,MATCH(Table1[[#This Row],[Medicare Number]],HospitalBased_Mdcr_Rates!E:E,0)))</f>
        <v>106.75</v>
      </c>
      <c r="N1876" s="35" t="str">
        <f>IFERROR(IF(Table1[[#This Row],[Medicare Rate in CR]]&gt;0,"Y","N"),"N")</f>
        <v>Y</v>
      </c>
      <c r="O1876" s="40">
        <f>Table1[[#This Row],[Medicare Rate in CR]]*Table1[[#This Row],[SumOfUnits]]*Table1[[#This Row],[Actuarial Factor 6/13/22]]</f>
        <v>6324.2891669184155</v>
      </c>
      <c r="P187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6324.2891669184155</v>
      </c>
      <c r="Q1876" s="37">
        <f>Table1[[#This Row],[Trended Medicare Pricing for all RHCs]]-Table1[[#This Row],[SumOfSFY23 Estimated Payment 6/13/2022]]</f>
        <v>-2353.277580808679</v>
      </c>
      <c r="R1876" s="35">
        <f>Table1[[#This Row],[SumOfUnits]]*Table1[[#This Row],[Actuarial Factor 6/13/22]]</f>
        <v>59.243926622186557</v>
      </c>
    </row>
    <row r="1877" spans="1:18" x14ac:dyDescent="0.2">
      <c r="A1877" s="178" t="s">
        <v>91</v>
      </c>
      <c r="B1877" s="33" t="s">
        <v>687</v>
      </c>
      <c r="C1877" s="33" t="s">
        <v>192</v>
      </c>
      <c r="D1877" s="33" t="s">
        <v>184</v>
      </c>
      <c r="E1877" s="33" t="s">
        <v>786</v>
      </c>
      <c r="F1877" s="37">
        <v>145.85</v>
      </c>
      <c r="G1877" s="33">
        <v>1</v>
      </c>
      <c r="H1877" s="33">
        <v>1</v>
      </c>
      <c r="I1877" s="37">
        <f>Table1[[#This Row],[SumOfPaid]]*Table1[[#This Row],[Actuarial Factor 6/13/22]]</f>
        <v>191.12263822332295</v>
      </c>
      <c r="J1877" s="33">
        <v>1.3104054729058825</v>
      </c>
      <c r="K1877" s="33" t="s">
        <v>601</v>
      </c>
      <c r="L1877" s="33" t="s">
        <v>805</v>
      </c>
      <c r="M1877" s="35">
        <f>IFERROR(INDEX(FreeStand_MedicareCRs!E:E,MATCH(Table1[[#This Row],[Medicare Number]],FreeStand_MedicareCRs!A:A,0)),INDEX(HospitalBased_Mdcr_Rates!G:G,MATCH(Table1[[#This Row],[Medicare Number]],HospitalBased_Mdcr_Rates!E:E,0)))</f>
        <v>106.75</v>
      </c>
      <c r="N1877" s="35" t="str">
        <f>IFERROR(IF(Table1[[#This Row],[Medicare Rate in CR]]&gt;0,"Y","N"),"N")</f>
        <v>Y</v>
      </c>
      <c r="O1877" s="40">
        <f>Table1[[#This Row],[Medicare Rate in CR]]*Table1[[#This Row],[SumOfUnits]]*Table1[[#This Row],[Actuarial Factor 6/13/22]]</f>
        <v>139.88578423270295</v>
      </c>
      <c r="P187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139.88578423270295</v>
      </c>
      <c r="Q1877" s="37">
        <f>Table1[[#This Row],[Trended Medicare Pricing for all RHCs]]-Table1[[#This Row],[SumOfSFY23 Estimated Payment 6/13/2022]]</f>
        <v>-51.236853990620006</v>
      </c>
      <c r="R1877" s="35">
        <f>Table1[[#This Row],[SumOfUnits]]*Table1[[#This Row],[Actuarial Factor 6/13/22]]</f>
        <v>1.3104054729058825</v>
      </c>
    </row>
    <row r="1878" spans="1:18" x14ac:dyDescent="0.2">
      <c r="A1878" s="178" t="s">
        <v>92</v>
      </c>
      <c r="B1878" s="33" t="s">
        <v>712</v>
      </c>
      <c r="C1878" s="33" t="s">
        <v>421</v>
      </c>
      <c r="D1878" s="33" t="s">
        <v>184</v>
      </c>
      <c r="E1878" s="33" t="s">
        <v>792</v>
      </c>
      <c r="F1878" s="37">
        <v>217.12</v>
      </c>
      <c r="G1878" s="33">
        <v>1</v>
      </c>
      <c r="H1878" s="33">
        <v>1</v>
      </c>
      <c r="I1878" s="37">
        <f>Table1[[#This Row],[SumOfPaid]]*Table1[[#This Row],[Actuarial Factor 6/13/22]]</f>
        <v>317.02114072914554</v>
      </c>
      <c r="J1878" s="33">
        <v>1.4601194764606924</v>
      </c>
      <c r="K1878" s="33" t="s">
        <v>310</v>
      </c>
      <c r="L1878" s="33" t="s">
        <v>805</v>
      </c>
      <c r="M1878" s="35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78" s="35" t="str">
        <f>IFERROR(IF(Table1[[#This Row],[Medicare Rate in CR]]&gt;0,"Y","N"),"N")</f>
        <v>Y</v>
      </c>
      <c r="O1878" s="40">
        <f>Table1[[#This Row],[Medicare Rate in CR]]*Table1[[#This Row],[SumOfUnits]]*Table1[[#This Row],[Actuarial Factor 6/13/22]]</f>
        <v>486.59941672529033</v>
      </c>
      <c r="P187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486.59941672529033</v>
      </c>
      <c r="Q1878" s="37">
        <f>Table1[[#This Row],[Trended Medicare Pricing for all RHCs]]-Table1[[#This Row],[SumOfSFY23 Estimated Payment 6/13/2022]]</f>
        <v>169.57827599614478</v>
      </c>
      <c r="R1878" s="35">
        <f>Table1[[#This Row],[SumOfUnits]]*Table1[[#This Row],[Actuarial Factor 6/13/22]]</f>
        <v>1.4601194764606924</v>
      </c>
    </row>
    <row r="1879" spans="1:18" x14ac:dyDescent="0.2">
      <c r="A1879" s="178" t="s">
        <v>92</v>
      </c>
      <c r="B1879" s="33" t="s">
        <v>712</v>
      </c>
      <c r="C1879" s="33" t="s">
        <v>426</v>
      </c>
      <c r="D1879" s="33" t="s">
        <v>184</v>
      </c>
      <c r="E1879" s="33" t="s">
        <v>786</v>
      </c>
      <c r="F1879" s="37">
        <v>1069.55</v>
      </c>
      <c r="G1879" s="33">
        <v>5</v>
      </c>
      <c r="H1879" s="33">
        <v>5</v>
      </c>
      <c r="I1879" s="37">
        <f>Table1[[#This Row],[SumOfPaid]]*Table1[[#This Row],[Actuarial Factor 6/13/22]]</f>
        <v>1527.1951537744035</v>
      </c>
      <c r="J1879" s="33">
        <v>1.4278857031222509</v>
      </c>
      <c r="K1879" s="33" t="s">
        <v>310</v>
      </c>
      <c r="L1879" s="33" t="s">
        <v>805</v>
      </c>
      <c r="M1879" s="35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79" s="35" t="str">
        <f>IFERROR(IF(Table1[[#This Row],[Medicare Rate in CR]]&gt;0,"Y","N"),"N")</f>
        <v>Y</v>
      </c>
      <c r="O1879" s="40">
        <f>Table1[[#This Row],[Medicare Rate in CR]]*Table1[[#This Row],[SumOfUnits]]*Table1[[#This Row],[Actuarial Factor 6/13/22]]</f>
        <v>2379.2859471126067</v>
      </c>
      <c r="P187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2379.2859471126067</v>
      </c>
      <c r="Q1879" s="37">
        <f>Table1[[#This Row],[Trended Medicare Pricing for all RHCs]]-Table1[[#This Row],[SumOfSFY23 Estimated Payment 6/13/2022]]</f>
        <v>852.09079333820318</v>
      </c>
      <c r="R1879" s="35">
        <f>Table1[[#This Row],[SumOfUnits]]*Table1[[#This Row],[Actuarial Factor 6/13/22]]</f>
        <v>7.1394285156112547</v>
      </c>
    </row>
    <row r="1880" spans="1:18" x14ac:dyDescent="0.2">
      <c r="A1880" s="178" t="s">
        <v>92</v>
      </c>
      <c r="B1880" s="33" t="s">
        <v>712</v>
      </c>
      <c r="C1880" s="33" t="s">
        <v>426</v>
      </c>
      <c r="D1880" s="33" t="s">
        <v>184</v>
      </c>
      <c r="E1880" s="33" t="s">
        <v>789</v>
      </c>
      <c r="F1880" s="37">
        <v>855.64</v>
      </c>
      <c r="G1880" s="33">
        <v>4</v>
      </c>
      <c r="H1880" s="33">
        <v>4</v>
      </c>
      <c r="I1880" s="37">
        <f>Table1[[#This Row],[SumOfPaid]]*Table1[[#This Row],[Actuarial Factor 6/13/22]]</f>
        <v>1298.0287696253304</v>
      </c>
      <c r="J1880" s="33">
        <v>1.5170267514671245</v>
      </c>
      <c r="K1880" s="33" t="s">
        <v>310</v>
      </c>
      <c r="L1880" s="33" t="s">
        <v>805</v>
      </c>
      <c r="M1880" s="35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80" s="35" t="str">
        <f>IFERROR(IF(Table1[[#This Row],[Medicare Rate in CR]]&gt;0,"Y","N"),"N")</f>
        <v>Y</v>
      </c>
      <c r="O1880" s="40">
        <f>Table1[[#This Row],[Medicare Rate in CR]]*Table1[[#This Row],[SumOfUnits]]*Table1[[#This Row],[Actuarial Factor 6/13/22]]</f>
        <v>2022.2573407757357</v>
      </c>
      <c r="P188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2022.2573407757357</v>
      </c>
      <c r="Q1880" s="37">
        <f>Table1[[#This Row],[Trended Medicare Pricing for all RHCs]]-Table1[[#This Row],[SumOfSFY23 Estimated Payment 6/13/2022]]</f>
        <v>724.22857115040529</v>
      </c>
      <c r="R1880" s="35">
        <f>Table1[[#This Row],[SumOfUnits]]*Table1[[#This Row],[Actuarial Factor 6/13/22]]</f>
        <v>6.068107005868498</v>
      </c>
    </row>
    <row r="1881" spans="1:18" x14ac:dyDescent="0.2">
      <c r="A1881" s="178" t="s">
        <v>92</v>
      </c>
      <c r="B1881" s="33" t="s">
        <v>712</v>
      </c>
      <c r="C1881" s="33" t="s">
        <v>413</v>
      </c>
      <c r="D1881" s="33" t="s">
        <v>184</v>
      </c>
      <c r="E1881" s="33" t="s">
        <v>790</v>
      </c>
      <c r="F1881" s="37">
        <v>213.91</v>
      </c>
      <c r="G1881" s="33">
        <v>1</v>
      </c>
      <c r="H1881" s="33">
        <v>1</v>
      </c>
      <c r="I1881" s="37">
        <f>Table1[[#This Row],[SumOfPaid]]*Table1[[#This Row],[Actuarial Factor 6/13/22]]</f>
        <v>460.32966369123739</v>
      </c>
      <c r="J1881" s="33">
        <v>2.1519782323932373</v>
      </c>
      <c r="K1881" s="33" t="s">
        <v>310</v>
      </c>
      <c r="L1881" s="33" t="s">
        <v>805</v>
      </c>
      <c r="M1881" s="35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81" s="35" t="str">
        <f>IFERROR(IF(Table1[[#This Row],[Medicare Rate in CR]]&gt;0,"Y","N"),"N")</f>
        <v>Y</v>
      </c>
      <c r="O1881" s="40">
        <f>Table1[[#This Row],[Medicare Rate in CR]]*Table1[[#This Row],[SumOfUnits]]*Table1[[#This Row],[Actuarial Factor 6/13/22]]</f>
        <v>717.16826572737023</v>
      </c>
      <c r="P188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717.16826572737023</v>
      </c>
      <c r="Q1881" s="37">
        <f>Table1[[#This Row],[Trended Medicare Pricing for all RHCs]]-Table1[[#This Row],[SumOfSFY23 Estimated Payment 6/13/2022]]</f>
        <v>256.83860203613284</v>
      </c>
      <c r="R1881" s="35">
        <f>Table1[[#This Row],[SumOfUnits]]*Table1[[#This Row],[Actuarial Factor 6/13/22]]</f>
        <v>2.1519782323932373</v>
      </c>
    </row>
    <row r="1882" spans="1:18" x14ac:dyDescent="0.2">
      <c r="A1882" s="178" t="s">
        <v>92</v>
      </c>
      <c r="B1882" s="33" t="s">
        <v>712</v>
      </c>
      <c r="C1882" s="33" t="s">
        <v>381</v>
      </c>
      <c r="D1882" s="33" t="s">
        <v>184</v>
      </c>
      <c r="E1882" s="33" t="s">
        <v>786</v>
      </c>
      <c r="F1882" s="37">
        <v>434.24</v>
      </c>
      <c r="G1882" s="33">
        <v>2</v>
      </c>
      <c r="H1882" s="33">
        <v>2</v>
      </c>
      <c r="I1882" s="37">
        <f>Table1[[#This Row],[SumOfPaid]]*Table1[[#This Row],[Actuarial Factor 6/13/22]]</f>
        <v>589.71175856271179</v>
      </c>
      <c r="J1882" s="33">
        <v>1.3580318684660828</v>
      </c>
      <c r="K1882" s="33" t="s">
        <v>310</v>
      </c>
      <c r="L1882" s="33" t="s">
        <v>805</v>
      </c>
      <c r="M1882" s="35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82" s="35" t="str">
        <f>IFERROR(IF(Table1[[#This Row],[Medicare Rate in CR]]&gt;0,"Y","N"),"N")</f>
        <v>Y</v>
      </c>
      <c r="O1882" s="40">
        <f>Table1[[#This Row],[Medicare Rate in CR]]*Table1[[#This Row],[SumOfUnits]]*Table1[[#This Row],[Actuarial Factor 6/13/22]]</f>
        <v>905.15540097001349</v>
      </c>
      <c r="P188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905.15540097001349</v>
      </c>
      <c r="Q1882" s="37">
        <f>Table1[[#This Row],[Trended Medicare Pricing for all RHCs]]-Table1[[#This Row],[SumOfSFY23 Estimated Payment 6/13/2022]]</f>
        <v>315.4436424073017</v>
      </c>
      <c r="R1882" s="35">
        <f>Table1[[#This Row],[SumOfUnits]]*Table1[[#This Row],[Actuarial Factor 6/13/22]]</f>
        <v>2.7160637369321656</v>
      </c>
    </row>
    <row r="1883" spans="1:18" x14ac:dyDescent="0.2">
      <c r="A1883" s="178" t="s">
        <v>92</v>
      </c>
      <c r="B1883" s="33" t="s">
        <v>712</v>
      </c>
      <c r="C1883" s="33" t="s">
        <v>364</v>
      </c>
      <c r="D1883" s="33" t="s">
        <v>184</v>
      </c>
      <c r="E1883" s="33" t="s">
        <v>792</v>
      </c>
      <c r="F1883" s="37">
        <v>427.82</v>
      </c>
      <c r="G1883" s="33">
        <v>2</v>
      </c>
      <c r="H1883" s="33">
        <v>2</v>
      </c>
      <c r="I1883" s="37">
        <f>Table1[[#This Row],[SumOfPaid]]*Table1[[#This Row],[Actuarial Factor 6/13/22]]</f>
        <v>623.76449940228736</v>
      </c>
      <c r="J1883" s="33">
        <v>1.4580068706518803</v>
      </c>
      <c r="K1883" s="33" t="s">
        <v>310</v>
      </c>
      <c r="L1883" s="33" t="s">
        <v>805</v>
      </c>
      <c r="M1883" s="35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83" s="35" t="str">
        <f>IFERROR(IF(Table1[[#This Row],[Medicare Rate in CR]]&gt;0,"Y","N"),"N")</f>
        <v>Y</v>
      </c>
      <c r="O1883" s="40">
        <f>Table1[[#This Row],[Medicare Rate in CR]]*Table1[[#This Row],[SumOfUnits]]*Table1[[#This Row],[Actuarial Factor 6/13/22]]</f>
        <v>971.79073942689126</v>
      </c>
      <c r="P188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971.79073942689126</v>
      </c>
      <c r="Q1883" s="37">
        <f>Table1[[#This Row],[Trended Medicare Pricing for all RHCs]]-Table1[[#This Row],[SumOfSFY23 Estimated Payment 6/13/2022]]</f>
        <v>348.02624002460391</v>
      </c>
      <c r="R1883" s="35">
        <f>Table1[[#This Row],[SumOfUnits]]*Table1[[#This Row],[Actuarial Factor 6/13/22]]</f>
        <v>2.9160137413037606</v>
      </c>
    </row>
    <row r="1884" spans="1:18" x14ac:dyDescent="0.2">
      <c r="A1884" s="178" t="s">
        <v>92</v>
      </c>
      <c r="B1884" s="33" t="s">
        <v>712</v>
      </c>
      <c r="C1884" s="33" t="s">
        <v>249</v>
      </c>
      <c r="D1884" s="33" t="s">
        <v>184</v>
      </c>
      <c r="E1884" s="33" t="s">
        <v>792</v>
      </c>
      <c r="F1884" s="37">
        <v>5614.11</v>
      </c>
      <c r="G1884" s="33">
        <v>27</v>
      </c>
      <c r="H1884" s="33">
        <v>27</v>
      </c>
      <c r="I1884" s="37">
        <f>Table1[[#This Row],[SumOfPaid]]*Table1[[#This Row],[Actuarial Factor 6/13/22]]</f>
        <v>8537.5180451805118</v>
      </c>
      <c r="J1884" s="33">
        <v>1.5207251096220973</v>
      </c>
      <c r="K1884" s="33" t="s">
        <v>310</v>
      </c>
      <c r="L1884" s="33" t="s">
        <v>805</v>
      </c>
      <c r="M1884" s="35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84" s="35" t="str">
        <f>IFERROR(IF(Table1[[#This Row],[Medicare Rate in CR]]&gt;0,"Y","N"),"N")</f>
        <v>Y</v>
      </c>
      <c r="O1884" s="40">
        <f>Table1[[#This Row],[Medicare Rate in CR]]*Table1[[#This Row],[SumOfUnits]]*Table1[[#This Row],[Actuarial Factor 6/13/22]]</f>
        <v>13683.514950881825</v>
      </c>
      <c r="P188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13683.514950881825</v>
      </c>
      <c r="Q1884" s="37">
        <f>Table1[[#This Row],[Trended Medicare Pricing for all RHCs]]-Table1[[#This Row],[SumOfSFY23 Estimated Payment 6/13/2022]]</f>
        <v>5145.9969057013132</v>
      </c>
      <c r="R1884" s="35">
        <f>Table1[[#This Row],[SumOfUnits]]*Table1[[#This Row],[Actuarial Factor 6/13/22]]</f>
        <v>41.059577959796627</v>
      </c>
    </row>
    <row r="1885" spans="1:18" x14ac:dyDescent="0.2">
      <c r="A1885" s="178" t="s">
        <v>92</v>
      </c>
      <c r="B1885" s="33" t="s">
        <v>712</v>
      </c>
      <c r="C1885" s="33" t="s">
        <v>249</v>
      </c>
      <c r="D1885" s="33" t="s">
        <v>184</v>
      </c>
      <c r="E1885" s="33" t="s">
        <v>786</v>
      </c>
      <c r="F1885" s="37">
        <v>64710.620000000017</v>
      </c>
      <c r="G1885" s="33">
        <v>302</v>
      </c>
      <c r="H1885" s="33">
        <v>302</v>
      </c>
      <c r="I1885" s="37">
        <f>Table1[[#This Row],[SumOfPaid]]*Table1[[#This Row],[Actuarial Factor 6/13/22]]</f>
        <v>98501.080691815077</v>
      </c>
      <c r="J1885" s="33">
        <v>1.5221779777695694</v>
      </c>
      <c r="K1885" s="33" t="s">
        <v>310</v>
      </c>
      <c r="L1885" s="33" t="s">
        <v>805</v>
      </c>
      <c r="M1885" s="35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85" s="35" t="str">
        <f>IFERROR(IF(Table1[[#This Row],[Medicare Rate in CR]]&gt;0,"Y","N"),"N")</f>
        <v>Y</v>
      </c>
      <c r="O1885" s="40">
        <f>Table1[[#This Row],[Medicare Rate in CR]]*Table1[[#This Row],[SumOfUnits]]*Table1[[#This Row],[Actuarial Factor 6/13/22]]</f>
        <v>153198.871927189</v>
      </c>
      <c r="P188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153198.871927189</v>
      </c>
      <c r="Q1885" s="37">
        <f>Table1[[#This Row],[Trended Medicare Pricing for all RHCs]]-Table1[[#This Row],[SumOfSFY23 Estimated Payment 6/13/2022]]</f>
        <v>54697.791235373923</v>
      </c>
      <c r="R1885" s="35">
        <f>Table1[[#This Row],[SumOfUnits]]*Table1[[#This Row],[Actuarial Factor 6/13/22]]</f>
        <v>459.69774928640999</v>
      </c>
    </row>
    <row r="1886" spans="1:18" x14ac:dyDescent="0.2">
      <c r="A1886" s="178" t="s">
        <v>92</v>
      </c>
      <c r="B1886" s="33" t="s">
        <v>712</v>
      </c>
      <c r="C1886" s="33" t="s">
        <v>249</v>
      </c>
      <c r="D1886" s="33" t="s">
        <v>184</v>
      </c>
      <c r="E1886" s="33" t="s">
        <v>790</v>
      </c>
      <c r="F1886" s="37">
        <v>28923.149999999998</v>
      </c>
      <c r="G1886" s="33">
        <v>135</v>
      </c>
      <c r="H1886" s="33">
        <v>135</v>
      </c>
      <c r="I1886" s="37">
        <f>Table1[[#This Row],[SumOfPaid]]*Table1[[#This Row],[Actuarial Factor 6/13/22]]</f>
        <v>64705.581921698496</v>
      </c>
      <c r="J1886" s="33">
        <v>2.2371554246926251</v>
      </c>
      <c r="K1886" s="33" t="s">
        <v>310</v>
      </c>
      <c r="L1886" s="33" t="s">
        <v>805</v>
      </c>
      <c r="M1886" s="35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86" s="35" t="str">
        <f>IFERROR(IF(Table1[[#This Row],[Medicare Rate in CR]]&gt;0,"Y","N"),"N")</f>
        <v>Y</v>
      </c>
      <c r="O1886" s="40">
        <f>Table1[[#This Row],[Medicare Rate in CR]]*Table1[[#This Row],[SumOfUnits]]*Table1[[#This Row],[Actuarial Factor 6/13/22]]</f>
        <v>100649.84627246366</v>
      </c>
      <c r="P188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100649.84627246366</v>
      </c>
      <c r="Q1886" s="37">
        <f>Table1[[#This Row],[Trended Medicare Pricing for all RHCs]]-Table1[[#This Row],[SumOfSFY23 Estimated Payment 6/13/2022]]</f>
        <v>35944.264350765166</v>
      </c>
      <c r="R1886" s="35">
        <f>Table1[[#This Row],[SumOfUnits]]*Table1[[#This Row],[Actuarial Factor 6/13/22]]</f>
        <v>302.01598233350438</v>
      </c>
    </row>
    <row r="1887" spans="1:18" x14ac:dyDescent="0.2">
      <c r="A1887" s="178" t="s">
        <v>92</v>
      </c>
      <c r="B1887" s="33" t="s">
        <v>712</v>
      </c>
      <c r="C1887" s="33" t="s">
        <v>249</v>
      </c>
      <c r="D1887" s="33" t="s">
        <v>184</v>
      </c>
      <c r="E1887" s="33" t="s">
        <v>789</v>
      </c>
      <c r="F1887" s="37">
        <v>83772.740000000005</v>
      </c>
      <c r="G1887" s="33">
        <v>389</v>
      </c>
      <c r="H1887" s="33">
        <v>389</v>
      </c>
      <c r="I1887" s="37">
        <f>Table1[[#This Row],[SumOfPaid]]*Table1[[#This Row],[Actuarial Factor 6/13/22]]</f>
        <v>130013.04659643074</v>
      </c>
      <c r="J1887" s="33">
        <v>1.551973190759079</v>
      </c>
      <c r="K1887" s="33" t="s">
        <v>310</v>
      </c>
      <c r="L1887" s="33" t="s">
        <v>805</v>
      </c>
      <c r="M1887" s="35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87" s="35" t="str">
        <f>IFERROR(IF(Table1[[#This Row],[Medicare Rate in CR]]&gt;0,"Y","N"),"N")</f>
        <v>Y</v>
      </c>
      <c r="O1887" s="40">
        <f>Table1[[#This Row],[Medicare Rate in CR]]*Table1[[#This Row],[SumOfUnits]]*Table1[[#This Row],[Actuarial Factor 6/13/22]]</f>
        <v>201194.91777987219</v>
      </c>
      <c r="P188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201194.91777987219</v>
      </c>
      <c r="Q1887" s="37">
        <f>Table1[[#This Row],[Trended Medicare Pricing for all RHCs]]-Table1[[#This Row],[SumOfSFY23 Estimated Payment 6/13/2022]]</f>
        <v>71181.871183441457</v>
      </c>
      <c r="R1887" s="35">
        <f>Table1[[#This Row],[SumOfUnits]]*Table1[[#This Row],[Actuarial Factor 6/13/22]]</f>
        <v>603.71757120528173</v>
      </c>
    </row>
    <row r="1888" spans="1:18" x14ac:dyDescent="0.2">
      <c r="A1888" s="178" t="s">
        <v>92</v>
      </c>
      <c r="B1888" s="33" t="s">
        <v>712</v>
      </c>
      <c r="C1888" s="33" t="s">
        <v>249</v>
      </c>
      <c r="D1888" s="33" t="s">
        <v>184</v>
      </c>
      <c r="E1888" s="33" t="s">
        <v>791</v>
      </c>
      <c r="F1888" s="37">
        <v>1938.0300000000002</v>
      </c>
      <c r="G1888" s="33">
        <v>9</v>
      </c>
      <c r="H1888" s="33">
        <v>9</v>
      </c>
      <c r="I1888" s="37">
        <f>Table1[[#This Row],[SumOfPaid]]*Table1[[#This Row],[Actuarial Factor 6/13/22]]</f>
        <v>3210.4832706090201</v>
      </c>
      <c r="J1888" s="33">
        <v>1.6565704713595868</v>
      </c>
      <c r="K1888" s="33" t="s">
        <v>310</v>
      </c>
      <c r="L1888" s="33" t="s">
        <v>805</v>
      </c>
      <c r="M1888" s="35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88" s="35" t="str">
        <f>IFERROR(IF(Table1[[#This Row],[Medicare Rate in CR]]&gt;0,"Y","N"),"N")</f>
        <v>Y</v>
      </c>
      <c r="O1888" s="40">
        <f>Table1[[#This Row],[Medicare Rate in CR]]*Table1[[#This Row],[SumOfUnits]]*Table1[[#This Row],[Actuarial Factor 6/13/22]]</f>
        <v>4968.618077567663</v>
      </c>
      <c r="P188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4968.618077567663</v>
      </c>
      <c r="Q1888" s="37">
        <f>Table1[[#This Row],[Trended Medicare Pricing for all RHCs]]-Table1[[#This Row],[SumOfSFY23 Estimated Payment 6/13/2022]]</f>
        <v>1758.1348069586429</v>
      </c>
      <c r="R1888" s="35">
        <f>Table1[[#This Row],[SumOfUnits]]*Table1[[#This Row],[Actuarial Factor 6/13/22]]</f>
        <v>14.909134242236281</v>
      </c>
    </row>
    <row r="1889" spans="1:18" x14ac:dyDescent="0.2">
      <c r="A1889" s="178" t="s">
        <v>92</v>
      </c>
      <c r="B1889" s="33" t="s">
        <v>712</v>
      </c>
      <c r="C1889" s="33" t="s">
        <v>249</v>
      </c>
      <c r="D1889" s="33" t="s">
        <v>184</v>
      </c>
      <c r="E1889" s="33" t="s">
        <v>788</v>
      </c>
      <c r="F1889" s="37">
        <v>17455.11</v>
      </c>
      <c r="G1889" s="33">
        <v>81</v>
      </c>
      <c r="H1889" s="33">
        <v>81</v>
      </c>
      <c r="I1889" s="37">
        <f>Table1[[#This Row],[SumOfPaid]]*Table1[[#This Row],[Actuarial Factor 6/13/22]]</f>
        <v>35160.18460866942</v>
      </c>
      <c r="J1889" s="33">
        <v>2.0143204258620782</v>
      </c>
      <c r="K1889" s="33" t="s">
        <v>310</v>
      </c>
      <c r="L1889" s="33" t="s">
        <v>805</v>
      </c>
      <c r="M1889" s="35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89" s="35" t="str">
        <f>IFERROR(IF(Table1[[#This Row],[Medicare Rate in CR]]&gt;0,"Y","N"),"N")</f>
        <v>Y</v>
      </c>
      <c r="O1889" s="40">
        <f>Table1[[#This Row],[Medicare Rate in CR]]*Table1[[#This Row],[SumOfUnits]]*Table1[[#This Row],[Actuarial Factor 6/13/22]]</f>
        <v>54374.686434946481</v>
      </c>
      <c r="P188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54374.686434946481</v>
      </c>
      <c r="Q1889" s="37">
        <f>Table1[[#This Row],[Trended Medicare Pricing for all RHCs]]-Table1[[#This Row],[SumOfSFY23 Estimated Payment 6/13/2022]]</f>
        <v>19214.501826277061</v>
      </c>
      <c r="R1889" s="35">
        <f>Table1[[#This Row],[SumOfUnits]]*Table1[[#This Row],[Actuarial Factor 6/13/22]]</f>
        <v>163.15995449482833</v>
      </c>
    </row>
    <row r="1890" spans="1:18" x14ac:dyDescent="0.2">
      <c r="A1890" s="178" t="s">
        <v>92</v>
      </c>
      <c r="B1890" s="33" t="s">
        <v>712</v>
      </c>
      <c r="C1890" s="33" t="s">
        <v>249</v>
      </c>
      <c r="D1890" s="33" t="s">
        <v>184</v>
      </c>
      <c r="E1890" s="33" t="s">
        <v>787</v>
      </c>
      <c r="F1890" s="37">
        <v>19555.689999999999</v>
      </c>
      <c r="G1890" s="33">
        <v>91</v>
      </c>
      <c r="H1890" s="33">
        <v>91</v>
      </c>
      <c r="I1890" s="37">
        <f>Table1[[#This Row],[SumOfPaid]]*Table1[[#This Row],[Actuarial Factor 6/13/22]]</f>
        <v>24437.29918724607</v>
      </c>
      <c r="J1890" s="33">
        <v>1.2496260263506975</v>
      </c>
      <c r="K1890" s="33" t="s">
        <v>310</v>
      </c>
      <c r="L1890" s="33" t="s">
        <v>805</v>
      </c>
      <c r="M1890" s="35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90" s="35" t="str">
        <f>IFERROR(IF(Table1[[#This Row],[Medicare Rate in CR]]&gt;0,"Y","N"),"N")</f>
        <v>Y</v>
      </c>
      <c r="O1890" s="40">
        <f>Table1[[#This Row],[Medicare Rate in CR]]*Table1[[#This Row],[SumOfUnits]]*Table1[[#This Row],[Actuarial Factor 6/13/22]]</f>
        <v>37896.983628288646</v>
      </c>
      <c r="P189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37896.983628288646</v>
      </c>
      <c r="Q1890" s="37">
        <f>Table1[[#This Row],[Trended Medicare Pricing for all RHCs]]-Table1[[#This Row],[SumOfSFY23 Estimated Payment 6/13/2022]]</f>
        <v>13459.684441042577</v>
      </c>
      <c r="R1890" s="35">
        <f>Table1[[#This Row],[SumOfUnits]]*Table1[[#This Row],[Actuarial Factor 6/13/22]]</f>
        <v>113.71596839791347</v>
      </c>
    </row>
    <row r="1891" spans="1:18" x14ac:dyDescent="0.2">
      <c r="A1891" s="178" t="s">
        <v>92</v>
      </c>
      <c r="B1891" s="33" t="s">
        <v>712</v>
      </c>
      <c r="C1891" s="33" t="s">
        <v>249</v>
      </c>
      <c r="D1891" s="33" t="s">
        <v>2</v>
      </c>
      <c r="E1891" s="33" t="s">
        <v>804</v>
      </c>
      <c r="F1891" s="37">
        <v>434.24</v>
      </c>
      <c r="G1891" s="33">
        <v>2</v>
      </c>
      <c r="H1891" s="33">
        <v>2</v>
      </c>
      <c r="I1891" s="37">
        <f>Table1[[#This Row],[SumOfPaid]]*Table1[[#This Row],[Actuarial Factor 6/13/22]]</f>
        <v>294.78899603104685</v>
      </c>
      <c r="J1891" s="33">
        <v>0.6788619105357564</v>
      </c>
      <c r="K1891" s="33" t="s">
        <v>310</v>
      </c>
      <c r="L1891" s="33" t="s">
        <v>805</v>
      </c>
      <c r="M1891" s="35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91" s="35" t="str">
        <f>IFERROR(IF(Table1[[#This Row],[Medicare Rate in CR]]&gt;0,"Y","N"),"N")</f>
        <v>Y</v>
      </c>
      <c r="O1891" s="40">
        <f>Table1[[#This Row],[Medicare Rate in CR]]*Table1[[#This Row],[SumOfUnits]]*Table1[[#This Row],[Actuarial Factor 6/13/22]]</f>
        <v>452.47504061029235</v>
      </c>
      <c r="P189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452.47504061029235</v>
      </c>
      <c r="Q1891" s="37">
        <f>Table1[[#This Row],[Trended Medicare Pricing for all RHCs]]-Table1[[#This Row],[SumOfSFY23 Estimated Payment 6/13/2022]]</f>
        <v>157.6860445792455</v>
      </c>
      <c r="R1891" s="35">
        <f>Table1[[#This Row],[SumOfUnits]]*Table1[[#This Row],[Actuarial Factor 6/13/22]]</f>
        <v>1.3577238210715128</v>
      </c>
    </row>
    <row r="1892" spans="1:18" x14ac:dyDescent="0.2">
      <c r="A1892" s="178" t="s">
        <v>92</v>
      </c>
      <c r="B1892" s="33" t="s">
        <v>712</v>
      </c>
      <c r="C1892" s="33" t="s">
        <v>249</v>
      </c>
      <c r="D1892" s="33" t="s">
        <v>2</v>
      </c>
      <c r="E1892" s="33" t="s">
        <v>800</v>
      </c>
      <c r="F1892" s="37">
        <v>427.82</v>
      </c>
      <c r="G1892" s="33">
        <v>2</v>
      </c>
      <c r="H1892" s="33">
        <v>2</v>
      </c>
      <c r="I1892" s="37">
        <f>Table1[[#This Row],[SumOfPaid]]*Table1[[#This Row],[Actuarial Factor 6/13/22]]</f>
        <v>559.27189783837287</v>
      </c>
      <c r="J1892" s="33">
        <v>1.307259823847349</v>
      </c>
      <c r="K1892" s="33" t="s">
        <v>310</v>
      </c>
      <c r="L1892" s="33" t="s">
        <v>805</v>
      </c>
      <c r="M1892" s="35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92" s="35" t="str">
        <f>IFERROR(IF(Table1[[#This Row],[Medicare Rate in CR]]&gt;0,"Y","N"),"N")</f>
        <v>Y</v>
      </c>
      <c r="O1892" s="40">
        <f>Table1[[#This Row],[Medicare Rate in CR]]*Table1[[#This Row],[SumOfUnits]]*Table1[[#This Row],[Actuarial Factor 6/13/22]]</f>
        <v>871.31481779073499</v>
      </c>
      <c r="P189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871.31481779073499</v>
      </c>
      <c r="Q1892" s="37">
        <f>Table1[[#This Row],[Trended Medicare Pricing for all RHCs]]-Table1[[#This Row],[SumOfSFY23 Estimated Payment 6/13/2022]]</f>
        <v>312.04291995236213</v>
      </c>
      <c r="R1892" s="35">
        <f>Table1[[#This Row],[SumOfUnits]]*Table1[[#This Row],[Actuarial Factor 6/13/22]]</f>
        <v>2.6145196476946979</v>
      </c>
    </row>
    <row r="1893" spans="1:18" x14ac:dyDescent="0.2">
      <c r="A1893" s="178" t="s">
        <v>92</v>
      </c>
      <c r="B1893" s="33" t="s">
        <v>712</v>
      </c>
      <c r="C1893" s="33" t="s">
        <v>249</v>
      </c>
      <c r="D1893" s="33" t="s">
        <v>2</v>
      </c>
      <c r="E1893" s="33" t="s">
        <v>798</v>
      </c>
      <c r="F1893" s="37">
        <v>5606.5999999999995</v>
      </c>
      <c r="G1893" s="33">
        <v>26</v>
      </c>
      <c r="H1893" s="33">
        <v>26</v>
      </c>
      <c r="I1893" s="37">
        <f>Table1[[#This Row],[SumOfPaid]]*Table1[[#This Row],[Actuarial Factor 6/13/22]]</f>
        <v>8131.2285541370138</v>
      </c>
      <c r="J1893" s="33">
        <v>1.4502958217345654</v>
      </c>
      <c r="K1893" s="33" t="s">
        <v>310</v>
      </c>
      <c r="L1893" s="33" t="s">
        <v>805</v>
      </c>
      <c r="M1893" s="35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93" s="35" t="str">
        <f>IFERROR(IF(Table1[[#This Row],[Medicare Rate in CR]]&gt;0,"Y","N"),"N")</f>
        <v>Y</v>
      </c>
      <c r="O1893" s="40">
        <f>Table1[[#This Row],[Medicare Rate in CR]]*Table1[[#This Row],[SumOfUnits]]*Table1[[#This Row],[Actuarial Factor 6/13/22]]</f>
        <v>12566.465224332793</v>
      </c>
      <c r="P189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12566.465224332793</v>
      </c>
      <c r="Q1893" s="37">
        <f>Table1[[#This Row],[Trended Medicare Pricing for all RHCs]]-Table1[[#This Row],[SumOfSFY23 Estimated Payment 6/13/2022]]</f>
        <v>4435.236670195779</v>
      </c>
      <c r="R1893" s="35">
        <f>Table1[[#This Row],[SumOfUnits]]*Table1[[#This Row],[Actuarial Factor 6/13/22]]</f>
        <v>37.707691365098697</v>
      </c>
    </row>
    <row r="1894" spans="1:18" x14ac:dyDescent="0.2">
      <c r="A1894" s="178" t="s">
        <v>92</v>
      </c>
      <c r="B1894" s="33" t="s">
        <v>712</v>
      </c>
      <c r="C1894" s="33" t="s">
        <v>249</v>
      </c>
      <c r="D1894" s="33" t="s">
        <v>2</v>
      </c>
      <c r="E1894" s="33" t="s">
        <v>799</v>
      </c>
      <c r="F1894" s="37">
        <v>27362.379999999994</v>
      </c>
      <c r="G1894" s="33">
        <v>127</v>
      </c>
      <c r="H1894" s="33">
        <v>127</v>
      </c>
      <c r="I1894" s="37">
        <f>Table1[[#This Row],[SumOfPaid]]*Table1[[#This Row],[Actuarial Factor 6/13/22]]</f>
        <v>31138.272385963101</v>
      </c>
      <c r="J1894" s="33">
        <v>1.1379957586278353</v>
      </c>
      <c r="K1894" s="33" t="s">
        <v>310</v>
      </c>
      <c r="L1894" s="33" t="s">
        <v>805</v>
      </c>
      <c r="M1894" s="35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94" s="35" t="str">
        <f>IFERROR(IF(Table1[[#This Row],[Medicare Rate in CR]]&gt;0,"Y","N"),"N")</f>
        <v>Y</v>
      </c>
      <c r="O1894" s="40">
        <f>Table1[[#This Row],[Medicare Rate in CR]]*Table1[[#This Row],[SumOfUnits]]*Table1[[#This Row],[Actuarial Factor 6/13/22]]</f>
        <v>48164.555248079669</v>
      </c>
      <c r="P189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48164.555248079669</v>
      </c>
      <c r="Q1894" s="37">
        <f>Table1[[#This Row],[Trended Medicare Pricing for all RHCs]]-Table1[[#This Row],[SumOfSFY23 Estimated Payment 6/13/2022]]</f>
        <v>17026.282862116568</v>
      </c>
      <c r="R1894" s="35">
        <f>Table1[[#This Row],[SumOfUnits]]*Table1[[#This Row],[Actuarial Factor 6/13/22]]</f>
        <v>144.5254613457351</v>
      </c>
    </row>
    <row r="1895" spans="1:18" x14ac:dyDescent="0.2">
      <c r="A1895" s="178" t="s">
        <v>92</v>
      </c>
      <c r="B1895" s="33" t="s">
        <v>712</v>
      </c>
      <c r="C1895" s="33" t="s">
        <v>249</v>
      </c>
      <c r="D1895" s="33" t="s">
        <v>185</v>
      </c>
      <c r="E1895" s="33" t="s">
        <v>797</v>
      </c>
      <c r="F1895" s="37">
        <v>4323.1400000000003</v>
      </c>
      <c r="G1895" s="33">
        <v>20</v>
      </c>
      <c r="H1895" s="33">
        <v>20</v>
      </c>
      <c r="I1895" s="37">
        <f>Table1[[#This Row],[SumOfPaid]]*Table1[[#This Row],[Actuarial Factor 6/13/22]]</f>
        <v>4713.8966131824063</v>
      </c>
      <c r="J1895" s="33">
        <v>1.0903872215987467</v>
      </c>
      <c r="K1895" s="33" t="s">
        <v>310</v>
      </c>
      <c r="L1895" s="33" t="s">
        <v>805</v>
      </c>
      <c r="M1895" s="35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95" s="35" t="str">
        <f>IFERROR(IF(Table1[[#This Row],[Medicare Rate in CR]]&gt;0,"Y","N"),"N")</f>
        <v>Y</v>
      </c>
      <c r="O1895" s="40">
        <f>Table1[[#This Row],[Medicare Rate in CR]]*Table1[[#This Row],[SumOfUnits]]*Table1[[#This Row],[Actuarial Factor 6/13/22]]</f>
        <v>7267.6489093999662</v>
      </c>
      <c r="P189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7267.6489093999662</v>
      </c>
      <c r="Q1895" s="37">
        <f>Table1[[#This Row],[Trended Medicare Pricing for all RHCs]]-Table1[[#This Row],[SumOfSFY23 Estimated Payment 6/13/2022]]</f>
        <v>2553.7522962175599</v>
      </c>
      <c r="R1895" s="35">
        <f>Table1[[#This Row],[SumOfUnits]]*Table1[[#This Row],[Actuarial Factor 6/13/22]]</f>
        <v>21.807744431974932</v>
      </c>
    </row>
    <row r="1896" spans="1:18" x14ac:dyDescent="0.2">
      <c r="A1896" s="178" t="s">
        <v>92</v>
      </c>
      <c r="B1896" s="33" t="s">
        <v>712</v>
      </c>
      <c r="C1896" s="33" t="s">
        <v>249</v>
      </c>
      <c r="D1896" s="33" t="s">
        <v>185</v>
      </c>
      <c r="E1896" s="33" t="s">
        <v>796</v>
      </c>
      <c r="F1896" s="37">
        <v>217.12</v>
      </c>
      <c r="G1896" s="33">
        <v>1</v>
      </c>
      <c r="H1896" s="33">
        <v>1</v>
      </c>
      <c r="I1896" s="37">
        <f>Table1[[#This Row],[SumOfPaid]]*Table1[[#This Row],[Actuarial Factor 6/13/22]]</f>
        <v>206.44022416534648</v>
      </c>
      <c r="J1896" s="33">
        <v>0.95081164409242114</v>
      </c>
      <c r="K1896" s="33" t="s">
        <v>310</v>
      </c>
      <c r="L1896" s="33" t="s">
        <v>805</v>
      </c>
      <c r="M1896" s="35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96" s="35" t="str">
        <f>IFERROR(IF(Table1[[#This Row],[Medicare Rate in CR]]&gt;0,"Y","N"),"N")</f>
        <v>Y</v>
      </c>
      <c r="O1896" s="40">
        <f>Table1[[#This Row],[Medicare Rate in CR]]*Table1[[#This Row],[SumOfUnits]]*Table1[[#This Row],[Actuarial Factor 6/13/22]]</f>
        <v>316.86748851024026</v>
      </c>
      <c r="P189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316.86748851024026</v>
      </c>
      <c r="Q1896" s="37">
        <f>Table1[[#This Row],[Trended Medicare Pricing for all RHCs]]-Table1[[#This Row],[SumOfSFY23 Estimated Payment 6/13/2022]]</f>
        <v>110.42726434489379</v>
      </c>
      <c r="R1896" s="35">
        <f>Table1[[#This Row],[SumOfUnits]]*Table1[[#This Row],[Actuarial Factor 6/13/22]]</f>
        <v>0.95081164409242114</v>
      </c>
    </row>
    <row r="1897" spans="1:18" x14ac:dyDescent="0.2">
      <c r="A1897" s="178" t="s">
        <v>92</v>
      </c>
      <c r="B1897" s="33" t="s">
        <v>712</v>
      </c>
      <c r="C1897" s="33" t="s">
        <v>249</v>
      </c>
      <c r="D1897" s="33" t="s">
        <v>185</v>
      </c>
      <c r="E1897" s="33" t="s">
        <v>795</v>
      </c>
      <c r="F1897" s="37">
        <v>17721.72</v>
      </c>
      <c r="G1897" s="33">
        <v>83</v>
      </c>
      <c r="H1897" s="33">
        <v>83</v>
      </c>
      <c r="I1897" s="37">
        <f>Table1[[#This Row],[SumOfPaid]]*Table1[[#This Row],[Actuarial Factor 6/13/22]]</f>
        <v>20207.689378547926</v>
      </c>
      <c r="J1897" s="33">
        <v>1.1402781094920766</v>
      </c>
      <c r="K1897" s="33" t="s">
        <v>310</v>
      </c>
      <c r="L1897" s="33" t="s">
        <v>805</v>
      </c>
      <c r="M1897" s="35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97" s="35" t="str">
        <f>IFERROR(IF(Table1[[#This Row],[Medicare Rate in CR]]&gt;0,"Y","N"),"N")</f>
        <v>Y</v>
      </c>
      <c r="O1897" s="40">
        <f>Table1[[#This Row],[Medicare Rate in CR]]*Table1[[#This Row],[SumOfUnits]]*Table1[[#This Row],[Actuarial Factor 6/13/22]]</f>
        <v>31540.753869854343</v>
      </c>
      <c r="P189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31540.753869854343</v>
      </c>
      <c r="Q1897" s="37">
        <f>Table1[[#This Row],[Trended Medicare Pricing for all RHCs]]-Table1[[#This Row],[SumOfSFY23 Estimated Payment 6/13/2022]]</f>
        <v>11333.064491306417</v>
      </c>
      <c r="R1897" s="35">
        <f>Table1[[#This Row],[SumOfUnits]]*Table1[[#This Row],[Actuarial Factor 6/13/22]]</f>
        <v>94.643083087842356</v>
      </c>
    </row>
    <row r="1898" spans="1:18" x14ac:dyDescent="0.2">
      <c r="A1898" s="178" t="s">
        <v>92</v>
      </c>
      <c r="B1898" s="33" t="s">
        <v>712</v>
      </c>
      <c r="C1898" s="33" t="s">
        <v>422</v>
      </c>
      <c r="D1898" s="33" t="s">
        <v>184</v>
      </c>
      <c r="E1898" s="33" t="s">
        <v>789</v>
      </c>
      <c r="F1898" s="37">
        <v>213.91</v>
      </c>
      <c r="G1898" s="33">
        <v>1</v>
      </c>
      <c r="H1898" s="33">
        <v>1</v>
      </c>
      <c r="I1898" s="37">
        <f>Table1[[#This Row],[SumOfPaid]]*Table1[[#This Row],[Actuarial Factor 6/13/22]]</f>
        <v>349.03350147789126</v>
      </c>
      <c r="J1898" s="33">
        <v>1.6316838926552815</v>
      </c>
      <c r="K1898" s="33" t="s">
        <v>310</v>
      </c>
      <c r="L1898" s="33" t="s">
        <v>805</v>
      </c>
      <c r="M1898" s="35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98" s="35" t="str">
        <f>IFERROR(IF(Table1[[#This Row],[Medicare Rate in CR]]&gt;0,"Y","N"),"N")</f>
        <v>Y</v>
      </c>
      <c r="O1898" s="40">
        <f>Table1[[#This Row],[Medicare Rate in CR]]*Table1[[#This Row],[SumOfUnits]]*Table1[[#This Row],[Actuarial Factor 6/13/22]]</f>
        <v>543.77497406629914</v>
      </c>
      <c r="P189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543.77497406629914</v>
      </c>
      <c r="Q1898" s="37">
        <f>Table1[[#This Row],[Trended Medicare Pricing for all RHCs]]-Table1[[#This Row],[SumOfSFY23 Estimated Payment 6/13/2022]]</f>
        <v>194.74147258840787</v>
      </c>
      <c r="R1898" s="35">
        <f>Table1[[#This Row],[SumOfUnits]]*Table1[[#This Row],[Actuarial Factor 6/13/22]]</f>
        <v>1.6316838926552815</v>
      </c>
    </row>
    <row r="1899" spans="1:18" x14ac:dyDescent="0.2">
      <c r="A1899" s="178" t="s">
        <v>92</v>
      </c>
      <c r="B1899" s="33" t="s">
        <v>712</v>
      </c>
      <c r="C1899" s="33" t="s">
        <v>422</v>
      </c>
      <c r="D1899" s="33" t="s">
        <v>184</v>
      </c>
      <c r="E1899" s="33" t="s">
        <v>787</v>
      </c>
      <c r="F1899" s="37">
        <v>648.15</v>
      </c>
      <c r="G1899" s="33">
        <v>3</v>
      </c>
      <c r="H1899" s="33">
        <v>3</v>
      </c>
      <c r="I1899" s="37">
        <f>Table1[[#This Row],[SumOfPaid]]*Table1[[#This Row],[Actuarial Factor 6/13/22]]</f>
        <v>902.69250243257829</v>
      </c>
      <c r="J1899" s="33">
        <v>1.3927215959771324</v>
      </c>
      <c r="K1899" s="33" t="s">
        <v>310</v>
      </c>
      <c r="L1899" s="33" t="s">
        <v>805</v>
      </c>
      <c r="M1899" s="35">
        <f>IFERROR(INDEX(FreeStand_MedicareCRs!E:E,MATCH(Table1[[#This Row],[Medicare Number]],FreeStand_MedicareCRs!A:A,0)),INDEX(HospitalBased_Mdcr_Rates!G:G,MATCH(Table1[[#This Row],[Medicare Number]],HospitalBased_Mdcr_Rates!E:E,0)))</f>
        <v>333.26</v>
      </c>
      <c r="N1899" s="35" t="str">
        <f>IFERROR(IF(Table1[[#This Row],[Medicare Rate in CR]]&gt;0,"Y","N"),"N")</f>
        <v>Y</v>
      </c>
      <c r="O1899" s="40">
        <f>Table1[[#This Row],[Medicare Rate in CR]]*Table1[[#This Row],[SumOfUnits]]*Table1[[#This Row],[Actuarial Factor 6/13/22]]</f>
        <v>1392.4151972260174</v>
      </c>
      <c r="P189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1392.4151972260174</v>
      </c>
      <c r="Q1899" s="37">
        <f>Table1[[#This Row],[Trended Medicare Pricing for all RHCs]]-Table1[[#This Row],[SumOfSFY23 Estimated Payment 6/13/2022]]</f>
        <v>489.72269479343913</v>
      </c>
      <c r="R1899" s="35">
        <f>Table1[[#This Row],[SumOfUnits]]*Table1[[#This Row],[Actuarial Factor 6/13/22]]</f>
        <v>4.1781647879313972</v>
      </c>
    </row>
    <row r="1900" spans="1:18" x14ac:dyDescent="0.2">
      <c r="A1900" s="178" t="s">
        <v>93</v>
      </c>
      <c r="B1900" s="33" t="s">
        <v>823</v>
      </c>
      <c r="C1900" s="33" t="s">
        <v>421</v>
      </c>
      <c r="D1900" s="33" t="s">
        <v>184</v>
      </c>
      <c r="E1900" s="33" t="s">
        <v>788</v>
      </c>
      <c r="F1900" s="37">
        <v>125.65</v>
      </c>
      <c r="G1900" s="33">
        <v>1</v>
      </c>
      <c r="H1900" s="33">
        <v>1</v>
      </c>
      <c r="I1900" s="37">
        <f>Table1[[#This Row],[SumOfPaid]]*Table1[[#This Row],[Actuarial Factor 6/13/22]]</f>
        <v>245.88485519842547</v>
      </c>
      <c r="J1900" s="33">
        <v>1.9569029462668162</v>
      </c>
      <c r="K1900" s="33" t="s">
        <v>287</v>
      </c>
      <c r="L1900" s="33" t="s">
        <v>805</v>
      </c>
      <c r="M1900" s="35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00" s="35" t="str">
        <f>IFERROR(IF(Table1[[#This Row],[Medicare Rate in CR]]&gt;0,"Y","N"),"N")</f>
        <v>Y</v>
      </c>
      <c r="O1900" s="40">
        <f>Table1[[#This Row],[Medicare Rate in CR]]*Table1[[#This Row],[SumOfUnits]]*Table1[[#This Row],[Actuarial Factor 6/13/22]]</f>
        <v>258.97653590895044</v>
      </c>
      <c r="P190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258.97653590895044</v>
      </c>
      <c r="Q1900" s="37">
        <f>Table1[[#This Row],[Trended Medicare Pricing for all RHCs]]-Table1[[#This Row],[SumOfSFY23 Estimated Payment 6/13/2022]]</f>
        <v>13.091680710524969</v>
      </c>
      <c r="R1900" s="35">
        <f>Table1[[#This Row],[SumOfUnits]]*Table1[[#This Row],[Actuarial Factor 6/13/22]]</f>
        <v>1.9569029462668162</v>
      </c>
    </row>
    <row r="1901" spans="1:18" x14ac:dyDescent="0.2">
      <c r="A1901" s="178" t="s">
        <v>93</v>
      </c>
      <c r="B1901" s="33" t="s">
        <v>823</v>
      </c>
      <c r="C1901" s="33" t="s">
        <v>426</v>
      </c>
      <c r="D1901" s="33" t="s">
        <v>184</v>
      </c>
      <c r="E1901" s="33" t="s">
        <v>790</v>
      </c>
      <c r="F1901" s="37">
        <v>125.65</v>
      </c>
      <c r="G1901" s="33">
        <v>1</v>
      </c>
      <c r="H1901" s="33">
        <v>1</v>
      </c>
      <c r="I1901" s="37">
        <f>Table1[[#This Row],[SumOfPaid]]*Table1[[#This Row],[Actuarial Factor 6/13/22]]</f>
        <v>257.71400608519303</v>
      </c>
      <c r="J1901" s="33">
        <v>2.0510466063286352</v>
      </c>
      <c r="K1901" s="33" t="s">
        <v>287</v>
      </c>
      <c r="L1901" s="33" t="s">
        <v>805</v>
      </c>
      <c r="M1901" s="35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01" s="35" t="str">
        <f>IFERROR(IF(Table1[[#This Row],[Medicare Rate in CR]]&gt;0,"Y","N"),"N")</f>
        <v>Y</v>
      </c>
      <c r="O1901" s="40">
        <f>Table1[[#This Row],[Medicare Rate in CR]]*Table1[[#This Row],[SumOfUnits]]*Table1[[#This Row],[Actuarial Factor 6/13/22]]</f>
        <v>271.43550788153158</v>
      </c>
      <c r="P190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271.43550788153158</v>
      </c>
      <c r="Q1901" s="37">
        <f>Table1[[#This Row],[Trended Medicare Pricing for all RHCs]]-Table1[[#This Row],[SumOfSFY23 Estimated Payment 6/13/2022]]</f>
        <v>13.721501796338543</v>
      </c>
      <c r="R1901" s="35">
        <f>Table1[[#This Row],[SumOfUnits]]*Table1[[#This Row],[Actuarial Factor 6/13/22]]</f>
        <v>2.0510466063286352</v>
      </c>
    </row>
    <row r="1902" spans="1:18" x14ac:dyDescent="0.2">
      <c r="A1902" s="178" t="s">
        <v>93</v>
      </c>
      <c r="B1902" s="33" t="s">
        <v>823</v>
      </c>
      <c r="C1902" s="33" t="s">
        <v>426</v>
      </c>
      <c r="D1902" s="33" t="s">
        <v>185</v>
      </c>
      <c r="E1902" s="33" t="s">
        <v>795</v>
      </c>
      <c r="F1902" s="37">
        <v>125.65</v>
      </c>
      <c r="G1902" s="33">
        <v>1</v>
      </c>
      <c r="H1902" s="33">
        <v>1</v>
      </c>
      <c r="I1902" s="37">
        <f>Table1[[#This Row],[SumOfPaid]]*Table1[[#This Row],[Actuarial Factor 6/13/22]]</f>
        <v>140.09236939702123</v>
      </c>
      <c r="J1902" s="33">
        <v>1.1149412606209408</v>
      </c>
      <c r="K1902" s="33" t="s">
        <v>287</v>
      </c>
      <c r="L1902" s="33" t="s">
        <v>805</v>
      </c>
      <c r="M1902" s="35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02" s="35" t="str">
        <f>IFERROR(IF(Table1[[#This Row],[Medicare Rate in CR]]&gt;0,"Y","N"),"N")</f>
        <v>Y</v>
      </c>
      <c r="O1902" s="40">
        <f>Table1[[#This Row],[Medicare Rate in CR]]*Table1[[#This Row],[SumOfUnits]]*Table1[[#This Row],[Actuarial Factor 6/13/22]]</f>
        <v>147.5513264305753</v>
      </c>
      <c r="P190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147.5513264305753</v>
      </c>
      <c r="Q1902" s="37">
        <f>Table1[[#This Row],[Trended Medicare Pricing for all RHCs]]-Table1[[#This Row],[SumOfSFY23 Estimated Payment 6/13/2022]]</f>
        <v>7.4589570335540714</v>
      </c>
      <c r="R1902" s="35">
        <f>Table1[[#This Row],[SumOfUnits]]*Table1[[#This Row],[Actuarial Factor 6/13/22]]</f>
        <v>1.1149412606209408</v>
      </c>
    </row>
    <row r="1903" spans="1:18" x14ac:dyDescent="0.2">
      <c r="A1903" s="178" t="s">
        <v>93</v>
      </c>
      <c r="B1903" s="33" t="s">
        <v>823</v>
      </c>
      <c r="C1903" s="33" t="s">
        <v>425</v>
      </c>
      <c r="D1903" s="33" t="s">
        <v>184</v>
      </c>
      <c r="E1903" s="33" t="s">
        <v>786</v>
      </c>
      <c r="F1903" s="37">
        <v>125.65</v>
      </c>
      <c r="G1903" s="33">
        <v>1</v>
      </c>
      <c r="H1903" s="33">
        <v>1</v>
      </c>
      <c r="I1903" s="37">
        <f>Table1[[#This Row],[SumOfPaid]]*Table1[[#This Row],[Actuarial Factor 6/13/22]]</f>
        <v>175.21602407793551</v>
      </c>
      <c r="J1903" s="33">
        <v>1.3944769126775607</v>
      </c>
      <c r="K1903" s="33" t="s">
        <v>287</v>
      </c>
      <c r="L1903" s="33" t="s">
        <v>805</v>
      </c>
      <c r="M1903" s="35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03" s="35" t="str">
        <f>IFERROR(IF(Table1[[#This Row],[Medicare Rate in CR]]&gt;0,"Y","N"),"N")</f>
        <v>Y</v>
      </c>
      <c r="O1903" s="40">
        <f>Table1[[#This Row],[Medicare Rate in CR]]*Table1[[#This Row],[SumOfUnits]]*Table1[[#This Row],[Actuarial Factor 6/13/22]]</f>
        <v>184.54507462374838</v>
      </c>
      <c r="P190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184.54507462374838</v>
      </c>
      <c r="Q1903" s="37">
        <f>Table1[[#This Row],[Trended Medicare Pricing for all RHCs]]-Table1[[#This Row],[SumOfSFY23 Estimated Payment 6/13/2022]]</f>
        <v>9.3290505458128621</v>
      </c>
      <c r="R1903" s="35">
        <f>Table1[[#This Row],[SumOfUnits]]*Table1[[#This Row],[Actuarial Factor 6/13/22]]</f>
        <v>1.3944769126775607</v>
      </c>
    </row>
    <row r="1904" spans="1:18" x14ac:dyDescent="0.2">
      <c r="A1904" s="178" t="s">
        <v>93</v>
      </c>
      <c r="B1904" s="33" t="s">
        <v>823</v>
      </c>
      <c r="C1904" s="33" t="s">
        <v>423</v>
      </c>
      <c r="D1904" s="33" t="s">
        <v>184</v>
      </c>
      <c r="E1904" s="33" t="s">
        <v>786</v>
      </c>
      <c r="F1904" s="37">
        <v>498.94000000000005</v>
      </c>
      <c r="G1904" s="33">
        <v>4</v>
      </c>
      <c r="H1904" s="33">
        <v>4</v>
      </c>
      <c r="I1904" s="37">
        <f>Table1[[#This Row],[SumOfPaid]]*Table1[[#This Row],[Actuarial Factor 6/13/22]]</f>
        <v>747.22823371172694</v>
      </c>
      <c r="J1904" s="33">
        <v>1.4976314460891627</v>
      </c>
      <c r="K1904" s="33" t="s">
        <v>287</v>
      </c>
      <c r="L1904" s="33" t="s">
        <v>805</v>
      </c>
      <c r="M1904" s="35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04" s="35" t="str">
        <f>IFERROR(IF(Table1[[#This Row],[Medicare Rate in CR]]&gt;0,"Y","N"),"N")</f>
        <v>Y</v>
      </c>
      <c r="O1904" s="40">
        <f>Table1[[#This Row],[Medicare Rate in CR]]*Table1[[#This Row],[SumOfUnits]]*Table1[[#This Row],[Actuarial Factor 6/13/22]]</f>
        <v>792.78618230175914</v>
      </c>
      <c r="P190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792.78618230175914</v>
      </c>
      <c r="Q1904" s="37">
        <f>Table1[[#This Row],[Trended Medicare Pricing for all RHCs]]-Table1[[#This Row],[SumOfSFY23 Estimated Payment 6/13/2022]]</f>
        <v>45.557948590032197</v>
      </c>
      <c r="R1904" s="35">
        <f>Table1[[#This Row],[SumOfUnits]]*Table1[[#This Row],[Actuarial Factor 6/13/22]]</f>
        <v>5.9905257843566506</v>
      </c>
    </row>
    <row r="1905" spans="1:18" x14ac:dyDescent="0.2">
      <c r="A1905" s="178" t="s">
        <v>93</v>
      </c>
      <c r="B1905" s="33" t="s">
        <v>823</v>
      </c>
      <c r="C1905" s="33" t="s">
        <v>423</v>
      </c>
      <c r="D1905" s="33" t="s">
        <v>184</v>
      </c>
      <c r="E1905" s="33" t="s">
        <v>790</v>
      </c>
      <c r="F1905" s="37">
        <v>247.58</v>
      </c>
      <c r="G1905" s="33">
        <v>2</v>
      </c>
      <c r="H1905" s="33">
        <v>2</v>
      </c>
      <c r="I1905" s="37">
        <f>Table1[[#This Row],[SumOfPaid]]*Table1[[#This Row],[Actuarial Factor 6/13/22]]</f>
        <v>518.10148527222043</v>
      </c>
      <c r="J1905" s="33">
        <v>2.0926629181364422</v>
      </c>
      <c r="K1905" s="33" t="s">
        <v>287</v>
      </c>
      <c r="L1905" s="33" t="s">
        <v>805</v>
      </c>
      <c r="M1905" s="35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05" s="35" t="str">
        <f>IFERROR(IF(Table1[[#This Row],[Medicare Rate in CR]]&gt;0,"Y","N"),"N")</f>
        <v>Y</v>
      </c>
      <c r="O1905" s="40">
        <f>Table1[[#This Row],[Medicare Rate in CR]]*Table1[[#This Row],[SumOfUnits]]*Table1[[#This Row],[Actuarial Factor 6/13/22]]</f>
        <v>553.88602117235359</v>
      </c>
      <c r="P190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553.88602117235359</v>
      </c>
      <c r="Q1905" s="37">
        <f>Table1[[#This Row],[Trended Medicare Pricing for all RHCs]]-Table1[[#This Row],[SumOfSFY23 Estimated Payment 6/13/2022]]</f>
        <v>35.784535900133164</v>
      </c>
      <c r="R1905" s="35">
        <f>Table1[[#This Row],[SumOfUnits]]*Table1[[#This Row],[Actuarial Factor 6/13/22]]</f>
        <v>4.1853258362728845</v>
      </c>
    </row>
    <row r="1906" spans="1:18" x14ac:dyDescent="0.2">
      <c r="A1906" s="178" t="s">
        <v>93</v>
      </c>
      <c r="B1906" s="33" t="s">
        <v>823</v>
      </c>
      <c r="C1906" s="33" t="s">
        <v>423</v>
      </c>
      <c r="D1906" s="33" t="s">
        <v>184</v>
      </c>
      <c r="E1906" s="33" t="s">
        <v>789</v>
      </c>
      <c r="F1906" s="37">
        <v>748.43999999999994</v>
      </c>
      <c r="G1906" s="33">
        <v>6</v>
      </c>
      <c r="H1906" s="33">
        <v>6</v>
      </c>
      <c r="I1906" s="37">
        <f>Table1[[#This Row],[SumOfPaid]]*Table1[[#This Row],[Actuarial Factor 6/13/22]]</f>
        <v>1134.2425343263421</v>
      </c>
      <c r="J1906" s="33">
        <v>1.5154755682838199</v>
      </c>
      <c r="K1906" s="33" t="s">
        <v>287</v>
      </c>
      <c r="L1906" s="33" t="s">
        <v>805</v>
      </c>
      <c r="M1906" s="35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06" s="35" t="str">
        <f>IFERROR(IF(Table1[[#This Row],[Medicare Rate in CR]]&gt;0,"Y","N"),"N")</f>
        <v>Y</v>
      </c>
      <c r="O1906" s="40">
        <f>Table1[[#This Row],[Medicare Rate in CR]]*Table1[[#This Row],[SumOfUnits]]*Table1[[#This Row],[Actuarial Factor 6/13/22]]</f>
        <v>1203.3482202400844</v>
      </c>
      <c r="P190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1203.3482202400844</v>
      </c>
      <c r="Q1906" s="37">
        <f>Table1[[#This Row],[Trended Medicare Pricing for all RHCs]]-Table1[[#This Row],[SumOfSFY23 Estimated Payment 6/13/2022]]</f>
        <v>69.105685913742263</v>
      </c>
      <c r="R1906" s="35">
        <f>Table1[[#This Row],[SumOfUnits]]*Table1[[#This Row],[Actuarial Factor 6/13/22]]</f>
        <v>9.0928534097029186</v>
      </c>
    </row>
    <row r="1907" spans="1:18" x14ac:dyDescent="0.2">
      <c r="A1907" s="178" t="s">
        <v>93</v>
      </c>
      <c r="B1907" s="33" t="s">
        <v>823</v>
      </c>
      <c r="C1907" s="33" t="s">
        <v>423</v>
      </c>
      <c r="D1907" s="33" t="s">
        <v>184</v>
      </c>
      <c r="E1907" s="33" t="s">
        <v>788</v>
      </c>
      <c r="F1907" s="37">
        <v>125.65</v>
      </c>
      <c r="G1907" s="33">
        <v>1</v>
      </c>
      <c r="H1907" s="33">
        <v>1</v>
      </c>
      <c r="I1907" s="37">
        <f>Table1[[#This Row],[SumOfPaid]]*Table1[[#This Row],[Actuarial Factor 6/13/22]]</f>
        <v>246.86891516842527</v>
      </c>
      <c r="J1907" s="33">
        <v>1.9647347009027081</v>
      </c>
      <c r="K1907" s="33" t="s">
        <v>287</v>
      </c>
      <c r="L1907" s="33" t="s">
        <v>805</v>
      </c>
      <c r="M1907" s="35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07" s="35" t="str">
        <f>IFERROR(IF(Table1[[#This Row],[Medicare Rate in CR]]&gt;0,"Y","N"),"N")</f>
        <v>Y</v>
      </c>
      <c r="O1907" s="40">
        <f>Table1[[#This Row],[Medicare Rate in CR]]*Table1[[#This Row],[SumOfUnits]]*Table1[[#This Row],[Actuarial Factor 6/13/22]]</f>
        <v>260.01299031746441</v>
      </c>
      <c r="P190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260.01299031746441</v>
      </c>
      <c r="Q1907" s="37">
        <f>Table1[[#This Row],[Trended Medicare Pricing for all RHCs]]-Table1[[#This Row],[SumOfSFY23 Estimated Payment 6/13/2022]]</f>
        <v>13.144075149039139</v>
      </c>
      <c r="R1907" s="35">
        <f>Table1[[#This Row],[SumOfUnits]]*Table1[[#This Row],[Actuarial Factor 6/13/22]]</f>
        <v>1.9647347009027081</v>
      </c>
    </row>
    <row r="1908" spans="1:18" x14ac:dyDescent="0.2">
      <c r="A1908" s="178" t="s">
        <v>93</v>
      </c>
      <c r="B1908" s="33" t="s">
        <v>823</v>
      </c>
      <c r="C1908" s="33" t="s">
        <v>423</v>
      </c>
      <c r="D1908" s="33" t="s">
        <v>184</v>
      </c>
      <c r="E1908" s="33" t="s">
        <v>787</v>
      </c>
      <c r="F1908" s="37">
        <v>123.79</v>
      </c>
      <c r="G1908" s="33">
        <v>1</v>
      </c>
      <c r="H1908" s="33">
        <v>1</v>
      </c>
      <c r="I1908" s="37">
        <f>Table1[[#This Row],[SumOfPaid]]*Table1[[#This Row],[Actuarial Factor 6/13/22]]</f>
        <v>154.93870799304131</v>
      </c>
      <c r="J1908" s="33">
        <v>1.2516253977949858</v>
      </c>
      <c r="K1908" s="33" t="s">
        <v>287</v>
      </c>
      <c r="L1908" s="33" t="s">
        <v>805</v>
      </c>
      <c r="M1908" s="35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08" s="35" t="str">
        <f>IFERROR(IF(Table1[[#This Row],[Medicare Rate in CR]]&gt;0,"Y","N"),"N")</f>
        <v>Y</v>
      </c>
      <c r="O1908" s="40">
        <f>Table1[[#This Row],[Medicare Rate in CR]]*Table1[[#This Row],[SumOfUnits]]*Table1[[#This Row],[Actuarial Factor 6/13/22]]</f>
        <v>165.64010514418842</v>
      </c>
      <c r="P190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165.64010514418842</v>
      </c>
      <c r="Q1908" s="37">
        <f>Table1[[#This Row],[Trended Medicare Pricing for all RHCs]]-Table1[[#This Row],[SumOfSFY23 Estimated Payment 6/13/2022]]</f>
        <v>10.70139715114712</v>
      </c>
      <c r="R1908" s="35">
        <f>Table1[[#This Row],[SumOfUnits]]*Table1[[#This Row],[Actuarial Factor 6/13/22]]</f>
        <v>1.2516253977949858</v>
      </c>
    </row>
    <row r="1909" spans="1:18" x14ac:dyDescent="0.2">
      <c r="A1909" s="178" t="s">
        <v>93</v>
      </c>
      <c r="B1909" s="33" t="s">
        <v>823</v>
      </c>
      <c r="C1909" s="33" t="s">
        <v>423</v>
      </c>
      <c r="D1909" s="33" t="s">
        <v>2</v>
      </c>
      <c r="E1909" s="33" t="s">
        <v>798</v>
      </c>
      <c r="F1909" s="37">
        <v>251.3</v>
      </c>
      <c r="G1909" s="33">
        <v>2</v>
      </c>
      <c r="H1909" s="33">
        <v>2</v>
      </c>
      <c r="I1909" s="37">
        <f>Table1[[#This Row],[SumOfPaid]]*Table1[[#This Row],[Actuarial Factor 6/13/22]]</f>
        <v>361.65517291740878</v>
      </c>
      <c r="J1909" s="33">
        <v>1.4391371783422553</v>
      </c>
      <c r="K1909" s="33" t="s">
        <v>287</v>
      </c>
      <c r="L1909" s="33" t="s">
        <v>805</v>
      </c>
      <c r="M1909" s="35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09" s="35" t="str">
        <f>IFERROR(IF(Table1[[#This Row],[Medicare Rate in CR]]&gt;0,"Y","N"),"N")</f>
        <v>Y</v>
      </c>
      <c r="O1909" s="40">
        <f>Table1[[#This Row],[Medicare Rate in CR]]*Table1[[#This Row],[SumOfUnits]]*Table1[[#This Row],[Actuarial Factor 6/13/22]]</f>
        <v>380.91082836362813</v>
      </c>
      <c r="P190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380.91082836362813</v>
      </c>
      <c r="Q1909" s="37">
        <f>Table1[[#This Row],[Trended Medicare Pricing for all RHCs]]-Table1[[#This Row],[SumOfSFY23 Estimated Payment 6/13/2022]]</f>
        <v>19.25565544621935</v>
      </c>
      <c r="R1909" s="35">
        <f>Table1[[#This Row],[SumOfUnits]]*Table1[[#This Row],[Actuarial Factor 6/13/22]]</f>
        <v>2.8782743566845106</v>
      </c>
    </row>
    <row r="1910" spans="1:18" x14ac:dyDescent="0.2">
      <c r="A1910" s="178" t="s">
        <v>93</v>
      </c>
      <c r="B1910" s="33" t="s">
        <v>823</v>
      </c>
      <c r="C1910" s="33" t="s">
        <v>423</v>
      </c>
      <c r="D1910" s="33" t="s">
        <v>185</v>
      </c>
      <c r="E1910" s="33" t="s">
        <v>795</v>
      </c>
      <c r="F1910" s="37">
        <v>251.3</v>
      </c>
      <c r="G1910" s="33">
        <v>2</v>
      </c>
      <c r="H1910" s="33">
        <v>2</v>
      </c>
      <c r="I1910" s="37">
        <f>Table1[[#This Row],[SumOfPaid]]*Table1[[#This Row],[Actuarial Factor 6/13/22]]</f>
        <v>292.13963109930654</v>
      </c>
      <c r="J1910" s="33">
        <v>1.1625134544341684</v>
      </c>
      <c r="K1910" s="33" t="s">
        <v>287</v>
      </c>
      <c r="L1910" s="33" t="s">
        <v>805</v>
      </c>
      <c r="M1910" s="35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10" s="35" t="str">
        <f>IFERROR(IF(Table1[[#This Row],[Medicare Rate in CR]]&gt;0,"Y","N"),"N")</f>
        <v>Y</v>
      </c>
      <c r="O1910" s="40">
        <f>Table1[[#This Row],[Medicare Rate in CR]]*Table1[[#This Row],[SumOfUnits]]*Table1[[#This Row],[Actuarial Factor 6/13/22]]</f>
        <v>307.69406111963571</v>
      </c>
      <c r="P191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307.69406111963571</v>
      </c>
      <c r="Q1910" s="37">
        <f>Table1[[#This Row],[Trended Medicare Pricing for all RHCs]]-Table1[[#This Row],[SumOfSFY23 Estimated Payment 6/13/2022]]</f>
        <v>15.554430020329164</v>
      </c>
      <c r="R1910" s="35">
        <f>Table1[[#This Row],[SumOfUnits]]*Table1[[#This Row],[Actuarial Factor 6/13/22]]</f>
        <v>2.3250269088683369</v>
      </c>
    </row>
    <row r="1911" spans="1:18" x14ac:dyDescent="0.2">
      <c r="A1911" s="178" t="s">
        <v>93</v>
      </c>
      <c r="B1911" s="33" t="s">
        <v>823</v>
      </c>
      <c r="C1911" s="33" t="s">
        <v>381</v>
      </c>
      <c r="D1911" s="33" t="s">
        <v>184</v>
      </c>
      <c r="E1911" s="33" t="s">
        <v>790</v>
      </c>
      <c r="F1911" s="37">
        <v>125.65</v>
      </c>
      <c r="G1911" s="33">
        <v>1</v>
      </c>
      <c r="H1911" s="33">
        <v>1</v>
      </c>
      <c r="I1911" s="37">
        <f>Table1[[#This Row],[SumOfPaid]]*Table1[[#This Row],[Actuarial Factor 6/13/22]]</f>
        <v>257.34022116670832</v>
      </c>
      <c r="J1911" s="33">
        <v>2.048071795994495</v>
      </c>
      <c r="K1911" s="33" t="s">
        <v>287</v>
      </c>
      <c r="L1911" s="33" t="s">
        <v>805</v>
      </c>
      <c r="M1911" s="35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11" s="35" t="str">
        <f>IFERROR(IF(Table1[[#This Row],[Medicare Rate in CR]]&gt;0,"Y","N"),"N")</f>
        <v>Y</v>
      </c>
      <c r="O1911" s="40">
        <f>Table1[[#This Row],[Medicare Rate in CR]]*Table1[[#This Row],[SumOfUnits]]*Table1[[#This Row],[Actuarial Factor 6/13/22]]</f>
        <v>271.04182148191148</v>
      </c>
      <c r="P191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271.04182148191148</v>
      </c>
      <c r="Q1911" s="37">
        <f>Table1[[#This Row],[Trended Medicare Pricing for all RHCs]]-Table1[[#This Row],[SumOfSFY23 Estimated Payment 6/13/2022]]</f>
        <v>13.701600315203166</v>
      </c>
      <c r="R1911" s="35">
        <f>Table1[[#This Row],[SumOfUnits]]*Table1[[#This Row],[Actuarial Factor 6/13/22]]</f>
        <v>2.048071795994495</v>
      </c>
    </row>
    <row r="1912" spans="1:18" x14ac:dyDescent="0.2">
      <c r="A1912" s="178" t="s">
        <v>93</v>
      </c>
      <c r="B1912" s="33" t="s">
        <v>823</v>
      </c>
      <c r="C1912" s="33" t="s">
        <v>381</v>
      </c>
      <c r="D1912" s="33" t="s">
        <v>184</v>
      </c>
      <c r="E1912" s="33" t="s">
        <v>787</v>
      </c>
      <c r="F1912" s="37">
        <v>123.79</v>
      </c>
      <c r="G1912" s="33">
        <v>1</v>
      </c>
      <c r="H1912" s="33">
        <v>1</v>
      </c>
      <c r="I1912" s="37">
        <f>Table1[[#This Row],[SumOfPaid]]*Table1[[#This Row],[Actuarial Factor 6/13/22]]</f>
        <v>149.80935508356112</v>
      </c>
      <c r="J1912" s="33">
        <v>1.210189474784402</v>
      </c>
      <c r="K1912" s="33" t="s">
        <v>287</v>
      </c>
      <c r="L1912" s="33" t="s">
        <v>805</v>
      </c>
      <c r="M1912" s="35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12" s="35" t="str">
        <f>IFERROR(IF(Table1[[#This Row],[Medicare Rate in CR]]&gt;0,"Y","N"),"N")</f>
        <v>Y</v>
      </c>
      <c r="O1912" s="40">
        <f>Table1[[#This Row],[Medicare Rate in CR]]*Table1[[#This Row],[SumOfUnits]]*Table1[[#This Row],[Actuarial Factor 6/13/22]]</f>
        <v>160.15647509296775</v>
      </c>
      <c r="P191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160.15647509296775</v>
      </c>
      <c r="Q1912" s="37">
        <f>Table1[[#This Row],[Trended Medicare Pricing for all RHCs]]-Table1[[#This Row],[SumOfSFY23 Estimated Payment 6/13/2022]]</f>
        <v>10.347120009406638</v>
      </c>
      <c r="R1912" s="35">
        <f>Table1[[#This Row],[SumOfUnits]]*Table1[[#This Row],[Actuarial Factor 6/13/22]]</f>
        <v>1.210189474784402</v>
      </c>
    </row>
    <row r="1913" spans="1:18" x14ac:dyDescent="0.2">
      <c r="A1913" s="178" t="s">
        <v>93</v>
      </c>
      <c r="B1913" s="33" t="s">
        <v>823</v>
      </c>
      <c r="C1913" s="33" t="s">
        <v>249</v>
      </c>
      <c r="D1913" s="33" t="s">
        <v>184</v>
      </c>
      <c r="E1913" s="33" t="s">
        <v>792</v>
      </c>
      <c r="F1913" s="37">
        <v>4207.09</v>
      </c>
      <c r="G1913" s="33">
        <v>34</v>
      </c>
      <c r="H1913" s="33">
        <v>34</v>
      </c>
      <c r="I1913" s="37">
        <f>Table1[[#This Row],[SumOfPaid]]*Table1[[#This Row],[Actuarial Factor 6/13/22]]</f>
        <v>6397.8274014400295</v>
      </c>
      <c r="J1913" s="33">
        <v>1.5207251096220973</v>
      </c>
      <c r="K1913" s="33" t="s">
        <v>287</v>
      </c>
      <c r="L1913" s="33" t="s">
        <v>805</v>
      </c>
      <c r="M1913" s="35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13" s="35" t="str">
        <f>IFERROR(IF(Table1[[#This Row],[Medicare Rate in CR]]&gt;0,"Y","N"),"N")</f>
        <v>Y</v>
      </c>
      <c r="O1913" s="40">
        <f>Table1[[#This Row],[Medicare Rate in CR]]*Table1[[#This Row],[SumOfUnits]]*Table1[[#This Row],[Actuarial Factor 6/13/22]]</f>
        <v>6842.5938742512044</v>
      </c>
      <c r="P191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6842.5938742512044</v>
      </c>
      <c r="Q1913" s="37">
        <f>Table1[[#This Row],[Trended Medicare Pricing for all RHCs]]-Table1[[#This Row],[SumOfSFY23 Estimated Payment 6/13/2022]]</f>
        <v>444.76647281117494</v>
      </c>
      <c r="R1913" s="35">
        <f>Table1[[#This Row],[SumOfUnits]]*Table1[[#This Row],[Actuarial Factor 6/13/22]]</f>
        <v>51.70465372715131</v>
      </c>
    </row>
    <row r="1914" spans="1:18" x14ac:dyDescent="0.2">
      <c r="A1914" s="178" t="s">
        <v>93</v>
      </c>
      <c r="B1914" s="33" t="s">
        <v>823</v>
      </c>
      <c r="C1914" s="33" t="s">
        <v>249</v>
      </c>
      <c r="D1914" s="33" t="s">
        <v>184</v>
      </c>
      <c r="E1914" s="33" t="s">
        <v>786</v>
      </c>
      <c r="F1914" s="37">
        <v>42266.640000000007</v>
      </c>
      <c r="G1914" s="33">
        <v>341</v>
      </c>
      <c r="H1914" s="33">
        <v>341</v>
      </c>
      <c r="I1914" s="37">
        <f>Table1[[#This Row],[SumOfPaid]]*Table1[[#This Row],[Actuarial Factor 6/13/22]]</f>
        <v>64337.348602314407</v>
      </c>
      <c r="J1914" s="33">
        <v>1.5221779777695694</v>
      </c>
      <c r="K1914" s="33" t="s">
        <v>287</v>
      </c>
      <c r="L1914" s="33" t="s">
        <v>805</v>
      </c>
      <c r="M1914" s="35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14" s="35" t="str">
        <f>IFERROR(IF(Table1[[#This Row],[Medicare Rate in CR]]&gt;0,"Y","N"),"N")</f>
        <v>Y</v>
      </c>
      <c r="O1914" s="40">
        <f>Table1[[#This Row],[Medicare Rate in CR]]*Table1[[#This Row],[SumOfUnits]]*Table1[[#This Row],[Actuarial Factor 6/13/22]]</f>
        <v>68692.756450106463</v>
      </c>
      <c r="P191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68692.756450106463</v>
      </c>
      <c r="Q1914" s="37">
        <f>Table1[[#This Row],[Trended Medicare Pricing for all RHCs]]-Table1[[#This Row],[SumOfSFY23 Estimated Payment 6/13/2022]]</f>
        <v>4355.4078477920557</v>
      </c>
      <c r="R1914" s="35">
        <f>Table1[[#This Row],[SumOfUnits]]*Table1[[#This Row],[Actuarial Factor 6/13/22]]</f>
        <v>519.06269041942312</v>
      </c>
    </row>
    <row r="1915" spans="1:18" x14ac:dyDescent="0.2">
      <c r="A1915" s="178" t="s">
        <v>93</v>
      </c>
      <c r="B1915" s="33" t="s">
        <v>823</v>
      </c>
      <c r="C1915" s="33" t="s">
        <v>249</v>
      </c>
      <c r="D1915" s="33" t="s">
        <v>184</v>
      </c>
      <c r="E1915" s="33" t="s">
        <v>790</v>
      </c>
      <c r="F1915" s="37">
        <v>12642.749999999989</v>
      </c>
      <c r="G1915" s="33">
        <v>101</v>
      </c>
      <c r="H1915" s="33">
        <v>101</v>
      </c>
      <c r="I1915" s="37">
        <f>Table1[[#This Row],[SumOfPaid]]*Table1[[#This Row],[Actuarial Factor 6/13/22]]</f>
        <v>28283.796745532662</v>
      </c>
      <c r="J1915" s="33">
        <v>2.2371554246926251</v>
      </c>
      <c r="K1915" s="33" t="s">
        <v>287</v>
      </c>
      <c r="L1915" s="33" t="s">
        <v>805</v>
      </c>
      <c r="M1915" s="35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15" s="35" t="str">
        <f>IFERROR(IF(Table1[[#This Row],[Medicare Rate in CR]]&gt;0,"Y","N"),"N")</f>
        <v>Y</v>
      </c>
      <c r="O1915" s="40">
        <f>Table1[[#This Row],[Medicare Rate in CR]]*Table1[[#This Row],[SumOfUnits]]*Table1[[#This Row],[Actuarial Factor 6/13/22]]</f>
        <v>29902.580039286022</v>
      </c>
      <c r="P191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29902.580039286022</v>
      </c>
      <c r="Q1915" s="37">
        <f>Table1[[#This Row],[Trended Medicare Pricing for all RHCs]]-Table1[[#This Row],[SumOfSFY23 Estimated Payment 6/13/2022]]</f>
        <v>1618.7832937533603</v>
      </c>
      <c r="R1915" s="35">
        <f>Table1[[#This Row],[SumOfUnits]]*Table1[[#This Row],[Actuarial Factor 6/13/22]]</f>
        <v>225.95269789395513</v>
      </c>
    </row>
    <row r="1916" spans="1:18" x14ac:dyDescent="0.2">
      <c r="A1916" s="178" t="s">
        <v>93</v>
      </c>
      <c r="B1916" s="33" t="s">
        <v>823</v>
      </c>
      <c r="C1916" s="33" t="s">
        <v>249</v>
      </c>
      <c r="D1916" s="33" t="s">
        <v>184</v>
      </c>
      <c r="E1916" s="33" t="s">
        <v>789</v>
      </c>
      <c r="F1916" s="37">
        <v>37377.269999999997</v>
      </c>
      <c r="G1916" s="33">
        <v>303</v>
      </c>
      <c r="H1916" s="33">
        <v>303</v>
      </c>
      <c r="I1916" s="37">
        <f>Table1[[#This Row],[SumOfPaid]]*Table1[[#This Row],[Actuarial Factor 6/13/22]]</f>
        <v>58008.520983763599</v>
      </c>
      <c r="J1916" s="33">
        <v>1.551973190759079</v>
      </c>
      <c r="K1916" s="33" t="s">
        <v>287</v>
      </c>
      <c r="L1916" s="33" t="s">
        <v>805</v>
      </c>
      <c r="M1916" s="35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16" s="35" t="str">
        <f>IFERROR(IF(Table1[[#This Row],[Medicare Rate in CR]]&gt;0,"Y","N"),"N")</f>
        <v>Y</v>
      </c>
      <c r="O1916" s="40">
        <f>Table1[[#This Row],[Medicare Rate in CR]]*Table1[[#This Row],[SumOfUnits]]*Table1[[#This Row],[Actuarial Factor 6/13/22]]</f>
        <v>62232.604015712132</v>
      </c>
      <c r="P191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62232.604015712132</v>
      </c>
      <c r="Q1916" s="37">
        <f>Table1[[#This Row],[Trended Medicare Pricing for all RHCs]]-Table1[[#This Row],[SumOfSFY23 Estimated Payment 6/13/2022]]</f>
        <v>4224.0830319485322</v>
      </c>
      <c r="R1916" s="35">
        <f>Table1[[#This Row],[SumOfUnits]]*Table1[[#This Row],[Actuarial Factor 6/13/22]]</f>
        <v>470.24787680000094</v>
      </c>
    </row>
    <row r="1917" spans="1:18" x14ac:dyDescent="0.2">
      <c r="A1917" s="178" t="s">
        <v>93</v>
      </c>
      <c r="B1917" s="33" t="s">
        <v>823</v>
      </c>
      <c r="C1917" s="33" t="s">
        <v>249</v>
      </c>
      <c r="D1917" s="33" t="s">
        <v>184</v>
      </c>
      <c r="E1917" s="33" t="s">
        <v>791</v>
      </c>
      <c r="F1917" s="37">
        <v>9972.43</v>
      </c>
      <c r="G1917" s="33">
        <v>80</v>
      </c>
      <c r="H1917" s="33">
        <v>80</v>
      </c>
      <c r="I1917" s="37">
        <f>Table1[[#This Row],[SumOfPaid]]*Table1[[#This Row],[Actuarial Factor 6/13/22]]</f>
        <v>16520.033065700485</v>
      </c>
      <c r="J1917" s="33">
        <v>1.6565704713595868</v>
      </c>
      <c r="K1917" s="33" t="s">
        <v>287</v>
      </c>
      <c r="L1917" s="33" t="s">
        <v>805</v>
      </c>
      <c r="M1917" s="35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17" s="35" t="str">
        <f>IFERROR(IF(Table1[[#This Row],[Medicare Rate in CR]]&gt;0,"Y","N"),"N")</f>
        <v>Y</v>
      </c>
      <c r="O1917" s="40">
        <f>Table1[[#This Row],[Medicare Rate in CR]]*Table1[[#This Row],[SumOfUnits]]*Table1[[#This Row],[Actuarial Factor 6/13/22]]</f>
        <v>17538.442894378219</v>
      </c>
      <c r="P191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17538.442894378219</v>
      </c>
      <c r="Q1917" s="37">
        <f>Table1[[#This Row],[Trended Medicare Pricing for all RHCs]]-Table1[[#This Row],[SumOfSFY23 Estimated Payment 6/13/2022]]</f>
        <v>1018.4098286777335</v>
      </c>
      <c r="R1917" s="35">
        <f>Table1[[#This Row],[SumOfUnits]]*Table1[[#This Row],[Actuarial Factor 6/13/22]]</f>
        <v>132.52563770876694</v>
      </c>
    </row>
    <row r="1918" spans="1:18" x14ac:dyDescent="0.2">
      <c r="A1918" s="178" t="s">
        <v>93</v>
      </c>
      <c r="B1918" s="33" t="s">
        <v>823</v>
      </c>
      <c r="C1918" s="33" t="s">
        <v>249</v>
      </c>
      <c r="D1918" s="33" t="s">
        <v>184</v>
      </c>
      <c r="E1918" s="33" t="s">
        <v>788</v>
      </c>
      <c r="F1918" s="37">
        <v>2693.5</v>
      </c>
      <c r="G1918" s="33">
        <v>22</v>
      </c>
      <c r="H1918" s="33">
        <v>22</v>
      </c>
      <c r="I1918" s="37">
        <f>Table1[[#This Row],[SumOfPaid]]*Table1[[#This Row],[Actuarial Factor 6/13/22]]</f>
        <v>5425.5720670595074</v>
      </c>
      <c r="J1918" s="33">
        <v>2.0143204258620782</v>
      </c>
      <c r="K1918" s="33" t="s">
        <v>287</v>
      </c>
      <c r="L1918" s="33" t="s">
        <v>805</v>
      </c>
      <c r="M1918" s="35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18" s="35" t="str">
        <f>IFERROR(IF(Table1[[#This Row],[Medicare Rate in CR]]&gt;0,"Y","N"),"N")</f>
        <v>Y</v>
      </c>
      <c r="O1918" s="40">
        <f>Table1[[#This Row],[Medicare Rate in CR]]*Table1[[#This Row],[SumOfUnits]]*Table1[[#This Row],[Actuarial Factor 6/13/22]]</f>
        <v>5864.6536334889233</v>
      </c>
      <c r="P191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5864.6536334889233</v>
      </c>
      <c r="Q1918" s="37">
        <f>Table1[[#This Row],[Trended Medicare Pricing for all RHCs]]-Table1[[#This Row],[SumOfSFY23 Estimated Payment 6/13/2022]]</f>
        <v>439.08156642941594</v>
      </c>
      <c r="R1918" s="35">
        <f>Table1[[#This Row],[SumOfUnits]]*Table1[[#This Row],[Actuarial Factor 6/13/22]]</f>
        <v>44.315049368965717</v>
      </c>
    </row>
    <row r="1919" spans="1:18" x14ac:dyDescent="0.2">
      <c r="A1919" s="178" t="s">
        <v>93</v>
      </c>
      <c r="B1919" s="33" t="s">
        <v>823</v>
      </c>
      <c r="C1919" s="33" t="s">
        <v>249</v>
      </c>
      <c r="D1919" s="33" t="s">
        <v>184</v>
      </c>
      <c r="E1919" s="33" t="s">
        <v>787</v>
      </c>
      <c r="F1919" s="37">
        <v>20683.949999999986</v>
      </c>
      <c r="G1919" s="33">
        <v>165</v>
      </c>
      <c r="H1919" s="33">
        <v>165</v>
      </c>
      <c r="I1919" s="37">
        <f>Table1[[#This Row],[SumOfPaid]]*Table1[[#This Row],[Actuarial Factor 6/13/22]]</f>
        <v>25847.202247736492</v>
      </c>
      <c r="J1919" s="33">
        <v>1.2496260263506975</v>
      </c>
      <c r="K1919" s="33" t="s">
        <v>287</v>
      </c>
      <c r="L1919" s="33" t="s">
        <v>805</v>
      </c>
      <c r="M1919" s="35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19" s="35" t="str">
        <f>IFERROR(IF(Table1[[#This Row],[Medicare Rate in CR]]&gt;0,"Y","N"),"N")</f>
        <v>Y</v>
      </c>
      <c r="O1919" s="40">
        <f>Table1[[#This Row],[Medicare Rate in CR]]*Table1[[#This Row],[SumOfUnits]]*Table1[[#This Row],[Actuarial Factor 6/13/22]]</f>
        <v>27286.958873996467</v>
      </c>
      <c r="P191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27286.958873996467</v>
      </c>
      <c r="Q1919" s="37">
        <f>Table1[[#This Row],[Trended Medicare Pricing for all RHCs]]-Table1[[#This Row],[SumOfSFY23 Estimated Payment 6/13/2022]]</f>
        <v>1439.7566262599757</v>
      </c>
      <c r="R1919" s="35">
        <f>Table1[[#This Row],[SumOfUnits]]*Table1[[#This Row],[Actuarial Factor 6/13/22]]</f>
        <v>206.18829434786508</v>
      </c>
    </row>
    <row r="1920" spans="1:18" x14ac:dyDescent="0.2">
      <c r="A1920" s="178" t="s">
        <v>93</v>
      </c>
      <c r="B1920" s="33" t="s">
        <v>823</v>
      </c>
      <c r="C1920" s="33" t="s">
        <v>249</v>
      </c>
      <c r="D1920" s="33" t="s">
        <v>2</v>
      </c>
      <c r="E1920" s="33" t="s">
        <v>801</v>
      </c>
      <c r="F1920" s="37">
        <v>123.79</v>
      </c>
      <c r="G1920" s="33">
        <v>1</v>
      </c>
      <c r="H1920" s="33">
        <v>1</v>
      </c>
      <c r="I1920" s="37">
        <f>Table1[[#This Row],[SumOfPaid]]*Table1[[#This Row],[Actuarial Factor 6/13/22]]</f>
        <v>171.83011877340044</v>
      </c>
      <c r="J1920" s="33">
        <v>1.388077540781973</v>
      </c>
      <c r="K1920" s="33" t="s">
        <v>287</v>
      </c>
      <c r="L1920" s="33" t="s">
        <v>805</v>
      </c>
      <c r="M1920" s="35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20" s="35" t="str">
        <f>IFERROR(IF(Table1[[#This Row],[Medicare Rate in CR]]&gt;0,"Y","N"),"N")</f>
        <v>Y</v>
      </c>
      <c r="O1920" s="40">
        <f>Table1[[#This Row],[Medicare Rate in CR]]*Table1[[#This Row],[SumOfUnits]]*Table1[[#This Row],[Actuarial Factor 6/13/22]]</f>
        <v>183.69818174708632</v>
      </c>
      <c r="P192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183.69818174708632</v>
      </c>
      <c r="Q1920" s="37">
        <f>Table1[[#This Row],[Trended Medicare Pricing for all RHCs]]-Table1[[#This Row],[SumOfSFY23 Estimated Payment 6/13/2022]]</f>
        <v>11.86806297368588</v>
      </c>
      <c r="R1920" s="35">
        <f>Table1[[#This Row],[SumOfUnits]]*Table1[[#This Row],[Actuarial Factor 6/13/22]]</f>
        <v>1.388077540781973</v>
      </c>
    </row>
    <row r="1921" spans="1:18" x14ac:dyDescent="0.2">
      <c r="A1921" s="178" t="s">
        <v>93</v>
      </c>
      <c r="B1921" s="33" t="s">
        <v>823</v>
      </c>
      <c r="C1921" s="33" t="s">
        <v>249</v>
      </c>
      <c r="D1921" s="33" t="s">
        <v>2</v>
      </c>
      <c r="E1921" s="33" t="s">
        <v>800</v>
      </c>
      <c r="F1921" s="37">
        <v>870.25</v>
      </c>
      <c r="G1921" s="33">
        <v>7</v>
      </c>
      <c r="H1921" s="33">
        <v>7</v>
      </c>
      <c r="I1921" s="37">
        <f>Table1[[#This Row],[SumOfPaid]]*Table1[[#This Row],[Actuarial Factor 6/13/22]]</f>
        <v>1137.6428617031554</v>
      </c>
      <c r="J1921" s="33">
        <v>1.307259823847349</v>
      </c>
      <c r="K1921" s="33" t="s">
        <v>287</v>
      </c>
      <c r="L1921" s="33" t="s">
        <v>805</v>
      </c>
      <c r="M1921" s="35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21" s="35" t="str">
        <f>IFERROR(IF(Table1[[#This Row],[Medicare Rate in CR]]&gt;0,"Y","N"),"N")</f>
        <v>Y</v>
      </c>
      <c r="O1921" s="40">
        <f>Table1[[#This Row],[Medicare Rate in CR]]*Table1[[#This Row],[SumOfUnits]]*Table1[[#This Row],[Actuarial Factor 6/13/22]]</f>
        <v>1211.0193556157071</v>
      </c>
      <c r="P192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1211.0193556157071</v>
      </c>
      <c r="Q1921" s="37">
        <f>Table1[[#This Row],[Trended Medicare Pricing for all RHCs]]-Table1[[#This Row],[SumOfSFY23 Estimated Payment 6/13/2022]]</f>
        <v>73.376493912551723</v>
      </c>
      <c r="R1921" s="35">
        <f>Table1[[#This Row],[SumOfUnits]]*Table1[[#This Row],[Actuarial Factor 6/13/22]]</f>
        <v>9.150818766931442</v>
      </c>
    </row>
    <row r="1922" spans="1:18" x14ac:dyDescent="0.2">
      <c r="A1922" s="178" t="s">
        <v>93</v>
      </c>
      <c r="B1922" s="33" t="s">
        <v>823</v>
      </c>
      <c r="C1922" s="33" t="s">
        <v>249</v>
      </c>
      <c r="D1922" s="33" t="s">
        <v>2</v>
      </c>
      <c r="E1922" s="33" t="s">
        <v>798</v>
      </c>
      <c r="F1922" s="37">
        <v>371.37</v>
      </c>
      <c r="G1922" s="33">
        <v>3</v>
      </c>
      <c r="H1922" s="33">
        <v>3</v>
      </c>
      <c r="I1922" s="37">
        <f>Table1[[#This Row],[SumOfPaid]]*Table1[[#This Row],[Actuarial Factor 6/13/22]]</f>
        <v>538.59635931756554</v>
      </c>
      <c r="J1922" s="33">
        <v>1.4502958217345654</v>
      </c>
      <c r="K1922" s="33" t="s">
        <v>287</v>
      </c>
      <c r="L1922" s="33" t="s">
        <v>805</v>
      </c>
      <c r="M1922" s="35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22" s="35" t="str">
        <f>IFERROR(IF(Table1[[#This Row],[Medicare Rate in CR]]&gt;0,"Y","N"),"N")</f>
        <v>Y</v>
      </c>
      <c r="O1922" s="40">
        <f>Table1[[#This Row],[Medicare Rate in CR]]*Table1[[#This Row],[SumOfUnits]]*Table1[[#This Row],[Actuarial Factor 6/13/22]]</f>
        <v>575.79644714505707</v>
      </c>
      <c r="P192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575.79644714505707</v>
      </c>
      <c r="Q1922" s="37">
        <f>Table1[[#This Row],[Trended Medicare Pricing for all RHCs]]-Table1[[#This Row],[SumOfSFY23 Estimated Payment 6/13/2022]]</f>
        <v>37.200087827491529</v>
      </c>
      <c r="R1922" s="35">
        <f>Table1[[#This Row],[SumOfUnits]]*Table1[[#This Row],[Actuarial Factor 6/13/22]]</f>
        <v>4.3508874652036962</v>
      </c>
    </row>
    <row r="1923" spans="1:18" x14ac:dyDescent="0.2">
      <c r="A1923" s="178" t="s">
        <v>93</v>
      </c>
      <c r="B1923" s="33" t="s">
        <v>823</v>
      </c>
      <c r="C1923" s="33" t="s">
        <v>249</v>
      </c>
      <c r="D1923" s="33" t="s">
        <v>2</v>
      </c>
      <c r="E1923" s="33" t="s">
        <v>799</v>
      </c>
      <c r="F1923" s="37">
        <v>2884.3700000000003</v>
      </c>
      <c r="G1923" s="33">
        <v>23</v>
      </c>
      <c r="H1923" s="33">
        <v>23</v>
      </c>
      <c r="I1923" s="37">
        <f>Table1[[#This Row],[SumOfPaid]]*Table1[[#This Row],[Actuarial Factor 6/13/22]]</f>
        <v>3282.4008263133696</v>
      </c>
      <c r="J1923" s="33">
        <v>1.1379957586278353</v>
      </c>
      <c r="K1923" s="33" t="s">
        <v>287</v>
      </c>
      <c r="L1923" s="33" t="s">
        <v>805</v>
      </c>
      <c r="M1923" s="35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23" s="35" t="str">
        <f>IFERROR(IF(Table1[[#This Row],[Medicare Rate in CR]]&gt;0,"Y","N"),"N")</f>
        <v>Y</v>
      </c>
      <c r="O1923" s="40">
        <f>Table1[[#This Row],[Medicare Rate in CR]]*Table1[[#This Row],[SumOfUnits]]*Table1[[#This Row],[Actuarial Factor 6/13/22]]</f>
        <v>3463.854250026578</v>
      </c>
      <c r="P192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3463.854250026578</v>
      </c>
      <c r="Q1923" s="37">
        <f>Table1[[#This Row],[Trended Medicare Pricing for all RHCs]]-Table1[[#This Row],[SumOfSFY23 Estimated Payment 6/13/2022]]</f>
        <v>181.45342371320839</v>
      </c>
      <c r="R1923" s="35">
        <f>Table1[[#This Row],[SumOfUnits]]*Table1[[#This Row],[Actuarial Factor 6/13/22]]</f>
        <v>26.173902448440213</v>
      </c>
    </row>
    <row r="1924" spans="1:18" x14ac:dyDescent="0.2">
      <c r="A1924" s="178" t="s">
        <v>93</v>
      </c>
      <c r="B1924" s="33" t="s">
        <v>823</v>
      </c>
      <c r="C1924" s="33" t="s">
        <v>249</v>
      </c>
      <c r="D1924" s="33" t="s">
        <v>185</v>
      </c>
      <c r="E1924" s="33" t="s">
        <v>794</v>
      </c>
      <c r="F1924" s="37">
        <v>373.23</v>
      </c>
      <c r="G1924" s="33">
        <v>3</v>
      </c>
      <c r="H1924" s="33">
        <v>3</v>
      </c>
      <c r="I1924" s="37">
        <f>Table1[[#This Row],[SumOfPaid]]*Table1[[#This Row],[Actuarial Factor 6/13/22]]</f>
        <v>406.6666884441845</v>
      </c>
      <c r="J1924" s="33">
        <v>1.0895873548326354</v>
      </c>
      <c r="K1924" s="33" t="s">
        <v>287</v>
      </c>
      <c r="L1924" s="33" t="s">
        <v>805</v>
      </c>
      <c r="M1924" s="35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24" s="35" t="str">
        <f>IFERROR(IF(Table1[[#This Row],[Medicare Rate in CR]]&gt;0,"Y","N"),"N")</f>
        <v>Y</v>
      </c>
      <c r="O1924" s="40">
        <f>Table1[[#This Row],[Medicare Rate in CR]]*Table1[[#This Row],[SumOfUnits]]*Table1[[#This Row],[Actuarial Factor 6/13/22]]</f>
        <v>432.58797161565286</v>
      </c>
      <c r="P192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432.58797161565286</v>
      </c>
      <c r="Q1924" s="37">
        <f>Table1[[#This Row],[Trended Medicare Pricing for all RHCs]]-Table1[[#This Row],[SumOfSFY23 Estimated Payment 6/13/2022]]</f>
        <v>25.92128317146836</v>
      </c>
      <c r="R1924" s="35">
        <f>Table1[[#This Row],[SumOfUnits]]*Table1[[#This Row],[Actuarial Factor 6/13/22]]</f>
        <v>3.2687620644979063</v>
      </c>
    </row>
    <row r="1925" spans="1:18" x14ac:dyDescent="0.2">
      <c r="A1925" s="178" t="s">
        <v>93</v>
      </c>
      <c r="B1925" s="33" t="s">
        <v>823</v>
      </c>
      <c r="C1925" s="33" t="s">
        <v>249</v>
      </c>
      <c r="D1925" s="33" t="s">
        <v>185</v>
      </c>
      <c r="E1925" s="33" t="s">
        <v>607</v>
      </c>
      <c r="F1925" s="37">
        <v>249.44</v>
      </c>
      <c r="G1925" s="33">
        <v>2</v>
      </c>
      <c r="H1925" s="33">
        <v>2</v>
      </c>
      <c r="I1925" s="37">
        <f>Table1[[#This Row],[SumOfPaid]]*Table1[[#This Row],[Actuarial Factor 6/13/22]]</f>
        <v>377.22199946198646</v>
      </c>
      <c r="J1925" s="33">
        <v>1.5122754949566488</v>
      </c>
      <c r="K1925" s="33" t="s">
        <v>287</v>
      </c>
      <c r="L1925" s="33" t="s">
        <v>805</v>
      </c>
      <c r="M1925" s="35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25" s="35" t="str">
        <f>IFERROR(IF(Table1[[#This Row],[Medicare Rate in CR]]&gt;0,"Y","N"),"N")</f>
        <v>Y</v>
      </c>
      <c r="O1925" s="40">
        <f>Table1[[#This Row],[Medicare Rate in CR]]*Table1[[#This Row],[SumOfUnits]]*Table1[[#This Row],[Actuarial Factor 6/13/22]]</f>
        <v>400.26907800512583</v>
      </c>
      <c r="P192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400.26907800512583</v>
      </c>
      <c r="Q1925" s="37">
        <f>Table1[[#This Row],[Trended Medicare Pricing for all RHCs]]-Table1[[#This Row],[SumOfSFY23 Estimated Payment 6/13/2022]]</f>
        <v>23.047078543139378</v>
      </c>
      <c r="R1925" s="35">
        <f>Table1[[#This Row],[SumOfUnits]]*Table1[[#This Row],[Actuarial Factor 6/13/22]]</f>
        <v>3.0245509899132976</v>
      </c>
    </row>
    <row r="1926" spans="1:18" x14ac:dyDescent="0.2">
      <c r="A1926" s="178" t="s">
        <v>93</v>
      </c>
      <c r="B1926" s="33" t="s">
        <v>823</v>
      </c>
      <c r="C1926" s="33" t="s">
        <v>249</v>
      </c>
      <c r="D1926" s="33" t="s">
        <v>185</v>
      </c>
      <c r="E1926" s="33" t="s">
        <v>797</v>
      </c>
      <c r="F1926" s="37">
        <v>125.65</v>
      </c>
      <c r="G1926" s="33">
        <v>1</v>
      </c>
      <c r="H1926" s="33">
        <v>1</v>
      </c>
      <c r="I1926" s="37">
        <f>Table1[[#This Row],[SumOfPaid]]*Table1[[#This Row],[Actuarial Factor 6/13/22]]</f>
        <v>137.00715439388253</v>
      </c>
      <c r="J1926" s="33">
        <v>1.0903872215987467</v>
      </c>
      <c r="K1926" s="33" t="s">
        <v>287</v>
      </c>
      <c r="L1926" s="33" t="s">
        <v>805</v>
      </c>
      <c r="M1926" s="35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26" s="35" t="str">
        <f>IFERROR(IF(Table1[[#This Row],[Medicare Rate in CR]]&gt;0,"Y","N"),"N")</f>
        <v>Y</v>
      </c>
      <c r="O1926" s="40">
        <f>Table1[[#This Row],[Medicare Rate in CR]]*Table1[[#This Row],[SumOfUnits]]*Table1[[#This Row],[Actuarial Factor 6/13/22]]</f>
        <v>144.30184490637814</v>
      </c>
      <c r="P192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144.30184490637814</v>
      </c>
      <c r="Q1926" s="37">
        <f>Table1[[#This Row],[Trended Medicare Pricing for all RHCs]]-Table1[[#This Row],[SumOfSFY23 Estimated Payment 6/13/2022]]</f>
        <v>7.2946905124956061</v>
      </c>
      <c r="R1926" s="35">
        <f>Table1[[#This Row],[SumOfUnits]]*Table1[[#This Row],[Actuarial Factor 6/13/22]]</f>
        <v>1.0903872215987467</v>
      </c>
    </row>
    <row r="1927" spans="1:18" x14ac:dyDescent="0.2">
      <c r="A1927" s="178" t="s">
        <v>93</v>
      </c>
      <c r="B1927" s="33" t="s">
        <v>823</v>
      </c>
      <c r="C1927" s="33" t="s">
        <v>249</v>
      </c>
      <c r="D1927" s="33" t="s">
        <v>185</v>
      </c>
      <c r="E1927" s="33" t="s">
        <v>795</v>
      </c>
      <c r="F1927" s="37">
        <v>9242.2999999999993</v>
      </c>
      <c r="G1927" s="33">
        <v>74</v>
      </c>
      <c r="H1927" s="33">
        <v>74</v>
      </c>
      <c r="I1927" s="37">
        <f>Table1[[#This Row],[SumOfPaid]]*Table1[[#This Row],[Actuarial Factor 6/13/22]]</f>
        <v>10538.792371358619</v>
      </c>
      <c r="J1927" s="33">
        <v>1.1402781094920766</v>
      </c>
      <c r="K1927" s="33" t="s">
        <v>287</v>
      </c>
      <c r="L1927" s="33" t="s">
        <v>805</v>
      </c>
      <c r="M1927" s="35">
        <f>IFERROR(INDEX(FreeStand_MedicareCRs!E:E,MATCH(Table1[[#This Row],[Medicare Number]],FreeStand_MedicareCRs!A:A,0)),INDEX(HospitalBased_Mdcr_Rates!G:G,MATCH(Table1[[#This Row],[Medicare Number]],HospitalBased_Mdcr_Rates!E:E,0)))</f>
        <v>132.34</v>
      </c>
      <c r="N1927" s="35" t="str">
        <f>IFERROR(IF(Table1[[#This Row],[Medicare Rate in CR]]&gt;0,"Y","N"),"N")</f>
        <v>Y</v>
      </c>
      <c r="O1927" s="40">
        <f>Table1[[#This Row],[Medicare Rate in CR]]*Table1[[#This Row],[SumOfUnits]]*Table1[[#This Row],[Actuarial Factor 6/13/22]]</f>
        <v>11166.925970753426</v>
      </c>
      <c r="P192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11166.925970753426</v>
      </c>
      <c r="Q1927" s="37">
        <f>Table1[[#This Row],[Trended Medicare Pricing for all RHCs]]-Table1[[#This Row],[SumOfSFY23 Estimated Payment 6/13/2022]]</f>
        <v>628.13359939480688</v>
      </c>
      <c r="R1927" s="35">
        <f>Table1[[#This Row],[SumOfUnits]]*Table1[[#This Row],[Actuarial Factor 6/13/22]]</f>
        <v>84.380580102413674</v>
      </c>
    </row>
    <row r="1928" spans="1:18" x14ac:dyDescent="0.2">
      <c r="A1928" s="178" t="s">
        <v>94</v>
      </c>
      <c r="B1928" s="33" t="s">
        <v>825</v>
      </c>
      <c r="C1928" s="33" t="s">
        <v>421</v>
      </c>
      <c r="D1928" s="33" t="s">
        <v>184</v>
      </c>
      <c r="E1928" s="33" t="s">
        <v>789</v>
      </c>
      <c r="F1928" s="37">
        <v>193.9</v>
      </c>
      <c r="G1928" s="33">
        <v>1</v>
      </c>
      <c r="H1928" s="33">
        <v>1</v>
      </c>
      <c r="I1928" s="37">
        <f>Table1[[#This Row],[SumOfPaid]]*Table1[[#This Row],[Actuarial Factor 6/13/22]]</f>
        <v>300.004322584173</v>
      </c>
      <c r="J1928" s="33">
        <v>1.5472115656739194</v>
      </c>
      <c r="K1928" s="33" t="s">
        <v>286</v>
      </c>
      <c r="L1928" s="33" t="s">
        <v>805</v>
      </c>
      <c r="M1928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28" s="35" t="str">
        <f>IFERROR(IF(Table1[[#This Row],[Medicare Rate in CR]]&gt;0,"Y","N"),"N")</f>
        <v>Y</v>
      </c>
      <c r="O1928" s="40">
        <f>Table1[[#This Row],[Medicare Rate in CR]]*Table1[[#This Row],[SumOfUnits]]*Table1[[#This Row],[Actuarial Factor 6/13/22]]</f>
        <v>344.40929451901445</v>
      </c>
      <c r="P192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344.40929451901445</v>
      </c>
      <c r="Q1928" s="37">
        <f>Table1[[#This Row],[Trended Medicare Pricing for all RHCs]]-Table1[[#This Row],[SumOfSFY23 Estimated Payment 6/13/2022]]</f>
        <v>44.404971934841456</v>
      </c>
      <c r="R1928" s="35">
        <f>Table1[[#This Row],[SumOfUnits]]*Table1[[#This Row],[Actuarial Factor 6/13/22]]</f>
        <v>1.5472115656739194</v>
      </c>
    </row>
    <row r="1929" spans="1:18" x14ac:dyDescent="0.2">
      <c r="A1929" s="178" t="s">
        <v>94</v>
      </c>
      <c r="B1929" s="33" t="s">
        <v>825</v>
      </c>
      <c r="C1929" s="33" t="s">
        <v>421</v>
      </c>
      <c r="D1929" s="33" t="s">
        <v>184</v>
      </c>
      <c r="E1929" s="33" t="s">
        <v>791</v>
      </c>
      <c r="F1929" s="37">
        <v>984.05</v>
      </c>
      <c r="G1929" s="33">
        <v>5</v>
      </c>
      <c r="H1929" s="33">
        <v>5</v>
      </c>
      <c r="I1929" s="37">
        <f>Table1[[#This Row],[SumOfPaid]]*Table1[[#This Row],[Actuarial Factor 6/13/22]]</f>
        <v>1607.0265968738545</v>
      </c>
      <c r="J1929" s="33">
        <v>1.6330741292351554</v>
      </c>
      <c r="K1929" s="33" t="s">
        <v>286</v>
      </c>
      <c r="L1929" s="33" t="s">
        <v>805</v>
      </c>
      <c r="M1929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29" s="35" t="str">
        <f>IFERROR(IF(Table1[[#This Row],[Medicare Rate in CR]]&gt;0,"Y","N"),"N")</f>
        <v>Y</v>
      </c>
      <c r="O1929" s="40">
        <f>Table1[[#This Row],[Medicare Rate in CR]]*Table1[[#This Row],[SumOfUnits]]*Table1[[#This Row],[Actuarial Factor 6/13/22]]</f>
        <v>1817.6115058387279</v>
      </c>
      <c r="P192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1817.6115058387279</v>
      </c>
      <c r="Q1929" s="37">
        <f>Table1[[#This Row],[Trended Medicare Pricing for all RHCs]]-Table1[[#This Row],[SumOfSFY23 Estimated Payment 6/13/2022]]</f>
        <v>210.58490896487342</v>
      </c>
      <c r="R1929" s="35">
        <f>Table1[[#This Row],[SumOfUnits]]*Table1[[#This Row],[Actuarial Factor 6/13/22]]</f>
        <v>8.1653706461757771</v>
      </c>
    </row>
    <row r="1930" spans="1:18" x14ac:dyDescent="0.2">
      <c r="A1930" s="178" t="s">
        <v>94</v>
      </c>
      <c r="B1930" s="33" t="s">
        <v>825</v>
      </c>
      <c r="C1930" s="33" t="s">
        <v>421</v>
      </c>
      <c r="D1930" s="33" t="s">
        <v>185</v>
      </c>
      <c r="E1930" s="33" t="s">
        <v>795</v>
      </c>
      <c r="F1930" s="37">
        <v>196.81</v>
      </c>
      <c r="G1930" s="33">
        <v>1</v>
      </c>
      <c r="H1930" s="33">
        <v>1</v>
      </c>
      <c r="I1930" s="37">
        <f>Table1[[#This Row],[SumOfPaid]]*Table1[[#This Row],[Actuarial Factor 6/13/22]]</f>
        <v>227.77224261132073</v>
      </c>
      <c r="J1930" s="33">
        <v>1.1573204746269028</v>
      </c>
      <c r="K1930" s="33" t="s">
        <v>286</v>
      </c>
      <c r="L1930" s="33" t="s">
        <v>805</v>
      </c>
      <c r="M1930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30" s="35" t="str">
        <f>IFERROR(IF(Table1[[#This Row],[Medicare Rate in CR]]&gt;0,"Y","N"),"N")</f>
        <v>Y</v>
      </c>
      <c r="O1930" s="40">
        <f>Table1[[#This Row],[Medicare Rate in CR]]*Table1[[#This Row],[SumOfUnits]]*Table1[[#This Row],[Actuarial Factor 6/13/22]]</f>
        <v>257.61953765194858</v>
      </c>
      <c r="P193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257.61953765194858</v>
      </c>
      <c r="Q1930" s="37">
        <f>Table1[[#This Row],[Trended Medicare Pricing for all RHCs]]-Table1[[#This Row],[SumOfSFY23 Estimated Payment 6/13/2022]]</f>
        <v>29.847295040627841</v>
      </c>
      <c r="R1930" s="35">
        <f>Table1[[#This Row],[SumOfUnits]]*Table1[[#This Row],[Actuarial Factor 6/13/22]]</f>
        <v>1.1573204746269028</v>
      </c>
    </row>
    <row r="1931" spans="1:18" x14ac:dyDescent="0.2">
      <c r="A1931" s="178" t="s">
        <v>94</v>
      </c>
      <c r="B1931" s="33" t="s">
        <v>825</v>
      </c>
      <c r="C1931" s="33" t="s">
        <v>426</v>
      </c>
      <c r="D1931" s="33" t="s">
        <v>184</v>
      </c>
      <c r="E1931" s="33" t="s">
        <v>786</v>
      </c>
      <c r="F1931" s="37">
        <v>393.62</v>
      </c>
      <c r="G1931" s="33">
        <v>2</v>
      </c>
      <c r="H1931" s="33">
        <v>2</v>
      </c>
      <c r="I1931" s="37">
        <f>Table1[[#This Row],[SumOfPaid]]*Table1[[#This Row],[Actuarial Factor 6/13/22]]</f>
        <v>562.0443704629804</v>
      </c>
      <c r="J1931" s="33">
        <v>1.4278857031222509</v>
      </c>
      <c r="K1931" s="33" t="s">
        <v>286</v>
      </c>
      <c r="L1931" s="33" t="s">
        <v>805</v>
      </c>
      <c r="M1931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31" s="35" t="str">
        <f>IFERROR(IF(Table1[[#This Row],[Medicare Rate in CR]]&gt;0,"Y","N"),"N")</f>
        <v>Y</v>
      </c>
      <c r="O1931" s="40">
        <f>Table1[[#This Row],[Medicare Rate in CR]]*Table1[[#This Row],[SumOfUnits]]*Table1[[#This Row],[Actuarial Factor 6/13/22]]</f>
        <v>635.69471503002615</v>
      </c>
      <c r="P193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635.69471503002615</v>
      </c>
      <c r="Q1931" s="37">
        <f>Table1[[#This Row],[Trended Medicare Pricing for all RHCs]]-Table1[[#This Row],[SumOfSFY23 Estimated Payment 6/13/2022]]</f>
        <v>73.650344567045749</v>
      </c>
      <c r="R1931" s="35">
        <f>Table1[[#This Row],[SumOfUnits]]*Table1[[#This Row],[Actuarial Factor 6/13/22]]</f>
        <v>2.8557714062445019</v>
      </c>
    </row>
    <row r="1932" spans="1:18" x14ac:dyDescent="0.2">
      <c r="A1932" s="178" t="s">
        <v>94</v>
      </c>
      <c r="B1932" s="33" t="s">
        <v>825</v>
      </c>
      <c r="C1932" s="33" t="s">
        <v>426</v>
      </c>
      <c r="D1932" s="33" t="s">
        <v>184</v>
      </c>
      <c r="E1932" s="33" t="s">
        <v>789</v>
      </c>
      <c r="F1932" s="37">
        <v>393.62</v>
      </c>
      <c r="G1932" s="33">
        <v>2</v>
      </c>
      <c r="H1932" s="33">
        <v>2</v>
      </c>
      <c r="I1932" s="37">
        <f>Table1[[#This Row],[SumOfPaid]]*Table1[[#This Row],[Actuarial Factor 6/13/22]]</f>
        <v>597.13206991248956</v>
      </c>
      <c r="J1932" s="33">
        <v>1.5170267514671245</v>
      </c>
      <c r="K1932" s="33" t="s">
        <v>286</v>
      </c>
      <c r="L1932" s="33" t="s">
        <v>805</v>
      </c>
      <c r="M1932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32" s="35" t="str">
        <f>IFERROR(IF(Table1[[#This Row],[Medicare Rate in CR]]&gt;0,"Y","N"),"N")</f>
        <v>Y</v>
      </c>
      <c r="O1932" s="40">
        <f>Table1[[#This Row],[Medicare Rate in CR]]*Table1[[#This Row],[SumOfUnits]]*Table1[[#This Row],[Actuarial Factor 6/13/22]]</f>
        <v>675.38030975316383</v>
      </c>
      <c r="P193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675.38030975316383</v>
      </c>
      <c r="Q1932" s="37">
        <f>Table1[[#This Row],[Trended Medicare Pricing for all RHCs]]-Table1[[#This Row],[SumOfSFY23 Estimated Payment 6/13/2022]]</f>
        <v>78.248239840674273</v>
      </c>
      <c r="R1932" s="35">
        <f>Table1[[#This Row],[SumOfUnits]]*Table1[[#This Row],[Actuarial Factor 6/13/22]]</f>
        <v>3.034053502934249</v>
      </c>
    </row>
    <row r="1933" spans="1:18" x14ac:dyDescent="0.2">
      <c r="A1933" s="178" t="s">
        <v>94</v>
      </c>
      <c r="B1933" s="33" t="s">
        <v>825</v>
      </c>
      <c r="C1933" s="33" t="s">
        <v>426</v>
      </c>
      <c r="D1933" s="33" t="s">
        <v>184</v>
      </c>
      <c r="E1933" s="33" t="s">
        <v>791</v>
      </c>
      <c r="F1933" s="37">
        <v>775.6</v>
      </c>
      <c r="G1933" s="33">
        <v>4</v>
      </c>
      <c r="H1933" s="33">
        <v>4</v>
      </c>
      <c r="I1933" s="37">
        <f>Table1[[#This Row],[SumOfPaid]]*Table1[[#This Row],[Actuarial Factor 6/13/22]]</f>
        <v>1251.7701520073304</v>
      </c>
      <c r="J1933" s="33">
        <v>1.6139377926860887</v>
      </c>
      <c r="K1933" s="33" t="s">
        <v>286</v>
      </c>
      <c r="L1933" s="33" t="s">
        <v>805</v>
      </c>
      <c r="M1933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33" s="35" t="str">
        <f>IFERROR(IF(Table1[[#This Row],[Medicare Rate in CR]]&gt;0,"Y","N"),"N")</f>
        <v>Y</v>
      </c>
      <c r="O1933" s="40">
        <f>Table1[[#This Row],[Medicare Rate in CR]]*Table1[[#This Row],[SumOfUnits]]*Table1[[#This Row],[Actuarial Factor 6/13/22]]</f>
        <v>1437.0502106076933</v>
      </c>
      <c r="P193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1437.0502106076933</v>
      </c>
      <c r="Q1933" s="37">
        <f>Table1[[#This Row],[Trended Medicare Pricing for all RHCs]]-Table1[[#This Row],[SumOfSFY23 Estimated Payment 6/13/2022]]</f>
        <v>185.28005860036296</v>
      </c>
      <c r="R1933" s="35">
        <f>Table1[[#This Row],[SumOfUnits]]*Table1[[#This Row],[Actuarial Factor 6/13/22]]</f>
        <v>6.4557511707443549</v>
      </c>
    </row>
    <row r="1934" spans="1:18" x14ac:dyDescent="0.2">
      <c r="A1934" s="178" t="s">
        <v>94</v>
      </c>
      <c r="B1934" s="33" t="s">
        <v>825</v>
      </c>
      <c r="C1934" s="33" t="s">
        <v>408</v>
      </c>
      <c r="D1934" s="33" t="s">
        <v>184</v>
      </c>
      <c r="E1934" s="33" t="s">
        <v>792</v>
      </c>
      <c r="F1934" s="37">
        <v>193.9</v>
      </c>
      <c r="G1934" s="33">
        <v>1</v>
      </c>
      <c r="H1934" s="33">
        <v>1</v>
      </c>
      <c r="I1934" s="37">
        <f>Table1[[#This Row],[SumOfPaid]]*Table1[[#This Row],[Actuarial Factor 6/13/22]]</f>
        <v>349.9698326631966</v>
      </c>
      <c r="J1934" s="33">
        <v>1.804898569691576</v>
      </c>
      <c r="K1934" s="33" t="s">
        <v>286</v>
      </c>
      <c r="L1934" s="33" t="s">
        <v>805</v>
      </c>
      <c r="M1934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34" s="35" t="str">
        <f>IFERROR(IF(Table1[[#This Row],[Medicare Rate in CR]]&gt;0,"Y","N"),"N")</f>
        <v>Y</v>
      </c>
      <c r="O1934" s="40">
        <f>Table1[[#This Row],[Medicare Rate in CR]]*Table1[[#This Row],[SumOfUnits]]*Table1[[#This Row],[Actuarial Factor 6/13/22]]</f>
        <v>401.77042161334481</v>
      </c>
      <c r="P193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401.77042161334481</v>
      </c>
      <c r="Q1934" s="37">
        <f>Table1[[#This Row],[Trended Medicare Pricing for all RHCs]]-Table1[[#This Row],[SumOfSFY23 Estimated Payment 6/13/2022]]</f>
        <v>51.80058895014821</v>
      </c>
      <c r="R1934" s="35">
        <f>Table1[[#This Row],[SumOfUnits]]*Table1[[#This Row],[Actuarial Factor 6/13/22]]</f>
        <v>1.804898569691576</v>
      </c>
    </row>
    <row r="1935" spans="1:18" x14ac:dyDescent="0.2">
      <c r="A1935" s="178" t="s">
        <v>94</v>
      </c>
      <c r="B1935" s="33" t="s">
        <v>825</v>
      </c>
      <c r="C1935" s="33" t="s">
        <v>408</v>
      </c>
      <c r="D1935" s="33" t="s">
        <v>184</v>
      </c>
      <c r="E1935" s="33" t="s">
        <v>786</v>
      </c>
      <c r="F1935" s="37">
        <v>393.62</v>
      </c>
      <c r="G1935" s="33">
        <v>2</v>
      </c>
      <c r="H1935" s="33">
        <v>2</v>
      </c>
      <c r="I1935" s="37">
        <f>Table1[[#This Row],[SumOfPaid]]*Table1[[#This Row],[Actuarial Factor 6/13/22]]</f>
        <v>531.08489217823171</v>
      </c>
      <c r="J1935" s="33">
        <v>1.3492324886393774</v>
      </c>
      <c r="K1935" s="33" t="s">
        <v>286</v>
      </c>
      <c r="L1935" s="33" t="s">
        <v>805</v>
      </c>
      <c r="M1935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35" s="35" t="str">
        <f>IFERROR(IF(Table1[[#This Row],[Medicare Rate in CR]]&gt;0,"Y","N"),"N")</f>
        <v>Y</v>
      </c>
      <c r="O1935" s="40">
        <f>Table1[[#This Row],[Medicare Rate in CR]]*Table1[[#This Row],[SumOfUnits]]*Table1[[#This Row],[Actuarial Factor 6/13/22]]</f>
        <v>600.67830394225075</v>
      </c>
      <c r="P193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600.67830394225075</v>
      </c>
      <c r="Q1935" s="37">
        <f>Table1[[#This Row],[Trended Medicare Pricing for all RHCs]]-Table1[[#This Row],[SumOfSFY23 Estimated Payment 6/13/2022]]</f>
        <v>69.593411764019038</v>
      </c>
      <c r="R1935" s="35">
        <f>Table1[[#This Row],[SumOfUnits]]*Table1[[#This Row],[Actuarial Factor 6/13/22]]</f>
        <v>2.6984649772787548</v>
      </c>
    </row>
    <row r="1936" spans="1:18" x14ac:dyDescent="0.2">
      <c r="A1936" s="178" t="s">
        <v>94</v>
      </c>
      <c r="B1936" s="33" t="s">
        <v>825</v>
      </c>
      <c r="C1936" s="33" t="s">
        <v>408</v>
      </c>
      <c r="D1936" s="33" t="s">
        <v>184</v>
      </c>
      <c r="E1936" s="33" t="s">
        <v>787</v>
      </c>
      <c r="F1936" s="37">
        <v>778.51</v>
      </c>
      <c r="G1936" s="33">
        <v>4</v>
      </c>
      <c r="H1936" s="33">
        <v>4</v>
      </c>
      <c r="I1936" s="37">
        <f>Table1[[#This Row],[SumOfPaid]]*Table1[[#This Row],[Actuarial Factor 6/13/22]]</f>
        <v>1015.3515246960986</v>
      </c>
      <c r="J1936" s="33">
        <v>1.3042241264673526</v>
      </c>
      <c r="K1936" s="33" t="s">
        <v>286</v>
      </c>
      <c r="L1936" s="33" t="s">
        <v>805</v>
      </c>
      <c r="M1936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36" s="35" t="str">
        <f>IFERROR(IF(Table1[[#This Row],[Medicare Rate in CR]]&gt;0,"Y","N"),"N")</f>
        <v>Y</v>
      </c>
      <c r="O1936" s="40">
        <f>Table1[[#This Row],[Medicare Rate in CR]]*Table1[[#This Row],[SumOfUnits]]*Table1[[#This Row],[Actuarial Factor 6/13/22]]</f>
        <v>1161.2811622065308</v>
      </c>
      <c r="P193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1161.2811622065308</v>
      </c>
      <c r="Q1936" s="37">
        <f>Table1[[#This Row],[Trended Medicare Pricing for all RHCs]]-Table1[[#This Row],[SumOfSFY23 Estimated Payment 6/13/2022]]</f>
        <v>145.92963751043214</v>
      </c>
      <c r="R1936" s="35">
        <f>Table1[[#This Row],[SumOfUnits]]*Table1[[#This Row],[Actuarial Factor 6/13/22]]</f>
        <v>5.2168965058694106</v>
      </c>
    </row>
    <row r="1937" spans="1:18" x14ac:dyDescent="0.2">
      <c r="A1937" s="178" t="s">
        <v>94</v>
      </c>
      <c r="B1937" s="33" t="s">
        <v>825</v>
      </c>
      <c r="C1937" s="33" t="s">
        <v>423</v>
      </c>
      <c r="D1937" s="33" t="s">
        <v>184</v>
      </c>
      <c r="E1937" s="33" t="s">
        <v>786</v>
      </c>
      <c r="F1937" s="37">
        <v>1944.8200000000002</v>
      </c>
      <c r="G1937" s="33">
        <v>10</v>
      </c>
      <c r="H1937" s="33">
        <v>10</v>
      </c>
      <c r="I1937" s="37">
        <f>Table1[[#This Row],[SumOfPaid]]*Table1[[#This Row],[Actuarial Factor 6/13/22]]</f>
        <v>2912.6235889831255</v>
      </c>
      <c r="J1937" s="33">
        <v>1.4976314460891627</v>
      </c>
      <c r="K1937" s="33" t="s">
        <v>286</v>
      </c>
      <c r="L1937" s="33" t="s">
        <v>805</v>
      </c>
      <c r="M1937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37" s="35" t="str">
        <f>IFERROR(IF(Table1[[#This Row],[Medicare Rate in CR]]&gt;0,"Y","N"),"N")</f>
        <v>Y</v>
      </c>
      <c r="O1937" s="40">
        <f>Table1[[#This Row],[Medicare Rate in CR]]*Table1[[#This Row],[SumOfUnits]]*Table1[[#This Row],[Actuarial Factor 6/13/22]]</f>
        <v>3333.727598994476</v>
      </c>
      <c r="P193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3333.727598994476</v>
      </c>
      <c r="Q1937" s="37">
        <f>Table1[[#This Row],[Trended Medicare Pricing for all RHCs]]-Table1[[#This Row],[SumOfSFY23 Estimated Payment 6/13/2022]]</f>
        <v>421.10401001135051</v>
      </c>
      <c r="R1937" s="35">
        <f>Table1[[#This Row],[SumOfUnits]]*Table1[[#This Row],[Actuarial Factor 6/13/22]]</f>
        <v>14.976314460891626</v>
      </c>
    </row>
    <row r="1938" spans="1:18" x14ac:dyDescent="0.2">
      <c r="A1938" s="178" t="s">
        <v>94</v>
      </c>
      <c r="B1938" s="33" t="s">
        <v>825</v>
      </c>
      <c r="C1938" s="33" t="s">
        <v>423</v>
      </c>
      <c r="D1938" s="33" t="s">
        <v>184</v>
      </c>
      <c r="E1938" s="33" t="s">
        <v>789</v>
      </c>
      <c r="F1938" s="37">
        <v>972.41</v>
      </c>
      <c r="G1938" s="33">
        <v>5</v>
      </c>
      <c r="H1938" s="33">
        <v>5</v>
      </c>
      <c r="I1938" s="37">
        <f>Table1[[#This Row],[SumOfPaid]]*Table1[[#This Row],[Actuarial Factor 6/13/22]]</f>
        <v>1473.6635973548694</v>
      </c>
      <c r="J1938" s="33">
        <v>1.5154755682838199</v>
      </c>
      <c r="K1938" s="33" t="s">
        <v>286</v>
      </c>
      <c r="L1938" s="33" t="s">
        <v>805</v>
      </c>
      <c r="M1938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38" s="35" t="str">
        <f>IFERROR(IF(Table1[[#This Row],[Medicare Rate in CR]]&gt;0,"Y","N"),"N")</f>
        <v>Y</v>
      </c>
      <c r="O1938" s="40">
        <f>Table1[[#This Row],[Medicare Rate in CR]]*Table1[[#This Row],[SumOfUnits]]*Table1[[#This Row],[Actuarial Factor 6/13/22]]</f>
        <v>1686.7243074998917</v>
      </c>
      <c r="P193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1686.7243074998917</v>
      </c>
      <c r="Q1938" s="37">
        <f>Table1[[#This Row],[Trended Medicare Pricing for all RHCs]]-Table1[[#This Row],[SumOfSFY23 Estimated Payment 6/13/2022]]</f>
        <v>213.06071014502231</v>
      </c>
      <c r="R1938" s="35">
        <f>Table1[[#This Row],[SumOfUnits]]*Table1[[#This Row],[Actuarial Factor 6/13/22]]</f>
        <v>7.5773778414191</v>
      </c>
    </row>
    <row r="1939" spans="1:18" x14ac:dyDescent="0.2">
      <c r="A1939" s="178" t="s">
        <v>94</v>
      </c>
      <c r="B1939" s="33" t="s">
        <v>825</v>
      </c>
      <c r="C1939" s="33" t="s">
        <v>423</v>
      </c>
      <c r="D1939" s="33" t="s">
        <v>184</v>
      </c>
      <c r="E1939" s="33" t="s">
        <v>791</v>
      </c>
      <c r="F1939" s="37">
        <v>6344.83</v>
      </c>
      <c r="G1939" s="33">
        <v>33</v>
      </c>
      <c r="H1939" s="33">
        <v>33</v>
      </c>
      <c r="I1939" s="37">
        <f>Table1[[#This Row],[SumOfPaid]]*Table1[[#This Row],[Actuarial Factor 6/13/22]]</f>
        <v>10238.577271557477</v>
      </c>
      <c r="J1939" s="33">
        <v>1.6136881952010498</v>
      </c>
      <c r="K1939" s="33" t="s">
        <v>286</v>
      </c>
      <c r="L1939" s="33" t="s">
        <v>805</v>
      </c>
      <c r="M1939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39" s="35" t="str">
        <f>IFERROR(IF(Table1[[#This Row],[Medicare Rate in CR]]&gt;0,"Y","N"),"N")</f>
        <v>Y</v>
      </c>
      <c r="O1939" s="40">
        <f>Table1[[#This Row],[Medicare Rate in CR]]*Table1[[#This Row],[SumOfUnits]]*Table1[[#This Row],[Actuarial Factor 6/13/22]]</f>
        <v>11853.830744307872</v>
      </c>
      <c r="P193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11853.830744307872</v>
      </c>
      <c r="Q1939" s="37">
        <f>Table1[[#This Row],[Trended Medicare Pricing for all RHCs]]-Table1[[#This Row],[SumOfSFY23 Estimated Payment 6/13/2022]]</f>
        <v>1615.2534727503953</v>
      </c>
      <c r="R1939" s="35">
        <f>Table1[[#This Row],[SumOfUnits]]*Table1[[#This Row],[Actuarial Factor 6/13/22]]</f>
        <v>53.251710441634643</v>
      </c>
    </row>
    <row r="1940" spans="1:18" x14ac:dyDescent="0.2">
      <c r="A1940" s="178" t="s">
        <v>94</v>
      </c>
      <c r="B1940" s="33" t="s">
        <v>825</v>
      </c>
      <c r="C1940" s="33" t="s">
        <v>423</v>
      </c>
      <c r="D1940" s="33" t="s">
        <v>184</v>
      </c>
      <c r="E1940" s="33" t="s">
        <v>788</v>
      </c>
      <c r="F1940" s="37">
        <v>2329.71</v>
      </c>
      <c r="G1940" s="33">
        <v>12</v>
      </c>
      <c r="H1940" s="33">
        <v>12</v>
      </c>
      <c r="I1940" s="37">
        <f>Table1[[#This Row],[SumOfPaid]]*Table1[[#This Row],[Actuarial Factor 6/13/22]]</f>
        <v>4577.2620800400482</v>
      </c>
      <c r="J1940" s="33">
        <v>1.9647347009027081</v>
      </c>
      <c r="K1940" s="33" t="s">
        <v>286</v>
      </c>
      <c r="L1940" s="33" t="s">
        <v>805</v>
      </c>
      <c r="M1940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40" s="35" t="str">
        <f>IFERROR(IF(Table1[[#This Row],[Medicare Rate in CR]]&gt;0,"Y","N"),"N")</f>
        <v>Y</v>
      </c>
      <c r="O1940" s="40">
        <f>Table1[[#This Row],[Medicare Rate in CR]]*Table1[[#This Row],[SumOfUnits]]*Table1[[#This Row],[Actuarial Factor 6/13/22]]</f>
        <v>5248.1993330513133</v>
      </c>
      <c r="P194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5248.1993330513133</v>
      </c>
      <c r="Q1940" s="37">
        <f>Table1[[#This Row],[Trended Medicare Pricing for all RHCs]]-Table1[[#This Row],[SumOfSFY23 Estimated Payment 6/13/2022]]</f>
        <v>670.93725301126506</v>
      </c>
      <c r="R1940" s="35">
        <f>Table1[[#This Row],[SumOfUnits]]*Table1[[#This Row],[Actuarial Factor 6/13/22]]</f>
        <v>23.576816410832496</v>
      </c>
    </row>
    <row r="1941" spans="1:18" x14ac:dyDescent="0.2">
      <c r="A1941" s="178" t="s">
        <v>94</v>
      </c>
      <c r="B1941" s="33" t="s">
        <v>825</v>
      </c>
      <c r="C1941" s="33" t="s">
        <v>423</v>
      </c>
      <c r="D1941" s="33" t="s">
        <v>184</v>
      </c>
      <c r="E1941" s="33" t="s">
        <v>787</v>
      </c>
      <c r="F1941" s="37">
        <v>781.42</v>
      </c>
      <c r="G1941" s="33">
        <v>4</v>
      </c>
      <c r="H1941" s="33">
        <v>4</v>
      </c>
      <c r="I1941" s="37">
        <f>Table1[[#This Row],[SumOfPaid]]*Table1[[#This Row],[Actuarial Factor 6/13/22]]</f>
        <v>978.04511834495781</v>
      </c>
      <c r="J1941" s="33">
        <v>1.2516253977949858</v>
      </c>
      <c r="K1941" s="33" t="s">
        <v>286</v>
      </c>
      <c r="L1941" s="33" t="s">
        <v>805</v>
      </c>
      <c r="M1941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41" s="35" t="str">
        <f>IFERROR(IF(Table1[[#This Row],[Medicare Rate in CR]]&gt;0,"Y","N"),"N")</f>
        <v>Y</v>
      </c>
      <c r="O1941" s="40">
        <f>Table1[[#This Row],[Medicare Rate in CR]]*Table1[[#This Row],[SumOfUnits]]*Table1[[#This Row],[Actuarial Factor 6/13/22]]</f>
        <v>1114.4472541966554</v>
      </c>
      <c r="P194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1114.4472541966554</v>
      </c>
      <c r="Q1941" s="37">
        <f>Table1[[#This Row],[Trended Medicare Pricing for all RHCs]]-Table1[[#This Row],[SumOfSFY23 Estimated Payment 6/13/2022]]</f>
        <v>136.40213585169761</v>
      </c>
      <c r="R1941" s="35">
        <f>Table1[[#This Row],[SumOfUnits]]*Table1[[#This Row],[Actuarial Factor 6/13/22]]</f>
        <v>5.0065015911799433</v>
      </c>
    </row>
    <row r="1942" spans="1:18" x14ac:dyDescent="0.2">
      <c r="A1942" s="178" t="s">
        <v>94</v>
      </c>
      <c r="B1942" s="33" t="s">
        <v>825</v>
      </c>
      <c r="C1942" s="33" t="s">
        <v>423</v>
      </c>
      <c r="D1942" s="33" t="s">
        <v>185</v>
      </c>
      <c r="E1942" s="33" t="s">
        <v>795</v>
      </c>
      <c r="F1942" s="37">
        <v>1947.73</v>
      </c>
      <c r="G1942" s="33">
        <v>10</v>
      </c>
      <c r="H1942" s="33">
        <v>10</v>
      </c>
      <c r="I1942" s="37">
        <f>Table1[[#This Row],[SumOfPaid]]*Table1[[#This Row],[Actuarial Factor 6/13/22]]</f>
        <v>2264.2623306050627</v>
      </c>
      <c r="J1942" s="33">
        <v>1.1625134544341684</v>
      </c>
      <c r="K1942" s="33" t="s">
        <v>286</v>
      </c>
      <c r="L1942" s="33" t="s">
        <v>805</v>
      </c>
      <c r="M1942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42" s="35" t="str">
        <f>IFERROR(IF(Table1[[#This Row],[Medicare Rate in CR]]&gt;0,"Y","N"),"N")</f>
        <v>Y</v>
      </c>
      <c r="O1942" s="40">
        <f>Table1[[#This Row],[Medicare Rate in CR]]*Table1[[#This Row],[SumOfUnits]]*Table1[[#This Row],[Actuarial Factor 6/13/22]]</f>
        <v>2587.7549495704588</v>
      </c>
      <c r="P194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2587.7549495704588</v>
      </c>
      <c r="Q1942" s="37">
        <f>Table1[[#This Row],[Trended Medicare Pricing for all RHCs]]-Table1[[#This Row],[SumOfSFY23 Estimated Payment 6/13/2022]]</f>
        <v>323.4926189653961</v>
      </c>
      <c r="R1942" s="35">
        <f>Table1[[#This Row],[SumOfUnits]]*Table1[[#This Row],[Actuarial Factor 6/13/22]]</f>
        <v>11.625134544341684</v>
      </c>
    </row>
    <row r="1943" spans="1:18" x14ac:dyDescent="0.2">
      <c r="A1943" s="178" t="s">
        <v>94</v>
      </c>
      <c r="B1943" s="33" t="s">
        <v>825</v>
      </c>
      <c r="C1943" s="33" t="s">
        <v>381</v>
      </c>
      <c r="D1943" s="33" t="s">
        <v>184</v>
      </c>
      <c r="E1943" s="33" t="s">
        <v>786</v>
      </c>
      <c r="F1943" s="37">
        <v>975.32</v>
      </c>
      <c r="G1943" s="33">
        <v>5</v>
      </c>
      <c r="H1943" s="33">
        <v>5</v>
      </c>
      <c r="I1943" s="37">
        <f>Table1[[#This Row],[SumOfPaid]]*Table1[[#This Row],[Actuarial Factor 6/13/22]]</f>
        <v>1324.51564195234</v>
      </c>
      <c r="J1943" s="33">
        <v>1.3580318684660828</v>
      </c>
      <c r="K1943" s="33" t="s">
        <v>286</v>
      </c>
      <c r="L1943" s="33" t="s">
        <v>805</v>
      </c>
      <c r="M1943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43" s="35" t="str">
        <f>IFERROR(IF(Table1[[#This Row],[Medicare Rate in CR]]&gt;0,"Y","N"),"N")</f>
        <v>Y</v>
      </c>
      <c r="O1943" s="40">
        <f>Table1[[#This Row],[Medicare Rate in CR]]*Table1[[#This Row],[SumOfUnits]]*Table1[[#This Row],[Actuarial Factor 6/13/22]]</f>
        <v>1511.4894696027502</v>
      </c>
      <c r="P194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1511.4894696027502</v>
      </c>
      <c r="Q1943" s="37">
        <f>Table1[[#This Row],[Trended Medicare Pricing for all RHCs]]-Table1[[#This Row],[SumOfSFY23 Estimated Payment 6/13/2022]]</f>
        <v>186.97382765041016</v>
      </c>
      <c r="R1943" s="35">
        <f>Table1[[#This Row],[SumOfUnits]]*Table1[[#This Row],[Actuarial Factor 6/13/22]]</f>
        <v>6.7901593423304138</v>
      </c>
    </row>
    <row r="1944" spans="1:18" x14ac:dyDescent="0.2">
      <c r="A1944" s="178" t="s">
        <v>94</v>
      </c>
      <c r="B1944" s="33" t="s">
        <v>825</v>
      </c>
      <c r="C1944" s="33" t="s">
        <v>381</v>
      </c>
      <c r="D1944" s="33" t="s">
        <v>184</v>
      </c>
      <c r="E1944" s="33" t="s">
        <v>791</v>
      </c>
      <c r="F1944" s="37">
        <v>1163.4000000000001</v>
      </c>
      <c r="G1944" s="33">
        <v>6</v>
      </c>
      <c r="H1944" s="33">
        <v>6</v>
      </c>
      <c r="I1944" s="37">
        <f>Table1[[#This Row],[SumOfPaid]]*Table1[[#This Row],[Actuarial Factor 6/13/22]]</f>
        <v>1882.3009195788948</v>
      </c>
      <c r="J1944" s="33">
        <v>1.6179309949964713</v>
      </c>
      <c r="K1944" s="33" t="s">
        <v>286</v>
      </c>
      <c r="L1944" s="33" t="s">
        <v>805</v>
      </c>
      <c r="M1944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44" s="35" t="str">
        <f>IFERROR(IF(Table1[[#This Row],[Medicare Rate in CR]]&gt;0,"Y","N"),"N")</f>
        <v>Y</v>
      </c>
      <c r="O1944" s="40">
        <f>Table1[[#This Row],[Medicare Rate in CR]]*Table1[[#This Row],[SumOfUnits]]*Table1[[#This Row],[Actuarial Factor 6/13/22]]</f>
        <v>2160.9086369172869</v>
      </c>
      <c r="P194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2160.9086369172869</v>
      </c>
      <c r="Q1944" s="37">
        <f>Table1[[#This Row],[Trended Medicare Pricing for all RHCs]]-Table1[[#This Row],[SumOfSFY23 Estimated Payment 6/13/2022]]</f>
        <v>278.60771733839215</v>
      </c>
      <c r="R1944" s="35">
        <f>Table1[[#This Row],[SumOfUnits]]*Table1[[#This Row],[Actuarial Factor 6/13/22]]</f>
        <v>9.7075859699788278</v>
      </c>
    </row>
    <row r="1945" spans="1:18" x14ac:dyDescent="0.2">
      <c r="A1945" s="178" t="s">
        <v>94</v>
      </c>
      <c r="B1945" s="33" t="s">
        <v>825</v>
      </c>
      <c r="C1945" s="33" t="s">
        <v>381</v>
      </c>
      <c r="D1945" s="33" t="s">
        <v>184</v>
      </c>
      <c r="E1945" s="33" t="s">
        <v>787</v>
      </c>
      <c r="F1945" s="37">
        <v>590.42999999999995</v>
      </c>
      <c r="G1945" s="33">
        <v>3</v>
      </c>
      <c r="H1945" s="33">
        <v>3</v>
      </c>
      <c r="I1945" s="37">
        <f>Table1[[#This Row],[SumOfPaid]]*Table1[[#This Row],[Actuarial Factor 6/13/22]]</f>
        <v>714.53217159695441</v>
      </c>
      <c r="J1945" s="33">
        <v>1.210189474784402</v>
      </c>
      <c r="K1945" s="33" t="s">
        <v>286</v>
      </c>
      <c r="L1945" s="33" t="s">
        <v>805</v>
      </c>
      <c r="M1945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45" s="35" t="str">
        <f>IFERROR(IF(Table1[[#This Row],[Medicare Rate in CR]]&gt;0,"Y","N"),"N")</f>
        <v>Y</v>
      </c>
      <c r="O1945" s="40">
        <f>Table1[[#This Row],[Medicare Rate in CR]]*Table1[[#This Row],[SumOfUnits]]*Table1[[#This Row],[Actuarial Factor 6/13/22]]</f>
        <v>808.16453126102363</v>
      </c>
      <c r="P194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808.16453126102363</v>
      </c>
      <c r="Q1945" s="37">
        <f>Table1[[#This Row],[Trended Medicare Pricing for all RHCs]]-Table1[[#This Row],[SumOfSFY23 Estimated Payment 6/13/2022]]</f>
        <v>93.632359664069213</v>
      </c>
      <c r="R1945" s="35">
        <f>Table1[[#This Row],[SumOfUnits]]*Table1[[#This Row],[Actuarial Factor 6/13/22]]</f>
        <v>3.6305684243532061</v>
      </c>
    </row>
    <row r="1946" spans="1:18" x14ac:dyDescent="0.2">
      <c r="A1946" s="178" t="s">
        <v>94</v>
      </c>
      <c r="B1946" s="33" t="s">
        <v>825</v>
      </c>
      <c r="C1946" s="33" t="s">
        <v>364</v>
      </c>
      <c r="D1946" s="33" t="s">
        <v>184</v>
      </c>
      <c r="E1946" s="33" t="s">
        <v>791</v>
      </c>
      <c r="F1946" s="37">
        <v>1568.66</v>
      </c>
      <c r="G1946" s="33">
        <v>8</v>
      </c>
      <c r="H1946" s="33">
        <v>8</v>
      </c>
      <c r="I1946" s="37">
        <f>Table1[[#This Row],[SumOfPaid]]*Table1[[#This Row],[Actuarial Factor 6/13/22]]</f>
        <v>2422.0992237140713</v>
      </c>
      <c r="J1946" s="33">
        <v>1.5440562159512394</v>
      </c>
      <c r="K1946" s="33" t="s">
        <v>286</v>
      </c>
      <c r="L1946" s="33" t="s">
        <v>805</v>
      </c>
      <c r="M1946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46" s="35" t="str">
        <f>IFERROR(IF(Table1[[#This Row],[Medicare Rate in CR]]&gt;0,"Y","N"),"N")</f>
        <v>Y</v>
      </c>
      <c r="O1946" s="40">
        <f>Table1[[#This Row],[Medicare Rate in CR]]*Table1[[#This Row],[SumOfUnits]]*Table1[[#This Row],[Actuarial Factor 6/13/22]]</f>
        <v>2749.6553093659672</v>
      </c>
      <c r="P194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2749.6553093659672</v>
      </c>
      <c r="Q1946" s="37">
        <f>Table1[[#This Row],[Trended Medicare Pricing for all RHCs]]-Table1[[#This Row],[SumOfSFY23 Estimated Payment 6/13/2022]]</f>
        <v>327.55608565189596</v>
      </c>
      <c r="R1946" s="35">
        <f>Table1[[#This Row],[SumOfUnits]]*Table1[[#This Row],[Actuarial Factor 6/13/22]]</f>
        <v>12.352449727609915</v>
      </c>
    </row>
    <row r="1947" spans="1:18" x14ac:dyDescent="0.2">
      <c r="A1947" s="178" t="s">
        <v>94</v>
      </c>
      <c r="B1947" s="33" t="s">
        <v>825</v>
      </c>
      <c r="C1947" s="33" t="s">
        <v>364</v>
      </c>
      <c r="D1947" s="33" t="s">
        <v>184</v>
      </c>
      <c r="E1947" s="33" t="s">
        <v>788</v>
      </c>
      <c r="F1947" s="37">
        <v>393.62</v>
      </c>
      <c r="G1947" s="33">
        <v>2</v>
      </c>
      <c r="H1947" s="33">
        <v>2</v>
      </c>
      <c r="I1947" s="37">
        <f>Table1[[#This Row],[SumOfPaid]]*Table1[[#This Row],[Actuarial Factor 6/13/22]]</f>
        <v>777.50384016787484</v>
      </c>
      <c r="J1947" s="33">
        <v>1.9752650784204939</v>
      </c>
      <c r="K1947" s="33" t="s">
        <v>286</v>
      </c>
      <c r="L1947" s="33" t="s">
        <v>805</v>
      </c>
      <c r="M1947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47" s="35" t="str">
        <f>IFERROR(IF(Table1[[#This Row],[Medicare Rate in CR]]&gt;0,"Y","N"),"N")</f>
        <v>Y</v>
      </c>
      <c r="O1947" s="40">
        <f>Table1[[#This Row],[Medicare Rate in CR]]*Table1[[#This Row],[SumOfUnits]]*Table1[[#This Row],[Actuarial Factor 6/13/22]]</f>
        <v>879.3880129128039</v>
      </c>
      <c r="P194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879.3880129128039</v>
      </c>
      <c r="Q1947" s="37">
        <f>Table1[[#This Row],[Trended Medicare Pricing for all RHCs]]-Table1[[#This Row],[SumOfSFY23 Estimated Payment 6/13/2022]]</f>
        <v>101.88417274492906</v>
      </c>
      <c r="R1947" s="35">
        <f>Table1[[#This Row],[SumOfUnits]]*Table1[[#This Row],[Actuarial Factor 6/13/22]]</f>
        <v>3.9505301568409878</v>
      </c>
    </row>
    <row r="1948" spans="1:18" x14ac:dyDescent="0.2">
      <c r="A1948" s="178" t="s">
        <v>94</v>
      </c>
      <c r="B1948" s="33" t="s">
        <v>825</v>
      </c>
      <c r="C1948" s="33" t="s">
        <v>249</v>
      </c>
      <c r="D1948" s="33" t="s">
        <v>184</v>
      </c>
      <c r="E1948" s="33" t="s">
        <v>792</v>
      </c>
      <c r="F1948" s="37">
        <v>2150.36</v>
      </c>
      <c r="G1948" s="33">
        <v>11</v>
      </c>
      <c r="H1948" s="33">
        <v>11</v>
      </c>
      <c r="I1948" s="37">
        <f>Table1[[#This Row],[SumOfPaid]]*Table1[[#This Row],[Actuarial Factor 6/13/22]]</f>
        <v>3270.1064467269734</v>
      </c>
      <c r="J1948" s="33">
        <v>1.5207251096220973</v>
      </c>
      <c r="K1948" s="33" t="s">
        <v>286</v>
      </c>
      <c r="L1948" s="33" t="s">
        <v>805</v>
      </c>
      <c r="M1948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48" s="35" t="str">
        <f>IFERROR(IF(Table1[[#This Row],[Medicare Rate in CR]]&gt;0,"Y","N"),"N")</f>
        <v>Y</v>
      </c>
      <c r="O1948" s="40">
        <f>Table1[[#This Row],[Medicare Rate in CR]]*Table1[[#This Row],[SumOfUnits]]*Table1[[#This Row],[Actuarial Factor 6/13/22]]</f>
        <v>3723.6475034206674</v>
      </c>
      <c r="P194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3723.6475034206674</v>
      </c>
      <c r="Q1948" s="37">
        <f>Table1[[#This Row],[Trended Medicare Pricing for all RHCs]]-Table1[[#This Row],[SumOfSFY23 Estimated Payment 6/13/2022]]</f>
        <v>453.54105669369392</v>
      </c>
      <c r="R1948" s="35">
        <f>Table1[[#This Row],[SumOfUnits]]*Table1[[#This Row],[Actuarial Factor 6/13/22]]</f>
        <v>16.727976205843071</v>
      </c>
    </row>
    <row r="1949" spans="1:18" x14ac:dyDescent="0.2">
      <c r="A1949" s="178" t="s">
        <v>94</v>
      </c>
      <c r="B1949" s="33" t="s">
        <v>825</v>
      </c>
      <c r="C1949" s="33" t="s">
        <v>249</v>
      </c>
      <c r="D1949" s="33" t="s">
        <v>184</v>
      </c>
      <c r="E1949" s="33" t="s">
        <v>786</v>
      </c>
      <c r="F1949" s="37">
        <v>127416.06000000013</v>
      </c>
      <c r="G1949" s="33">
        <v>655</v>
      </c>
      <c r="H1949" s="33">
        <v>655</v>
      </c>
      <c r="I1949" s="37">
        <f>Table1[[#This Row],[SumOfPaid]]*Table1[[#This Row],[Actuarial Factor 6/13/22]]</f>
        <v>193949.92054616631</v>
      </c>
      <c r="J1949" s="33">
        <v>1.5221779777695694</v>
      </c>
      <c r="K1949" s="33" t="s">
        <v>286</v>
      </c>
      <c r="L1949" s="33" t="s">
        <v>805</v>
      </c>
      <c r="M1949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49" s="35" t="str">
        <f>IFERROR(IF(Table1[[#This Row],[Medicare Rate in CR]]&gt;0,"Y","N"),"N")</f>
        <v>Y</v>
      </c>
      <c r="O1949" s="40">
        <f>Table1[[#This Row],[Medicare Rate in CR]]*Table1[[#This Row],[SumOfUnits]]*Table1[[#This Row],[Actuarial Factor 6/13/22]]</f>
        <v>221938.11569273652</v>
      </c>
      <c r="P194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221938.11569273652</v>
      </c>
      <c r="Q1949" s="37">
        <f>Table1[[#This Row],[Trended Medicare Pricing for all RHCs]]-Table1[[#This Row],[SumOfSFY23 Estimated Payment 6/13/2022]]</f>
        <v>27988.195146570215</v>
      </c>
      <c r="R1949" s="35">
        <f>Table1[[#This Row],[SumOfUnits]]*Table1[[#This Row],[Actuarial Factor 6/13/22]]</f>
        <v>997.02657543906798</v>
      </c>
    </row>
    <row r="1950" spans="1:18" x14ac:dyDescent="0.2">
      <c r="A1950" s="178" t="s">
        <v>94</v>
      </c>
      <c r="B1950" s="33" t="s">
        <v>825</v>
      </c>
      <c r="C1950" s="33" t="s">
        <v>249</v>
      </c>
      <c r="D1950" s="33" t="s">
        <v>184</v>
      </c>
      <c r="E1950" s="33" t="s">
        <v>790</v>
      </c>
      <c r="F1950" s="37">
        <v>30896.910000000014</v>
      </c>
      <c r="G1950" s="33">
        <v>161</v>
      </c>
      <c r="H1950" s="33">
        <v>161</v>
      </c>
      <c r="I1950" s="37">
        <f>Table1[[#This Row],[SumOfPaid]]*Table1[[#This Row],[Actuarial Factor 6/13/22]]</f>
        <v>69121.189812739845</v>
      </c>
      <c r="J1950" s="33">
        <v>2.2371554246926251</v>
      </c>
      <c r="K1950" s="33" t="s">
        <v>286</v>
      </c>
      <c r="L1950" s="33" t="s">
        <v>805</v>
      </c>
      <c r="M1950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50" s="35" t="str">
        <f>IFERROR(IF(Table1[[#This Row],[Medicare Rate in CR]]&gt;0,"Y","N"),"N")</f>
        <v>Y</v>
      </c>
      <c r="O1950" s="40">
        <f>Table1[[#This Row],[Medicare Rate in CR]]*Table1[[#This Row],[SumOfUnits]]*Table1[[#This Row],[Actuarial Factor 6/13/22]]</f>
        <v>80176.518403389113</v>
      </c>
      <c r="P195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80176.518403389113</v>
      </c>
      <c r="Q1950" s="37">
        <f>Table1[[#This Row],[Trended Medicare Pricing for all RHCs]]-Table1[[#This Row],[SumOfSFY23 Estimated Payment 6/13/2022]]</f>
        <v>11055.328590649267</v>
      </c>
      <c r="R1950" s="35">
        <f>Table1[[#This Row],[SumOfUnits]]*Table1[[#This Row],[Actuarial Factor 6/13/22]]</f>
        <v>360.18202337551264</v>
      </c>
    </row>
    <row r="1951" spans="1:18" x14ac:dyDescent="0.2">
      <c r="A1951" s="178" t="s">
        <v>94</v>
      </c>
      <c r="B1951" s="33" t="s">
        <v>825</v>
      </c>
      <c r="C1951" s="33" t="s">
        <v>249</v>
      </c>
      <c r="D1951" s="33" t="s">
        <v>184</v>
      </c>
      <c r="E1951" s="33" t="s">
        <v>793</v>
      </c>
      <c r="F1951" s="37">
        <v>775.6</v>
      </c>
      <c r="G1951" s="33">
        <v>4</v>
      </c>
      <c r="H1951" s="33">
        <v>4</v>
      </c>
      <c r="I1951" s="37">
        <f>Table1[[#This Row],[SumOfPaid]]*Table1[[#This Row],[Actuarial Factor 6/13/22]]</f>
        <v>1735.1377473916</v>
      </c>
      <c r="J1951" s="33">
        <v>2.2371554246926251</v>
      </c>
      <c r="K1951" s="33" t="s">
        <v>286</v>
      </c>
      <c r="L1951" s="33" t="s">
        <v>805</v>
      </c>
      <c r="M1951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51" s="35" t="str">
        <f>IFERROR(IF(Table1[[#This Row],[Medicare Rate in CR]]&gt;0,"Y","N"),"N")</f>
        <v>Y</v>
      </c>
      <c r="O1951" s="40">
        <f>Table1[[#This Row],[Medicare Rate in CR]]*Table1[[#This Row],[SumOfUnits]]*Table1[[#This Row],[Actuarial Factor 6/13/22]]</f>
        <v>1991.9631901463133</v>
      </c>
      <c r="P195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1991.9631901463133</v>
      </c>
      <c r="Q1951" s="37">
        <f>Table1[[#This Row],[Trended Medicare Pricing for all RHCs]]-Table1[[#This Row],[SumOfSFY23 Estimated Payment 6/13/2022]]</f>
        <v>256.82544275471332</v>
      </c>
      <c r="R1951" s="35">
        <f>Table1[[#This Row],[SumOfUnits]]*Table1[[#This Row],[Actuarial Factor 6/13/22]]</f>
        <v>8.9486216987705003</v>
      </c>
    </row>
    <row r="1952" spans="1:18" x14ac:dyDescent="0.2">
      <c r="A1952" s="178" t="s">
        <v>94</v>
      </c>
      <c r="B1952" s="33" t="s">
        <v>825</v>
      </c>
      <c r="C1952" s="33" t="s">
        <v>249</v>
      </c>
      <c r="D1952" s="33" t="s">
        <v>184</v>
      </c>
      <c r="E1952" s="33" t="s">
        <v>789</v>
      </c>
      <c r="F1952" s="37">
        <v>99752.80000000009</v>
      </c>
      <c r="G1952" s="33">
        <v>518</v>
      </c>
      <c r="H1952" s="33">
        <v>518</v>
      </c>
      <c r="I1952" s="37">
        <f>Table1[[#This Row],[SumOfPaid]]*Table1[[#This Row],[Actuarial Factor 6/13/22]]</f>
        <v>154813.6713031524</v>
      </c>
      <c r="J1952" s="33">
        <v>1.551973190759079</v>
      </c>
      <c r="K1952" s="33" t="s">
        <v>286</v>
      </c>
      <c r="L1952" s="33" t="s">
        <v>805</v>
      </c>
      <c r="M1952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52" s="35" t="str">
        <f>IFERROR(IF(Table1[[#This Row],[Medicare Rate in CR]]&gt;0,"Y","N"),"N")</f>
        <v>Y</v>
      </c>
      <c r="O1952" s="40">
        <f>Table1[[#This Row],[Medicare Rate in CR]]*Table1[[#This Row],[SumOfUnits]]*Table1[[#This Row],[Actuarial Factor 6/13/22]]</f>
        <v>178953.06231221897</v>
      </c>
      <c r="P195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178953.06231221897</v>
      </c>
      <c r="Q1952" s="37">
        <f>Table1[[#This Row],[Trended Medicare Pricing for all RHCs]]-Table1[[#This Row],[SumOfSFY23 Estimated Payment 6/13/2022]]</f>
        <v>24139.391009066574</v>
      </c>
      <c r="R1952" s="35">
        <f>Table1[[#This Row],[SumOfUnits]]*Table1[[#This Row],[Actuarial Factor 6/13/22]]</f>
        <v>803.92211281320294</v>
      </c>
    </row>
    <row r="1953" spans="1:18" x14ac:dyDescent="0.2">
      <c r="A1953" s="178" t="s">
        <v>94</v>
      </c>
      <c r="B1953" s="33" t="s">
        <v>825</v>
      </c>
      <c r="C1953" s="33" t="s">
        <v>249</v>
      </c>
      <c r="D1953" s="33" t="s">
        <v>184</v>
      </c>
      <c r="E1953" s="33" t="s">
        <v>791</v>
      </c>
      <c r="F1953" s="37">
        <v>68118.36</v>
      </c>
      <c r="G1953" s="33">
        <v>352</v>
      </c>
      <c r="H1953" s="33">
        <v>351</v>
      </c>
      <c r="I1953" s="37">
        <f>Table1[[#This Row],[SumOfPaid]]*Table1[[#This Row],[Actuarial Factor 6/13/22]]</f>
        <v>112842.86373344202</v>
      </c>
      <c r="J1953" s="33">
        <v>1.6565704713595868</v>
      </c>
      <c r="K1953" s="33" t="s">
        <v>286</v>
      </c>
      <c r="L1953" s="33" t="s">
        <v>805</v>
      </c>
      <c r="M1953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53" s="35" t="str">
        <f>IFERROR(IF(Table1[[#This Row],[Medicare Rate in CR]]&gt;0,"Y","N"),"N")</f>
        <v>Y</v>
      </c>
      <c r="O1953" s="40">
        <f>Table1[[#This Row],[Medicare Rate in CR]]*Table1[[#This Row],[SumOfUnits]]*Table1[[#This Row],[Actuarial Factor 6/13/22]]</f>
        <v>129800.91059747469</v>
      </c>
      <c r="P195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129800.91059747469</v>
      </c>
      <c r="Q1953" s="37">
        <f>Table1[[#This Row],[Trended Medicare Pricing for all RHCs]]-Table1[[#This Row],[SumOfSFY23 Estimated Payment 6/13/2022]]</f>
        <v>16958.046864032673</v>
      </c>
      <c r="R1953" s="35">
        <f>Table1[[#This Row],[SumOfUnits]]*Table1[[#This Row],[Actuarial Factor 6/13/22]]</f>
        <v>583.11280591857451</v>
      </c>
    </row>
    <row r="1954" spans="1:18" x14ac:dyDescent="0.2">
      <c r="A1954" s="178" t="s">
        <v>94</v>
      </c>
      <c r="B1954" s="33" t="s">
        <v>825</v>
      </c>
      <c r="C1954" s="33" t="s">
        <v>249</v>
      </c>
      <c r="D1954" s="33" t="s">
        <v>184</v>
      </c>
      <c r="E1954" s="33" t="s">
        <v>788</v>
      </c>
      <c r="F1954" s="37">
        <v>10135.179999999998</v>
      </c>
      <c r="G1954" s="33">
        <v>52</v>
      </c>
      <c r="H1954" s="33">
        <v>52</v>
      </c>
      <c r="I1954" s="37">
        <f>Table1[[#This Row],[SumOfPaid]]*Table1[[#This Row],[Actuarial Factor 6/13/22]]</f>
        <v>20415.500093788814</v>
      </c>
      <c r="J1954" s="33">
        <v>2.0143204258620782</v>
      </c>
      <c r="K1954" s="33" t="s">
        <v>286</v>
      </c>
      <c r="L1954" s="33" t="s">
        <v>805</v>
      </c>
      <c r="M1954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54" s="35" t="str">
        <f>IFERROR(IF(Table1[[#This Row],[Medicare Rate in CR]]&gt;0,"Y","N"),"N")</f>
        <v>Y</v>
      </c>
      <c r="O1954" s="40">
        <f>Table1[[#This Row],[Medicare Rate in CR]]*Table1[[#This Row],[SumOfUnits]]*Table1[[#This Row],[Actuarial Factor 6/13/22]]</f>
        <v>23316.161793438725</v>
      </c>
      <c r="P195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23316.161793438725</v>
      </c>
      <c r="Q1954" s="37">
        <f>Table1[[#This Row],[Trended Medicare Pricing for all RHCs]]-Table1[[#This Row],[SumOfSFY23 Estimated Payment 6/13/2022]]</f>
        <v>2900.6616996499106</v>
      </c>
      <c r="R1954" s="35">
        <f>Table1[[#This Row],[SumOfUnits]]*Table1[[#This Row],[Actuarial Factor 6/13/22]]</f>
        <v>104.74466214482807</v>
      </c>
    </row>
    <row r="1955" spans="1:18" x14ac:dyDescent="0.2">
      <c r="A1955" s="178" t="s">
        <v>94</v>
      </c>
      <c r="B1955" s="33" t="s">
        <v>825</v>
      </c>
      <c r="C1955" s="33" t="s">
        <v>249</v>
      </c>
      <c r="D1955" s="33" t="s">
        <v>184</v>
      </c>
      <c r="E1955" s="33" t="s">
        <v>787</v>
      </c>
      <c r="F1955" s="37">
        <v>111105.38000000002</v>
      </c>
      <c r="G1955" s="33">
        <v>571</v>
      </c>
      <c r="H1955" s="33">
        <v>571</v>
      </c>
      <c r="I1955" s="37">
        <f>Table1[[#This Row],[SumOfPaid]]*Table1[[#This Row],[Actuarial Factor 6/13/22]]</f>
        <v>138840.17451558428</v>
      </c>
      <c r="J1955" s="33">
        <v>1.2496260263506975</v>
      </c>
      <c r="K1955" s="33" t="s">
        <v>286</v>
      </c>
      <c r="L1955" s="33" t="s">
        <v>805</v>
      </c>
      <c r="M1955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55" s="35" t="str">
        <f>IFERROR(IF(Table1[[#This Row],[Medicare Rate in CR]]&gt;0,"Y","N"),"N")</f>
        <v>Y</v>
      </c>
      <c r="O1955" s="40">
        <f>Table1[[#This Row],[Medicare Rate in CR]]*Table1[[#This Row],[SumOfUnits]]*Table1[[#This Row],[Actuarial Factor 6/13/22]]</f>
        <v>158833.21622889486</v>
      </c>
      <c r="P195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158833.21622889486</v>
      </c>
      <c r="Q1955" s="37">
        <f>Table1[[#This Row],[Trended Medicare Pricing for all RHCs]]-Table1[[#This Row],[SumOfSFY23 Estimated Payment 6/13/2022]]</f>
        <v>19993.04171331058</v>
      </c>
      <c r="R1955" s="35">
        <f>Table1[[#This Row],[SumOfUnits]]*Table1[[#This Row],[Actuarial Factor 6/13/22]]</f>
        <v>713.53646104624829</v>
      </c>
    </row>
    <row r="1956" spans="1:18" x14ac:dyDescent="0.2">
      <c r="A1956" s="178" t="s">
        <v>94</v>
      </c>
      <c r="B1956" s="33" t="s">
        <v>825</v>
      </c>
      <c r="C1956" s="33" t="s">
        <v>249</v>
      </c>
      <c r="D1956" s="33" t="s">
        <v>2</v>
      </c>
      <c r="E1956" s="33" t="s">
        <v>800</v>
      </c>
      <c r="F1956" s="37">
        <v>196.81</v>
      </c>
      <c r="G1956" s="33">
        <v>1</v>
      </c>
      <c r="H1956" s="33">
        <v>1</v>
      </c>
      <c r="I1956" s="37">
        <f>Table1[[#This Row],[SumOfPaid]]*Table1[[#This Row],[Actuarial Factor 6/13/22]]</f>
        <v>257.28180593139678</v>
      </c>
      <c r="J1956" s="33">
        <v>1.307259823847349</v>
      </c>
      <c r="K1956" s="33" t="s">
        <v>286</v>
      </c>
      <c r="L1956" s="33" t="s">
        <v>805</v>
      </c>
      <c r="M1956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56" s="35" t="str">
        <f>IFERROR(IF(Table1[[#This Row],[Medicare Rate in CR]]&gt;0,"Y","N"),"N")</f>
        <v>Y</v>
      </c>
      <c r="O1956" s="40">
        <f>Table1[[#This Row],[Medicare Rate in CR]]*Table1[[#This Row],[SumOfUnits]]*Table1[[#This Row],[Actuarial Factor 6/13/22]]</f>
        <v>290.99603678841987</v>
      </c>
      <c r="P195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290.99603678841987</v>
      </c>
      <c r="Q1956" s="37">
        <f>Table1[[#This Row],[Trended Medicare Pricing for all RHCs]]-Table1[[#This Row],[SumOfSFY23 Estimated Payment 6/13/2022]]</f>
        <v>33.714230857023097</v>
      </c>
      <c r="R1956" s="35">
        <f>Table1[[#This Row],[SumOfUnits]]*Table1[[#This Row],[Actuarial Factor 6/13/22]]</f>
        <v>1.307259823847349</v>
      </c>
    </row>
    <row r="1957" spans="1:18" x14ac:dyDescent="0.2">
      <c r="A1957" s="178" t="s">
        <v>94</v>
      </c>
      <c r="B1957" s="33" t="s">
        <v>825</v>
      </c>
      <c r="C1957" s="33" t="s">
        <v>249</v>
      </c>
      <c r="D1957" s="33" t="s">
        <v>2</v>
      </c>
      <c r="E1957" s="33" t="s">
        <v>798</v>
      </c>
      <c r="F1957" s="37">
        <v>584.61</v>
      </c>
      <c r="G1957" s="33">
        <v>3</v>
      </c>
      <c r="H1957" s="33">
        <v>3</v>
      </c>
      <c r="I1957" s="37">
        <f>Table1[[#This Row],[SumOfPaid]]*Table1[[#This Row],[Actuarial Factor 6/13/22]]</f>
        <v>847.85744034424431</v>
      </c>
      <c r="J1957" s="33">
        <v>1.4502958217345654</v>
      </c>
      <c r="K1957" s="33" t="s">
        <v>286</v>
      </c>
      <c r="L1957" s="33" t="s">
        <v>805</v>
      </c>
      <c r="M1957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57" s="35" t="str">
        <f>IFERROR(IF(Table1[[#This Row],[Medicare Rate in CR]]&gt;0,"Y","N"),"N")</f>
        <v>Y</v>
      </c>
      <c r="O1957" s="40">
        <f>Table1[[#This Row],[Medicare Rate in CR]]*Table1[[#This Row],[SumOfUnits]]*Table1[[#This Row],[Actuarial Factor 6/13/22]]</f>
        <v>968.50754975434268</v>
      </c>
      <c r="P195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968.50754975434268</v>
      </c>
      <c r="Q1957" s="37">
        <f>Table1[[#This Row],[Trended Medicare Pricing for all RHCs]]-Table1[[#This Row],[SumOfSFY23 Estimated Payment 6/13/2022]]</f>
        <v>120.65010941009837</v>
      </c>
      <c r="R1957" s="35">
        <f>Table1[[#This Row],[SumOfUnits]]*Table1[[#This Row],[Actuarial Factor 6/13/22]]</f>
        <v>4.3508874652036962</v>
      </c>
    </row>
    <row r="1958" spans="1:18" x14ac:dyDescent="0.2">
      <c r="A1958" s="178" t="s">
        <v>94</v>
      </c>
      <c r="B1958" s="33" t="s">
        <v>825</v>
      </c>
      <c r="C1958" s="33" t="s">
        <v>249</v>
      </c>
      <c r="D1958" s="33" t="s">
        <v>2</v>
      </c>
      <c r="E1958" s="33" t="s">
        <v>799</v>
      </c>
      <c r="F1958" s="37">
        <v>3698.6500000000005</v>
      </c>
      <c r="G1958" s="33">
        <v>19</v>
      </c>
      <c r="H1958" s="33">
        <v>19</v>
      </c>
      <c r="I1958" s="37">
        <f>Table1[[#This Row],[SumOfPaid]]*Table1[[#This Row],[Actuarial Factor 6/13/22]]</f>
        <v>4209.0480126488437</v>
      </c>
      <c r="J1958" s="33">
        <v>1.1379957586278353</v>
      </c>
      <c r="K1958" s="33" t="s">
        <v>286</v>
      </c>
      <c r="L1958" s="33" t="s">
        <v>805</v>
      </c>
      <c r="M1958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58" s="35" t="str">
        <f>IFERROR(IF(Table1[[#This Row],[Medicare Rate in CR]]&gt;0,"Y","N"),"N")</f>
        <v>Y</v>
      </c>
      <c r="O1958" s="40">
        <f>Table1[[#This Row],[Medicare Rate in CR]]*Table1[[#This Row],[SumOfUnits]]*Table1[[#This Row],[Actuarial Factor 6/13/22]]</f>
        <v>4813.0392615405663</v>
      </c>
      <c r="P195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4813.0392615405663</v>
      </c>
      <c r="Q1958" s="37">
        <f>Table1[[#This Row],[Trended Medicare Pricing for all RHCs]]-Table1[[#This Row],[SumOfSFY23 Estimated Payment 6/13/2022]]</f>
        <v>603.99124889172253</v>
      </c>
      <c r="R1958" s="35">
        <f>Table1[[#This Row],[SumOfUnits]]*Table1[[#This Row],[Actuarial Factor 6/13/22]]</f>
        <v>21.621919413928872</v>
      </c>
    </row>
    <row r="1959" spans="1:18" x14ac:dyDescent="0.2">
      <c r="A1959" s="178" t="s">
        <v>94</v>
      </c>
      <c r="B1959" s="33" t="s">
        <v>825</v>
      </c>
      <c r="C1959" s="33" t="s">
        <v>249</v>
      </c>
      <c r="D1959" s="33" t="s">
        <v>185</v>
      </c>
      <c r="E1959" s="33" t="s">
        <v>794</v>
      </c>
      <c r="F1959" s="37">
        <v>2225.94</v>
      </c>
      <c r="G1959" s="33">
        <v>12</v>
      </c>
      <c r="H1959" s="33">
        <v>12</v>
      </c>
      <c r="I1959" s="37">
        <f>Table1[[#This Row],[SumOfPaid]]*Table1[[#This Row],[Actuarial Factor 6/13/22]]</f>
        <v>2425.3560766161563</v>
      </c>
      <c r="J1959" s="33">
        <v>1.0895873548326354</v>
      </c>
      <c r="K1959" s="33" t="s">
        <v>286</v>
      </c>
      <c r="L1959" s="33" t="s">
        <v>805</v>
      </c>
      <c r="M1959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59" s="35" t="str">
        <f>IFERROR(IF(Table1[[#This Row],[Medicare Rate in CR]]&gt;0,"Y","N"),"N")</f>
        <v>Y</v>
      </c>
      <c r="O1959" s="40">
        <f>Table1[[#This Row],[Medicare Rate in CR]]*Table1[[#This Row],[SumOfUnits]]*Table1[[#This Row],[Actuarial Factor 6/13/22]]</f>
        <v>2910.5057422289356</v>
      </c>
      <c r="P195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2910.5057422289356</v>
      </c>
      <c r="Q1959" s="37">
        <f>Table1[[#This Row],[Trended Medicare Pricing for all RHCs]]-Table1[[#This Row],[SumOfSFY23 Estimated Payment 6/13/2022]]</f>
        <v>485.14966561277924</v>
      </c>
      <c r="R1959" s="35">
        <f>Table1[[#This Row],[SumOfUnits]]*Table1[[#This Row],[Actuarial Factor 6/13/22]]</f>
        <v>13.075048257991625</v>
      </c>
    </row>
    <row r="1960" spans="1:18" x14ac:dyDescent="0.2">
      <c r="A1960" s="178" t="s">
        <v>94</v>
      </c>
      <c r="B1960" s="33" t="s">
        <v>825</v>
      </c>
      <c r="C1960" s="33" t="s">
        <v>249</v>
      </c>
      <c r="D1960" s="33" t="s">
        <v>185</v>
      </c>
      <c r="E1960" s="33" t="s">
        <v>797</v>
      </c>
      <c r="F1960" s="37">
        <v>2332.62</v>
      </c>
      <c r="G1960" s="33">
        <v>12</v>
      </c>
      <c r="H1960" s="33">
        <v>12</v>
      </c>
      <c r="I1960" s="37">
        <f>Table1[[#This Row],[SumOfPaid]]*Table1[[#This Row],[Actuarial Factor 6/13/22]]</f>
        <v>2543.4590408456684</v>
      </c>
      <c r="J1960" s="33">
        <v>1.0903872215987467</v>
      </c>
      <c r="K1960" s="33" t="s">
        <v>286</v>
      </c>
      <c r="L1960" s="33" t="s">
        <v>805</v>
      </c>
      <c r="M1960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60" s="35" t="str">
        <f>IFERROR(IF(Table1[[#This Row],[Medicare Rate in CR]]&gt;0,"Y","N"),"N")</f>
        <v>Y</v>
      </c>
      <c r="O1960" s="40">
        <f>Table1[[#This Row],[Medicare Rate in CR]]*Table1[[#This Row],[SumOfUnits]]*Table1[[#This Row],[Actuarial Factor 6/13/22]]</f>
        <v>2912.6423463345718</v>
      </c>
      <c r="P196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2912.6423463345718</v>
      </c>
      <c r="Q1960" s="37">
        <f>Table1[[#This Row],[Trended Medicare Pricing for all RHCs]]-Table1[[#This Row],[SumOfSFY23 Estimated Payment 6/13/2022]]</f>
        <v>369.18330548890344</v>
      </c>
      <c r="R1960" s="35">
        <f>Table1[[#This Row],[SumOfUnits]]*Table1[[#This Row],[Actuarial Factor 6/13/22]]</f>
        <v>13.08464665918496</v>
      </c>
    </row>
    <row r="1961" spans="1:18" x14ac:dyDescent="0.2">
      <c r="A1961" s="178" t="s">
        <v>94</v>
      </c>
      <c r="B1961" s="33" t="s">
        <v>825</v>
      </c>
      <c r="C1961" s="33" t="s">
        <v>249</v>
      </c>
      <c r="D1961" s="33" t="s">
        <v>185</v>
      </c>
      <c r="E1961" s="33" t="s">
        <v>796</v>
      </c>
      <c r="F1961" s="37">
        <v>193.9</v>
      </c>
      <c r="G1961" s="33">
        <v>1</v>
      </c>
      <c r="H1961" s="33">
        <v>1</v>
      </c>
      <c r="I1961" s="37">
        <f>Table1[[#This Row],[SumOfPaid]]*Table1[[#This Row],[Actuarial Factor 6/13/22]]</f>
        <v>184.36237778952045</v>
      </c>
      <c r="J1961" s="33">
        <v>0.95081164409242114</v>
      </c>
      <c r="K1961" s="33" t="s">
        <v>286</v>
      </c>
      <c r="L1961" s="33" t="s">
        <v>805</v>
      </c>
      <c r="M1961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61" s="35" t="str">
        <f>IFERROR(IF(Table1[[#This Row],[Medicare Rate in CR]]&gt;0,"Y","N"),"N")</f>
        <v>Y</v>
      </c>
      <c r="O1961" s="40">
        <f>Table1[[#This Row],[Medicare Rate in CR]]*Table1[[#This Row],[SumOfUnits]]*Table1[[#This Row],[Actuarial Factor 6/13/22]]</f>
        <v>211.65067197497294</v>
      </c>
      <c r="P196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211.65067197497294</v>
      </c>
      <c r="Q1961" s="37">
        <f>Table1[[#This Row],[Trended Medicare Pricing for all RHCs]]-Table1[[#This Row],[SumOfSFY23 Estimated Payment 6/13/2022]]</f>
        <v>27.288294185452486</v>
      </c>
      <c r="R1961" s="35">
        <f>Table1[[#This Row],[SumOfUnits]]*Table1[[#This Row],[Actuarial Factor 6/13/22]]</f>
        <v>0.95081164409242114</v>
      </c>
    </row>
    <row r="1962" spans="1:18" x14ac:dyDescent="0.2">
      <c r="A1962" s="178" t="s">
        <v>94</v>
      </c>
      <c r="B1962" s="33" t="s">
        <v>825</v>
      </c>
      <c r="C1962" s="33" t="s">
        <v>249</v>
      </c>
      <c r="D1962" s="33" t="s">
        <v>185</v>
      </c>
      <c r="E1962" s="33" t="s">
        <v>795</v>
      </c>
      <c r="F1962" s="37">
        <v>25029.510000000002</v>
      </c>
      <c r="G1962" s="33">
        <v>131</v>
      </c>
      <c r="H1962" s="33">
        <v>131</v>
      </c>
      <c r="I1962" s="37">
        <f>Table1[[#This Row],[SumOfPaid]]*Table1[[#This Row],[Actuarial Factor 6/13/22]]</f>
        <v>28540.602344313029</v>
      </c>
      <c r="J1962" s="33">
        <v>1.1402781094920766</v>
      </c>
      <c r="K1962" s="33" t="s">
        <v>286</v>
      </c>
      <c r="L1962" s="33" t="s">
        <v>805</v>
      </c>
      <c r="M1962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62" s="35" t="str">
        <f>IFERROR(IF(Table1[[#This Row],[Medicare Rate in CR]]&gt;0,"Y","N"),"N")</f>
        <v>Y</v>
      </c>
      <c r="O1962" s="40">
        <f>Table1[[#This Row],[Medicare Rate in CR]]*Table1[[#This Row],[SumOfUnits]]*Table1[[#This Row],[Actuarial Factor 6/13/22]]</f>
        <v>33251.193839654647</v>
      </c>
      <c r="P196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33251.193839654647</v>
      </c>
      <c r="Q1962" s="37">
        <f>Table1[[#This Row],[Trended Medicare Pricing for all RHCs]]-Table1[[#This Row],[SumOfSFY23 Estimated Payment 6/13/2022]]</f>
        <v>4710.5914953416177</v>
      </c>
      <c r="R1962" s="35">
        <f>Table1[[#This Row],[SumOfUnits]]*Table1[[#This Row],[Actuarial Factor 6/13/22]]</f>
        <v>149.37643234346203</v>
      </c>
    </row>
    <row r="1963" spans="1:18" x14ac:dyDescent="0.2">
      <c r="A1963" s="178" t="s">
        <v>94</v>
      </c>
      <c r="B1963" s="33" t="s">
        <v>825</v>
      </c>
      <c r="C1963" s="33" t="s">
        <v>422</v>
      </c>
      <c r="D1963" s="33" t="s">
        <v>184</v>
      </c>
      <c r="E1963" s="33" t="s">
        <v>786</v>
      </c>
      <c r="F1963" s="37">
        <v>193.9</v>
      </c>
      <c r="G1963" s="33">
        <v>1</v>
      </c>
      <c r="H1963" s="33">
        <v>1</v>
      </c>
      <c r="I1963" s="37">
        <f>Table1[[#This Row],[SumOfPaid]]*Table1[[#This Row],[Actuarial Factor 6/13/22]]</f>
        <v>302.95956742244795</v>
      </c>
      <c r="J1963" s="33">
        <v>1.5624526427150487</v>
      </c>
      <c r="K1963" s="33" t="s">
        <v>286</v>
      </c>
      <c r="L1963" s="33" t="s">
        <v>805</v>
      </c>
      <c r="M1963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63" s="35" t="str">
        <f>IFERROR(IF(Table1[[#This Row],[Medicare Rate in CR]]&gt;0,"Y","N"),"N")</f>
        <v>Y</v>
      </c>
      <c r="O1963" s="40">
        <f>Table1[[#This Row],[Medicare Rate in CR]]*Table1[[#This Row],[SumOfUnits]]*Table1[[#This Row],[Actuarial Factor 6/13/22]]</f>
        <v>347.80195826836984</v>
      </c>
      <c r="P196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347.80195826836984</v>
      </c>
      <c r="Q1963" s="37">
        <f>Table1[[#This Row],[Trended Medicare Pricing for all RHCs]]-Table1[[#This Row],[SumOfSFY23 Estimated Payment 6/13/2022]]</f>
        <v>44.842390845921898</v>
      </c>
      <c r="R1963" s="35">
        <f>Table1[[#This Row],[SumOfUnits]]*Table1[[#This Row],[Actuarial Factor 6/13/22]]</f>
        <v>1.5624526427150487</v>
      </c>
    </row>
    <row r="1964" spans="1:18" x14ac:dyDescent="0.2">
      <c r="A1964" s="178" t="s">
        <v>94</v>
      </c>
      <c r="B1964" s="33" t="s">
        <v>825</v>
      </c>
      <c r="C1964" s="33" t="s">
        <v>422</v>
      </c>
      <c r="D1964" s="33" t="s">
        <v>184</v>
      </c>
      <c r="E1964" s="33" t="s">
        <v>790</v>
      </c>
      <c r="F1964" s="37">
        <v>196.81</v>
      </c>
      <c r="G1964" s="33">
        <v>1</v>
      </c>
      <c r="H1964" s="33">
        <v>1</v>
      </c>
      <c r="I1964" s="37">
        <f>Table1[[#This Row],[SumOfPaid]]*Table1[[#This Row],[Actuarial Factor 6/13/22]]</f>
        <v>413.7926819335263</v>
      </c>
      <c r="J1964" s="33">
        <v>2.1024982568646222</v>
      </c>
      <c r="K1964" s="33" t="s">
        <v>286</v>
      </c>
      <c r="L1964" s="33" t="s">
        <v>805</v>
      </c>
      <c r="M1964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64" s="35" t="str">
        <f>IFERROR(IF(Table1[[#This Row],[Medicare Rate in CR]]&gt;0,"Y","N"),"N")</f>
        <v>Y</v>
      </c>
      <c r="O1964" s="40">
        <f>Table1[[#This Row],[Medicare Rate in CR]]*Table1[[#This Row],[SumOfUnits]]*Table1[[#This Row],[Actuarial Factor 6/13/22]]</f>
        <v>468.01611197806488</v>
      </c>
      <c r="P196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468.01611197806488</v>
      </c>
      <c r="Q1964" s="37">
        <f>Table1[[#This Row],[Trended Medicare Pricing for all RHCs]]-Table1[[#This Row],[SumOfSFY23 Estimated Payment 6/13/2022]]</f>
        <v>54.223430044538588</v>
      </c>
      <c r="R1964" s="35">
        <f>Table1[[#This Row],[SumOfUnits]]*Table1[[#This Row],[Actuarial Factor 6/13/22]]</f>
        <v>2.1024982568646222</v>
      </c>
    </row>
    <row r="1965" spans="1:18" x14ac:dyDescent="0.2">
      <c r="A1965" s="178" t="s">
        <v>94</v>
      </c>
      <c r="B1965" s="33" t="s">
        <v>825</v>
      </c>
      <c r="C1965" s="33" t="s">
        <v>422</v>
      </c>
      <c r="D1965" s="33" t="s">
        <v>184</v>
      </c>
      <c r="E1965" s="33" t="s">
        <v>793</v>
      </c>
      <c r="F1965" s="37">
        <v>193.9</v>
      </c>
      <c r="G1965" s="33">
        <v>1</v>
      </c>
      <c r="H1965" s="33">
        <v>1</v>
      </c>
      <c r="I1965" s="37">
        <f>Table1[[#This Row],[SumOfPaid]]*Table1[[#This Row],[Actuarial Factor 6/13/22]]</f>
        <v>407.67441200605026</v>
      </c>
      <c r="J1965" s="33">
        <v>2.1024982568646222</v>
      </c>
      <c r="K1965" s="33" t="s">
        <v>286</v>
      </c>
      <c r="L1965" s="33" t="s">
        <v>805</v>
      </c>
      <c r="M1965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65" s="35" t="str">
        <f>IFERROR(IF(Table1[[#This Row],[Medicare Rate in CR]]&gt;0,"Y","N"),"N")</f>
        <v>Y</v>
      </c>
      <c r="O1965" s="40">
        <f>Table1[[#This Row],[Medicare Rate in CR]]*Table1[[#This Row],[SumOfUnits]]*Table1[[#This Row],[Actuarial Factor 6/13/22]]</f>
        <v>468.01611197806488</v>
      </c>
      <c r="P196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468.01611197806488</v>
      </c>
      <c r="Q1965" s="37">
        <f>Table1[[#This Row],[Trended Medicare Pricing for all RHCs]]-Table1[[#This Row],[SumOfSFY23 Estimated Payment 6/13/2022]]</f>
        <v>60.341699972014624</v>
      </c>
      <c r="R1965" s="35">
        <f>Table1[[#This Row],[SumOfUnits]]*Table1[[#This Row],[Actuarial Factor 6/13/22]]</f>
        <v>2.1024982568646222</v>
      </c>
    </row>
    <row r="1966" spans="1:18" x14ac:dyDescent="0.2">
      <c r="A1966" s="178" t="s">
        <v>94</v>
      </c>
      <c r="B1966" s="33" t="s">
        <v>825</v>
      </c>
      <c r="C1966" s="33" t="s">
        <v>422</v>
      </c>
      <c r="D1966" s="33" t="s">
        <v>184</v>
      </c>
      <c r="E1966" s="33" t="s">
        <v>789</v>
      </c>
      <c r="F1966" s="37">
        <v>387.8</v>
      </c>
      <c r="G1966" s="33">
        <v>2</v>
      </c>
      <c r="H1966" s="33">
        <v>2</v>
      </c>
      <c r="I1966" s="37">
        <f>Table1[[#This Row],[SumOfPaid]]*Table1[[#This Row],[Actuarial Factor 6/13/22]]</f>
        <v>632.76701357171817</v>
      </c>
      <c r="J1966" s="33">
        <v>1.6316838926552815</v>
      </c>
      <c r="K1966" s="33" t="s">
        <v>286</v>
      </c>
      <c r="L1966" s="33" t="s">
        <v>805</v>
      </c>
      <c r="M1966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66" s="35" t="str">
        <f>IFERROR(IF(Table1[[#This Row],[Medicare Rate in CR]]&gt;0,"Y","N"),"N")</f>
        <v>Y</v>
      </c>
      <c r="O1966" s="40">
        <f>Table1[[#This Row],[Medicare Rate in CR]]*Table1[[#This Row],[SumOfUnits]]*Table1[[#This Row],[Actuarial Factor 6/13/22]]</f>
        <v>726.42566901013129</v>
      </c>
      <c r="P196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726.42566901013129</v>
      </c>
      <c r="Q1966" s="37">
        <f>Table1[[#This Row],[Trended Medicare Pricing for all RHCs]]-Table1[[#This Row],[SumOfSFY23 Estimated Payment 6/13/2022]]</f>
        <v>93.65865543841312</v>
      </c>
      <c r="R1966" s="35">
        <f>Table1[[#This Row],[SumOfUnits]]*Table1[[#This Row],[Actuarial Factor 6/13/22]]</f>
        <v>3.2633677853105629</v>
      </c>
    </row>
    <row r="1967" spans="1:18" x14ac:dyDescent="0.2">
      <c r="A1967" s="178" t="s">
        <v>94</v>
      </c>
      <c r="B1967" s="33" t="s">
        <v>825</v>
      </c>
      <c r="C1967" s="33" t="s">
        <v>422</v>
      </c>
      <c r="D1967" s="33" t="s">
        <v>184</v>
      </c>
      <c r="E1967" s="33" t="s">
        <v>788</v>
      </c>
      <c r="F1967" s="37">
        <v>387.8</v>
      </c>
      <c r="G1967" s="33">
        <v>2</v>
      </c>
      <c r="H1967" s="33">
        <v>2</v>
      </c>
      <c r="I1967" s="37">
        <f>Table1[[#This Row],[SumOfPaid]]*Table1[[#This Row],[Actuarial Factor 6/13/22]]</f>
        <v>804.11440351061003</v>
      </c>
      <c r="J1967" s="33">
        <v>2.0735286320541775</v>
      </c>
      <c r="K1967" s="33" t="s">
        <v>286</v>
      </c>
      <c r="L1967" s="33" t="s">
        <v>805</v>
      </c>
      <c r="M1967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67" s="35" t="str">
        <f>IFERROR(IF(Table1[[#This Row],[Medicare Rate in CR]]&gt;0,"Y","N"),"N")</f>
        <v>Y</v>
      </c>
      <c r="O1967" s="40">
        <f>Table1[[#This Row],[Medicare Rate in CR]]*Table1[[#This Row],[SumOfUnits]]*Table1[[#This Row],[Actuarial Factor 6/13/22]]</f>
        <v>923.13494699051978</v>
      </c>
      <c r="P196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923.13494699051978</v>
      </c>
      <c r="Q1967" s="37">
        <f>Table1[[#This Row],[Trended Medicare Pricing for all RHCs]]-Table1[[#This Row],[SumOfSFY23 Estimated Payment 6/13/2022]]</f>
        <v>119.02054347990975</v>
      </c>
      <c r="R1967" s="35">
        <f>Table1[[#This Row],[SumOfUnits]]*Table1[[#This Row],[Actuarial Factor 6/13/22]]</f>
        <v>4.147057264108355</v>
      </c>
    </row>
    <row r="1968" spans="1:18" x14ac:dyDescent="0.2">
      <c r="A1968" s="178" t="s">
        <v>94</v>
      </c>
      <c r="B1968" s="33" t="s">
        <v>825</v>
      </c>
      <c r="C1968" s="33" t="s">
        <v>192</v>
      </c>
      <c r="D1968" s="33" t="s">
        <v>184</v>
      </c>
      <c r="E1968" s="33" t="s">
        <v>786</v>
      </c>
      <c r="F1968" s="37">
        <v>387.8</v>
      </c>
      <c r="G1968" s="33">
        <v>2</v>
      </c>
      <c r="H1968" s="33">
        <v>2</v>
      </c>
      <c r="I1968" s="37">
        <f>Table1[[#This Row],[SumOfPaid]]*Table1[[#This Row],[Actuarial Factor 6/13/22]]</f>
        <v>508.17524239290123</v>
      </c>
      <c r="J1968" s="33">
        <v>1.3104054729058825</v>
      </c>
      <c r="K1968" s="33" t="s">
        <v>286</v>
      </c>
      <c r="L1968" s="33" t="s">
        <v>805</v>
      </c>
      <c r="M1968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68" s="35" t="str">
        <f>IFERROR(IF(Table1[[#This Row],[Medicare Rate in CR]]&gt;0,"Y","N"),"N")</f>
        <v>Y</v>
      </c>
      <c r="O1968" s="40">
        <f>Table1[[#This Row],[Medicare Rate in CR]]*Table1[[#This Row],[SumOfUnits]]*Table1[[#This Row],[Actuarial Factor 6/13/22]]</f>
        <v>583.39251653769884</v>
      </c>
      <c r="P196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583.39251653769884</v>
      </c>
      <c r="Q1968" s="37">
        <f>Table1[[#This Row],[Trended Medicare Pricing for all RHCs]]-Table1[[#This Row],[SumOfSFY23 Estimated Payment 6/13/2022]]</f>
        <v>75.217274144797614</v>
      </c>
      <c r="R1968" s="35">
        <f>Table1[[#This Row],[SumOfUnits]]*Table1[[#This Row],[Actuarial Factor 6/13/22]]</f>
        <v>2.620810945811765</v>
      </c>
    </row>
    <row r="1969" spans="1:18" x14ac:dyDescent="0.2">
      <c r="A1969" s="178" t="s">
        <v>94</v>
      </c>
      <c r="B1969" s="33" t="s">
        <v>825</v>
      </c>
      <c r="C1969" s="33" t="s">
        <v>192</v>
      </c>
      <c r="D1969" s="33" t="s">
        <v>184</v>
      </c>
      <c r="E1969" s="33" t="s">
        <v>787</v>
      </c>
      <c r="F1969" s="37">
        <v>387.8</v>
      </c>
      <c r="G1969" s="33">
        <v>2</v>
      </c>
      <c r="H1969" s="33">
        <v>2</v>
      </c>
      <c r="I1969" s="37">
        <f>Table1[[#This Row],[SumOfPaid]]*Table1[[#This Row],[Actuarial Factor 6/13/22]]</f>
        <v>445.07579302775963</v>
      </c>
      <c r="J1969" s="33">
        <v>1.1476941542747798</v>
      </c>
      <c r="K1969" s="33" t="s">
        <v>286</v>
      </c>
      <c r="L1969" s="33" t="s">
        <v>805</v>
      </c>
      <c r="M1969" s="35">
        <f>IFERROR(INDEX(FreeStand_MedicareCRs!E:E,MATCH(Table1[[#This Row],[Medicare Number]],FreeStand_MedicareCRs!A:A,0)),INDEX(HospitalBased_Mdcr_Rates!G:G,MATCH(Table1[[#This Row],[Medicare Number]],HospitalBased_Mdcr_Rates!E:E,0)))</f>
        <v>222.6</v>
      </c>
      <c r="N1969" s="35" t="str">
        <f>IFERROR(IF(Table1[[#This Row],[Medicare Rate in CR]]&gt;0,"Y","N"),"N")</f>
        <v>Y</v>
      </c>
      <c r="O1969" s="40">
        <f>Table1[[#This Row],[Medicare Rate in CR]]*Table1[[#This Row],[SumOfUnits]]*Table1[[#This Row],[Actuarial Factor 6/13/22]]</f>
        <v>510.95343748313195</v>
      </c>
      <c r="P196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510.95343748313195</v>
      </c>
      <c r="Q1969" s="37">
        <f>Table1[[#This Row],[Trended Medicare Pricing for all RHCs]]-Table1[[#This Row],[SumOfSFY23 Estimated Payment 6/13/2022]]</f>
        <v>65.877644455372319</v>
      </c>
      <c r="R1969" s="35">
        <f>Table1[[#This Row],[SumOfUnits]]*Table1[[#This Row],[Actuarial Factor 6/13/22]]</f>
        <v>2.2953883085495597</v>
      </c>
    </row>
    <row r="1970" spans="1:18" x14ac:dyDescent="0.2">
      <c r="A1970" s="178" t="s">
        <v>95</v>
      </c>
      <c r="B1970" s="33" t="s">
        <v>684</v>
      </c>
      <c r="C1970" s="33" t="s">
        <v>408</v>
      </c>
      <c r="D1970" s="33" t="s">
        <v>184</v>
      </c>
      <c r="E1970" s="33" t="s">
        <v>786</v>
      </c>
      <c r="F1970" s="37">
        <v>73.78</v>
      </c>
      <c r="G1970" s="33">
        <v>2</v>
      </c>
      <c r="H1970" s="33">
        <v>2</v>
      </c>
      <c r="I1970" s="37">
        <f>Table1[[#This Row],[SumOfPaid]]*Table1[[#This Row],[Actuarial Factor 6/13/22]]</f>
        <v>99.546373011813259</v>
      </c>
      <c r="J1970" s="33">
        <v>1.3492324886393774</v>
      </c>
      <c r="K1970" s="33" t="s">
        <v>427</v>
      </c>
      <c r="L1970" s="33" t="s">
        <v>805</v>
      </c>
      <c r="M1970" s="35">
        <f>IFERROR(INDEX(FreeStand_MedicareCRs!E:E,MATCH(Table1[[#This Row],[Medicare Number]],FreeStand_MedicareCRs!A:A,0)),INDEX(HospitalBased_Mdcr_Rates!G:G,MATCH(Table1[[#This Row],[Medicare Number]],HospitalBased_Mdcr_Rates!E:E,0)))</f>
        <v>288.7</v>
      </c>
      <c r="N1970" s="35" t="str">
        <f>IFERROR(IF(Table1[[#This Row],[Medicare Rate in CR]]&gt;0,"Y","N"),"N")</f>
        <v>Y</v>
      </c>
      <c r="O1970" s="40">
        <f>Table1[[#This Row],[Medicare Rate in CR]]*Table1[[#This Row],[SumOfUnits]]*Table1[[#This Row],[Actuarial Factor 6/13/22]]</f>
        <v>779.04683894037646</v>
      </c>
      <c r="P197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779.04683894037646</v>
      </c>
      <c r="Q1970" s="37">
        <f>Table1[[#This Row],[Trended Medicare Pricing for all RHCs]]-Table1[[#This Row],[SumOfSFY23 Estimated Payment 6/13/2022]]</f>
        <v>679.50046592856324</v>
      </c>
      <c r="R1970" s="35">
        <f>Table1[[#This Row],[SumOfUnits]]*Table1[[#This Row],[Actuarial Factor 6/13/22]]</f>
        <v>2.6984649772787548</v>
      </c>
    </row>
    <row r="1971" spans="1:18" x14ac:dyDescent="0.2">
      <c r="A1971" s="178" t="s">
        <v>95</v>
      </c>
      <c r="B1971" s="33" t="s">
        <v>684</v>
      </c>
      <c r="C1971" s="33" t="s">
        <v>408</v>
      </c>
      <c r="D1971" s="33" t="s">
        <v>184</v>
      </c>
      <c r="E1971" s="33" t="s">
        <v>787</v>
      </c>
      <c r="F1971" s="37">
        <v>152.56</v>
      </c>
      <c r="G1971" s="33">
        <v>5</v>
      </c>
      <c r="H1971" s="33">
        <v>5</v>
      </c>
      <c r="I1971" s="37">
        <f>Table1[[#This Row],[SumOfPaid]]*Table1[[#This Row],[Actuarial Factor 6/13/22]]</f>
        <v>198.97243273385934</v>
      </c>
      <c r="J1971" s="33">
        <v>1.3042241264673526</v>
      </c>
      <c r="K1971" s="33" t="s">
        <v>427</v>
      </c>
      <c r="L1971" s="33" t="s">
        <v>805</v>
      </c>
      <c r="M1971" s="35">
        <f>IFERROR(INDEX(FreeStand_MedicareCRs!E:E,MATCH(Table1[[#This Row],[Medicare Number]],FreeStand_MedicareCRs!A:A,0)),INDEX(HospitalBased_Mdcr_Rates!G:G,MATCH(Table1[[#This Row],[Medicare Number]],HospitalBased_Mdcr_Rates!E:E,0)))</f>
        <v>288.7</v>
      </c>
      <c r="N1971" s="35" t="str">
        <f>IFERROR(IF(Table1[[#This Row],[Medicare Rate in CR]]&gt;0,"Y","N"),"N")</f>
        <v>Y</v>
      </c>
      <c r="O1971" s="40">
        <f>Table1[[#This Row],[Medicare Rate in CR]]*Table1[[#This Row],[SumOfUnits]]*Table1[[#This Row],[Actuarial Factor 6/13/22]]</f>
        <v>1882.6475265556235</v>
      </c>
      <c r="P197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1882.6475265556235</v>
      </c>
      <c r="Q1971" s="37">
        <f>Table1[[#This Row],[Trended Medicare Pricing for all RHCs]]-Table1[[#This Row],[SumOfSFY23 Estimated Payment 6/13/2022]]</f>
        <v>1683.6750938217642</v>
      </c>
      <c r="R1971" s="35">
        <f>Table1[[#This Row],[SumOfUnits]]*Table1[[#This Row],[Actuarial Factor 6/13/22]]</f>
        <v>6.5211206323367632</v>
      </c>
    </row>
    <row r="1972" spans="1:18" x14ac:dyDescent="0.2">
      <c r="A1972" s="178" t="s">
        <v>95</v>
      </c>
      <c r="B1972" s="33" t="s">
        <v>684</v>
      </c>
      <c r="C1972" s="33" t="s">
        <v>381</v>
      </c>
      <c r="D1972" s="33" t="s">
        <v>184</v>
      </c>
      <c r="E1972" s="33" t="s">
        <v>786</v>
      </c>
      <c r="F1972" s="37">
        <v>98.789999999999992</v>
      </c>
      <c r="G1972" s="33">
        <v>2</v>
      </c>
      <c r="H1972" s="33">
        <v>2</v>
      </c>
      <c r="I1972" s="37">
        <f>Table1[[#This Row],[SumOfPaid]]*Table1[[#This Row],[Actuarial Factor 6/13/22]]</f>
        <v>134.15996828576431</v>
      </c>
      <c r="J1972" s="33">
        <v>1.3580318684660828</v>
      </c>
      <c r="K1972" s="33" t="s">
        <v>427</v>
      </c>
      <c r="L1972" s="33" t="s">
        <v>805</v>
      </c>
      <c r="M1972" s="35">
        <f>IFERROR(INDEX(FreeStand_MedicareCRs!E:E,MATCH(Table1[[#This Row],[Medicare Number]],FreeStand_MedicareCRs!A:A,0)),INDEX(HospitalBased_Mdcr_Rates!G:G,MATCH(Table1[[#This Row],[Medicare Number]],HospitalBased_Mdcr_Rates!E:E,0)))</f>
        <v>288.7</v>
      </c>
      <c r="N1972" s="35" t="str">
        <f>IFERROR(IF(Table1[[#This Row],[Medicare Rate in CR]]&gt;0,"Y","N"),"N")</f>
        <v>Y</v>
      </c>
      <c r="O1972" s="40">
        <f>Table1[[#This Row],[Medicare Rate in CR]]*Table1[[#This Row],[SumOfUnits]]*Table1[[#This Row],[Actuarial Factor 6/13/22]]</f>
        <v>784.12760085231616</v>
      </c>
      <c r="P197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784.12760085231616</v>
      </c>
      <c r="Q1972" s="37">
        <f>Table1[[#This Row],[Trended Medicare Pricing for all RHCs]]-Table1[[#This Row],[SumOfSFY23 Estimated Payment 6/13/2022]]</f>
        <v>649.96763256655186</v>
      </c>
      <c r="R1972" s="35">
        <f>Table1[[#This Row],[SumOfUnits]]*Table1[[#This Row],[Actuarial Factor 6/13/22]]</f>
        <v>2.7160637369321656</v>
      </c>
    </row>
    <row r="1973" spans="1:18" x14ac:dyDescent="0.2">
      <c r="A1973" s="178" t="s">
        <v>95</v>
      </c>
      <c r="B1973" s="33" t="s">
        <v>684</v>
      </c>
      <c r="C1973" s="33" t="s">
        <v>364</v>
      </c>
      <c r="D1973" s="33" t="s">
        <v>184</v>
      </c>
      <c r="E1973" s="33" t="s">
        <v>786</v>
      </c>
      <c r="F1973" s="37">
        <v>127.51</v>
      </c>
      <c r="G1973" s="33">
        <v>2</v>
      </c>
      <c r="H1973" s="33">
        <v>2</v>
      </c>
      <c r="I1973" s="37">
        <f>Table1[[#This Row],[SumOfPaid]]*Table1[[#This Row],[Actuarial Factor 6/13/22]]</f>
        <v>180.25790442715882</v>
      </c>
      <c r="J1973" s="33">
        <v>1.4136766091064137</v>
      </c>
      <c r="K1973" s="33" t="s">
        <v>427</v>
      </c>
      <c r="L1973" s="33" t="s">
        <v>805</v>
      </c>
      <c r="M1973" s="35">
        <f>IFERROR(INDEX(FreeStand_MedicareCRs!E:E,MATCH(Table1[[#This Row],[Medicare Number]],FreeStand_MedicareCRs!A:A,0)),INDEX(HospitalBased_Mdcr_Rates!G:G,MATCH(Table1[[#This Row],[Medicare Number]],HospitalBased_Mdcr_Rates!E:E,0)))</f>
        <v>288.7</v>
      </c>
      <c r="N1973" s="35" t="str">
        <f>IFERROR(IF(Table1[[#This Row],[Medicare Rate in CR]]&gt;0,"Y","N"),"N")</f>
        <v>Y</v>
      </c>
      <c r="O1973" s="40">
        <f>Table1[[#This Row],[Medicare Rate in CR]]*Table1[[#This Row],[SumOfUnits]]*Table1[[#This Row],[Actuarial Factor 6/13/22]]</f>
        <v>816.25687409804323</v>
      </c>
      <c r="P197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816.25687409804323</v>
      </c>
      <c r="Q1973" s="37">
        <f>Table1[[#This Row],[Trended Medicare Pricing for all RHCs]]-Table1[[#This Row],[SumOfSFY23 Estimated Payment 6/13/2022]]</f>
        <v>635.99896967088443</v>
      </c>
      <c r="R1973" s="35">
        <f>Table1[[#This Row],[SumOfUnits]]*Table1[[#This Row],[Actuarial Factor 6/13/22]]</f>
        <v>2.8273532182128274</v>
      </c>
    </row>
    <row r="1974" spans="1:18" x14ac:dyDescent="0.2">
      <c r="A1974" s="178" t="s">
        <v>95</v>
      </c>
      <c r="B1974" s="33" t="s">
        <v>684</v>
      </c>
      <c r="C1974" s="33" t="s">
        <v>249</v>
      </c>
      <c r="D1974" s="33" t="s">
        <v>184</v>
      </c>
      <c r="E1974" s="33" t="s">
        <v>786</v>
      </c>
      <c r="F1974" s="37">
        <v>1832.07</v>
      </c>
      <c r="G1974" s="33">
        <v>46</v>
      </c>
      <c r="H1974" s="33">
        <v>46</v>
      </c>
      <c r="I1974" s="37">
        <f>Table1[[#This Row],[SumOfPaid]]*Table1[[#This Row],[Actuarial Factor 6/13/22]]</f>
        <v>2788.7366077322949</v>
      </c>
      <c r="J1974" s="33">
        <v>1.5221779777695694</v>
      </c>
      <c r="K1974" s="33" t="s">
        <v>427</v>
      </c>
      <c r="L1974" s="33" t="s">
        <v>805</v>
      </c>
      <c r="M1974" s="35">
        <f>IFERROR(INDEX(FreeStand_MedicareCRs!E:E,MATCH(Table1[[#This Row],[Medicare Number]],FreeStand_MedicareCRs!A:A,0)),INDEX(HospitalBased_Mdcr_Rates!G:G,MATCH(Table1[[#This Row],[Medicare Number]],HospitalBased_Mdcr_Rates!E:E,0)))</f>
        <v>288.7</v>
      </c>
      <c r="N1974" s="35" t="str">
        <f>IFERROR(IF(Table1[[#This Row],[Medicare Rate in CR]]&gt;0,"Y","N"),"N")</f>
        <v>Y</v>
      </c>
      <c r="O1974" s="40">
        <f>Table1[[#This Row],[Medicare Rate in CR]]*Table1[[#This Row],[SumOfUnits]]*Table1[[#This Row],[Actuarial Factor 6/13/22]]</f>
        <v>20214.827980375434</v>
      </c>
      <c r="P197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20214.827980375434</v>
      </c>
      <c r="Q1974" s="37">
        <f>Table1[[#This Row],[Trended Medicare Pricing for all RHCs]]-Table1[[#This Row],[SumOfSFY23 Estimated Payment 6/13/2022]]</f>
        <v>17426.091372643139</v>
      </c>
      <c r="R1974" s="35">
        <f>Table1[[#This Row],[SumOfUnits]]*Table1[[#This Row],[Actuarial Factor 6/13/22]]</f>
        <v>70.020186977400186</v>
      </c>
    </row>
    <row r="1975" spans="1:18" x14ac:dyDescent="0.2">
      <c r="A1975" s="178" t="s">
        <v>95</v>
      </c>
      <c r="B1975" s="33" t="s">
        <v>684</v>
      </c>
      <c r="C1975" s="33" t="s">
        <v>249</v>
      </c>
      <c r="D1975" s="33" t="s">
        <v>184</v>
      </c>
      <c r="E1975" s="33" t="s">
        <v>790</v>
      </c>
      <c r="F1975" s="37">
        <v>752.8</v>
      </c>
      <c r="G1975" s="33">
        <v>21</v>
      </c>
      <c r="H1975" s="33">
        <v>21</v>
      </c>
      <c r="I1975" s="37">
        <f>Table1[[#This Row],[SumOfPaid]]*Table1[[#This Row],[Actuarial Factor 6/13/22]]</f>
        <v>1684.1306037086081</v>
      </c>
      <c r="J1975" s="33">
        <v>2.2371554246926251</v>
      </c>
      <c r="K1975" s="33" t="s">
        <v>427</v>
      </c>
      <c r="L1975" s="33" t="s">
        <v>805</v>
      </c>
      <c r="M1975" s="35">
        <f>IFERROR(INDEX(FreeStand_MedicareCRs!E:E,MATCH(Table1[[#This Row],[Medicare Number]],FreeStand_MedicareCRs!A:A,0)),INDEX(HospitalBased_Mdcr_Rates!G:G,MATCH(Table1[[#This Row],[Medicare Number]],HospitalBased_Mdcr_Rates!E:E,0)))</f>
        <v>288.7</v>
      </c>
      <c r="N1975" s="35" t="str">
        <f>IFERROR(IF(Table1[[#This Row],[Medicare Rate in CR]]&gt;0,"Y","N"),"N")</f>
        <v>Y</v>
      </c>
      <c r="O1975" s="40">
        <f>Table1[[#This Row],[Medicare Rate in CR]]*Table1[[#This Row],[SumOfUnits]]*Table1[[#This Row],[Actuarial Factor 6/13/22]]</f>
        <v>13563.202193283978</v>
      </c>
      <c r="P197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13563.202193283978</v>
      </c>
      <c r="Q1975" s="37">
        <f>Table1[[#This Row],[Trended Medicare Pricing for all RHCs]]-Table1[[#This Row],[SumOfSFY23 Estimated Payment 6/13/2022]]</f>
        <v>11879.071589575369</v>
      </c>
      <c r="R1975" s="35">
        <f>Table1[[#This Row],[SumOfUnits]]*Table1[[#This Row],[Actuarial Factor 6/13/22]]</f>
        <v>46.980263918545127</v>
      </c>
    </row>
    <row r="1976" spans="1:18" x14ac:dyDescent="0.2">
      <c r="A1976" s="178" t="s">
        <v>95</v>
      </c>
      <c r="B1976" s="33" t="s">
        <v>684</v>
      </c>
      <c r="C1976" s="33" t="s">
        <v>249</v>
      </c>
      <c r="D1976" s="33" t="s">
        <v>184</v>
      </c>
      <c r="E1976" s="33" t="s">
        <v>793</v>
      </c>
      <c r="F1976" s="37">
        <v>36.89</v>
      </c>
      <c r="G1976" s="33">
        <v>1</v>
      </c>
      <c r="H1976" s="33">
        <v>1</v>
      </c>
      <c r="I1976" s="37">
        <f>Table1[[#This Row],[SumOfPaid]]*Table1[[#This Row],[Actuarial Factor 6/13/22]]</f>
        <v>82.528663616910947</v>
      </c>
      <c r="J1976" s="33">
        <v>2.2371554246926251</v>
      </c>
      <c r="K1976" s="33" t="s">
        <v>427</v>
      </c>
      <c r="L1976" s="33" t="s">
        <v>805</v>
      </c>
      <c r="M1976" s="35">
        <f>IFERROR(INDEX(FreeStand_MedicareCRs!E:E,MATCH(Table1[[#This Row],[Medicare Number]],FreeStand_MedicareCRs!A:A,0)),INDEX(HospitalBased_Mdcr_Rates!G:G,MATCH(Table1[[#This Row],[Medicare Number]],HospitalBased_Mdcr_Rates!E:E,0)))</f>
        <v>288.7</v>
      </c>
      <c r="N1976" s="35" t="str">
        <f>IFERROR(IF(Table1[[#This Row],[Medicare Rate in CR]]&gt;0,"Y","N"),"N")</f>
        <v>Y</v>
      </c>
      <c r="O1976" s="40">
        <f>Table1[[#This Row],[Medicare Rate in CR]]*Table1[[#This Row],[SumOfUnits]]*Table1[[#This Row],[Actuarial Factor 6/13/22]]</f>
        <v>645.86677110876087</v>
      </c>
      <c r="P197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645.86677110876087</v>
      </c>
      <c r="Q1976" s="37">
        <f>Table1[[#This Row],[Trended Medicare Pricing for all RHCs]]-Table1[[#This Row],[SumOfSFY23 Estimated Payment 6/13/2022]]</f>
        <v>563.33810749184988</v>
      </c>
      <c r="R1976" s="35">
        <f>Table1[[#This Row],[SumOfUnits]]*Table1[[#This Row],[Actuarial Factor 6/13/22]]</f>
        <v>2.2371554246926251</v>
      </c>
    </row>
    <row r="1977" spans="1:18" x14ac:dyDescent="0.2">
      <c r="A1977" s="178" t="s">
        <v>95</v>
      </c>
      <c r="B1977" s="33" t="s">
        <v>684</v>
      </c>
      <c r="C1977" s="33" t="s">
        <v>249</v>
      </c>
      <c r="D1977" s="33" t="s">
        <v>184</v>
      </c>
      <c r="E1977" s="33" t="s">
        <v>789</v>
      </c>
      <c r="F1977" s="37">
        <v>2320.8800000000006</v>
      </c>
      <c r="G1977" s="33">
        <v>62</v>
      </c>
      <c r="H1977" s="33">
        <v>62</v>
      </c>
      <c r="I1977" s="37">
        <f>Table1[[#This Row],[SumOfPaid]]*Table1[[#This Row],[Actuarial Factor 6/13/22]]</f>
        <v>3601.943538968932</v>
      </c>
      <c r="J1977" s="33">
        <v>1.551973190759079</v>
      </c>
      <c r="K1977" s="33" t="s">
        <v>427</v>
      </c>
      <c r="L1977" s="33" t="s">
        <v>805</v>
      </c>
      <c r="M1977" s="35">
        <f>IFERROR(INDEX(FreeStand_MedicareCRs!E:E,MATCH(Table1[[#This Row],[Medicare Number]],FreeStand_MedicareCRs!A:A,0)),INDEX(HospitalBased_Mdcr_Rates!G:G,MATCH(Table1[[#This Row],[Medicare Number]],HospitalBased_Mdcr_Rates!E:E,0)))</f>
        <v>288.7</v>
      </c>
      <c r="N1977" s="35" t="str">
        <f>IFERROR(IF(Table1[[#This Row],[Medicare Rate in CR]]&gt;0,"Y","N"),"N")</f>
        <v>Y</v>
      </c>
      <c r="O1977" s="40">
        <f>Table1[[#This Row],[Medicare Rate in CR]]*Table1[[#This Row],[SumOfUnits]]*Table1[[#This Row],[Actuarial Factor 6/13/22]]</f>
        <v>27779.388930673056</v>
      </c>
      <c r="P197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27779.388930673056</v>
      </c>
      <c r="Q1977" s="37">
        <f>Table1[[#This Row],[Trended Medicare Pricing for all RHCs]]-Table1[[#This Row],[SumOfSFY23 Estimated Payment 6/13/2022]]</f>
        <v>24177.445391704125</v>
      </c>
      <c r="R1977" s="35">
        <f>Table1[[#This Row],[SumOfUnits]]*Table1[[#This Row],[Actuarial Factor 6/13/22]]</f>
        <v>96.222337827062901</v>
      </c>
    </row>
    <row r="1978" spans="1:18" x14ac:dyDescent="0.2">
      <c r="A1978" s="178" t="s">
        <v>95</v>
      </c>
      <c r="B1978" s="33" t="s">
        <v>684</v>
      </c>
      <c r="C1978" s="33" t="s">
        <v>249</v>
      </c>
      <c r="D1978" s="33" t="s">
        <v>184</v>
      </c>
      <c r="E1978" s="33" t="s">
        <v>791</v>
      </c>
      <c r="F1978" s="37">
        <v>44.65</v>
      </c>
      <c r="G1978" s="33">
        <v>1</v>
      </c>
      <c r="H1978" s="33">
        <v>1</v>
      </c>
      <c r="I1978" s="37">
        <f>Table1[[#This Row],[SumOfPaid]]*Table1[[#This Row],[Actuarial Factor 6/13/22]]</f>
        <v>73.965871546205548</v>
      </c>
      <c r="J1978" s="33">
        <v>1.6565704713595868</v>
      </c>
      <c r="K1978" s="33" t="s">
        <v>427</v>
      </c>
      <c r="L1978" s="33" t="s">
        <v>805</v>
      </c>
      <c r="M1978" s="35">
        <f>IFERROR(INDEX(FreeStand_MedicareCRs!E:E,MATCH(Table1[[#This Row],[Medicare Number]],FreeStand_MedicareCRs!A:A,0)),INDEX(HospitalBased_Mdcr_Rates!G:G,MATCH(Table1[[#This Row],[Medicare Number]],HospitalBased_Mdcr_Rates!E:E,0)))</f>
        <v>288.7</v>
      </c>
      <c r="N1978" s="35" t="str">
        <f>IFERROR(IF(Table1[[#This Row],[Medicare Rate in CR]]&gt;0,"Y","N"),"N")</f>
        <v>Y</v>
      </c>
      <c r="O1978" s="40">
        <f>Table1[[#This Row],[Medicare Rate in CR]]*Table1[[#This Row],[SumOfUnits]]*Table1[[#This Row],[Actuarial Factor 6/13/22]]</f>
        <v>478.25189508151271</v>
      </c>
      <c r="P197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478.25189508151271</v>
      </c>
      <c r="Q1978" s="37">
        <f>Table1[[#This Row],[Trended Medicare Pricing for all RHCs]]-Table1[[#This Row],[SumOfSFY23 Estimated Payment 6/13/2022]]</f>
        <v>404.28602353530715</v>
      </c>
      <c r="R1978" s="35">
        <f>Table1[[#This Row],[SumOfUnits]]*Table1[[#This Row],[Actuarial Factor 6/13/22]]</f>
        <v>1.6565704713595868</v>
      </c>
    </row>
    <row r="1979" spans="1:18" x14ac:dyDescent="0.2">
      <c r="A1979" s="178" t="s">
        <v>95</v>
      </c>
      <c r="B1979" s="33" t="s">
        <v>684</v>
      </c>
      <c r="C1979" s="33" t="s">
        <v>249</v>
      </c>
      <c r="D1979" s="33" t="s">
        <v>184</v>
      </c>
      <c r="E1979" s="33" t="s">
        <v>788</v>
      </c>
      <c r="F1979" s="37">
        <v>221.76</v>
      </c>
      <c r="G1979" s="33">
        <v>7</v>
      </c>
      <c r="H1979" s="33">
        <v>7</v>
      </c>
      <c r="I1979" s="37">
        <f>Table1[[#This Row],[SumOfPaid]]*Table1[[#This Row],[Actuarial Factor 6/13/22]]</f>
        <v>446.69569763917445</v>
      </c>
      <c r="J1979" s="33">
        <v>2.0143204258620782</v>
      </c>
      <c r="K1979" s="33" t="s">
        <v>427</v>
      </c>
      <c r="L1979" s="33" t="s">
        <v>805</v>
      </c>
      <c r="M1979" s="35">
        <f>IFERROR(INDEX(FreeStand_MedicareCRs!E:E,MATCH(Table1[[#This Row],[Medicare Number]],FreeStand_MedicareCRs!A:A,0)),INDEX(HospitalBased_Mdcr_Rates!G:G,MATCH(Table1[[#This Row],[Medicare Number]],HospitalBased_Mdcr_Rates!E:E,0)))</f>
        <v>288.7</v>
      </c>
      <c r="N1979" s="35" t="str">
        <f>IFERROR(IF(Table1[[#This Row],[Medicare Rate in CR]]&gt;0,"Y","N"),"N")</f>
        <v>Y</v>
      </c>
      <c r="O1979" s="40">
        <f>Table1[[#This Row],[Medicare Rate in CR]]*Table1[[#This Row],[SumOfUnits]]*Table1[[#This Row],[Actuarial Factor 6/13/22]]</f>
        <v>4070.7401486246736</v>
      </c>
      <c r="P197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4070.7401486246736</v>
      </c>
      <c r="Q1979" s="37">
        <f>Table1[[#This Row],[Trended Medicare Pricing for all RHCs]]-Table1[[#This Row],[SumOfSFY23 Estimated Payment 6/13/2022]]</f>
        <v>3624.0444509854992</v>
      </c>
      <c r="R1979" s="35">
        <f>Table1[[#This Row],[SumOfUnits]]*Table1[[#This Row],[Actuarial Factor 6/13/22]]</f>
        <v>14.100242981034548</v>
      </c>
    </row>
    <row r="1980" spans="1:18" x14ac:dyDescent="0.2">
      <c r="A1980" s="178" t="s">
        <v>95</v>
      </c>
      <c r="B1980" s="33" t="s">
        <v>684</v>
      </c>
      <c r="C1980" s="33" t="s">
        <v>249</v>
      </c>
      <c r="D1980" s="33" t="s">
        <v>184</v>
      </c>
      <c r="E1980" s="33" t="s">
        <v>787</v>
      </c>
      <c r="F1980" s="37">
        <v>167.56</v>
      </c>
      <c r="G1980" s="33">
        <v>6</v>
      </c>
      <c r="H1980" s="33">
        <v>6</v>
      </c>
      <c r="I1980" s="37">
        <f>Table1[[#This Row],[SumOfPaid]]*Table1[[#This Row],[Actuarial Factor 6/13/22]]</f>
        <v>209.38733697532288</v>
      </c>
      <c r="J1980" s="33">
        <v>1.2496260263506975</v>
      </c>
      <c r="K1980" s="33" t="s">
        <v>427</v>
      </c>
      <c r="L1980" s="33" t="s">
        <v>805</v>
      </c>
      <c r="M1980" s="35">
        <f>IFERROR(INDEX(FreeStand_MedicareCRs!E:E,MATCH(Table1[[#This Row],[Medicare Number]],FreeStand_MedicareCRs!A:A,0)),INDEX(HospitalBased_Mdcr_Rates!G:G,MATCH(Table1[[#This Row],[Medicare Number]],HospitalBased_Mdcr_Rates!E:E,0)))</f>
        <v>288.7</v>
      </c>
      <c r="N1980" s="35" t="str">
        <f>IFERROR(IF(Table1[[#This Row],[Medicare Rate in CR]]&gt;0,"Y","N"),"N")</f>
        <v>Y</v>
      </c>
      <c r="O1980" s="40">
        <f>Table1[[#This Row],[Medicare Rate in CR]]*Table1[[#This Row],[SumOfUnits]]*Table1[[#This Row],[Actuarial Factor 6/13/22]]</f>
        <v>2164.6022028446782</v>
      </c>
      <c r="P198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2164.6022028446782</v>
      </c>
      <c r="Q1980" s="37">
        <f>Table1[[#This Row],[Trended Medicare Pricing for all RHCs]]-Table1[[#This Row],[SumOfSFY23 Estimated Payment 6/13/2022]]</f>
        <v>1955.2148658693554</v>
      </c>
      <c r="R1980" s="35">
        <f>Table1[[#This Row],[SumOfUnits]]*Table1[[#This Row],[Actuarial Factor 6/13/22]]</f>
        <v>7.4977561581041847</v>
      </c>
    </row>
    <row r="1981" spans="1:18" x14ac:dyDescent="0.2">
      <c r="A1981" s="178" t="s">
        <v>95</v>
      </c>
      <c r="B1981" s="33" t="s">
        <v>684</v>
      </c>
      <c r="C1981" s="33" t="s">
        <v>249</v>
      </c>
      <c r="D1981" s="33" t="s">
        <v>2</v>
      </c>
      <c r="E1981" s="33" t="s">
        <v>798</v>
      </c>
      <c r="F1981" s="37">
        <v>221.33999999999997</v>
      </c>
      <c r="G1981" s="33">
        <v>6</v>
      </c>
      <c r="H1981" s="33">
        <v>6</v>
      </c>
      <c r="I1981" s="37">
        <f>Table1[[#This Row],[SumOfPaid]]*Table1[[#This Row],[Actuarial Factor 6/13/22]]</f>
        <v>321.00847718272865</v>
      </c>
      <c r="J1981" s="33">
        <v>1.4502958217345654</v>
      </c>
      <c r="K1981" s="33" t="s">
        <v>427</v>
      </c>
      <c r="L1981" s="33" t="s">
        <v>805</v>
      </c>
      <c r="M1981" s="35">
        <f>IFERROR(INDEX(FreeStand_MedicareCRs!E:E,MATCH(Table1[[#This Row],[Medicare Number]],FreeStand_MedicareCRs!A:A,0)),INDEX(HospitalBased_Mdcr_Rates!G:G,MATCH(Table1[[#This Row],[Medicare Number]],HospitalBased_Mdcr_Rates!E:E,0)))</f>
        <v>288.7</v>
      </c>
      <c r="N1981" s="35" t="str">
        <f>IFERROR(IF(Table1[[#This Row],[Medicare Rate in CR]]&gt;0,"Y","N"),"N")</f>
        <v>Y</v>
      </c>
      <c r="O1981" s="40">
        <f>Table1[[#This Row],[Medicare Rate in CR]]*Table1[[#This Row],[SumOfUnits]]*Table1[[#This Row],[Actuarial Factor 6/13/22]]</f>
        <v>2512.202422408614</v>
      </c>
      <c r="P198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2512.202422408614</v>
      </c>
      <c r="Q1981" s="37">
        <f>Table1[[#This Row],[Trended Medicare Pricing for all RHCs]]-Table1[[#This Row],[SumOfSFY23 Estimated Payment 6/13/2022]]</f>
        <v>2191.1939452258853</v>
      </c>
      <c r="R1981" s="35">
        <f>Table1[[#This Row],[SumOfUnits]]*Table1[[#This Row],[Actuarial Factor 6/13/22]]</f>
        <v>8.7017749304073924</v>
      </c>
    </row>
    <row r="1982" spans="1:18" x14ac:dyDescent="0.2">
      <c r="A1982" s="178" t="s">
        <v>95</v>
      </c>
      <c r="B1982" s="33" t="s">
        <v>684</v>
      </c>
      <c r="C1982" s="33" t="s">
        <v>249</v>
      </c>
      <c r="D1982" s="33" t="s">
        <v>2</v>
      </c>
      <c r="E1982" s="33" t="s">
        <v>799</v>
      </c>
      <c r="F1982" s="37">
        <v>497.22</v>
      </c>
      <c r="G1982" s="33">
        <v>14</v>
      </c>
      <c r="H1982" s="33">
        <v>14</v>
      </c>
      <c r="I1982" s="37">
        <f>Table1[[#This Row],[SumOfPaid]]*Table1[[#This Row],[Actuarial Factor 6/13/22]]</f>
        <v>565.83425110493226</v>
      </c>
      <c r="J1982" s="33">
        <v>1.1379957586278353</v>
      </c>
      <c r="K1982" s="33" t="s">
        <v>427</v>
      </c>
      <c r="L1982" s="33" t="s">
        <v>805</v>
      </c>
      <c r="M1982" s="35">
        <f>IFERROR(INDEX(FreeStand_MedicareCRs!E:E,MATCH(Table1[[#This Row],[Medicare Number]],FreeStand_MedicareCRs!A:A,0)),INDEX(HospitalBased_Mdcr_Rates!G:G,MATCH(Table1[[#This Row],[Medicare Number]],HospitalBased_Mdcr_Rates!E:E,0)))</f>
        <v>288.7</v>
      </c>
      <c r="N1982" s="35" t="str">
        <f>IFERROR(IF(Table1[[#This Row],[Medicare Rate in CR]]&gt;0,"Y","N"),"N")</f>
        <v>Y</v>
      </c>
      <c r="O1982" s="40">
        <f>Table1[[#This Row],[Medicare Rate in CR]]*Table1[[#This Row],[SumOfUnits]]*Table1[[#This Row],[Actuarial Factor 6/13/22]]</f>
        <v>4599.5512572219841</v>
      </c>
      <c r="P198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4599.5512572219841</v>
      </c>
      <c r="Q1982" s="37">
        <f>Table1[[#This Row],[Trended Medicare Pricing for all RHCs]]-Table1[[#This Row],[SumOfSFY23 Estimated Payment 6/13/2022]]</f>
        <v>4033.7170061170518</v>
      </c>
      <c r="R1982" s="35">
        <f>Table1[[#This Row],[SumOfUnits]]*Table1[[#This Row],[Actuarial Factor 6/13/22]]</f>
        <v>15.931940620789694</v>
      </c>
    </row>
    <row r="1983" spans="1:18" x14ac:dyDescent="0.2">
      <c r="A1983" s="178" t="s">
        <v>95</v>
      </c>
      <c r="B1983" s="33" t="s">
        <v>684</v>
      </c>
      <c r="C1983" s="33" t="s">
        <v>249</v>
      </c>
      <c r="D1983" s="33" t="s">
        <v>185</v>
      </c>
      <c r="E1983" s="33" t="s">
        <v>796</v>
      </c>
      <c r="F1983" s="37">
        <v>401.99000000000007</v>
      </c>
      <c r="G1983" s="33">
        <v>10</v>
      </c>
      <c r="H1983" s="33">
        <v>10</v>
      </c>
      <c r="I1983" s="37">
        <f>Table1[[#This Row],[SumOfPaid]]*Table1[[#This Row],[Actuarial Factor 6/13/22]]</f>
        <v>382.21677280871245</v>
      </c>
      <c r="J1983" s="33">
        <v>0.95081164409242114</v>
      </c>
      <c r="K1983" s="33" t="s">
        <v>427</v>
      </c>
      <c r="L1983" s="33" t="s">
        <v>805</v>
      </c>
      <c r="M1983" s="35">
        <f>IFERROR(INDEX(FreeStand_MedicareCRs!E:E,MATCH(Table1[[#This Row],[Medicare Number]],FreeStand_MedicareCRs!A:A,0)),INDEX(HospitalBased_Mdcr_Rates!G:G,MATCH(Table1[[#This Row],[Medicare Number]],HospitalBased_Mdcr_Rates!E:E,0)))</f>
        <v>288.7</v>
      </c>
      <c r="N1983" s="35" t="str">
        <f>IFERROR(IF(Table1[[#This Row],[Medicare Rate in CR]]&gt;0,"Y","N"),"N")</f>
        <v>Y</v>
      </c>
      <c r="O1983" s="40">
        <f>Table1[[#This Row],[Medicare Rate in CR]]*Table1[[#This Row],[SumOfUnits]]*Table1[[#This Row],[Actuarial Factor 6/13/22]]</f>
        <v>2744.99321649482</v>
      </c>
      <c r="P198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2744.99321649482</v>
      </c>
      <c r="Q1983" s="37">
        <f>Table1[[#This Row],[Trended Medicare Pricing for all RHCs]]-Table1[[#This Row],[SumOfSFY23 Estimated Payment 6/13/2022]]</f>
        <v>2362.7764436861075</v>
      </c>
      <c r="R1983" s="35">
        <f>Table1[[#This Row],[SumOfUnits]]*Table1[[#This Row],[Actuarial Factor 6/13/22]]</f>
        <v>9.508116440924212</v>
      </c>
    </row>
    <row r="1984" spans="1:18" x14ac:dyDescent="0.2">
      <c r="A1984" s="178" t="s">
        <v>95</v>
      </c>
      <c r="B1984" s="33" t="s">
        <v>684</v>
      </c>
      <c r="C1984" s="33" t="s">
        <v>249</v>
      </c>
      <c r="D1984" s="33" t="s">
        <v>185</v>
      </c>
      <c r="E1984" s="33" t="s">
        <v>795</v>
      </c>
      <c r="F1984" s="37">
        <v>641.47</v>
      </c>
      <c r="G1984" s="33">
        <v>18</v>
      </c>
      <c r="H1984" s="33">
        <v>18</v>
      </c>
      <c r="I1984" s="37">
        <f>Table1[[#This Row],[SumOfPaid]]*Table1[[#This Row],[Actuarial Factor 6/13/22]]</f>
        <v>731.45419889588243</v>
      </c>
      <c r="J1984" s="33">
        <v>1.1402781094920766</v>
      </c>
      <c r="K1984" s="33" t="s">
        <v>427</v>
      </c>
      <c r="L1984" s="33" t="s">
        <v>805</v>
      </c>
      <c r="M1984" s="35">
        <f>IFERROR(INDEX(FreeStand_MedicareCRs!E:E,MATCH(Table1[[#This Row],[Medicare Number]],FreeStand_MedicareCRs!A:A,0)),INDEX(HospitalBased_Mdcr_Rates!G:G,MATCH(Table1[[#This Row],[Medicare Number]],HospitalBased_Mdcr_Rates!E:E,0)))</f>
        <v>288.7</v>
      </c>
      <c r="N1984" s="35" t="str">
        <f>IFERROR(IF(Table1[[#This Row],[Medicare Rate in CR]]&gt;0,"Y","N"),"N")</f>
        <v>Y</v>
      </c>
      <c r="O1984" s="40">
        <f>Table1[[#This Row],[Medicare Rate in CR]]*Table1[[#This Row],[SumOfUnits]]*Table1[[#This Row],[Actuarial Factor 6/13/22]]</f>
        <v>5925.5692237865251</v>
      </c>
      <c r="P198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5925.5692237865251</v>
      </c>
      <c r="Q1984" s="37">
        <f>Table1[[#This Row],[Trended Medicare Pricing for all RHCs]]-Table1[[#This Row],[SumOfSFY23 Estimated Payment 6/13/2022]]</f>
        <v>5194.1150248906424</v>
      </c>
      <c r="R1984" s="35">
        <f>Table1[[#This Row],[SumOfUnits]]*Table1[[#This Row],[Actuarial Factor 6/13/22]]</f>
        <v>20.525005970857379</v>
      </c>
    </row>
    <row r="1985" spans="1:18" x14ac:dyDescent="0.2">
      <c r="A1985" s="178" t="s">
        <v>95</v>
      </c>
      <c r="B1985" s="33" t="s">
        <v>684</v>
      </c>
      <c r="C1985" s="33" t="s">
        <v>422</v>
      </c>
      <c r="D1985" s="33" t="s">
        <v>184</v>
      </c>
      <c r="E1985" s="33" t="s">
        <v>788</v>
      </c>
      <c r="F1985" s="37">
        <v>33.270000000000003</v>
      </c>
      <c r="G1985" s="33">
        <v>1</v>
      </c>
      <c r="H1985" s="33">
        <v>1</v>
      </c>
      <c r="I1985" s="37">
        <f>Table1[[#This Row],[SumOfPaid]]*Table1[[#This Row],[Actuarial Factor 6/13/22]]</f>
        <v>68.986297588442497</v>
      </c>
      <c r="J1985" s="33">
        <v>2.0735286320541775</v>
      </c>
      <c r="K1985" s="33" t="s">
        <v>427</v>
      </c>
      <c r="L1985" s="33" t="s">
        <v>805</v>
      </c>
      <c r="M1985" s="35">
        <f>IFERROR(INDEX(FreeStand_MedicareCRs!E:E,MATCH(Table1[[#This Row],[Medicare Number]],FreeStand_MedicareCRs!A:A,0)),INDEX(HospitalBased_Mdcr_Rates!G:G,MATCH(Table1[[#This Row],[Medicare Number]],HospitalBased_Mdcr_Rates!E:E,0)))</f>
        <v>288.7</v>
      </c>
      <c r="N1985" s="35" t="str">
        <f>IFERROR(IF(Table1[[#This Row],[Medicare Rate in CR]]&gt;0,"Y","N"),"N")</f>
        <v>Y</v>
      </c>
      <c r="O1985" s="40">
        <f>Table1[[#This Row],[Medicare Rate in CR]]*Table1[[#This Row],[SumOfUnits]]*Table1[[#This Row],[Actuarial Factor 6/13/22]]</f>
        <v>598.62771607404102</v>
      </c>
      <c r="P198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598.62771607404102</v>
      </c>
      <c r="Q1985" s="37">
        <f>Table1[[#This Row],[Trended Medicare Pricing for all RHCs]]-Table1[[#This Row],[SumOfSFY23 Estimated Payment 6/13/2022]]</f>
        <v>529.64141848559848</v>
      </c>
      <c r="R1985" s="35">
        <f>Table1[[#This Row],[SumOfUnits]]*Table1[[#This Row],[Actuarial Factor 6/13/22]]</f>
        <v>2.0735286320541775</v>
      </c>
    </row>
    <row r="1986" spans="1:18" x14ac:dyDescent="0.2">
      <c r="A1986" s="178" t="s">
        <v>96</v>
      </c>
      <c r="B1986" s="33" t="s">
        <v>635</v>
      </c>
      <c r="C1986" s="33" t="s">
        <v>421</v>
      </c>
      <c r="D1986" s="33" t="s">
        <v>184</v>
      </c>
      <c r="E1986" s="33" t="s">
        <v>789</v>
      </c>
      <c r="F1986" s="37">
        <v>453.6</v>
      </c>
      <c r="G1986" s="33">
        <v>5</v>
      </c>
      <c r="H1986" s="33">
        <v>5</v>
      </c>
      <c r="I1986" s="37">
        <f>Table1[[#This Row],[SumOfPaid]]*Table1[[#This Row],[Actuarial Factor 6/13/22]]</f>
        <v>701.81516618968988</v>
      </c>
      <c r="J1986" s="33">
        <v>1.5472115656739194</v>
      </c>
      <c r="K1986" s="33" t="s">
        <v>242</v>
      </c>
      <c r="L1986" s="33" t="s">
        <v>805</v>
      </c>
      <c r="M1986" s="35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1986" s="35" t="str">
        <f>IFERROR(IF(Table1[[#This Row],[Medicare Rate in CR]]&gt;0,"Y","N"),"N")</f>
        <v>Y</v>
      </c>
      <c r="O1986" s="40">
        <f>Table1[[#This Row],[Medicare Rate in CR]]*Table1[[#This Row],[SumOfUnits]]*Table1[[#This Row],[Actuarial Factor 6/13/22]]</f>
        <v>1242.7976901275758</v>
      </c>
      <c r="P198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1242.7976901275758</v>
      </c>
      <c r="Q1986" s="37">
        <f>Table1[[#This Row],[Trended Medicare Pricing for all RHCs]]-Table1[[#This Row],[SumOfSFY23 Estimated Payment 6/13/2022]]</f>
        <v>540.98252393788596</v>
      </c>
      <c r="R1986" s="35">
        <f>Table1[[#This Row],[SumOfUnits]]*Table1[[#This Row],[Actuarial Factor 6/13/22]]</f>
        <v>7.7360578283695967</v>
      </c>
    </row>
    <row r="1987" spans="1:18" x14ac:dyDescent="0.2">
      <c r="A1987" s="178" t="s">
        <v>96</v>
      </c>
      <c r="B1987" s="33" t="s">
        <v>635</v>
      </c>
      <c r="C1987" s="33" t="s">
        <v>421</v>
      </c>
      <c r="D1987" s="33" t="s">
        <v>184</v>
      </c>
      <c r="E1987" s="33" t="s">
        <v>791</v>
      </c>
      <c r="F1987" s="37">
        <v>884.76</v>
      </c>
      <c r="G1987" s="33">
        <v>6</v>
      </c>
      <c r="H1987" s="33">
        <v>6</v>
      </c>
      <c r="I1987" s="37">
        <f>Table1[[#This Row],[SumOfPaid]]*Table1[[#This Row],[Actuarial Factor 6/13/22]]</f>
        <v>1444.878666582096</v>
      </c>
      <c r="J1987" s="33">
        <v>1.6330741292351554</v>
      </c>
      <c r="K1987" s="33" t="s">
        <v>242</v>
      </c>
      <c r="L1987" s="33" t="s">
        <v>805</v>
      </c>
      <c r="M1987" s="35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1987" s="35" t="str">
        <f>IFERROR(IF(Table1[[#This Row],[Medicare Rate in CR]]&gt;0,"Y","N"),"N")</f>
        <v>Y</v>
      </c>
      <c r="O1987" s="40">
        <f>Table1[[#This Row],[Medicare Rate in CR]]*Table1[[#This Row],[SumOfUnits]]*Table1[[#This Row],[Actuarial Factor 6/13/22]]</f>
        <v>1574.1201531697664</v>
      </c>
      <c r="P198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1574.1201531697664</v>
      </c>
      <c r="Q1987" s="37">
        <f>Table1[[#This Row],[Trended Medicare Pricing for all RHCs]]-Table1[[#This Row],[SumOfSFY23 Estimated Payment 6/13/2022]]</f>
        <v>129.24148658767035</v>
      </c>
      <c r="R1987" s="35">
        <f>Table1[[#This Row],[SumOfUnits]]*Table1[[#This Row],[Actuarial Factor 6/13/22]]</f>
        <v>9.7984447754109318</v>
      </c>
    </row>
    <row r="1988" spans="1:18" x14ac:dyDescent="0.2">
      <c r="A1988" s="178" t="s">
        <v>96</v>
      </c>
      <c r="B1988" s="33" t="s">
        <v>635</v>
      </c>
      <c r="C1988" s="33" t="s">
        <v>413</v>
      </c>
      <c r="D1988" s="33" t="s">
        <v>185</v>
      </c>
      <c r="E1988" s="33" t="s">
        <v>795</v>
      </c>
      <c r="F1988" s="37">
        <v>294.04000000000002</v>
      </c>
      <c r="G1988" s="33">
        <v>2</v>
      </c>
      <c r="H1988" s="33">
        <v>2</v>
      </c>
      <c r="I1988" s="37">
        <f>Table1[[#This Row],[SumOfPaid]]*Table1[[#This Row],[Actuarial Factor 6/13/22]]</f>
        <v>355.43734273988082</v>
      </c>
      <c r="J1988" s="33">
        <v>1.2088060901233872</v>
      </c>
      <c r="K1988" s="33" t="s">
        <v>242</v>
      </c>
      <c r="L1988" s="33" t="s">
        <v>805</v>
      </c>
      <c r="M1988" s="35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1988" s="35" t="str">
        <f>IFERROR(IF(Table1[[#This Row],[Medicare Rate in CR]]&gt;0,"Y","N"),"N")</f>
        <v>Y</v>
      </c>
      <c r="O1988" s="40">
        <f>Table1[[#This Row],[Medicare Rate in CR]]*Table1[[#This Row],[SumOfUnits]]*Table1[[#This Row],[Actuarial Factor 6/13/22]]</f>
        <v>388.38939675664432</v>
      </c>
      <c r="P198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388.38939675664432</v>
      </c>
      <c r="Q1988" s="37">
        <f>Table1[[#This Row],[Trended Medicare Pricing for all RHCs]]-Table1[[#This Row],[SumOfSFY23 Estimated Payment 6/13/2022]]</f>
        <v>32.952054016763498</v>
      </c>
      <c r="R1988" s="35">
        <f>Table1[[#This Row],[SumOfUnits]]*Table1[[#This Row],[Actuarial Factor 6/13/22]]</f>
        <v>2.4176121802467745</v>
      </c>
    </row>
    <row r="1989" spans="1:18" x14ac:dyDescent="0.2">
      <c r="A1989" s="178" t="s">
        <v>96</v>
      </c>
      <c r="B1989" s="33" t="s">
        <v>635</v>
      </c>
      <c r="C1989" s="33" t="s">
        <v>381</v>
      </c>
      <c r="D1989" s="33" t="s">
        <v>184</v>
      </c>
      <c r="E1989" s="33" t="s">
        <v>786</v>
      </c>
      <c r="F1989" s="37">
        <v>510.34</v>
      </c>
      <c r="G1989" s="33">
        <v>5</v>
      </c>
      <c r="H1989" s="33">
        <v>5</v>
      </c>
      <c r="I1989" s="37">
        <f>Table1[[#This Row],[SumOfPaid]]*Table1[[#This Row],[Actuarial Factor 6/13/22]]</f>
        <v>693.0579837529807</v>
      </c>
      <c r="J1989" s="33">
        <v>1.3580318684660828</v>
      </c>
      <c r="K1989" s="33" t="s">
        <v>242</v>
      </c>
      <c r="L1989" s="33" t="s">
        <v>805</v>
      </c>
      <c r="M1989" s="35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1989" s="35" t="str">
        <f>IFERROR(IF(Table1[[#This Row],[Medicare Rate in CR]]&gt;0,"Y","N"),"N")</f>
        <v>Y</v>
      </c>
      <c r="O1989" s="40">
        <f>Table1[[#This Row],[Medicare Rate in CR]]*Table1[[#This Row],[SumOfUnits]]*Table1[[#This Row],[Actuarial Factor 6/13/22]]</f>
        <v>1090.839098345381</v>
      </c>
      <c r="P198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1090.839098345381</v>
      </c>
      <c r="Q1989" s="37">
        <f>Table1[[#This Row],[Trended Medicare Pricing for all RHCs]]-Table1[[#This Row],[SumOfSFY23 Estimated Payment 6/13/2022]]</f>
        <v>397.78111459240029</v>
      </c>
      <c r="R1989" s="35">
        <f>Table1[[#This Row],[SumOfUnits]]*Table1[[#This Row],[Actuarial Factor 6/13/22]]</f>
        <v>6.7901593423304138</v>
      </c>
    </row>
    <row r="1990" spans="1:18" x14ac:dyDescent="0.2">
      <c r="A1990" s="178" t="s">
        <v>96</v>
      </c>
      <c r="B1990" s="33" t="s">
        <v>635</v>
      </c>
      <c r="C1990" s="33" t="s">
        <v>381</v>
      </c>
      <c r="D1990" s="33" t="s">
        <v>184</v>
      </c>
      <c r="E1990" s="33" t="s">
        <v>790</v>
      </c>
      <c r="F1990" s="37">
        <v>654.54999999999995</v>
      </c>
      <c r="G1990" s="33">
        <v>6</v>
      </c>
      <c r="H1990" s="33">
        <v>6</v>
      </c>
      <c r="I1990" s="37">
        <f>Table1[[#This Row],[SumOfPaid]]*Table1[[#This Row],[Actuarial Factor 6/13/22]]</f>
        <v>1340.5653940681966</v>
      </c>
      <c r="J1990" s="33">
        <v>2.048071795994495</v>
      </c>
      <c r="K1990" s="33" t="s">
        <v>242</v>
      </c>
      <c r="L1990" s="33" t="s">
        <v>805</v>
      </c>
      <c r="M1990" s="35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1990" s="35" t="str">
        <f>IFERROR(IF(Table1[[#This Row],[Medicare Rate in CR]]&gt;0,"Y","N"),"N")</f>
        <v>Y</v>
      </c>
      <c r="O1990" s="40">
        <f>Table1[[#This Row],[Medicare Rate in CR]]*Table1[[#This Row],[SumOfUnits]]*Table1[[#This Row],[Actuarial Factor 6/13/22]]</f>
        <v>1974.1364041590939</v>
      </c>
      <c r="P199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1974.1364041590939</v>
      </c>
      <c r="Q1990" s="37">
        <f>Table1[[#This Row],[Trended Medicare Pricing for all RHCs]]-Table1[[#This Row],[SumOfSFY23 Estimated Payment 6/13/2022]]</f>
        <v>633.57101009089729</v>
      </c>
      <c r="R1990" s="35">
        <f>Table1[[#This Row],[SumOfUnits]]*Table1[[#This Row],[Actuarial Factor 6/13/22]]</f>
        <v>12.288430775966969</v>
      </c>
    </row>
    <row r="1991" spans="1:18" x14ac:dyDescent="0.2">
      <c r="A1991" s="178" t="s">
        <v>96</v>
      </c>
      <c r="B1991" s="33" t="s">
        <v>635</v>
      </c>
      <c r="C1991" s="33" t="s">
        <v>381</v>
      </c>
      <c r="D1991" s="33" t="s">
        <v>184</v>
      </c>
      <c r="E1991" s="33" t="s">
        <v>789</v>
      </c>
      <c r="F1991" s="37">
        <v>2881.6200000000003</v>
      </c>
      <c r="G1991" s="33">
        <v>28</v>
      </c>
      <c r="H1991" s="33">
        <v>28</v>
      </c>
      <c r="I1991" s="37">
        <f>Table1[[#This Row],[SumOfPaid]]*Table1[[#This Row],[Actuarial Factor 6/13/22]]</f>
        <v>4283.0702151967789</v>
      </c>
      <c r="J1991" s="33">
        <v>1.4863410911906423</v>
      </c>
      <c r="K1991" s="33" t="s">
        <v>242</v>
      </c>
      <c r="L1991" s="33" t="s">
        <v>805</v>
      </c>
      <c r="M1991" s="35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1991" s="35" t="str">
        <f>IFERROR(IF(Table1[[#This Row],[Medicare Rate in CR]]&gt;0,"Y","N"),"N")</f>
        <v>Y</v>
      </c>
      <c r="O1991" s="40">
        <f>Table1[[#This Row],[Medicare Rate in CR]]*Table1[[#This Row],[SumOfUnits]]*Table1[[#This Row],[Actuarial Factor 6/13/22]]</f>
        <v>6685.8594963937467</v>
      </c>
      <c r="P199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6685.8594963937467</v>
      </c>
      <c r="Q1991" s="37">
        <f>Table1[[#This Row],[Trended Medicare Pricing for all RHCs]]-Table1[[#This Row],[SumOfSFY23 Estimated Payment 6/13/2022]]</f>
        <v>2402.7892811969677</v>
      </c>
      <c r="R1991" s="35">
        <f>Table1[[#This Row],[SumOfUnits]]*Table1[[#This Row],[Actuarial Factor 6/13/22]]</f>
        <v>41.617550553337985</v>
      </c>
    </row>
    <row r="1992" spans="1:18" x14ac:dyDescent="0.2">
      <c r="A1992" s="178" t="s">
        <v>96</v>
      </c>
      <c r="B1992" s="33" t="s">
        <v>635</v>
      </c>
      <c r="C1992" s="33" t="s">
        <v>381</v>
      </c>
      <c r="D1992" s="33" t="s">
        <v>184</v>
      </c>
      <c r="E1992" s="33" t="s">
        <v>791</v>
      </c>
      <c r="F1992" s="37">
        <v>238.18</v>
      </c>
      <c r="G1992" s="33">
        <v>2</v>
      </c>
      <c r="H1992" s="33">
        <v>2</v>
      </c>
      <c r="I1992" s="37">
        <f>Table1[[#This Row],[SumOfPaid]]*Table1[[#This Row],[Actuarial Factor 6/13/22]]</f>
        <v>385.35880438825956</v>
      </c>
      <c r="J1992" s="33">
        <v>1.6179309949964713</v>
      </c>
      <c r="K1992" s="33" t="s">
        <v>242</v>
      </c>
      <c r="L1992" s="33" t="s">
        <v>805</v>
      </c>
      <c r="M1992" s="35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1992" s="35" t="str">
        <f>IFERROR(IF(Table1[[#This Row],[Medicare Rate in CR]]&gt;0,"Y","N"),"N")</f>
        <v>Y</v>
      </c>
      <c r="O1992" s="40">
        <f>Table1[[#This Row],[Medicare Rate in CR]]*Table1[[#This Row],[SumOfUnits]]*Table1[[#This Row],[Actuarial Factor 6/13/22]]</f>
        <v>519.84122869236626</v>
      </c>
      <c r="P199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519.84122869236626</v>
      </c>
      <c r="Q1992" s="37">
        <f>Table1[[#This Row],[Trended Medicare Pricing for all RHCs]]-Table1[[#This Row],[SumOfSFY23 Estimated Payment 6/13/2022]]</f>
        <v>134.4824243041067</v>
      </c>
      <c r="R1992" s="35">
        <f>Table1[[#This Row],[SumOfUnits]]*Table1[[#This Row],[Actuarial Factor 6/13/22]]</f>
        <v>3.2358619899929426</v>
      </c>
    </row>
    <row r="1993" spans="1:18" x14ac:dyDescent="0.2">
      <c r="A1993" s="178" t="s">
        <v>96</v>
      </c>
      <c r="B1993" s="33" t="s">
        <v>635</v>
      </c>
      <c r="C1993" s="33" t="s">
        <v>381</v>
      </c>
      <c r="D1993" s="33" t="s">
        <v>184</v>
      </c>
      <c r="E1993" s="33" t="s">
        <v>788</v>
      </c>
      <c r="F1993" s="37">
        <v>567.08000000000004</v>
      </c>
      <c r="G1993" s="33">
        <v>5</v>
      </c>
      <c r="H1993" s="33">
        <v>5</v>
      </c>
      <c r="I1993" s="37">
        <f>Table1[[#This Row],[SumOfPaid]]*Table1[[#This Row],[Actuarial Factor 6/13/22]]</f>
        <v>1040.4052806992488</v>
      </c>
      <c r="J1993" s="33">
        <v>1.8346710882049249</v>
      </c>
      <c r="K1993" s="33" t="s">
        <v>242</v>
      </c>
      <c r="L1993" s="33" t="s">
        <v>805</v>
      </c>
      <c r="M1993" s="35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1993" s="35" t="str">
        <f>IFERROR(IF(Table1[[#This Row],[Medicare Rate in CR]]&gt;0,"Y","N"),"N")</f>
        <v>Y</v>
      </c>
      <c r="O1993" s="40">
        <f>Table1[[#This Row],[Medicare Rate in CR]]*Table1[[#This Row],[SumOfUnits]]*Table1[[#This Row],[Actuarial Factor 6/13/22]]</f>
        <v>1473.6995516006059</v>
      </c>
      <c r="P199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1473.6995516006059</v>
      </c>
      <c r="Q1993" s="37">
        <f>Table1[[#This Row],[Trended Medicare Pricing for all RHCs]]-Table1[[#This Row],[SumOfSFY23 Estimated Payment 6/13/2022]]</f>
        <v>433.29427090135709</v>
      </c>
      <c r="R1993" s="35">
        <f>Table1[[#This Row],[SumOfUnits]]*Table1[[#This Row],[Actuarial Factor 6/13/22]]</f>
        <v>9.1733554410246239</v>
      </c>
    </row>
    <row r="1994" spans="1:18" x14ac:dyDescent="0.2">
      <c r="A1994" s="178" t="s">
        <v>96</v>
      </c>
      <c r="B1994" s="33" t="s">
        <v>635</v>
      </c>
      <c r="C1994" s="33" t="s">
        <v>381</v>
      </c>
      <c r="D1994" s="33" t="s">
        <v>184</v>
      </c>
      <c r="E1994" s="33" t="s">
        <v>787</v>
      </c>
      <c r="F1994" s="37">
        <v>90.72</v>
      </c>
      <c r="G1994" s="33">
        <v>1</v>
      </c>
      <c r="H1994" s="33">
        <v>1</v>
      </c>
      <c r="I1994" s="37">
        <f>Table1[[#This Row],[SumOfPaid]]*Table1[[#This Row],[Actuarial Factor 6/13/22]]</f>
        <v>109.78838915244094</v>
      </c>
      <c r="J1994" s="33">
        <v>1.210189474784402</v>
      </c>
      <c r="K1994" s="33" t="s">
        <v>242</v>
      </c>
      <c r="L1994" s="33" t="s">
        <v>805</v>
      </c>
      <c r="M1994" s="35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1994" s="35" t="str">
        <f>IFERROR(IF(Table1[[#This Row],[Medicare Rate in CR]]&gt;0,"Y","N"),"N")</f>
        <v>Y</v>
      </c>
      <c r="O1994" s="40">
        <f>Table1[[#This Row],[Medicare Rate in CR]]*Table1[[#This Row],[SumOfUnits]]*Table1[[#This Row],[Actuarial Factor 6/13/22]]</f>
        <v>194.41693912411418</v>
      </c>
      <c r="P199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194.41693912411418</v>
      </c>
      <c r="Q1994" s="37">
        <f>Table1[[#This Row],[Trended Medicare Pricing for all RHCs]]-Table1[[#This Row],[SumOfSFY23 Estimated Payment 6/13/2022]]</f>
        <v>84.628549971673237</v>
      </c>
      <c r="R1994" s="35">
        <f>Table1[[#This Row],[SumOfUnits]]*Table1[[#This Row],[Actuarial Factor 6/13/22]]</f>
        <v>1.210189474784402</v>
      </c>
    </row>
    <row r="1995" spans="1:18" x14ac:dyDescent="0.2">
      <c r="A1995" s="178" t="s">
        <v>96</v>
      </c>
      <c r="B1995" s="33" t="s">
        <v>635</v>
      </c>
      <c r="C1995" s="33" t="s">
        <v>381</v>
      </c>
      <c r="D1995" s="33" t="s">
        <v>185</v>
      </c>
      <c r="E1995" s="33" t="s">
        <v>795</v>
      </c>
      <c r="F1995" s="37">
        <v>1690.02</v>
      </c>
      <c r="G1995" s="33">
        <v>13</v>
      </c>
      <c r="H1995" s="33">
        <v>13</v>
      </c>
      <c r="I1995" s="37">
        <f>Table1[[#This Row],[SumOfPaid]]*Table1[[#This Row],[Actuarial Factor 6/13/22]]</f>
        <v>2032.8784597222782</v>
      </c>
      <c r="J1995" s="33">
        <v>1.2028724273809057</v>
      </c>
      <c r="K1995" s="33" t="s">
        <v>242</v>
      </c>
      <c r="L1995" s="33" t="s">
        <v>805</v>
      </c>
      <c r="M1995" s="35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1995" s="35" t="str">
        <f>IFERROR(IF(Table1[[#This Row],[Medicare Rate in CR]]&gt;0,"Y","N"),"N")</f>
        <v>Y</v>
      </c>
      <c r="O1995" s="40">
        <f>Table1[[#This Row],[Medicare Rate in CR]]*Table1[[#This Row],[SumOfUnits]]*Table1[[#This Row],[Actuarial Factor 6/13/22]]</f>
        <v>2512.1389209636527</v>
      </c>
      <c r="P199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2512.1389209636527</v>
      </c>
      <c r="Q1995" s="37">
        <f>Table1[[#This Row],[Trended Medicare Pricing for all RHCs]]-Table1[[#This Row],[SumOfSFY23 Estimated Payment 6/13/2022]]</f>
        <v>479.26046124137451</v>
      </c>
      <c r="R1995" s="35">
        <f>Table1[[#This Row],[SumOfUnits]]*Table1[[#This Row],[Actuarial Factor 6/13/22]]</f>
        <v>15.637341555951775</v>
      </c>
    </row>
    <row r="1996" spans="1:18" x14ac:dyDescent="0.2">
      <c r="A1996" s="178" t="s">
        <v>96</v>
      </c>
      <c r="B1996" s="33" t="s">
        <v>635</v>
      </c>
      <c r="C1996" s="33" t="s">
        <v>249</v>
      </c>
      <c r="D1996" s="33" t="s">
        <v>184</v>
      </c>
      <c r="E1996" s="33" t="s">
        <v>791</v>
      </c>
      <c r="F1996" s="37">
        <v>294.92</v>
      </c>
      <c r="G1996" s="33">
        <v>2</v>
      </c>
      <c r="H1996" s="33">
        <v>2</v>
      </c>
      <c r="I1996" s="37">
        <f>Table1[[#This Row],[SumOfPaid]]*Table1[[#This Row],[Actuarial Factor 6/13/22]]</f>
        <v>488.55576341336939</v>
      </c>
      <c r="J1996" s="33">
        <v>1.6565704713595868</v>
      </c>
      <c r="K1996" s="33" t="s">
        <v>242</v>
      </c>
      <c r="L1996" s="33" t="s">
        <v>805</v>
      </c>
      <c r="M1996" s="35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1996" s="35" t="str">
        <f>IFERROR(IF(Table1[[#This Row],[Medicare Rate in CR]]&gt;0,"Y","N"),"N")</f>
        <v>Y</v>
      </c>
      <c r="O1996" s="40">
        <f>Table1[[#This Row],[Medicare Rate in CR]]*Table1[[#This Row],[SumOfUnits]]*Table1[[#This Row],[Actuarial Factor 6/13/22]]</f>
        <v>532.25609244783527</v>
      </c>
      <c r="P199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532.25609244783527</v>
      </c>
      <c r="Q1996" s="37">
        <f>Table1[[#This Row],[Trended Medicare Pricing for all RHCs]]-Table1[[#This Row],[SumOfSFY23 Estimated Payment 6/13/2022]]</f>
        <v>43.700329034465881</v>
      </c>
      <c r="R1996" s="35">
        <f>Table1[[#This Row],[SumOfUnits]]*Table1[[#This Row],[Actuarial Factor 6/13/22]]</f>
        <v>3.3131409427191736</v>
      </c>
    </row>
    <row r="1997" spans="1:18" x14ac:dyDescent="0.2">
      <c r="A1997" s="178" t="s">
        <v>96</v>
      </c>
      <c r="B1997" s="33" t="s">
        <v>635</v>
      </c>
      <c r="C1997" s="33" t="s">
        <v>249</v>
      </c>
      <c r="D1997" s="33" t="s">
        <v>184</v>
      </c>
      <c r="E1997" s="33" t="s">
        <v>787</v>
      </c>
      <c r="F1997" s="37">
        <v>680.56</v>
      </c>
      <c r="G1997" s="33">
        <v>5</v>
      </c>
      <c r="H1997" s="33">
        <v>5</v>
      </c>
      <c r="I1997" s="37">
        <f>Table1[[#This Row],[SumOfPaid]]*Table1[[#This Row],[Actuarial Factor 6/13/22]]</f>
        <v>850.44548849323064</v>
      </c>
      <c r="J1997" s="33">
        <v>1.2496260263506975</v>
      </c>
      <c r="K1997" s="33" t="s">
        <v>242</v>
      </c>
      <c r="L1997" s="33" t="s">
        <v>805</v>
      </c>
      <c r="M1997" s="35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1997" s="35" t="str">
        <f>IFERROR(IF(Table1[[#This Row],[Medicare Rate in CR]]&gt;0,"Y","N"),"N")</f>
        <v>Y</v>
      </c>
      <c r="O1997" s="40">
        <f>Table1[[#This Row],[Medicare Rate in CR]]*Table1[[#This Row],[SumOfUnits]]*Table1[[#This Row],[Actuarial Factor 6/13/22]]</f>
        <v>1003.7621056661978</v>
      </c>
      <c r="P199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1003.7621056661978</v>
      </c>
      <c r="Q1997" s="37">
        <f>Table1[[#This Row],[Trended Medicare Pricing for all RHCs]]-Table1[[#This Row],[SumOfSFY23 Estimated Payment 6/13/2022]]</f>
        <v>153.3166171729672</v>
      </c>
      <c r="R1997" s="35">
        <f>Table1[[#This Row],[SumOfUnits]]*Table1[[#This Row],[Actuarial Factor 6/13/22]]</f>
        <v>6.2481301317534879</v>
      </c>
    </row>
    <row r="1998" spans="1:18" x14ac:dyDescent="0.2">
      <c r="A1998" s="178" t="s">
        <v>96</v>
      </c>
      <c r="B1998" s="33" t="s">
        <v>635</v>
      </c>
      <c r="C1998" s="33" t="s">
        <v>220</v>
      </c>
      <c r="D1998" s="33" t="s">
        <v>184</v>
      </c>
      <c r="E1998" s="33" t="s">
        <v>792</v>
      </c>
      <c r="F1998" s="37">
        <v>3046.5499999999997</v>
      </c>
      <c r="G1998" s="33">
        <v>26</v>
      </c>
      <c r="H1998" s="33">
        <v>26</v>
      </c>
      <c r="I1998" s="37">
        <f>Table1[[#This Row],[SumOfPaid]]*Table1[[#This Row],[Actuarial Factor 6/13/22]]</f>
        <v>5124.0646122511489</v>
      </c>
      <c r="J1998" s="33">
        <v>1.6819236881886557</v>
      </c>
      <c r="K1998" s="33" t="s">
        <v>242</v>
      </c>
      <c r="L1998" s="33" t="s">
        <v>805</v>
      </c>
      <c r="M1998" s="35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1998" s="35" t="str">
        <f>IFERROR(IF(Table1[[#This Row],[Medicare Rate in CR]]&gt;0,"Y","N"),"N")</f>
        <v>Y</v>
      </c>
      <c r="O1998" s="40">
        <f>Table1[[#This Row],[Medicare Rate in CR]]*Table1[[#This Row],[SumOfUnits]]*Table1[[#This Row],[Actuarial Factor 6/13/22]]</f>
        <v>7025.2270531951972</v>
      </c>
      <c r="P199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7025.2270531951972</v>
      </c>
      <c r="Q1998" s="37">
        <f>Table1[[#This Row],[Trended Medicare Pricing for all RHCs]]-Table1[[#This Row],[SumOfSFY23 Estimated Payment 6/13/2022]]</f>
        <v>1901.1624409440483</v>
      </c>
      <c r="R1998" s="35">
        <f>Table1[[#This Row],[SumOfUnits]]*Table1[[#This Row],[Actuarial Factor 6/13/22]]</f>
        <v>43.730015892905044</v>
      </c>
    </row>
    <row r="1999" spans="1:18" x14ac:dyDescent="0.2">
      <c r="A1999" s="178" t="s">
        <v>96</v>
      </c>
      <c r="B1999" s="33" t="s">
        <v>635</v>
      </c>
      <c r="C1999" s="33" t="s">
        <v>220</v>
      </c>
      <c r="D1999" s="33" t="s">
        <v>184</v>
      </c>
      <c r="E1999" s="33" t="s">
        <v>786</v>
      </c>
      <c r="F1999" s="37">
        <v>39716.260000000009</v>
      </c>
      <c r="G1999" s="33">
        <v>313</v>
      </c>
      <c r="H1999" s="33">
        <v>311</v>
      </c>
      <c r="I1999" s="37">
        <f>Table1[[#This Row],[SumOfPaid]]*Table1[[#This Row],[Actuarial Factor 6/13/22]]</f>
        <v>54759.910232945884</v>
      </c>
      <c r="J1999" s="33">
        <v>1.3787781184065637</v>
      </c>
      <c r="K1999" s="33" t="s">
        <v>242</v>
      </c>
      <c r="L1999" s="33" t="s">
        <v>805</v>
      </c>
      <c r="M1999" s="35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1999" s="35" t="str">
        <f>IFERROR(IF(Table1[[#This Row],[Medicare Rate in CR]]&gt;0,"Y","N"),"N")</f>
        <v>Y</v>
      </c>
      <c r="O1999" s="40">
        <f>Table1[[#This Row],[Medicare Rate in CR]]*Table1[[#This Row],[SumOfUnits]]*Table1[[#This Row],[Actuarial Factor 6/13/22]]</f>
        <v>69329.720577990534</v>
      </c>
      <c r="P199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69329.720577990534</v>
      </c>
      <c r="Q1999" s="37">
        <f>Table1[[#This Row],[Trended Medicare Pricing for all RHCs]]-Table1[[#This Row],[SumOfSFY23 Estimated Payment 6/13/2022]]</f>
        <v>14569.810345044651</v>
      </c>
      <c r="R1999" s="35">
        <f>Table1[[#This Row],[SumOfUnits]]*Table1[[#This Row],[Actuarial Factor 6/13/22]]</f>
        <v>431.55755106125446</v>
      </c>
    </row>
    <row r="2000" spans="1:18" x14ac:dyDescent="0.2">
      <c r="A2000" s="178" t="s">
        <v>96</v>
      </c>
      <c r="B2000" s="33" t="s">
        <v>635</v>
      </c>
      <c r="C2000" s="33" t="s">
        <v>220</v>
      </c>
      <c r="D2000" s="33" t="s">
        <v>184</v>
      </c>
      <c r="E2000" s="33" t="s">
        <v>790</v>
      </c>
      <c r="F2000" s="37">
        <v>17438.86</v>
      </c>
      <c r="G2000" s="33">
        <v>139</v>
      </c>
      <c r="H2000" s="33">
        <v>139</v>
      </c>
      <c r="I2000" s="37">
        <f>Table1[[#This Row],[SumOfPaid]]*Table1[[#This Row],[Actuarial Factor 6/13/22]]</f>
        <v>32940.235210832863</v>
      </c>
      <c r="J2000" s="33">
        <v>1.888898426321036</v>
      </c>
      <c r="K2000" s="33" t="s">
        <v>242</v>
      </c>
      <c r="L2000" s="33" t="s">
        <v>805</v>
      </c>
      <c r="M2000" s="35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2000" s="35" t="str">
        <f>IFERROR(IF(Table1[[#This Row],[Medicare Rate in CR]]&gt;0,"Y","N"),"N")</f>
        <v>Y</v>
      </c>
      <c r="O2000" s="40">
        <f>Table1[[#This Row],[Medicare Rate in CR]]*Table1[[#This Row],[SumOfUnits]]*Table1[[#This Row],[Actuarial Factor 6/13/22]]</f>
        <v>42179.762974197947</v>
      </c>
      <c r="P200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42179.762974197947</v>
      </c>
      <c r="Q2000" s="37">
        <f>Table1[[#This Row],[Trended Medicare Pricing for all RHCs]]-Table1[[#This Row],[SumOfSFY23 Estimated Payment 6/13/2022]]</f>
        <v>9239.527763365084</v>
      </c>
      <c r="R2000" s="35">
        <f>Table1[[#This Row],[SumOfUnits]]*Table1[[#This Row],[Actuarial Factor 6/13/22]]</f>
        <v>262.556881258624</v>
      </c>
    </row>
    <row r="2001" spans="1:18" x14ac:dyDescent="0.2">
      <c r="A2001" s="178" t="s">
        <v>96</v>
      </c>
      <c r="B2001" s="33" t="s">
        <v>635</v>
      </c>
      <c r="C2001" s="33" t="s">
        <v>220</v>
      </c>
      <c r="D2001" s="33" t="s">
        <v>184</v>
      </c>
      <c r="E2001" s="33" t="s">
        <v>793</v>
      </c>
      <c r="F2001" s="37">
        <v>1031.78</v>
      </c>
      <c r="G2001" s="33">
        <v>7</v>
      </c>
      <c r="H2001" s="33">
        <v>7</v>
      </c>
      <c r="I2001" s="37">
        <f>Table1[[#This Row],[SumOfPaid]]*Table1[[#This Row],[Actuarial Factor 6/13/22]]</f>
        <v>1948.9276183095185</v>
      </c>
      <c r="J2001" s="33">
        <v>1.888898426321036</v>
      </c>
      <c r="K2001" s="33" t="s">
        <v>242</v>
      </c>
      <c r="L2001" s="33" t="s">
        <v>805</v>
      </c>
      <c r="M2001" s="35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2001" s="35" t="str">
        <f>IFERROR(IF(Table1[[#This Row],[Medicare Rate in CR]]&gt;0,"Y","N"),"N")</f>
        <v>Y</v>
      </c>
      <c r="O2001" s="40">
        <f>Table1[[#This Row],[Medicare Rate in CR]]*Table1[[#This Row],[SumOfUnits]]*Table1[[#This Row],[Actuarial Factor 6/13/22]]</f>
        <v>2124.160725319321</v>
      </c>
      <c r="P200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2124.160725319321</v>
      </c>
      <c r="Q2001" s="37">
        <f>Table1[[#This Row],[Trended Medicare Pricing for all RHCs]]-Table1[[#This Row],[SumOfSFY23 Estimated Payment 6/13/2022]]</f>
        <v>175.23310700980255</v>
      </c>
      <c r="R2001" s="35">
        <f>Table1[[#This Row],[SumOfUnits]]*Table1[[#This Row],[Actuarial Factor 6/13/22]]</f>
        <v>13.222288984247252</v>
      </c>
    </row>
    <row r="2002" spans="1:18" x14ac:dyDescent="0.2">
      <c r="A2002" s="178" t="s">
        <v>96</v>
      </c>
      <c r="B2002" s="33" t="s">
        <v>635</v>
      </c>
      <c r="C2002" s="33" t="s">
        <v>220</v>
      </c>
      <c r="D2002" s="33" t="s">
        <v>184</v>
      </c>
      <c r="E2002" s="33" t="s">
        <v>789</v>
      </c>
      <c r="F2002" s="37">
        <v>53167.9</v>
      </c>
      <c r="G2002" s="33">
        <v>415</v>
      </c>
      <c r="H2002" s="33">
        <v>415</v>
      </c>
      <c r="I2002" s="37">
        <f>Table1[[#This Row],[SumOfPaid]]*Table1[[#This Row],[Actuarial Factor 6/13/22]]</f>
        <v>81391.228304021803</v>
      </c>
      <c r="J2002" s="33">
        <v>1.5308339863718861</v>
      </c>
      <c r="K2002" s="33" t="s">
        <v>242</v>
      </c>
      <c r="L2002" s="33" t="s">
        <v>805</v>
      </c>
      <c r="M2002" s="35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2002" s="35" t="str">
        <f>IFERROR(IF(Table1[[#This Row],[Medicare Rate in CR]]&gt;0,"Y","N"),"N")</f>
        <v>Y</v>
      </c>
      <c r="O2002" s="40">
        <f>Table1[[#This Row],[Medicare Rate in CR]]*Table1[[#This Row],[SumOfUnits]]*Table1[[#This Row],[Actuarial Factor 6/13/22]]</f>
        <v>102060.31916291705</v>
      </c>
      <c r="P200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102060.31916291705</v>
      </c>
      <c r="Q2002" s="37">
        <f>Table1[[#This Row],[Trended Medicare Pricing for all RHCs]]-Table1[[#This Row],[SumOfSFY23 Estimated Payment 6/13/2022]]</f>
        <v>20669.090858895244</v>
      </c>
      <c r="R2002" s="35">
        <f>Table1[[#This Row],[SumOfUnits]]*Table1[[#This Row],[Actuarial Factor 6/13/22]]</f>
        <v>635.29610434433266</v>
      </c>
    </row>
    <row r="2003" spans="1:18" x14ac:dyDescent="0.2">
      <c r="A2003" s="178" t="s">
        <v>96</v>
      </c>
      <c r="B2003" s="33" t="s">
        <v>635</v>
      </c>
      <c r="C2003" s="33" t="s">
        <v>220</v>
      </c>
      <c r="D2003" s="33" t="s">
        <v>184</v>
      </c>
      <c r="E2003" s="33" t="s">
        <v>791</v>
      </c>
      <c r="F2003" s="37">
        <v>20681.559999999998</v>
      </c>
      <c r="G2003" s="33">
        <v>154</v>
      </c>
      <c r="H2003" s="33">
        <v>154</v>
      </c>
      <c r="I2003" s="37">
        <f>Table1[[#This Row],[SumOfPaid]]*Table1[[#This Row],[Actuarial Factor 6/13/22]]</f>
        <v>33781.773930925228</v>
      </c>
      <c r="J2003" s="33">
        <v>1.6334248446889514</v>
      </c>
      <c r="K2003" s="33" t="s">
        <v>242</v>
      </c>
      <c r="L2003" s="33" t="s">
        <v>805</v>
      </c>
      <c r="M2003" s="35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2003" s="35" t="str">
        <f>IFERROR(IF(Table1[[#This Row],[Medicare Rate in CR]]&gt;0,"Y","N"),"N")</f>
        <v>Y</v>
      </c>
      <c r="O2003" s="40">
        <f>Table1[[#This Row],[Medicare Rate in CR]]*Table1[[#This Row],[SumOfUnits]]*Table1[[#This Row],[Actuarial Factor 6/13/22]]</f>
        <v>40411.094000089128</v>
      </c>
      <c r="P200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40411.094000089128</v>
      </c>
      <c r="Q2003" s="37">
        <f>Table1[[#This Row],[Trended Medicare Pricing for all RHCs]]-Table1[[#This Row],[SumOfSFY23 Estimated Payment 6/13/2022]]</f>
        <v>6629.3200691638995</v>
      </c>
      <c r="R2003" s="35">
        <f>Table1[[#This Row],[SumOfUnits]]*Table1[[#This Row],[Actuarial Factor 6/13/22]]</f>
        <v>251.54742608209853</v>
      </c>
    </row>
    <row r="2004" spans="1:18" x14ac:dyDescent="0.2">
      <c r="A2004" s="178" t="s">
        <v>96</v>
      </c>
      <c r="B2004" s="33" t="s">
        <v>635</v>
      </c>
      <c r="C2004" s="33" t="s">
        <v>220</v>
      </c>
      <c r="D2004" s="33" t="s">
        <v>184</v>
      </c>
      <c r="E2004" s="33" t="s">
        <v>788</v>
      </c>
      <c r="F2004" s="37">
        <v>9308.9199999999983</v>
      </c>
      <c r="G2004" s="33">
        <v>80</v>
      </c>
      <c r="H2004" s="33">
        <v>80</v>
      </c>
      <c r="I2004" s="37">
        <f>Table1[[#This Row],[SumOfPaid]]*Table1[[#This Row],[Actuarial Factor 6/13/22]]</f>
        <v>17757.072127067684</v>
      </c>
      <c r="J2004" s="33">
        <v>1.9075330035135856</v>
      </c>
      <c r="K2004" s="33" t="s">
        <v>242</v>
      </c>
      <c r="L2004" s="33" t="s">
        <v>805</v>
      </c>
      <c r="M2004" s="35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2004" s="35" t="str">
        <f>IFERROR(IF(Table1[[#This Row],[Medicare Rate in CR]]&gt;0,"Y","N"),"N")</f>
        <v>Y</v>
      </c>
      <c r="O2004" s="40">
        <f>Table1[[#This Row],[Medicare Rate in CR]]*Table1[[#This Row],[SumOfUnits]]*Table1[[#This Row],[Actuarial Factor 6/13/22]]</f>
        <v>24515.614161156602</v>
      </c>
      <c r="P200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24515.614161156602</v>
      </c>
      <c r="Q2004" s="37">
        <f>Table1[[#This Row],[Trended Medicare Pricing for all RHCs]]-Table1[[#This Row],[SumOfSFY23 Estimated Payment 6/13/2022]]</f>
        <v>6758.5420340889177</v>
      </c>
      <c r="R2004" s="35">
        <f>Table1[[#This Row],[SumOfUnits]]*Table1[[#This Row],[Actuarial Factor 6/13/22]]</f>
        <v>152.60264028108685</v>
      </c>
    </row>
    <row r="2005" spans="1:18" x14ac:dyDescent="0.2">
      <c r="A2005" s="178" t="s">
        <v>96</v>
      </c>
      <c r="B2005" s="33" t="s">
        <v>635</v>
      </c>
      <c r="C2005" s="33" t="s">
        <v>220</v>
      </c>
      <c r="D2005" s="33" t="s">
        <v>184</v>
      </c>
      <c r="E2005" s="33" t="s">
        <v>787</v>
      </c>
      <c r="F2005" s="37">
        <v>14748.61</v>
      </c>
      <c r="G2005" s="33">
        <v>116</v>
      </c>
      <c r="H2005" s="33">
        <v>116</v>
      </c>
      <c r="I2005" s="37">
        <f>Table1[[#This Row],[SumOfPaid]]*Table1[[#This Row],[Actuarial Factor 6/13/22]]</f>
        <v>17758.974085386326</v>
      </c>
      <c r="J2005" s="33">
        <v>1.2041117152997012</v>
      </c>
      <c r="K2005" s="33" t="s">
        <v>242</v>
      </c>
      <c r="L2005" s="33" t="s">
        <v>805</v>
      </c>
      <c r="M2005" s="35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2005" s="35" t="str">
        <f>IFERROR(IF(Table1[[#This Row],[Medicare Rate in CR]]&gt;0,"Y","N"),"N")</f>
        <v>Y</v>
      </c>
      <c r="O2005" s="40">
        <f>Table1[[#This Row],[Medicare Rate in CR]]*Table1[[#This Row],[SumOfUnits]]*Table1[[#This Row],[Actuarial Factor 6/13/22]]</f>
        <v>22439.103459296053</v>
      </c>
      <c r="P200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22439.103459296053</v>
      </c>
      <c r="Q2005" s="37">
        <f>Table1[[#This Row],[Trended Medicare Pricing for all RHCs]]-Table1[[#This Row],[SumOfSFY23 Estimated Payment 6/13/2022]]</f>
        <v>4680.1293739097273</v>
      </c>
      <c r="R2005" s="35">
        <f>Table1[[#This Row],[SumOfUnits]]*Table1[[#This Row],[Actuarial Factor 6/13/22]]</f>
        <v>139.67695897476534</v>
      </c>
    </row>
    <row r="2006" spans="1:18" x14ac:dyDescent="0.2">
      <c r="A2006" s="178" t="s">
        <v>96</v>
      </c>
      <c r="B2006" s="33" t="s">
        <v>635</v>
      </c>
      <c r="C2006" s="33" t="s">
        <v>220</v>
      </c>
      <c r="D2006" s="33" t="s">
        <v>2</v>
      </c>
      <c r="E2006" s="33" t="s">
        <v>800</v>
      </c>
      <c r="F2006" s="37">
        <v>1416.1</v>
      </c>
      <c r="G2006" s="33">
        <v>10</v>
      </c>
      <c r="H2006" s="33">
        <v>10</v>
      </c>
      <c r="I2006" s="37">
        <f>Table1[[#This Row],[SumOfPaid]]*Table1[[#This Row],[Actuarial Factor 6/13/22]]</f>
        <v>1485.4950494399327</v>
      </c>
      <c r="J2006" s="33">
        <v>1.0490043425181363</v>
      </c>
      <c r="K2006" s="33" t="s">
        <v>242</v>
      </c>
      <c r="L2006" s="33" t="s">
        <v>805</v>
      </c>
      <c r="M2006" s="35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2006" s="35" t="str">
        <f>IFERROR(IF(Table1[[#This Row],[Medicare Rate in CR]]&gt;0,"Y","N"),"N")</f>
        <v>Y</v>
      </c>
      <c r="O2006" s="40">
        <f>Table1[[#This Row],[Medicare Rate in CR]]*Table1[[#This Row],[SumOfUnits]]*Table1[[#This Row],[Actuarial Factor 6/13/22]]</f>
        <v>1685.225476255386</v>
      </c>
      <c r="P200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1685.225476255386</v>
      </c>
      <c r="Q2006" s="37">
        <f>Table1[[#This Row],[Trended Medicare Pricing for all RHCs]]-Table1[[#This Row],[SumOfSFY23 Estimated Payment 6/13/2022]]</f>
        <v>199.73042681545326</v>
      </c>
      <c r="R2006" s="35">
        <f>Table1[[#This Row],[SumOfUnits]]*Table1[[#This Row],[Actuarial Factor 6/13/22]]</f>
        <v>10.490043425181364</v>
      </c>
    </row>
    <row r="2007" spans="1:18" x14ac:dyDescent="0.2">
      <c r="A2007" s="178" t="s">
        <v>96</v>
      </c>
      <c r="B2007" s="33" t="s">
        <v>635</v>
      </c>
      <c r="C2007" s="33" t="s">
        <v>220</v>
      </c>
      <c r="D2007" s="33" t="s">
        <v>2</v>
      </c>
      <c r="E2007" s="33" t="s">
        <v>798</v>
      </c>
      <c r="F2007" s="37">
        <v>1323.18</v>
      </c>
      <c r="G2007" s="33">
        <v>9</v>
      </c>
      <c r="H2007" s="33">
        <v>9</v>
      </c>
      <c r="I2007" s="37">
        <f>Table1[[#This Row],[SumOfPaid]]*Table1[[#This Row],[Actuarial Factor 6/13/22]]</f>
        <v>1721.1301449029006</v>
      </c>
      <c r="J2007" s="33">
        <v>1.3007528415656981</v>
      </c>
      <c r="K2007" s="33" t="s">
        <v>242</v>
      </c>
      <c r="L2007" s="33" t="s">
        <v>805</v>
      </c>
      <c r="M2007" s="35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2007" s="35" t="str">
        <f>IFERROR(IF(Table1[[#This Row],[Medicare Rate in CR]]&gt;0,"Y","N"),"N")</f>
        <v>Y</v>
      </c>
      <c r="O2007" s="40">
        <f>Table1[[#This Row],[Medicare Rate in CR]]*Table1[[#This Row],[SumOfUnits]]*Table1[[#This Row],[Actuarial Factor 6/13/22]]</f>
        <v>1880.6934959777648</v>
      </c>
      <c r="P200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1880.6934959777648</v>
      </c>
      <c r="Q2007" s="37">
        <f>Table1[[#This Row],[Trended Medicare Pricing for all RHCs]]-Table1[[#This Row],[SumOfSFY23 Estimated Payment 6/13/2022]]</f>
        <v>159.56335107486416</v>
      </c>
      <c r="R2007" s="35">
        <f>Table1[[#This Row],[SumOfUnits]]*Table1[[#This Row],[Actuarial Factor 6/13/22]]</f>
        <v>11.706775574091283</v>
      </c>
    </row>
    <row r="2008" spans="1:18" x14ac:dyDescent="0.2">
      <c r="A2008" s="178" t="s">
        <v>96</v>
      </c>
      <c r="B2008" s="33" t="s">
        <v>635</v>
      </c>
      <c r="C2008" s="33" t="s">
        <v>220</v>
      </c>
      <c r="D2008" s="33" t="s">
        <v>2</v>
      </c>
      <c r="E2008" s="33" t="s">
        <v>799</v>
      </c>
      <c r="F2008" s="37">
        <v>4732.8000000000011</v>
      </c>
      <c r="G2008" s="33">
        <v>36</v>
      </c>
      <c r="H2008" s="33">
        <v>36</v>
      </c>
      <c r="I2008" s="37">
        <f>Table1[[#This Row],[SumOfPaid]]*Table1[[#This Row],[Actuarial Factor 6/13/22]]</f>
        <v>5595.0359939638993</v>
      </c>
      <c r="J2008" s="33">
        <v>1.182183061604948</v>
      </c>
      <c r="K2008" s="33" t="s">
        <v>242</v>
      </c>
      <c r="L2008" s="33" t="s">
        <v>805</v>
      </c>
      <c r="M2008" s="35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2008" s="35" t="str">
        <f>IFERROR(IF(Table1[[#This Row],[Medicare Rate in CR]]&gt;0,"Y","N"),"N")</f>
        <v>Y</v>
      </c>
      <c r="O2008" s="40">
        <f>Table1[[#This Row],[Medicare Rate in CR]]*Table1[[#This Row],[SumOfUnits]]*Table1[[#This Row],[Actuarial Factor 6/13/22]]</f>
        <v>6837.0375184860568</v>
      </c>
      <c r="P200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6837.0375184860568</v>
      </c>
      <c r="Q2008" s="37">
        <f>Table1[[#This Row],[Trended Medicare Pricing for all RHCs]]-Table1[[#This Row],[SumOfSFY23 Estimated Payment 6/13/2022]]</f>
        <v>1242.0015245221575</v>
      </c>
      <c r="R2008" s="35">
        <f>Table1[[#This Row],[SumOfUnits]]*Table1[[#This Row],[Actuarial Factor 6/13/22]]</f>
        <v>42.558590217778132</v>
      </c>
    </row>
    <row r="2009" spans="1:18" x14ac:dyDescent="0.2">
      <c r="A2009" s="178" t="s">
        <v>96</v>
      </c>
      <c r="B2009" s="33" t="s">
        <v>635</v>
      </c>
      <c r="C2009" s="33" t="s">
        <v>220</v>
      </c>
      <c r="D2009" s="33" t="s">
        <v>185</v>
      </c>
      <c r="E2009" s="33" t="s">
        <v>797</v>
      </c>
      <c r="F2009" s="37">
        <v>510.34000000000003</v>
      </c>
      <c r="G2009" s="33">
        <v>5</v>
      </c>
      <c r="H2009" s="33">
        <v>5</v>
      </c>
      <c r="I2009" s="37">
        <f>Table1[[#This Row],[SumOfPaid]]*Table1[[#This Row],[Actuarial Factor 6/13/22]]</f>
        <v>484.40292033689809</v>
      </c>
      <c r="J2009" s="33">
        <v>0.94917686314397864</v>
      </c>
      <c r="K2009" s="33" t="s">
        <v>242</v>
      </c>
      <c r="L2009" s="33" t="s">
        <v>805</v>
      </c>
      <c r="M2009" s="35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2009" s="35" t="str">
        <f>IFERROR(IF(Table1[[#This Row],[Medicare Rate in CR]]&gt;0,"Y","N"),"N")</f>
        <v>Y</v>
      </c>
      <c r="O2009" s="40">
        <f>Table1[[#This Row],[Medicare Rate in CR]]*Table1[[#This Row],[SumOfUnits]]*Table1[[#This Row],[Actuarial Factor 6/13/22]]</f>
        <v>762.42631532040082</v>
      </c>
      <c r="P200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762.42631532040082</v>
      </c>
      <c r="Q2009" s="37">
        <f>Table1[[#This Row],[Trended Medicare Pricing for all RHCs]]-Table1[[#This Row],[SumOfSFY23 Estimated Payment 6/13/2022]]</f>
        <v>278.02339498350273</v>
      </c>
      <c r="R2009" s="35">
        <f>Table1[[#This Row],[SumOfUnits]]*Table1[[#This Row],[Actuarial Factor 6/13/22]]</f>
        <v>4.7458843157198931</v>
      </c>
    </row>
    <row r="2010" spans="1:18" x14ac:dyDescent="0.2">
      <c r="A2010" s="178" t="s">
        <v>96</v>
      </c>
      <c r="B2010" s="33" t="s">
        <v>635</v>
      </c>
      <c r="C2010" s="33" t="s">
        <v>220</v>
      </c>
      <c r="D2010" s="33" t="s">
        <v>185</v>
      </c>
      <c r="E2010" s="33" t="s">
        <v>796</v>
      </c>
      <c r="F2010" s="37">
        <v>5444.16</v>
      </c>
      <c r="G2010" s="33">
        <v>45</v>
      </c>
      <c r="H2010" s="33">
        <v>45</v>
      </c>
      <c r="I2010" s="37">
        <f>Table1[[#This Row],[SumOfPaid]]*Table1[[#This Row],[Actuarial Factor 6/13/22]]</f>
        <v>5466.1877645172453</v>
      </c>
      <c r="J2010" s="33">
        <v>1.004046127321248</v>
      </c>
      <c r="K2010" s="33" t="s">
        <v>242</v>
      </c>
      <c r="L2010" s="33" t="s">
        <v>805</v>
      </c>
      <c r="M2010" s="35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2010" s="35" t="str">
        <f>IFERROR(IF(Table1[[#This Row],[Medicare Rate in CR]]&gt;0,"Y","N"),"N")</f>
        <v>Y</v>
      </c>
      <c r="O2010" s="40">
        <f>Table1[[#This Row],[Medicare Rate in CR]]*Table1[[#This Row],[SumOfUnits]]*Table1[[#This Row],[Actuarial Factor 6/13/22]]</f>
        <v>7258.5004659371316</v>
      </c>
      <c r="P201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7258.5004659371316</v>
      </c>
      <c r="Q2010" s="37">
        <f>Table1[[#This Row],[Trended Medicare Pricing for all RHCs]]-Table1[[#This Row],[SumOfSFY23 Estimated Payment 6/13/2022]]</f>
        <v>1792.3127014198863</v>
      </c>
      <c r="R2010" s="35">
        <f>Table1[[#This Row],[SumOfUnits]]*Table1[[#This Row],[Actuarial Factor 6/13/22]]</f>
        <v>45.182075729456159</v>
      </c>
    </row>
    <row r="2011" spans="1:18" x14ac:dyDescent="0.2">
      <c r="A2011" s="178" t="s">
        <v>96</v>
      </c>
      <c r="B2011" s="33" t="s">
        <v>635</v>
      </c>
      <c r="C2011" s="33" t="s">
        <v>220</v>
      </c>
      <c r="D2011" s="33" t="s">
        <v>185</v>
      </c>
      <c r="E2011" s="33" t="s">
        <v>795</v>
      </c>
      <c r="F2011" s="37">
        <v>10274.880000000001</v>
      </c>
      <c r="G2011" s="33">
        <v>84</v>
      </c>
      <c r="H2011" s="33">
        <v>84</v>
      </c>
      <c r="I2011" s="37">
        <f>Table1[[#This Row],[SumOfPaid]]*Table1[[#This Row],[Actuarial Factor 6/13/22]]</f>
        <v>12422.943607587189</v>
      </c>
      <c r="J2011" s="33">
        <v>1.2090597269833991</v>
      </c>
      <c r="K2011" s="33" t="s">
        <v>242</v>
      </c>
      <c r="L2011" s="33" t="s">
        <v>805</v>
      </c>
      <c r="M2011" s="35">
        <f>IFERROR(INDEX(FreeStand_MedicareCRs!E:E,MATCH(Table1[[#This Row],[Medicare Number]],FreeStand_MedicareCRs!A:A,0)),INDEX(HospitalBased_Mdcr_Rates!G:G,MATCH(Table1[[#This Row],[Medicare Number]],HospitalBased_Mdcr_Rates!E:E,0)))</f>
        <v>160.65</v>
      </c>
      <c r="N2011" s="35" t="str">
        <f>IFERROR(IF(Table1[[#This Row],[Medicare Rate in CR]]&gt;0,"Y","N"),"N")</f>
        <v>Y</v>
      </c>
      <c r="O2011" s="40">
        <f>Table1[[#This Row],[Medicare Rate in CR]]*Table1[[#This Row],[SumOfUnits]]*Table1[[#This Row],[Actuarial Factor 6/13/22]]</f>
        <v>16315.777391750178</v>
      </c>
      <c r="P201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16315.777391750178</v>
      </c>
      <c r="Q2011" s="37">
        <f>Table1[[#This Row],[Trended Medicare Pricing for all RHCs]]-Table1[[#This Row],[SumOfSFY23 Estimated Payment 6/13/2022]]</f>
        <v>3892.8337841629891</v>
      </c>
      <c r="R2011" s="35">
        <f>Table1[[#This Row],[SumOfUnits]]*Table1[[#This Row],[Actuarial Factor 6/13/22]]</f>
        <v>101.56101706660553</v>
      </c>
    </row>
    <row r="2012" spans="1:18" x14ac:dyDescent="0.2">
      <c r="A2012" s="178" t="s">
        <v>97</v>
      </c>
      <c r="B2012" s="33" t="s">
        <v>621</v>
      </c>
      <c r="C2012" s="33" t="s">
        <v>421</v>
      </c>
      <c r="D2012" s="33" t="s">
        <v>184</v>
      </c>
      <c r="E2012" s="33" t="s">
        <v>786</v>
      </c>
      <c r="F2012" s="37">
        <v>521.79</v>
      </c>
      <c r="G2012" s="33">
        <v>3</v>
      </c>
      <c r="H2012" s="33">
        <v>3</v>
      </c>
      <c r="I2012" s="37">
        <f>Table1[[#This Row],[SumOfPaid]]*Table1[[#This Row],[Actuarial Factor 6/13/22]]</f>
        <v>737.12015521555486</v>
      </c>
      <c r="J2012" s="33">
        <v>1.412675894930058</v>
      </c>
      <c r="K2012" s="33" t="s">
        <v>336</v>
      </c>
      <c r="L2012" s="33" t="s">
        <v>805</v>
      </c>
      <c r="M2012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12" s="35" t="str">
        <f>IFERROR(IF(Table1[[#This Row],[Medicare Rate in CR]]&gt;0,"Y","N"),"N")</f>
        <v>Y</v>
      </c>
      <c r="O2012" s="40">
        <f>Table1[[#This Row],[Medicare Rate in CR]]*Table1[[#This Row],[SumOfUnits]]*Table1[[#This Row],[Actuarial Factor 6/13/22]]</f>
        <v>986.65522529600048</v>
      </c>
      <c r="P201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986.65522529600048</v>
      </c>
      <c r="Q2012" s="37">
        <f>Table1[[#This Row],[Trended Medicare Pricing for all RHCs]]-Table1[[#This Row],[SumOfSFY23 Estimated Payment 6/13/2022]]</f>
        <v>249.53507008044562</v>
      </c>
      <c r="R2012" s="35">
        <f>Table1[[#This Row],[SumOfUnits]]*Table1[[#This Row],[Actuarial Factor 6/13/22]]</f>
        <v>4.2380276847901737</v>
      </c>
    </row>
    <row r="2013" spans="1:18" x14ac:dyDescent="0.2">
      <c r="A2013" s="178" t="s">
        <v>97</v>
      </c>
      <c r="B2013" s="33" t="s">
        <v>621</v>
      </c>
      <c r="C2013" s="33" t="s">
        <v>421</v>
      </c>
      <c r="D2013" s="33" t="s">
        <v>184</v>
      </c>
      <c r="E2013" s="33" t="s">
        <v>791</v>
      </c>
      <c r="F2013" s="37">
        <v>173.93</v>
      </c>
      <c r="G2013" s="33">
        <v>1</v>
      </c>
      <c r="H2013" s="33">
        <v>1</v>
      </c>
      <c r="I2013" s="37">
        <f>Table1[[#This Row],[SumOfPaid]]*Table1[[#This Row],[Actuarial Factor 6/13/22]]</f>
        <v>284.04058329787057</v>
      </c>
      <c r="J2013" s="33">
        <v>1.6330741292351554</v>
      </c>
      <c r="K2013" s="33" t="s">
        <v>336</v>
      </c>
      <c r="L2013" s="33" t="s">
        <v>805</v>
      </c>
      <c r="M2013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13" s="35" t="str">
        <f>IFERROR(IF(Table1[[#This Row],[Medicare Rate in CR]]&gt;0,"Y","N"),"N")</f>
        <v>Y</v>
      </c>
      <c r="O2013" s="40">
        <f>Table1[[#This Row],[Medicare Rate in CR]]*Table1[[#This Row],[SumOfUnits]]*Table1[[#This Row],[Actuarial Factor 6/13/22]]</f>
        <v>380.19598802723652</v>
      </c>
      <c r="P201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380.19598802723652</v>
      </c>
      <c r="Q2013" s="37">
        <f>Table1[[#This Row],[Trended Medicare Pricing for all RHCs]]-Table1[[#This Row],[SumOfSFY23 Estimated Payment 6/13/2022]]</f>
        <v>96.155404729365955</v>
      </c>
      <c r="R2013" s="35">
        <f>Table1[[#This Row],[SumOfUnits]]*Table1[[#This Row],[Actuarial Factor 6/13/22]]</f>
        <v>1.6330741292351554</v>
      </c>
    </row>
    <row r="2014" spans="1:18" x14ac:dyDescent="0.2">
      <c r="A2014" s="178" t="s">
        <v>97</v>
      </c>
      <c r="B2014" s="33" t="s">
        <v>621</v>
      </c>
      <c r="C2014" s="33" t="s">
        <v>421</v>
      </c>
      <c r="D2014" s="33" t="s">
        <v>184</v>
      </c>
      <c r="E2014" s="33" t="s">
        <v>788</v>
      </c>
      <c r="F2014" s="37">
        <v>173.93</v>
      </c>
      <c r="G2014" s="33">
        <v>1</v>
      </c>
      <c r="H2014" s="33">
        <v>1</v>
      </c>
      <c r="I2014" s="37">
        <f>Table1[[#This Row],[SumOfPaid]]*Table1[[#This Row],[Actuarial Factor 6/13/22]]</f>
        <v>340.36412944418737</v>
      </c>
      <c r="J2014" s="33">
        <v>1.9569029462668162</v>
      </c>
      <c r="K2014" s="33" t="s">
        <v>336</v>
      </c>
      <c r="L2014" s="33" t="s">
        <v>805</v>
      </c>
      <c r="M2014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14" s="35" t="str">
        <f>IFERROR(IF(Table1[[#This Row],[Medicare Rate in CR]]&gt;0,"Y","N"),"N")</f>
        <v>Y</v>
      </c>
      <c r="O2014" s="40">
        <f>Table1[[#This Row],[Medicare Rate in CR]]*Table1[[#This Row],[SumOfUnits]]*Table1[[#This Row],[Actuarial Factor 6/13/22]]</f>
        <v>455.58657492037747</v>
      </c>
      <c r="P201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455.58657492037747</v>
      </c>
      <c r="Q2014" s="37">
        <f>Table1[[#This Row],[Trended Medicare Pricing for all RHCs]]-Table1[[#This Row],[SumOfSFY23 Estimated Payment 6/13/2022]]</f>
        <v>115.2224454761901</v>
      </c>
      <c r="R2014" s="35">
        <f>Table1[[#This Row],[SumOfUnits]]*Table1[[#This Row],[Actuarial Factor 6/13/22]]</f>
        <v>1.9569029462668162</v>
      </c>
    </row>
    <row r="2015" spans="1:18" x14ac:dyDescent="0.2">
      <c r="A2015" s="178" t="s">
        <v>97</v>
      </c>
      <c r="B2015" s="33" t="s">
        <v>621</v>
      </c>
      <c r="C2015" s="33" t="s">
        <v>421</v>
      </c>
      <c r="D2015" s="33" t="s">
        <v>184</v>
      </c>
      <c r="E2015" s="33" t="s">
        <v>787</v>
      </c>
      <c r="F2015" s="37">
        <v>173.93</v>
      </c>
      <c r="G2015" s="33">
        <v>1</v>
      </c>
      <c r="H2015" s="33">
        <v>1</v>
      </c>
      <c r="I2015" s="37">
        <f>Table1[[#This Row],[SumOfPaid]]*Table1[[#This Row],[Actuarial Factor 6/13/22]]</f>
        <v>227.76912820445429</v>
      </c>
      <c r="J2015" s="33">
        <v>1.3095448065569728</v>
      </c>
      <c r="K2015" s="33" t="s">
        <v>336</v>
      </c>
      <c r="L2015" s="33" t="s">
        <v>805</v>
      </c>
      <c r="M2015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15" s="35" t="str">
        <f>IFERROR(IF(Table1[[#This Row],[Medicare Rate in CR]]&gt;0,"Y","N"),"N")</f>
        <v>Y</v>
      </c>
      <c r="O2015" s="40">
        <f>Table1[[#This Row],[Medicare Rate in CR]]*Table1[[#This Row],[SumOfUnits]]*Table1[[#This Row],[Actuarial Factor 6/13/22]]</f>
        <v>304.87512641452884</v>
      </c>
      <c r="P201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304.87512641452884</v>
      </c>
      <c r="Q2015" s="37">
        <f>Table1[[#This Row],[Trended Medicare Pricing for all RHCs]]-Table1[[#This Row],[SumOfSFY23 Estimated Payment 6/13/2022]]</f>
        <v>77.105998210074546</v>
      </c>
      <c r="R2015" s="35">
        <f>Table1[[#This Row],[SumOfUnits]]*Table1[[#This Row],[Actuarial Factor 6/13/22]]</f>
        <v>1.3095448065569728</v>
      </c>
    </row>
    <row r="2016" spans="1:18" x14ac:dyDescent="0.2">
      <c r="A2016" s="178" t="s">
        <v>97</v>
      </c>
      <c r="B2016" s="33" t="s">
        <v>621</v>
      </c>
      <c r="C2016" s="33" t="s">
        <v>421</v>
      </c>
      <c r="D2016" s="33" t="s">
        <v>185</v>
      </c>
      <c r="E2016" s="33" t="s">
        <v>795</v>
      </c>
      <c r="F2016" s="37">
        <v>173.93</v>
      </c>
      <c r="G2016" s="33">
        <v>1</v>
      </c>
      <c r="H2016" s="33">
        <v>1</v>
      </c>
      <c r="I2016" s="37">
        <f>Table1[[#This Row],[SumOfPaid]]*Table1[[#This Row],[Actuarial Factor 6/13/22]]</f>
        <v>201.29275015185721</v>
      </c>
      <c r="J2016" s="33">
        <v>1.1573204746269028</v>
      </c>
      <c r="K2016" s="33" t="s">
        <v>336</v>
      </c>
      <c r="L2016" s="33" t="s">
        <v>805</v>
      </c>
      <c r="M2016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16" s="35" t="str">
        <f>IFERROR(IF(Table1[[#This Row],[Medicare Rate in CR]]&gt;0,"Y","N"),"N")</f>
        <v>Y</v>
      </c>
      <c r="O2016" s="40">
        <f>Table1[[#This Row],[Medicare Rate in CR]]*Table1[[#This Row],[SumOfUnits]]*Table1[[#This Row],[Actuarial Factor 6/13/22]]</f>
        <v>269.43577969788925</v>
      </c>
      <c r="P201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269.43577969788925</v>
      </c>
      <c r="Q2016" s="37">
        <f>Table1[[#This Row],[Trended Medicare Pricing for all RHCs]]-Table1[[#This Row],[SumOfSFY23 Estimated Payment 6/13/2022]]</f>
        <v>68.143029546032039</v>
      </c>
      <c r="R2016" s="35">
        <f>Table1[[#This Row],[SumOfUnits]]*Table1[[#This Row],[Actuarial Factor 6/13/22]]</f>
        <v>1.1573204746269028</v>
      </c>
    </row>
    <row r="2017" spans="1:18" x14ac:dyDescent="0.2">
      <c r="A2017" s="178" t="s">
        <v>97</v>
      </c>
      <c r="B2017" s="33" t="s">
        <v>621</v>
      </c>
      <c r="C2017" s="33" t="s">
        <v>426</v>
      </c>
      <c r="D2017" s="33" t="s">
        <v>184</v>
      </c>
      <c r="E2017" s="33" t="s">
        <v>791</v>
      </c>
      <c r="F2017" s="37">
        <v>173.93</v>
      </c>
      <c r="G2017" s="33">
        <v>1</v>
      </c>
      <c r="H2017" s="33">
        <v>1</v>
      </c>
      <c r="I2017" s="37">
        <f>Table1[[#This Row],[SumOfPaid]]*Table1[[#This Row],[Actuarial Factor 6/13/22]]</f>
        <v>280.7122002818914</v>
      </c>
      <c r="J2017" s="33">
        <v>1.6139377926860887</v>
      </c>
      <c r="K2017" s="33" t="s">
        <v>336</v>
      </c>
      <c r="L2017" s="33" t="s">
        <v>805</v>
      </c>
      <c r="M2017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17" s="35" t="str">
        <f>IFERROR(IF(Table1[[#This Row],[Medicare Rate in CR]]&gt;0,"Y","N"),"N")</f>
        <v>Y</v>
      </c>
      <c r="O2017" s="40">
        <f>Table1[[#This Row],[Medicare Rate in CR]]*Table1[[#This Row],[SumOfUnits]]*Table1[[#This Row],[Actuarial Factor 6/13/22]]</f>
        <v>375.74085751524831</v>
      </c>
      <c r="P201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375.74085751524831</v>
      </c>
      <c r="Q2017" s="37">
        <f>Table1[[#This Row],[Trended Medicare Pricing for all RHCs]]-Table1[[#This Row],[SumOfSFY23 Estimated Payment 6/13/2022]]</f>
        <v>95.02865723335691</v>
      </c>
      <c r="R2017" s="35">
        <f>Table1[[#This Row],[SumOfUnits]]*Table1[[#This Row],[Actuarial Factor 6/13/22]]</f>
        <v>1.6139377926860887</v>
      </c>
    </row>
    <row r="2018" spans="1:18" x14ac:dyDescent="0.2">
      <c r="A2018" s="178" t="s">
        <v>97</v>
      </c>
      <c r="B2018" s="33" t="s">
        <v>621</v>
      </c>
      <c r="C2018" s="33" t="s">
        <v>426</v>
      </c>
      <c r="D2018" s="33" t="s">
        <v>184</v>
      </c>
      <c r="E2018" s="33" t="s">
        <v>787</v>
      </c>
      <c r="F2018" s="37">
        <v>521.79</v>
      </c>
      <c r="G2018" s="33">
        <v>3</v>
      </c>
      <c r="H2018" s="33">
        <v>3</v>
      </c>
      <c r="I2018" s="37">
        <f>Table1[[#This Row],[SumOfPaid]]*Table1[[#This Row],[Actuarial Factor 6/13/22]]</f>
        <v>676.99014534156822</v>
      </c>
      <c r="J2018" s="33">
        <v>1.2974379450383646</v>
      </c>
      <c r="K2018" s="33" t="s">
        <v>336</v>
      </c>
      <c r="L2018" s="33" t="s">
        <v>805</v>
      </c>
      <c r="M2018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18" s="35" t="str">
        <f>IFERROR(IF(Table1[[#This Row],[Medicare Rate in CR]]&gt;0,"Y","N"),"N")</f>
        <v>Y</v>
      </c>
      <c r="O2018" s="40">
        <f>Table1[[#This Row],[Medicare Rate in CR]]*Table1[[#This Row],[SumOfUnits]]*Table1[[#This Row],[Actuarial Factor 6/13/22]]</f>
        <v>906.16958395314509</v>
      </c>
      <c r="P201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906.16958395314509</v>
      </c>
      <c r="Q2018" s="37">
        <f>Table1[[#This Row],[Trended Medicare Pricing for all RHCs]]-Table1[[#This Row],[SumOfSFY23 Estimated Payment 6/13/2022]]</f>
        <v>229.17943861157687</v>
      </c>
      <c r="R2018" s="35">
        <f>Table1[[#This Row],[SumOfUnits]]*Table1[[#This Row],[Actuarial Factor 6/13/22]]</f>
        <v>3.8923138351150941</v>
      </c>
    </row>
    <row r="2019" spans="1:18" x14ac:dyDescent="0.2">
      <c r="A2019" s="178" t="s">
        <v>97</v>
      </c>
      <c r="B2019" s="33" t="s">
        <v>621</v>
      </c>
      <c r="C2019" s="33" t="s">
        <v>413</v>
      </c>
      <c r="D2019" s="33" t="s">
        <v>184</v>
      </c>
      <c r="E2019" s="33" t="s">
        <v>786</v>
      </c>
      <c r="F2019" s="37">
        <v>2245.6699999999996</v>
      </c>
      <c r="G2019" s="33">
        <v>13</v>
      </c>
      <c r="H2019" s="33">
        <v>13</v>
      </c>
      <c r="I2019" s="37">
        <f>Table1[[#This Row],[SumOfPaid]]*Table1[[#This Row],[Actuarial Factor 6/13/22]]</f>
        <v>3191.99064080375</v>
      </c>
      <c r="J2019" s="33">
        <v>1.4213979083319235</v>
      </c>
      <c r="K2019" s="33" t="s">
        <v>336</v>
      </c>
      <c r="L2019" s="33" t="s">
        <v>805</v>
      </c>
      <c r="M2019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19" s="35" t="str">
        <f>IFERROR(IF(Table1[[#This Row],[Medicare Rate in CR]]&gt;0,"Y","N"),"N")</f>
        <v>Y</v>
      </c>
      <c r="O2019" s="40">
        <f>Table1[[#This Row],[Medicare Rate in CR]]*Table1[[#This Row],[SumOfUnits]]*Table1[[#This Row],[Actuarial Factor 6/13/22]]</f>
        <v>4301.9034115038166</v>
      </c>
      <c r="P201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4301.9034115038166</v>
      </c>
      <c r="Q2019" s="37">
        <f>Table1[[#This Row],[Trended Medicare Pricing for all RHCs]]-Table1[[#This Row],[SumOfSFY23 Estimated Payment 6/13/2022]]</f>
        <v>1109.9127707000666</v>
      </c>
      <c r="R2019" s="35">
        <f>Table1[[#This Row],[SumOfUnits]]*Table1[[#This Row],[Actuarial Factor 6/13/22]]</f>
        <v>18.478172808315005</v>
      </c>
    </row>
    <row r="2020" spans="1:18" x14ac:dyDescent="0.2">
      <c r="A2020" s="178" t="s">
        <v>97</v>
      </c>
      <c r="B2020" s="33" t="s">
        <v>621</v>
      </c>
      <c r="C2020" s="33" t="s">
        <v>413</v>
      </c>
      <c r="D2020" s="33" t="s">
        <v>184</v>
      </c>
      <c r="E2020" s="33" t="s">
        <v>790</v>
      </c>
      <c r="F2020" s="37">
        <v>173.93</v>
      </c>
      <c r="G2020" s="33">
        <v>1</v>
      </c>
      <c r="H2020" s="33">
        <v>1</v>
      </c>
      <c r="I2020" s="37">
        <f>Table1[[#This Row],[SumOfPaid]]*Table1[[#This Row],[Actuarial Factor 6/13/22]]</f>
        <v>374.29357396015575</v>
      </c>
      <c r="J2020" s="33">
        <v>2.1519782323932373</v>
      </c>
      <c r="K2020" s="33" t="s">
        <v>336</v>
      </c>
      <c r="L2020" s="33" t="s">
        <v>805</v>
      </c>
      <c r="M2020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20" s="35" t="str">
        <f>IFERROR(IF(Table1[[#This Row],[Medicare Rate in CR]]&gt;0,"Y","N"),"N")</f>
        <v>Y</v>
      </c>
      <c r="O2020" s="40">
        <f>Table1[[#This Row],[Medicare Rate in CR]]*Table1[[#This Row],[SumOfUnits]]*Table1[[#This Row],[Actuarial Factor 6/13/22]]</f>
        <v>501.0020522834696</v>
      </c>
      <c r="P202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501.0020522834696</v>
      </c>
      <c r="Q2020" s="37">
        <f>Table1[[#This Row],[Trended Medicare Pricing for all RHCs]]-Table1[[#This Row],[SumOfSFY23 Estimated Payment 6/13/2022]]</f>
        <v>126.70847832331384</v>
      </c>
      <c r="R2020" s="35">
        <f>Table1[[#This Row],[SumOfUnits]]*Table1[[#This Row],[Actuarial Factor 6/13/22]]</f>
        <v>2.1519782323932373</v>
      </c>
    </row>
    <row r="2021" spans="1:18" x14ac:dyDescent="0.2">
      <c r="A2021" s="178" t="s">
        <v>97</v>
      </c>
      <c r="B2021" s="33" t="s">
        <v>621</v>
      </c>
      <c r="C2021" s="33" t="s">
        <v>413</v>
      </c>
      <c r="D2021" s="33" t="s">
        <v>184</v>
      </c>
      <c r="E2021" s="33" t="s">
        <v>789</v>
      </c>
      <c r="F2021" s="37">
        <v>516.65000000000009</v>
      </c>
      <c r="G2021" s="33">
        <v>3</v>
      </c>
      <c r="H2021" s="33">
        <v>3</v>
      </c>
      <c r="I2021" s="37">
        <f>Table1[[#This Row],[SumOfPaid]]*Table1[[#This Row],[Actuarial Factor 6/13/22]]</f>
        <v>780.85670150353405</v>
      </c>
      <c r="J2021" s="33">
        <v>1.5113843056296021</v>
      </c>
      <c r="K2021" s="33" t="s">
        <v>336</v>
      </c>
      <c r="L2021" s="33" t="s">
        <v>805</v>
      </c>
      <c r="M2021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21" s="35" t="str">
        <f>IFERROR(IF(Table1[[#This Row],[Medicare Rate in CR]]&gt;0,"Y","N"),"N")</f>
        <v>Y</v>
      </c>
      <c r="O2021" s="40">
        <f>Table1[[#This Row],[Medicare Rate in CR]]*Table1[[#This Row],[SumOfUnits]]*Table1[[#This Row],[Actuarial Factor 6/13/22]]</f>
        <v>1055.596140580883</v>
      </c>
      <c r="P202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1055.596140580883</v>
      </c>
      <c r="Q2021" s="37">
        <f>Table1[[#This Row],[Trended Medicare Pricing for all RHCs]]-Table1[[#This Row],[SumOfSFY23 Estimated Payment 6/13/2022]]</f>
        <v>274.73943907734895</v>
      </c>
      <c r="R2021" s="35">
        <f>Table1[[#This Row],[SumOfUnits]]*Table1[[#This Row],[Actuarial Factor 6/13/22]]</f>
        <v>4.5341529168888064</v>
      </c>
    </row>
    <row r="2022" spans="1:18" x14ac:dyDescent="0.2">
      <c r="A2022" s="178" t="s">
        <v>97</v>
      </c>
      <c r="B2022" s="33" t="s">
        <v>621</v>
      </c>
      <c r="C2022" s="33" t="s">
        <v>413</v>
      </c>
      <c r="D2022" s="33" t="s">
        <v>184</v>
      </c>
      <c r="E2022" s="33" t="s">
        <v>791</v>
      </c>
      <c r="F2022" s="37">
        <v>1560.96</v>
      </c>
      <c r="G2022" s="33">
        <v>9</v>
      </c>
      <c r="H2022" s="33">
        <v>9</v>
      </c>
      <c r="I2022" s="37">
        <f>Table1[[#This Row],[SumOfPaid]]*Table1[[#This Row],[Actuarial Factor 6/13/22]]</f>
        <v>2660.3745299547259</v>
      </c>
      <c r="J2022" s="33">
        <v>1.7043194764470107</v>
      </c>
      <c r="K2022" s="33" t="s">
        <v>336</v>
      </c>
      <c r="L2022" s="33" t="s">
        <v>805</v>
      </c>
      <c r="M2022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22" s="35" t="str">
        <f>IFERROR(IF(Table1[[#This Row],[Medicare Rate in CR]]&gt;0,"Y","N"),"N")</f>
        <v>Y</v>
      </c>
      <c r="O2022" s="40">
        <f>Table1[[#This Row],[Medicare Rate in CR]]*Table1[[#This Row],[SumOfUnits]]*Table1[[#This Row],[Actuarial Factor 6/13/22]]</f>
        <v>3571.043555804657</v>
      </c>
      <c r="P202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3571.043555804657</v>
      </c>
      <c r="Q2022" s="37">
        <f>Table1[[#This Row],[Trended Medicare Pricing for all RHCs]]-Table1[[#This Row],[SumOfSFY23 Estimated Payment 6/13/2022]]</f>
        <v>910.66902584993113</v>
      </c>
      <c r="R2022" s="35">
        <f>Table1[[#This Row],[SumOfUnits]]*Table1[[#This Row],[Actuarial Factor 6/13/22]]</f>
        <v>15.338875288023097</v>
      </c>
    </row>
    <row r="2023" spans="1:18" x14ac:dyDescent="0.2">
      <c r="A2023" s="178" t="s">
        <v>97</v>
      </c>
      <c r="B2023" s="33" t="s">
        <v>621</v>
      </c>
      <c r="C2023" s="33" t="s">
        <v>413</v>
      </c>
      <c r="D2023" s="33" t="s">
        <v>184</v>
      </c>
      <c r="E2023" s="33" t="s">
        <v>788</v>
      </c>
      <c r="F2023" s="37">
        <v>1884.96</v>
      </c>
      <c r="G2023" s="33">
        <v>11</v>
      </c>
      <c r="H2023" s="33">
        <v>11</v>
      </c>
      <c r="I2023" s="37">
        <f>Table1[[#This Row],[SumOfPaid]]*Table1[[#This Row],[Actuarial Factor 6/13/22]]</f>
        <v>4115.1898617527359</v>
      </c>
      <c r="J2023" s="33">
        <v>2.1831709223287157</v>
      </c>
      <c r="K2023" s="33" t="s">
        <v>336</v>
      </c>
      <c r="L2023" s="33" t="s">
        <v>805</v>
      </c>
      <c r="M2023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23" s="35" t="str">
        <f>IFERROR(IF(Table1[[#This Row],[Medicare Rate in CR]]&gt;0,"Y","N"),"N")</f>
        <v>Y</v>
      </c>
      <c r="O2023" s="40">
        <f>Table1[[#This Row],[Medicare Rate in CR]]*Table1[[#This Row],[SumOfUnits]]*Table1[[#This Row],[Actuarial Factor 6/13/22]]</f>
        <v>5590.9042467008312</v>
      </c>
      <c r="P202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5590.9042467008312</v>
      </c>
      <c r="Q2023" s="37">
        <f>Table1[[#This Row],[Trended Medicare Pricing for all RHCs]]-Table1[[#This Row],[SumOfSFY23 Estimated Payment 6/13/2022]]</f>
        <v>1475.7143849480954</v>
      </c>
      <c r="R2023" s="35">
        <f>Table1[[#This Row],[SumOfUnits]]*Table1[[#This Row],[Actuarial Factor 6/13/22]]</f>
        <v>24.014880145615873</v>
      </c>
    </row>
    <row r="2024" spans="1:18" x14ac:dyDescent="0.2">
      <c r="A2024" s="178" t="s">
        <v>97</v>
      </c>
      <c r="B2024" s="33" t="s">
        <v>621</v>
      </c>
      <c r="C2024" s="33" t="s">
        <v>413</v>
      </c>
      <c r="D2024" s="33" t="s">
        <v>184</v>
      </c>
      <c r="E2024" s="33" t="s">
        <v>787</v>
      </c>
      <c r="F2024" s="37">
        <v>3790.7500000000005</v>
      </c>
      <c r="G2024" s="33">
        <v>24</v>
      </c>
      <c r="H2024" s="33">
        <v>24</v>
      </c>
      <c r="I2024" s="37">
        <f>Table1[[#This Row],[SumOfPaid]]*Table1[[#This Row],[Actuarial Factor 6/13/22]]</f>
        <v>4805.2294405121738</v>
      </c>
      <c r="J2024" s="33">
        <v>1.2676197165500689</v>
      </c>
      <c r="K2024" s="33" t="s">
        <v>336</v>
      </c>
      <c r="L2024" s="33" t="s">
        <v>805</v>
      </c>
      <c r="M2024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24" s="35" t="str">
        <f>IFERROR(IF(Table1[[#This Row],[Medicare Rate in CR]]&gt;0,"Y","N"),"N")</f>
        <v>Y</v>
      </c>
      <c r="O2024" s="40">
        <f>Table1[[#This Row],[Medicare Rate in CR]]*Table1[[#This Row],[SumOfUnits]]*Table1[[#This Row],[Actuarial Factor 6/13/22]]</f>
        <v>7082.7491090405174</v>
      </c>
      <c r="P202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7082.7491090405174</v>
      </c>
      <c r="Q2024" s="37">
        <f>Table1[[#This Row],[Trended Medicare Pricing for all RHCs]]-Table1[[#This Row],[SumOfSFY23 Estimated Payment 6/13/2022]]</f>
        <v>2277.5196685283436</v>
      </c>
      <c r="R2024" s="35">
        <f>Table1[[#This Row],[SumOfUnits]]*Table1[[#This Row],[Actuarial Factor 6/13/22]]</f>
        <v>30.422873197201653</v>
      </c>
    </row>
    <row r="2025" spans="1:18" x14ac:dyDescent="0.2">
      <c r="A2025" s="178" t="s">
        <v>97</v>
      </c>
      <c r="B2025" s="33" t="s">
        <v>621</v>
      </c>
      <c r="C2025" s="33" t="s">
        <v>413</v>
      </c>
      <c r="D2025" s="33" t="s">
        <v>185</v>
      </c>
      <c r="E2025" s="33" t="s">
        <v>795</v>
      </c>
      <c r="F2025" s="37">
        <v>2253</v>
      </c>
      <c r="G2025" s="33">
        <v>13</v>
      </c>
      <c r="H2025" s="33">
        <v>13</v>
      </c>
      <c r="I2025" s="37">
        <f>Table1[[#This Row],[SumOfPaid]]*Table1[[#This Row],[Actuarial Factor 6/13/22]]</f>
        <v>2723.4401210479914</v>
      </c>
      <c r="J2025" s="33">
        <v>1.2088060901233872</v>
      </c>
      <c r="K2025" s="33" t="s">
        <v>336</v>
      </c>
      <c r="L2025" s="33" t="s">
        <v>805</v>
      </c>
      <c r="M2025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25" s="35" t="str">
        <f>IFERROR(IF(Table1[[#This Row],[Medicare Rate in CR]]&gt;0,"Y","N"),"N")</f>
        <v>Y</v>
      </c>
      <c r="O2025" s="40">
        <f>Table1[[#This Row],[Medicare Rate in CR]]*Table1[[#This Row],[SumOfUnits]]*Table1[[#This Row],[Actuarial Factor 6/13/22]]</f>
        <v>3658.4878959411353</v>
      </c>
      <c r="P202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3658.4878959411353</v>
      </c>
      <c r="Q2025" s="37">
        <f>Table1[[#This Row],[Trended Medicare Pricing for all RHCs]]-Table1[[#This Row],[SumOfSFY23 Estimated Payment 6/13/2022]]</f>
        <v>935.04777489314392</v>
      </c>
      <c r="R2025" s="35">
        <f>Table1[[#This Row],[SumOfUnits]]*Table1[[#This Row],[Actuarial Factor 6/13/22]]</f>
        <v>15.714479171604035</v>
      </c>
    </row>
    <row r="2026" spans="1:18" x14ac:dyDescent="0.2">
      <c r="A2026" s="178" t="s">
        <v>97</v>
      </c>
      <c r="B2026" s="33" t="s">
        <v>621</v>
      </c>
      <c r="C2026" s="33" t="s">
        <v>408</v>
      </c>
      <c r="D2026" s="33" t="s">
        <v>184</v>
      </c>
      <c r="E2026" s="33" t="s">
        <v>786</v>
      </c>
      <c r="F2026" s="37">
        <v>864.51</v>
      </c>
      <c r="G2026" s="33">
        <v>5</v>
      </c>
      <c r="H2026" s="33">
        <v>5</v>
      </c>
      <c r="I2026" s="37">
        <f>Table1[[#This Row],[SumOfPaid]]*Table1[[#This Row],[Actuarial Factor 6/13/22]]</f>
        <v>1166.4249787536282</v>
      </c>
      <c r="J2026" s="33">
        <v>1.3492324886393774</v>
      </c>
      <c r="K2026" s="33" t="s">
        <v>336</v>
      </c>
      <c r="L2026" s="33" t="s">
        <v>805</v>
      </c>
      <c r="M2026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26" s="35" t="str">
        <f>IFERROR(IF(Table1[[#This Row],[Medicare Rate in CR]]&gt;0,"Y","N"),"N")</f>
        <v>Y</v>
      </c>
      <c r="O2026" s="40">
        <f>Table1[[#This Row],[Medicare Rate in CR]]*Table1[[#This Row],[SumOfUnits]]*Table1[[#This Row],[Actuarial Factor 6/13/22]]</f>
        <v>1570.5740784006673</v>
      </c>
      <c r="P202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1570.5740784006673</v>
      </c>
      <c r="Q2026" s="37">
        <f>Table1[[#This Row],[Trended Medicare Pricing for all RHCs]]-Table1[[#This Row],[SumOfSFY23 Estimated Payment 6/13/2022]]</f>
        <v>404.14909964703907</v>
      </c>
      <c r="R2026" s="35">
        <f>Table1[[#This Row],[SumOfUnits]]*Table1[[#This Row],[Actuarial Factor 6/13/22]]</f>
        <v>6.7461624431968872</v>
      </c>
    </row>
    <row r="2027" spans="1:18" x14ac:dyDescent="0.2">
      <c r="A2027" s="178" t="s">
        <v>97</v>
      </c>
      <c r="B2027" s="33" t="s">
        <v>621</v>
      </c>
      <c r="C2027" s="33" t="s">
        <v>408</v>
      </c>
      <c r="D2027" s="33" t="s">
        <v>184</v>
      </c>
      <c r="E2027" s="33" t="s">
        <v>789</v>
      </c>
      <c r="F2027" s="37">
        <v>730.72</v>
      </c>
      <c r="G2027" s="33">
        <v>5</v>
      </c>
      <c r="H2027" s="33">
        <v>5</v>
      </c>
      <c r="I2027" s="37">
        <f>Table1[[#This Row],[SumOfPaid]]*Table1[[#This Row],[Actuarial Factor 6/13/22]]</f>
        <v>1101.8017608733612</v>
      </c>
      <c r="J2027" s="33">
        <v>1.5078303055525524</v>
      </c>
      <c r="K2027" s="33" t="s">
        <v>336</v>
      </c>
      <c r="L2027" s="33" t="s">
        <v>805</v>
      </c>
      <c r="M2027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27" s="35" t="str">
        <f>IFERROR(IF(Table1[[#This Row],[Medicare Rate in CR]]&gt;0,"Y","N"),"N")</f>
        <v>Y</v>
      </c>
      <c r="O2027" s="40">
        <f>Table1[[#This Row],[Medicare Rate in CR]]*Table1[[#This Row],[SumOfUnits]]*Table1[[#This Row],[Actuarial Factor 6/13/22]]</f>
        <v>1755.1898671784486</v>
      </c>
      <c r="P202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1755.1898671784486</v>
      </c>
      <c r="Q2027" s="37">
        <f>Table1[[#This Row],[Trended Medicare Pricing for all RHCs]]-Table1[[#This Row],[SumOfSFY23 Estimated Payment 6/13/2022]]</f>
        <v>653.38810630508738</v>
      </c>
      <c r="R2027" s="35">
        <f>Table1[[#This Row],[SumOfUnits]]*Table1[[#This Row],[Actuarial Factor 6/13/22]]</f>
        <v>7.5391515277627619</v>
      </c>
    </row>
    <row r="2028" spans="1:18" x14ac:dyDescent="0.2">
      <c r="A2028" s="178" t="s">
        <v>97</v>
      </c>
      <c r="B2028" s="33" t="s">
        <v>621</v>
      </c>
      <c r="C2028" s="33" t="s">
        <v>408</v>
      </c>
      <c r="D2028" s="33" t="s">
        <v>184</v>
      </c>
      <c r="E2028" s="33" t="s">
        <v>791</v>
      </c>
      <c r="F2028" s="37">
        <v>519.22</v>
      </c>
      <c r="G2028" s="33">
        <v>3</v>
      </c>
      <c r="H2028" s="33">
        <v>3</v>
      </c>
      <c r="I2028" s="37">
        <f>Table1[[#This Row],[SumOfPaid]]*Table1[[#This Row],[Actuarial Factor 6/13/22]]</f>
        <v>892.73024891024068</v>
      </c>
      <c r="J2028" s="33">
        <v>1.7193679922003016</v>
      </c>
      <c r="K2028" s="33" t="s">
        <v>336</v>
      </c>
      <c r="L2028" s="33" t="s">
        <v>805</v>
      </c>
      <c r="M2028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28" s="35" t="str">
        <f>IFERROR(IF(Table1[[#This Row],[Medicare Rate in CR]]&gt;0,"Y","N"),"N")</f>
        <v>Y</v>
      </c>
      <c r="O2028" s="40">
        <f>Table1[[#This Row],[Medicare Rate in CR]]*Table1[[#This Row],[SumOfUnits]]*Table1[[#This Row],[Actuarial Factor 6/13/22]]</f>
        <v>1200.8581867924568</v>
      </c>
      <c r="P202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1200.8581867924568</v>
      </c>
      <c r="Q2028" s="37">
        <f>Table1[[#This Row],[Trended Medicare Pricing for all RHCs]]-Table1[[#This Row],[SumOfSFY23 Estimated Payment 6/13/2022]]</f>
        <v>308.12793788221609</v>
      </c>
      <c r="R2028" s="35">
        <f>Table1[[#This Row],[SumOfUnits]]*Table1[[#This Row],[Actuarial Factor 6/13/22]]</f>
        <v>5.1581039766009047</v>
      </c>
    </row>
    <row r="2029" spans="1:18" x14ac:dyDescent="0.2">
      <c r="A2029" s="178" t="s">
        <v>97</v>
      </c>
      <c r="B2029" s="33" t="s">
        <v>621</v>
      </c>
      <c r="C2029" s="33" t="s">
        <v>408</v>
      </c>
      <c r="D2029" s="33" t="s">
        <v>184</v>
      </c>
      <c r="E2029" s="33" t="s">
        <v>788</v>
      </c>
      <c r="F2029" s="37">
        <v>342.72</v>
      </c>
      <c r="G2029" s="33">
        <v>2</v>
      </c>
      <c r="H2029" s="33">
        <v>2</v>
      </c>
      <c r="I2029" s="37">
        <f>Table1[[#This Row],[SumOfPaid]]*Table1[[#This Row],[Actuarial Factor 6/13/22]]</f>
        <v>702.07462868930543</v>
      </c>
      <c r="J2029" s="33">
        <v>2.0485370818432114</v>
      </c>
      <c r="K2029" s="33" t="s">
        <v>336</v>
      </c>
      <c r="L2029" s="33" t="s">
        <v>805</v>
      </c>
      <c r="M2029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29" s="35" t="str">
        <f>IFERROR(IF(Table1[[#This Row],[Medicare Rate in CR]]&gt;0,"Y","N"),"N")</f>
        <v>Y</v>
      </c>
      <c r="O2029" s="40">
        <f>Table1[[#This Row],[Medicare Rate in CR]]*Table1[[#This Row],[SumOfUnits]]*Table1[[#This Row],[Actuarial Factor 6/13/22]]</f>
        <v>953.83983604783612</v>
      </c>
      <c r="P202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953.83983604783612</v>
      </c>
      <c r="Q2029" s="37">
        <f>Table1[[#This Row],[Trended Medicare Pricing for all RHCs]]-Table1[[#This Row],[SumOfSFY23 Estimated Payment 6/13/2022]]</f>
        <v>251.76520735853069</v>
      </c>
      <c r="R2029" s="35">
        <f>Table1[[#This Row],[SumOfUnits]]*Table1[[#This Row],[Actuarial Factor 6/13/22]]</f>
        <v>4.0970741636864227</v>
      </c>
    </row>
    <row r="2030" spans="1:18" x14ac:dyDescent="0.2">
      <c r="A2030" s="178" t="s">
        <v>97</v>
      </c>
      <c r="B2030" s="33" t="s">
        <v>621</v>
      </c>
      <c r="C2030" s="33" t="s">
        <v>408</v>
      </c>
      <c r="D2030" s="33" t="s">
        <v>184</v>
      </c>
      <c r="E2030" s="33" t="s">
        <v>787</v>
      </c>
      <c r="F2030" s="37">
        <v>173.93</v>
      </c>
      <c r="G2030" s="33">
        <v>1</v>
      </c>
      <c r="H2030" s="33">
        <v>1</v>
      </c>
      <c r="I2030" s="37">
        <f>Table1[[#This Row],[SumOfPaid]]*Table1[[#This Row],[Actuarial Factor 6/13/22]]</f>
        <v>226.84370231646665</v>
      </c>
      <c r="J2030" s="33">
        <v>1.3042241264673526</v>
      </c>
      <c r="K2030" s="33" t="s">
        <v>336</v>
      </c>
      <c r="L2030" s="33" t="s">
        <v>805</v>
      </c>
      <c r="M2030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30" s="35" t="str">
        <f>IFERROR(IF(Table1[[#This Row],[Medicare Rate in CR]]&gt;0,"Y","N"),"N")</f>
        <v>Y</v>
      </c>
      <c r="O2030" s="40">
        <f>Table1[[#This Row],[Medicare Rate in CR]]*Table1[[#This Row],[SumOfUnits]]*Table1[[#This Row],[Actuarial Factor 6/13/22]]</f>
        <v>303.63641888286435</v>
      </c>
      <c r="P203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303.63641888286435</v>
      </c>
      <c r="Q2030" s="37">
        <f>Table1[[#This Row],[Trended Medicare Pricing for all RHCs]]-Table1[[#This Row],[SumOfSFY23 Estimated Payment 6/13/2022]]</f>
        <v>76.792716566397701</v>
      </c>
      <c r="R2030" s="35">
        <f>Table1[[#This Row],[SumOfUnits]]*Table1[[#This Row],[Actuarial Factor 6/13/22]]</f>
        <v>1.3042241264673526</v>
      </c>
    </row>
    <row r="2031" spans="1:18" x14ac:dyDescent="0.2">
      <c r="A2031" s="178" t="s">
        <v>97</v>
      </c>
      <c r="B2031" s="33" t="s">
        <v>621</v>
      </c>
      <c r="C2031" s="33" t="s">
        <v>408</v>
      </c>
      <c r="D2031" s="33" t="s">
        <v>2</v>
      </c>
      <c r="E2031" s="33" t="s">
        <v>798</v>
      </c>
      <c r="F2031" s="37">
        <v>347.86</v>
      </c>
      <c r="G2031" s="33">
        <v>2</v>
      </c>
      <c r="H2031" s="33">
        <v>2</v>
      </c>
      <c r="I2031" s="37">
        <f>Table1[[#This Row],[SumOfPaid]]*Table1[[#This Row],[Actuarial Factor 6/13/22]]</f>
        <v>538.6598184606579</v>
      </c>
      <c r="J2031" s="33">
        <v>1.5484959997144192</v>
      </c>
      <c r="K2031" s="33" t="s">
        <v>336</v>
      </c>
      <c r="L2031" s="33" t="s">
        <v>805</v>
      </c>
      <c r="M2031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31" s="35" t="str">
        <f>IFERROR(IF(Table1[[#This Row],[Medicare Rate in CR]]&gt;0,"Y","N"),"N")</f>
        <v>Y</v>
      </c>
      <c r="O2031" s="40">
        <f>Table1[[#This Row],[Medicare Rate in CR]]*Table1[[#This Row],[SumOfUnits]]*Table1[[#This Row],[Actuarial Factor 6/13/22]]</f>
        <v>721.01070738702788</v>
      </c>
      <c r="P203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721.01070738702788</v>
      </c>
      <c r="Q2031" s="37">
        <f>Table1[[#This Row],[Trended Medicare Pricing for all RHCs]]-Table1[[#This Row],[SumOfSFY23 Estimated Payment 6/13/2022]]</f>
        <v>182.35088892636998</v>
      </c>
      <c r="R2031" s="35">
        <f>Table1[[#This Row],[SumOfUnits]]*Table1[[#This Row],[Actuarial Factor 6/13/22]]</f>
        <v>3.0969919994288384</v>
      </c>
    </row>
    <row r="2032" spans="1:18" x14ac:dyDescent="0.2">
      <c r="A2032" s="178" t="s">
        <v>97</v>
      </c>
      <c r="B2032" s="33" t="s">
        <v>621</v>
      </c>
      <c r="C2032" s="33" t="s">
        <v>408</v>
      </c>
      <c r="D2032" s="33" t="s">
        <v>185</v>
      </c>
      <c r="E2032" s="33" t="s">
        <v>795</v>
      </c>
      <c r="F2032" s="37">
        <v>173.93</v>
      </c>
      <c r="G2032" s="33">
        <v>1</v>
      </c>
      <c r="H2032" s="33">
        <v>1</v>
      </c>
      <c r="I2032" s="37">
        <f>Table1[[#This Row],[SumOfPaid]]*Table1[[#This Row],[Actuarial Factor 6/13/22]]</f>
        <v>205.3595252404817</v>
      </c>
      <c r="J2032" s="33">
        <v>1.1807021516729816</v>
      </c>
      <c r="K2032" s="33" t="s">
        <v>336</v>
      </c>
      <c r="L2032" s="33" t="s">
        <v>805</v>
      </c>
      <c r="M2032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32" s="35" t="str">
        <f>IFERROR(IF(Table1[[#This Row],[Medicare Rate in CR]]&gt;0,"Y","N"),"N")</f>
        <v>Y</v>
      </c>
      <c r="O2032" s="40">
        <f>Table1[[#This Row],[Medicare Rate in CR]]*Table1[[#This Row],[SumOfUnits]]*Table1[[#This Row],[Actuarial Factor 6/13/22]]</f>
        <v>274.87926793098688</v>
      </c>
      <c r="P203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274.87926793098688</v>
      </c>
      <c r="Q2032" s="37">
        <f>Table1[[#This Row],[Trended Medicare Pricing for all RHCs]]-Table1[[#This Row],[SumOfSFY23 Estimated Payment 6/13/2022]]</f>
        <v>69.519742690505183</v>
      </c>
      <c r="R2032" s="35">
        <f>Table1[[#This Row],[SumOfUnits]]*Table1[[#This Row],[Actuarial Factor 6/13/22]]</f>
        <v>1.1807021516729816</v>
      </c>
    </row>
    <row r="2033" spans="1:18" x14ac:dyDescent="0.2">
      <c r="A2033" s="178" t="s">
        <v>97</v>
      </c>
      <c r="B2033" s="33" t="s">
        <v>621</v>
      </c>
      <c r="C2033" s="33" t="s">
        <v>424</v>
      </c>
      <c r="D2033" s="33" t="s">
        <v>185</v>
      </c>
      <c r="E2033" s="33" t="s">
        <v>794</v>
      </c>
      <c r="F2033" s="37">
        <v>173.93</v>
      </c>
      <c r="G2033" s="33">
        <v>1</v>
      </c>
      <c r="H2033" s="33">
        <v>1</v>
      </c>
      <c r="I2033" s="37">
        <f>Table1[[#This Row],[SumOfPaid]]*Table1[[#This Row],[Actuarial Factor 6/13/22]]</f>
        <v>204.66228290327803</v>
      </c>
      <c r="J2033" s="33">
        <v>1.1766933990874375</v>
      </c>
      <c r="K2033" s="33" t="s">
        <v>336</v>
      </c>
      <c r="L2033" s="33" t="s">
        <v>805</v>
      </c>
      <c r="M2033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33" s="35" t="str">
        <f>IFERROR(IF(Table1[[#This Row],[Medicare Rate in CR]]&gt;0,"Y","N"),"N")</f>
        <v>Y</v>
      </c>
      <c r="O2033" s="40">
        <f>Table1[[#This Row],[Medicare Rate in CR]]*Table1[[#This Row],[SumOfUnits]]*Table1[[#This Row],[Actuarial Factor 6/13/22]]</f>
        <v>273.94599024154633</v>
      </c>
      <c r="P203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273.94599024154633</v>
      </c>
      <c r="Q2033" s="37">
        <f>Table1[[#This Row],[Trended Medicare Pricing for all RHCs]]-Table1[[#This Row],[SumOfSFY23 Estimated Payment 6/13/2022]]</f>
        <v>69.2837073382683</v>
      </c>
      <c r="R2033" s="35">
        <f>Table1[[#This Row],[SumOfUnits]]*Table1[[#This Row],[Actuarial Factor 6/13/22]]</f>
        <v>1.1766933990874375</v>
      </c>
    </row>
    <row r="2034" spans="1:18" x14ac:dyDescent="0.2">
      <c r="A2034" s="178" t="s">
        <v>97</v>
      </c>
      <c r="B2034" s="33" t="s">
        <v>621</v>
      </c>
      <c r="C2034" s="33" t="s">
        <v>423</v>
      </c>
      <c r="D2034" s="33" t="s">
        <v>184</v>
      </c>
      <c r="E2034" s="33" t="s">
        <v>786</v>
      </c>
      <c r="F2034" s="37">
        <v>347.86</v>
      </c>
      <c r="G2034" s="33">
        <v>2</v>
      </c>
      <c r="H2034" s="33">
        <v>2</v>
      </c>
      <c r="I2034" s="37">
        <f>Table1[[#This Row],[SumOfPaid]]*Table1[[#This Row],[Actuarial Factor 6/13/22]]</f>
        <v>520.96607483657613</v>
      </c>
      <c r="J2034" s="33">
        <v>1.4976314460891627</v>
      </c>
      <c r="K2034" s="33" t="s">
        <v>336</v>
      </c>
      <c r="L2034" s="33" t="s">
        <v>805</v>
      </c>
      <c r="M2034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34" s="35" t="str">
        <f>IFERROR(IF(Table1[[#This Row],[Medicare Rate in CR]]&gt;0,"Y","N"),"N")</f>
        <v>Y</v>
      </c>
      <c r="O2034" s="40">
        <f>Table1[[#This Row],[Medicare Rate in CR]]*Table1[[#This Row],[SumOfUnits]]*Table1[[#This Row],[Actuarial Factor 6/13/22]]</f>
        <v>697.32715392803595</v>
      </c>
      <c r="P203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697.32715392803595</v>
      </c>
      <c r="Q2034" s="37">
        <f>Table1[[#This Row],[Trended Medicare Pricing for all RHCs]]-Table1[[#This Row],[SumOfSFY23 Estimated Payment 6/13/2022]]</f>
        <v>176.36107909145983</v>
      </c>
      <c r="R2034" s="35">
        <f>Table1[[#This Row],[SumOfUnits]]*Table1[[#This Row],[Actuarial Factor 6/13/22]]</f>
        <v>2.9952628921783253</v>
      </c>
    </row>
    <row r="2035" spans="1:18" x14ac:dyDescent="0.2">
      <c r="A2035" s="178" t="s">
        <v>97</v>
      </c>
      <c r="B2035" s="33" t="s">
        <v>621</v>
      </c>
      <c r="C2035" s="33" t="s">
        <v>381</v>
      </c>
      <c r="D2035" s="33" t="s">
        <v>184</v>
      </c>
      <c r="E2035" s="33" t="s">
        <v>786</v>
      </c>
      <c r="F2035" s="37">
        <v>347.86</v>
      </c>
      <c r="G2035" s="33">
        <v>2</v>
      </c>
      <c r="H2035" s="33">
        <v>2</v>
      </c>
      <c r="I2035" s="37">
        <f>Table1[[#This Row],[SumOfPaid]]*Table1[[#This Row],[Actuarial Factor 6/13/22]]</f>
        <v>472.40496576461157</v>
      </c>
      <c r="J2035" s="33">
        <v>1.3580318684660828</v>
      </c>
      <c r="K2035" s="33" t="s">
        <v>336</v>
      </c>
      <c r="L2035" s="33" t="s">
        <v>805</v>
      </c>
      <c r="M2035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35" s="35" t="str">
        <f>IFERROR(IF(Table1[[#This Row],[Medicare Rate in CR]]&gt;0,"Y","N"),"N")</f>
        <v>Y</v>
      </c>
      <c r="O2035" s="40">
        <f>Table1[[#This Row],[Medicare Rate in CR]]*Table1[[#This Row],[SumOfUnits]]*Table1[[#This Row],[Actuarial Factor 6/13/22]]</f>
        <v>632.32679859517748</v>
      </c>
      <c r="P203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632.32679859517748</v>
      </c>
      <c r="Q2035" s="37">
        <f>Table1[[#This Row],[Trended Medicare Pricing for all RHCs]]-Table1[[#This Row],[SumOfSFY23 Estimated Payment 6/13/2022]]</f>
        <v>159.9218328305659</v>
      </c>
      <c r="R2035" s="35">
        <f>Table1[[#This Row],[SumOfUnits]]*Table1[[#This Row],[Actuarial Factor 6/13/22]]</f>
        <v>2.7160637369321656</v>
      </c>
    </row>
    <row r="2036" spans="1:18" x14ac:dyDescent="0.2">
      <c r="A2036" s="178" t="s">
        <v>97</v>
      </c>
      <c r="B2036" s="33" t="s">
        <v>621</v>
      </c>
      <c r="C2036" s="33" t="s">
        <v>381</v>
      </c>
      <c r="D2036" s="33" t="s">
        <v>184</v>
      </c>
      <c r="E2036" s="33" t="s">
        <v>789</v>
      </c>
      <c r="F2036" s="37">
        <v>3478.5999999999995</v>
      </c>
      <c r="G2036" s="33">
        <v>20</v>
      </c>
      <c r="H2036" s="33">
        <v>20</v>
      </c>
      <c r="I2036" s="37">
        <f>Table1[[#This Row],[SumOfPaid]]*Table1[[#This Row],[Actuarial Factor 6/13/22]]</f>
        <v>5170.3861198157674</v>
      </c>
      <c r="J2036" s="33">
        <v>1.4863410911906423</v>
      </c>
      <c r="K2036" s="33" t="s">
        <v>336</v>
      </c>
      <c r="L2036" s="33" t="s">
        <v>805</v>
      </c>
      <c r="M2036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36" s="35" t="str">
        <f>IFERROR(IF(Table1[[#This Row],[Medicare Rate in CR]]&gt;0,"Y","N"),"N")</f>
        <v>Y</v>
      </c>
      <c r="O2036" s="40">
        <f>Table1[[#This Row],[Medicare Rate in CR]]*Table1[[#This Row],[SumOfUnits]]*Table1[[#This Row],[Actuarial Factor 6/13/22]]</f>
        <v>6920.7013888018682</v>
      </c>
      <c r="P203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6920.7013888018682</v>
      </c>
      <c r="Q2036" s="37">
        <f>Table1[[#This Row],[Trended Medicare Pricing for all RHCs]]-Table1[[#This Row],[SumOfSFY23 Estimated Payment 6/13/2022]]</f>
        <v>1750.3152689861008</v>
      </c>
      <c r="R2036" s="35">
        <f>Table1[[#This Row],[SumOfUnits]]*Table1[[#This Row],[Actuarial Factor 6/13/22]]</f>
        <v>29.726821823812845</v>
      </c>
    </row>
    <row r="2037" spans="1:18" x14ac:dyDescent="0.2">
      <c r="A2037" s="178" t="s">
        <v>97</v>
      </c>
      <c r="B2037" s="33" t="s">
        <v>621</v>
      </c>
      <c r="C2037" s="33" t="s">
        <v>381</v>
      </c>
      <c r="D2037" s="33" t="s">
        <v>184</v>
      </c>
      <c r="E2037" s="33" t="s">
        <v>791</v>
      </c>
      <c r="F2037" s="37">
        <v>11354.949999999999</v>
      </c>
      <c r="G2037" s="33">
        <v>65</v>
      </c>
      <c r="H2037" s="33">
        <v>65</v>
      </c>
      <c r="I2037" s="37">
        <f>Table1[[#This Row],[SumOfPaid]]*Table1[[#This Row],[Actuarial Factor 6/13/22]]</f>
        <v>18371.525551635179</v>
      </c>
      <c r="J2037" s="33">
        <v>1.6179309949964713</v>
      </c>
      <c r="K2037" s="33" t="s">
        <v>336</v>
      </c>
      <c r="L2037" s="33" t="s">
        <v>805</v>
      </c>
      <c r="M2037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37" s="35" t="str">
        <f>IFERROR(IF(Table1[[#This Row],[Medicare Rate in CR]]&gt;0,"Y","N"),"N")</f>
        <v>Y</v>
      </c>
      <c r="O2037" s="40">
        <f>Table1[[#This Row],[Medicare Rate in CR]]*Table1[[#This Row],[SumOfUnits]]*Table1[[#This Row],[Actuarial Factor 6/13/22]]</f>
        <v>24483.58347143335</v>
      </c>
      <c r="P203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24483.58347143335</v>
      </c>
      <c r="Q2037" s="37">
        <f>Table1[[#This Row],[Trended Medicare Pricing for all RHCs]]-Table1[[#This Row],[SumOfSFY23 Estimated Payment 6/13/2022]]</f>
        <v>6112.0579197981715</v>
      </c>
      <c r="R2037" s="35">
        <f>Table1[[#This Row],[SumOfUnits]]*Table1[[#This Row],[Actuarial Factor 6/13/22]]</f>
        <v>105.16551467477063</v>
      </c>
    </row>
    <row r="2038" spans="1:18" x14ac:dyDescent="0.2">
      <c r="A2038" s="178" t="s">
        <v>97</v>
      </c>
      <c r="B2038" s="33" t="s">
        <v>621</v>
      </c>
      <c r="C2038" s="33" t="s">
        <v>381</v>
      </c>
      <c r="D2038" s="33" t="s">
        <v>184</v>
      </c>
      <c r="E2038" s="33" t="s">
        <v>788</v>
      </c>
      <c r="F2038" s="37">
        <v>3662.4300000000003</v>
      </c>
      <c r="G2038" s="33">
        <v>21</v>
      </c>
      <c r="H2038" s="33">
        <v>21</v>
      </c>
      <c r="I2038" s="37">
        <f>Table1[[#This Row],[SumOfPaid]]*Table1[[#This Row],[Actuarial Factor 6/13/22]]</f>
        <v>6719.3544335743636</v>
      </c>
      <c r="J2038" s="33">
        <v>1.8346710882049249</v>
      </c>
      <c r="K2038" s="33" t="s">
        <v>336</v>
      </c>
      <c r="L2038" s="33" t="s">
        <v>805</v>
      </c>
      <c r="M2038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38" s="35" t="str">
        <f>IFERROR(IF(Table1[[#This Row],[Medicare Rate in CR]]&gt;0,"Y","N"),"N")</f>
        <v>Y</v>
      </c>
      <c r="O2038" s="40">
        <f>Table1[[#This Row],[Medicare Rate in CR]]*Table1[[#This Row],[SumOfUnits]]*Table1[[#This Row],[Actuarial Factor 6/13/22]]</f>
        <v>8969.72529694476</v>
      </c>
      <c r="P203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8969.72529694476</v>
      </c>
      <c r="Q2038" s="37">
        <f>Table1[[#This Row],[Trended Medicare Pricing for all RHCs]]-Table1[[#This Row],[SumOfSFY23 Estimated Payment 6/13/2022]]</f>
        <v>2250.3708633703964</v>
      </c>
      <c r="R2038" s="35">
        <f>Table1[[#This Row],[SumOfUnits]]*Table1[[#This Row],[Actuarial Factor 6/13/22]]</f>
        <v>38.528092852303423</v>
      </c>
    </row>
    <row r="2039" spans="1:18" x14ac:dyDescent="0.2">
      <c r="A2039" s="178" t="s">
        <v>97</v>
      </c>
      <c r="B2039" s="33" t="s">
        <v>621</v>
      </c>
      <c r="C2039" s="33" t="s">
        <v>381</v>
      </c>
      <c r="D2039" s="33" t="s">
        <v>184</v>
      </c>
      <c r="E2039" s="33" t="s">
        <v>787</v>
      </c>
      <c r="F2039" s="37">
        <v>4699.41</v>
      </c>
      <c r="G2039" s="33">
        <v>27</v>
      </c>
      <c r="H2039" s="33">
        <v>27</v>
      </c>
      <c r="I2039" s="37">
        <f>Table1[[#This Row],[SumOfPaid]]*Table1[[#This Row],[Actuarial Factor 6/13/22]]</f>
        <v>5687.1765196965662</v>
      </c>
      <c r="J2039" s="33">
        <v>1.210189474784402</v>
      </c>
      <c r="K2039" s="33" t="s">
        <v>336</v>
      </c>
      <c r="L2039" s="33" t="s">
        <v>805</v>
      </c>
      <c r="M2039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39" s="35" t="str">
        <f>IFERROR(IF(Table1[[#This Row],[Medicare Rate in CR]]&gt;0,"Y","N"),"N")</f>
        <v>Y</v>
      </c>
      <c r="O2039" s="40">
        <f>Table1[[#This Row],[Medicare Rate in CR]]*Table1[[#This Row],[SumOfUnits]]*Table1[[#This Row],[Actuarial Factor 6/13/22]]</f>
        <v>7607.0937138630288</v>
      </c>
      <c r="P203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7607.0937138630288</v>
      </c>
      <c r="Q2039" s="37">
        <f>Table1[[#This Row],[Trended Medicare Pricing for all RHCs]]-Table1[[#This Row],[SumOfSFY23 Estimated Payment 6/13/2022]]</f>
        <v>1919.9171941664627</v>
      </c>
      <c r="R2039" s="35">
        <f>Table1[[#This Row],[SumOfUnits]]*Table1[[#This Row],[Actuarial Factor 6/13/22]]</f>
        <v>32.675115819178856</v>
      </c>
    </row>
    <row r="2040" spans="1:18" x14ac:dyDescent="0.2">
      <c r="A2040" s="178" t="s">
        <v>97</v>
      </c>
      <c r="B2040" s="33" t="s">
        <v>621</v>
      </c>
      <c r="C2040" s="33" t="s">
        <v>381</v>
      </c>
      <c r="D2040" s="33" t="s">
        <v>2</v>
      </c>
      <c r="E2040" s="33" t="s">
        <v>799</v>
      </c>
      <c r="F2040" s="37">
        <v>171.36</v>
      </c>
      <c r="G2040" s="33">
        <v>1</v>
      </c>
      <c r="H2040" s="33">
        <v>1</v>
      </c>
      <c r="I2040" s="37">
        <f>Table1[[#This Row],[SumOfPaid]]*Table1[[#This Row],[Actuarial Factor 6/13/22]]</f>
        <v>203.8601759736132</v>
      </c>
      <c r="J2040" s="33">
        <v>1.1896602239356511</v>
      </c>
      <c r="K2040" s="33" t="s">
        <v>336</v>
      </c>
      <c r="L2040" s="33" t="s">
        <v>805</v>
      </c>
      <c r="M2040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40" s="35" t="str">
        <f>IFERROR(IF(Table1[[#This Row],[Medicare Rate in CR]]&gt;0,"Y","N"),"N")</f>
        <v>Y</v>
      </c>
      <c r="O2040" s="40">
        <f>Table1[[#This Row],[Medicare Rate in CR]]*Table1[[#This Row],[SumOfUnits]]*Table1[[#This Row],[Actuarial Factor 6/13/22]]</f>
        <v>276.96479673445896</v>
      </c>
      <c r="P204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276.96479673445896</v>
      </c>
      <c r="Q2040" s="37">
        <f>Table1[[#This Row],[Trended Medicare Pricing for all RHCs]]-Table1[[#This Row],[SumOfSFY23 Estimated Payment 6/13/2022]]</f>
        <v>73.104620760845762</v>
      </c>
      <c r="R2040" s="35">
        <f>Table1[[#This Row],[SumOfUnits]]*Table1[[#This Row],[Actuarial Factor 6/13/22]]</f>
        <v>1.1896602239356511</v>
      </c>
    </row>
    <row r="2041" spans="1:18" x14ac:dyDescent="0.2">
      <c r="A2041" s="178" t="s">
        <v>97</v>
      </c>
      <c r="B2041" s="33" t="s">
        <v>621</v>
      </c>
      <c r="C2041" s="33" t="s">
        <v>381</v>
      </c>
      <c r="D2041" s="33" t="s">
        <v>185</v>
      </c>
      <c r="E2041" s="33" t="s">
        <v>795</v>
      </c>
      <c r="F2041" s="37">
        <v>5197.6899999999996</v>
      </c>
      <c r="G2041" s="33">
        <v>30</v>
      </c>
      <c r="H2041" s="33">
        <v>30</v>
      </c>
      <c r="I2041" s="37">
        <f>Table1[[#This Row],[SumOfPaid]]*Table1[[#This Row],[Actuarial Factor 6/13/22]]</f>
        <v>6252.1579870734595</v>
      </c>
      <c r="J2041" s="33">
        <v>1.2028724273809057</v>
      </c>
      <c r="K2041" s="33" t="s">
        <v>336</v>
      </c>
      <c r="L2041" s="33" t="s">
        <v>805</v>
      </c>
      <c r="M2041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41" s="35" t="str">
        <f>IFERROR(IF(Table1[[#This Row],[Medicare Rate in CR]]&gt;0,"Y","N"),"N")</f>
        <v>Y</v>
      </c>
      <c r="O2041" s="40">
        <f>Table1[[#This Row],[Medicare Rate in CR]]*Table1[[#This Row],[SumOfUnits]]*Table1[[#This Row],[Actuarial Factor 6/13/22]]</f>
        <v>8401.22189455646</v>
      </c>
      <c r="P204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8401.22189455646</v>
      </c>
      <c r="Q2041" s="37">
        <f>Table1[[#This Row],[Trended Medicare Pricing for all RHCs]]-Table1[[#This Row],[SumOfSFY23 Estimated Payment 6/13/2022]]</f>
        <v>2149.0639074830005</v>
      </c>
      <c r="R2041" s="35">
        <f>Table1[[#This Row],[SumOfUnits]]*Table1[[#This Row],[Actuarial Factor 6/13/22]]</f>
        <v>36.086172821427169</v>
      </c>
    </row>
    <row r="2042" spans="1:18" x14ac:dyDescent="0.2">
      <c r="A2042" s="178" t="s">
        <v>97</v>
      </c>
      <c r="B2042" s="33" t="s">
        <v>621</v>
      </c>
      <c r="C2042" s="33" t="s">
        <v>364</v>
      </c>
      <c r="D2042" s="33" t="s">
        <v>184</v>
      </c>
      <c r="E2042" s="33" t="s">
        <v>786</v>
      </c>
      <c r="F2042" s="37">
        <v>347.86</v>
      </c>
      <c r="G2042" s="33">
        <v>2</v>
      </c>
      <c r="H2042" s="33">
        <v>2</v>
      </c>
      <c r="I2042" s="37">
        <f>Table1[[#This Row],[SumOfPaid]]*Table1[[#This Row],[Actuarial Factor 6/13/22]]</f>
        <v>491.7615452437571</v>
      </c>
      <c r="J2042" s="33">
        <v>1.4136766091064137</v>
      </c>
      <c r="K2042" s="33" t="s">
        <v>336</v>
      </c>
      <c r="L2042" s="33" t="s">
        <v>805</v>
      </c>
      <c r="M2042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42" s="35" t="str">
        <f>IFERROR(IF(Table1[[#This Row],[Medicare Rate in CR]]&gt;0,"Y","N"),"N")</f>
        <v>Y</v>
      </c>
      <c r="O2042" s="40">
        <f>Table1[[#This Row],[Medicare Rate in CR]]*Table1[[#This Row],[SumOfUnits]]*Table1[[#This Row],[Actuarial Factor 6/13/22]]</f>
        <v>658.2361027321283</v>
      </c>
      <c r="P204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658.2361027321283</v>
      </c>
      <c r="Q2042" s="37">
        <f>Table1[[#This Row],[Trended Medicare Pricing for all RHCs]]-Table1[[#This Row],[SumOfSFY23 Estimated Payment 6/13/2022]]</f>
        <v>166.4745574883712</v>
      </c>
      <c r="R2042" s="35">
        <f>Table1[[#This Row],[SumOfUnits]]*Table1[[#This Row],[Actuarial Factor 6/13/22]]</f>
        <v>2.8273532182128274</v>
      </c>
    </row>
    <row r="2043" spans="1:18" x14ac:dyDescent="0.2">
      <c r="A2043" s="178" t="s">
        <v>97</v>
      </c>
      <c r="B2043" s="33" t="s">
        <v>621</v>
      </c>
      <c r="C2043" s="33" t="s">
        <v>364</v>
      </c>
      <c r="D2043" s="33" t="s">
        <v>184</v>
      </c>
      <c r="E2043" s="33" t="s">
        <v>790</v>
      </c>
      <c r="F2043" s="37">
        <v>173.93</v>
      </c>
      <c r="G2043" s="33">
        <v>1</v>
      </c>
      <c r="H2043" s="33">
        <v>1</v>
      </c>
      <c r="I2043" s="37">
        <f>Table1[[#This Row],[SumOfPaid]]*Table1[[#This Row],[Actuarial Factor 6/13/22]]</f>
        <v>363.23505219309834</v>
      </c>
      <c r="J2043" s="33">
        <v>2.0883979313120125</v>
      </c>
      <c r="K2043" s="33" t="s">
        <v>336</v>
      </c>
      <c r="L2043" s="33" t="s">
        <v>805</v>
      </c>
      <c r="M2043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43" s="35" t="str">
        <f>IFERROR(IF(Table1[[#This Row],[Medicare Rate in CR]]&gt;0,"Y","N"),"N")</f>
        <v>Y</v>
      </c>
      <c r="O2043" s="40">
        <f>Table1[[#This Row],[Medicare Rate in CR]]*Table1[[#This Row],[SumOfUnits]]*Table1[[#This Row],[Actuarial Factor 6/13/22]]</f>
        <v>486.1999223887496</v>
      </c>
      <c r="P204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486.1999223887496</v>
      </c>
      <c r="Q2043" s="37">
        <f>Table1[[#This Row],[Trended Medicare Pricing for all RHCs]]-Table1[[#This Row],[SumOfSFY23 Estimated Payment 6/13/2022]]</f>
        <v>122.96487019565126</v>
      </c>
      <c r="R2043" s="35">
        <f>Table1[[#This Row],[SumOfUnits]]*Table1[[#This Row],[Actuarial Factor 6/13/22]]</f>
        <v>2.0883979313120125</v>
      </c>
    </row>
    <row r="2044" spans="1:18" x14ac:dyDescent="0.2">
      <c r="A2044" s="178" t="s">
        <v>97</v>
      </c>
      <c r="B2044" s="33" t="s">
        <v>621</v>
      </c>
      <c r="C2044" s="33" t="s">
        <v>249</v>
      </c>
      <c r="D2044" s="33" t="s">
        <v>184</v>
      </c>
      <c r="E2044" s="33" t="s">
        <v>786</v>
      </c>
      <c r="F2044" s="37">
        <v>531.68999999999994</v>
      </c>
      <c r="G2044" s="33">
        <v>3</v>
      </c>
      <c r="H2044" s="33">
        <v>3</v>
      </c>
      <c r="I2044" s="37">
        <f>Table1[[#This Row],[SumOfPaid]]*Table1[[#This Row],[Actuarial Factor 6/13/22]]</f>
        <v>809.32680900030232</v>
      </c>
      <c r="J2044" s="33">
        <v>1.5221779777695694</v>
      </c>
      <c r="K2044" s="33" t="s">
        <v>336</v>
      </c>
      <c r="L2044" s="33" t="s">
        <v>805</v>
      </c>
      <c r="M2044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44" s="35" t="str">
        <f>IFERROR(IF(Table1[[#This Row],[Medicare Rate in CR]]&gt;0,"Y","N"),"N")</f>
        <v>Y</v>
      </c>
      <c r="O2044" s="40">
        <f>Table1[[#This Row],[Medicare Rate in CR]]*Table1[[#This Row],[SumOfUnits]]*Table1[[#This Row],[Actuarial Factor 6/13/22]]</f>
        <v>1063.1347650136004</v>
      </c>
      <c r="P204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1063.1347650136004</v>
      </c>
      <c r="Q2044" s="37">
        <f>Table1[[#This Row],[Trended Medicare Pricing for all RHCs]]-Table1[[#This Row],[SumOfSFY23 Estimated Payment 6/13/2022]]</f>
        <v>253.80795601329805</v>
      </c>
      <c r="R2044" s="35">
        <f>Table1[[#This Row],[SumOfUnits]]*Table1[[#This Row],[Actuarial Factor 6/13/22]]</f>
        <v>4.5665339333087083</v>
      </c>
    </row>
    <row r="2045" spans="1:18" x14ac:dyDescent="0.2">
      <c r="A2045" s="178" t="s">
        <v>97</v>
      </c>
      <c r="B2045" s="33" t="s">
        <v>621</v>
      </c>
      <c r="C2045" s="33" t="s">
        <v>249</v>
      </c>
      <c r="D2045" s="33" t="s">
        <v>184</v>
      </c>
      <c r="E2045" s="33" t="s">
        <v>789</v>
      </c>
      <c r="F2045" s="37">
        <v>528.39</v>
      </c>
      <c r="G2045" s="33">
        <v>3</v>
      </c>
      <c r="H2045" s="33">
        <v>3</v>
      </c>
      <c r="I2045" s="37">
        <f>Table1[[#This Row],[SumOfPaid]]*Table1[[#This Row],[Actuarial Factor 6/13/22]]</f>
        <v>820.04711426518975</v>
      </c>
      <c r="J2045" s="33">
        <v>1.551973190759079</v>
      </c>
      <c r="K2045" s="33" t="s">
        <v>336</v>
      </c>
      <c r="L2045" s="33" t="s">
        <v>805</v>
      </c>
      <c r="M2045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45" s="35" t="str">
        <f>IFERROR(IF(Table1[[#This Row],[Medicare Rate in CR]]&gt;0,"Y","N"),"N")</f>
        <v>Y</v>
      </c>
      <c r="O2045" s="40">
        <f>Table1[[#This Row],[Medicare Rate in CR]]*Table1[[#This Row],[SumOfUnits]]*Table1[[#This Row],[Actuarial Factor 6/13/22]]</f>
        <v>1083.9446356218637</v>
      </c>
      <c r="P204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1083.9446356218637</v>
      </c>
      <c r="Q2045" s="37">
        <f>Table1[[#This Row],[Trended Medicare Pricing for all RHCs]]-Table1[[#This Row],[SumOfSFY23 Estimated Payment 6/13/2022]]</f>
        <v>263.89752135667391</v>
      </c>
      <c r="R2045" s="35">
        <f>Table1[[#This Row],[SumOfUnits]]*Table1[[#This Row],[Actuarial Factor 6/13/22]]</f>
        <v>4.6559195722772371</v>
      </c>
    </row>
    <row r="2046" spans="1:18" x14ac:dyDescent="0.2">
      <c r="A2046" s="178" t="s">
        <v>97</v>
      </c>
      <c r="B2046" s="33" t="s">
        <v>621</v>
      </c>
      <c r="C2046" s="33" t="s">
        <v>249</v>
      </c>
      <c r="D2046" s="33" t="s">
        <v>184</v>
      </c>
      <c r="E2046" s="33" t="s">
        <v>788</v>
      </c>
      <c r="F2046" s="37">
        <v>173.93</v>
      </c>
      <c r="G2046" s="33">
        <v>1</v>
      </c>
      <c r="H2046" s="33">
        <v>1</v>
      </c>
      <c r="I2046" s="37">
        <f>Table1[[#This Row],[SumOfPaid]]*Table1[[#This Row],[Actuarial Factor 6/13/22]]</f>
        <v>350.35075167019124</v>
      </c>
      <c r="J2046" s="33">
        <v>2.0143204258620782</v>
      </c>
      <c r="K2046" s="33" t="s">
        <v>336</v>
      </c>
      <c r="L2046" s="33" t="s">
        <v>805</v>
      </c>
      <c r="M2046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46" s="35" t="str">
        <f>IFERROR(IF(Table1[[#This Row],[Medicare Rate in CR]]&gt;0,"Y","N"),"N")</f>
        <v>Y</v>
      </c>
      <c r="O2046" s="40">
        <f>Table1[[#This Row],[Medicare Rate in CR]]*Table1[[#This Row],[SumOfUnits]]*Table1[[#This Row],[Actuarial Factor 6/13/22]]</f>
        <v>468.95393834495042</v>
      </c>
      <c r="P204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468.95393834495042</v>
      </c>
      <c r="Q2046" s="37">
        <f>Table1[[#This Row],[Trended Medicare Pricing for all RHCs]]-Table1[[#This Row],[SumOfSFY23 Estimated Payment 6/13/2022]]</f>
        <v>118.60318667475917</v>
      </c>
      <c r="R2046" s="35">
        <f>Table1[[#This Row],[SumOfUnits]]*Table1[[#This Row],[Actuarial Factor 6/13/22]]</f>
        <v>2.0143204258620782</v>
      </c>
    </row>
    <row r="2047" spans="1:18" x14ac:dyDescent="0.2">
      <c r="A2047" s="178" t="s">
        <v>97</v>
      </c>
      <c r="B2047" s="33" t="s">
        <v>621</v>
      </c>
      <c r="C2047" s="33" t="s">
        <v>249</v>
      </c>
      <c r="D2047" s="33" t="s">
        <v>184</v>
      </c>
      <c r="E2047" s="33" t="s">
        <v>787</v>
      </c>
      <c r="F2047" s="37">
        <v>521.79</v>
      </c>
      <c r="G2047" s="33">
        <v>3</v>
      </c>
      <c r="H2047" s="33">
        <v>3</v>
      </c>
      <c r="I2047" s="37">
        <f>Table1[[#This Row],[SumOfPaid]]*Table1[[#This Row],[Actuarial Factor 6/13/22]]</f>
        <v>652.04236428953038</v>
      </c>
      <c r="J2047" s="33">
        <v>1.2496260263506975</v>
      </c>
      <c r="K2047" s="33" t="s">
        <v>336</v>
      </c>
      <c r="L2047" s="33" t="s">
        <v>805</v>
      </c>
      <c r="M2047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47" s="35" t="str">
        <f>IFERROR(IF(Table1[[#This Row],[Medicare Rate in CR]]&gt;0,"Y","N"),"N")</f>
        <v>Y</v>
      </c>
      <c r="O2047" s="40">
        <f>Table1[[#This Row],[Medicare Rate in CR]]*Table1[[#This Row],[SumOfUnits]]*Table1[[#This Row],[Actuarial Factor 6/13/22]]</f>
        <v>872.77630558411772</v>
      </c>
      <c r="P204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872.77630558411772</v>
      </c>
      <c r="Q2047" s="37">
        <f>Table1[[#This Row],[Trended Medicare Pricing for all RHCs]]-Table1[[#This Row],[SumOfSFY23 Estimated Payment 6/13/2022]]</f>
        <v>220.73394129458734</v>
      </c>
      <c r="R2047" s="35">
        <f>Table1[[#This Row],[SumOfUnits]]*Table1[[#This Row],[Actuarial Factor 6/13/22]]</f>
        <v>3.7488780790520924</v>
      </c>
    </row>
    <row r="2048" spans="1:18" x14ac:dyDescent="0.2">
      <c r="A2048" s="178" t="s">
        <v>97</v>
      </c>
      <c r="B2048" s="33" t="s">
        <v>621</v>
      </c>
      <c r="C2048" s="33" t="s">
        <v>249</v>
      </c>
      <c r="D2048" s="33" t="s">
        <v>185</v>
      </c>
      <c r="E2048" s="33" t="s">
        <v>795</v>
      </c>
      <c r="F2048" s="37">
        <v>347.86</v>
      </c>
      <c r="G2048" s="33">
        <v>2</v>
      </c>
      <c r="H2048" s="33">
        <v>2</v>
      </c>
      <c r="I2048" s="37">
        <f>Table1[[#This Row],[SumOfPaid]]*Table1[[#This Row],[Actuarial Factor 6/13/22]]</f>
        <v>396.65714316791377</v>
      </c>
      <c r="J2048" s="33">
        <v>1.1402781094920766</v>
      </c>
      <c r="K2048" s="33" t="s">
        <v>336</v>
      </c>
      <c r="L2048" s="33" t="s">
        <v>805</v>
      </c>
      <c r="M2048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48" s="35" t="str">
        <f>IFERROR(IF(Table1[[#This Row],[Medicare Rate in CR]]&gt;0,"Y","N"),"N")</f>
        <v>Y</v>
      </c>
      <c r="O2048" s="40">
        <f>Table1[[#This Row],[Medicare Rate in CR]]*Table1[[#This Row],[SumOfUnits]]*Table1[[#This Row],[Actuarial Factor 6/13/22]]</f>
        <v>530.93629334170078</v>
      </c>
      <c r="P204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530.93629334170078</v>
      </c>
      <c r="Q2048" s="37">
        <f>Table1[[#This Row],[Trended Medicare Pricing for all RHCs]]-Table1[[#This Row],[SumOfSFY23 Estimated Payment 6/13/2022]]</f>
        <v>134.279150173787</v>
      </c>
      <c r="R2048" s="35">
        <f>Table1[[#This Row],[SumOfUnits]]*Table1[[#This Row],[Actuarial Factor 6/13/22]]</f>
        <v>2.2805562189841533</v>
      </c>
    </row>
    <row r="2049" spans="1:18" x14ac:dyDescent="0.2">
      <c r="A2049" s="178" t="s">
        <v>97</v>
      </c>
      <c r="B2049" s="33" t="s">
        <v>621</v>
      </c>
      <c r="C2049" s="33" t="s">
        <v>220</v>
      </c>
      <c r="D2049" s="33" t="s">
        <v>184</v>
      </c>
      <c r="E2049" s="33" t="s">
        <v>792</v>
      </c>
      <c r="F2049" s="37">
        <v>11835.619999999999</v>
      </c>
      <c r="G2049" s="33">
        <v>68</v>
      </c>
      <c r="H2049" s="33">
        <v>68</v>
      </c>
      <c r="I2049" s="37">
        <f>Table1[[#This Row],[SumOfPaid]]*Table1[[#This Row],[Actuarial Factor 6/13/22]]</f>
        <v>19906.609642399417</v>
      </c>
      <c r="J2049" s="33">
        <v>1.6819236881886557</v>
      </c>
      <c r="K2049" s="33" t="s">
        <v>336</v>
      </c>
      <c r="L2049" s="33" t="s">
        <v>805</v>
      </c>
      <c r="M2049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49" s="35" t="str">
        <f>IFERROR(IF(Table1[[#This Row],[Medicare Rate in CR]]&gt;0,"Y","N"),"N")</f>
        <v>Y</v>
      </c>
      <c r="O2049" s="40">
        <f>Table1[[#This Row],[Medicare Rate in CR]]*Table1[[#This Row],[SumOfUnits]]*Table1[[#This Row],[Actuarial Factor 6/13/22]]</f>
        <v>26626.668461609665</v>
      </c>
      <c r="P204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26626.668461609665</v>
      </c>
      <c r="Q2049" s="37">
        <f>Table1[[#This Row],[Trended Medicare Pricing for all RHCs]]-Table1[[#This Row],[SumOfSFY23 Estimated Payment 6/13/2022]]</f>
        <v>6720.0588192102477</v>
      </c>
      <c r="R2049" s="35">
        <f>Table1[[#This Row],[SumOfUnits]]*Table1[[#This Row],[Actuarial Factor 6/13/22]]</f>
        <v>114.37081079682858</v>
      </c>
    </row>
    <row r="2050" spans="1:18" x14ac:dyDescent="0.2">
      <c r="A2050" s="178" t="s">
        <v>97</v>
      </c>
      <c r="B2050" s="33" t="s">
        <v>621</v>
      </c>
      <c r="C2050" s="33" t="s">
        <v>220</v>
      </c>
      <c r="D2050" s="33" t="s">
        <v>184</v>
      </c>
      <c r="E2050" s="33" t="s">
        <v>786</v>
      </c>
      <c r="F2050" s="37">
        <v>78181.569999999978</v>
      </c>
      <c r="G2050" s="33">
        <v>450</v>
      </c>
      <c r="H2050" s="33">
        <v>450</v>
      </c>
      <c r="I2050" s="37">
        <f>Table1[[#This Row],[SumOfPaid]]*Table1[[#This Row],[Actuarial Factor 6/13/22]]</f>
        <v>107795.03797867103</v>
      </c>
      <c r="J2050" s="33">
        <v>1.3787781184065637</v>
      </c>
      <c r="K2050" s="33" t="s">
        <v>336</v>
      </c>
      <c r="L2050" s="33" t="s">
        <v>805</v>
      </c>
      <c r="M2050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50" s="35" t="str">
        <f>IFERROR(IF(Table1[[#This Row],[Medicare Rate in CR]]&gt;0,"Y","N"),"N")</f>
        <v>Y</v>
      </c>
      <c r="O2050" s="40">
        <f>Table1[[#This Row],[Medicare Rate in CR]]*Table1[[#This Row],[SumOfUnits]]*Table1[[#This Row],[Actuarial Factor 6/13/22]]</f>
        <v>144447.00018580444</v>
      </c>
      <c r="P205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144447.00018580444</v>
      </c>
      <c r="Q2050" s="37">
        <f>Table1[[#This Row],[Trended Medicare Pricing for all RHCs]]-Table1[[#This Row],[SumOfSFY23 Estimated Payment 6/13/2022]]</f>
        <v>36651.962207133416</v>
      </c>
      <c r="R2050" s="35">
        <f>Table1[[#This Row],[SumOfUnits]]*Table1[[#This Row],[Actuarial Factor 6/13/22]]</f>
        <v>620.45015328295369</v>
      </c>
    </row>
    <row r="2051" spans="1:18" x14ac:dyDescent="0.2">
      <c r="A2051" s="178" t="s">
        <v>97</v>
      </c>
      <c r="B2051" s="33" t="s">
        <v>621</v>
      </c>
      <c r="C2051" s="33" t="s">
        <v>220</v>
      </c>
      <c r="D2051" s="33" t="s">
        <v>184</v>
      </c>
      <c r="E2051" s="33" t="s">
        <v>790</v>
      </c>
      <c r="F2051" s="37">
        <v>50263.4</v>
      </c>
      <c r="G2051" s="33">
        <v>298</v>
      </c>
      <c r="H2051" s="33">
        <v>298</v>
      </c>
      <c r="I2051" s="37">
        <f>Table1[[#This Row],[SumOfPaid]]*Table1[[#This Row],[Actuarial Factor 6/13/22]]</f>
        <v>94942.457161544764</v>
      </c>
      <c r="J2051" s="33">
        <v>1.888898426321036</v>
      </c>
      <c r="K2051" s="33" t="s">
        <v>336</v>
      </c>
      <c r="L2051" s="33" t="s">
        <v>805</v>
      </c>
      <c r="M2051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51" s="35" t="str">
        <f>IFERROR(IF(Table1[[#This Row],[Medicare Rate in CR]]&gt;0,"Y","N"),"N")</f>
        <v>Y</v>
      </c>
      <c r="O2051" s="40">
        <f>Table1[[#This Row],[Medicare Rate in CR]]*Table1[[#This Row],[SumOfUnits]]*Table1[[#This Row],[Actuarial Factor 6/13/22]]</f>
        <v>131046.82390427652</v>
      </c>
      <c r="P205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131046.82390427652</v>
      </c>
      <c r="Q2051" s="37">
        <f>Table1[[#This Row],[Trended Medicare Pricing for all RHCs]]-Table1[[#This Row],[SumOfSFY23 Estimated Payment 6/13/2022]]</f>
        <v>36104.366742731756</v>
      </c>
      <c r="R2051" s="35">
        <f>Table1[[#This Row],[SumOfUnits]]*Table1[[#This Row],[Actuarial Factor 6/13/22]]</f>
        <v>562.89173104366876</v>
      </c>
    </row>
    <row r="2052" spans="1:18" x14ac:dyDescent="0.2">
      <c r="A2052" s="178" t="s">
        <v>97</v>
      </c>
      <c r="B2052" s="33" t="s">
        <v>621</v>
      </c>
      <c r="C2052" s="33" t="s">
        <v>220</v>
      </c>
      <c r="D2052" s="33" t="s">
        <v>184</v>
      </c>
      <c r="E2052" s="33" t="s">
        <v>793</v>
      </c>
      <c r="F2052" s="37">
        <v>1046.8800000000001</v>
      </c>
      <c r="G2052" s="33">
        <v>6</v>
      </c>
      <c r="H2052" s="33">
        <v>6</v>
      </c>
      <c r="I2052" s="37">
        <f>Table1[[#This Row],[SumOfPaid]]*Table1[[#This Row],[Actuarial Factor 6/13/22]]</f>
        <v>1977.4499845469663</v>
      </c>
      <c r="J2052" s="33">
        <v>1.888898426321036</v>
      </c>
      <c r="K2052" s="33" t="s">
        <v>336</v>
      </c>
      <c r="L2052" s="33" t="s">
        <v>805</v>
      </c>
      <c r="M2052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52" s="35" t="str">
        <f>IFERROR(IF(Table1[[#This Row],[Medicare Rate in CR]]&gt;0,"Y","N"),"N")</f>
        <v>Y</v>
      </c>
      <c r="O2052" s="40">
        <f>Table1[[#This Row],[Medicare Rate in CR]]*Table1[[#This Row],[SumOfUnits]]*Table1[[#This Row],[Actuarial Factor 6/13/22]]</f>
        <v>2638.5266557908026</v>
      </c>
      <c r="P205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2638.5266557908026</v>
      </c>
      <c r="Q2052" s="37">
        <f>Table1[[#This Row],[Trended Medicare Pricing for all RHCs]]-Table1[[#This Row],[SumOfSFY23 Estimated Payment 6/13/2022]]</f>
        <v>661.07667124383624</v>
      </c>
      <c r="R2052" s="35">
        <f>Table1[[#This Row],[SumOfUnits]]*Table1[[#This Row],[Actuarial Factor 6/13/22]]</f>
        <v>11.333390557926215</v>
      </c>
    </row>
    <row r="2053" spans="1:18" x14ac:dyDescent="0.2">
      <c r="A2053" s="178" t="s">
        <v>97</v>
      </c>
      <c r="B2053" s="33" t="s">
        <v>621</v>
      </c>
      <c r="C2053" s="33" t="s">
        <v>220</v>
      </c>
      <c r="D2053" s="33" t="s">
        <v>184</v>
      </c>
      <c r="E2053" s="33" t="s">
        <v>789</v>
      </c>
      <c r="F2053" s="37">
        <v>126204.09000000008</v>
      </c>
      <c r="G2053" s="33">
        <v>733</v>
      </c>
      <c r="H2053" s="33">
        <v>733</v>
      </c>
      <c r="I2053" s="37">
        <f>Table1[[#This Row],[SumOfPaid]]*Table1[[#This Row],[Actuarial Factor 6/13/22]]</f>
        <v>193197.51019113642</v>
      </c>
      <c r="J2053" s="33">
        <v>1.5308339863718861</v>
      </c>
      <c r="K2053" s="33" t="s">
        <v>336</v>
      </c>
      <c r="L2053" s="33" t="s">
        <v>805</v>
      </c>
      <c r="M2053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53" s="35" t="str">
        <f>IFERROR(IF(Table1[[#This Row],[Medicare Rate in CR]]&gt;0,"Y","N"),"N")</f>
        <v>Y</v>
      </c>
      <c r="O2053" s="40">
        <f>Table1[[#This Row],[Medicare Rate in CR]]*Table1[[#This Row],[SumOfUnits]]*Table1[[#This Row],[Actuarial Factor 6/13/22]]</f>
        <v>261236.40644918606</v>
      </c>
      <c r="P205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261236.40644918606</v>
      </c>
      <c r="Q2053" s="37">
        <f>Table1[[#This Row],[Trended Medicare Pricing for all RHCs]]-Table1[[#This Row],[SumOfSFY23 Estimated Payment 6/13/2022]]</f>
        <v>68038.896258049645</v>
      </c>
      <c r="R2053" s="35">
        <f>Table1[[#This Row],[SumOfUnits]]*Table1[[#This Row],[Actuarial Factor 6/13/22]]</f>
        <v>1122.1013120105924</v>
      </c>
    </row>
    <row r="2054" spans="1:18" x14ac:dyDescent="0.2">
      <c r="A2054" s="178" t="s">
        <v>97</v>
      </c>
      <c r="B2054" s="33" t="s">
        <v>621</v>
      </c>
      <c r="C2054" s="33" t="s">
        <v>220</v>
      </c>
      <c r="D2054" s="33" t="s">
        <v>184</v>
      </c>
      <c r="E2054" s="33" t="s">
        <v>791</v>
      </c>
      <c r="F2054" s="37">
        <v>91654.2300000002</v>
      </c>
      <c r="G2054" s="33">
        <v>528</v>
      </c>
      <c r="H2054" s="33">
        <v>528</v>
      </c>
      <c r="I2054" s="37">
        <f>Table1[[#This Row],[SumOfPaid]]*Table1[[#This Row],[Actuarial Factor 6/13/22]]</f>
        <v>149710.29640283575</v>
      </c>
      <c r="J2054" s="33">
        <v>1.6334248446889514</v>
      </c>
      <c r="K2054" s="33" t="s">
        <v>336</v>
      </c>
      <c r="L2054" s="33" t="s">
        <v>805</v>
      </c>
      <c r="M2054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54" s="35" t="str">
        <f>IFERROR(IF(Table1[[#This Row],[Medicare Rate in CR]]&gt;0,"Y","N"),"N")</f>
        <v>Y</v>
      </c>
      <c r="O2054" s="40">
        <f>Table1[[#This Row],[Medicare Rate in CR]]*Table1[[#This Row],[SumOfUnits]]*Table1[[#This Row],[Actuarial Factor 6/13/22]]</f>
        <v>200786.59291259438</v>
      </c>
      <c r="P205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200786.59291259438</v>
      </c>
      <c r="Q2054" s="37">
        <f>Table1[[#This Row],[Trended Medicare Pricing for all RHCs]]-Table1[[#This Row],[SumOfSFY23 Estimated Payment 6/13/2022]]</f>
        <v>51076.296509758628</v>
      </c>
      <c r="R2054" s="35">
        <f>Table1[[#This Row],[SumOfUnits]]*Table1[[#This Row],[Actuarial Factor 6/13/22]]</f>
        <v>862.44831799576639</v>
      </c>
    </row>
    <row r="2055" spans="1:18" x14ac:dyDescent="0.2">
      <c r="A2055" s="178" t="s">
        <v>97</v>
      </c>
      <c r="B2055" s="33" t="s">
        <v>621</v>
      </c>
      <c r="C2055" s="33" t="s">
        <v>220</v>
      </c>
      <c r="D2055" s="33" t="s">
        <v>184</v>
      </c>
      <c r="E2055" s="33" t="s">
        <v>788</v>
      </c>
      <c r="F2055" s="37">
        <v>71588.089999999967</v>
      </c>
      <c r="G2055" s="33">
        <v>412</v>
      </c>
      <c r="H2055" s="33">
        <v>412</v>
      </c>
      <c r="I2055" s="37">
        <f>Table1[[#This Row],[SumOfPaid]]*Table1[[#This Row],[Actuarial Factor 6/13/22]]</f>
        <v>136556.64433350082</v>
      </c>
      <c r="J2055" s="33">
        <v>1.9075330035135856</v>
      </c>
      <c r="K2055" s="33" t="s">
        <v>336</v>
      </c>
      <c r="L2055" s="33" t="s">
        <v>805</v>
      </c>
      <c r="M2055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55" s="35" t="str">
        <f>IFERROR(IF(Table1[[#This Row],[Medicare Rate in CR]]&gt;0,"Y","N"),"N")</f>
        <v>Y</v>
      </c>
      <c r="O2055" s="40">
        <f>Table1[[#This Row],[Medicare Rate in CR]]*Table1[[#This Row],[SumOfUnits]]*Table1[[#This Row],[Actuarial Factor 6/13/22]]</f>
        <v>182966.21652177512</v>
      </c>
      <c r="P205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182966.21652177512</v>
      </c>
      <c r="Q2055" s="37">
        <f>Table1[[#This Row],[Trended Medicare Pricing for all RHCs]]-Table1[[#This Row],[SumOfSFY23 Estimated Payment 6/13/2022]]</f>
        <v>46409.572188274295</v>
      </c>
      <c r="R2055" s="35">
        <f>Table1[[#This Row],[SumOfUnits]]*Table1[[#This Row],[Actuarial Factor 6/13/22]]</f>
        <v>785.90359744759724</v>
      </c>
    </row>
    <row r="2056" spans="1:18" x14ac:dyDescent="0.2">
      <c r="A2056" s="178" t="s">
        <v>97</v>
      </c>
      <c r="B2056" s="33" t="s">
        <v>621</v>
      </c>
      <c r="C2056" s="33" t="s">
        <v>220</v>
      </c>
      <c r="D2056" s="33" t="s">
        <v>184</v>
      </c>
      <c r="E2056" s="33" t="s">
        <v>787</v>
      </c>
      <c r="F2056" s="37">
        <v>38571.55000000001</v>
      </c>
      <c r="G2056" s="33">
        <v>222</v>
      </c>
      <c r="H2056" s="33">
        <v>222</v>
      </c>
      <c r="I2056" s="37">
        <f>Table1[[#This Row],[SumOfPaid]]*Table1[[#This Row],[Actuarial Factor 6/13/22]]</f>
        <v>46444.455232268199</v>
      </c>
      <c r="J2056" s="33">
        <v>1.2041117152997012</v>
      </c>
      <c r="K2056" s="33" t="s">
        <v>336</v>
      </c>
      <c r="L2056" s="33" t="s">
        <v>805</v>
      </c>
      <c r="M2056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56" s="35" t="str">
        <f>IFERROR(IF(Table1[[#This Row],[Medicare Rate in CR]]&gt;0,"Y","N"),"N")</f>
        <v>Y</v>
      </c>
      <c r="O2056" s="40">
        <f>Table1[[#This Row],[Medicare Rate in CR]]*Table1[[#This Row],[SumOfUnits]]*Table1[[#This Row],[Actuarial Factor 6/13/22]]</f>
        <v>62233.093153441005</v>
      </c>
      <c r="P205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62233.093153441005</v>
      </c>
      <c r="Q2056" s="37">
        <f>Table1[[#This Row],[Trended Medicare Pricing for all RHCs]]-Table1[[#This Row],[SumOfSFY23 Estimated Payment 6/13/2022]]</f>
        <v>15788.637921172805</v>
      </c>
      <c r="R2056" s="35">
        <f>Table1[[#This Row],[SumOfUnits]]*Table1[[#This Row],[Actuarial Factor 6/13/22]]</f>
        <v>267.31280079653368</v>
      </c>
    </row>
    <row r="2057" spans="1:18" x14ac:dyDescent="0.2">
      <c r="A2057" s="178" t="s">
        <v>97</v>
      </c>
      <c r="B2057" s="33" t="s">
        <v>621</v>
      </c>
      <c r="C2057" s="33" t="s">
        <v>220</v>
      </c>
      <c r="D2057" s="33" t="s">
        <v>2</v>
      </c>
      <c r="E2057" s="33" t="s">
        <v>802</v>
      </c>
      <c r="F2057" s="37">
        <v>1043.58</v>
      </c>
      <c r="G2057" s="33">
        <v>6</v>
      </c>
      <c r="H2057" s="33">
        <v>6</v>
      </c>
      <c r="I2057" s="37">
        <f>Table1[[#This Row],[SumOfPaid]]*Table1[[#This Row],[Actuarial Factor 6/13/22]]</f>
        <v>714.64190555430594</v>
      </c>
      <c r="J2057" s="33">
        <v>0.6847983916463577</v>
      </c>
      <c r="K2057" s="33" t="s">
        <v>336</v>
      </c>
      <c r="L2057" s="33" t="s">
        <v>805</v>
      </c>
      <c r="M2057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57" s="35" t="str">
        <f>IFERROR(IF(Table1[[#This Row],[Medicare Rate in CR]]&gt;0,"Y","N"),"N")</f>
        <v>Y</v>
      </c>
      <c r="O2057" s="40">
        <f>Table1[[#This Row],[Medicare Rate in CR]]*Table1[[#This Row],[SumOfUnits]]*Table1[[#This Row],[Actuarial Factor 6/13/22]]</f>
        <v>956.56748135513135</v>
      </c>
      <c r="P205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956.56748135513135</v>
      </c>
      <c r="Q2057" s="37">
        <f>Table1[[#This Row],[Trended Medicare Pricing for all RHCs]]-Table1[[#This Row],[SumOfSFY23 Estimated Payment 6/13/2022]]</f>
        <v>241.92557580082541</v>
      </c>
      <c r="R2057" s="35">
        <f>Table1[[#This Row],[SumOfUnits]]*Table1[[#This Row],[Actuarial Factor 6/13/22]]</f>
        <v>4.108790349878146</v>
      </c>
    </row>
    <row r="2058" spans="1:18" x14ac:dyDescent="0.2">
      <c r="A2058" s="178" t="s">
        <v>97</v>
      </c>
      <c r="B2058" s="33" t="s">
        <v>621</v>
      </c>
      <c r="C2058" s="33" t="s">
        <v>220</v>
      </c>
      <c r="D2058" s="33" t="s">
        <v>2</v>
      </c>
      <c r="E2058" s="33" t="s">
        <v>800</v>
      </c>
      <c r="F2058" s="37">
        <v>4184.2199999999993</v>
      </c>
      <c r="G2058" s="33">
        <v>24</v>
      </c>
      <c r="H2058" s="33">
        <v>24</v>
      </c>
      <c r="I2058" s="37">
        <f>Table1[[#This Row],[SumOfPaid]]*Table1[[#This Row],[Actuarial Factor 6/13/22]]</f>
        <v>4389.2649500512362</v>
      </c>
      <c r="J2058" s="33">
        <v>1.0490043425181363</v>
      </c>
      <c r="K2058" s="33" t="s">
        <v>336</v>
      </c>
      <c r="L2058" s="33" t="s">
        <v>805</v>
      </c>
      <c r="M2058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58" s="35" t="str">
        <f>IFERROR(IF(Table1[[#This Row],[Medicare Rate in CR]]&gt;0,"Y","N"),"N")</f>
        <v>Y</v>
      </c>
      <c r="O2058" s="40">
        <f>Table1[[#This Row],[Medicare Rate in CR]]*Table1[[#This Row],[SumOfUnits]]*Table1[[#This Row],[Actuarial Factor 6/13/22]]</f>
        <v>5861.2488235595365</v>
      </c>
      <c r="P205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5861.2488235595365</v>
      </c>
      <c r="Q2058" s="37">
        <f>Table1[[#This Row],[Trended Medicare Pricing for all RHCs]]-Table1[[#This Row],[SumOfSFY23 Estimated Payment 6/13/2022]]</f>
        <v>1471.9838735083003</v>
      </c>
      <c r="R2058" s="35">
        <f>Table1[[#This Row],[SumOfUnits]]*Table1[[#This Row],[Actuarial Factor 6/13/22]]</f>
        <v>25.176104220435271</v>
      </c>
    </row>
    <row r="2059" spans="1:18" x14ac:dyDescent="0.2">
      <c r="A2059" s="178" t="s">
        <v>97</v>
      </c>
      <c r="B2059" s="33" t="s">
        <v>621</v>
      </c>
      <c r="C2059" s="33" t="s">
        <v>220</v>
      </c>
      <c r="D2059" s="33" t="s">
        <v>2</v>
      </c>
      <c r="E2059" s="33" t="s">
        <v>798</v>
      </c>
      <c r="F2059" s="37">
        <v>12194.9</v>
      </c>
      <c r="G2059" s="33">
        <v>70</v>
      </c>
      <c r="H2059" s="33">
        <v>70</v>
      </c>
      <c r="I2059" s="37">
        <f>Table1[[#This Row],[SumOfPaid]]*Table1[[#This Row],[Actuarial Factor 6/13/22]]</f>
        <v>15862.550827609532</v>
      </c>
      <c r="J2059" s="33">
        <v>1.3007528415656981</v>
      </c>
      <c r="K2059" s="33" t="s">
        <v>336</v>
      </c>
      <c r="L2059" s="33" t="s">
        <v>805</v>
      </c>
      <c r="M2059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59" s="35" t="str">
        <f>IFERROR(IF(Table1[[#This Row],[Medicare Rate in CR]]&gt;0,"Y","N"),"N")</f>
        <v>Y</v>
      </c>
      <c r="O2059" s="40">
        <f>Table1[[#This Row],[Medicare Rate in CR]]*Table1[[#This Row],[SumOfUnits]]*Table1[[#This Row],[Actuarial Factor 6/13/22]]</f>
        <v>21197.978833143716</v>
      </c>
      <c r="P205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21197.978833143716</v>
      </c>
      <c r="Q2059" s="37">
        <f>Table1[[#This Row],[Trended Medicare Pricing for all RHCs]]-Table1[[#This Row],[SumOfSFY23 Estimated Payment 6/13/2022]]</f>
        <v>5335.4280055341842</v>
      </c>
      <c r="R2059" s="35">
        <f>Table1[[#This Row],[SumOfUnits]]*Table1[[#This Row],[Actuarial Factor 6/13/22]]</f>
        <v>91.052698909598874</v>
      </c>
    </row>
    <row r="2060" spans="1:18" x14ac:dyDescent="0.2">
      <c r="A2060" s="178" t="s">
        <v>97</v>
      </c>
      <c r="B2060" s="33" t="s">
        <v>621</v>
      </c>
      <c r="C2060" s="33" t="s">
        <v>220</v>
      </c>
      <c r="D2060" s="33" t="s">
        <v>2</v>
      </c>
      <c r="E2060" s="33" t="s">
        <v>799</v>
      </c>
      <c r="F2060" s="37">
        <v>7710.4000000000005</v>
      </c>
      <c r="G2060" s="33">
        <v>45</v>
      </c>
      <c r="H2060" s="33">
        <v>45</v>
      </c>
      <c r="I2060" s="37">
        <f>Table1[[#This Row],[SumOfPaid]]*Table1[[#This Row],[Actuarial Factor 6/13/22]]</f>
        <v>9115.1042781987926</v>
      </c>
      <c r="J2060" s="33">
        <v>1.182183061604948</v>
      </c>
      <c r="K2060" s="33" t="s">
        <v>336</v>
      </c>
      <c r="L2060" s="33" t="s">
        <v>805</v>
      </c>
      <c r="M2060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60" s="35" t="str">
        <f>IFERROR(IF(Table1[[#This Row],[Medicare Rate in CR]]&gt;0,"Y","N"),"N")</f>
        <v>Y</v>
      </c>
      <c r="O2060" s="40">
        <f>Table1[[#This Row],[Medicare Rate in CR]]*Table1[[#This Row],[SumOfUnits]]*Table1[[#This Row],[Actuarial Factor 6/13/22]]</f>
        <v>12385.081735751159</v>
      </c>
      <c r="P206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12385.081735751159</v>
      </c>
      <c r="Q2060" s="37">
        <f>Table1[[#This Row],[Trended Medicare Pricing for all RHCs]]-Table1[[#This Row],[SumOfSFY23 Estimated Payment 6/13/2022]]</f>
        <v>3269.9774575523661</v>
      </c>
      <c r="R2060" s="35">
        <f>Table1[[#This Row],[SumOfUnits]]*Table1[[#This Row],[Actuarial Factor 6/13/22]]</f>
        <v>53.198237772222662</v>
      </c>
    </row>
    <row r="2061" spans="1:18" x14ac:dyDescent="0.2">
      <c r="A2061" s="178" t="s">
        <v>97</v>
      </c>
      <c r="B2061" s="33" t="s">
        <v>621</v>
      </c>
      <c r="C2061" s="33" t="s">
        <v>220</v>
      </c>
      <c r="D2061" s="33" t="s">
        <v>185</v>
      </c>
      <c r="E2061" s="33" t="s">
        <v>794</v>
      </c>
      <c r="F2061" s="37">
        <v>2069.9000000000005</v>
      </c>
      <c r="G2061" s="33">
        <v>12</v>
      </c>
      <c r="H2061" s="33">
        <v>12</v>
      </c>
      <c r="I2061" s="37">
        <f>Table1[[#This Row],[SumOfPaid]]*Table1[[#This Row],[Actuarial Factor 6/13/22]]</f>
        <v>2288.54586834673</v>
      </c>
      <c r="J2061" s="33">
        <v>1.1056311263088696</v>
      </c>
      <c r="K2061" s="33" t="s">
        <v>336</v>
      </c>
      <c r="L2061" s="33" t="s">
        <v>805</v>
      </c>
      <c r="M2061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61" s="35" t="str">
        <f>IFERROR(IF(Table1[[#This Row],[Medicare Rate in CR]]&gt;0,"Y","N"),"N")</f>
        <v>Y</v>
      </c>
      <c r="O2061" s="40">
        <f>Table1[[#This Row],[Medicare Rate in CR]]*Table1[[#This Row],[SumOfUnits]]*Table1[[#This Row],[Actuarial Factor 6/13/22]]</f>
        <v>3088.8237901916154</v>
      </c>
      <c r="P206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3088.8237901916154</v>
      </c>
      <c r="Q2061" s="37">
        <f>Table1[[#This Row],[Trended Medicare Pricing for all RHCs]]-Table1[[#This Row],[SumOfSFY23 Estimated Payment 6/13/2022]]</f>
        <v>800.27792184488544</v>
      </c>
      <c r="R2061" s="35">
        <f>Table1[[#This Row],[SumOfUnits]]*Table1[[#This Row],[Actuarial Factor 6/13/22]]</f>
        <v>13.267573515706435</v>
      </c>
    </row>
    <row r="2062" spans="1:18" x14ac:dyDescent="0.2">
      <c r="A2062" s="178" t="s">
        <v>97</v>
      </c>
      <c r="B2062" s="33" t="s">
        <v>621</v>
      </c>
      <c r="C2062" s="33" t="s">
        <v>220</v>
      </c>
      <c r="D2062" s="33" t="s">
        <v>185</v>
      </c>
      <c r="E2062" s="33" t="s">
        <v>607</v>
      </c>
      <c r="F2062" s="37">
        <v>514.08000000000004</v>
      </c>
      <c r="G2062" s="33">
        <v>3</v>
      </c>
      <c r="H2062" s="33">
        <v>3</v>
      </c>
      <c r="I2062" s="37">
        <f>Table1[[#This Row],[SumOfPaid]]*Table1[[#This Row],[Actuarial Factor 6/13/22]]</f>
        <v>846.1435964509343</v>
      </c>
      <c r="J2062" s="33">
        <v>1.6459375903574041</v>
      </c>
      <c r="K2062" s="33" t="s">
        <v>336</v>
      </c>
      <c r="L2062" s="33" t="s">
        <v>805</v>
      </c>
      <c r="M2062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62" s="35" t="str">
        <f>IFERROR(IF(Table1[[#This Row],[Medicare Rate in CR]]&gt;0,"Y","N"),"N")</f>
        <v>Y</v>
      </c>
      <c r="O2062" s="40">
        <f>Table1[[#This Row],[Medicare Rate in CR]]*Table1[[#This Row],[SumOfUnits]]*Table1[[#This Row],[Actuarial Factor 6/13/22]]</f>
        <v>1149.5721912333217</v>
      </c>
      <c r="P206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1149.5721912333217</v>
      </c>
      <c r="Q2062" s="37">
        <f>Table1[[#This Row],[Trended Medicare Pricing for all RHCs]]-Table1[[#This Row],[SumOfSFY23 Estimated Payment 6/13/2022]]</f>
        <v>303.42859478238745</v>
      </c>
      <c r="R2062" s="35">
        <f>Table1[[#This Row],[SumOfUnits]]*Table1[[#This Row],[Actuarial Factor 6/13/22]]</f>
        <v>4.9378127710722124</v>
      </c>
    </row>
    <row r="2063" spans="1:18" x14ac:dyDescent="0.2">
      <c r="A2063" s="178" t="s">
        <v>97</v>
      </c>
      <c r="B2063" s="33" t="s">
        <v>621</v>
      </c>
      <c r="C2063" s="33" t="s">
        <v>220</v>
      </c>
      <c r="D2063" s="33" t="s">
        <v>185</v>
      </c>
      <c r="E2063" s="33" t="s">
        <v>797</v>
      </c>
      <c r="F2063" s="37">
        <v>5933.77</v>
      </c>
      <c r="G2063" s="33">
        <v>34</v>
      </c>
      <c r="H2063" s="33">
        <v>34</v>
      </c>
      <c r="I2063" s="37">
        <f>Table1[[#This Row],[SumOfPaid]]*Table1[[#This Row],[Actuarial Factor 6/13/22]]</f>
        <v>5632.1971952178465</v>
      </c>
      <c r="J2063" s="33">
        <v>0.94917686314397864</v>
      </c>
      <c r="K2063" s="33" t="s">
        <v>336</v>
      </c>
      <c r="L2063" s="33" t="s">
        <v>805</v>
      </c>
      <c r="M2063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63" s="35" t="str">
        <f>IFERROR(IF(Table1[[#This Row],[Medicare Rate in CR]]&gt;0,"Y","N"),"N")</f>
        <v>Y</v>
      </c>
      <c r="O2063" s="40">
        <f>Table1[[#This Row],[Medicare Rate in CR]]*Table1[[#This Row],[SumOfUnits]]*Table1[[#This Row],[Actuarial Factor 6/13/22]]</f>
        <v>7513.2474272906884</v>
      </c>
      <c r="P206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7513.2474272906884</v>
      </c>
      <c r="Q2063" s="37">
        <f>Table1[[#This Row],[Trended Medicare Pricing for all RHCs]]-Table1[[#This Row],[SumOfSFY23 Estimated Payment 6/13/2022]]</f>
        <v>1881.0502320728419</v>
      </c>
      <c r="R2063" s="35">
        <f>Table1[[#This Row],[SumOfUnits]]*Table1[[#This Row],[Actuarial Factor 6/13/22]]</f>
        <v>32.272013346895271</v>
      </c>
    </row>
    <row r="2064" spans="1:18" x14ac:dyDescent="0.2">
      <c r="A2064" s="178" t="s">
        <v>97</v>
      </c>
      <c r="B2064" s="33" t="s">
        <v>621</v>
      </c>
      <c r="C2064" s="33" t="s">
        <v>220</v>
      </c>
      <c r="D2064" s="33" t="s">
        <v>185</v>
      </c>
      <c r="E2064" s="33" t="s">
        <v>796</v>
      </c>
      <c r="F2064" s="37">
        <v>2435.75</v>
      </c>
      <c r="G2064" s="33">
        <v>14</v>
      </c>
      <c r="H2064" s="33">
        <v>14</v>
      </c>
      <c r="I2064" s="37">
        <f>Table1[[#This Row],[SumOfPaid]]*Table1[[#This Row],[Actuarial Factor 6/13/22]]</f>
        <v>2445.6053546227299</v>
      </c>
      <c r="J2064" s="33">
        <v>1.004046127321248</v>
      </c>
      <c r="K2064" s="33" t="s">
        <v>336</v>
      </c>
      <c r="L2064" s="33" t="s">
        <v>805</v>
      </c>
      <c r="M2064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64" s="35" t="str">
        <f>IFERROR(IF(Table1[[#This Row],[Medicare Rate in CR]]&gt;0,"Y","N"),"N")</f>
        <v>Y</v>
      </c>
      <c r="O2064" s="40">
        <f>Table1[[#This Row],[Medicare Rate in CR]]*Table1[[#This Row],[SumOfUnits]]*Table1[[#This Row],[Actuarial Factor 6/13/22]]</f>
        <v>3272.5277046232363</v>
      </c>
      <c r="P206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3272.5277046232363</v>
      </c>
      <c r="Q2064" s="37">
        <f>Table1[[#This Row],[Trended Medicare Pricing for all RHCs]]-Table1[[#This Row],[SumOfSFY23 Estimated Payment 6/13/2022]]</f>
        <v>826.92235000050641</v>
      </c>
      <c r="R2064" s="35">
        <f>Table1[[#This Row],[SumOfUnits]]*Table1[[#This Row],[Actuarial Factor 6/13/22]]</f>
        <v>14.056645782497473</v>
      </c>
    </row>
    <row r="2065" spans="1:18" x14ac:dyDescent="0.2">
      <c r="A2065" s="178" t="s">
        <v>97</v>
      </c>
      <c r="B2065" s="33" t="s">
        <v>621</v>
      </c>
      <c r="C2065" s="33" t="s">
        <v>220</v>
      </c>
      <c r="D2065" s="33" t="s">
        <v>185</v>
      </c>
      <c r="E2065" s="33" t="s">
        <v>795</v>
      </c>
      <c r="F2065" s="37">
        <v>84983.080000000016</v>
      </c>
      <c r="G2065" s="33">
        <v>493</v>
      </c>
      <c r="H2065" s="33">
        <v>493</v>
      </c>
      <c r="I2065" s="37">
        <f>Table1[[#This Row],[SumOfPaid]]*Table1[[#This Row],[Actuarial Factor 6/13/22]]</f>
        <v>102749.61950300839</v>
      </c>
      <c r="J2065" s="33">
        <v>1.2090597269833991</v>
      </c>
      <c r="K2065" s="33" t="s">
        <v>336</v>
      </c>
      <c r="L2065" s="33" t="s">
        <v>805</v>
      </c>
      <c r="M2065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65" s="35" t="str">
        <f>IFERROR(IF(Table1[[#This Row],[Medicare Rate in CR]]&gt;0,"Y","N"),"N")</f>
        <v>Y</v>
      </c>
      <c r="O2065" s="40">
        <f>Table1[[#This Row],[Medicare Rate in CR]]*Table1[[#This Row],[SumOfUnits]]*Table1[[#This Row],[Actuarial Factor 6/13/22]]</f>
        <v>138770.22915422954</v>
      </c>
      <c r="P206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138770.22915422954</v>
      </c>
      <c r="Q2065" s="37">
        <f>Table1[[#This Row],[Trended Medicare Pricing for all RHCs]]-Table1[[#This Row],[SumOfSFY23 Estimated Payment 6/13/2022]]</f>
        <v>36020.609651221152</v>
      </c>
      <c r="R2065" s="35">
        <f>Table1[[#This Row],[SumOfUnits]]*Table1[[#This Row],[Actuarial Factor 6/13/22]]</f>
        <v>596.06644540281582</v>
      </c>
    </row>
    <row r="2066" spans="1:18" x14ac:dyDescent="0.2">
      <c r="A2066" s="178" t="s">
        <v>97</v>
      </c>
      <c r="B2066" s="33" t="s">
        <v>621</v>
      </c>
      <c r="C2066" s="33" t="s">
        <v>192</v>
      </c>
      <c r="D2066" s="33" t="s">
        <v>184</v>
      </c>
      <c r="E2066" s="33" t="s">
        <v>791</v>
      </c>
      <c r="F2066" s="37">
        <v>347.86</v>
      </c>
      <c r="G2066" s="33">
        <v>2</v>
      </c>
      <c r="H2066" s="33">
        <v>2</v>
      </c>
      <c r="I2066" s="37">
        <f>Table1[[#This Row],[SumOfPaid]]*Table1[[#This Row],[Actuarial Factor 6/13/22]]</f>
        <v>534.30661658335214</v>
      </c>
      <c r="J2066" s="33">
        <v>1.535981764455103</v>
      </c>
      <c r="K2066" s="33" t="s">
        <v>336</v>
      </c>
      <c r="L2066" s="33" t="s">
        <v>805</v>
      </c>
      <c r="M2066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66" s="35" t="str">
        <f>IFERROR(IF(Table1[[#This Row],[Medicare Rate in CR]]&gt;0,"Y","N"),"N")</f>
        <v>Y</v>
      </c>
      <c r="O2066" s="40">
        <f>Table1[[#This Row],[Medicare Rate in CR]]*Table1[[#This Row],[SumOfUnits]]*Table1[[#This Row],[Actuarial Factor 6/13/22]]</f>
        <v>715.18382916558505</v>
      </c>
      <c r="P206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715.18382916558505</v>
      </c>
      <c r="Q2066" s="37">
        <f>Table1[[#This Row],[Trended Medicare Pricing for all RHCs]]-Table1[[#This Row],[SumOfSFY23 Estimated Payment 6/13/2022]]</f>
        <v>180.87721258223291</v>
      </c>
      <c r="R2066" s="35">
        <f>Table1[[#This Row],[SumOfUnits]]*Table1[[#This Row],[Actuarial Factor 6/13/22]]</f>
        <v>3.0719635289102061</v>
      </c>
    </row>
    <row r="2067" spans="1:18" x14ac:dyDescent="0.2">
      <c r="A2067" s="178" t="s">
        <v>97</v>
      </c>
      <c r="B2067" s="33" t="s">
        <v>621</v>
      </c>
      <c r="C2067" s="33" t="s">
        <v>192</v>
      </c>
      <c r="D2067" s="33" t="s">
        <v>185</v>
      </c>
      <c r="E2067" s="33" t="s">
        <v>795</v>
      </c>
      <c r="F2067" s="37">
        <v>171.36</v>
      </c>
      <c r="G2067" s="33">
        <v>1</v>
      </c>
      <c r="H2067" s="33">
        <v>1</v>
      </c>
      <c r="I2067" s="37">
        <f>Table1[[#This Row],[SumOfPaid]]*Table1[[#This Row],[Actuarial Factor 6/13/22]]</f>
        <v>192.25781976522202</v>
      </c>
      <c r="J2067" s="33">
        <v>1.1219527297223506</v>
      </c>
      <c r="K2067" s="33" t="s">
        <v>336</v>
      </c>
      <c r="L2067" s="33" t="s">
        <v>805</v>
      </c>
      <c r="M2067" s="35">
        <f>IFERROR(INDEX(FreeStand_MedicareCRs!E:E,MATCH(Table1[[#This Row],[Medicare Number]],FreeStand_MedicareCRs!A:A,0)),INDEX(HospitalBased_Mdcr_Rates!G:G,MATCH(Table1[[#This Row],[Medicare Number]],HospitalBased_Mdcr_Rates!E:E,0)))</f>
        <v>232.81</v>
      </c>
      <c r="N2067" s="35" t="str">
        <f>IFERROR(IF(Table1[[#This Row],[Medicare Rate in CR]]&gt;0,"Y","N"),"N")</f>
        <v>Y</v>
      </c>
      <c r="O2067" s="40">
        <f>Table1[[#This Row],[Medicare Rate in CR]]*Table1[[#This Row],[SumOfUnits]]*Table1[[#This Row],[Actuarial Factor 6/13/22]]</f>
        <v>261.20181500666047</v>
      </c>
      <c r="P206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261.20181500666047</v>
      </c>
      <c r="Q2067" s="37">
        <f>Table1[[#This Row],[Trended Medicare Pricing for all RHCs]]-Table1[[#This Row],[SumOfSFY23 Estimated Payment 6/13/2022]]</f>
        <v>68.943995241438444</v>
      </c>
      <c r="R2067" s="35">
        <f>Table1[[#This Row],[SumOfUnits]]*Table1[[#This Row],[Actuarial Factor 6/13/22]]</f>
        <v>1.1219527297223506</v>
      </c>
    </row>
    <row r="2068" spans="1:18" x14ac:dyDescent="0.2">
      <c r="A2068" s="178" t="s">
        <v>98</v>
      </c>
      <c r="B2068" s="33" t="s">
        <v>622</v>
      </c>
      <c r="C2068" s="33" t="s">
        <v>421</v>
      </c>
      <c r="D2068" s="33" t="s">
        <v>184</v>
      </c>
      <c r="E2068" s="33" t="s">
        <v>787</v>
      </c>
      <c r="F2068" s="37">
        <v>501.76</v>
      </c>
      <c r="G2068" s="33">
        <v>3</v>
      </c>
      <c r="H2068" s="33">
        <v>3</v>
      </c>
      <c r="I2068" s="37">
        <f>Table1[[#This Row],[SumOfPaid]]*Table1[[#This Row],[Actuarial Factor 6/13/22]]</f>
        <v>657.07720213802668</v>
      </c>
      <c r="J2068" s="33">
        <v>1.3095448065569728</v>
      </c>
      <c r="K2068" s="33" t="s">
        <v>225</v>
      </c>
      <c r="L2068" s="33" t="s">
        <v>805</v>
      </c>
      <c r="M2068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68" s="35" t="str">
        <f>IFERROR(IF(Table1[[#This Row],[Medicare Rate in CR]]&gt;0,"Y","N"),"N")</f>
        <v>Y</v>
      </c>
      <c r="O2068" s="40">
        <f>Table1[[#This Row],[Medicare Rate in CR]]*Table1[[#This Row],[SumOfUnits]]*Table1[[#This Row],[Actuarial Factor 6/13/22]]</f>
        <v>708.48993124345338</v>
      </c>
      <c r="P206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708.48993124345338</v>
      </c>
      <c r="Q2068" s="37">
        <f>Table1[[#This Row],[Trended Medicare Pricing for all RHCs]]-Table1[[#This Row],[SumOfSFY23 Estimated Payment 6/13/2022]]</f>
        <v>51.412729105426706</v>
      </c>
      <c r="R2068" s="35">
        <f>Table1[[#This Row],[SumOfUnits]]*Table1[[#This Row],[Actuarial Factor 6/13/22]]</f>
        <v>3.9286344196709182</v>
      </c>
    </row>
    <row r="2069" spans="1:18" x14ac:dyDescent="0.2">
      <c r="A2069" s="178" t="s">
        <v>98</v>
      </c>
      <c r="B2069" s="33" t="s">
        <v>622</v>
      </c>
      <c r="C2069" s="33" t="s">
        <v>421</v>
      </c>
      <c r="D2069" s="33" t="s">
        <v>185</v>
      </c>
      <c r="E2069" s="33" t="s">
        <v>795</v>
      </c>
      <c r="F2069" s="37">
        <v>166.42</v>
      </c>
      <c r="G2069" s="33">
        <v>1</v>
      </c>
      <c r="H2069" s="33">
        <v>1</v>
      </c>
      <c r="I2069" s="37">
        <f>Table1[[#This Row],[SumOfPaid]]*Table1[[#This Row],[Actuarial Factor 6/13/22]]</f>
        <v>192.60127338740915</v>
      </c>
      <c r="J2069" s="33">
        <v>1.1573204746269028</v>
      </c>
      <c r="K2069" s="33" t="s">
        <v>225</v>
      </c>
      <c r="L2069" s="33" t="s">
        <v>805</v>
      </c>
      <c r="M2069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69" s="35" t="str">
        <f>IFERROR(IF(Table1[[#This Row],[Medicare Rate in CR]]&gt;0,"Y","N"),"N")</f>
        <v>Y</v>
      </c>
      <c r="O2069" s="40">
        <f>Table1[[#This Row],[Medicare Rate in CR]]*Table1[[#This Row],[SumOfUnits]]*Table1[[#This Row],[Actuarial Factor 6/13/22]]</f>
        <v>208.71117439421565</v>
      </c>
      <c r="P206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208.71117439421565</v>
      </c>
      <c r="Q2069" s="37">
        <f>Table1[[#This Row],[Trended Medicare Pricing for all RHCs]]-Table1[[#This Row],[SumOfSFY23 Estimated Payment 6/13/2022]]</f>
        <v>16.109901006806496</v>
      </c>
      <c r="R2069" s="35">
        <f>Table1[[#This Row],[SumOfUnits]]*Table1[[#This Row],[Actuarial Factor 6/13/22]]</f>
        <v>1.1573204746269028</v>
      </c>
    </row>
    <row r="2070" spans="1:18" x14ac:dyDescent="0.2">
      <c r="A2070" s="178" t="s">
        <v>98</v>
      </c>
      <c r="B2070" s="33" t="s">
        <v>622</v>
      </c>
      <c r="C2070" s="33" t="s">
        <v>426</v>
      </c>
      <c r="D2070" s="33" t="s">
        <v>184</v>
      </c>
      <c r="E2070" s="33" t="s">
        <v>790</v>
      </c>
      <c r="F2070" s="37">
        <v>332.84</v>
      </c>
      <c r="G2070" s="33">
        <v>2</v>
      </c>
      <c r="H2070" s="33">
        <v>2</v>
      </c>
      <c r="I2070" s="37">
        <f>Table1[[#This Row],[SumOfPaid]]*Table1[[#This Row],[Actuarial Factor 6/13/22]]</f>
        <v>682.67035245042291</v>
      </c>
      <c r="J2070" s="33">
        <v>2.0510466063286352</v>
      </c>
      <c r="K2070" s="33" t="s">
        <v>225</v>
      </c>
      <c r="L2070" s="33" t="s">
        <v>805</v>
      </c>
      <c r="M2070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70" s="35" t="str">
        <f>IFERROR(IF(Table1[[#This Row],[Medicare Rate in CR]]&gt;0,"Y","N"),"N")</f>
        <v>Y</v>
      </c>
      <c r="O2070" s="40">
        <f>Table1[[#This Row],[Medicare Rate in CR]]*Table1[[#This Row],[SumOfUnits]]*Table1[[#This Row],[Actuarial Factor 6/13/22]]</f>
        <v>739.77148997061215</v>
      </c>
      <c r="P207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739.77148997061215</v>
      </c>
      <c r="Q2070" s="37">
        <f>Table1[[#This Row],[Trended Medicare Pricing for all RHCs]]-Table1[[#This Row],[SumOfSFY23 Estimated Payment 6/13/2022]]</f>
        <v>57.101137520189241</v>
      </c>
      <c r="R2070" s="35">
        <f>Table1[[#This Row],[SumOfUnits]]*Table1[[#This Row],[Actuarial Factor 6/13/22]]</f>
        <v>4.1020932126572704</v>
      </c>
    </row>
    <row r="2071" spans="1:18" x14ac:dyDescent="0.2">
      <c r="A2071" s="178" t="s">
        <v>98</v>
      </c>
      <c r="B2071" s="33" t="s">
        <v>622</v>
      </c>
      <c r="C2071" s="33" t="s">
        <v>426</v>
      </c>
      <c r="D2071" s="33" t="s">
        <v>184</v>
      </c>
      <c r="E2071" s="33" t="s">
        <v>789</v>
      </c>
      <c r="F2071" s="37">
        <v>166.42</v>
      </c>
      <c r="G2071" s="33">
        <v>1</v>
      </c>
      <c r="H2071" s="33">
        <v>1</v>
      </c>
      <c r="I2071" s="37">
        <f>Table1[[#This Row],[SumOfPaid]]*Table1[[#This Row],[Actuarial Factor 6/13/22]]</f>
        <v>252.46359197915885</v>
      </c>
      <c r="J2071" s="33">
        <v>1.5170267514671245</v>
      </c>
      <c r="K2071" s="33" t="s">
        <v>225</v>
      </c>
      <c r="L2071" s="33" t="s">
        <v>805</v>
      </c>
      <c r="M2071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71" s="35" t="str">
        <f>IFERROR(IF(Table1[[#This Row],[Medicare Rate in CR]]&gt;0,"Y","N"),"N")</f>
        <v>Y</v>
      </c>
      <c r="O2071" s="40">
        <f>Table1[[#This Row],[Medicare Rate in CR]]*Table1[[#This Row],[SumOfUnits]]*Table1[[#This Row],[Actuarial Factor 6/13/22]]</f>
        <v>273.58060435958123</v>
      </c>
      <c r="P207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273.58060435958123</v>
      </c>
      <c r="Q2071" s="37">
        <f>Table1[[#This Row],[Trended Medicare Pricing for all RHCs]]-Table1[[#This Row],[SumOfSFY23 Estimated Payment 6/13/2022]]</f>
        <v>21.117012380422381</v>
      </c>
      <c r="R2071" s="35">
        <f>Table1[[#This Row],[SumOfUnits]]*Table1[[#This Row],[Actuarial Factor 6/13/22]]</f>
        <v>1.5170267514671245</v>
      </c>
    </row>
    <row r="2072" spans="1:18" x14ac:dyDescent="0.2">
      <c r="A2072" s="178" t="s">
        <v>98</v>
      </c>
      <c r="B2072" s="33" t="s">
        <v>622</v>
      </c>
      <c r="C2072" s="33" t="s">
        <v>426</v>
      </c>
      <c r="D2072" s="33" t="s">
        <v>184</v>
      </c>
      <c r="E2072" s="33" t="s">
        <v>788</v>
      </c>
      <c r="F2072" s="37">
        <v>665.68</v>
      </c>
      <c r="G2072" s="33">
        <v>4</v>
      </c>
      <c r="H2072" s="33">
        <v>4</v>
      </c>
      <c r="I2072" s="37">
        <f>Table1[[#This Row],[SumOfPaid]]*Table1[[#This Row],[Actuarial Factor 6/13/22]]</f>
        <v>1450.8184063486999</v>
      </c>
      <c r="J2072" s="33">
        <v>2.179453200259434</v>
      </c>
      <c r="K2072" s="33" t="s">
        <v>225</v>
      </c>
      <c r="L2072" s="33" t="s">
        <v>805</v>
      </c>
      <c r="M2072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72" s="35" t="str">
        <f>IFERROR(IF(Table1[[#This Row],[Medicare Rate in CR]]&gt;0,"Y","N"),"N")</f>
        <v>Y</v>
      </c>
      <c r="O2072" s="40">
        <f>Table1[[#This Row],[Medicare Rate in CR]]*Table1[[#This Row],[SumOfUnits]]*Table1[[#This Row],[Actuarial Factor 6/13/22]]</f>
        <v>1572.1703605391453</v>
      </c>
      <c r="P207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1572.1703605391453</v>
      </c>
      <c r="Q2072" s="37">
        <f>Table1[[#This Row],[Trended Medicare Pricing for all RHCs]]-Table1[[#This Row],[SumOfSFY23 Estimated Payment 6/13/2022]]</f>
        <v>121.35195419044544</v>
      </c>
      <c r="R2072" s="35">
        <f>Table1[[#This Row],[SumOfUnits]]*Table1[[#This Row],[Actuarial Factor 6/13/22]]</f>
        <v>8.717812801037736</v>
      </c>
    </row>
    <row r="2073" spans="1:18" x14ac:dyDescent="0.2">
      <c r="A2073" s="178" t="s">
        <v>98</v>
      </c>
      <c r="B2073" s="33" t="s">
        <v>622</v>
      </c>
      <c r="C2073" s="33" t="s">
        <v>426</v>
      </c>
      <c r="D2073" s="33" t="s">
        <v>185</v>
      </c>
      <c r="E2073" s="33" t="s">
        <v>794</v>
      </c>
      <c r="F2073" s="37">
        <v>251.17</v>
      </c>
      <c r="G2073" s="33">
        <v>2</v>
      </c>
      <c r="H2073" s="33">
        <v>2</v>
      </c>
      <c r="I2073" s="37">
        <f>Table1[[#This Row],[SumOfPaid]]*Table1[[#This Row],[Actuarial Factor 6/13/22]]</f>
        <v>278.55131524881841</v>
      </c>
      <c r="J2073" s="33">
        <v>1.1090150704654951</v>
      </c>
      <c r="K2073" s="33" t="s">
        <v>225</v>
      </c>
      <c r="L2073" s="33" t="s">
        <v>805</v>
      </c>
      <c r="M2073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73" s="35" t="str">
        <f>IFERROR(IF(Table1[[#This Row],[Medicare Rate in CR]]&gt;0,"Y","N"),"N")</f>
        <v>Y</v>
      </c>
      <c r="O2073" s="40">
        <f>Table1[[#This Row],[Medicare Rate in CR]]*Table1[[#This Row],[SumOfUnits]]*Table1[[#This Row],[Actuarial Factor 6/13/22]]</f>
        <v>399.99955561549478</v>
      </c>
      <c r="P207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399.99955561549478</v>
      </c>
      <c r="Q2073" s="37">
        <f>Table1[[#This Row],[Trended Medicare Pricing for all RHCs]]-Table1[[#This Row],[SumOfSFY23 Estimated Payment 6/13/2022]]</f>
        <v>121.44824036667637</v>
      </c>
      <c r="R2073" s="35">
        <f>Table1[[#This Row],[SumOfUnits]]*Table1[[#This Row],[Actuarial Factor 6/13/22]]</f>
        <v>2.2180301409309902</v>
      </c>
    </row>
    <row r="2074" spans="1:18" x14ac:dyDescent="0.2">
      <c r="A2074" s="178" t="s">
        <v>98</v>
      </c>
      <c r="B2074" s="33" t="s">
        <v>622</v>
      </c>
      <c r="C2074" s="33" t="s">
        <v>426</v>
      </c>
      <c r="D2074" s="33" t="s">
        <v>185</v>
      </c>
      <c r="E2074" s="33" t="s">
        <v>795</v>
      </c>
      <c r="F2074" s="37">
        <v>1333.86</v>
      </c>
      <c r="G2074" s="33">
        <v>8</v>
      </c>
      <c r="H2074" s="33">
        <v>8</v>
      </c>
      <c r="I2074" s="37">
        <f>Table1[[#This Row],[SumOfPaid]]*Table1[[#This Row],[Actuarial Factor 6/13/22]]</f>
        <v>1487.175549891848</v>
      </c>
      <c r="J2074" s="33">
        <v>1.1149412606209408</v>
      </c>
      <c r="K2074" s="33" t="s">
        <v>225</v>
      </c>
      <c r="L2074" s="33" t="s">
        <v>805</v>
      </c>
      <c r="M2074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74" s="35" t="str">
        <f>IFERROR(IF(Table1[[#This Row],[Medicare Rate in CR]]&gt;0,"Y","N"),"N")</f>
        <v>Y</v>
      </c>
      <c r="O2074" s="40">
        <f>Table1[[#This Row],[Medicare Rate in CR]]*Table1[[#This Row],[SumOfUnits]]*Table1[[#This Row],[Actuarial Factor 6/13/22]]</f>
        <v>1608.5480555230438</v>
      </c>
      <c r="P207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1608.5480555230438</v>
      </c>
      <c r="Q2074" s="37">
        <f>Table1[[#This Row],[Trended Medicare Pricing for all RHCs]]-Table1[[#This Row],[SumOfSFY23 Estimated Payment 6/13/2022]]</f>
        <v>121.37250563119574</v>
      </c>
      <c r="R2074" s="35">
        <f>Table1[[#This Row],[SumOfUnits]]*Table1[[#This Row],[Actuarial Factor 6/13/22]]</f>
        <v>8.9195300849675263</v>
      </c>
    </row>
    <row r="2075" spans="1:18" x14ac:dyDescent="0.2">
      <c r="A2075" s="178" t="s">
        <v>98</v>
      </c>
      <c r="B2075" s="33" t="s">
        <v>622</v>
      </c>
      <c r="C2075" s="33" t="s">
        <v>413</v>
      </c>
      <c r="D2075" s="33" t="s">
        <v>184</v>
      </c>
      <c r="E2075" s="33" t="s">
        <v>786</v>
      </c>
      <c r="F2075" s="37">
        <v>670.68</v>
      </c>
      <c r="G2075" s="33">
        <v>4</v>
      </c>
      <c r="H2075" s="33">
        <v>4</v>
      </c>
      <c r="I2075" s="37">
        <f>Table1[[#This Row],[SumOfPaid]]*Table1[[#This Row],[Actuarial Factor 6/13/22]]</f>
        <v>953.30314916005432</v>
      </c>
      <c r="J2075" s="33">
        <v>1.4213979083319235</v>
      </c>
      <c r="K2075" s="33" t="s">
        <v>225</v>
      </c>
      <c r="L2075" s="33" t="s">
        <v>805</v>
      </c>
      <c r="M2075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75" s="35" t="str">
        <f>IFERROR(IF(Table1[[#This Row],[Medicare Rate in CR]]&gt;0,"Y","N"),"N")</f>
        <v>Y</v>
      </c>
      <c r="O2075" s="40">
        <f>Table1[[#This Row],[Medicare Rate in CR]]*Table1[[#This Row],[SumOfUnits]]*Table1[[#This Row],[Actuarial Factor 6/13/22]]</f>
        <v>1025.3395951543164</v>
      </c>
      <c r="P207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1025.3395951543164</v>
      </c>
      <c r="Q2075" s="37">
        <f>Table1[[#This Row],[Trended Medicare Pricing for all RHCs]]-Table1[[#This Row],[SumOfSFY23 Estimated Payment 6/13/2022]]</f>
        <v>72.036445994262067</v>
      </c>
      <c r="R2075" s="35">
        <f>Table1[[#This Row],[SumOfUnits]]*Table1[[#This Row],[Actuarial Factor 6/13/22]]</f>
        <v>5.6855916333276939</v>
      </c>
    </row>
    <row r="2076" spans="1:18" x14ac:dyDescent="0.2">
      <c r="A2076" s="178" t="s">
        <v>98</v>
      </c>
      <c r="B2076" s="33" t="s">
        <v>622</v>
      </c>
      <c r="C2076" s="33" t="s">
        <v>413</v>
      </c>
      <c r="D2076" s="33" t="s">
        <v>184</v>
      </c>
      <c r="E2076" s="33" t="s">
        <v>789</v>
      </c>
      <c r="F2076" s="37">
        <v>1164.94</v>
      </c>
      <c r="G2076" s="33">
        <v>7</v>
      </c>
      <c r="H2076" s="33">
        <v>7</v>
      </c>
      <c r="I2076" s="37">
        <f>Table1[[#This Row],[SumOfPaid]]*Table1[[#This Row],[Actuarial Factor 6/13/22]]</f>
        <v>1760.6720330001488</v>
      </c>
      <c r="J2076" s="33">
        <v>1.5113843056296021</v>
      </c>
      <c r="K2076" s="33" t="s">
        <v>225</v>
      </c>
      <c r="L2076" s="33" t="s">
        <v>805</v>
      </c>
      <c r="M2076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76" s="35" t="str">
        <f>IFERROR(IF(Table1[[#This Row],[Medicare Rate in CR]]&gt;0,"Y","N"),"N")</f>
        <v>Y</v>
      </c>
      <c r="O2076" s="40">
        <f>Table1[[#This Row],[Medicare Rate in CR]]*Table1[[#This Row],[SumOfUnits]]*Table1[[#This Row],[Actuarial Factor 6/13/22]]</f>
        <v>1907.9413197406973</v>
      </c>
      <c r="P207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1907.9413197406973</v>
      </c>
      <c r="Q2076" s="37">
        <f>Table1[[#This Row],[Trended Medicare Pricing for all RHCs]]-Table1[[#This Row],[SumOfSFY23 Estimated Payment 6/13/2022]]</f>
        <v>147.26928674054852</v>
      </c>
      <c r="R2076" s="35">
        <f>Table1[[#This Row],[SumOfUnits]]*Table1[[#This Row],[Actuarial Factor 6/13/22]]</f>
        <v>10.579690139407216</v>
      </c>
    </row>
    <row r="2077" spans="1:18" x14ac:dyDescent="0.2">
      <c r="A2077" s="178" t="s">
        <v>98</v>
      </c>
      <c r="B2077" s="33" t="s">
        <v>622</v>
      </c>
      <c r="C2077" s="33" t="s">
        <v>413</v>
      </c>
      <c r="D2077" s="33" t="s">
        <v>184</v>
      </c>
      <c r="E2077" s="33" t="s">
        <v>787</v>
      </c>
      <c r="F2077" s="37">
        <v>168.92</v>
      </c>
      <c r="G2077" s="33">
        <v>1</v>
      </c>
      <c r="H2077" s="33">
        <v>1</v>
      </c>
      <c r="I2077" s="37">
        <f>Table1[[#This Row],[SumOfPaid]]*Table1[[#This Row],[Actuarial Factor 6/13/22]]</f>
        <v>214.12632251963763</v>
      </c>
      <c r="J2077" s="33">
        <v>1.2676197165500689</v>
      </c>
      <c r="K2077" s="33" t="s">
        <v>225</v>
      </c>
      <c r="L2077" s="33" t="s">
        <v>805</v>
      </c>
      <c r="M2077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77" s="35" t="str">
        <f>IFERROR(IF(Table1[[#This Row],[Medicare Rate in CR]]&gt;0,"Y","N"),"N")</f>
        <v>Y</v>
      </c>
      <c r="O2077" s="40">
        <f>Table1[[#This Row],[Medicare Rate in CR]]*Table1[[#This Row],[SumOfUnits]]*Table1[[#This Row],[Actuarial Factor 6/13/22]]</f>
        <v>228.60253968263942</v>
      </c>
      <c r="P207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228.60253968263942</v>
      </c>
      <c r="Q2077" s="37">
        <f>Table1[[#This Row],[Trended Medicare Pricing for all RHCs]]-Table1[[#This Row],[SumOfSFY23 Estimated Payment 6/13/2022]]</f>
        <v>14.476217163001792</v>
      </c>
      <c r="R2077" s="35">
        <f>Table1[[#This Row],[SumOfUnits]]*Table1[[#This Row],[Actuarial Factor 6/13/22]]</f>
        <v>1.2676197165500689</v>
      </c>
    </row>
    <row r="2078" spans="1:18" x14ac:dyDescent="0.2">
      <c r="A2078" s="178" t="s">
        <v>98</v>
      </c>
      <c r="B2078" s="33" t="s">
        <v>622</v>
      </c>
      <c r="C2078" s="33" t="s">
        <v>424</v>
      </c>
      <c r="D2078" s="33" t="s">
        <v>184</v>
      </c>
      <c r="E2078" s="33" t="s">
        <v>786</v>
      </c>
      <c r="F2078" s="37">
        <v>332.84</v>
      </c>
      <c r="G2078" s="33">
        <v>2</v>
      </c>
      <c r="H2078" s="33">
        <v>2</v>
      </c>
      <c r="I2078" s="37">
        <f>Table1[[#This Row],[SumOfPaid]]*Table1[[#This Row],[Actuarial Factor 6/13/22]]</f>
        <v>471.82343926179345</v>
      </c>
      <c r="J2078" s="33">
        <v>1.4175683188973485</v>
      </c>
      <c r="K2078" s="33" t="s">
        <v>225</v>
      </c>
      <c r="L2078" s="33" t="s">
        <v>805</v>
      </c>
      <c r="M2078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78" s="35" t="str">
        <f>IFERROR(IF(Table1[[#This Row],[Medicare Rate in CR]]&gt;0,"Y","N"),"N")</f>
        <v>Y</v>
      </c>
      <c r="O2078" s="40">
        <f>Table1[[#This Row],[Medicare Rate in CR]]*Table1[[#This Row],[SumOfUnits]]*Table1[[#This Row],[Actuarial Factor 6/13/22]]</f>
        <v>511.28854125989568</v>
      </c>
      <c r="P207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511.28854125989568</v>
      </c>
      <c r="Q2078" s="37">
        <f>Table1[[#This Row],[Trended Medicare Pricing for all RHCs]]-Table1[[#This Row],[SumOfSFY23 Estimated Payment 6/13/2022]]</f>
        <v>39.465101998102227</v>
      </c>
      <c r="R2078" s="35">
        <f>Table1[[#This Row],[SumOfUnits]]*Table1[[#This Row],[Actuarial Factor 6/13/22]]</f>
        <v>2.8351366377946969</v>
      </c>
    </row>
    <row r="2079" spans="1:18" x14ac:dyDescent="0.2">
      <c r="A2079" s="178" t="s">
        <v>98</v>
      </c>
      <c r="B2079" s="33" t="s">
        <v>622</v>
      </c>
      <c r="C2079" s="33" t="s">
        <v>424</v>
      </c>
      <c r="D2079" s="33" t="s">
        <v>2</v>
      </c>
      <c r="E2079" s="33" t="s">
        <v>800</v>
      </c>
      <c r="F2079" s="37">
        <v>335.34</v>
      </c>
      <c r="G2079" s="33">
        <v>2</v>
      </c>
      <c r="H2079" s="33">
        <v>2</v>
      </c>
      <c r="I2079" s="37">
        <f>Table1[[#This Row],[SumOfPaid]]*Table1[[#This Row],[Actuarial Factor 6/13/22]]</f>
        <v>448.29999124736304</v>
      </c>
      <c r="J2079" s="33">
        <v>1.3368521239558748</v>
      </c>
      <c r="K2079" s="33" t="s">
        <v>225</v>
      </c>
      <c r="L2079" s="33" t="s">
        <v>805</v>
      </c>
      <c r="M2079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79" s="35" t="str">
        <f>IFERROR(IF(Table1[[#This Row],[Medicare Rate in CR]]&gt;0,"Y","N"),"N")</f>
        <v>Y</v>
      </c>
      <c r="O2079" s="40">
        <f>Table1[[#This Row],[Medicare Rate in CR]]*Table1[[#This Row],[SumOfUnits]]*Table1[[#This Row],[Actuarial Factor 6/13/22]]</f>
        <v>482.17582406840495</v>
      </c>
      <c r="P207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482.17582406840495</v>
      </c>
      <c r="Q2079" s="37">
        <f>Table1[[#This Row],[Trended Medicare Pricing for all RHCs]]-Table1[[#This Row],[SumOfSFY23 Estimated Payment 6/13/2022]]</f>
        <v>33.875832821041911</v>
      </c>
      <c r="R2079" s="35">
        <f>Table1[[#This Row],[SumOfUnits]]*Table1[[#This Row],[Actuarial Factor 6/13/22]]</f>
        <v>2.6737042479117497</v>
      </c>
    </row>
    <row r="2080" spans="1:18" x14ac:dyDescent="0.2">
      <c r="A2080" s="178" t="s">
        <v>98</v>
      </c>
      <c r="B2080" s="33" t="s">
        <v>622</v>
      </c>
      <c r="C2080" s="33" t="s">
        <v>423</v>
      </c>
      <c r="D2080" s="33" t="s">
        <v>184</v>
      </c>
      <c r="E2080" s="33" t="s">
        <v>786</v>
      </c>
      <c r="F2080" s="37">
        <v>337.84</v>
      </c>
      <c r="G2080" s="33">
        <v>2</v>
      </c>
      <c r="H2080" s="33">
        <v>2</v>
      </c>
      <c r="I2080" s="37">
        <f>Table1[[#This Row],[SumOfPaid]]*Table1[[#This Row],[Actuarial Factor 6/13/22]]</f>
        <v>505.95980774676269</v>
      </c>
      <c r="J2080" s="33">
        <v>1.4976314460891627</v>
      </c>
      <c r="K2080" s="33" t="s">
        <v>225</v>
      </c>
      <c r="L2080" s="33" t="s">
        <v>805</v>
      </c>
      <c r="M2080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80" s="35" t="str">
        <f>IFERROR(IF(Table1[[#This Row],[Medicare Rate in CR]]&gt;0,"Y","N"),"N")</f>
        <v>Y</v>
      </c>
      <c r="O2080" s="40">
        <f>Table1[[#This Row],[Medicare Rate in CR]]*Table1[[#This Row],[SumOfUnits]]*Table1[[#This Row],[Actuarial Factor 6/13/22]]</f>
        <v>540.1657099754392</v>
      </c>
      <c r="P208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540.1657099754392</v>
      </c>
      <c r="Q2080" s="37">
        <f>Table1[[#This Row],[Trended Medicare Pricing for all RHCs]]-Table1[[#This Row],[SumOfSFY23 Estimated Payment 6/13/2022]]</f>
        <v>34.205902228676507</v>
      </c>
      <c r="R2080" s="35">
        <f>Table1[[#This Row],[SumOfUnits]]*Table1[[#This Row],[Actuarial Factor 6/13/22]]</f>
        <v>2.9952628921783253</v>
      </c>
    </row>
    <row r="2081" spans="1:18" x14ac:dyDescent="0.2">
      <c r="A2081" s="178" t="s">
        <v>98</v>
      </c>
      <c r="B2081" s="33" t="s">
        <v>622</v>
      </c>
      <c r="C2081" s="33" t="s">
        <v>423</v>
      </c>
      <c r="D2081" s="33" t="s">
        <v>184</v>
      </c>
      <c r="E2081" s="33" t="s">
        <v>789</v>
      </c>
      <c r="F2081" s="37">
        <v>337.84</v>
      </c>
      <c r="G2081" s="33">
        <v>2</v>
      </c>
      <c r="H2081" s="33">
        <v>2</v>
      </c>
      <c r="I2081" s="37">
        <f>Table1[[#This Row],[SumOfPaid]]*Table1[[#This Row],[Actuarial Factor 6/13/22]]</f>
        <v>511.9882659890057</v>
      </c>
      <c r="J2081" s="33">
        <v>1.5154755682838199</v>
      </c>
      <c r="K2081" s="33" t="s">
        <v>225</v>
      </c>
      <c r="L2081" s="33" t="s">
        <v>805</v>
      </c>
      <c r="M2081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81" s="35" t="str">
        <f>IFERROR(IF(Table1[[#This Row],[Medicare Rate in CR]]&gt;0,"Y","N"),"N")</f>
        <v>Y</v>
      </c>
      <c r="O2081" s="40">
        <f>Table1[[#This Row],[Medicare Rate in CR]]*Table1[[#This Row],[SumOfUnits]]*Table1[[#This Row],[Actuarial Factor 6/13/22]]</f>
        <v>546.6017279686082</v>
      </c>
      <c r="P208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546.6017279686082</v>
      </c>
      <c r="Q2081" s="37">
        <f>Table1[[#This Row],[Trended Medicare Pricing for all RHCs]]-Table1[[#This Row],[SumOfSFY23 Estimated Payment 6/13/2022]]</f>
        <v>34.613461979602505</v>
      </c>
      <c r="R2081" s="35">
        <f>Table1[[#This Row],[SumOfUnits]]*Table1[[#This Row],[Actuarial Factor 6/13/22]]</f>
        <v>3.0309511365676398</v>
      </c>
    </row>
    <row r="2082" spans="1:18" x14ac:dyDescent="0.2">
      <c r="A2082" s="178" t="s">
        <v>98</v>
      </c>
      <c r="B2082" s="33" t="s">
        <v>622</v>
      </c>
      <c r="C2082" s="33" t="s">
        <v>381</v>
      </c>
      <c r="D2082" s="33" t="s">
        <v>184</v>
      </c>
      <c r="E2082" s="33" t="s">
        <v>792</v>
      </c>
      <c r="F2082" s="37">
        <v>332.84</v>
      </c>
      <c r="G2082" s="33">
        <v>2</v>
      </c>
      <c r="H2082" s="33">
        <v>2</v>
      </c>
      <c r="I2082" s="37">
        <f>Table1[[#This Row],[SumOfPaid]]*Table1[[#This Row],[Actuarial Factor 6/13/22]]</f>
        <v>472.27909502924962</v>
      </c>
      <c r="J2082" s="33">
        <v>1.4189373123099678</v>
      </c>
      <c r="K2082" s="33" t="s">
        <v>225</v>
      </c>
      <c r="L2082" s="33" t="s">
        <v>805</v>
      </c>
      <c r="M2082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82" s="35" t="str">
        <f>IFERROR(IF(Table1[[#This Row],[Medicare Rate in CR]]&gt;0,"Y","N"),"N")</f>
        <v>Y</v>
      </c>
      <c r="O2082" s="40">
        <f>Table1[[#This Row],[Medicare Rate in CR]]*Table1[[#This Row],[SumOfUnits]]*Table1[[#This Row],[Actuarial Factor 6/13/22]]</f>
        <v>511.78230980395921</v>
      </c>
      <c r="P208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511.78230980395921</v>
      </c>
      <c r="Q2082" s="37">
        <f>Table1[[#This Row],[Trended Medicare Pricing for all RHCs]]-Table1[[#This Row],[SumOfSFY23 Estimated Payment 6/13/2022]]</f>
        <v>39.503214774709591</v>
      </c>
      <c r="R2082" s="35">
        <f>Table1[[#This Row],[SumOfUnits]]*Table1[[#This Row],[Actuarial Factor 6/13/22]]</f>
        <v>2.8378746246199356</v>
      </c>
    </row>
    <row r="2083" spans="1:18" x14ac:dyDescent="0.2">
      <c r="A2083" s="178" t="s">
        <v>98</v>
      </c>
      <c r="B2083" s="33" t="s">
        <v>622</v>
      </c>
      <c r="C2083" s="33" t="s">
        <v>381</v>
      </c>
      <c r="D2083" s="33" t="s">
        <v>184</v>
      </c>
      <c r="E2083" s="33" t="s">
        <v>786</v>
      </c>
      <c r="F2083" s="37">
        <v>504.26</v>
      </c>
      <c r="G2083" s="33">
        <v>3</v>
      </c>
      <c r="H2083" s="33">
        <v>3</v>
      </c>
      <c r="I2083" s="37">
        <f>Table1[[#This Row],[SumOfPaid]]*Table1[[#This Row],[Actuarial Factor 6/13/22]]</f>
        <v>684.80114999270688</v>
      </c>
      <c r="J2083" s="33">
        <v>1.3580318684660828</v>
      </c>
      <c r="K2083" s="33" t="s">
        <v>225</v>
      </c>
      <c r="L2083" s="33" t="s">
        <v>805</v>
      </c>
      <c r="M2083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83" s="35" t="str">
        <f>IFERROR(IF(Table1[[#This Row],[Medicare Rate in CR]]&gt;0,"Y","N"),"N")</f>
        <v>Y</v>
      </c>
      <c r="O2083" s="40">
        <f>Table1[[#This Row],[Medicare Rate in CR]]*Table1[[#This Row],[SumOfUnits]]*Table1[[#This Row],[Actuarial Factor 6/13/22]]</f>
        <v>734.72240147752007</v>
      </c>
      <c r="P208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734.72240147752007</v>
      </c>
      <c r="Q2083" s="37">
        <f>Table1[[#This Row],[Trended Medicare Pricing for all RHCs]]-Table1[[#This Row],[SumOfSFY23 Estimated Payment 6/13/2022]]</f>
        <v>49.921251484813183</v>
      </c>
      <c r="R2083" s="35">
        <f>Table1[[#This Row],[SumOfUnits]]*Table1[[#This Row],[Actuarial Factor 6/13/22]]</f>
        <v>4.0740956053982487</v>
      </c>
    </row>
    <row r="2084" spans="1:18" x14ac:dyDescent="0.2">
      <c r="A2084" s="178" t="s">
        <v>98</v>
      </c>
      <c r="B2084" s="33" t="s">
        <v>622</v>
      </c>
      <c r="C2084" s="33" t="s">
        <v>381</v>
      </c>
      <c r="D2084" s="33" t="s">
        <v>184</v>
      </c>
      <c r="E2084" s="33" t="s">
        <v>793</v>
      </c>
      <c r="F2084" s="37">
        <v>166.42</v>
      </c>
      <c r="G2084" s="33">
        <v>1</v>
      </c>
      <c r="H2084" s="33">
        <v>1</v>
      </c>
      <c r="I2084" s="37">
        <f>Table1[[#This Row],[SumOfPaid]]*Table1[[#This Row],[Actuarial Factor 6/13/22]]</f>
        <v>340.84010828940382</v>
      </c>
      <c r="J2084" s="33">
        <v>2.048071795994495</v>
      </c>
      <c r="K2084" s="33" t="s">
        <v>225</v>
      </c>
      <c r="L2084" s="33" t="s">
        <v>805</v>
      </c>
      <c r="M2084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84" s="35" t="str">
        <f>IFERROR(IF(Table1[[#This Row],[Medicare Rate in CR]]&gt;0,"Y","N"),"N")</f>
        <v>Y</v>
      </c>
      <c r="O2084" s="40">
        <f>Table1[[#This Row],[Medicare Rate in CR]]*Table1[[#This Row],[SumOfUnits]]*Table1[[#This Row],[Actuarial Factor 6/13/22]]</f>
        <v>369.34926768964721</v>
      </c>
      <c r="P208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369.34926768964721</v>
      </c>
      <c r="Q2084" s="37">
        <f>Table1[[#This Row],[Trended Medicare Pricing for all RHCs]]-Table1[[#This Row],[SumOfSFY23 Estimated Payment 6/13/2022]]</f>
        <v>28.509159400243391</v>
      </c>
      <c r="R2084" s="35">
        <f>Table1[[#This Row],[SumOfUnits]]*Table1[[#This Row],[Actuarial Factor 6/13/22]]</f>
        <v>2.048071795994495</v>
      </c>
    </row>
    <row r="2085" spans="1:18" x14ac:dyDescent="0.2">
      <c r="A2085" s="178" t="s">
        <v>98</v>
      </c>
      <c r="B2085" s="33" t="s">
        <v>622</v>
      </c>
      <c r="C2085" s="33" t="s">
        <v>381</v>
      </c>
      <c r="D2085" s="33" t="s">
        <v>184</v>
      </c>
      <c r="E2085" s="33" t="s">
        <v>787</v>
      </c>
      <c r="F2085" s="37">
        <v>166.42</v>
      </c>
      <c r="G2085" s="33">
        <v>1</v>
      </c>
      <c r="H2085" s="33">
        <v>1</v>
      </c>
      <c r="I2085" s="37">
        <f>Table1[[#This Row],[SumOfPaid]]*Table1[[#This Row],[Actuarial Factor 6/13/22]]</f>
        <v>201.39973239362016</v>
      </c>
      <c r="J2085" s="33">
        <v>1.210189474784402</v>
      </c>
      <c r="K2085" s="33" t="s">
        <v>225</v>
      </c>
      <c r="L2085" s="33" t="s">
        <v>805</v>
      </c>
      <c r="M2085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85" s="35" t="str">
        <f>IFERROR(IF(Table1[[#This Row],[Medicare Rate in CR]]&gt;0,"Y","N"),"N")</f>
        <v>Y</v>
      </c>
      <c r="O2085" s="40">
        <f>Table1[[#This Row],[Medicare Rate in CR]]*Table1[[#This Row],[SumOfUnits]]*Table1[[#This Row],[Actuarial Factor 6/13/22]]</f>
        <v>218.24556988261907</v>
      </c>
      <c r="P208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218.24556988261907</v>
      </c>
      <c r="Q2085" s="37">
        <f>Table1[[#This Row],[Trended Medicare Pricing for all RHCs]]-Table1[[#This Row],[SumOfSFY23 Estimated Payment 6/13/2022]]</f>
        <v>16.84583748899891</v>
      </c>
      <c r="R2085" s="35">
        <f>Table1[[#This Row],[SumOfUnits]]*Table1[[#This Row],[Actuarial Factor 6/13/22]]</f>
        <v>1.210189474784402</v>
      </c>
    </row>
    <row r="2086" spans="1:18" x14ac:dyDescent="0.2">
      <c r="A2086" s="178" t="s">
        <v>98</v>
      </c>
      <c r="B2086" s="33" t="s">
        <v>622</v>
      </c>
      <c r="C2086" s="33" t="s">
        <v>381</v>
      </c>
      <c r="D2086" s="33" t="s">
        <v>2</v>
      </c>
      <c r="E2086" s="33" t="s">
        <v>799</v>
      </c>
      <c r="F2086" s="37">
        <v>166.42</v>
      </c>
      <c r="G2086" s="33">
        <v>1</v>
      </c>
      <c r="H2086" s="33">
        <v>1</v>
      </c>
      <c r="I2086" s="37">
        <f>Table1[[#This Row],[SumOfPaid]]*Table1[[#This Row],[Actuarial Factor 6/13/22]]</f>
        <v>197.98325446737104</v>
      </c>
      <c r="J2086" s="33">
        <v>1.1896602239356511</v>
      </c>
      <c r="K2086" s="33" t="s">
        <v>225</v>
      </c>
      <c r="L2086" s="33" t="s">
        <v>805</v>
      </c>
      <c r="M2086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86" s="35" t="str">
        <f>IFERROR(IF(Table1[[#This Row],[Medicare Rate in CR]]&gt;0,"Y","N"),"N")</f>
        <v>Y</v>
      </c>
      <c r="O2086" s="40">
        <f>Table1[[#This Row],[Medicare Rate in CR]]*Table1[[#This Row],[SumOfUnits]]*Table1[[#This Row],[Actuarial Factor 6/13/22]]</f>
        <v>214.54332478455532</v>
      </c>
      <c r="P208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214.54332478455532</v>
      </c>
      <c r="Q2086" s="37">
        <f>Table1[[#This Row],[Trended Medicare Pricing for all RHCs]]-Table1[[#This Row],[SumOfSFY23 Estimated Payment 6/13/2022]]</f>
        <v>16.560070317184284</v>
      </c>
      <c r="R2086" s="35">
        <f>Table1[[#This Row],[SumOfUnits]]*Table1[[#This Row],[Actuarial Factor 6/13/22]]</f>
        <v>1.1896602239356511</v>
      </c>
    </row>
    <row r="2087" spans="1:18" x14ac:dyDescent="0.2">
      <c r="A2087" s="178" t="s">
        <v>98</v>
      </c>
      <c r="B2087" s="33" t="s">
        <v>622</v>
      </c>
      <c r="C2087" s="33" t="s">
        <v>381</v>
      </c>
      <c r="D2087" s="33" t="s">
        <v>185</v>
      </c>
      <c r="E2087" s="33" t="s">
        <v>795</v>
      </c>
      <c r="F2087" s="37">
        <v>166.42</v>
      </c>
      <c r="G2087" s="33">
        <v>1</v>
      </c>
      <c r="H2087" s="33">
        <v>1</v>
      </c>
      <c r="I2087" s="37">
        <f>Table1[[#This Row],[SumOfPaid]]*Table1[[#This Row],[Actuarial Factor 6/13/22]]</f>
        <v>200.18202936473031</v>
      </c>
      <c r="J2087" s="33">
        <v>1.2028724273809057</v>
      </c>
      <c r="K2087" s="33" t="s">
        <v>225</v>
      </c>
      <c r="L2087" s="33" t="s">
        <v>805</v>
      </c>
      <c r="M2087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87" s="35" t="str">
        <f>IFERROR(IF(Table1[[#This Row],[Medicare Rate in CR]]&gt;0,"Y","N"),"N")</f>
        <v>Y</v>
      </c>
      <c r="O2087" s="40">
        <f>Table1[[#This Row],[Medicare Rate in CR]]*Table1[[#This Row],[SumOfUnits]]*Table1[[#This Row],[Actuarial Factor 6/13/22]]</f>
        <v>216.92601355387254</v>
      </c>
      <c r="P208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216.92601355387254</v>
      </c>
      <c r="Q2087" s="37">
        <f>Table1[[#This Row],[Trended Medicare Pricing for all RHCs]]-Table1[[#This Row],[SumOfSFY23 Estimated Payment 6/13/2022]]</f>
        <v>16.743984189142225</v>
      </c>
      <c r="R2087" s="35">
        <f>Table1[[#This Row],[SumOfUnits]]*Table1[[#This Row],[Actuarial Factor 6/13/22]]</f>
        <v>1.2028724273809057</v>
      </c>
    </row>
    <row r="2088" spans="1:18" x14ac:dyDescent="0.2">
      <c r="A2088" s="178" t="s">
        <v>98</v>
      </c>
      <c r="B2088" s="33" t="s">
        <v>622</v>
      </c>
      <c r="C2088" s="33" t="s">
        <v>364</v>
      </c>
      <c r="D2088" s="33" t="s">
        <v>184</v>
      </c>
      <c r="E2088" s="33" t="s">
        <v>792</v>
      </c>
      <c r="F2088" s="37">
        <v>14843.62</v>
      </c>
      <c r="G2088" s="33">
        <v>91</v>
      </c>
      <c r="H2088" s="33">
        <v>91</v>
      </c>
      <c r="I2088" s="37">
        <f>Table1[[#This Row],[SumOfPaid]]*Table1[[#This Row],[Actuarial Factor 6/13/22]]</f>
        <v>21642.099945345664</v>
      </c>
      <c r="J2088" s="33">
        <v>1.4580068706518803</v>
      </c>
      <c r="K2088" s="33" t="s">
        <v>225</v>
      </c>
      <c r="L2088" s="33" t="s">
        <v>805</v>
      </c>
      <c r="M2088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88" s="35" t="str">
        <f>IFERROR(IF(Table1[[#This Row],[Medicare Rate in CR]]&gt;0,"Y","N"),"N")</f>
        <v>Y</v>
      </c>
      <c r="O2088" s="40">
        <f>Table1[[#This Row],[Medicare Rate in CR]]*Table1[[#This Row],[SumOfUnits]]*Table1[[#This Row],[Actuarial Factor 6/13/22]]</f>
        <v>23927.263273855766</v>
      </c>
      <c r="P208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23927.263273855766</v>
      </c>
      <c r="Q2088" s="37">
        <f>Table1[[#This Row],[Trended Medicare Pricing for all RHCs]]-Table1[[#This Row],[SumOfSFY23 Estimated Payment 6/13/2022]]</f>
        <v>2285.1633285101016</v>
      </c>
      <c r="R2088" s="35">
        <f>Table1[[#This Row],[SumOfUnits]]*Table1[[#This Row],[Actuarial Factor 6/13/22]]</f>
        <v>132.67862522932111</v>
      </c>
    </row>
    <row r="2089" spans="1:18" x14ac:dyDescent="0.2">
      <c r="A2089" s="178" t="s">
        <v>98</v>
      </c>
      <c r="B2089" s="33" t="s">
        <v>622</v>
      </c>
      <c r="C2089" s="33" t="s">
        <v>364</v>
      </c>
      <c r="D2089" s="33" t="s">
        <v>184</v>
      </c>
      <c r="E2089" s="33" t="s">
        <v>786</v>
      </c>
      <c r="F2089" s="37">
        <v>205970.11999999921</v>
      </c>
      <c r="G2089" s="33">
        <v>1241</v>
      </c>
      <c r="H2089" s="33">
        <v>1241</v>
      </c>
      <c r="I2089" s="37">
        <f>Table1[[#This Row],[SumOfPaid]]*Table1[[#This Row],[Actuarial Factor 6/13/22]]</f>
        <v>291175.14081884001</v>
      </c>
      <c r="J2089" s="33">
        <v>1.4136766091064137</v>
      </c>
      <c r="K2089" s="33" t="s">
        <v>225</v>
      </c>
      <c r="L2089" s="33" t="s">
        <v>805</v>
      </c>
      <c r="M2089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89" s="35" t="str">
        <f>IFERROR(IF(Table1[[#This Row],[Medicare Rate in CR]]&gt;0,"Y","N"),"N")</f>
        <v>Y</v>
      </c>
      <c r="O2089" s="40">
        <f>Table1[[#This Row],[Medicare Rate in CR]]*Table1[[#This Row],[SumOfUnits]]*Table1[[#This Row],[Actuarial Factor 6/13/22]]</f>
        <v>316383.56765063707</v>
      </c>
      <c r="P208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316383.56765063707</v>
      </c>
      <c r="Q2089" s="37">
        <f>Table1[[#This Row],[Trended Medicare Pricing for all RHCs]]-Table1[[#This Row],[SumOfSFY23 Estimated Payment 6/13/2022]]</f>
        <v>25208.426831797056</v>
      </c>
      <c r="R2089" s="35">
        <f>Table1[[#This Row],[SumOfUnits]]*Table1[[#This Row],[Actuarial Factor 6/13/22]]</f>
        <v>1754.3726719010594</v>
      </c>
    </row>
    <row r="2090" spans="1:18" x14ac:dyDescent="0.2">
      <c r="A2090" s="178" t="s">
        <v>98</v>
      </c>
      <c r="B2090" s="33" t="s">
        <v>622</v>
      </c>
      <c r="C2090" s="33" t="s">
        <v>364</v>
      </c>
      <c r="D2090" s="33" t="s">
        <v>184</v>
      </c>
      <c r="E2090" s="33" t="s">
        <v>790</v>
      </c>
      <c r="F2090" s="37">
        <v>118373.24999999981</v>
      </c>
      <c r="G2090" s="33">
        <v>722</v>
      </c>
      <c r="H2090" s="33">
        <v>722</v>
      </c>
      <c r="I2090" s="37">
        <f>Table1[[#This Row],[SumOfPaid]]*Table1[[#This Row],[Actuarial Factor 6/13/22]]</f>
        <v>247210.45042267928</v>
      </c>
      <c r="J2090" s="33">
        <v>2.0883979313120125</v>
      </c>
      <c r="K2090" s="33" t="s">
        <v>225</v>
      </c>
      <c r="L2090" s="33" t="s">
        <v>805</v>
      </c>
      <c r="M2090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90" s="35" t="str">
        <f>IFERROR(IF(Table1[[#This Row],[Medicare Rate in CR]]&gt;0,"Y","N"),"N")</f>
        <v>Y</v>
      </c>
      <c r="O2090" s="40">
        <f>Table1[[#This Row],[Medicare Rate in CR]]*Table1[[#This Row],[SumOfUnits]]*Table1[[#This Row],[Actuarial Factor 6/13/22]]</f>
        <v>271920.85507748759</v>
      </c>
      <c r="P209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271920.85507748759</v>
      </c>
      <c r="Q2090" s="37">
        <f>Table1[[#This Row],[Trended Medicare Pricing for all RHCs]]-Table1[[#This Row],[SumOfSFY23 Estimated Payment 6/13/2022]]</f>
        <v>24710.404654808313</v>
      </c>
      <c r="R2090" s="35">
        <f>Table1[[#This Row],[SumOfUnits]]*Table1[[#This Row],[Actuarial Factor 6/13/22]]</f>
        <v>1507.8233064072731</v>
      </c>
    </row>
    <row r="2091" spans="1:18" x14ac:dyDescent="0.2">
      <c r="A2091" s="178" t="s">
        <v>98</v>
      </c>
      <c r="B2091" s="33" t="s">
        <v>622</v>
      </c>
      <c r="C2091" s="33" t="s">
        <v>364</v>
      </c>
      <c r="D2091" s="33" t="s">
        <v>184</v>
      </c>
      <c r="E2091" s="33" t="s">
        <v>793</v>
      </c>
      <c r="F2091" s="37">
        <v>499.26</v>
      </c>
      <c r="G2091" s="33">
        <v>3</v>
      </c>
      <c r="H2091" s="33">
        <v>3</v>
      </c>
      <c r="I2091" s="37">
        <f>Table1[[#This Row],[SumOfPaid]]*Table1[[#This Row],[Actuarial Factor 6/13/22]]</f>
        <v>1042.6535511868353</v>
      </c>
      <c r="J2091" s="33">
        <v>2.0883979313120125</v>
      </c>
      <c r="K2091" s="33" t="s">
        <v>225</v>
      </c>
      <c r="L2091" s="33" t="s">
        <v>805</v>
      </c>
      <c r="M2091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91" s="35" t="str">
        <f>IFERROR(IF(Table1[[#This Row],[Medicare Rate in CR]]&gt;0,"Y","N"),"N")</f>
        <v>Y</v>
      </c>
      <c r="O2091" s="40">
        <f>Table1[[#This Row],[Medicare Rate in CR]]*Table1[[#This Row],[SumOfUnits]]*Table1[[#This Row],[Actuarial Factor 6/13/22]]</f>
        <v>1129.8650487984251</v>
      </c>
      <c r="P209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1129.8650487984251</v>
      </c>
      <c r="Q2091" s="37">
        <f>Table1[[#This Row],[Trended Medicare Pricing for all RHCs]]-Table1[[#This Row],[SumOfSFY23 Estimated Payment 6/13/2022]]</f>
        <v>87.211497611589721</v>
      </c>
      <c r="R2091" s="35">
        <f>Table1[[#This Row],[SumOfUnits]]*Table1[[#This Row],[Actuarial Factor 6/13/22]]</f>
        <v>6.2651937939360369</v>
      </c>
    </row>
    <row r="2092" spans="1:18" x14ac:dyDescent="0.2">
      <c r="A2092" s="178" t="s">
        <v>98</v>
      </c>
      <c r="B2092" s="33" t="s">
        <v>622</v>
      </c>
      <c r="C2092" s="33" t="s">
        <v>364</v>
      </c>
      <c r="D2092" s="33" t="s">
        <v>184</v>
      </c>
      <c r="E2092" s="33" t="s">
        <v>789</v>
      </c>
      <c r="F2092" s="37">
        <v>319551.19999999827</v>
      </c>
      <c r="G2092" s="33">
        <v>1939</v>
      </c>
      <c r="H2092" s="33">
        <v>1939</v>
      </c>
      <c r="I2092" s="37">
        <f>Table1[[#This Row],[SumOfPaid]]*Table1[[#This Row],[Actuarial Factor 6/13/22]]</f>
        <v>468721.6058961206</v>
      </c>
      <c r="J2092" s="33">
        <v>1.4668122225675357</v>
      </c>
      <c r="K2092" s="33" t="s">
        <v>225</v>
      </c>
      <c r="L2092" s="33" t="s">
        <v>805</v>
      </c>
      <c r="M2092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92" s="35" t="str">
        <f>IFERROR(IF(Table1[[#This Row],[Medicare Rate in CR]]&gt;0,"Y","N"),"N")</f>
        <v>Y</v>
      </c>
      <c r="O2092" s="40">
        <f>Table1[[#This Row],[Medicare Rate in CR]]*Table1[[#This Row],[SumOfUnits]]*Table1[[#This Row],[Actuarial Factor 6/13/22]]</f>
        <v>512913.81254637119</v>
      </c>
      <c r="P209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512913.81254637119</v>
      </c>
      <c r="Q2092" s="37">
        <f>Table1[[#This Row],[Trended Medicare Pricing for all RHCs]]-Table1[[#This Row],[SumOfSFY23 Estimated Payment 6/13/2022]]</f>
        <v>44192.206650250591</v>
      </c>
      <c r="R2092" s="35">
        <f>Table1[[#This Row],[SumOfUnits]]*Table1[[#This Row],[Actuarial Factor 6/13/22]]</f>
        <v>2844.1488995584518</v>
      </c>
    </row>
    <row r="2093" spans="1:18" x14ac:dyDescent="0.2">
      <c r="A2093" s="178" t="s">
        <v>98</v>
      </c>
      <c r="B2093" s="33" t="s">
        <v>622</v>
      </c>
      <c r="C2093" s="33" t="s">
        <v>364</v>
      </c>
      <c r="D2093" s="33" t="s">
        <v>184</v>
      </c>
      <c r="E2093" s="33" t="s">
        <v>791</v>
      </c>
      <c r="F2093" s="37">
        <v>7034.64</v>
      </c>
      <c r="G2093" s="33">
        <v>42</v>
      </c>
      <c r="H2093" s="33">
        <v>42</v>
      </c>
      <c r="I2093" s="37">
        <f>Table1[[#This Row],[SumOfPaid]]*Table1[[#This Row],[Actuarial Factor 6/13/22]]</f>
        <v>10861.879618979228</v>
      </c>
      <c r="J2093" s="33">
        <v>1.5440562159512394</v>
      </c>
      <c r="K2093" s="33" t="s">
        <v>225</v>
      </c>
      <c r="L2093" s="33" t="s">
        <v>805</v>
      </c>
      <c r="M2093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93" s="35" t="str">
        <f>IFERROR(IF(Table1[[#This Row],[Medicare Rate in CR]]&gt;0,"Y","N"),"N")</f>
        <v>Y</v>
      </c>
      <c r="O2093" s="40">
        <f>Table1[[#This Row],[Medicare Rate in CR]]*Table1[[#This Row],[SumOfUnits]]*Table1[[#This Row],[Actuarial Factor 6/13/22]]</f>
        <v>11695.114115355153</v>
      </c>
      <c r="P209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11695.114115355153</v>
      </c>
      <c r="Q2093" s="37">
        <f>Table1[[#This Row],[Trended Medicare Pricing for all RHCs]]-Table1[[#This Row],[SumOfSFY23 Estimated Payment 6/13/2022]]</f>
        <v>833.23449637592421</v>
      </c>
      <c r="R2093" s="35">
        <f>Table1[[#This Row],[SumOfUnits]]*Table1[[#This Row],[Actuarial Factor 6/13/22]]</f>
        <v>64.850361069952058</v>
      </c>
    </row>
    <row r="2094" spans="1:18" x14ac:dyDescent="0.2">
      <c r="A2094" s="178" t="s">
        <v>98</v>
      </c>
      <c r="B2094" s="33" t="s">
        <v>622</v>
      </c>
      <c r="C2094" s="33" t="s">
        <v>364</v>
      </c>
      <c r="D2094" s="33" t="s">
        <v>184</v>
      </c>
      <c r="E2094" s="33" t="s">
        <v>788</v>
      </c>
      <c r="F2094" s="37">
        <v>85378.879999999888</v>
      </c>
      <c r="G2094" s="33">
        <v>516</v>
      </c>
      <c r="H2094" s="33">
        <v>516</v>
      </c>
      <c r="I2094" s="37">
        <f>Table1[[#This Row],[SumOfPaid]]*Table1[[#This Row],[Actuarial Factor 6/13/22]]</f>
        <v>168645.92009865373</v>
      </c>
      <c r="J2094" s="33">
        <v>1.9752650784204939</v>
      </c>
      <c r="K2094" s="33" t="s">
        <v>225</v>
      </c>
      <c r="L2094" s="33" t="s">
        <v>805</v>
      </c>
      <c r="M2094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94" s="35" t="str">
        <f>IFERROR(IF(Table1[[#This Row],[Medicare Rate in CR]]&gt;0,"Y","N"),"N")</f>
        <v>Y</v>
      </c>
      <c r="O2094" s="40">
        <f>Table1[[#This Row],[Medicare Rate in CR]]*Table1[[#This Row],[SumOfUnits]]*Table1[[#This Row],[Actuarial Factor 6/13/22]]</f>
        <v>183809.16098905358</v>
      </c>
      <c r="P209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183809.16098905358</v>
      </c>
      <c r="Q2094" s="37">
        <f>Table1[[#This Row],[Trended Medicare Pricing for all RHCs]]-Table1[[#This Row],[SumOfSFY23 Estimated Payment 6/13/2022]]</f>
        <v>15163.240890399844</v>
      </c>
      <c r="R2094" s="35">
        <f>Table1[[#This Row],[SumOfUnits]]*Table1[[#This Row],[Actuarial Factor 6/13/22]]</f>
        <v>1019.2367804649749</v>
      </c>
    </row>
    <row r="2095" spans="1:18" x14ac:dyDescent="0.2">
      <c r="A2095" s="178" t="s">
        <v>98</v>
      </c>
      <c r="B2095" s="33" t="s">
        <v>622</v>
      </c>
      <c r="C2095" s="33" t="s">
        <v>364</v>
      </c>
      <c r="D2095" s="33" t="s">
        <v>184</v>
      </c>
      <c r="E2095" s="33" t="s">
        <v>787</v>
      </c>
      <c r="F2095" s="37">
        <v>90070.919999999896</v>
      </c>
      <c r="G2095" s="33">
        <v>542</v>
      </c>
      <c r="H2095" s="33">
        <v>542</v>
      </c>
      <c r="I2095" s="37">
        <f>Table1[[#This Row],[SumOfPaid]]*Table1[[#This Row],[Actuarial Factor 6/13/22]]</f>
        <v>112132.5420404082</v>
      </c>
      <c r="J2095" s="33">
        <v>1.2449361241165109</v>
      </c>
      <c r="K2095" s="33" t="s">
        <v>225</v>
      </c>
      <c r="L2095" s="33" t="s">
        <v>805</v>
      </c>
      <c r="M2095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95" s="35" t="str">
        <f>IFERROR(IF(Table1[[#This Row],[Medicare Rate in CR]]&gt;0,"Y","N"),"N")</f>
        <v>Y</v>
      </c>
      <c r="O2095" s="40">
        <f>Table1[[#This Row],[Medicare Rate in CR]]*Table1[[#This Row],[SumOfUnits]]*Table1[[#This Row],[Actuarial Factor 6/13/22]]</f>
        <v>121685.38509775899</v>
      </c>
      <c r="P209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121685.38509775899</v>
      </c>
      <c r="Q2095" s="37">
        <f>Table1[[#This Row],[Trended Medicare Pricing for all RHCs]]-Table1[[#This Row],[SumOfSFY23 Estimated Payment 6/13/2022]]</f>
        <v>9552.843057350794</v>
      </c>
      <c r="R2095" s="35">
        <f>Table1[[#This Row],[SumOfUnits]]*Table1[[#This Row],[Actuarial Factor 6/13/22]]</f>
        <v>674.75537927114885</v>
      </c>
    </row>
    <row r="2096" spans="1:18" x14ac:dyDescent="0.2">
      <c r="A2096" s="178" t="s">
        <v>98</v>
      </c>
      <c r="B2096" s="33" t="s">
        <v>622</v>
      </c>
      <c r="C2096" s="33" t="s">
        <v>364</v>
      </c>
      <c r="D2096" s="33" t="s">
        <v>2</v>
      </c>
      <c r="E2096" s="33" t="s">
        <v>802</v>
      </c>
      <c r="F2096" s="37">
        <v>3003.06</v>
      </c>
      <c r="G2096" s="33">
        <v>18</v>
      </c>
      <c r="H2096" s="33">
        <v>18</v>
      </c>
      <c r="I2096" s="37">
        <f>Table1[[#This Row],[SumOfPaid]]*Table1[[#This Row],[Actuarial Factor 6/13/22]]</f>
        <v>4213.9063629967677</v>
      </c>
      <c r="J2096" s="33">
        <v>1.4032041860624722</v>
      </c>
      <c r="K2096" s="33" t="s">
        <v>225</v>
      </c>
      <c r="L2096" s="33" t="s">
        <v>805</v>
      </c>
      <c r="M2096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96" s="35" t="str">
        <f>IFERROR(IF(Table1[[#This Row],[Medicare Rate in CR]]&gt;0,"Y","N"),"N")</f>
        <v>Y</v>
      </c>
      <c r="O2096" s="40">
        <f>Table1[[#This Row],[Medicare Rate in CR]]*Table1[[#This Row],[SumOfUnits]]*Table1[[#This Row],[Actuarial Factor 6/13/22]]</f>
        <v>4554.9691724611121</v>
      </c>
      <c r="P209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4554.9691724611121</v>
      </c>
      <c r="Q2096" s="37">
        <f>Table1[[#This Row],[Trended Medicare Pricing for all RHCs]]-Table1[[#This Row],[SumOfSFY23 Estimated Payment 6/13/2022]]</f>
        <v>341.06280946434435</v>
      </c>
      <c r="R2096" s="35">
        <f>Table1[[#This Row],[SumOfUnits]]*Table1[[#This Row],[Actuarial Factor 6/13/22]]</f>
        <v>25.257675349124501</v>
      </c>
    </row>
    <row r="2097" spans="1:18" x14ac:dyDescent="0.2">
      <c r="A2097" s="178" t="s">
        <v>98</v>
      </c>
      <c r="B2097" s="33" t="s">
        <v>622</v>
      </c>
      <c r="C2097" s="33" t="s">
        <v>364</v>
      </c>
      <c r="D2097" s="33" t="s">
        <v>2</v>
      </c>
      <c r="E2097" s="33" t="s">
        <v>801</v>
      </c>
      <c r="F2097" s="37">
        <v>834.59999999999991</v>
      </c>
      <c r="G2097" s="33">
        <v>5</v>
      </c>
      <c r="H2097" s="33">
        <v>5</v>
      </c>
      <c r="I2097" s="37">
        <f>Table1[[#This Row],[SumOfPaid]]*Table1[[#This Row],[Actuarial Factor 6/13/22]]</f>
        <v>1104.4009749841348</v>
      </c>
      <c r="J2097" s="33">
        <v>1.3232697998851366</v>
      </c>
      <c r="K2097" s="33" t="s">
        <v>225</v>
      </c>
      <c r="L2097" s="33" t="s">
        <v>805</v>
      </c>
      <c r="M2097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97" s="35" t="str">
        <f>IFERROR(IF(Table1[[#This Row],[Medicare Rate in CR]]&gt;0,"Y","N"),"N")</f>
        <v>Y</v>
      </c>
      <c r="O2097" s="40">
        <f>Table1[[#This Row],[Medicare Rate in CR]]*Table1[[#This Row],[SumOfUnits]]*Table1[[#This Row],[Actuarial Factor 6/13/22]]</f>
        <v>1193.1923785564277</v>
      </c>
      <c r="P209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1193.1923785564277</v>
      </c>
      <c r="Q2097" s="37">
        <f>Table1[[#This Row],[Trended Medicare Pricing for all RHCs]]-Table1[[#This Row],[SumOfSFY23 Estimated Payment 6/13/2022]]</f>
        <v>88.791403572292893</v>
      </c>
      <c r="R2097" s="35">
        <f>Table1[[#This Row],[SumOfUnits]]*Table1[[#This Row],[Actuarial Factor 6/13/22]]</f>
        <v>6.616348999425683</v>
      </c>
    </row>
    <row r="2098" spans="1:18" x14ac:dyDescent="0.2">
      <c r="A2098" s="178" t="s">
        <v>98</v>
      </c>
      <c r="B2098" s="33" t="s">
        <v>622</v>
      </c>
      <c r="C2098" s="33" t="s">
        <v>364</v>
      </c>
      <c r="D2098" s="33" t="s">
        <v>2</v>
      </c>
      <c r="E2098" s="33" t="s">
        <v>804</v>
      </c>
      <c r="F2098" s="37">
        <v>832.09999999999991</v>
      </c>
      <c r="G2098" s="33">
        <v>5</v>
      </c>
      <c r="H2098" s="33">
        <v>5</v>
      </c>
      <c r="I2098" s="37">
        <f>Table1[[#This Row],[SumOfPaid]]*Table1[[#This Row],[Actuarial Factor 6/13/22]]</f>
        <v>660.7594255687635</v>
      </c>
      <c r="J2098" s="33">
        <v>0.79408655878952472</v>
      </c>
      <c r="K2098" s="33" t="s">
        <v>225</v>
      </c>
      <c r="L2098" s="33" t="s">
        <v>805</v>
      </c>
      <c r="M2098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98" s="35" t="str">
        <f>IFERROR(IF(Table1[[#This Row],[Medicare Rate in CR]]&gt;0,"Y","N"),"N")</f>
        <v>Y</v>
      </c>
      <c r="O2098" s="40">
        <f>Table1[[#This Row],[Medicare Rate in CR]]*Table1[[#This Row],[SumOfUnits]]*Table1[[#This Row],[Actuarial Factor 6/13/22]]</f>
        <v>716.02785006051442</v>
      </c>
      <c r="P209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716.02785006051442</v>
      </c>
      <c r="Q2098" s="37">
        <f>Table1[[#This Row],[Trended Medicare Pricing for all RHCs]]-Table1[[#This Row],[SumOfSFY23 Estimated Payment 6/13/2022]]</f>
        <v>55.26842449175092</v>
      </c>
      <c r="R2098" s="35">
        <f>Table1[[#This Row],[SumOfUnits]]*Table1[[#This Row],[Actuarial Factor 6/13/22]]</f>
        <v>3.9704327939476238</v>
      </c>
    </row>
    <row r="2099" spans="1:18" x14ac:dyDescent="0.2">
      <c r="A2099" s="178" t="s">
        <v>98</v>
      </c>
      <c r="B2099" s="33" t="s">
        <v>622</v>
      </c>
      <c r="C2099" s="33" t="s">
        <v>364</v>
      </c>
      <c r="D2099" s="33" t="s">
        <v>2</v>
      </c>
      <c r="E2099" s="33" t="s">
        <v>800</v>
      </c>
      <c r="F2099" s="37">
        <v>10962.920000000002</v>
      </c>
      <c r="G2099" s="33">
        <v>66</v>
      </c>
      <c r="H2099" s="33">
        <v>66</v>
      </c>
      <c r="I2099" s="37">
        <f>Table1[[#This Row],[SumOfPaid]]*Table1[[#This Row],[Actuarial Factor 6/13/22]]</f>
        <v>14155.173305700415</v>
      </c>
      <c r="J2099" s="33">
        <v>1.2911864088856264</v>
      </c>
      <c r="K2099" s="33" t="s">
        <v>225</v>
      </c>
      <c r="L2099" s="33" t="s">
        <v>805</v>
      </c>
      <c r="M2099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099" s="35" t="str">
        <f>IFERROR(IF(Table1[[#This Row],[Medicare Rate in CR]]&gt;0,"Y","N"),"N")</f>
        <v>Y</v>
      </c>
      <c r="O2099" s="40">
        <f>Table1[[#This Row],[Medicare Rate in CR]]*Table1[[#This Row],[SumOfUnits]]*Table1[[#This Row],[Actuarial Factor 6/13/22]]</f>
        <v>15368.268760576635</v>
      </c>
      <c r="P209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15368.268760576635</v>
      </c>
      <c r="Q2099" s="37">
        <f>Table1[[#This Row],[Trended Medicare Pricing for all RHCs]]-Table1[[#This Row],[SumOfSFY23 Estimated Payment 6/13/2022]]</f>
        <v>1213.0954548762202</v>
      </c>
      <c r="R2099" s="35">
        <f>Table1[[#This Row],[SumOfUnits]]*Table1[[#This Row],[Actuarial Factor 6/13/22]]</f>
        <v>85.218302986451349</v>
      </c>
    </row>
    <row r="2100" spans="1:18" x14ac:dyDescent="0.2">
      <c r="A2100" s="178" t="s">
        <v>98</v>
      </c>
      <c r="B2100" s="33" t="s">
        <v>622</v>
      </c>
      <c r="C2100" s="33" t="s">
        <v>364</v>
      </c>
      <c r="D2100" s="33" t="s">
        <v>2</v>
      </c>
      <c r="E2100" s="33" t="s">
        <v>798</v>
      </c>
      <c r="F2100" s="37">
        <v>30403.649999999998</v>
      </c>
      <c r="G2100" s="33">
        <v>185</v>
      </c>
      <c r="H2100" s="33">
        <v>185</v>
      </c>
      <c r="I2100" s="37">
        <f>Table1[[#This Row],[SumOfPaid]]*Table1[[#This Row],[Actuarial Factor 6/13/22]]</f>
        <v>44711.370606849421</v>
      </c>
      <c r="J2100" s="33">
        <v>1.4705922021484072</v>
      </c>
      <c r="K2100" s="33" t="s">
        <v>225</v>
      </c>
      <c r="L2100" s="33" t="s">
        <v>805</v>
      </c>
      <c r="M2100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100" s="35" t="str">
        <f>IFERROR(IF(Table1[[#This Row],[Medicare Rate in CR]]&gt;0,"Y","N"),"N")</f>
        <v>Y</v>
      </c>
      <c r="O2100" s="40">
        <f>Table1[[#This Row],[Medicare Rate in CR]]*Table1[[#This Row],[SumOfUnits]]*Table1[[#This Row],[Actuarial Factor 6/13/22]]</f>
        <v>49063.220581057096</v>
      </c>
      <c r="P210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49063.220581057096</v>
      </c>
      <c r="Q2100" s="37">
        <f>Table1[[#This Row],[Trended Medicare Pricing for all RHCs]]-Table1[[#This Row],[SumOfSFY23 Estimated Payment 6/13/2022]]</f>
        <v>4351.8499742076747</v>
      </c>
      <c r="R2100" s="35">
        <f>Table1[[#This Row],[SumOfUnits]]*Table1[[#This Row],[Actuarial Factor 6/13/22]]</f>
        <v>272.05955739745536</v>
      </c>
    </row>
    <row r="2101" spans="1:18" x14ac:dyDescent="0.2">
      <c r="A2101" s="178" t="s">
        <v>98</v>
      </c>
      <c r="B2101" s="33" t="s">
        <v>622</v>
      </c>
      <c r="C2101" s="33" t="s">
        <v>364</v>
      </c>
      <c r="D2101" s="33" t="s">
        <v>2</v>
      </c>
      <c r="E2101" s="33" t="s">
        <v>799</v>
      </c>
      <c r="F2101" s="37">
        <v>38110.619999999995</v>
      </c>
      <c r="G2101" s="33">
        <v>234</v>
      </c>
      <c r="H2101" s="33">
        <v>234</v>
      </c>
      <c r="I2101" s="37">
        <f>Table1[[#This Row],[SumOfPaid]]*Table1[[#This Row],[Actuarial Factor 6/13/22]]</f>
        <v>47188.632348733678</v>
      </c>
      <c r="J2101" s="33">
        <v>1.2382016442853379</v>
      </c>
      <c r="K2101" s="33" t="s">
        <v>225</v>
      </c>
      <c r="L2101" s="33" t="s">
        <v>805</v>
      </c>
      <c r="M2101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101" s="35" t="str">
        <f>IFERROR(IF(Table1[[#This Row],[Medicare Rate in CR]]&gt;0,"Y","N"),"N")</f>
        <v>Y</v>
      </c>
      <c r="O2101" s="40">
        <f>Table1[[#This Row],[Medicare Rate in CR]]*Table1[[#This Row],[SumOfUnits]]*Table1[[#This Row],[Actuarial Factor 6/13/22]]</f>
        <v>52251.564580117767</v>
      </c>
      <c r="P210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52251.564580117767</v>
      </c>
      <c r="Q2101" s="37">
        <f>Table1[[#This Row],[Trended Medicare Pricing for all RHCs]]-Table1[[#This Row],[SumOfSFY23 Estimated Payment 6/13/2022]]</f>
        <v>5062.9322313840894</v>
      </c>
      <c r="R2101" s="35">
        <f>Table1[[#This Row],[SumOfUnits]]*Table1[[#This Row],[Actuarial Factor 6/13/22]]</f>
        <v>289.73918476276907</v>
      </c>
    </row>
    <row r="2102" spans="1:18" x14ac:dyDescent="0.2">
      <c r="A2102" s="178" t="s">
        <v>98</v>
      </c>
      <c r="B2102" s="33" t="s">
        <v>622</v>
      </c>
      <c r="C2102" s="33" t="s">
        <v>364</v>
      </c>
      <c r="D2102" s="33" t="s">
        <v>2</v>
      </c>
      <c r="E2102" s="33" t="s">
        <v>803</v>
      </c>
      <c r="F2102" s="37">
        <v>1674.2</v>
      </c>
      <c r="G2102" s="33">
        <v>10</v>
      </c>
      <c r="H2102" s="33">
        <v>10</v>
      </c>
      <c r="I2102" s="37">
        <f>Table1[[#This Row],[SumOfPaid]]*Table1[[#This Row],[Actuarial Factor 6/13/22]]</f>
        <v>3123.5062802485713</v>
      </c>
      <c r="J2102" s="33">
        <v>1.8656709355205896</v>
      </c>
      <c r="K2102" s="33" t="s">
        <v>225</v>
      </c>
      <c r="L2102" s="33" t="s">
        <v>805</v>
      </c>
      <c r="M2102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102" s="35" t="str">
        <f>IFERROR(IF(Table1[[#This Row],[Medicare Rate in CR]]&gt;0,"Y","N"),"N")</f>
        <v>Y</v>
      </c>
      <c r="O2102" s="40">
        <f>Table1[[#This Row],[Medicare Rate in CR]]*Table1[[#This Row],[SumOfUnits]]*Table1[[#This Row],[Actuarial Factor 6/13/22]]</f>
        <v>3364.5509651178313</v>
      </c>
      <c r="P210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3364.5509651178313</v>
      </c>
      <c r="Q2102" s="37">
        <f>Table1[[#This Row],[Trended Medicare Pricing for all RHCs]]-Table1[[#This Row],[SumOfSFY23 Estimated Payment 6/13/2022]]</f>
        <v>241.04468486925998</v>
      </c>
      <c r="R2102" s="35">
        <f>Table1[[#This Row],[SumOfUnits]]*Table1[[#This Row],[Actuarial Factor 6/13/22]]</f>
        <v>18.656709355205898</v>
      </c>
    </row>
    <row r="2103" spans="1:18" x14ac:dyDescent="0.2">
      <c r="A2103" s="178" t="s">
        <v>98</v>
      </c>
      <c r="B2103" s="33" t="s">
        <v>622</v>
      </c>
      <c r="C2103" s="33" t="s">
        <v>364</v>
      </c>
      <c r="D2103" s="33" t="s">
        <v>185</v>
      </c>
      <c r="E2103" s="33" t="s">
        <v>794</v>
      </c>
      <c r="F2103" s="37">
        <v>8999.18</v>
      </c>
      <c r="G2103" s="33">
        <v>54</v>
      </c>
      <c r="H2103" s="33">
        <v>54</v>
      </c>
      <c r="I2103" s="37">
        <f>Table1[[#This Row],[SumOfPaid]]*Table1[[#This Row],[Actuarial Factor 6/13/22]]</f>
        <v>9767.3165765765352</v>
      </c>
      <c r="J2103" s="33">
        <v>1.0853562854145082</v>
      </c>
      <c r="K2103" s="33" t="s">
        <v>225</v>
      </c>
      <c r="L2103" s="33" t="s">
        <v>805</v>
      </c>
      <c r="M2103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103" s="35" t="str">
        <f>IFERROR(IF(Table1[[#This Row],[Medicare Rate in CR]]&gt;0,"Y","N"),"N")</f>
        <v>Y</v>
      </c>
      <c r="O2103" s="40">
        <f>Table1[[#This Row],[Medicare Rate in CR]]*Table1[[#This Row],[SumOfUnits]]*Table1[[#This Row],[Actuarial Factor 6/13/22]]</f>
        <v>10569.590235629232</v>
      </c>
      <c r="P210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10569.590235629232</v>
      </c>
      <c r="Q2103" s="37">
        <f>Table1[[#This Row],[Trended Medicare Pricing for all RHCs]]-Table1[[#This Row],[SumOfSFY23 Estimated Payment 6/13/2022]]</f>
        <v>802.27365905269653</v>
      </c>
      <c r="R2103" s="35">
        <f>Table1[[#This Row],[SumOfUnits]]*Table1[[#This Row],[Actuarial Factor 6/13/22]]</f>
        <v>58.609239412383445</v>
      </c>
    </row>
    <row r="2104" spans="1:18" x14ac:dyDescent="0.2">
      <c r="A2104" s="178" t="s">
        <v>98</v>
      </c>
      <c r="B2104" s="33" t="s">
        <v>622</v>
      </c>
      <c r="C2104" s="33" t="s">
        <v>364</v>
      </c>
      <c r="D2104" s="33" t="s">
        <v>185</v>
      </c>
      <c r="E2104" s="33" t="s">
        <v>607</v>
      </c>
      <c r="F2104" s="37">
        <v>2004.54</v>
      </c>
      <c r="G2104" s="33">
        <v>12</v>
      </c>
      <c r="H2104" s="33">
        <v>12</v>
      </c>
      <c r="I2104" s="37">
        <f>Table1[[#This Row],[SumOfPaid]]*Table1[[#This Row],[Actuarial Factor 6/13/22]]</f>
        <v>3071.1079952551681</v>
      </c>
      <c r="J2104" s="33">
        <v>1.5320761846883415</v>
      </c>
      <c r="K2104" s="33" t="s">
        <v>225</v>
      </c>
      <c r="L2104" s="33" t="s">
        <v>805</v>
      </c>
      <c r="M2104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104" s="35" t="str">
        <f>IFERROR(IF(Table1[[#This Row],[Medicare Rate in CR]]&gt;0,"Y","N"),"N")</f>
        <v>Y</v>
      </c>
      <c r="O2104" s="40">
        <f>Table1[[#This Row],[Medicare Rate in CR]]*Table1[[#This Row],[SumOfUnits]]*Table1[[#This Row],[Actuarial Factor 6/13/22]]</f>
        <v>3315.5354297603458</v>
      </c>
      <c r="P210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3315.5354297603458</v>
      </c>
      <c r="Q2104" s="37">
        <f>Table1[[#This Row],[Trended Medicare Pricing for all RHCs]]-Table1[[#This Row],[SumOfSFY23 Estimated Payment 6/13/2022]]</f>
        <v>244.42743450517764</v>
      </c>
      <c r="R2104" s="35">
        <f>Table1[[#This Row],[SumOfUnits]]*Table1[[#This Row],[Actuarial Factor 6/13/22]]</f>
        <v>18.3849142162601</v>
      </c>
    </row>
    <row r="2105" spans="1:18" x14ac:dyDescent="0.2">
      <c r="A2105" s="178" t="s">
        <v>98</v>
      </c>
      <c r="B2105" s="33" t="s">
        <v>622</v>
      </c>
      <c r="C2105" s="33" t="s">
        <v>364</v>
      </c>
      <c r="D2105" s="33" t="s">
        <v>185</v>
      </c>
      <c r="E2105" s="33" t="s">
        <v>797</v>
      </c>
      <c r="F2105" s="37">
        <v>29295.430000000004</v>
      </c>
      <c r="G2105" s="33">
        <v>176</v>
      </c>
      <c r="H2105" s="33">
        <v>176</v>
      </c>
      <c r="I2105" s="37">
        <f>Table1[[#This Row],[SumOfPaid]]*Table1[[#This Row],[Actuarial Factor 6/13/22]]</f>
        <v>24474.401522262855</v>
      </c>
      <c r="J2105" s="33">
        <v>0.83543411113142396</v>
      </c>
      <c r="K2105" s="33" t="s">
        <v>225</v>
      </c>
      <c r="L2105" s="33" t="s">
        <v>805</v>
      </c>
      <c r="M2105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105" s="35" t="str">
        <f>IFERROR(IF(Table1[[#This Row],[Medicare Rate in CR]]&gt;0,"Y","N"),"N")</f>
        <v>Y</v>
      </c>
      <c r="O2105" s="40">
        <f>Table1[[#This Row],[Medicare Rate in CR]]*Table1[[#This Row],[SumOfUnits]]*Table1[[#This Row],[Actuarial Factor 6/13/22]]</f>
        <v>26516.545017853616</v>
      </c>
      <c r="P210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26516.545017853616</v>
      </c>
      <c r="Q2105" s="37">
        <f>Table1[[#This Row],[Trended Medicare Pricing for all RHCs]]-Table1[[#This Row],[SumOfSFY23 Estimated Payment 6/13/2022]]</f>
        <v>2042.1434955907607</v>
      </c>
      <c r="R2105" s="35">
        <f>Table1[[#This Row],[SumOfUnits]]*Table1[[#This Row],[Actuarial Factor 6/13/22]]</f>
        <v>147.0364035591306</v>
      </c>
    </row>
    <row r="2106" spans="1:18" x14ac:dyDescent="0.2">
      <c r="A2106" s="178" t="s">
        <v>98</v>
      </c>
      <c r="B2106" s="33" t="s">
        <v>622</v>
      </c>
      <c r="C2106" s="33" t="s">
        <v>364</v>
      </c>
      <c r="D2106" s="33" t="s">
        <v>185</v>
      </c>
      <c r="E2106" s="33" t="s">
        <v>796</v>
      </c>
      <c r="F2106" s="37">
        <v>335.34</v>
      </c>
      <c r="G2106" s="33">
        <v>2</v>
      </c>
      <c r="H2106" s="33">
        <v>2</v>
      </c>
      <c r="I2106" s="37">
        <f>Table1[[#This Row],[SumOfPaid]]*Table1[[#This Row],[Actuarial Factor 6/13/22]]</f>
        <v>333.77051746910985</v>
      </c>
      <c r="J2106" s="33">
        <v>0.99531972764689536</v>
      </c>
      <c r="K2106" s="33" t="s">
        <v>225</v>
      </c>
      <c r="L2106" s="33" t="s">
        <v>805</v>
      </c>
      <c r="M2106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106" s="35" t="str">
        <f>IFERROR(IF(Table1[[#This Row],[Medicare Rate in CR]]&gt;0,"Y","N"),"N")</f>
        <v>Y</v>
      </c>
      <c r="O2106" s="40">
        <f>Table1[[#This Row],[Medicare Rate in CR]]*Table1[[#This Row],[SumOfUnits]]*Table1[[#This Row],[Actuarial Factor 6/13/22]]</f>
        <v>358.99191936768221</v>
      </c>
      <c r="P210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358.99191936768221</v>
      </c>
      <c r="Q2106" s="37">
        <f>Table1[[#This Row],[Trended Medicare Pricing for all RHCs]]-Table1[[#This Row],[SumOfSFY23 Estimated Payment 6/13/2022]]</f>
        <v>25.221401898572367</v>
      </c>
      <c r="R2106" s="35">
        <f>Table1[[#This Row],[SumOfUnits]]*Table1[[#This Row],[Actuarial Factor 6/13/22]]</f>
        <v>1.9906394552937907</v>
      </c>
    </row>
    <row r="2107" spans="1:18" x14ac:dyDescent="0.2">
      <c r="A2107" s="178" t="s">
        <v>98</v>
      </c>
      <c r="B2107" s="33" t="s">
        <v>622</v>
      </c>
      <c r="C2107" s="33" t="s">
        <v>364</v>
      </c>
      <c r="D2107" s="33" t="s">
        <v>185</v>
      </c>
      <c r="E2107" s="33" t="s">
        <v>795</v>
      </c>
      <c r="F2107" s="37">
        <v>163906.20999999921</v>
      </c>
      <c r="G2107" s="33">
        <v>983</v>
      </c>
      <c r="H2107" s="33">
        <v>983</v>
      </c>
      <c r="I2107" s="37">
        <f>Table1[[#This Row],[SumOfPaid]]*Table1[[#This Row],[Actuarial Factor 6/13/22]]</f>
        <v>190666.28814442042</v>
      </c>
      <c r="J2107" s="33">
        <v>1.1632645776168051</v>
      </c>
      <c r="K2107" s="33" t="s">
        <v>225</v>
      </c>
      <c r="L2107" s="33" t="s">
        <v>805</v>
      </c>
      <c r="M2107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107" s="35" t="str">
        <f>IFERROR(IF(Table1[[#This Row],[Medicare Rate in CR]]&gt;0,"Y","N"),"N")</f>
        <v>Y</v>
      </c>
      <c r="O2107" s="40">
        <f>Table1[[#This Row],[Medicare Rate in CR]]*Table1[[#This Row],[SumOfUnits]]*Table1[[#This Row],[Actuarial Factor 6/13/22]]</f>
        <v>206216.82065064859</v>
      </c>
      <c r="P210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206216.82065064859</v>
      </c>
      <c r="Q2107" s="37">
        <f>Table1[[#This Row],[Trended Medicare Pricing for all RHCs]]-Table1[[#This Row],[SumOfSFY23 Estimated Payment 6/13/2022]]</f>
        <v>15550.532506228163</v>
      </c>
      <c r="R2107" s="35">
        <f>Table1[[#This Row],[SumOfUnits]]*Table1[[#This Row],[Actuarial Factor 6/13/22]]</f>
        <v>1143.4890797973194</v>
      </c>
    </row>
    <row r="2108" spans="1:18" x14ac:dyDescent="0.2">
      <c r="A2108" s="178" t="s">
        <v>98</v>
      </c>
      <c r="B2108" s="33" t="s">
        <v>622</v>
      </c>
      <c r="C2108" s="33" t="s">
        <v>249</v>
      </c>
      <c r="D2108" s="33" t="s">
        <v>184</v>
      </c>
      <c r="E2108" s="33" t="s">
        <v>790</v>
      </c>
      <c r="F2108" s="37">
        <v>166.42</v>
      </c>
      <c r="G2108" s="33">
        <v>1</v>
      </c>
      <c r="H2108" s="33">
        <v>1</v>
      </c>
      <c r="I2108" s="37">
        <f>Table1[[#This Row],[SumOfPaid]]*Table1[[#This Row],[Actuarial Factor 6/13/22]]</f>
        <v>372.30740577734662</v>
      </c>
      <c r="J2108" s="33">
        <v>2.2371554246926251</v>
      </c>
      <c r="K2108" s="33" t="s">
        <v>225</v>
      </c>
      <c r="L2108" s="33" t="s">
        <v>805</v>
      </c>
      <c r="M2108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108" s="35" t="str">
        <f>IFERROR(IF(Table1[[#This Row],[Medicare Rate in CR]]&gt;0,"Y","N"),"N")</f>
        <v>Y</v>
      </c>
      <c r="O2108" s="40">
        <f>Table1[[#This Row],[Medicare Rate in CR]]*Table1[[#This Row],[SumOfUnits]]*Table1[[#This Row],[Actuarial Factor 6/13/22]]</f>
        <v>403.44860928906803</v>
      </c>
      <c r="P210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403.44860928906803</v>
      </c>
      <c r="Q2108" s="37">
        <f>Table1[[#This Row],[Trended Medicare Pricing for all RHCs]]-Table1[[#This Row],[SumOfSFY23 Estimated Payment 6/13/2022]]</f>
        <v>31.141203511721415</v>
      </c>
      <c r="R2108" s="35">
        <f>Table1[[#This Row],[SumOfUnits]]*Table1[[#This Row],[Actuarial Factor 6/13/22]]</f>
        <v>2.2371554246926251</v>
      </c>
    </row>
    <row r="2109" spans="1:18" x14ac:dyDescent="0.2">
      <c r="A2109" s="178" t="s">
        <v>98</v>
      </c>
      <c r="B2109" s="33" t="s">
        <v>622</v>
      </c>
      <c r="C2109" s="33" t="s">
        <v>249</v>
      </c>
      <c r="D2109" s="33" t="s">
        <v>184</v>
      </c>
      <c r="E2109" s="33" t="s">
        <v>791</v>
      </c>
      <c r="F2109" s="37">
        <v>168.92</v>
      </c>
      <c r="G2109" s="33">
        <v>1</v>
      </c>
      <c r="H2109" s="33">
        <v>1</v>
      </c>
      <c r="I2109" s="37">
        <f>Table1[[#This Row],[SumOfPaid]]*Table1[[#This Row],[Actuarial Factor 6/13/22]]</f>
        <v>279.82788402206137</v>
      </c>
      <c r="J2109" s="33">
        <v>1.6565704713595868</v>
      </c>
      <c r="K2109" s="33" t="s">
        <v>225</v>
      </c>
      <c r="L2109" s="33" t="s">
        <v>805</v>
      </c>
      <c r="M2109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109" s="35" t="str">
        <f>IFERROR(IF(Table1[[#This Row],[Medicare Rate in CR]]&gt;0,"Y","N"),"N")</f>
        <v>Y</v>
      </c>
      <c r="O2109" s="40">
        <f>Table1[[#This Row],[Medicare Rate in CR]]*Table1[[#This Row],[SumOfUnits]]*Table1[[#This Row],[Actuarial Factor 6/13/22]]</f>
        <v>298.74591880498787</v>
      </c>
      <c r="P210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298.74591880498787</v>
      </c>
      <c r="Q2109" s="37">
        <f>Table1[[#This Row],[Trended Medicare Pricing for all RHCs]]-Table1[[#This Row],[SumOfSFY23 Estimated Payment 6/13/2022]]</f>
        <v>18.918034782926497</v>
      </c>
      <c r="R2109" s="35">
        <f>Table1[[#This Row],[SumOfUnits]]*Table1[[#This Row],[Actuarial Factor 6/13/22]]</f>
        <v>1.6565704713595868</v>
      </c>
    </row>
    <row r="2110" spans="1:18" x14ac:dyDescent="0.2">
      <c r="A2110" s="178" t="s">
        <v>98</v>
      </c>
      <c r="B2110" s="33" t="s">
        <v>622</v>
      </c>
      <c r="C2110" s="33" t="s">
        <v>249</v>
      </c>
      <c r="D2110" s="33" t="s">
        <v>185</v>
      </c>
      <c r="E2110" s="33" t="s">
        <v>795</v>
      </c>
      <c r="F2110" s="37">
        <v>332.84</v>
      </c>
      <c r="G2110" s="33">
        <v>2</v>
      </c>
      <c r="H2110" s="33">
        <v>2</v>
      </c>
      <c r="I2110" s="37">
        <f>Table1[[#This Row],[SumOfPaid]]*Table1[[#This Row],[Actuarial Factor 6/13/22]]</f>
        <v>379.53016596334277</v>
      </c>
      <c r="J2110" s="33">
        <v>1.1402781094920766</v>
      </c>
      <c r="K2110" s="33" t="s">
        <v>225</v>
      </c>
      <c r="L2110" s="33" t="s">
        <v>805</v>
      </c>
      <c r="M2110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110" s="35" t="str">
        <f>IFERROR(IF(Table1[[#This Row],[Medicare Rate in CR]]&gt;0,"Y","N"),"N")</f>
        <v>Y</v>
      </c>
      <c r="O2110" s="40">
        <f>Table1[[#This Row],[Medicare Rate in CR]]*Table1[[#This Row],[SumOfUnits]]*Table1[[#This Row],[Actuarial Factor 6/13/22]]</f>
        <v>411.27550853160221</v>
      </c>
      <c r="P211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411.27550853160221</v>
      </c>
      <c r="Q2110" s="37">
        <f>Table1[[#This Row],[Trended Medicare Pricing for all RHCs]]-Table1[[#This Row],[SumOfSFY23 Estimated Payment 6/13/2022]]</f>
        <v>31.745342568259446</v>
      </c>
      <c r="R2110" s="35">
        <f>Table1[[#This Row],[SumOfUnits]]*Table1[[#This Row],[Actuarial Factor 6/13/22]]</f>
        <v>2.2805562189841533</v>
      </c>
    </row>
    <row r="2111" spans="1:18" x14ac:dyDescent="0.2">
      <c r="A2111" s="178" t="s">
        <v>98</v>
      </c>
      <c r="B2111" s="33" t="s">
        <v>622</v>
      </c>
      <c r="C2111" s="33" t="s">
        <v>422</v>
      </c>
      <c r="D2111" s="33" t="s">
        <v>184</v>
      </c>
      <c r="E2111" s="33" t="s">
        <v>786</v>
      </c>
      <c r="F2111" s="37">
        <v>501.76</v>
      </c>
      <c r="G2111" s="33">
        <v>3</v>
      </c>
      <c r="H2111" s="33">
        <v>3</v>
      </c>
      <c r="I2111" s="37">
        <f>Table1[[#This Row],[SumOfPaid]]*Table1[[#This Row],[Actuarial Factor 6/13/22]]</f>
        <v>783.97623800870281</v>
      </c>
      <c r="J2111" s="33">
        <v>1.5624526427150487</v>
      </c>
      <c r="K2111" s="33" t="s">
        <v>225</v>
      </c>
      <c r="L2111" s="33" t="s">
        <v>805</v>
      </c>
      <c r="M2111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111" s="35" t="str">
        <f>IFERROR(IF(Table1[[#This Row],[Medicare Rate in CR]]&gt;0,"Y","N"),"N")</f>
        <v>Y</v>
      </c>
      <c r="O2111" s="40">
        <f>Table1[[#This Row],[Medicare Rate in CR]]*Table1[[#This Row],[SumOfUnits]]*Table1[[#This Row],[Actuarial Factor 6/13/22]]</f>
        <v>845.31812876169556</v>
      </c>
      <c r="P211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845.31812876169556</v>
      </c>
      <c r="Q2111" s="37">
        <f>Table1[[#This Row],[Trended Medicare Pricing for all RHCs]]-Table1[[#This Row],[SumOfSFY23 Estimated Payment 6/13/2022]]</f>
        <v>61.341890752992754</v>
      </c>
      <c r="R2111" s="35">
        <f>Table1[[#This Row],[SumOfUnits]]*Table1[[#This Row],[Actuarial Factor 6/13/22]]</f>
        <v>4.6873579281451461</v>
      </c>
    </row>
    <row r="2112" spans="1:18" x14ac:dyDescent="0.2">
      <c r="A2112" s="178" t="s">
        <v>98</v>
      </c>
      <c r="B2112" s="33" t="s">
        <v>622</v>
      </c>
      <c r="C2112" s="33" t="s">
        <v>422</v>
      </c>
      <c r="D2112" s="33" t="s">
        <v>184</v>
      </c>
      <c r="E2112" s="33" t="s">
        <v>789</v>
      </c>
      <c r="F2112" s="37">
        <v>790.96</v>
      </c>
      <c r="G2112" s="33">
        <v>6</v>
      </c>
      <c r="H2112" s="33">
        <v>6</v>
      </c>
      <c r="I2112" s="37">
        <f>Table1[[#This Row],[SumOfPaid]]*Table1[[#This Row],[Actuarial Factor 6/13/22]]</f>
        <v>1290.5966917346216</v>
      </c>
      <c r="J2112" s="33">
        <v>1.6316838926552815</v>
      </c>
      <c r="K2112" s="33" t="s">
        <v>225</v>
      </c>
      <c r="L2112" s="33" t="s">
        <v>805</v>
      </c>
      <c r="M2112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112" s="35" t="str">
        <f>IFERROR(IF(Table1[[#This Row],[Medicare Rate in CR]]&gt;0,"Y","N"),"N")</f>
        <v>Y</v>
      </c>
      <c r="O2112" s="40">
        <f>Table1[[#This Row],[Medicare Rate in CR]]*Table1[[#This Row],[SumOfUnits]]*Table1[[#This Row],[Actuarial Factor 6/13/22]]</f>
        <v>1765.5472392087206</v>
      </c>
      <c r="P211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1765.5472392087206</v>
      </c>
      <c r="Q2112" s="37">
        <f>Table1[[#This Row],[Trended Medicare Pricing for all RHCs]]-Table1[[#This Row],[SumOfSFY23 Estimated Payment 6/13/2022]]</f>
        <v>474.95054747409904</v>
      </c>
      <c r="R2112" s="35">
        <f>Table1[[#This Row],[SumOfUnits]]*Table1[[#This Row],[Actuarial Factor 6/13/22]]</f>
        <v>9.7901033559316879</v>
      </c>
    </row>
    <row r="2113" spans="1:18" x14ac:dyDescent="0.2">
      <c r="A2113" s="178" t="s">
        <v>98</v>
      </c>
      <c r="B2113" s="33" t="s">
        <v>622</v>
      </c>
      <c r="C2113" s="33" t="s">
        <v>422</v>
      </c>
      <c r="D2113" s="33" t="s">
        <v>184</v>
      </c>
      <c r="E2113" s="33" t="s">
        <v>788</v>
      </c>
      <c r="F2113" s="37">
        <v>332.84</v>
      </c>
      <c r="G2113" s="33">
        <v>2</v>
      </c>
      <c r="H2113" s="33">
        <v>2</v>
      </c>
      <c r="I2113" s="37">
        <f>Table1[[#This Row],[SumOfPaid]]*Table1[[#This Row],[Actuarial Factor 6/13/22]]</f>
        <v>690.15326989291236</v>
      </c>
      <c r="J2113" s="33">
        <v>2.0735286320541775</v>
      </c>
      <c r="K2113" s="33" t="s">
        <v>225</v>
      </c>
      <c r="L2113" s="33" t="s">
        <v>805</v>
      </c>
      <c r="M2113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113" s="35" t="str">
        <f>IFERROR(IF(Table1[[#This Row],[Medicare Rate in CR]]&gt;0,"Y","N"),"N")</f>
        <v>Y</v>
      </c>
      <c r="O2113" s="40">
        <f>Table1[[#This Row],[Medicare Rate in CR]]*Table1[[#This Row],[SumOfUnits]]*Table1[[#This Row],[Actuarial Factor 6/13/22]]</f>
        <v>747.88030700930074</v>
      </c>
      <c r="P211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747.88030700930074</v>
      </c>
      <c r="Q2113" s="37">
        <f>Table1[[#This Row],[Trended Medicare Pricing for all RHCs]]-Table1[[#This Row],[SumOfSFY23 Estimated Payment 6/13/2022]]</f>
        <v>57.727037116388374</v>
      </c>
      <c r="R2113" s="35">
        <f>Table1[[#This Row],[SumOfUnits]]*Table1[[#This Row],[Actuarial Factor 6/13/22]]</f>
        <v>4.147057264108355</v>
      </c>
    </row>
    <row r="2114" spans="1:18" x14ac:dyDescent="0.2">
      <c r="A2114" s="178" t="s">
        <v>98</v>
      </c>
      <c r="B2114" s="33" t="s">
        <v>622</v>
      </c>
      <c r="C2114" s="33" t="s">
        <v>422</v>
      </c>
      <c r="D2114" s="33" t="s">
        <v>184</v>
      </c>
      <c r="E2114" s="33" t="s">
        <v>787</v>
      </c>
      <c r="F2114" s="37">
        <v>168.92</v>
      </c>
      <c r="G2114" s="33">
        <v>1</v>
      </c>
      <c r="H2114" s="33">
        <v>1</v>
      </c>
      <c r="I2114" s="37">
        <f>Table1[[#This Row],[SumOfPaid]]*Table1[[#This Row],[Actuarial Factor 6/13/22]]</f>
        <v>235.25853199245719</v>
      </c>
      <c r="J2114" s="33">
        <v>1.3927215959771324</v>
      </c>
      <c r="K2114" s="33" t="s">
        <v>225</v>
      </c>
      <c r="L2114" s="33" t="s">
        <v>805</v>
      </c>
      <c r="M2114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114" s="35" t="str">
        <f>IFERROR(IF(Table1[[#This Row],[Medicare Rate in CR]]&gt;0,"Y","N"),"N")</f>
        <v>Y</v>
      </c>
      <c r="O2114" s="40">
        <f>Table1[[#This Row],[Medicare Rate in CR]]*Table1[[#This Row],[SumOfUnits]]*Table1[[#This Row],[Actuarial Factor 6/13/22]]</f>
        <v>251.16341261851608</v>
      </c>
      <c r="P211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251.16341261851608</v>
      </c>
      <c r="Q2114" s="37">
        <f>Table1[[#This Row],[Trended Medicare Pricing for all RHCs]]-Table1[[#This Row],[SumOfSFY23 Estimated Payment 6/13/2022]]</f>
        <v>15.904880626058883</v>
      </c>
      <c r="R2114" s="35">
        <f>Table1[[#This Row],[SumOfUnits]]*Table1[[#This Row],[Actuarial Factor 6/13/22]]</f>
        <v>1.3927215959771324</v>
      </c>
    </row>
    <row r="2115" spans="1:18" x14ac:dyDescent="0.2">
      <c r="A2115" s="178" t="s">
        <v>98</v>
      </c>
      <c r="B2115" s="33" t="s">
        <v>622</v>
      </c>
      <c r="C2115" s="33" t="s">
        <v>192</v>
      </c>
      <c r="D2115" s="33" t="s">
        <v>184</v>
      </c>
      <c r="E2115" s="33" t="s">
        <v>790</v>
      </c>
      <c r="F2115" s="37">
        <v>335.34</v>
      </c>
      <c r="G2115" s="33">
        <v>2</v>
      </c>
      <c r="H2115" s="33">
        <v>2</v>
      </c>
      <c r="I2115" s="37">
        <f>Table1[[#This Row],[SumOfPaid]]*Table1[[#This Row],[Actuarial Factor 6/13/22]]</f>
        <v>654.1199791126005</v>
      </c>
      <c r="J2115" s="33">
        <v>1.9506172216633881</v>
      </c>
      <c r="K2115" s="33" t="s">
        <v>225</v>
      </c>
      <c r="L2115" s="33" t="s">
        <v>805</v>
      </c>
      <c r="M2115" s="35">
        <f>IFERROR(INDEX(FreeStand_MedicareCRs!E:E,MATCH(Table1[[#This Row],[Medicare Number]],FreeStand_MedicareCRs!A:A,0)),INDEX(HospitalBased_Mdcr_Rates!G:G,MATCH(Table1[[#This Row],[Medicare Number]],HospitalBased_Mdcr_Rates!E:E,0)))</f>
        <v>180.34</v>
      </c>
      <c r="N2115" s="35" t="str">
        <f>IFERROR(IF(Table1[[#This Row],[Medicare Rate in CR]]&gt;0,"Y","N"),"N")</f>
        <v>Y</v>
      </c>
      <c r="O2115" s="40">
        <f>Table1[[#This Row],[Medicare Rate in CR]]*Table1[[#This Row],[SumOfUnits]]*Table1[[#This Row],[Actuarial Factor 6/13/22]]</f>
        <v>703.5486195095508</v>
      </c>
      <c r="P211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703.5486195095508</v>
      </c>
      <c r="Q2115" s="37">
        <f>Table1[[#This Row],[Trended Medicare Pricing for all RHCs]]-Table1[[#This Row],[SumOfSFY23 Estimated Payment 6/13/2022]]</f>
        <v>49.4286403969503</v>
      </c>
      <c r="R2115" s="35">
        <f>Table1[[#This Row],[SumOfUnits]]*Table1[[#This Row],[Actuarial Factor 6/13/22]]</f>
        <v>3.9012344433267763</v>
      </c>
    </row>
    <row r="2116" spans="1:18" x14ac:dyDescent="0.2">
      <c r="A2116" s="178" t="s">
        <v>99</v>
      </c>
      <c r="B2116" s="33" t="s">
        <v>807</v>
      </c>
      <c r="C2116" s="33" t="s">
        <v>364</v>
      </c>
      <c r="D2116" s="33" t="s">
        <v>184</v>
      </c>
      <c r="E2116" s="33" t="s">
        <v>792</v>
      </c>
      <c r="F2116" s="37">
        <v>244.55</v>
      </c>
      <c r="G2116" s="33">
        <v>3</v>
      </c>
      <c r="H2116" s="33">
        <v>3</v>
      </c>
      <c r="I2116" s="37">
        <f>Table1[[#This Row],[SumOfPaid]]*Table1[[#This Row],[Actuarial Factor 6/13/22]]</f>
        <v>356.55558021791734</v>
      </c>
      <c r="J2116" s="33">
        <v>1.4580068706518803</v>
      </c>
      <c r="K2116" s="33" t="s">
        <v>375</v>
      </c>
      <c r="L2116" s="33" t="s">
        <v>805</v>
      </c>
      <c r="M2116" s="35">
        <f>IFERROR(INDEX(FreeStand_MedicareCRs!E:E,MATCH(Table1[[#This Row],[Medicare Number]],FreeStand_MedicareCRs!A:A,0)),INDEX(HospitalBased_Mdcr_Rates!G:G,MATCH(Table1[[#This Row],[Medicare Number]],HospitalBased_Mdcr_Rates!E:E,0)))</f>
        <v>291.29000000000002</v>
      </c>
      <c r="N2116" s="35" t="str">
        <f>IFERROR(IF(Table1[[#This Row],[Medicare Rate in CR]]&gt;0,"Y","N"),"N")</f>
        <v>Y</v>
      </c>
      <c r="O2116" s="40">
        <f>Table1[[#This Row],[Medicare Rate in CR]]*Table1[[#This Row],[SumOfUnits]]*Table1[[#This Row],[Actuarial Factor 6/13/22]]</f>
        <v>1274.1084640565589</v>
      </c>
      <c r="P211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1274.1084640565589</v>
      </c>
      <c r="Q2116" s="37">
        <f>Table1[[#This Row],[Trended Medicare Pricing for all RHCs]]-Table1[[#This Row],[SumOfSFY23 Estimated Payment 6/13/2022]]</f>
        <v>917.55288383864149</v>
      </c>
      <c r="R2116" s="35">
        <f>Table1[[#This Row],[SumOfUnits]]*Table1[[#This Row],[Actuarial Factor 6/13/22]]</f>
        <v>4.3740206119556406</v>
      </c>
    </row>
    <row r="2117" spans="1:18" x14ac:dyDescent="0.2">
      <c r="A2117" s="178" t="s">
        <v>99</v>
      </c>
      <c r="B2117" s="33" t="s">
        <v>807</v>
      </c>
      <c r="C2117" s="33" t="s">
        <v>364</v>
      </c>
      <c r="D2117" s="33" t="s">
        <v>184</v>
      </c>
      <c r="E2117" s="33" t="s">
        <v>786</v>
      </c>
      <c r="F2117" s="37">
        <v>4881.32</v>
      </c>
      <c r="G2117" s="33">
        <v>60</v>
      </c>
      <c r="H2117" s="33">
        <v>60</v>
      </c>
      <c r="I2117" s="37">
        <f>Table1[[#This Row],[SumOfPaid]]*Table1[[#This Row],[Actuarial Factor 6/13/22]]</f>
        <v>6900.607905563319</v>
      </c>
      <c r="J2117" s="33">
        <v>1.4136766091064137</v>
      </c>
      <c r="K2117" s="33" t="s">
        <v>375</v>
      </c>
      <c r="L2117" s="33" t="s">
        <v>805</v>
      </c>
      <c r="M2117" s="35">
        <f>IFERROR(INDEX(FreeStand_MedicareCRs!E:E,MATCH(Table1[[#This Row],[Medicare Number]],FreeStand_MedicareCRs!A:A,0)),INDEX(HospitalBased_Mdcr_Rates!G:G,MATCH(Table1[[#This Row],[Medicare Number]],HospitalBased_Mdcr_Rates!E:E,0)))</f>
        <v>291.29000000000002</v>
      </c>
      <c r="N2117" s="35" t="str">
        <f>IFERROR(IF(Table1[[#This Row],[Medicare Rate in CR]]&gt;0,"Y","N"),"N")</f>
        <v>Y</v>
      </c>
      <c r="O2117" s="40">
        <f>Table1[[#This Row],[Medicare Rate in CR]]*Table1[[#This Row],[SumOfUnits]]*Table1[[#This Row],[Actuarial Factor 6/13/22]]</f>
        <v>24707.391567996438</v>
      </c>
      <c r="P211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24707.391567996438</v>
      </c>
      <c r="Q2117" s="37">
        <f>Table1[[#This Row],[Trended Medicare Pricing for all RHCs]]-Table1[[#This Row],[SumOfSFY23 Estimated Payment 6/13/2022]]</f>
        <v>17806.783662433118</v>
      </c>
      <c r="R2117" s="35">
        <f>Table1[[#This Row],[SumOfUnits]]*Table1[[#This Row],[Actuarial Factor 6/13/22]]</f>
        <v>84.82059654638482</v>
      </c>
    </row>
    <row r="2118" spans="1:18" x14ac:dyDescent="0.2">
      <c r="A2118" s="178" t="s">
        <v>99</v>
      </c>
      <c r="B2118" s="33" t="s">
        <v>807</v>
      </c>
      <c r="C2118" s="33" t="s">
        <v>364</v>
      </c>
      <c r="D2118" s="33" t="s">
        <v>184</v>
      </c>
      <c r="E2118" s="33" t="s">
        <v>790</v>
      </c>
      <c r="F2118" s="37">
        <v>2527.42</v>
      </c>
      <c r="G2118" s="33">
        <v>31</v>
      </c>
      <c r="H2118" s="33">
        <v>31</v>
      </c>
      <c r="I2118" s="37">
        <f>Table1[[#This Row],[SumOfPaid]]*Table1[[#This Row],[Actuarial Factor 6/13/22]]</f>
        <v>5278.2586995566071</v>
      </c>
      <c r="J2118" s="33">
        <v>2.0883979313120125</v>
      </c>
      <c r="K2118" s="33" t="s">
        <v>375</v>
      </c>
      <c r="L2118" s="33" t="s">
        <v>805</v>
      </c>
      <c r="M2118" s="35">
        <f>IFERROR(INDEX(FreeStand_MedicareCRs!E:E,MATCH(Table1[[#This Row],[Medicare Number]],FreeStand_MedicareCRs!A:A,0)),INDEX(HospitalBased_Mdcr_Rates!G:G,MATCH(Table1[[#This Row],[Medicare Number]],HospitalBased_Mdcr_Rates!E:E,0)))</f>
        <v>291.29000000000002</v>
      </c>
      <c r="N2118" s="35" t="str">
        <f>IFERROR(IF(Table1[[#This Row],[Medicare Rate in CR]]&gt;0,"Y","N"),"N")</f>
        <v>Y</v>
      </c>
      <c r="O2118" s="40">
        <f>Table1[[#This Row],[Medicare Rate in CR]]*Table1[[#This Row],[SumOfUnits]]*Table1[[#This Row],[Actuarial Factor 6/13/22]]</f>
        <v>18858.212435768161</v>
      </c>
      <c r="P211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18858.212435768161</v>
      </c>
      <c r="Q2118" s="37">
        <f>Table1[[#This Row],[Trended Medicare Pricing for all RHCs]]-Table1[[#This Row],[SumOfSFY23 Estimated Payment 6/13/2022]]</f>
        <v>13579.953736211553</v>
      </c>
      <c r="R2118" s="35">
        <f>Table1[[#This Row],[SumOfUnits]]*Table1[[#This Row],[Actuarial Factor 6/13/22]]</f>
        <v>64.740335870672382</v>
      </c>
    </row>
    <row r="2119" spans="1:18" x14ac:dyDescent="0.2">
      <c r="A2119" s="178" t="s">
        <v>99</v>
      </c>
      <c r="B2119" s="33" t="s">
        <v>807</v>
      </c>
      <c r="C2119" s="33" t="s">
        <v>364</v>
      </c>
      <c r="D2119" s="33" t="s">
        <v>184</v>
      </c>
      <c r="E2119" s="33" t="s">
        <v>789</v>
      </c>
      <c r="F2119" s="37">
        <v>9724.67</v>
      </c>
      <c r="G2119" s="33">
        <v>120</v>
      </c>
      <c r="H2119" s="33">
        <v>120</v>
      </c>
      <c r="I2119" s="37">
        <f>Table1[[#This Row],[SumOfPaid]]*Table1[[#This Row],[Actuarial Factor 6/13/22]]</f>
        <v>14264.264816435838</v>
      </c>
      <c r="J2119" s="33">
        <v>1.4668122225675357</v>
      </c>
      <c r="K2119" s="33" t="s">
        <v>375</v>
      </c>
      <c r="L2119" s="33" t="s">
        <v>805</v>
      </c>
      <c r="M2119" s="35">
        <f>IFERROR(INDEX(FreeStand_MedicareCRs!E:E,MATCH(Table1[[#This Row],[Medicare Number]],FreeStand_MedicareCRs!A:A,0)),INDEX(HospitalBased_Mdcr_Rates!G:G,MATCH(Table1[[#This Row],[Medicare Number]],HospitalBased_Mdcr_Rates!E:E,0)))</f>
        <v>291.29000000000002</v>
      </c>
      <c r="N2119" s="35" t="str">
        <f>IFERROR(IF(Table1[[#This Row],[Medicare Rate in CR]]&gt;0,"Y","N"),"N")</f>
        <v>Y</v>
      </c>
      <c r="O2119" s="40">
        <f>Table1[[#This Row],[Medicare Rate in CR]]*Table1[[#This Row],[SumOfUnits]]*Table1[[#This Row],[Actuarial Factor 6/13/22]]</f>
        <v>51272.127877403705</v>
      </c>
      <c r="P211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51272.127877403705</v>
      </c>
      <c r="Q2119" s="37">
        <f>Table1[[#This Row],[Trended Medicare Pricing for all RHCs]]-Table1[[#This Row],[SumOfSFY23 Estimated Payment 6/13/2022]]</f>
        <v>37007.863060967866</v>
      </c>
      <c r="R2119" s="35">
        <f>Table1[[#This Row],[SumOfUnits]]*Table1[[#This Row],[Actuarial Factor 6/13/22]]</f>
        <v>176.01746670810428</v>
      </c>
    </row>
    <row r="2120" spans="1:18" x14ac:dyDescent="0.2">
      <c r="A2120" s="178" t="s">
        <v>99</v>
      </c>
      <c r="B2120" s="33" t="s">
        <v>807</v>
      </c>
      <c r="C2120" s="33" t="s">
        <v>364</v>
      </c>
      <c r="D2120" s="33" t="s">
        <v>184</v>
      </c>
      <c r="E2120" s="33" t="s">
        <v>791</v>
      </c>
      <c r="F2120" s="37">
        <v>81.92</v>
      </c>
      <c r="G2120" s="33">
        <v>1</v>
      </c>
      <c r="H2120" s="33">
        <v>1</v>
      </c>
      <c r="I2120" s="37">
        <f>Table1[[#This Row],[SumOfPaid]]*Table1[[#This Row],[Actuarial Factor 6/13/22]]</f>
        <v>126.48908521072553</v>
      </c>
      <c r="J2120" s="33">
        <v>1.5440562159512394</v>
      </c>
      <c r="K2120" s="33" t="s">
        <v>375</v>
      </c>
      <c r="L2120" s="33" t="s">
        <v>805</v>
      </c>
      <c r="M2120" s="35">
        <f>IFERROR(INDEX(FreeStand_MedicareCRs!E:E,MATCH(Table1[[#This Row],[Medicare Number]],FreeStand_MedicareCRs!A:A,0)),INDEX(HospitalBased_Mdcr_Rates!G:G,MATCH(Table1[[#This Row],[Medicare Number]],HospitalBased_Mdcr_Rates!E:E,0)))</f>
        <v>291.29000000000002</v>
      </c>
      <c r="N2120" s="35" t="str">
        <f>IFERROR(IF(Table1[[#This Row],[Medicare Rate in CR]]&gt;0,"Y","N"),"N")</f>
        <v>Y</v>
      </c>
      <c r="O2120" s="40">
        <f>Table1[[#This Row],[Medicare Rate in CR]]*Table1[[#This Row],[SumOfUnits]]*Table1[[#This Row],[Actuarial Factor 6/13/22]]</f>
        <v>449.76813514443654</v>
      </c>
      <c r="P212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449.76813514443654</v>
      </c>
      <c r="Q2120" s="37">
        <f>Table1[[#This Row],[Trended Medicare Pricing for all RHCs]]-Table1[[#This Row],[SumOfSFY23 Estimated Payment 6/13/2022]]</f>
        <v>323.27904993371101</v>
      </c>
      <c r="R2120" s="35">
        <f>Table1[[#This Row],[SumOfUnits]]*Table1[[#This Row],[Actuarial Factor 6/13/22]]</f>
        <v>1.5440562159512394</v>
      </c>
    </row>
    <row r="2121" spans="1:18" x14ac:dyDescent="0.2">
      <c r="A2121" s="178" t="s">
        <v>99</v>
      </c>
      <c r="B2121" s="33" t="s">
        <v>807</v>
      </c>
      <c r="C2121" s="33" t="s">
        <v>364</v>
      </c>
      <c r="D2121" s="33" t="s">
        <v>184</v>
      </c>
      <c r="E2121" s="33" t="s">
        <v>788</v>
      </c>
      <c r="F2121" s="37">
        <v>2612.9699999999998</v>
      </c>
      <c r="G2121" s="33">
        <v>32</v>
      </c>
      <c r="H2121" s="33">
        <v>32</v>
      </c>
      <c r="I2121" s="37">
        <f>Table1[[#This Row],[SumOfPaid]]*Table1[[#This Row],[Actuarial Factor 6/13/22]]</f>
        <v>5161.3083919603978</v>
      </c>
      <c r="J2121" s="33">
        <v>1.9752650784204939</v>
      </c>
      <c r="K2121" s="33" t="s">
        <v>375</v>
      </c>
      <c r="L2121" s="33" t="s">
        <v>805</v>
      </c>
      <c r="M2121" s="35">
        <f>IFERROR(INDEX(FreeStand_MedicareCRs!E:E,MATCH(Table1[[#This Row],[Medicare Number]],FreeStand_MedicareCRs!A:A,0)),INDEX(HospitalBased_Mdcr_Rates!G:G,MATCH(Table1[[#This Row],[Medicare Number]],HospitalBased_Mdcr_Rates!E:E,0)))</f>
        <v>291.29000000000002</v>
      </c>
      <c r="N2121" s="35" t="str">
        <f>IFERROR(IF(Table1[[#This Row],[Medicare Rate in CR]]&gt;0,"Y","N"),"N")</f>
        <v>Y</v>
      </c>
      <c r="O2121" s="40">
        <f>Table1[[#This Row],[Medicare Rate in CR]]*Table1[[#This Row],[SumOfUnits]]*Table1[[#This Row],[Actuarial Factor 6/13/22]]</f>
        <v>18411.998870179385</v>
      </c>
      <c r="P212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18411.998870179385</v>
      </c>
      <c r="Q2121" s="37">
        <f>Table1[[#This Row],[Trended Medicare Pricing for all RHCs]]-Table1[[#This Row],[SumOfSFY23 Estimated Payment 6/13/2022]]</f>
        <v>13250.690478218987</v>
      </c>
      <c r="R2121" s="35">
        <f>Table1[[#This Row],[SumOfUnits]]*Table1[[#This Row],[Actuarial Factor 6/13/22]]</f>
        <v>63.208482509455806</v>
      </c>
    </row>
    <row r="2122" spans="1:18" x14ac:dyDescent="0.2">
      <c r="A2122" s="178" t="s">
        <v>99</v>
      </c>
      <c r="B2122" s="33" t="s">
        <v>807</v>
      </c>
      <c r="C2122" s="33" t="s">
        <v>364</v>
      </c>
      <c r="D2122" s="33" t="s">
        <v>184</v>
      </c>
      <c r="E2122" s="33" t="s">
        <v>787</v>
      </c>
      <c r="F2122" s="37">
        <v>654.15</v>
      </c>
      <c r="G2122" s="33">
        <v>8</v>
      </c>
      <c r="H2122" s="33">
        <v>8</v>
      </c>
      <c r="I2122" s="37">
        <f>Table1[[#This Row],[SumOfPaid]]*Table1[[#This Row],[Actuarial Factor 6/13/22]]</f>
        <v>814.37496559081558</v>
      </c>
      <c r="J2122" s="33">
        <v>1.2449361241165109</v>
      </c>
      <c r="K2122" s="33" t="s">
        <v>375</v>
      </c>
      <c r="L2122" s="33" t="s">
        <v>805</v>
      </c>
      <c r="M2122" s="35">
        <f>IFERROR(INDEX(FreeStand_MedicareCRs!E:E,MATCH(Table1[[#This Row],[Medicare Number]],FreeStand_MedicareCRs!A:A,0)),INDEX(HospitalBased_Mdcr_Rates!G:G,MATCH(Table1[[#This Row],[Medicare Number]],HospitalBased_Mdcr_Rates!E:E,0)))</f>
        <v>291.29000000000002</v>
      </c>
      <c r="N2122" s="35" t="str">
        <f>IFERROR(IF(Table1[[#This Row],[Medicare Rate in CR]]&gt;0,"Y","N"),"N")</f>
        <v>Y</v>
      </c>
      <c r="O2122" s="40">
        <f>Table1[[#This Row],[Medicare Rate in CR]]*Table1[[#This Row],[SumOfUnits]]*Table1[[#This Row],[Actuarial Factor 6/13/22]]</f>
        <v>2901.0995487511877</v>
      </c>
      <c r="P212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2901.0995487511877</v>
      </c>
      <c r="Q2122" s="37">
        <f>Table1[[#This Row],[Trended Medicare Pricing for all RHCs]]-Table1[[#This Row],[SumOfSFY23 Estimated Payment 6/13/2022]]</f>
        <v>2086.7245831603723</v>
      </c>
      <c r="R2122" s="35">
        <f>Table1[[#This Row],[SumOfUnits]]*Table1[[#This Row],[Actuarial Factor 6/13/22]]</f>
        <v>9.9594889929320871</v>
      </c>
    </row>
    <row r="2123" spans="1:18" x14ac:dyDescent="0.2">
      <c r="A2123" s="178" t="s">
        <v>99</v>
      </c>
      <c r="B2123" s="33" t="s">
        <v>807</v>
      </c>
      <c r="C2123" s="33" t="s">
        <v>364</v>
      </c>
      <c r="D2123" s="33" t="s">
        <v>2</v>
      </c>
      <c r="E2123" s="33" t="s">
        <v>800</v>
      </c>
      <c r="F2123" s="37">
        <v>298</v>
      </c>
      <c r="G2123" s="33">
        <v>3</v>
      </c>
      <c r="H2123" s="33">
        <v>3</v>
      </c>
      <c r="I2123" s="37">
        <f>Table1[[#This Row],[SumOfPaid]]*Table1[[#This Row],[Actuarial Factor 6/13/22]]</f>
        <v>384.77354984791668</v>
      </c>
      <c r="J2123" s="33">
        <v>1.2911864088856264</v>
      </c>
      <c r="K2123" s="33" t="s">
        <v>375</v>
      </c>
      <c r="L2123" s="33" t="s">
        <v>805</v>
      </c>
      <c r="M2123" s="35">
        <f>IFERROR(INDEX(FreeStand_MedicareCRs!E:E,MATCH(Table1[[#This Row],[Medicare Number]],FreeStand_MedicareCRs!A:A,0)),INDEX(HospitalBased_Mdcr_Rates!G:G,MATCH(Table1[[#This Row],[Medicare Number]],HospitalBased_Mdcr_Rates!E:E,0)))</f>
        <v>291.29000000000002</v>
      </c>
      <c r="N2123" s="35" t="str">
        <f>IFERROR(IF(Table1[[#This Row],[Medicare Rate in CR]]&gt;0,"Y","N"),"N")</f>
        <v>Y</v>
      </c>
      <c r="O2123" s="40">
        <f>Table1[[#This Row],[Medicare Rate in CR]]*Table1[[#This Row],[SumOfUnits]]*Table1[[#This Row],[Actuarial Factor 6/13/22]]</f>
        <v>1128.3290671328825</v>
      </c>
      <c r="P212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1128.3290671328825</v>
      </c>
      <c r="Q2123" s="37">
        <f>Table1[[#This Row],[Trended Medicare Pricing for all RHCs]]-Table1[[#This Row],[SumOfSFY23 Estimated Payment 6/13/2022]]</f>
        <v>743.55551728496584</v>
      </c>
      <c r="R2123" s="35">
        <f>Table1[[#This Row],[SumOfUnits]]*Table1[[#This Row],[Actuarial Factor 6/13/22]]</f>
        <v>3.8735592266568792</v>
      </c>
    </row>
    <row r="2124" spans="1:18" x14ac:dyDescent="0.2">
      <c r="A2124" s="178" t="s">
        <v>99</v>
      </c>
      <c r="B2124" s="33" t="s">
        <v>807</v>
      </c>
      <c r="C2124" s="33" t="s">
        <v>364</v>
      </c>
      <c r="D2124" s="33" t="s">
        <v>2</v>
      </c>
      <c r="E2124" s="33" t="s">
        <v>798</v>
      </c>
      <c r="F2124" s="37">
        <v>209.44</v>
      </c>
      <c r="G2124" s="33">
        <v>3</v>
      </c>
      <c r="H2124" s="33">
        <v>3</v>
      </c>
      <c r="I2124" s="37">
        <f>Table1[[#This Row],[SumOfPaid]]*Table1[[#This Row],[Actuarial Factor 6/13/22]]</f>
        <v>308.00083081796242</v>
      </c>
      <c r="J2124" s="33">
        <v>1.4705922021484072</v>
      </c>
      <c r="K2124" s="33" t="s">
        <v>375</v>
      </c>
      <c r="L2124" s="33" t="s">
        <v>805</v>
      </c>
      <c r="M2124" s="35">
        <f>IFERROR(INDEX(FreeStand_MedicareCRs!E:E,MATCH(Table1[[#This Row],[Medicare Number]],FreeStand_MedicareCRs!A:A,0)),INDEX(HospitalBased_Mdcr_Rates!G:G,MATCH(Table1[[#This Row],[Medicare Number]],HospitalBased_Mdcr_Rates!E:E,0)))</f>
        <v>291.29000000000002</v>
      </c>
      <c r="N2124" s="35" t="str">
        <f>IFERROR(IF(Table1[[#This Row],[Medicare Rate in CR]]&gt;0,"Y","N"),"N")</f>
        <v>Y</v>
      </c>
      <c r="O2124" s="40">
        <f>Table1[[#This Row],[Medicare Rate in CR]]*Table1[[#This Row],[SumOfUnits]]*Table1[[#This Row],[Actuarial Factor 6/13/22]]</f>
        <v>1285.1064076914288</v>
      </c>
      <c r="P212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1285.1064076914288</v>
      </c>
      <c r="Q2124" s="37">
        <f>Table1[[#This Row],[Trended Medicare Pricing for all RHCs]]-Table1[[#This Row],[SumOfSFY23 Estimated Payment 6/13/2022]]</f>
        <v>977.10557687346636</v>
      </c>
      <c r="R2124" s="35">
        <f>Table1[[#This Row],[SumOfUnits]]*Table1[[#This Row],[Actuarial Factor 6/13/22]]</f>
        <v>4.4117766064452217</v>
      </c>
    </row>
    <row r="2125" spans="1:18" x14ac:dyDescent="0.2">
      <c r="A2125" s="178" t="s">
        <v>99</v>
      </c>
      <c r="B2125" s="33" t="s">
        <v>807</v>
      </c>
      <c r="C2125" s="33" t="s">
        <v>364</v>
      </c>
      <c r="D2125" s="33" t="s">
        <v>2</v>
      </c>
      <c r="E2125" s="33" t="s">
        <v>799</v>
      </c>
      <c r="F2125" s="37">
        <v>800.39</v>
      </c>
      <c r="G2125" s="33">
        <v>10</v>
      </c>
      <c r="H2125" s="33">
        <v>10</v>
      </c>
      <c r="I2125" s="37">
        <f>Table1[[#This Row],[SumOfPaid]]*Table1[[#This Row],[Actuarial Factor 6/13/22]]</f>
        <v>991.04421406954157</v>
      </c>
      <c r="J2125" s="33">
        <v>1.2382016442853379</v>
      </c>
      <c r="K2125" s="33" t="s">
        <v>375</v>
      </c>
      <c r="L2125" s="33" t="s">
        <v>805</v>
      </c>
      <c r="M2125" s="35">
        <f>IFERROR(INDEX(FreeStand_MedicareCRs!E:E,MATCH(Table1[[#This Row],[Medicare Number]],FreeStand_MedicareCRs!A:A,0)),INDEX(HospitalBased_Mdcr_Rates!G:G,MATCH(Table1[[#This Row],[Medicare Number]],HospitalBased_Mdcr_Rates!E:E,0)))</f>
        <v>291.29000000000002</v>
      </c>
      <c r="N2125" s="35" t="str">
        <f>IFERROR(IF(Table1[[#This Row],[Medicare Rate in CR]]&gt;0,"Y","N"),"N")</f>
        <v>Y</v>
      </c>
      <c r="O2125" s="40">
        <f>Table1[[#This Row],[Medicare Rate in CR]]*Table1[[#This Row],[SumOfUnits]]*Table1[[#This Row],[Actuarial Factor 6/13/22]]</f>
        <v>3606.7575696387607</v>
      </c>
      <c r="P212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3606.7575696387607</v>
      </c>
      <c r="Q2125" s="37">
        <f>Table1[[#This Row],[Trended Medicare Pricing for all RHCs]]-Table1[[#This Row],[SumOfSFY23 Estimated Payment 6/13/2022]]</f>
        <v>2615.7133555692189</v>
      </c>
      <c r="R2125" s="35">
        <f>Table1[[#This Row],[SumOfUnits]]*Table1[[#This Row],[Actuarial Factor 6/13/22]]</f>
        <v>12.382016442853379</v>
      </c>
    </row>
    <row r="2126" spans="1:18" x14ac:dyDescent="0.2">
      <c r="A2126" s="178" t="s">
        <v>99</v>
      </c>
      <c r="B2126" s="33" t="s">
        <v>807</v>
      </c>
      <c r="C2126" s="33" t="s">
        <v>364</v>
      </c>
      <c r="D2126" s="33" t="s">
        <v>185</v>
      </c>
      <c r="E2126" s="33" t="s">
        <v>797</v>
      </c>
      <c r="F2126" s="37">
        <v>615.68999999999994</v>
      </c>
      <c r="G2126" s="33">
        <v>8</v>
      </c>
      <c r="H2126" s="33">
        <v>8</v>
      </c>
      <c r="I2126" s="37">
        <f>Table1[[#This Row],[SumOfPaid]]*Table1[[#This Row],[Actuarial Factor 6/13/22]]</f>
        <v>514.36842788250635</v>
      </c>
      <c r="J2126" s="33">
        <v>0.83543411113142396</v>
      </c>
      <c r="K2126" s="33" t="s">
        <v>375</v>
      </c>
      <c r="L2126" s="33" t="s">
        <v>805</v>
      </c>
      <c r="M2126" s="35">
        <f>IFERROR(INDEX(FreeStand_MedicareCRs!E:E,MATCH(Table1[[#This Row],[Medicare Number]],FreeStand_MedicareCRs!A:A,0)),INDEX(HospitalBased_Mdcr_Rates!G:G,MATCH(Table1[[#This Row],[Medicare Number]],HospitalBased_Mdcr_Rates!E:E,0)))</f>
        <v>291.29000000000002</v>
      </c>
      <c r="N2126" s="35" t="str">
        <f>IFERROR(IF(Table1[[#This Row],[Medicare Rate in CR]]&gt;0,"Y","N"),"N")</f>
        <v>Y</v>
      </c>
      <c r="O2126" s="40">
        <f>Table1[[#This Row],[Medicare Rate in CR]]*Table1[[#This Row],[SumOfUnits]]*Table1[[#This Row],[Actuarial Factor 6/13/22]]</f>
        <v>1946.8288178517801</v>
      </c>
      <c r="P212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1946.8288178517801</v>
      </c>
      <c r="Q2126" s="37">
        <f>Table1[[#This Row],[Trended Medicare Pricing for all RHCs]]-Table1[[#This Row],[SumOfSFY23 Estimated Payment 6/13/2022]]</f>
        <v>1432.4603899692738</v>
      </c>
      <c r="R2126" s="35">
        <f>Table1[[#This Row],[SumOfUnits]]*Table1[[#This Row],[Actuarial Factor 6/13/22]]</f>
        <v>6.6834728890513917</v>
      </c>
    </row>
    <row r="2127" spans="1:18" x14ac:dyDescent="0.2">
      <c r="A2127" s="178" t="s">
        <v>99</v>
      </c>
      <c r="B2127" s="33" t="s">
        <v>807</v>
      </c>
      <c r="C2127" s="33" t="s">
        <v>364</v>
      </c>
      <c r="D2127" s="33" t="s">
        <v>185</v>
      </c>
      <c r="E2127" s="33" t="s">
        <v>795</v>
      </c>
      <c r="F2127" s="37">
        <v>6668.7800000000007</v>
      </c>
      <c r="G2127" s="33">
        <v>82</v>
      </c>
      <c r="H2127" s="33">
        <v>82</v>
      </c>
      <c r="I2127" s="37">
        <f>Table1[[#This Row],[SumOfPaid]]*Table1[[#This Row],[Actuarial Factor 6/13/22]]</f>
        <v>7757.5555499193988</v>
      </c>
      <c r="J2127" s="33">
        <v>1.1632645776168051</v>
      </c>
      <c r="K2127" s="33" t="s">
        <v>375</v>
      </c>
      <c r="L2127" s="33" t="s">
        <v>805</v>
      </c>
      <c r="M2127" s="35">
        <f>IFERROR(INDEX(FreeStand_MedicareCRs!E:E,MATCH(Table1[[#This Row],[Medicare Number]],FreeStand_MedicareCRs!A:A,0)),INDEX(HospitalBased_Mdcr_Rates!G:G,MATCH(Table1[[#This Row],[Medicare Number]],HospitalBased_Mdcr_Rates!E:E,0)))</f>
        <v>291.29000000000002</v>
      </c>
      <c r="N2127" s="35" t="str">
        <f>IFERROR(IF(Table1[[#This Row],[Medicare Rate in CR]]&gt;0,"Y","N"),"N")</f>
        <v>Y</v>
      </c>
      <c r="O2127" s="40">
        <f>Table1[[#This Row],[Medicare Rate in CR]]*Table1[[#This Row],[SumOfUnits]]*Table1[[#This Row],[Actuarial Factor 6/13/22]]</f>
        <v>27785.481782747935</v>
      </c>
      <c r="P212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27785.481782747935</v>
      </c>
      <c r="Q2127" s="37">
        <f>Table1[[#This Row],[Trended Medicare Pricing for all RHCs]]-Table1[[#This Row],[SumOfSFY23 Estimated Payment 6/13/2022]]</f>
        <v>20027.926232828537</v>
      </c>
      <c r="R2127" s="35">
        <f>Table1[[#This Row],[SumOfUnits]]*Table1[[#This Row],[Actuarial Factor 6/13/22]]</f>
        <v>95.387695364578022</v>
      </c>
    </row>
    <row r="2128" spans="1:18" x14ac:dyDescent="0.2">
      <c r="A2128" s="178" t="s">
        <v>99</v>
      </c>
      <c r="B2128" s="33" t="s">
        <v>807</v>
      </c>
      <c r="C2128" s="33" t="s">
        <v>249</v>
      </c>
      <c r="D2128" s="33" t="s">
        <v>184</v>
      </c>
      <c r="E2128" s="33" t="s">
        <v>790</v>
      </c>
      <c r="F2128" s="37">
        <v>80.709999999999994</v>
      </c>
      <c r="G2128" s="33">
        <v>1</v>
      </c>
      <c r="H2128" s="33">
        <v>1</v>
      </c>
      <c r="I2128" s="37">
        <f>Table1[[#This Row],[SumOfPaid]]*Table1[[#This Row],[Actuarial Factor 6/13/22]]</f>
        <v>180.56081432694177</v>
      </c>
      <c r="J2128" s="33">
        <v>2.2371554246926251</v>
      </c>
      <c r="K2128" s="33" t="s">
        <v>375</v>
      </c>
      <c r="L2128" s="33" t="s">
        <v>805</v>
      </c>
      <c r="M2128" s="35">
        <f>IFERROR(INDEX(FreeStand_MedicareCRs!E:E,MATCH(Table1[[#This Row],[Medicare Number]],FreeStand_MedicareCRs!A:A,0)),INDEX(HospitalBased_Mdcr_Rates!G:G,MATCH(Table1[[#This Row],[Medicare Number]],HospitalBased_Mdcr_Rates!E:E,0)))</f>
        <v>291.29000000000002</v>
      </c>
      <c r="N2128" s="35" t="str">
        <f>IFERROR(IF(Table1[[#This Row],[Medicare Rate in CR]]&gt;0,"Y","N"),"N")</f>
        <v>Y</v>
      </c>
      <c r="O2128" s="40">
        <f>Table1[[#This Row],[Medicare Rate in CR]]*Table1[[#This Row],[SumOfUnits]]*Table1[[#This Row],[Actuarial Factor 6/13/22]]</f>
        <v>651.66100365871478</v>
      </c>
      <c r="P212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651.66100365871478</v>
      </c>
      <c r="Q2128" s="37">
        <f>Table1[[#This Row],[Trended Medicare Pricing for all RHCs]]-Table1[[#This Row],[SumOfSFY23 Estimated Payment 6/13/2022]]</f>
        <v>471.10018933177298</v>
      </c>
      <c r="R2128" s="35">
        <f>Table1[[#This Row],[SumOfUnits]]*Table1[[#This Row],[Actuarial Factor 6/13/22]]</f>
        <v>2.2371554246926251</v>
      </c>
    </row>
    <row r="2129" spans="1:18" x14ac:dyDescent="0.2">
      <c r="A2129" s="178" t="s">
        <v>99</v>
      </c>
      <c r="B2129" s="33" t="s">
        <v>807</v>
      </c>
      <c r="C2129" s="33" t="s">
        <v>422</v>
      </c>
      <c r="D2129" s="33" t="s">
        <v>184</v>
      </c>
      <c r="E2129" s="33" t="s">
        <v>792</v>
      </c>
      <c r="F2129" s="37">
        <v>81.92</v>
      </c>
      <c r="G2129" s="33">
        <v>1</v>
      </c>
      <c r="H2129" s="33">
        <v>1</v>
      </c>
      <c r="I2129" s="37">
        <f>Table1[[#This Row],[SumOfPaid]]*Table1[[#This Row],[Actuarial Factor 6/13/22]]</f>
        <v>118.53452947882697</v>
      </c>
      <c r="J2129" s="33">
        <v>1.4469547055520871</v>
      </c>
      <c r="K2129" s="33" t="s">
        <v>375</v>
      </c>
      <c r="L2129" s="33" t="s">
        <v>805</v>
      </c>
      <c r="M2129" s="35">
        <f>IFERROR(INDEX(FreeStand_MedicareCRs!E:E,MATCH(Table1[[#This Row],[Medicare Number]],FreeStand_MedicareCRs!A:A,0)),INDEX(HospitalBased_Mdcr_Rates!G:G,MATCH(Table1[[#This Row],[Medicare Number]],HospitalBased_Mdcr_Rates!E:E,0)))</f>
        <v>291.29000000000002</v>
      </c>
      <c r="N2129" s="35" t="str">
        <f>IFERROR(IF(Table1[[#This Row],[Medicare Rate in CR]]&gt;0,"Y","N"),"N")</f>
        <v>Y</v>
      </c>
      <c r="O2129" s="40">
        <f>Table1[[#This Row],[Medicare Rate in CR]]*Table1[[#This Row],[SumOfUnits]]*Table1[[#This Row],[Actuarial Factor 6/13/22]]</f>
        <v>421.48343618026746</v>
      </c>
      <c r="P212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421.48343618026746</v>
      </c>
      <c r="Q2129" s="37">
        <f>Table1[[#This Row],[Trended Medicare Pricing for all RHCs]]-Table1[[#This Row],[SumOfSFY23 Estimated Payment 6/13/2022]]</f>
        <v>302.94890670144048</v>
      </c>
      <c r="R2129" s="35">
        <f>Table1[[#This Row],[SumOfUnits]]*Table1[[#This Row],[Actuarial Factor 6/13/22]]</f>
        <v>1.4469547055520871</v>
      </c>
    </row>
    <row r="2130" spans="1:18" x14ac:dyDescent="0.2">
      <c r="A2130" s="178" t="s">
        <v>99</v>
      </c>
      <c r="B2130" s="33" t="s">
        <v>807</v>
      </c>
      <c r="C2130" s="33" t="s">
        <v>422</v>
      </c>
      <c r="D2130" s="33" t="s">
        <v>184</v>
      </c>
      <c r="E2130" s="33" t="s">
        <v>786</v>
      </c>
      <c r="F2130" s="37">
        <v>327.68</v>
      </c>
      <c r="G2130" s="33">
        <v>4</v>
      </c>
      <c r="H2130" s="33">
        <v>4</v>
      </c>
      <c r="I2130" s="37">
        <f>Table1[[#This Row],[SumOfPaid]]*Table1[[#This Row],[Actuarial Factor 6/13/22]]</f>
        <v>511.98448196486714</v>
      </c>
      <c r="J2130" s="33">
        <v>1.5624526427150487</v>
      </c>
      <c r="K2130" s="33" t="s">
        <v>375</v>
      </c>
      <c r="L2130" s="33" t="s">
        <v>805</v>
      </c>
      <c r="M2130" s="35">
        <f>IFERROR(INDEX(FreeStand_MedicareCRs!E:E,MATCH(Table1[[#This Row],[Medicare Number]],FreeStand_MedicareCRs!A:A,0)),INDEX(HospitalBased_Mdcr_Rates!G:G,MATCH(Table1[[#This Row],[Medicare Number]],HospitalBased_Mdcr_Rates!E:E,0)))</f>
        <v>291.29000000000002</v>
      </c>
      <c r="N2130" s="35" t="str">
        <f>IFERROR(IF(Table1[[#This Row],[Medicare Rate in CR]]&gt;0,"Y","N"),"N")</f>
        <v>Y</v>
      </c>
      <c r="O2130" s="40">
        <f>Table1[[#This Row],[Medicare Rate in CR]]*Table1[[#This Row],[SumOfUnits]]*Table1[[#This Row],[Actuarial Factor 6/13/22]]</f>
        <v>1820.5073211858662</v>
      </c>
      <c r="P213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1820.5073211858662</v>
      </c>
      <c r="Q2130" s="37">
        <f>Table1[[#This Row],[Trended Medicare Pricing for all RHCs]]-Table1[[#This Row],[SumOfSFY23 Estimated Payment 6/13/2022]]</f>
        <v>1308.522839220999</v>
      </c>
      <c r="R2130" s="35">
        <f>Table1[[#This Row],[SumOfUnits]]*Table1[[#This Row],[Actuarial Factor 6/13/22]]</f>
        <v>6.2498105708601948</v>
      </c>
    </row>
    <row r="2131" spans="1:18" x14ac:dyDescent="0.2">
      <c r="A2131" s="178" t="s">
        <v>99</v>
      </c>
      <c r="B2131" s="33" t="s">
        <v>807</v>
      </c>
      <c r="C2131" s="33" t="s">
        <v>422</v>
      </c>
      <c r="D2131" s="33" t="s">
        <v>184</v>
      </c>
      <c r="E2131" s="33" t="s">
        <v>791</v>
      </c>
      <c r="F2131" s="37">
        <v>81.92</v>
      </c>
      <c r="G2131" s="33">
        <v>1</v>
      </c>
      <c r="H2131" s="33">
        <v>1</v>
      </c>
      <c r="I2131" s="37">
        <f>Table1[[#This Row],[SumOfPaid]]*Table1[[#This Row],[Actuarial Factor 6/13/22]]</f>
        <v>136.03225445215486</v>
      </c>
      <c r="J2131" s="33">
        <v>1.6605499811054061</v>
      </c>
      <c r="K2131" s="33" t="s">
        <v>375</v>
      </c>
      <c r="L2131" s="33" t="s">
        <v>805</v>
      </c>
      <c r="M2131" s="35">
        <f>IFERROR(INDEX(FreeStand_MedicareCRs!E:E,MATCH(Table1[[#This Row],[Medicare Number]],FreeStand_MedicareCRs!A:A,0)),INDEX(HospitalBased_Mdcr_Rates!G:G,MATCH(Table1[[#This Row],[Medicare Number]],HospitalBased_Mdcr_Rates!E:E,0)))</f>
        <v>291.29000000000002</v>
      </c>
      <c r="N2131" s="35" t="str">
        <f>IFERROR(IF(Table1[[#This Row],[Medicare Rate in CR]]&gt;0,"Y","N"),"N")</f>
        <v>Y</v>
      </c>
      <c r="O2131" s="40">
        <f>Table1[[#This Row],[Medicare Rate in CR]]*Table1[[#This Row],[SumOfUnits]]*Table1[[#This Row],[Actuarial Factor 6/13/22]]</f>
        <v>483.7016039961938</v>
      </c>
      <c r="P213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483.7016039961938</v>
      </c>
      <c r="Q2131" s="37">
        <f>Table1[[#This Row],[Trended Medicare Pricing for all RHCs]]-Table1[[#This Row],[SumOfSFY23 Estimated Payment 6/13/2022]]</f>
        <v>347.66934954403894</v>
      </c>
      <c r="R2131" s="35">
        <f>Table1[[#This Row],[SumOfUnits]]*Table1[[#This Row],[Actuarial Factor 6/13/22]]</f>
        <v>1.6605499811054061</v>
      </c>
    </row>
    <row r="2132" spans="1:18" x14ac:dyDescent="0.2">
      <c r="A2132" s="178" t="s">
        <v>100</v>
      </c>
      <c r="B2132" s="33" t="s">
        <v>678</v>
      </c>
      <c r="C2132" s="33" t="s">
        <v>364</v>
      </c>
      <c r="D2132" s="33" t="s">
        <v>184</v>
      </c>
      <c r="E2132" s="33" t="s">
        <v>792</v>
      </c>
      <c r="F2132" s="37">
        <v>2322.39</v>
      </c>
      <c r="G2132" s="33">
        <v>31</v>
      </c>
      <c r="H2132" s="33">
        <v>31</v>
      </c>
      <c r="I2132" s="37">
        <f>Table1[[#This Row],[SumOfPaid]]*Table1[[#This Row],[Actuarial Factor 6/13/22]]</f>
        <v>3386.0605763332201</v>
      </c>
      <c r="J2132" s="33">
        <v>1.4580068706518803</v>
      </c>
      <c r="K2132" s="33" t="s">
        <v>213</v>
      </c>
      <c r="L2132" s="33" t="s">
        <v>805</v>
      </c>
      <c r="M2132" s="35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32" s="35" t="str">
        <f>IFERROR(IF(Table1[[#This Row],[Medicare Rate in CR]]&gt;0,"Y","N"),"N")</f>
        <v>Y</v>
      </c>
      <c r="O2132" s="40">
        <f>Table1[[#This Row],[Medicare Rate in CR]]*Table1[[#This Row],[SumOfUnits]]*Table1[[#This Row],[Actuarial Factor 6/13/22]]</f>
        <v>5706.7263721436984</v>
      </c>
      <c r="P213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5706.7263721436984</v>
      </c>
      <c r="Q2132" s="37">
        <f>Table1[[#This Row],[Trended Medicare Pricing for all RHCs]]-Table1[[#This Row],[SumOfSFY23 Estimated Payment 6/13/2022]]</f>
        <v>2320.6657958104784</v>
      </c>
      <c r="R2132" s="35">
        <f>Table1[[#This Row],[SumOfUnits]]*Table1[[#This Row],[Actuarial Factor 6/13/22]]</f>
        <v>45.19821299020829</v>
      </c>
    </row>
    <row r="2133" spans="1:18" x14ac:dyDescent="0.2">
      <c r="A2133" s="178" t="s">
        <v>100</v>
      </c>
      <c r="B2133" s="33" t="s">
        <v>678</v>
      </c>
      <c r="C2133" s="33" t="s">
        <v>364</v>
      </c>
      <c r="D2133" s="33" t="s">
        <v>184</v>
      </c>
      <c r="E2133" s="33" t="s">
        <v>786</v>
      </c>
      <c r="F2133" s="37">
        <v>10386.71000000001</v>
      </c>
      <c r="G2133" s="33">
        <v>138</v>
      </c>
      <c r="H2133" s="33">
        <v>138</v>
      </c>
      <c r="I2133" s="37">
        <f>Table1[[#This Row],[SumOfPaid]]*Table1[[#This Row],[Actuarial Factor 6/13/22]]</f>
        <v>14683.448972571692</v>
      </c>
      <c r="J2133" s="33">
        <v>1.4136766091064137</v>
      </c>
      <c r="K2133" s="33" t="s">
        <v>213</v>
      </c>
      <c r="L2133" s="33" t="s">
        <v>805</v>
      </c>
      <c r="M2133" s="35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33" s="35" t="str">
        <f>IFERROR(IF(Table1[[#This Row],[Medicare Rate in CR]]&gt;0,"Y","N"),"N")</f>
        <v>Y</v>
      </c>
      <c r="O2133" s="40">
        <f>Table1[[#This Row],[Medicare Rate in CR]]*Table1[[#This Row],[SumOfUnits]]*Table1[[#This Row],[Actuarial Factor 6/13/22]]</f>
        <v>24631.73159587706</v>
      </c>
      <c r="P213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24631.73159587706</v>
      </c>
      <c r="Q2133" s="37">
        <f>Table1[[#This Row],[Trended Medicare Pricing for all RHCs]]-Table1[[#This Row],[SumOfSFY23 Estimated Payment 6/13/2022]]</f>
        <v>9948.2826233053675</v>
      </c>
      <c r="R2133" s="35">
        <f>Table1[[#This Row],[SumOfUnits]]*Table1[[#This Row],[Actuarial Factor 6/13/22]]</f>
        <v>195.0873720566851</v>
      </c>
    </row>
    <row r="2134" spans="1:18" x14ac:dyDescent="0.2">
      <c r="A2134" s="178" t="s">
        <v>100</v>
      </c>
      <c r="B2134" s="33" t="s">
        <v>678</v>
      </c>
      <c r="C2134" s="33" t="s">
        <v>364</v>
      </c>
      <c r="D2134" s="33" t="s">
        <v>184</v>
      </c>
      <c r="E2134" s="33" t="s">
        <v>790</v>
      </c>
      <c r="F2134" s="37">
        <v>7613.7499999999991</v>
      </c>
      <c r="G2134" s="33">
        <v>99</v>
      </c>
      <c r="H2134" s="33">
        <v>99</v>
      </c>
      <c r="I2134" s="37">
        <f>Table1[[#This Row],[SumOfPaid]]*Table1[[#This Row],[Actuarial Factor 6/13/22]]</f>
        <v>15900.539749526833</v>
      </c>
      <c r="J2134" s="33">
        <v>2.0883979313120125</v>
      </c>
      <c r="K2134" s="33" t="s">
        <v>213</v>
      </c>
      <c r="L2134" s="33" t="s">
        <v>805</v>
      </c>
      <c r="M2134" s="35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34" s="35" t="str">
        <f>IFERROR(IF(Table1[[#This Row],[Medicare Rate in CR]]&gt;0,"Y","N"),"N")</f>
        <v>Y</v>
      </c>
      <c r="O2134" s="40">
        <f>Table1[[#This Row],[Medicare Rate in CR]]*Table1[[#This Row],[SumOfUnits]]*Table1[[#This Row],[Actuarial Factor 6/13/22]]</f>
        <v>26104.431157938016</v>
      </c>
      <c r="P213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26104.431157938016</v>
      </c>
      <c r="Q2134" s="37">
        <f>Table1[[#This Row],[Trended Medicare Pricing for all RHCs]]-Table1[[#This Row],[SumOfSFY23 Estimated Payment 6/13/2022]]</f>
        <v>10203.891408411182</v>
      </c>
      <c r="R2134" s="35">
        <f>Table1[[#This Row],[SumOfUnits]]*Table1[[#This Row],[Actuarial Factor 6/13/22]]</f>
        <v>206.75139519988923</v>
      </c>
    </row>
    <row r="2135" spans="1:18" x14ac:dyDescent="0.2">
      <c r="A2135" s="178" t="s">
        <v>100</v>
      </c>
      <c r="B2135" s="33" t="s">
        <v>678</v>
      </c>
      <c r="C2135" s="33" t="s">
        <v>364</v>
      </c>
      <c r="D2135" s="33" t="s">
        <v>184</v>
      </c>
      <c r="E2135" s="33" t="s">
        <v>789</v>
      </c>
      <c r="F2135" s="37">
        <v>18439.720000000008</v>
      </c>
      <c r="G2135" s="33">
        <v>241</v>
      </c>
      <c r="H2135" s="33">
        <v>241</v>
      </c>
      <c r="I2135" s="37">
        <f>Table1[[#This Row],[SumOfPaid]]*Table1[[#This Row],[Actuarial Factor 6/13/22]]</f>
        <v>27047.606676723051</v>
      </c>
      <c r="J2135" s="33">
        <v>1.4668122225675357</v>
      </c>
      <c r="K2135" s="33" t="s">
        <v>213</v>
      </c>
      <c r="L2135" s="33" t="s">
        <v>805</v>
      </c>
      <c r="M2135" s="35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35" s="35" t="str">
        <f>IFERROR(IF(Table1[[#This Row],[Medicare Rate in CR]]&gt;0,"Y","N"),"N")</f>
        <v>Y</v>
      </c>
      <c r="O2135" s="40">
        <f>Table1[[#This Row],[Medicare Rate in CR]]*Table1[[#This Row],[SumOfUnits]]*Table1[[#This Row],[Actuarial Factor 6/13/22]]</f>
        <v>44633.130404351868</v>
      </c>
      <c r="P213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44633.130404351868</v>
      </c>
      <c r="Q2135" s="37">
        <f>Table1[[#This Row],[Trended Medicare Pricing for all RHCs]]-Table1[[#This Row],[SumOfSFY23 Estimated Payment 6/13/2022]]</f>
        <v>17585.523727628817</v>
      </c>
      <c r="R2135" s="35">
        <f>Table1[[#This Row],[SumOfUnits]]*Table1[[#This Row],[Actuarial Factor 6/13/22]]</f>
        <v>353.50174563877613</v>
      </c>
    </row>
    <row r="2136" spans="1:18" x14ac:dyDescent="0.2">
      <c r="A2136" s="178" t="s">
        <v>100</v>
      </c>
      <c r="B2136" s="33" t="s">
        <v>678</v>
      </c>
      <c r="C2136" s="33" t="s">
        <v>364</v>
      </c>
      <c r="D2136" s="33" t="s">
        <v>184</v>
      </c>
      <c r="E2136" s="33" t="s">
        <v>791</v>
      </c>
      <c r="F2136" s="37">
        <v>790.84</v>
      </c>
      <c r="G2136" s="33">
        <v>11</v>
      </c>
      <c r="H2136" s="33">
        <v>11</v>
      </c>
      <c r="I2136" s="37">
        <f>Table1[[#This Row],[SumOfPaid]]*Table1[[#This Row],[Actuarial Factor 6/13/22]]</f>
        <v>1221.1014178228781</v>
      </c>
      <c r="J2136" s="33">
        <v>1.5440562159512394</v>
      </c>
      <c r="K2136" s="33" t="s">
        <v>213</v>
      </c>
      <c r="L2136" s="33" t="s">
        <v>805</v>
      </c>
      <c r="M2136" s="35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36" s="35" t="str">
        <f>IFERROR(IF(Table1[[#This Row],[Medicare Rate in CR]]&gt;0,"Y","N"),"N")</f>
        <v>Y</v>
      </c>
      <c r="O2136" s="40">
        <f>Table1[[#This Row],[Medicare Rate in CR]]*Table1[[#This Row],[SumOfUnits]]*Table1[[#This Row],[Actuarial Factor 6/13/22]]</f>
        <v>2144.4779160860385</v>
      </c>
      <c r="P213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2144.4779160860385</v>
      </c>
      <c r="Q2136" s="37">
        <f>Table1[[#This Row],[Trended Medicare Pricing for all RHCs]]-Table1[[#This Row],[SumOfSFY23 Estimated Payment 6/13/2022]]</f>
        <v>923.37649826316033</v>
      </c>
      <c r="R2136" s="35">
        <f>Table1[[#This Row],[SumOfUnits]]*Table1[[#This Row],[Actuarial Factor 6/13/22]]</f>
        <v>16.984618375463633</v>
      </c>
    </row>
    <row r="2137" spans="1:18" x14ac:dyDescent="0.2">
      <c r="A2137" s="178" t="s">
        <v>100</v>
      </c>
      <c r="B2137" s="33" t="s">
        <v>678</v>
      </c>
      <c r="C2137" s="33" t="s">
        <v>364</v>
      </c>
      <c r="D2137" s="33" t="s">
        <v>184</v>
      </c>
      <c r="E2137" s="33" t="s">
        <v>788</v>
      </c>
      <c r="F2137" s="37">
        <v>7323.3399999999992</v>
      </c>
      <c r="G2137" s="33">
        <v>100</v>
      </c>
      <c r="H2137" s="33">
        <v>100</v>
      </c>
      <c r="I2137" s="37">
        <f>Table1[[#This Row],[SumOfPaid]]*Table1[[#This Row],[Actuarial Factor 6/13/22]]</f>
        <v>14465.537759399938</v>
      </c>
      <c r="J2137" s="33">
        <v>1.9752650784204939</v>
      </c>
      <c r="K2137" s="33" t="s">
        <v>213</v>
      </c>
      <c r="L2137" s="33" t="s">
        <v>805</v>
      </c>
      <c r="M2137" s="35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37" s="35" t="str">
        <f>IFERROR(IF(Table1[[#This Row],[Medicare Rate in CR]]&gt;0,"Y","N"),"N")</f>
        <v>Y</v>
      </c>
      <c r="O2137" s="40">
        <f>Table1[[#This Row],[Medicare Rate in CR]]*Table1[[#This Row],[SumOfUnits]]*Table1[[#This Row],[Actuarial Factor 6/13/22]]</f>
        <v>24939.696880137155</v>
      </c>
      <c r="P213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24939.696880137155</v>
      </c>
      <c r="Q2137" s="37">
        <f>Table1[[#This Row],[Trended Medicare Pricing for all RHCs]]-Table1[[#This Row],[SumOfSFY23 Estimated Payment 6/13/2022]]</f>
        <v>10474.159120737217</v>
      </c>
      <c r="R2137" s="35">
        <f>Table1[[#This Row],[SumOfUnits]]*Table1[[#This Row],[Actuarial Factor 6/13/22]]</f>
        <v>197.5265078420494</v>
      </c>
    </row>
    <row r="2138" spans="1:18" x14ac:dyDescent="0.2">
      <c r="A2138" s="178" t="s">
        <v>100</v>
      </c>
      <c r="B2138" s="33" t="s">
        <v>678</v>
      </c>
      <c r="C2138" s="33" t="s">
        <v>364</v>
      </c>
      <c r="D2138" s="33" t="s">
        <v>184</v>
      </c>
      <c r="E2138" s="33" t="s">
        <v>787</v>
      </c>
      <c r="F2138" s="37">
        <v>1162.1100000000001</v>
      </c>
      <c r="G2138" s="33">
        <v>17</v>
      </c>
      <c r="H2138" s="33">
        <v>17</v>
      </c>
      <c r="I2138" s="37">
        <f>Table1[[#This Row],[SumOfPaid]]*Table1[[#This Row],[Actuarial Factor 6/13/22]]</f>
        <v>1446.7527191970387</v>
      </c>
      <c r="J2138" s="33">
        <v>1.2449361241165109</v>
      </c>
      <c r="K2138" s="33" t="s">
        <v>213</v>
      </c>
      <c r="L2138" s="33" t="s">
        <v>805</v>
      </c>
      <c r="M2138" s="35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38" s="35" t="str">
        <f>IFERROR(IF(Table1[[#This Row],[Medicare Rate in CR]]&gt;0,"Y","N"),"N")</f>
        <v>Y</v>
      </c>
      <c r="O2138" s="40">
        <f>Table1[[#This Row],[Medicare Rate in CR]]*Table1[[#This Row],[SumOfUnits]]*Table1[[#This Row],[Actuarial Factor 6/13/22]]</f>
        <v>2672.1557955261615</v>
      </c>
      <c r="P213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2672.1557955261615</v>
      </c>
      <c r="Q2138" s="37">
        <f>Table1[[#This Row],[Trended Medicare Pricing for all RHCs]]-Table1[[#This Row],[SumOfSFY23 Estimated Payment 6/13/2022]]</f>
        <v>1225.4030763291228</v>
      </c>
      <c r="R2138" s="35">
        <f>Table1[[#This Row],[SumOfUnits]]*Table1[[#This Row],[Actuarial Factor 6/13/22]]</f>
        <v>21.163914109980684</v>
      </c>
    </row>
    <row r="2139" spans="1:18" x14ac:dyDescent="0.2">
      <c r="A2139" s="178" t="s">
        <v>100</v>
      </c>
      <c r="B2139" s="33" t="s">
        <v>678</v>
      </c>
      <c r="C2139" s="33" t="s">
        <v>364</v>
      </c>
      <c r="D2139" s="33" t="s">
        <v>2</v>
      </c>
      <c r="E2139" s="33" t="s">
        <v>798</v>
      </c>
      <c r="F2139" s="37">
        <v>250.8</v>
      </c>
      <c r="G2139" s="33">
        <v>3</v>
      </c>
      <c r="H2139" s="33">
        <v>3</v>
      </c>
      <c r="I2139" s="37">
        <f>Table1[[#This Row],[SumOfPaid]]*Table1[[#This Row],[Actuarial Factor 6/13/22]]</f>
        <v>368.82452429882056</v>
      </c>
      <c r="J2139" s="33">
        <v>1.4705922021484072</v>
      </c>
      <c r="K2139" s="33" t="s">
        <v>213</v>
      </c>
      <c r="L2139" s="33" t="s">
        <v>805</v>
      </c>
      <c r="M2139" s="35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39" s="35" t="str">
        <f>IFERROR(IF(Table1[[#This Row],[Medicare Rate in CR]]&gt;0,"Y","N"),"N")</f>
        <v>Y</v>
      </c>
      <c r="O2139" s="40">
        <f>Table1[[#This Row],[Medicare Rate in CR]]*Table1[[#This Row],[SumOfUnits]]*Table1[[#This Row],[Actuarial Factor 6/13/22]]</f>
        <v>557.03091432977374</v>
      </c>
      <c r="P213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557.03091432977374</v>
      </c>
      <c r="Q2139" s="37">
        <f>Table1[[#This Row],[Trended Medicare Pricing for all RHCs]]-Table1[[#This Row],[SumOfSFY23 Estimated Payment 6/13/2022]]</f>
        <v>188.20639003095317</v>
      </c>
      <c r="R2139" s="35">
        <f>Table1[[#This Row],[SumOfUnits]]*Table1[[#This Row],[Actuarial Factor 6/13/22]]</f>
        <v>4.4117766064452217</v>
      </c>
    </row>
    <row r="2140" spans="1:18" x14ac:dyDescent="0.2">
      <c r="A2140" s="178" t="s">
        <v>100</v>
      </c>
      <c r="B2140" s="33" t="s">
        <v>678</v>
      </c>
      <c r="C2140" s="33" t="s">
        <v>364</v>
      </c>
      <c r="D2140" s="33" t="s">
        <v>2</v>
      </c>
      <c r="E2140" s="33" t="s">
        <v>799</v>
      </c>
      <c r="F2140" s="37">
        <v>998.41</v>
      </c>
      <c r="G2140" s="33">
        <v>12</v>
      </c>
      <c r="H2140" s="33">
        <v>12</v>
      </c>
      <c r="I2140" s="37">
        <f>Table1[[#This Row],[SumOfPaid]]*Table1[[#This Row],[Actuarial Factor 6/13/22]]</f>
        <v>1236.2329036709241</v>
      </c>
      <c r="J2140" s="33">
        <v>1.2382016442853379</v>
      </c>
      <c r="K2140" s="33" t="s">
        <v>213</v>
      </c>
      <c r="L2140" s="33" t="s">
        <v>805</v>
      </c>
      <c r="M2140" s="35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40" s="35" t="str">
        <f>IFERROR(IF(Table1[[#This Row],[Medicare Rate in CR]]&gt;0,"Y","N"),"N")</f>
        <v>Y</v>
      </c>
      <c r="O2140" s="40">
        <f>Table1[[#This Row],[Medicare Rate in CR]]*Table1[[#This Row],[SumOfUnits]]*Table1[[#This Row],[Actuarial Factor 6/13/22]]</f>
        <v>1876.0240752896013</v>
      </c>
      <c r="P214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1876.0240752896013</v>
      </c>
      <c r="Q2140" s="37">
        <f>Table1[[#This Row],[Trended Medicare Pricing for all RHCs]]-Table1[[#This Row],[SumOfSFY23 Estimated Payment 6/13/2022]]</f>
        <v>639.79117161867725</v>
      </c>
      <c r="R2140" s="35">
        <f>Table1[[#This Row],[SumOfUnits]]*Table1[[#This Row],[Actuarial Factor 6/13/22]]</f>
        <v>14.858419731424053</v>
      </c>
    </row>
    <row r="2141" spans="1:18" x14ac:dyDescent="0.2">
      <c r="A2141" s="178" t="s">
        <v>100</v>
      </c>
      <c r="B2141" s="33" t="s">
        <v>678</v>
      </c>
      <c r="C2141" s="33" t="s">
        <v>364</v>
      </c>
      <c r="D2141" s="33" t="s">
        <v>185</v>
      </c>
      <c r="E2141" s="33" t="s">
        <v>794</v>
      </c>
      <c r="F2141" s="37">
        <v>140.19</v>
      </c>
      <c r="G2141" s="33">
        <v>3</v>
      </c>
      <c r="H2141" s="33">
        <v>3</v>
      </c>
      <c r="I2141" s="37">
        <f>Table1[[#This Row],[SumOfPaid]]*Table1[[#This Row],[Actuarial Factor 6/13/22]]</f>
        <v>152.15609765225992</v>
      </c>
      <c r="J2141" s="33">
        <v>1.0853562854145082</v>
      </c>
      <c r="K2141" s="33" t="s">
        <v>213</v>
      </c>
      <c r="L2141" s="33" t="s">
        <v>805</v>
      </c>
      <c r="M2141" s="35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41" s="35" t="str">
        <f>IFERROR(IF(Table1[[#This Row],[Medicare Rate in CR]]&gt;0,"Y","N"),"N")</f>
        <v>Y</v>
      </c>
      <c r="O2141" s="40">
        <f>Table1[[#This Row],[Medicare Rate in CR]]*Table1[[#This Row],[SumOfUnits]]*Table1[[#This Row],[Actuarial Factor 6/13/22]]</f>
        <v>411.11125378930745</v>
      </c>
      <c r="P214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411.11125378930745</v>
      </c>
      <c r="Q2141" s="37">
        <f>Table1[[#This Row],[Trended Medicare Pricing for all RHCs]]-Table1[[#This Row],[SumOfSFY23 Estimated Payment 6/13/2022]]</f>
        <v>258.95515613704754</v>
      </c>
      <c r="R2141" s="35">
        <f>Table1[[#This Row],[SumOfUnits]]*Table1[[#This Row],[Actuarial Factor 6/13/22]]</f>
        <v>3.2560688562435249</v>
      </c>
    </row>
    <row r="2142" spans="1:18" x14ac:dyDescent="0.2">
      <c r="A2142" s="178" t="s">
        <v>100</v>
      </c>
      <c r="B2142" s="33" t="s">
        <v>678</v>
      </c>
      <c r="C2142" s="33" t="s">
        <v>364</v>
      </c>
      <c r="D2142" s="33" t="s">
        <v>185</v>
      </c>
      <c r="E2142" s="33" t="s">
        <v>797</v>
      </c>
      <c r="F2142" s="37">
        <v>1052.4100000000001</v>
      </c>
      <c r="G2142" s="33">
        <v>18</v>
      </c>
      <c r="H2142" s="33">
        <v>18</v>
      </c>
      <c r="I2142" s="37">
        <f>Table1[[#This Row],[SumOfPaid]]*Table1[[#This Row],[Actuarial Factor 6/13/22]]</f>
        <v>879.21921289582201</v>
      </c>
      <c r="J2142" s="33">
        <v>0.83543411113142396</v>
      </c>
      <c r="K2142" s="33" t="s">
        <v>213</v>
      </c>
      <c r="L2142" s="33" t="s">
        <v>805</v>
      </c>
      <c r="M2142" s="35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42" s="35" t="str">
        <f>IFERROR(IF(Table1[[#This Row],[Medicare Rate in CR]]&gt;0,"Y","N"),"N")</f>
        <v>Y</v>
      </c>
      <c r="O2142" s="40">
        <f>Table1[[#This Row],[Medicare Rate in CR]]*Table1[[#This Row],[SumOfUnits]]*Table1[[#This Row],[Actuarial Factor 6/13/22]]</f>
        <v>1898.6743956861649</v>
      </c>
      <c r="P214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1898.6743956861649</v>
      </c>
      <c r="Q2142" s="37">
        <f>Table1[[#This Row],[Trended Medicare Pricing for all RHCs]]-Table1[[#This Row],[SumOfSFY23 Estimated Payment 6/13/2022]]</f>
        <v>1019.4551827903429</v>
      </c>
      <c r="R2142" s="35">
        <f>Table1[[#This Row],[SumOfUnits]]*Table1[[#This Row],[Actuarial Factor 6/13/22]]</f>
        <v>15.037814000365632</v>
      </c>
    </row>
    <row r="2143" spans="1:18" x14ac:dyDescent="0.2">
      <c r="A2143" s="178" t="s">
        <v>100</v>
      </c>
      <c r="B2143" s="33" t="s">
        <v>678</v>
      </c>
      <c r="C2143" s="33" t="s">
        <v>364</v>
      </c>
      <c r="D2143" s="33" t="s">
        <v>185</v>
      </c>
      <c r="E2143" s="33" t="s">
        <v>796</v>
      </c>
      <c r="F2143" s="37">
        <v>658.74</v>
      </c>
      <c r="G2143" s="33">
        <v>11</v>
      </c>
      <c r="H2143" s="33">
        <v>11</v>
      </c>
      <c r="I2143" s="37">
        <f>Table1[[#This Row],[SumOfPaid]]*Table1[[#This Row],[Actuarial Factor 6/13/22]]</f>
        <v>655.65691739011584</v>
      </c>
      <c r="J2143" s="33">
        <v>0.99531972764689536</v>
      </c>
      <c r="K2143" s="33" t="s">
        <v>213</v>
      </c>
      <c r="L2143" s="33" t="s">
        <v>805</v>
      </c>
      <c r="M2143" s="35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43" s="35" t="str">
        <f>IFERROR(IF(Table1[[#This Row],[Medicare Rate in CR]]&gt;0,"Y","N"),"N")</f>
        <v>Y</v>
      </c>
      <c r="O2143" s="40">
        <f>Table1[[#This Row],[Medicare Rate in CR]]*Table1[[#This Row],[SumOfUnits]]*Table1[[#This Row],[Actuarial Factor 6/13/22]]</f>
        <v>1382.3597569396672</v>
      </c>
      <c r="P214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1382.3597569396672</v>
      </c>
      <c r="Q2143" s="37">
        <f>Table1[[#This Row],[Trended Medicare Pricing for all RHCs]]-Table1[[#This Row],[SumOfSFY23 Estimated Payment 6/13/2022]]</f>
        <v>726.70283954955141</v>
      </c>
      <c r="R2143" s="35">
        <f>Table1[[#This Row],[SumOfUnits]]*Table1[[#This Row],[Actuarial Factor 6/13/22]]</f>
        <v>10.94851700411585</v>
      </c>
    </row>
    <row r="2144" spans="1:18" x14ac:dyDescent="0.2">
      <c r="A2144" s="178" t="s">
        <v>100</v>
      </c>
      <c r="B2144" s="33" t="s">
        <v>678</v>
      </c>
      <c r="C2144" s="33" t="s">
        <v>364</v>
      </c>
      <c r="D2144" s="33" t="s">
        <v>185</v>
      </c>
      <c r="E2144" s="33" t="s">
        <v>795</v>
      </c>
      <c r="F2144" s="37">
        <v>2038.81</v>
      </c>
      <c r="G2144" s="33">
        <v>31</v>
      </c>
      <c r="H2144" s="33">
        <v>31</v>
      </c>
      <c r="I2144" s="37">
        <f>Table1[[#This Row],[SumOfPaid]]*Table1[[#This Row],[Actuarial Factor 6/13/22]]</f>
        <v>2371.6754534909182</v>
      </c>
      <c r="J2144" s="33">
        <v>1.1632645776168051</v>
      </c>
      <c r="K2144" s="33" t="s">
        <v>213</v>
      </c>
      <c r="L2144" s="33" t="s">
        <v>805</v>
      </c>
      <c r="M2144" s="35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44" s="35" t="str">
        <f>IFERROR(IF(Table1[[#This Row],[Medicare Rate in CR]]&gt;0,"Y","N"),"N")</f>
        <v>Y</v>
      </c>
      <c r="O2144" s="40">
        <f>Table1[[#This Row],[Medicare Rate in CR]]*Table1[[#This Row],[SumOfUnits]]*Table1[[#This Row],[Actuarial Factor 6/13/22]]</f>
        <v>4553.087352666832</v>
      </c>
      <c r="P214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4553.087352666832</v>
      </c>
      <c r="Q2144" s="37">
        <f>Table1[[#This Row],[Trended Medicare Pricing for all RHCs]]-Table1[[#This Row],[SumOfSFY23 Estimated Payment 6/13/2022]]</f>
        <v>2181.4118991759137</v>
      </c>
      <c r="R2144" s="35">
        <f>Table1[[#This Row],[SumOfUnits]]*Table1[[#This Row],[Actuarial Factor 6/13/22]]</f>
        <v>36.061201906120957</v>
      </c>
    </row>
    <row r="2145" spans="1:18" x14ac:dyDescent="0.2">
      <c r="A2145" s="178" t="s">
        <v>100</v>
      </c>
      <c r="B2145" s="33" t="s">
        <v>678</v>
      </c>
      <c r="C2145" s="33" t="s">
        <v>249</v>
      </c>
      <c r="D2145" s="33" t="s">
        <v>184</v>
      </c>
      <c r="E2145" s="33" t="s">
        <v>786</v>
      </c>
      <c r="F2145" s="37">
        <v>36.89</v>
      </c>
      <c r="G2145" s="33">
        <v>1</v>
      </c>
      <c r="H2145" s="33">
        <v>1</v>
      </c>
      <c r="I2145" s="37">
        <f>Table1[[#This Row],[SumOfPaid]]*Table1[[#This Row],[Actuarial Factor 6/13/22]]</f>
        <v>56.153145599919419</v>
      </c>
      <c r="J2145" s="33">
        <v>1.5221779777695694</v>
      </c>
      <c r="K2145" s="33" t="s">
        <v>213</v>
      </c>
      <c r="L2145" s="33" t="s">
        <v>805</v>
      </c>
      <c r="M2145" s="35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45" s="35" t="str">
        <f>IFERROR(IF(Table1[[#This Row],[Medicare Rate in CR]]&gt;0,"Y","N"),"N")</f>
        <v>Y</v>
      </c>
      <c r="O2145" s="40">
        <f>Table1[[#This Row],[Medicare Rate in CR]]*Table1[[#This Row],[SumOfUnits]]*Table1[[#This Row],[Actuarial Factor 6/13/22]]</f>
        <v>192.19019147318585</v>
      </c>
      <c r="P214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192.19019147318585</v>
      </c>
      <c r="Q2145" s="37">
        <f>Table1[[#This Row],[Trended Medicare Pricing for all RHCs]]-Table1[[#This Row],[SumOfSFY23 Estimated Payment 6/13/2022]]</f>
        <v>136.03704587326644</v>
      </c>
      <c r="R2145" s="35">
        <f>Table1[[#This Row],[SumOfUnits]]*Table1[[#This Row],[Actuarial Factor 6/13/22]]</f>
        <v>1.5221779777695694</v>
      </c>
    </row>
    <row r="2146" spans="1:18" x14ac:dyDescent="0.2">
      <c r="A2146" s="178" t="s">
        <v>100</v>
      </c>
      <c r="B2146" s="33" t="s">
        <v>678</v>
      </c>
      <c r="C2146" s="33" t="s">
        <v>249</v>
      </c>
      <c r="D2146" s="33" t="s">
        <v>184</v>
      </c>
      <c r="E2146" s="33" t="s">
        <v>790</v>
      </c>
      <c r="F2146" s="37">
        <v>234.2</v>
      </c>
      <c r="G2146" s="33">
        <v>4</v>
      </c>
      <c r="H2146" s="33">
        <v>4</v>
      </c>
      <c r="I2146" s="37">
        <f>Table1[[#This Row],[SumOfPaid]]*Table1[[#This Row],[Actuarial Factor 6/13/22]]</f>
        <v>523.94180046301278</v>
      </c>
      <c r="J2146" s="33">
        <v>2.2371554246926251</v>
      </c>
      <c r="K2146" s="33" t="s">
        <v>213</v>
      </c>
      <c r="L2146" s="33" t="s">
        <v>805</v>
      </c>
      <c r="M2146" s="35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46" s="35" t="str">
        <f>IFERROR(IF(Table1[[#This Row],[Medicare Rate in CR]]&gt;0,"Y","N"),"N")</f>
        <v>Y</v>
      </c>
      <c r="O2146" s="40">
        <f>Table1[[#This Row],[Medicare Rate in CR]]*Table1[[#This Row],[SumOfUnits]]*Table1[[#This Row],[Actuarial Factor 6/13/22]]</f>
        <v>1129.8529756867633</v>
      </c>
      <c r="P214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1129.8529756867633</v>
      </c>
      <c r="Q2146" s="37">
        <f>Table1[[#This Row],[Trended Medicare Pricing for all RHCs]]-Table1[[#This Row],[SumOfSFY23 Estimated Payment 6/13/2022]]</f>
        <v>605.91117522375055</v>
      </c>
      <c r="R2146" s="35">
        <f>Table1[[#This Row],[SumOfUnits]]*Table1[[#This Row],[Actuarial Factor 6/13/22]]</f>
        <v>8.9486216987705003</v>
      </c>
    </row>
    <row r="2147" spans="1:18" x14ac:dyDescent="0.2">
      <c r="A2147" s="178" t="s">
        <v>100</v>
      </c>
      <c r="B2147" s="33" t="s">
        <v>678</v>
      </c>
      <c r="C2147" s="33" t="s">
        <v>249</v>
      </c>
      <c r="D2147" s="33" t="s">
        <v>184</v>
      </c>
      <c r="E2147" s="33" t="s">
        <v>789</v>
      </c>
      <c r="F2147" s="37">
        <v>251.88</v>
      </c>
      <c r="G2147" s="33">
        <v>3</v>
      </c>
      <c r="H2147" s="33">
        <v>3</v>
      </c>
      <c r="I2147" s="37">
        <f>Table1[[#This Row],[SumOfPaid]]*Table1[[#This Row],[Actuarial Factor 6/13/22]]</f>
        <v>390.91100728839683</v>
      </c>
      <c r="J2147" s="33">
        <v>1.551973190759079</v>
      </c>
      <c r="K2147" s="33" t="s">
        <v>213</v>
      </c>
      <c r="L2147" s="33" t="s">
        <v>805</v>
      </c>
      <c r="M2147" s="35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47" s="35" t="str">
        <f>IFERROR(IF(Table1[[#This Row],[Medicare Rate in CR]]&gt;0,"Y","N"),"N")</f>
        <v>Y</v>
      </c>
      <c r="O2147" s="40">
        <f>Table1[[#This Row],[Medicare Rate in CR]]*Table1[[#This Row],[SumOfUnits]]*Table1[[#This Row],[Actuarial Factor 6/13/22]]</f>
        <v>587.85640519572405</v>
      </c>
      <c r="P214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587.85640519572405</v>
      </c>
      <c r="Q2147" s="37">
        <f>Table1[[#This Row],[Trended Medicare Pricing for all RHCs]]-Table1[[#This Row],[SumOfSFY23 Estimated Payment 6/13/2022]]</f>
        <v>196.94539790732722</v>
      </c>
      <c r="R2147" s="35">
        <f>Table1[[#This Row],[SumOfUnits]]*Table1[[#This Row],[Actuarial Factor 6/13/22]]</f>
        <v>4.6559195722772371</v>
      </c>
    </row>
    <row r="2148" spans="1:18" x14ac:dyDescent="0.2">
      <c r="A2148" s="178" t="s">
        <v>100</v>
      </c>
      <c r="B2148" s="33" t="s">
        <v>678</v>
      </c>
      <c r="C2148" s="33" t="s">
        <v>249</v>
      </c>
      <c r="D2148" s="33" t="s">
        <v>184</v>
      </c>
      <c r="E2148" s="33" t="s">
        <v>788</v>
      </c>
      <c r="F2148" s="37">
        <v>164.78</v>
      </c>
      <c r="G2148" s="33">
        <v>2</v>
      </c>
      <c r="H2148" s="33">
        <v>2</v>
      </c>
      <c r="I2148" s="37">
        <f>Table1[[#This Row],[SumOfPaid]]*Table1[[#This Row],[Actuarial Factor 6/13/22]]</f>
        <v>331.91971977355325</v>
      </c>
      <c r="J2148" s="33">
        <v>2.0143204258620782</v>
      </c>
      <c r="K2148" s="33" t="s">
        <v>213</v>
      </c>
      <c r="L2148" s="33" t="s">
        <v>805</v>
      </c>
      <c r="M2148" s="35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48" s="35" t="str">
        <f>IFERROR(IF(Table1[[#This Row],[Medicare Rate in CR]]&gt;0,"Y","N"),"N")</f>
        <v>Y</v>
      </c>
      <c r="O2148" s="40">
        <f>Table1[[#This Row],[Medicare Rate in CR]]*Table1[[#This Row],[SumOfUnits]]*Table1[[#This Row],[Actuarial Factor 6/13/22]]</f>
        <v>508.65619393869201</v>
      </c>
      <c r="P214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508.65619393869201</v>
      </c>
      <c r="Q2148" s="37">
        <f>Table1[[#This Row],[Trended Medicare Pricing for all RHCs]]-Table1[[#This Row],[SumOfSFY23 Estimated Payment 6/13/2022]]</f>
        <v>176.73647416513876</v>
      </c>
      <c r="R2148" s="35">
        <f>Table1[[#This Row],[SumOfUnits]]*Table1[[#This Row],[Actuarial Factor 6/13/22]]</f>
        <v>4.0286408517241563</v>
      </c>
    </row>
    <row r="2149" spans="1:18" x14ac:dyDescent="0.2">
      <c r="A2149" s="178" t="s">
        <v>100</v>
      </c>
      <c r="B2149" s="33" t="s">
        <v>678</v>
      </c>
      <c r="C2149" s="33" t="s">
        <v>249</v>
      </c>
      <c r="D2149" s="33" t="s">
        <v>184</v>
      </c>
      <c r="E2149" s="33" t="s">
        <v>787</v>
      </c>
      <c r="F2149" s="37">
        <v>97.22</v>
      </c>
      <c r="G2149" s="33">
        <v>2</v>
      </c>
      <c r="H2149" s="33">
        <v>2</v>
      </c>
      <c r="I2149" s="37">
        <f>Table1[[#This Row],[SumOfPaid]]*Table1[[#This Row],[Actuarial Factor 6/13/22]]</f>
        <v>121.48864228181482</v>
      </c>
      <c r="J2149" s="33">
        <v>1.2496260263506975</v>
      </c>
      <c r="K2149" s="33" t="s">
        <v>213</v>
      </c>
      <c r="L2149" s="33" t="s">
        <v>805</v>
      </c>
      <c r="M2149" s="35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49" s="35" t="str">
        <f>IFERROR(IF(Table1[[#This Row],[Medicare Rate in CR]]&gt;0,"Y","N"),"N")</f>
        <v>Y</v>
      </c>
      <c r="O2149" s="40">
        <f>Table1[[#This Row],[Medicare Rate in CR]]*Table1[[#This Row],[SumOfUnits]]*Table1[[#This Row],[Actuarial Factor 6/13/22]]</f>
        <v>315.55556417407814</v>
      </c>
      <c r="P214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315.55556417407814</v>
      </c>
      <c r="Q2149" s="37">
        <f>Table1[[#This Row],[Trended Medicare Pricing for all RHCs]]-Table1[[#This Row],[SumOfSFY23 Estimated Payment 6/13/2022]]</f>
        <v>194.06692189226334</v>
      </c>
      <c r="R2149" s="35">
        <f>Table1[[#This Row],[SumOfUnits]]*Table1[[#This Row],[Actuarial Factor 6/13/22]]</f>
        <v>2.4992520527013951</v>
      </c>
    </row>
    <row r="2150" spans="1:18" x14ac:dyDescent="0.2">
      <c r="A2150" s="178" t="s">
        <v>100</v>
      </c>
      <c r="B2150" s="33" t="s">
        <v>678</v>
      </c>
      <c r="C2150" s="33" t="s">
        <v>249</v>
      </c>
      <c r="D2150" s="33" t="s">
        <v>2</v>
      </c>
      <c r="E2150" s="33" t="s">
        <v>798</v>
      </c>
      <c r="F2150" s="37">
        <v>216.83</v>
      </c>
      <c r="G2150" s="33">
        <v>5</v>
      </c>
      <c r="H2150" s="33">
        <v>5</v>
      </c>
      <c r="I2150" s="37">
        <f>Table1[[#This Row],[SumOfPaid]]*Table1[[#This Row],[Actuarial Factor 6/13/22]]</f>
        <v>314.46764302670584</v>
      </c>
      <c r="J2150" s="33">
        <v>1.4502958217345654</v>
      </c>
      <c r="K2150" s="33" t="s">
        <v>213</v>
      </c>
      <c r="L2150" s="33" t="s">
        <v>805</v>
      </c>
      <c r="M2150" s="35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50" s="35" t="str">
        <f>IFERROR(IF(Table1[[#This Row],[Medicare Rate in CR]]&gt;0,"Y","N"),"N")</f>
        <v>Y</v>
      </c>
      <c r="O2150" s="40">
        <f>Table1[[#This Row],[Medicare Rate in CR]]*Table1[[#This Row],[SumOfUnits]]*Table1[[#This Row],[Actuarial Factor 6/13/22]]</f>
        <v>915.57175226103118</v>
      </c>
      <c r="P215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915.57175226103118</v>
      </c>
      <c r="Q2150" s="37">
        <f>Table1[[#This Row],[Trended Medicare Pricing for all RHCs]]-Table1[[#This Row],[SumOfSFY23 Estimated Payment 6/13/2022]]</f>
        <v>601.10410923432528</v>
      </c>
      <c r="R2150" s="35">
        <f>Table1[[#This Row],[SumOfUnits]]*Table1[[#This Row],[Actuarial Factor 6/13/22]]</f>
        <v>7.251479108672827</v>
      </c>
    </row>
    <row r="2151" spans="1:18" x14ac:dyDescent="0.2">
      <c r="A2151" s="178" t="s">
        <v>100</v>
      </c>
      <c r="B2151" s="33" t="s">
        <v>678</v>
      </c>
      <c r="C2151" s="33" t="s">
        <v>249</v>
      </c>
      <c r="D2151" s="33" t="s">
        <v>185</v>
      </c>
      <c r="E2151" s="33" t="s">
        <v>797</v>
      </c>
      <c r="F2151" s="37">
        <v>58.55</v>
      </c>
      <c r="G2151" s="33">
        <v>1</v>
      </c>
      <c r="H2151" s="33">
        <v>1</v>
      </c>
      <c r="I2151" s="37">
        <f>Table1[[#This Row],[SumOfPaid]]*Table1[[#This Row],[Actuarial Factor 6/13/22]]</f>
        <v>63.842171824606616</v>
      </c>
      <c r="J2151" s="33">
        <v>1.0903872215987467</v>
      </c>
      <c r="K2151" s="33" t="s">
        <v>213</v>
      </c>
      <c r="L2151" s="33" t="s">
        <v>805</v>
      </c>
      <c r="M2151" s="35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51" s="35" t="str">
        <f>IFERROR(IF(Table1[[#This Row],[Medicare Rate in CR]]&gt;0,"Y","N"),"N")</f>
        <v>Y</v>
      </c>
      <c r="O2151" s="40">
        <f>Table1[[#This Row],[Medicare Rate in CR]]*Table1[[#This Row],[SumOfUnits]]*Table1[[#This Row],[Actuarial Factor 6/13/22]]</f>
        <v>137.67229059905776</v>
      </c>
      <c r="P215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137.67229059905776</v>
      </c>
      <c r="Q2151" s="37">
        <f>Table1[[#This Row],[Trended Medicare Pricing for all RHCs]]-Table1[[#This Row],[SumOfSFY23 Estimated Payment 6/13/2022]]</f>
        <v>73.830118774451137</v>
      </c>
      <c r="R2151" s="35">
        <f>Table1[[#This Row],[SumOfUnits]]*Table1[[#This Row],[Actuarial Factor 6/13/22]]</f>
        <v>1.0903872215987467</v>
      </c>
    </row>
    <row r="2152" spans="1:18" x14ac:dyDescent="0.2">
      <c r="A2152" s="178" t="s">
        <v>100</v>
      </c>
      <c r="B2152" s="33" t="s">
        <v>678</v>
      </c>
      <c r="C2152" s="33" t="s">
        <v>422</v>
      </c>
      <c r="D2152" s="33" t="s">
        <v>184</v>
      </c>
      <c r="E2152" s="33" t="s">
        <v>790</v>
      </c>
      <c r="F2152" s="37">
        <v>119.28</v>
      </c>
      <c r="G2152" s="33">
        <v>2</v>
      </c>
      <c r="H2152" s="33">
        <v>2</v>
      </c>
      <c r="I2152" s="37">
        <f>Table1[[#This Row],[SumOfPaid]]*Table1[[#This Row],[Actuarial Factor 6/13/22]]</f>
        <v>250.78599207881214</v>
      </c>
      <c r="J2152" s="33">
        <v>2.1024982568646222</v>
      </c>
      <c r="K2152" s="33" t="s">
        <v>213</v>
      </c>
      <c r="L2152" s="33" t="s">
        <v>805</v>
      </c>
      <c r="M2152" s="35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52" s="35" t="str">
        <f>IFERROR(IF(Table1[[#This Row],[Medicare Rate in CR]]&gt;0,"Y","N"),"N")</f>
        <v>Y</v>
      </c>
      <c r="O2152" s="40">
        <f>Table1[[#This Row],[Medicare Rate in CR]]*Table1[[#This Row],[SumOfUnits]]*Table1[[#This Row],[Actuarial Factor 6/13/22]]</f>
        <v>530.92285982345447</v>
      </c>
      <c r="P215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530.92285982345447</v>
      </c>
      <c r="Q2152" s="37">
        <f>Table1[[#This Row],[Trended Medicare Pricing for all RHCs]]-Table1[[#This Row],[SumOfSFY23 Estimated Payment 6/13/2022]]</f>
        <v>280.13686774464236</v>
      </c>
      <c r="R2152" s="35">
        <f>Table1[[#This Row],[SumOfUnits]]*Table1[[#This Row],[Actuarial Factor 6/13/22]]</f>
        <v>4.2049965137292444</v>
      </c>
    </row>
    <row r="2153" spans="1:18" x14ac:dyDescent="0.2">
      <c r="A2153" s="178" t="s">
        <v>100</v>
      </c>
      <c r="B2153" s="33" t="s">
        <v>678</v>
      </c>
      <c r="C2153" s="33" t="s">
        <v>422</v>
      </c>
      <c r="D2153" s="33" t="s">
        <v>184</v>
      </c>
      <c r="E2153" s="33" t="s">
        <v>787</v>
      </c>
      <c r="F2153" s="37">
        <v>164.78</v>
      </c>
      <c r="G2153" s="33">
        <v>2</v>
      </c>
      <c r="H2153" s="33">
        <v>2</v>
      </c>
      <c r="I2153" s="37">
        <f>Table1[[#This Row],[SumOfPaid]]*Table1[[#This Row],[Actuarial Factor 6/13/22]]</f>
        <v>229.49266458511187</v>
      </c>
      <c r="J2153" s="33">
        <v>1.3927215959771324</v>
      </c>
      <c r="K2153" s="33" t="s">
        <v>213</v>
      </c>
      <c r="L2153" s="33" t="s">
        <v>805</v>
      </c>
      <c r="M2153" s="35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53" s="35" t="str">
        <f>IFERROR(IF(Table1[[#This Row],[Medicare Rate in CR]]&gt;0,"Y","N"),"N")</f>
        <v>Y</v>
      </c>
      <c r="O2153" s="40">
        <f>Table1[[#This Row],[Medicare Rate in CR]]*Table1[[#This Row],[SumOfUnits]]*Table1[[#This Row],[Actuarial Factor 6/13/22]]</f>
        <v>351.69005741614546</v>
      </c>
      <c r="P215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351.69005741614546</v>
      </c>
      <c r="Q2153" s="37">
        <f>Table1[[#This Row],[Trended Medicare Pricing for all RHCs]]-Table1[[#This Row],[SumOfSFY23 Estimated Payment 6/13/2022]]</f>
        <v>122.1973928310336</v>
      </c>
      <c r="R2153" s="35">
        <f>Table1[[#This Row],[SumOfUnits]]*Table1[[#This Row],[Actuarial Factor 6/13/22]]</f>
        <v>2.7854431919542648</v>
      </c>
    </row>
    <row r="2154" spans="1:18" x14ac:dyDescent="0.2">
      <c r="A2154" s="178" t="s">
        <v>100</v>
      </c>
      <c r="B2154" s="33" t="s">
        <v>678</v>
      </c>
      <c r="C2154" s="33" t="s">
        <v>422</v>
      </c>
      <c r="D2154" s="33" t="s">
        <v>185</v>
      </c>
      <c r="E2154" s="33" t="s">
        <v>795</v>
      </c>
      <c r="F2154" s="37">
        <v>150.4</v>
      </c>
      <c r="G2154" s="33">
        <v>2</v>
      </c>
      <c r="H2154" s="33">
        <v>2</v>
      </c>
      <c r="I2154" s="37">
        <f>Table1[[#This Row],[SumOfPaid]]*Table1[[#This Row],[Actuarial Factor 6/13/22]]</f>
        <v>170.54409513528478</v>
      </c>
      <c r="J2154" s="33">
        <v>1.133936802761202</v>
      </c>
      <c r="K2154" s="33" t="s">
        <v>213</v>
      </c>
      <c r="L2154" s="33" t="s">
        <v>805</v>
      </c>
      <c r="M2154" s="35">
        <f>IFERROR(INDEX(FreeStand_MedicareCRs!E:E,MATCH(Table1[[#This Row],[Medicare Number]],FreeStand_MedicareCRs!A:A,0)),INDEX(HospitalBased_Mdcr_Rates!G:G,MATCH(Table1[[#This Row],[Medicare Number]],HospitalBased_Mdcr_Rates!E:E,0)))</f>
        <v>126.26</v>
      </c>
      <c r="N2154" s="35" t="str">
        <f>IFERROR(IF(Table1[[#This Row],[Medicare Rate in CR]]&gt;0,"Y","N"),"N")</f>
        <v>Y</v>
      </c>
      <c r="O2154" s="40">
        <f>Table1[[#This Row],[Medicare Rate in CR]]*Table1[[#This Row],[SumOfUnits]]*Table1[[#This Row],[Actuarial Factor 6/13/22]]</f>
        <v>286.34172143325873</v>
      </c>
      <c r="P215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286.34172143325873</v>
      </c>
      <c r="Q2154" s="37">
        <f>Table1[[#This Row],[Trended Medicare Pricing for all RHCs]]-Table1[[#This Row],[SumOfSFY23 Estimated Payment 6/13/2022]]</f>
        <v>115.79762629797395</v>
      </c>
      <c r="R2154" s="35">
        <f>Table1[[#This Row],[SumOfUnits]]*Table1[[#This Row],[Actuarial Factor 6/13/22]]</f>
        <v>2.267873605522404</v>
      </c>
    </row>
    <row r="2155" spans="1:18" x14ac:dyDescent="0.2">
      <c r="A2155" s="178" t="s">
        <v>101</v>
      </c>
      <c r="B2155" s="33" t="s">
        <v>653</v>
      </c>
      <c r="C2155" s="33" t="s">
        <v>421</v>
      </c>
      <c r="D2155" s="33" t="s">
        <v>184</v>
      </c>
      <c r="E2155" s="33" t="s">
        <v>786</v>
      </c>
      <c r="F2155" s="37">
        <v>335.48</v>
      </c>
      <c r="G2155" s="33">
        <v>2</v>
      </c>
      <c r="H2155" s="33">
        <v>2</v>
      </c>
      <c r="I2155" s="37">
        <f>Table1[[#This Row],[SumOfPaid]]*Table1[[#This Row],[Actuarial Factor 6/13/22]]</f>
        <v>473.92450923113586</v>
      </c>
      <c r="J2155" s="33">
        <v>1.412675894930058</v>
      </c>
      <c r="K2155" s="33" t="s">
        <v>285</v>
      </c>
      <c r="L2155" s="33" t="s">
        <v>805</v>
      </c>
      <c r="M2155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55" s="35" t="str">
        <f>IFERROR(IF(Table1[[#This Row],[Medicare Rate in CR]]&gt;0,"Y","N"),"N")</f>
        <v>Y</v>
      </c>
      <c r="O2155" s="40">
        <f>Table1[[#This Row],[Medicare Rate in CR]]*Table1[[#This Row],[SumOfUnits]]*Table1[[#This Row],[Actuarial Factor 6/13/22]]</f>
        <v>946.60586367473331</v>
      </c>
      <c r="P215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946.60586367473331</v>
      </c>
      <c r="Q2155" s="37">
        <f>Table1[[#This Row],[Trended Medicare Pricing for all RHCs]]-Table1[[#This Row],[SumOfSFY23 Estimated Payment 6/13/2022]]</f>
        <v>472.68135444359746</v>
      </c>
      <c r="R2155" s="35">
        <f>Table1[[#This Row],[SumOfUnits]]*Table1[[#This Row],[Actuarial Factor 6/13/22]]</f>
        <v>2.8253517898601159</v>
      </c>
    </row>
    <row r="2156" spans="1:18" x14ac:dyDescent="0.2">
      <c r="A2156" s="178" t="s">
        <v>101</v>
      </c>
      <c r="B2156" s="33" t="s">
        <v>653</v>
      </c>
      <c r="C2156" s="33" t="s">
        <v>426</v>
      </c>
      <c r="D2156" s="33" t="s">
        <v>184</v>
      </c>
      <c r="E2156" s="33" t="s">
        <v>787</v>
      </c>
      <c r="F2156" s="37">
        <v>333</v>
      </c>
      <c r="G2156" s="33">
        <v>2</v>
      </c>
      <c r="H2156" s="33">
        <v>2</v>
      </c>
      <c r="I2156" s="37">
        <f>Table1[[#This Row],[SumOfPaid]]*Table1[[#This Row],[Actuarial Factor 6/13/22]]</f>
        <v>432.04683569777541</v>
      </c>
      <c r="J2156" s="33">
        <v>1.2974379450383646</v>
      </c>
      <c r="K2156" s="33" t="s">
        <v>285</v>
      </c>
      <c r="L2156" s="33" t="s">
        <v>805</v>
      </c>
      <c r="M2156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56" s="35" t="str">
        <f>IFERROR(IF(Table1[[#This Row],[Medicare Rate in CR]]&gt;0,"Y","N"),"N")</f>
        <v>Y</v>
      </c>
      <c r="O2156" s="40">
        <f>Table1[[#This Row],[Medicare Rate in CR]]*Table1[[#This Row],[SumOfUnits]]*Table1[[#This Row],[Actuarial Factor 6/13/22]]</f>
        <v>869.38721821130741</v>
      </c>
      <c r="P215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869.38721821130741</v>
      </c>
      <c r="Q2156" s="37">
        <f>Table1[[#This Row],[Trended Medicare Pricing for all RHCs]]-Table1[[#This Row],[SumOfSFY23 Estimated Payment 6/13/2022]]</f>
        <v>437.34038251353201</v>
      </c>
      <c r="R2156" s="35">
        <f>Table1[[#This Row],[SumOfUnits]]*Table1[[#This Row],[Actuarial Factor 6/13/22]]</f>
        <v>2.5948758900767293</v>
      </c>
    </row>
    <row r="2157" spans="1:18" x14ac:dyDescent="0.2">
      <c r="A2157" s="178" t="s">
        <v>101</v>
      </c>
      <c r="B2157" s="33" t="s">
        <v>653</v>
      </c>
      <c r="C2157" s="33" t="s">
        <v>425</v>
      </c>
      <c r="D2157" s="33" t="s">
        <v>184</v>
      </c>
      <c r="E2157" s="33" t="s">
        <v>787</v>
      </c>
      <c r="F2157" s="37">
        <v>1334.48</v>
      </c>
      <c r="G2157" s="33">
        <v>8</v>
      </c>
      <c r="H2157" s="33">
        <v>8</v>
      </c>
      <c r="I2157" s="37">
        <f>Table1[[#This Row],[SumOfPaid]]*Table1[[#This Row],[Actuarial Factor 6/13/22]]</f>
        <v>1579.6644403750872</v>
      </c>
      <c r="J2157" s="33">
        <v>1.1837303222042197</v>
      </c>
      <c r="K2157" s="33" t="s">
        <v>285</v>
      </c>
      <c r="L2157" s="33" t="s">
        <v>805</v>
      </c>
      <c r="M2157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57" s="35" t="str">
        <f>IFERROR(IF(Table1[[#This Row],[Medicare Rate in CR]]&gt;0,"Y","N"),"N")</f>
        <v>Y</v>
      </c>
      <c r="O2157" s="40">
        <f>Table1[[#This Row],[Medicare Rate in CR]]*Table1[[#This Row],[SumOfUnits]]*Table1[[#This Row],[Actuarial Factor 6/13/22]]</f>
        <v>3172.7760572104144</v>
      </c>
      <c r="P215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3172.7760572104144</v>
      </c>
      <c r="Q2157" s="37">
        <f>Table1[[#This Row],[Trended Medicare Pricing for all RHCs]]-Table1[[#This Row],[SumOfSFY23 Estimated Payment 6/13/2022]]</f>
        <v>1593.1116168353271</v>
      </c>
      <c r="R2157" s="35">
        <f>Table1[[#This Row],[SumOfUnits]]*Table1[[#This Row],[Actuarial Factor 6/13/22]]</f>
        <v>9.4698425776337576</v>
      </c>
    </row>
    <row r="2158" spans="1:18" x14ac:dyDescent="0.2">
      <c r="A2158" s="178" t="s">
        <v>101</v>
      </c>
      <c r="B2158" s="33" t="s">
        <v>653</v>
      </c>
      <c r="C2158" s="33" t="s">
        <v>413</v>
      </c>
      <c r="D2158" s="33" t="s">
        <v>184</v>
      </c>
      <c r="E2158" s="33" t="s">
        <v>786</v>
      </c>
      <c r="F2158" s="37">
        <v>167.74</v>
      </c>
      <c r="G2158" s="33">
        <v>1</v>
      </c>
      <c r="H2158" s="33">
        <v>1</v>
      </c>
      <c r="I2158" s="37">
        <f>Table1[[#This Row],[SumOfPaid]]*Table1[[#This Row],[Actuarial Factor 6/13/22]]</f>
        <v>238.42528514359685</v>
      </c>
      <c r="J2158" s="33">
        <v>1.4213979083319235</v>
      </c>
      <c r="K2158" s="33" t="s">
        <v>285</v>
      </c>
      <c r="L2158" s="33" t="s">
        <v>805</v>
      </c>
      <c r="M2158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58" s="35" t="str">
        <f>IFERROR(IF(Table1[[#This Row],[Medicare Rate in CR]]&gt;0,"Y","N"),"N")</f>
        <v>Y</v>
      </c>
      <c r="O2158" s="40">
        <f>Table1[[#This Row],[Medicare Rate in CR]]*Table1[[#This Row],[SumOfUnits]]*Table1[[#This Row],[Actuarial Factor 6/13/22]]</f>
        <v>476.22515520752768</v>
      </c>
      <c r="P215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476.22515520752768</v>
      </c>
      <c r="Q2158" s="37">
        <f>Table1[[#This Row],[Trended Medicare Pricing for all RHCs]]-Table1[[#This Row],[SumOfSFY23 Estimated Payment 6/13/2022]]</f>
        <v>237.79987006393083</v>
      </c>
      <c r="R2158" s="35">
        <f>Table1[[#This Row],[SumOfUnits]]*Table1[[#This Row],[Actuarial Factor 6/13/22]]</f>
        <v>1.4213979083319235</v>
      </c>
    </row>
    <row r="2159" spans="1:18" x14ac:dyDescent="0.2">
      <c r="A2159" s="178" t="s">
        <v>101</v>
      </c>
      <c r="B2159" s="33" t="s">
        <v>653</v>
      </c>
      <c r="C2159" s="33" t="s">
        <v>413</v>
      </c>
      <c r="D2159" s="33" t="s">
        <v>184</v>
      </c>
      <c r="E2159" s="33" t="s">
        <v>790</v>
      </c>
      <c r="F2159" s="37">
        <v>167.74</v>
      </c>
      <c r="G2159" s="33">
        <v>1</v>
      </c>
      <c r="H2159" s="33">
        <v>1</v>
      </c>
      <c r="I2159" s="37">
        <f>Table1[[#This Row],[SumOfPaid]]*Table1[[#This Row],[Actuarial Factor 6/13/22]]</f>
        <v>360.97282870164162</v>
      </c>
      <c r="J2159" s="33">
        <v>2.1519782323932373</v>
      </c>
      <c r="K2159" s="33" t="s">
        <v>285</v>
      </c>
      <c r="L2159" s="33" t="s">
        <v>805</v>
      </c>
      <c r="M2159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59" s="35" t="str">
        <f>IFERROR(IF(Table1[[#This Row],[Medicare Rate in CR]]&gt;0,"Y","N"),"N")</f>
        <v>Y</v>
      </c>
      <c r="O2159" s="40">
        <f>Table1[[#This Row],[Medicare Rate in CR]]*Table1[[#This Row],[SumOfUnits]]*Table1[[#This Row],[Actuarial Factor 6/13/22]]</f>
        <v>720.99878698103021</v>
      </c>
      <c r="P215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720.99878698103021</v>
      </c>
      <c r="Q2159" s="37">
        <f>Table1[[#This Row],[Trended Medicare Pricing for all RHCs]]-Table1[[#This Row],[SumOfSFY23 Estimated Payment 6/13/2022]]</f>
        <v>360.02595827938859</v>
      </c>
      <c r="R2159" s="35">
        <f>Table1[[#This Row],[SumOfUnits]]*Table1[[#This Row],[Actuarial Factor 6/13/22]]</f>
        <v>2.1519782323932373</v>
      </c>
    </row>
    <row r="2160" spans="1:18" x14ac:dyDescent="0.2">
      <c r="A2160" s="178" t="s">
        <v>101</v>
      </c>
      <c r="B2160" s="33" t="s">
        <v>653</v>
      </c>
      <c r="C2160" s="33" t="s">
        <v>413</v>
      </c>
      <c r="D2160" s="33" t="s">
        <v>184</v>
      </c>
      <c r="E2160" s="33" t="s">
        <v>789</v>
      </c>
      <c r="F2160" s="37">
        <v>167.74</v>
      </c>
      <c r="G2160" s="33">
        <v>1</v>
      </c>
      <c r="H2160" s="33">
        <v>1</v>
      </c>
      <c r="I2160" s="37">
        <f>Table1[[#This Row],[SumOfPaid]]*Table1[[#This Row],[Actuarial Factor 6/13/22]]</f>
        <v>253.51960342630949</v>
      </c>
      <c r="J2160" s="33">
        <v>1.5113843056296021</v>
      </c>
      <c r="K2160" s="33" t="s">
        <v>285</v>
      </c>
      <c r="L2160" s="33" t="s">
        <v>805</v>
      </c>
      <c r="M2160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60" s="35" t="str">
        <f>IFERROR(IF(Table1[[#This Row],[Medicare Rate in CR]]&gt;0,"Y","N"),"N")</f>
        <v>Y</v>
      </c>
      <c r="O2160" s="40">
        <f>Table1[[#This Row],[Medicare Rate in CR]]*Table1[[#This Row],[SumOfUnits]]*Table1[[#This Row],[Actuarial Factor 6/13/22]]</f>
        <v>506.37419775814192</v>
      </c>
      <c r="P216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506.37419775814192</v>
      </c>
      <c r="Q2160" s="37">
        <f>Table1[[#This Row],[Trended Medicare Pricing for all RHCs]]-Table1[[#This Row],[SumOfSFY23 Estimated Payment 6/13/2022]]</f>
        <v>252.85459433183243</v>
      </c>
      <c r="R2160" s="35">
        <f>Table1[[#This Row],[SumOfUnits]]*Table1[[#This Row],[Actuarial Factor 6/13/22]]</f>
        <v>1.5113843056296021</v>
      </c>
    </row>
    <row r="2161" spans="1:18" x14ac:dyDescent="0.2">
      <c r="A2161" s="178" t="s">
        <v>101</v>
      </c>
      <c r="B2161" s="33" t="s">
        <v>653</v>
      </c>
      <c r="C2161" s="33" t="s">
        <v>413</v>
      </c>
      <c r="D2161" s="33" t="s">
        <v>184</v>
      </c>
      <c r="E2161" s="33" t="s">
        <v>791</v>
      </c>
      <c r="F2161" s="37">
        <v>165.26</v>
      </c>
      <c r="G2161" s="33">
        <v>1</v>
      </c>
      <c r="H2161" s="33">
        <v>1</v>
      </c>
      <c r="I2161" s="37">
        <f>Table1[[#This Row],[SumOfPaid]]*Table1[[#This Row],[Actuarial Factor 6/13/22]]</f>
        <v>281.65583667763298</v>
      </c>
      <c r="J2161" s="33">
        <v>1.7043194764470107</v>
      </c>
      <c r="K2161" s="33" t="s">
        <v>285</v>
      </c>
      <c r="L2161" s="33" t="s">
        <v>805</v>
      </c>
      <c r="M2161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61" s="35" t="str">
        <f>IFERROR(IF(Table1[[#This Row],[Medicare Rate in CR]]&gt;0,"Y","N"),"N")</f>
        <v>Y</v>
      </c>
      <c r="O2161" s="40">
        <f>Table1[[#This Row],[Medicare Rate in CR]]*Table1[[#This Row],[SumOfUnits]]*Table1[[#This Row],[Actuarial Factor 6/13/22]]</f>
        <v>571.01519738880643</v>
      </c>
      <c r="P216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571.01519738880643</v>
      </c>
      <c r="Q2161" s="37">
        <f>Table1[[#This Row],[Trended Medicare Pricing for all RHCs]]-Table1[[#This Row],[SumOfSFY23 Estimated Payment 6/13/2022]]</f>
        <v>289.35936071117345</v>
      </c>
      <c r="R2161" s="35">
        <f>Table1[[#This Row],[SumOfUnits]]*Table1[[#This Row],[Actuarial Factor 6/13/22]]</f>
        <v>1.7043194764470107</v>
      </c>
    </row>
    <row r="2162" spans="1:18" x14ac:dyDescent="0.2">
      <c r="A2162" s="178" t="s">
        <v>101</v>
      </c>
      <c r="B2162" s="33" t="s">
        <v>653</v>
      </c>
      <c r="C2162" s="33" t="s">
        <v>408</v>
      </c>
      <c r="D2162" s="33" t="s">
        <v>184</v>
      </c>
      <c r="E2162" s="33" t="s">
        <v>786</v>
      </c>
      <c r="F2162" s="37">
        <v>836.22</v>
      </c>
      <c r="G2162" s="33">
        <v>5</v>
      </c>
      <c r="H2162" s="33">
        <v>5</v>
      </c>
      <c r="I2162" s="37">
        <f>Table1[[#This Row],[SumOfPaid]]*Table1[[#This Row],[Actuarial Factor 6/13/22]]</f>
        <v>1128.2551916500202</v>
      </c>
      <c r="J2162" s="33">
        <v>1.3492324886393774</v>
      </c>
      <c r="K2162" s="33" t="s">
        <v>285</v>
      </c>
      <c r="L2162" s="33" t="s">
        <v>805</v>
      </c>
      <c r="M2162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62" s="35" t="str">
        <f>IFERROR(IF(Table1[[#This Row],[Medicare Rate in CR]]&gt;0,"Y","N"),"N")</f>
        <v>Y</v>
      </c>
      <c r="O2162" s="40">
        <f>Table1[[#This Row],[Medicare Rate in CR]]*Table1[[#This Row],[SumOfUnits]]*Table1[[#This Row],[Actuarial Factor 6/13/22]]</f>
        <v>2260.2342649686852</v>
      </c>
      <c r="P216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2260.2342649686852</v>
      </c>
      <c r="Q2162" s="37">
        <f>Table1[[#This Row],[Trended Medicare Pricing for all RHCs]]-Table1[[#This Row],[SumOfSFY23 Estimated Payment 6/13/2022]]</f>
        <v>1131.9790733186651</v>
      </c>
      <c r="R2162" s="35">
        <f>Table1[[#This Row],[SumOfUnits]]*Table1[[#This Row],[Actuarial Factor 6/13/22]]</f>
        <v>6.7461624431968872</v>
      </c>
    </row>
    <row r="2163" spans="1:18" x14ac:dyDescent="0.2">
      <c r="A2163" s="178" t="s">
        <v>101</v>
      </c>
      <c r="B2163" s="33" t="s">
        <v>653</v>
      </c>
      <c r="C2163" s="33" t="s">
        <v>408</v>
      </c>
      <c r="D2163" s="33" t="s">
        <v>184</v>
      </c>
      <c r="E2163" s="33" t="s">
        <v>790</v>
      </c>
      <c r="F2163" s="37">
        <v>167.74</v>
      </c>
      <c r="G2163" s="33">
        <v>1</v>
      </c>
      <c r="H2163" s="33">
        <v>1</v>
      </c>
      <c r="I2163" s="37">
        <f>Table1[[#This Row],[SumOfPaid]]*Table1[[#This Row],[Actuarial Factor 6/13/22]]</f>
        <v>316.72288210506599</v>
      </c>
      <c r="J2163" s="33">
        <v>1.8881774299813163</v>
      </c>
      <c r="K2163" s="33" t="s">
        <v>285</v>
      </c>
      <c r="L2163" s="33" t="s">
        <v>805</v>
      </c>
      <c r="M2163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63" s="35" t="str">
        <f>IFERROR(IF(Table1[[#This Row],[Medicare Rate in CR]]&gt;0,"Y","N"),"N")</f>
        <v>Y</v>
      </c>
      <c r="O2163" s="40">
        <f>Table1[[#This Row],[Medicare Rate in CR]]*Table1[[#This Row],[SumOfUnits]]*Table1[[#This Row],[Actuarial Factor 6/13/22]]</f>
        <v>632.61496614094028</v>
      </c>
      <c r="P216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632.61496614094028</v>
      </c>
      <c r="Q2163" s="37">
        <f>Table1[[#This Row],[Trended Medicare Pricing for all RHCs]]-Table1[[#This Row],[SumOfSFY23 Estimated Payment 6/13/2022]]</f>
        <v>315.89208403587429</v>
      </c>
      <c r="R2163" s="35">
        <f>Table1[[#This Row],[SumOfUnits]]*Table1[[#This Row],[Actuarial Factor 6/13/22]]</f>
        <v>1.8881774299813163</v>
      </c>
    </row>
    <row r="2164" spans="1:18" x14ac:dyDescent="0.2">
      <c r="A2164" s="178" t="s">
        <v>101</v>
      </c>
      <c r="B2164" s="33" t="s">
        <v>653</v>
      </c>
      <c r="C2164" s="33" t="s">
        <v>408</v>
      </c>
      <c r="D2164" s="33" t="s">
        <v>184</v>
      </c>
      <c r="E2164" s="33" t="s">
        <v>789</v>
      </c>
      <c r="F2164" s="37">
        <v>333</v>
      </c>
      <c r="G2164" s="33">
        <v>2</v>
      </c>
      <c r="H2164" s="33">
        <v>2</v>
      </c>
      <c r="I2164" s="37">
        <f>Table1[[#This Row],[SumOfPaid]]*Table1[[#This Row],[Actuarial Factor 6/13/22]]</f>
        <v>502.10749174899996</v>
      </c>
      <c r="J2164" s="33">
        <v>1.5078303055525524</v>
      </c>
      <c r="K2164" s="33" t="s">
        <v>285</v>
      </c>
      <c r="L2164" s="33" t="s">
        <v>805</v>
      </c>
      <c r="M2164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64" s="35" t="str">
        <f>IFERROR(IF(Table1[[#This Row],[Medicare Rate in CR]]&gt;0,"Y","N"),"N")</f>
        <v>Y</v>
      </c>
      <c r="O2164" s="40">
        <f>Table1[[#This Row],[Medicare Rate in CR]]*Table1[[#This Row],[SumOfUnits]]*Table1[[#This Row],[Actuarial Factor 6/13/22]]</f>
        <v>1010.3669311446544</v>
      </c>
      <c r="P216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1010.3669311446544</v>
      </c>
      <c r="Q2164" s="37">
        <f>Table1[[#This Row],[Trended Medicare Pricing for all RHCs]]-Table1[[#This Row],[SumOfSFY23 Estimated Payment 6/13/2022]]</f>
        <v>508.2594393956544</v>
      </c>
      <c r="R2164" s="35">
        <f>Table1[[#This Row],[SumOfUnits]]*Table1[[#This Row],[Actuarial Factor 6/13/22]]</f>
        <v>3.0156606111051047</v>
      </c>
    </row>
    <row r="2165" spans="1:18" x14ac:dyDescent="0.2">
      <c r="A2165" s="178" t="s">
        <v>101</v>
      </c>
      <c r="B2165" s="33" t="s">
        <v>653</v>
      </c>
      <c r="C2165" s="33" t="s">
        <v>423</v>
      </c>
      <c r="D2165" s="33" t="s">
        <v>184</v>
      </c>
      <c r="E2165" s="33" t="s">
        <v>792</v>
      </c>
      <c r="F2165" s="37">
        <v>15202.340000000002</v>
      </c>
      <c r="G2165" s="33">
        <v>91</v>
      </c>
      <c r="H2165" s="33">
        <v>91</v>
      </c>
      <c r="I2165" s="37">
        <f>Table1[[#This Row],[SumOfPaid]]*Table1[[#This Row],[Actuarial Factor 6/13/22]]</f>
        <v>21282.944560049375</v>
      </c>
      <c r="J2165" s="33">
        <v>1.3999781980964359</v>
      </c>
      <c r="K2165" s="33" t="s">
        <v>285</v>
      </c>
      <c r="L2165" s="33" t="s">
        <v>805</v>
      </c>
      <c r="M2165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65" s="35" t="str">
        <f>IFERROR(IF(Table1[[#This Row],[Medicare Rate in CR]]&gt;0,"Y","N"),"N")</f>
        <v>Y</v>
      </c>
      <c r="O2165" s="40">
        <f>Table1[[#This Row],[Medicare Rate in CR]]*Table1[[#This Row],[SumOfUnits]]*Table1[[#This Row],[Actuarial Factor 6/13/22]]</f>
        <v>42683.431289610926</v>
      </c>
      <c r="P216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42683.431289610926</v>
      </c>
      <c r="Q2165" s="37">
        <f>Table1[[#This Row],[Trended Medicare Pricing for all RHCs]]-Table1[[#This Row],[SumOfSFY23 Estimated Payment 6/13/2022]]</f>
        <v>21400.486729561551</v>
      </c>
      <c r="R2165" s="35">
        <f>Table1[[#This Row],[SumOfUnits]]*Table1[[#This Row],[Actuarial Factor 6/13/22]]</f>
        <v>127.39801602677566</v>
      </c>
    </row>
    <row r="2166" spans="1:18" x14ac:dyDescent="0.2">
      <c r="A2166" s="178" t="s">
        <v>101</v>
      </c>
      <c r="B2166" s="33" t="s">
        <v>653</v>
      </c>
      <c r="C2166" s="33" t="s">
        <v>423</v>
      </c>
      <c r="D2166" s="33" t="s">
        <v>184</v>
      </c>
      <c r="E2166" s="33" t="s">
        <v>786</v>
      </c>
      <c r="F2166" s="37">
        <v>147806.7200000002</v>
      </c>
      <c r="G2166" s="33">
        <v>888</v>
      </c>
      <c r="H2166" s="33">
        <v>888</v>
      </c>
      <c r="I2166" s="37">
        <f>Table1[[#This Row],[SumOfPaid]]*Table1[[#This Row],[Actuarial Factor 6/13/22]]</f>
        <v>221359.99181529626</v>
      </c>
      <c r="J2166" s="33">
        <v>1.4976314460891627</v>
      </c>
      <c r="K2166" s="33" t="s">
        <v>285</v>
      </c>
      <c r="L2166" s="33" t="s">
        <v>805</v>
      </c>
      <c r="M2166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66" s="35" t="str">
        <f>IFERROR(IF(Table1[[#This Row],[Medicare Rate in CR]]&gt;0,"Y","N"),"N")</f>
        <v>Y</v>
      </c>
      <c r="O2166" s="40">
        <f>Table1[[#This Row],[Medicare Rate in CR]]*Table1[[#This Row],[SumOfUnits]]*Table1[[#This Row],[Actuarial Factor 6/13/22]]</f>
        <v>445568.59845156921</v>
      </c>
      <c r="P216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445568.59845156921</v>
      </c>
      <c r="Q2166" s="37">
        <f>Table1[[#This Row],[Trended Medicare Pricing for all RHCs]]-Table1[[#This Row],[SumOfSFY23 Estimated Payment 6/13/2022]]</f>
        <v>224208.60663627295</v>
      </c>
      <c r="R2166" s="35">
        <f>Table1[[#This Row],[SumOfUnits]]*Table1[[#This Row],[Actuarial Factor 6/13/22]]</f>
        <v>1329.8967241271764</v>
      </c>
    </row>
    <row r="2167" spans="1:18" x14ac:dyDescent="0.2">
      <c r="A2167" s="178" t="s">
        <v>101</v>
      </c>
      <c r="B2167" s="33" t="s">
        <v>653</v>
      </c>
      <c r="C2167" s="33" t="s">
        <v>423</v>
      </c>
      <c r="D2167" s="33" t="s">
        <v>184</v>
      </c>
      <c r="E2167" s="33" t="s">
        <v>790</v>
      </c>
      <c r="F2167" s="37">
        <v>36480.26999999999</v>
      </c>
      <c r="G2167" s="33">
        <v>221</v>
      </c>
      <c r="H2167" s="33">
        <v>221</v>
      </c>
      <c r="I2167" s="37">
        <f>Table1[[#This Row],[SumOfPaid]]*Table1[[#This Row],[Actuarial Factor 6/13/22]]</f>
        <v>76340.908272605287</v>
      </c>
      <c r="J2167" s="33">
        <v>2.0926629181364422</v>
      </c>
      <c r="K2167" s="33" t="s">
        <v>285</v>
      </c>
      <c r="L2167" s="33" t="s">
        <v>805</v>
      </c>
      <c r="M2167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67" s="35" t="str">
        <f>IFERROR(IF(Table1[[#This Row],[Medicare Rate in CR]]&gt;0,"Y","N"),"N")</f>
        <v>Y</v>
      </c>
      <c r="O2167" s="40">
        <f>Table1[[#This Row],[Medicare Rate in CR]]*Table1[[#This Row],[SumOfUnits]]*Table1[[#This Row],[Actuarial Factor 6/13/22]]</f>
        <v>154948.79828442784</v>
      </c>
      <c r="P216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154948.79828442784</v>
      </c>
      <c r="Q2167" s="37">
        <f>Table1[[#This Row],[Trended Medicare Pricing for all RHCs]]-Table1[[#This Row],[SumOfSFY23 Estimated Payment 6/13/2022]]</f>
        <v>78607.890011822557</v>
      </c>
      <c r="R2167" s="35">
        <f>Table1[[#This Row],[SumOfUnits]]*Table1[[#This Row],[Actuarial Factor 6/13/22]]</f>
        <v>462.47850490815375</v>
      </c>
    </row>
    <row r="2168" spans="1:18" x14ac:dyDescent="0.2">
      <c r="A2168" s="178" t="s">
        <v>101</v>
      </c>
      <c r="B2168" s="33" t="s">
        <v>653</v>
      </c>
      <c r="C2168" s="33" t="s">
        <v>423</v>
      </c>
      <c r="D2168" s="33" t="s">
        <v>184</v>
      </c>
      <c r="E2168" s="33" t="s">
        <v>793</v>
      </c>
      <c r="F2168" s="37">
        <v>1339.44</v>
      </c>
      <c r="G2168" s="33">
        <v>8</v>
      </c>
      <c r="H2168" s="33">
        <v>8</v>
      </c>
      <c r="I2168" s="37">
        <f>Table1[[#This Row],[SumOfPaid]]*Table1[[#This Row],[Actuarial Factor 6/13/22]]</f>
        <v>2802.9964190686765</v>
      </c>
      <c r="J2168" s="33">
        <v>2.0926629181364422</v>
      </c>
      <c r="K2168" s="33" t="s">
        <v>285</v>
      </c>
      <c r="L2168" s="33" t="s">
        <v>805</v>
      </c>
      <c r="M2168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68" s="35" t="str">
        <f>IFERROR(IF(Table1[[#This Row],[Medicare Rate in CR]]&gt;0,"Y","N"),"N")</f>
        <v>Y</v>
      </c>
      <c r="O2168" s="40">
        <f>Table1[[#This Row],[Medicare Rate in CR]]*Table1[[#This Row],[SumOfUnits]]*Table1[[#This Row],[Actuarial Factor 6/13/22]]</f>
        <v>5609.0062727394688</v>
      </c>
      <c r="P216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5609.0062727394688</v>
      </c>
      <c r="Q2168" s="37">
        <f>Table1[[#This Row],[Trended Medicare Pricing for all RHCs]]-Table1[[#This Row],[SumOfSFY23 Estimated Payment 6/13/2022]]</f>
        <v>2806.0098536707924</v>
      </c>
      <c r="R2168" s="35">
        <f>Table1[[#This Row],[SumOfUnits]]*Table1[[#This Row],[Actuarial Factor 6/13/22]]</f>
        <v>16.741303345091538</v>
      </c>
    </row>
    <row r="2169" spans="1:18" x14ac:dyDescent="0.2">
      <c r="A2169" s="178" t="s">
        <v>101</v>
      </c>
      <c r="B2169" s="33" t="s">
        <v>653</v>
      </c>
      <c r="C2169" s="33" t="s">
        <v>423</v>
      </c>
      <c r="D2169" s="33" t="s">
        <v>184</v>
      </c>
      <c r="E2169" s="33" t="s">
        <v>789</v>
      </c>
      <c r="F2169" s="37">
        <v>126641.76000000001</v>
      </c>
      <c r="G2169" s="33">
        <v>762</v>
      </c>
      <c r="H2169" s="33">
        <v>762</v>
      </c>
      <c r="I2169" s="37">
        <f>Table1[[#This Row],[SumOfPaid]]*Table1[[#This Row],[Actuarial Factor 6/13/22]]</f>
        <v>191922.49320446316</v>
      </c>
      <c r="J2169" s="33">
        <v>1.5154755682838199</v>
      </c>
      <c r="K2169" s="33" t="s">
        <v>285</v>
      </c>
      <c r="L2169" s="33" t="s">
        <v>805</v>
      </c>
      <c r="M2169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69" s="35" t="str">
        <f>IFERROR(IF(Table1[[#This Row],[Medicare Rate in CR]]&gt;0,"Y","N"),"N")</f>
        <v>Y</v>
      </c>
      <c r="O2169" s="40">
        <f>Table1[[#This Row],[Medicare Rate in CR]]*Table1[[#This Row],[SumOfUnits]]*Table1[[#This Row],[Actuarial Factor 6/13/22]]</f>
        <v>386901.640011132</v>
      </c>
      <c r="P216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386901.640011132</v>
      </c>
      <c r="Q2169" s="37">
        <f>Table1[[#This Row],[Trended Medicare Pricing for all RHCs]]-Table1[[#This Row],[SumOfSFY23 Estimated Payment 6/13/2022]]</f>
        <v>194979.14680666884</v>
      </c>
      <c r="R2169" s="35">
        <f>Table1[[#This Row],[SumOfUnits]]*Table1[[#This Row],[Actuarial Factor 6/13/22]]</f>
        <v>1154.7923830322707</v>
      </c>
    </row>
    <row r="2170" spans="1:18" x14ac:dyDescent="0.2">
      <c r="A2170" s="178" t="s">
        <v>101</v>
      </c>
      <c r="B2170" s="33" t="s">
        <v>653</v>
      </c>
      <c r="C2170" s="33" t="s">
        <v>423</v>
      </c>
      <c r="D2170" s="33" t="s">
        <v>184</v>
      </c>
      <c r="E2170" s="33" t="s">
        <v>791</v>
      </c>
      <c r="F2170" s="37">
        <v>138682.58000000019</v>
      </c>
      <c r="G2170" s="33">
        <v>837</v>
      </c>
      <c r="H2170" s="33">
        <v>837</v>
      </c>
      <c r="I2170" s="37">
        <f>Table1[[#This Row],[SumOfPaid]]*Table1[[#This Row],[Actuarial Factor 6/13/22]]</f>
        <v>223790.44222602551</v>
      </c>
      <c r="J2170" s="33">
        <v>1.6136881952010498</v>
      </c>
      <c r="K2170" s="33" t="s">
        <v>285</v>
      </c>
      <c r="L2170" s="33" t="s">
        <v>805</v>
      </c>
      <c r="M2170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70" s="35" t="str">
        <f>IFERROR(IF(Table1[[#This Row],[Medicare Rate in CR]]&gt;0,"Y","N"),"N")</f>
        <v>Y</v>
      </c>
      <c r="O2170" s="40">
        <f>Table1[[#This Row],[Medicare Rate in CR]]*Table1[[#This Row],[SumOfUnits]]*Table1[[#This Row],[Actuarial Factor 6/13/22]]</f>
        <v>452524.12777417374</v>
      </c>
      <c r="P217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452524.12777417374</v>
      </c>
      <c r="Q2170" s="37">
        <f>Table1[[#This Row],[Trended Medicare Pricing for all RHCs]]-Table1[[#This Row],[SumOfSFY23 Estimated Payment 6/13/2022]]</f>
        <v>228733.68554814823</v>
      </c>
      <c r="R2170" s="35">
        <f>Table1[[#This Row],[SumOfUnits]]*Table1[[#This Row],[Actuarial Factor 6/13/22]]</f>
        <v>1350.6570193832786</v>
      </c>
    </row>
    <row r="2171" spans="1:18" x14ac:dyDescent="0.2">
      <c r="A2171" s="178" t="s">
        <v>101</v>
      </c>
      <c r="B2171" s="33" t="s">
        <v>653</v>
      </c>
      <c r="C2171" s="33" t="s">
        <v>423</v>
      </c>
      <c r="D2171" s="33" t="s">
        <v>184</v>
      </c>
      <c r="E2171" s="33" t="s">
        <v>788</v>
      </c>
      <c r="F2171" s="37">
        <v>28345.779999999992</v>
      </c>
      <c r="G2171" s="33">
        <v>171</v>
      </c>
      <c r="H2171" s="33">
        <v>171</v>
      </c>
      <c r="I2171" s="37">
        <f>Table1[[#This Row],[SumOfPaid]]*Table1[[#This Row],[Actuarial Factor 6/13/22]]</f>
        <v>55691.937590153946</v>
      </c>
      <c r="J2171" s="33">
        <v>1.9647347009027081</v>
      </c>
      <c r="K2171" s="33" t="s">
        <v>285</v>
      </c>
      <c r="L2171" s="33" t="s">
        <v>805</v>
      </c>
      <c r="M2171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71" s="35" t="str">
        <f>IFERROR(IF(Table1[[#This Row],[Medicare Rate in CR]]&gt;0,"Y","N"),"N")</f>
        <v>Y</v>
      </c>
      <c r="O2171" s="40">
        <f>Table1[[#This Row],[Medicare Rate in CR]]*Table1[[#This Row],[SumOfUnits]]*Table1[[#This Row],[Actuarial Factor 6/13/22]]</f>
        <v>112563.26612656581</v>
      </c>
      <c r="P217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112563.26612656581</v>
      </c>
      <c r="Q2171" s="37">
        <f>Table1[[#This Row],[Trended Medicare Pricing for all RHCs]]-Table1[[#This Row],[SumOfSFY23 Estimated Payment 6/13/2022]]</f>
        <v>56871.328536411864</v>
      </c>
      <c r="R2171" s="35">
        <f>Table1[[#This Row],[SumOfUnits]]*Table1[[#This Row],[Actuarial Factor 6/13/22]]</f>
        <v>335.96963385436305</v>
      </c>
    </row>
    <row r="2172" spans="1:18" x14ac:dyDescent="0.2">
      <c r="A2172" s="178" t="s">
        <v>101</v>
      </c>
      <c r="B2172" s="33" t="s">
        <v>653</v>
      </c>
      <c r="C2172" s="33" t="s">
        <v>423</v>
      </c>
      <c r="D2172" s="33" t="s">
        <v>184</v>
      </c>
      <c r="E2172" s="33" t="s">
        <v>787</v>
      </c>
      <c r="F2172" s="37">
        <v>142479.00000000017</v>
      </c>
      <c r="G2172" s="33">
        <v>858</v>
      </c>
      <c r="H2172" s="33">
        <v>858</v>
      </c>
      <c r="I2172" s="37">
        <f>Table1[[#This Row],[SumOfPaid]]*Table1[[#This Row],[Actuarial Factor 6/13/22]]</f>
        <v>178330.335052432</v>
      </c>
      <c r="J2172" s="33">
        <v>1.2516253977949858</v>
      </c>
      <c r="K2172" s="33" t="s">
        <v>285</v>
      </c>
      <c r="L2172" s="33" t="s">
        <v>805</v>
      </c>
      <c r="M2172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72" s="35" t="str">
        <f>IFERROR(IF(Table1[[#This Row],[Medicare Rate in CR]]&gt;0,"Y","N"),"N")</f>
        <v>Y</v>
      </c>
      <c r="O2172" s="40">
        <f>Table1[[#This Row],[Medicare Rate in CR]]*Table1[[#This Row],[SumOfUnits]]*Table1[[#This Row],[Actuarial Factor 6/13/22]]</f>
        <v>359797.64387186512</v>
      </c>
      <c r="P217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359797.64387186512</v>
      </c>
      <c r="Q2172" s="37">
        <f>Table1[[#This Row],[Trended Medicare Pricing for all RHCs]]-Table1[[#This Row],[SumOfSFY23 Estimated Payment 6/13/2022]]</f>
        <v>181467.30881943312</v>
      </c>
      <c r="R2172" s="35">
        <f>Table1[[#This Row],[SumOfUnits]]*Table1[[#This Row],[Actuarial Factor 6/13/22]]</f>
        <v>1073.8945913080979</v>
      </c>
    </row>
    <row r="2173" spans="1:18" x14ac:dyDescent="0.2">
      <c r="A2173" s="178" t="s">
        <v>101</v>
      </c>
      <c r="B2173" s="33" t="s">
        <v>653</v>
      </c>
      <c r="C2173" s="33" t="s">
        <v>423</v>
      </c>
      <c r="D2173" s="33" t="s">
        <v>2</v>
      </c>
      <c r="E2173" s="33" t="s">
        <v>804</v>
      </c>
      <c r="F2173" s="37">
        <v>165.26</v>
      </c>
      <c r="G2173" s="33">
        <v>1</v>
      </c>
      <c r="H2173" s="33">
        <v>1</v>
      </c>
      <c r="I2173" s="37">
        <f>Table1[[#This Row],[SumOfPaid]]*Table1[[#This Row],[Actuarial Factor 6/13/22]]</f>
        <v>84.213246907935542</v>
      </c>
      <c r="J2173" s="33">
        <v>0.50958033951310389</v>
      </c>
      <c r="K2173" s="33" t="s">
        <v>285</v>
      </c>
      <c r="L2173" s="33" t="s">
        <v>805</v>
      </c>
      <c r="M2173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73" s="35" t="str">
        <f>IFERROR(IF(Table1[[#This Row],[Medicare Rate in CR]]&gt;0,"Y","N"),"N")</f>
        <v>Y</v>
      </c>
      <c r="O2173" s="40">
        <f>Table1[[#This Row],[Medicare Rate in CR]]*Table1[[#This Row],[SumOfUnits]]*Table1[[#This Row],[Actuarial Factor 6/13/22]]</f>
        <v>170.72979695047033</v>
      </c>
      <c r="P217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170.72979695047033</v>
      </c>
      <c r="Q2173" s="37">
        <f>Table1[[#This Row],[Trended Medicare Pricing for all RHCs]]-Table1[[#This Row],[SumOfSFY23 Estimated Payment 6/13/2022]]</f>
        <v>86.516550042534789</v>
      </c>
      <c r="R2173" s="35">
        <f>Table1[[#This Row],[SumOfUnits]]*Table1[[#This Row],[Actuarial Factor 6/13/22]]</f>
        <v>0.50958033951310389</v>
      </c>
    </row>
    <row r="2174" spans="1:18" x14ac:dyDescent="0.2">
      <c r="A2174" s="178" t="s">
        <v>101</v>
      </c>
      <c r="B2174" s="33" t="s">
        <v>653</v>
      </c>
      <c r="C2174" s="33" t="s">
        <v>423</v>
      </c>
      <c r="D2174" s="33" t="s">
        <v>2</v>
      </c>
      <c r="E2174" s="33" t="s">
        <v>800</v>
      </c>
      <c r="F2174" s="37">
        <v>1840.18</v>
      </c>
      <c r="G2174" s="33">
        <v>11</v>
      </c>
      <c r="H2174" s="33">
        <v>11</v>
      </c>
      <c r="I2174" s="37">
        <f>Table1[[#This Row],[SumOfPaid]]*Table1[[#This Row],[Actuarial Factor 6/13/22]]</f>
        <v>2450.6357407701744</v>
      </c>
      <c r="J2174" s="33">
        <v>1.3317369718017662</v>
      </c>
      <c r="K2174" s="33" t="s">
        <v>285</v>
      </c>
      <c r="L2174" s="33" t="s">
        <v>805</v>
      </c>
      <c r="M2174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74" s="35" t="str">
        <f>IFERROR(IF(Table1[[#This Row],[Medicare Rate in CR]]&gt;0,"Y","N"),"N")</f>
        <v>Y</v>
      </c>
      <c r="O2174" s="40">
        <f>Table1[[#This Row],[Medicare Rate in CR]]*Table1[[#This Row],[SumOfUnits]]*Table1[[#This Row],[Actuarial Factor 6/13/22]]</f>
        <v>4908.0367053571017</v>
      </c>
      <c r="P217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4908.0367053571017</v>
      </c>
      <c r="Q2174" s="37">
        <f>Table1[[#This Row],[Trended Medicare Pricing for all RHCs]]-Table1[[#This Row],[SumOfSFY23 Estimated Payment 6/13/2022]]</f>
        <v>2457.4009645869273</v>
      </c>
      <c r="R2174" s="35">
        <f>Table1[[#This Row],[SumOfUnits]]*Table1[[#This Row],[Actuarial Factor 6/13/22]]</f>
        <v>14.649106689819428</v>
      </c>
    </row>
    <row r="2175" spans="1:18" x14ac:dyDescent="0.2">
      <c r="A2175" s="178" t="s">
        <v>101</v>
      </c>
      <c r="B2175" s="33" t="s">
        <v>653</v>
      </c>
      <c r="C2175" s="33" t="s">
        <v>423</v>
      </c>
      <c r="D2175" s="33" t="s">
        <v>2</v>
      </c>
      <c r="E2175" s="33" t="s">
        <v>798</v>
      </c>
      <c r="F2175" s="37">
        <v>3502.7</v>
      </c>
      <c r="G2175" s="33">
        <v>21</v>
      </c>
      <c r="H2175" s="33">
        <v>21</v>
      </c>
      <c r="I2175" s="37">
        <f>Table1[[#This Row],[SumOfPaid]]*Table1[[#This Row],[Actuarial Factor 6/13/22]]</f>
        <v>5040.8657945794175</v>
      </c>
      <c r="J2175" s="33">
        <v>1.4391371783422553</v>
      </c>
      <c r="K2175" s="33" t="s">
        <v>285</v>
      </c>
      <c r="L2175" s="33" t="s">
        <v>805</v>
      </c>
      <c r="M2175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75" s="35" t="str">
        <f>IFERROR(IF(Table1[[#This Row],[Medicare Rate in CR]]&gt;0,"Y","N"),"N")</f>
        <v>Y</v>
      </c>
      <c r="O2175" s="40">
        <f>Table1[[#This Row],[Medicare Rate in CR]]*Table1[[#This Row],[SumOfUnits]]*Table1[[#This Row],[Actuarial Factor 6/13/22]]</f>
        <v>10125.538924867573</v>
      </c>
      <c r="P217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10125.538924867573</v>
      </c>
      <c r="Q2175" s="37">
        <f>Table1[[#This Row],[Trended Medicare Pricing for all RHCs]]-Table1[[#This Row],[SumOfSFY23 Estimated Payment 6/13/2022]]</f>
        <v>5084.6731302881553</v>
      </c>
      <c r="R2175" s="35">
        <f>Table1[[#This Row],[SumOfUnits]]*Table1[[#This Row],[Actuarial Factor 6/13/22]]</f>
        <v>30.221880745187363</v>
      </c>
    </row>
    <row r="2176" spans="1:18" x14ac:dyDescent="0.2">
      <c r="A2176" s="178" t="s">
        <v>101</v>
      </c>
      <c r="B2176" s="33" t="s">
        <v>653</v>
      </c>
      <c r="C2176" s="33" t="s">
        <v>423</v>
      </c>
      <c r="D2176" s="33" t="s">
        <v>2</v>
      </c>
      <c r="E2176" s="33" t="s">
        <v>799</v>
      </c>
      <c r="F2176" s="37">
        <v>2173.1800000000003</v>
      </c>
      <c r="G2176" s="33">
        <v>13</v>
      </c>
      <c r="H2176" s="33">
        <v>13</v>
      </c>
      <c r="I2176" s="37">
        <f>Table1[[#This Row],[SumOfPaid]]*Table1[[#This Row],[Actuarial Factor 6/13/22]]</f>
        <v>2520.143919421575</v>
      </c>
      <c r="J2176" s="33">
        <v>1.1596572393550348</v>
      </c>
      <c r="K2176" s="33" t="s">
        <v>285</v>
      </c>
      <c r="L2176" s="33" t="s">
        <v>805</v>
      </c>
      <c r="M2176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76" s="35" t="str">
        <f>IFERROR(IF(Table1[[#This Row],[Medicare Rate in CR]]&gt;0,"Y","N"),"N")</f>
        <v>Y</v>
      </c>
      <c r="O2176" s="40">
        <f>Table1[[#This Row],[Medicare Rate in CR]]*Table1[[#This Row],[SumOfUnits]]*Table1[[#This Row],[Actuarial Factor 6/13/22]]</f>
        <v>5050.910299155642</v>
      </c>
      <c r="P217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5050.910299155642</v>
      </c>
      <c r="Q2176" s="37">
        <f>Table1[[#This Row],[Trended Medicare Pricing for all RHCs]]-Table1[[#This Row],[SumOfSFY23 Estimated Payment 6/13/2022]]</f>
        <v>2530.766379734067</v>
      </c>
      <c r="R2176" s="35">
        <f>Table1[[#This Row],[SumOfUnits]]*Table1[[#This Row],[Actuarial Factor 6/13/22]]</f>
        <v>15.075544111615454</v>
      </c>
    </row>
    <row r="2177" spans="1:18" x14ac:dyDescent="0.2">
      <c r="A2177" s="178" t="s">
        <v>101</v>
      </c>
      <c r="B2177" s="33" t="s">
        <v>653</v>
      </c>
      <c r="C2177" s="33" t="s">
        <v>423</v>
      </c>
      <c r="D2177" s="33" t="s">
        <v>185</v>
      </c>
      <c r="E2177" s="33" t="s">
        <v>794</v>
      </c>
      <c r="F2177" s="37">
        <v>333</v>
      </c>
      <c r="G2177" s="33">
        <v>2</v>
      </c>
      <c r="H2177" s="33">
        <v>2</v>
      </c>
      <c r="I2177" s="37">
        <f>Table1[[#This Row],[SumOfPaid]]*Table1[[#This Row],[Actuarial Factor 6/13/22]]</f>
        <v>410.18456168132167</v>
      </c>
      <c r="J2177" s="33">
        <v>1.2317854705144795</v>
      </c>
      <c r="K2177" s="33" t="s">
        <v>285</v>
      </c>
      <c r="L2177" s="33" t="s">
        <v>805</v>
      </c>
      <c r="M2177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77" s="35" t="str">
        <f>IFERROR(IF(Table1[[#This Row],[Medicare Rate in CR]]&gt;0,"Y","N"),"N")</f>
        <v>Y</v>
      </c>
      <c r="O2177" s="40">
        <f>Table1[[#This Row],[Medicare Rate in CR]]*Table1[[#This Row],[SumOfUnits]]*Table1[[#This Row],[Actuarial Factor 6/13/22]]</f>
        <v>825.39480808234248</v>
      </c>
      <c r="P217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825.39480808234248</v>
      </c>
      <c r="Q2177" s="37">
        <f>Table1[[#This Row],[Trended Medicare Pricing for all RHCs]]-Table1[[#This Row],[SumOfSFY23 Estimated Payment 6/13/2022]]</f>
        <v>415.21024640102081</v>
      </c>
      <c r="R2177" s="35">
        <f>Table1[[#This Row],[SumOfUnits]]*Table1[[#This Row],[Actuarial Factor 6/13/22]]</f>
        <v>2.463570941028959</v>
      </c>
    </row>
    <row r="2178" spans="1:18" x14ac:dyDescent="0.2">
      <c r="A2178" s="178" t="s">
        <v>101</v>
      </c>
      <c r="B2178" s="33" t="s">
        <v>653</v>
      </c>
      <c r="C2178" s="33" t="s">
        <v>423</v>
      </c>
      <c r="D2178" s="33" t="s">
        <v>185</v>
      </c>
      <c r="E2178" s="33" t="s">
        <v>607</v>
      </c>
      <c r="F2178" s="37">
        <v>1341.92</v>
      </c>
      <c r="G2178" s="33">
        <v>8</v>
      </c>
      <c r="H2178" s="33">
        <v>8</v>
      </c>
      <c r="I2178" s="37">
        <f>Table1[[#This Row],[SumOfPaid]]*Table1[[#This Row],[Actuarial Factor 6/13/22]]</f>
        <v>1885.5300977152549</v>
      </c>
      <c r="J2178" s="33">
        <v>1.4050987374174726</v>
      </c>
      <c r="K2178" s="33" t="s">
        <v>285</v>
      </c>
      <c r="L2178" s="33" t="s">
        <v>805</v>
      </c>
      <c r="M2178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78" s="35" t="str">
        <f>IFERROR(IF(Table1[[#This Row],[Medicare Rate in CR]]&gt;0,"Y","N"),"N")</f>
        <v>Y</v>
      </c>
      <c r="O2178" s="40">
        <f>Table1[[#This Row],[Medicare Rate in CR]]*Table1[[#This Row],[SumOfUnits]]*Table1[[#This Row],[Actuarial Factor 6/13/22]]</f>
        <v>3766.1142478748002</v>
      </c>
      <c r="P217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3766.1142478748002</v>
      </c>
      <c r="Q2178" s="37">
        <f>Table1[[#This Row],[Trended Medicare Pricing for all RHCs]]-Table1[[#This Row],[SumOfSFY23 Estimated Payment 6/13/2022]]</f>
        <v>1880.5841501595453</v>
      </c>
      <c r="R2178" s="35">
        <f>Table1[[#This Row],[SumOfUnits]]*Table1[[#This Row],[Actuarial Factor 6/13/22]]</f>
        <v>11.240789899339781</v>
      </c>
    </row>
    <row r="2179" spans="1:18" x14ac:dyDescent="0.2">
      <c r="A2179" s="178" t="s">
        <v>101</v>
      </c>
      <c r="B2179" s="33" t="s">
        <v>653</v>
      </c>
      <c r="C2179" s="33" t="s">
        <v>423</v>
      </c>
      <c r="D2179" s="33" t="s">
        <v>185</v>
      </c>
      <c r="E2179" s="33" t="s">
        <v>797</v>
      </c>
      <c r="F2179" s="37">
        <v>838.7</v>
      </c>
      <c r="G2179" s="33">
        <v>5</v>
      </c>
      <c r="H2179" s="33">
        <v>5</v>
      </c>
      <c r="I2179" s="37">
        <f>Table1[[#This Row],[SumOfPaid]]*Table1[[#This Row],[Actuarial Factor 6/13/22]]</f>
        <v>1023.8757276198234</v>
      </c>
      <c r="J2179" s="33">
        <v>1.2207889920350821</v>
      </c>
      <c r="K2179" s="33" t="s">
        <v>285</v>
      </c>
      <c r="L2179" s="33" t="s">
        <v>805</v>
      </c>
      <c r="M2179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79" s="35" t="str">
        <f>IFERROR(IF(Table1[[#This Row],[Medicare Rate in CR]]&gt;0,"Y","N"),"N")</f>
        <v>Y</v>
      </c>
      <c r="O2179" s="40">
        <f>Table1[[#This Row],[Medicare Rate in CR]]*Table1[[#This Row],[SumOfUnits]]*Table1[[#This Row],[Actuarial Factor 6/13/22]]</f>
        <v>2045.0657194571695</v>
      </c>
      <c r="P217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2045.0657194571695</v>
      </c>
      <c r="Q2179" s="37">
        <f>Table1[[#This Row],[Trended Medicare Pricing for all RHCs]]-Table1[[#This Row],[SumOfSFY23 Estimated Payment 6/13/2022]]</f>
        <v>1021.1899918373462</v>
      </c>
      <c r="R2179" s="35">
        <f>Table1[[#This Row],[SumOfUnits]]*Table1[[#This Row],[Actuarial Factor 6/13/22]]</f>
        <v>6.1039449601754106</v>
      </c>
    </row>
    <row r="2180" spans="1:18" x14ac:dyDescent="0.2">
      <c r="A2180" s="178" t="s">
        <v>101</v>
      </c>
      <c r="B2180" s="33" t="s">
        <v>653</v>
      </c>
      <c r="C2180" s="33" t="s">
        <v>423</v>
      </c>
      <c r="D2180" s="33" t="s">
        <v>185</v>
      </c>
      <c r="E2180" s="33" t="s">
        <v>795</v>
      </c>
      <c r="F2180" s="37">
        <v>13850.5</v>
      </c>
      <c r="G2180" s="33">
        <v>83</v>
      </c>
      <c r="H2180" s="33">
        <v>83</v>
      </c>
      <c r="I2180" s="37">
        <f>Table1[[#This Row],[SumOfPaid]]*Table1[[#This Row],[Actuarial Factor 6/13/22]]</f>
        <v>16101.392600640449</v>
      </c>
      <c r="J2180" s="33">
        <v>1.1625134544341684</v>
      </c>
      <c r="K2180" s="33" t="s">
        <v>285</v>
      </c>
      <c r="L2180" s="33" t="s">
        <v>805</v>
      </c>
      <c r="M2180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80" s="35" t="str">
        <f>IFERROR(IF(Table1[[#This Row],[Medicare Rate in CR]]&gt;0,"Y","N"),"N")</f>
        <v>Y</v>
      </c>
      <c r="O2180" s="40">
        <f>Table1[[#This Row],[Medicare Rate in CR]]*Table1[[#This Row],[SumOfUnits]]*Table1[[#This Row],[Actuarial Factor 6/13/22]]</f>
        <v>32327.546145210777</v>
      </c>
      <c r="P218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32327.546145210777</v>
      </c>
      <c r="Q2180" s="37">
        <f>Table1[[#This Row],[Trended Medicare Pricing for all RHCs]]-Table1[[#This Row],[SumOfSFY23 Estimated Payment 6/13/2022]]</f>
        <v>16226.153544570328</v>
      </c>
      <c r="R2180" s="35">
        <f>Table1[[#This Row],[SumOfUnits]]*Table1[[#This Row],[Actuarial Factor 6/13/22]]</f>
        <v>96.488616718035985</v>
      </c>
    </row>
    <row r="2181" spans="1:18" x14ac:dyDescent="0.2">
      <c r="A2181" s="178" t="s">
        <v>101</v>
      </c>
      <c r="B2181" s="33" t="s">
        <v>653</v>
      </c>
      <c r="C2181" s="33" t="s">
        <v>381</v>
      </c>
      <c r="D2181" s="33" t="s">
        <v>184</v>
      </c>
      <c r="E2181" s="33" t="s">
        <v>793</v>
      </c>
      <c r="F2181" s="37">
        <v>167.74</v>
      </c>
      <c r="G2181" s="33">
        <v>1</v>
      </c>
      <c r="H2181" s="33">
        <v>1</v>
      </c>
      <c r="I2181" s="37">
        <f>Table1[[#This Row],[SumOfPaid]]*Table1[[#This Row],[Actuarial Factor 6/13/22]]</f>
        <v>343.54356306011658</v>
      </c>
      <c r="J2181" s="33">
        <v>2.048071795994495</v>
      </c>
      <c r="K2181" s="33" t="s">
        <v>285</v>
      </c>
      <c r="L2181" s="33" t="s">
        <v>805</v>
      </c>
      <c r="M2181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81" s="35" t="str">
        <f>IFERROR(IF(Table1[[#This Row],[Medicare Rate in CR]]&gt;0,"Y","N"),"N")</f>
        <v>Y</v>
      </c>
      <c r="O2181" s="40">
        <f>Table1[[#This Row],[Medicare Rate in CR]]*Table1[[#This Row],[SumOfUnits]]*Table1[[#This Row],[Actuarial Factor 6/13/22]]</f>
        <v>686.18597452999563</v>
      </c>
      <c r="P218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686.18597452999563</v>
      </c>
      <c r="Q2181" s="37">
        <f>Table1[[#This Row],[Trended Medicare Pricing for all RHCs]]-Table1[[#This Row],[SumOfSFY23 Estimated Payment 6/13/2022]]</f>
        <v>342.64241146987905</v>
      </c>
      <c r="R2181" s="35">
        <f>Table1[[#This Row],[SumOfUnits]]*Table1[[#This Row],[Actuarial Factor 6/13/22]]</f>
        <v>2.048071795994495</v>
      </c>
    </row>
    <row r="2182" spans="1:18" x14ac:dyDescent="0.2">
      <c r="A2182" s="178" t="s">
        <v>101</v>
      </c>
      <c r="B2182" s="33" t="s">
        <v>653</v>
      </c>
      <c r="C2182" s="33" t="s">
        <v>364</v>
      </c>
      <c r="D2182" s="33" t="s">
        <v>184</v>
      </c>
      <c r="E2182" s="33" t="s">
        <v>790</v>
      </c>
      <c r="F2182" s="37">
        <v>167.74</v>
      </c>
      <c r="G2182" s="33">
        <v>1</v>
      </c>
      <c r="H2182" s="33">
        <v>1</v>
      </c>
      <c r="I2182" s="37">
        <f>Table1[[#This Row],[SumOfPaid]]*Table1[[#This Row],[Actuarial Factor 6/13/22]]</f>
        <v>350.307868998277</v>
      </c>
      <c r="J2182" s="33">
        <v>2.0883979313120125</v>
      </c>
      <c r="K2182" s="33" t="s">
        <v>285</v>
      </c>
      <c r="L2182" s="33" t="s">
        <v>805</v>
      </c>
      <c r="M2182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82" s="35" t="str">
        <f>IFERROR(IF(Table1[[#This Row],[Medicare Rate in CR]]&gt;0,"Y","N"),"N")</f>
        <v>Y</v>
      </c>
      <c r="O2182" s="40">
        <f>Table1[[#This Row],[Medicare Rate in CR]]*Table1[[#This Row],[SumOfUnits]]*Table1[[#This Row],[Actuarial Factor 6/13/22]]</f>
        <v>699.69684290677674</v>
      </c>
      <c r="P218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699.69684290677674</v>
      </c>
      <c r="Q2182" s="37">
        <f>Table1[[#This Row],[Trended Medicare Pricing for all RHCs]]-Table1[[#This Row],[SumOfSFY23 Estimated Payment 6/13/2022]]</f>
        <v>349.38897390849974</v>
      </c>
      <c r="R2182" s="35">
        <f>Table1[[#This Row],[SumOfUnits]]*Table1[[#This Row],[Actuarial Factor 6/13/22]]</f>
        <v>2.0883979313120125</v>
      </c>
    </row>
    <row r="2183" spans="1:18" x14ac:dyDescent="0.2">
      <c r="A2183" s="178" t="s">
        <v>101</v>
      </c>
      <c r="B2183" s="33" t="s">
        <v>653</v>
      </c>
      <c r="C2183" s="33" t="s">
        <v>249</v>
      </c>
      <c r="D2183" s="33" t="s">
        <v>184</v>
      </c>
      <c r="E2183" s="33" t="s">
        <v>792</v>
      </c>
      <c r="F2183" s="37">
        <v>666</v>
      </c>
      <c r="G2183" s="33">
        <v>4</v>
      </c>
      <c r="H2183" s="33">
        <v>4</v>
      </c>
      <c r="I2183" s="37">
        <f>Table1[[#This Row],[SumOfPaid]]*Table1[[#This Row],[Actuarial Factor 6/13/22]]</f>
        <v>1012.8029230083168</v>
      </c>
      <c r="J2183" s="33">
        <v>1.5207251096220973</v>
      </c>
      <c r="K2183" s="33" t="s">
        <v>285</v>
      </c>
      <c r="L2183" s="33" t="s">
        <v>805</v>
      </c>
      <c r="M2183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83" s="35" t="str">
        <f>IFERROR(IF(Table1[[#This Row],[Medicare Rate in CR]]&gt;0,"Y","N"),"N")</f>
        <v>Y</v>
      </c>
      <c r="O2183" s="40">
        <f>Table1[[#This Row],[Medicare Rate in CR]]*Table1[[#This Row],[SumOfUnits]]*Table1[[#This Row],[Actuarial Factor 6/13/22]]</f>
        <v>2038.01496291115</v>
      </c>
      <c r="P218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2038.01496291115</v>
      </c>
      <c r="Q2183" s="37">
        <f>Table1[[#This Row],[Trended Medicare Pricing for all RHCs]]-Table1[[#This Row],[SumOfSFY23 Estimated Payment 6/13/2022]]</f>
        <v>1025.2120399028331</v>
      </c>
      <c r="R2183" s="35">
        <f>Table1[[#This Row],[SumOfUnits]]*Table1[[#This Row],[Actuarial Factor 6/13/22]]</f>
        <v>6.0829004384883891</v>
      </c>
    </row>
    <row r="2184" spans="1:18" x14ac:dyDescent="0.2">
      <c r="A2184" s="178" t="s">
        <v>101</v>
      </c>
      <c r="B2184" s="33" t="s">
        <v>653</v>
      </c>
      <c r="C2184" s="33" t="s">
        <v>249</v>
      </c>
      <c r="D2184" s="33" t="s">
        <v>184</v>
      </c>
      <c r="E2184" s="33" t="s">
        <v>786</v>
      </c>
      <c r="F2184" s="37">
        <v>16183.980000000001</v>
      </c>
      <c r="G2184" s="33">
        <v>97</v>
      </c>
      <c r="H2184" s="33">
        <v>97</v>
      </c>
      <c r="I2184" s="37">
        <f>Table1[[#This Row],[SumOfPaid]]*Table1[[#This Row],[Actuarial Factor 6/13/22]]</f>
        <v>24634.897948663158</v>
      </c>
      <c r="J2184" s="33">
        <v>1.5221779777695694</v>
      </c>
      <c r="K2184" s="33" t="s">
        <v>285</v>
      </c>
      <c r="L2184" s="33" t="s">
        <v>805</v>
      </c>
      <c r="M2184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84" s="35" t="str">
        <f>IFERROR(IF(Table1[[#This Row],[Medicare Rate in CR]]&gt;0,"Y","N"),"N")</f>
        <v>Y</v>
      </c>
      <c r="O2184" s="40">
        <f>Table1[[#This Row],[Medicare Rate in CR]]*Table1[[#This Row],[SumOfUnits]]*Table1[[#This Row],[Actuarial Factor 6/13/22]]</f>
        <v>49469.079438175904</v>
      </c>
      <c r="P218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49469.079438175904</v>
      </c>
      <c r="Q2184" s="37">
        <f>Table1[[#This Row],[Trended Medicare Pricing for all RHCs]]-Table1[[#This Row],[SumOfSFY23 Estimated Payment 6/13/2022]]</f>
        <v>24834.181489512746</v>
      </c>
      <c r="R2184" s="35">
        <f>Table1[[#This Row],[SumOfUnits]]*Table1[[#This Row],[Actuarial Factor 6/13/22]]</f>
        <v>147.65126384364822</v>
      </c>
    </row>
    <row r="2185" spans="1:18" x14ac:dyDescent="0.2">
      <c r="A2185" s="178" t="s">
        <v>101</v>
      </c>
      <c r="B2185" s="33" t="s">
        <v>653</v>
      </c>
      <c r="C2185" s="33" t="s">
        <v>249</v>
      </c>
      <c r="D2185" s="33" t="s">
        <v>184</v>
      </c>
      <c r="E2185" s="33" t="s">
        <v>790</v>
      </c>
      <c r="F2185" s="37">
        <v>3265.36</v>
      </c>
      <c r="G2185" s="33">
        <v>20</v>
      </c>
      <c r="H2185" s="33">
        <v>20</v>
      </c>
      <c r="I2185" s="37">
        <f>Table1[[#This Row],[SumOfPaid]]*Table1[[#This Row],[Actuarial Factor 6/13/22]]</f>
        <v>7305.1178375743102</v>
      </c>
      <c r="J2185" s="33">
        <v>2.2371554246926251</v>
      </c>
      <c r="K2185" s="33" t="s">
        <v>285</v>
      </c>
      <c r="L2185" s="33" t="s">
        <v>805</v>
      </c>
      <c r="M2185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85" s="35" t="str">
        <f>IFERROR(IF(Table1[[#This Row],[Medicare Rate in CR]]&gt;0,"Y","N"),"N")</f>
        <v>Y</v>
      </c>
      <c r="O2185" s="40">
        <f>Table1[[#This Row],[Medicare Rate in CR]]*Table1[[#This Row],[SumOfUnits]]*Table1[[#This Row],[Actuarial Factor 6/13/22]]</f>
        <v>14990.731069780342</v>
      </c>
      <c r="P218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14990.731069780342</v>
      </c>
      <c r="Q2185" s="37">
        <f>Table1[[#This Row],[Trended Medicare Pricing for all RHCs]]-Table1[[#This Row],[SumOfSFY23 Estimated Payment 6/13/2022]]</f>
        <v>7685.6132322060321</v>
      </c>
      <c r="R2185" s="35">
        <f>Table1[[#This Row],[SumOfUnits]]*Table1[[#This Row],[Actuarial Factor 6/13/22]]</f>
        <v>44.743108493852503</v>
      </c>
    </row>
    <row r="2186" spans="1:18" x14ac:dyDescent="0.2">
      <c r="A2186" s="178" t="s">
        <v>101</v>
      </c>
      <c r="B2186" s="33" t="s">
        <v>653</v>
      </c>
      <c r="C2186" s="33" t="s">
        <v>249</v>
      </c>
      <c r="D2186" s="33" t="s">
        <v>184</v>
      </c>
      <c r="E2186" s="33" t="s">
        <v>789</v>
      </c>
      <c r="F2186" s="37">
        <v>17410.239999999991</v>
      </c>
      <c r="G2186" s="33">
        <v>104</v>
      </c>
      <c r="H2186" s="33">
        <v>104</v>
      </c>
      <c r="I2186" s="37">
        <f>Table1[[#This Row],[SumOfPaid]]*Table1[[#This Row],[Actuarial Factor 6/13/22]]</f>
        <v>27020.225724681335</v>
      </c>
      <c r="J2186" s="33">
        <v>1.551973190759079</v>
      </c>
      <c r="K2186" s="33" t="s">
        <v>285</v>
      </c>
      <c r="L2186" s="33" t="s">
        <v>805</v>
      </c>
      <c r="M2186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86" s="35" t="str">
        <f>IFERROR(IF(Table1[[#This Row],[Medicare Rate in CR]]&gt;0,"Y","N"),"N")</f>
        <v>Y</v>
      </c>
      <c r="O2186" s="40">
        <f>Table1[[#This Row],[Medicare Rate in CR]]*Table1[[#This Row],[SumOfUnits]]*Table1[[#This Row],[Actuarial Factor 6/13/22]]</f>
        <v>54077.20217451988</v>
      </c>
      <c r="P218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54077.20217451988</v>
      </c>
      <c r="Q2186" s="37">
        <f>Table1[[#This Row],[Trended Medicare Pricing for all RHCs]]-Table1[[#This Row],[SumOfSFY23 Estimated Payment 6/13/2022]]</f>
        <v>27056.976449838545</v>
      </c>
      <c r="R2186" s="35">
        <f>Table1[[#This Row],[SumOfUnits]]*Table1[[#This Row],[Actuarial Factor 6/13/22]]</f>
        <v>161.40521183894421</v>
      </c>
    </row>
    <row r="2187" spans="1:18" x14ac:dyDescent="0.2">
      <c r="A2187" s="178" t="s">
        <v>101</v>
      </c>
      <c r="B2187" s="33" t="s">
        <v>653</v>
      </c>
      <c r="C2187" s="33" t="s">
        <v>249</v>
      </c>
      <c r="D2187" s="33" t="s">
        <v>184</v>
      </c>
      <c r="E2187" s="33" t="s">
        <v>791</v>
      </c>
      <c r="F2187" s="37">
        <v>14706.559999999992</v>
      </c>
      <c r="G2187" s="33">
        <v>88</v>
      </c>
      <c r="H2187" s="33">
        <v>88</v>
      </c>
      <c r="I2187" s="37">
        <f>Table1[[#This Row],[SumOfPaid]]*Table1[[#This Row],[Actuarial Factor 6/13/22]]</f>
        <v>24362.453031278033</v>
      </c>
      <c r="J2187" s="33">
        <v>1.6565704713595868</v>
      </c>
      <c r="K2187" s="33" t="s">
        <v>285</v>
      </c>
      <c r="L2187" s="33" t="s">
        <v>805</v>
      </c>
      <c r="M2187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87" s="35" t="str">
        <f>IFERROR(IF(Table1[[#This Row],[Medicare Rate in CR]]&gt;0,"Y","N"),"N")</f>
        <v>Y</v>
      </c>
      <c r="O2187" s="40">
        <f>Table1[[#This Row],[Medicare Rate in CR]]*Table1[[#This Row],[SumOfUnits]]*Table1[[#This Row],[Actuarial Factor 6/13/22]]</f>
        <v>48841.528623739803</v>
      </c>
      <c r="P218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48841.528623739803</v>
      </c>
      <c r="Q2187" s="37">
        <f>Table1[[#This Row],[Trended Medicare Pricing for all RHCs]]-Table1[[#This Row],[SumOfSFY23 Estimated Payment 6/13/2022]]</f>
        <v>24479.07559246177</v>
      </c>
      <c r="R2187" s="35">
        <f>Table1[[#This Row],[SumOfUnits]]*Table1[[#This Row],[Actuarial Factor 6/13/22]]</f>
        <v>145.77820147964363</v>
      </c>
    </row>
    <row r="2188" spans="1:18" x14ac:dyDescent="0.2">
      <c r="A2188" s="178" t="s">
        <v>101</v>
      </c>
      <c r="B2188" s="33" t="s">
        <v>653</v>
      </c>
      <c r="C2188" s="33" t="s">
        <v>249</v>
      </c>
      <c r="D2188" s="33" t="s">
        <v>184</v>
      </c>
      <c r="E2188" s="33" t="s">
        <v>788</v>
      </c>
      <c r="F2188" s="37">
        <v>5996.48</v>
      </c>
      <c r="G2188" s="33">
        <v>36</v>
      </c>
      <c r="H2188" s="33">
        <v>36</v>
      </c>
      <c r="I2188" s="37">
        <f>Table1[[#This Row],[SumOfPaid]]*Table1[[#This Row],[Actuarial Factor 6/13/22]]</f>
        <v>12078.832147273433</v>
      </c>
      <c r="J2188" s="33">
        <v>2.0143204258620782</v>
      </c>
      <c r="K2188" s="33" t="s">
        <v>285</v>
      </c>
      <c r="L2188" s="33" t="s">
        <v>805</v>
      </c>
      <c r="M2188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88" s="35" t="str">
        <f>IFERROR(IF(Table1[[#This Row],[Medicare Rate in CR]]&gt;0,"Y","N"),"N")</f>
        <v>Y</v>
      </c>
      <c r="O2188" s="40">
        <f>Table1[[#This Row],[Medicare Rate in CR]]*Table1[[#This Row],[SumOfUnits]]*Table1[[#This Row],[Actuarial Factor 6/13/22]]</f>
        <v>24295.604957309904</v>
      </c>
      <c r="P218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24295.604957309904</v>
      </c>
      <c r="Q2188" s="37">
        <f>Table1[[#This Row],[Trended Medicare Pricing for all RHCs]]-Table1[[#This Row],[SumOfSFY23 Estimated Payment 6/13/2022]]</f>
        <v>12216.772810036471</v>
      </c>
      <c r="R2188" s="35">
        <f>Table1[[#This Row],[SumOfUnits]]*Table1[[#This Row],[Actuarial Factor 6/13/22]]</f>
        <v>72.515535331034812</v>
      </c>
    </row>
    <row r="2189" spans="1:18" x14ac:dyDescent="0.2">
      <c r="A2189" s="178" t="s">
        <v>101</v>
      </c>
      <c r="B2189" s="33" t="s">
        <v>653</v>
      </c>
      <c r="C2189" s="33" t="s">
        <v>249</v>
      </c>
      <c r="D2189" s="33" t="s">
        <v>184</v>
      </c>
      <c r="E2189" s="33" t="s">
        <v>787</v>
      </c>
      <c r="F2189" s="37">
        <v>19728.84</v>
      </c>
      <c r="G2189" s="33">
        <v>118</v>
      </c>
      <c r="H2189" s="33">
        <v>118</v>
      </c>
      <c r="I2189" s="37">
        <f>Table1[[#This Row],[SumOfPaid]]*Table1[[#This Row],[Actuarial Factor 6/13/22]]</f>
        <v>24653.671933708694</v>
      </c>
      <c r="J2189" s="33">
        <v>1.2496260263506975</v>
      </c>
      <c r="K2189" s="33" t="s">
        <v>285</v>
      </c>
      <c r="L2189" s="33" t="s">
        <v>805</v>
      </c>
      <c r="M2189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89" s="35" t="str">
        <f>IFERROR(IF(Table1[[#This Row],[Medicare Rate in CR]]&gt;0,"Y","N"),"N")</f>
        <v>Y</v>
      </c>
      <c r="O2189" s="40">
        <f>Table1[[#This Row],[Medicare Rate in CR]]*Table1[[#This Row],[SumOfUnits]]*Table1[[#This Row],[Actuarial Factor 6/13/22]]</f>
        <v>49403.615056487448</v>
      </c>
      <c r="P218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49403.615056487448</v>
      </c>
      <c r="Q2189" s="37">
        <f>Table1[[#This Row],[Trended Medicare Pricing for all RHCs]]-Table1[[#This Row],[SumOfSFY23 Estimated Payment 6/13/2022]]</f>
        <v>24749.943122778754</v>
      </c>
      <c r="R2189" s="35">
        <f>Table1[[#This Row],[SumOfUnits]]*Table1[[#This Row],[Actuarial Factor 6/13/22]]</f>
        <v>147.45587110938231</v>
      </c>
    </row>
    <row r="2190" spans="1:18" x14ac:dyDescent="0.2">
      <c r="A2190" s="178" t="s">
        <v>101</v>
      </c>
      <c r="B2190" s="33" t="s">
        <v>653</v>
      </c>
      <c r="C2190" s="33" t="s">
        <v>249</v>
      </c>
      <c r="D2190" s="33" t="s">
        <v>2</v>
      </c>
      <c r="E2190" s="33" t="s">
        <v>799</v>
      </c>
      <c r="F2190" s="37">
        <v>335.48</v>
      </c>
      <c r="G2190" s="33">
        <v>2</v>
      </c>
      <c r="H2190" s="33">
        <v>2</v>
      </c>
      <c r="I2190" s="37">
        <f>Table1[[#This Row],[SumOfPaid]]*Table1[[#This Row],[Actuarial Factor 6/13/22]]</f>
        <v>381.77481710446619</v>
      </c>
      <c r="J2190" s="33">
        <v>1.1379957586278353</v>
      </c>
      <c r="K2190" s="33" t="s">
        <v>285</v>
      </c>
      <c r="L2190" s="33" t="s">
        <v>805</v>
      </c>
      <c r="M2190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90" s="35" t="str">
        <f>IFERROR(IF(Table1[[#This Row],[Medicare Rate in CR]]&gt;0,"Y","N"),"N")</f>
        <v>Y</v>
      </c>
      <c r="O2190" s="40">
        <f>Table1[[#This Row],[Medicare Rate in CR]]*Table1[[#This Row],[SumOfUnits]]*Table1[[#This Row],[Actuarial Factor 6/13/22]]</f>
        <v>762.54819794133994</v>
      </c>
      <c r="P219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762.54819794133994</v>
      </c>
      <c r="Q2190" s="37">
        <f>Table1[[#This Row],[Trended Medicare Pricing for all RHCs]]-Table1[[#This Row],[SumOfSFY23 Estimated Payment 6/13/2022]]</f>
        <v>380.77338083687374</v>
      </c>
      <c r="R2190" s="35">
        <f>Table1[[#This Row],[SumOfUnits]]*Table1[[#This Row],[Actuarial Factor 6/13/22]]</f>
        <v>2.2759915172556706</v>
      </c>
    </row>
    <row r="2191" spans="1:18" x14ac:dyDescent="0.2">
      <c r="A2191" s="178" t="s">
        <v>101</v>
      </c>
      <c r="B2191" s="33" t="s">
        <v>653</v>
      </c>
      <c r="C2191" s="33" t="s">
        <v>249</v>
      </c>
      <c r="D2191" s="33" t="s">
        <v>185</v>
      </c>
      <c r="E2191" s="33" t="s">
        <v>797</v>
      </c>
      <c r="F2191" s="37">
        <v>167.74</v>
      </c>
      <c r="G2191" s="33">
        <v>1</v>
      </c>
      <c r="H2191" s="33">
        <v>1</v>
      </c>
      <c r="I2191" s="37">
        <f>Table1[[#This Row],[SumOfPaid]]*Table1[[#This Row],[Actuarial Factor 6/13/22]]</f>
        <v>182.90155255097378</v>
      </c>
      <c r="J2191" s="33">
        <v>1.0903872215987467</v>
      </c>
      <c r="K2191" s="33" t="s">
        <v>285</v>
      </c>
      <c r="L2191" s="33" t="s">
        <v>805</v>
      </c>
      <c r="M2191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91" s="35" t="str">
        <f>IFERROR(IF(Table1[[#This Row],[Medicare Rate in CR]]&gt;0,"Y","N"),"N")</f>
        <v>Y</v>
      </c>
      <c r="O2191" s="40">
        <f>Table1[[#This Row],[Medicare Rate in CR]]*Table1[[#This Row],[SumOfUnits]]*Table1[[#This Row],[Actuarial Factor 6/13/22]]</f>
        <v>365.32333472444412</v>
      </c>
      <c r="P219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365.32333472444412</v>
      </c>
      <c r="Q2191" s="37">
        <f>Table1[[#This Row],[Trended Medicare Pricing for all RHCs]]-Table1[[#This Row],[SumOfSFY23 Estimated Payment 6/13/2022]]</f>
        <v>182.42178217347035</v>
      </c>
      <c r="R2191" s="35">
        <f>Table1[[#This Row],[SumOfUnits]]*Table1[[#This Row],[Actuarial Factor 6/13/22]]</f>
        <v>1.0903872215987467</v>
      </c>
    </row>
    <row r="2192" spans="1:18" x14ac:dyDescent="0.2">
      <c r="A2192" s="178" t="s">
        <v>101</v>
      </c>
      <c r="B2192" s="33" t="s">
        <v>653</v>
      </c>
      <c r="C2192" s="33" t="s">
        <v>249</v>
      </c>
      <c r="D2192" s="33" t="s">
        <v>185</v>
      </c>
      <c r="E2192" s="33" t="s">
        <v>795</v>
      </c>
      <c r="F2192" s="37">
        <v>2783.4</v>
      </c>
      <c r="G2192" s="33">
        <v>17</v>
      </c>
      <c r="H2192" s="33">
        <v>17</v>
      </c>
      <c r="I2192" s="37">
        <f>Table1[[#This Row],[SumOfPaid]]*Table1[[#This Row],[Actuarial Factor 6/13/22]]</f>
        <v>3173.8500899602464</v>
      </c>
      <c r="J2192" s="33">
        <v>1.1402781094920766</v>
      </c>
      <c r="K2192" s="33" t="s">
        <v>285</v>
      </c>
      <c r="L2192" s="33" t="s">
        <v>805</v>
      </c>
      <c r="M2192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92" s="35" t="str">
        <f>IFERROR(IF(Table1[[#This Row],[Medicare Rate in CR]]&gt;0,"Y","N"),"N")</f>
        <v>Y</v>
      </c>
      <c r="O2192" s="40">
        <f>Table1[[#This Row],[Medicare Rate in CR]]*Table1[[#This Row],[SumOfUnits]]*Table1[[#This Row],[Actuarial Factor 6/13/22]]</f>
        <v>6494.6592226718312</v>
      </c>
      <c r="P219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6494.6592226718312</v>
      </c>
      <c r="Q2192" s="37">
        <f>Table1[[#This Row],[Trended Medicare Pricing for all RHCs]]-Table1[[#This Row],[SumOfSFY23 Estimated Payment 6/13/2022]]</f>
        <v>3320.8091327115849</v>
      </c>
      <c r="R2192" s="35">
        <f>Table1[[#This Row],[SumOfUnits]]*Table1[[#This Row],[Actuarial Factor 6/13/22]]</f>
        <v>19.384727861365302</v>
      </c>
    </row>
    <row r="2193" spans="1:18" x14ac:dyDescent="0.2">
      <c r="A2193" s="178" t="s">
        <v>101</v>
      </c>
      <c r="B2193" s="33" t="s">
        <v>653</v>
      </c>
      <c r="C2193" s="33" t="s">
        <v>220</v>
      </c>
      <c r="D2193" s="33" t="s">
        <v>184</v>
      </c>
      <c r="E2193" s="33" t="s">
        <v>786</v>
      </c>
      <c r="F2193" s="37">
        <v>167.74</v>
      </c>
      <c r="G2193" s="33">
        <v>1</v>
      </c>
      <c r="H2193" s="33">
        <v>1</v>
      </c>
      <c r="I2193" s="37">
        <f>Table1[[#This Row],[SumOfPaid]]*Table1[[#This Row],[Actuarial Factor 6/13/22]]</f>
        <v>231.27624158151701</v>
      </c>
      <c r="J2193" s="33">
        <v>1.3787781184065637</v>
      </c>
      <c r="K2193" s="33" t="s">
        <v>285</v>
      </c>
      <c r="L2193" s="33" t="s">
        <v>805</v>
      </c>
      <c r="M2193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93" s="35" t="str">
        <f>IFERROR(IF(Table1[[#This Row],[Medicare Rate in CR]]&gt;0,"Y","N"),"N")</f>
        <v>Y</v>
      </c>
      <c r="O2193" s="40">
        <f>Table1[[#This Row],[Medicare Rate in CR]]*Table1[[#This Row],[SumOfUnits]]*Table1[[#This Row],[Actuarial Factor 6/13/22]]</f>
        <v>461.94582079093516</v>
      </c>
      <c r="P219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461.94582079093516</v>
      </c>
      <c r="Q2193" s="37">
        <f>Table1[[#This Row],[Trended Medicare Pricing for all RHCs]]-Table1[[#This Row],[SumOfSFY23 Estimated Payment 6/13/2022]]</f>
        <v>230.66957920941815</v>
      </c>
      <c r="R2193" s="35">
        <f>Table1[[#This Row],[SumOfUnits]]*Table1[[#This Row],[Actuarial Factor 6/13/22]]</f>
        <v>1.3787781184065637</v>
      </c>
    </row>
    <row r="2194" spans="1:18" x14ac:dyDescent="0.2">
      <c r="A2194" s="178" t="s">
        <v>101</v>
      </c>
      <c r="B2194" s="33" t="s">
        <v>653</v>
      </c>
      <c r="C2194" s="33" t="s">
        <v>220</v>
      </c>
      <c r="D2194" s="33" t="s">
        <v>184</v>
      </c>
      <c r="E2194" s="33" t="s">
        <v>787</v>
      </c>
      <c r="F2194" s="37">
        <v>500.74</v>
      </c>
      <c r="G2194" s="33">
        <v>3</v>
      </c>
      <c r="H2194" s="33">
        <v>3</v>
      </c>
      <c r="I2194" s="37">
        <f>Table1[[#This Row],[SumOfPaid]]*Table1[[#This Row],[Actuarial Factor 6/13/22]]</f>
        <v>602.94690031917241</v>
      </c>
      <c r="J2194" s="33">
        <v>1.2041117152997012</v>
      </c>
      <c r="K2194" s="33" t="s">
        <v>285</v>
      </c>
      <c r="L2194" s="33" t="s">
        <v>805</v>
      </c>
      <c r="M2194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94" s="35" t="str">
        <f>IFERROR(IF(Table1[[#This Row],[Medicare Rate in CR]]&gt;0,"Y","N"),"N")</f>
        <v>Y</v>
      </c>
      <c r="O2194" s="40">
        <f>Table1[[#This Row],[Medicare Rate in CR]]*Table1[[#This Row],[SumOfUnits]]*Table1[[#This Row],[Actuarial Factor 6/13/22]]</f>
        <v>1210.2767672820357</v>
      </c>
      <c r="P219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1210.2767672820357</v>
      </c>
      <c r="Q2194" s="37">
        <f>Table1[[#This Row],[Trended Medicare Pricing for all RHCs]]-Table1[[#This Row],[SumOfSFY23 Estimated Payment 6/13/2022]]</f>
        <v>607.32986696286332</v>
      </c>
      <c r="R2194" s="35">
        <f>Table1[[#This Row],[SumOfUnits]]*Table1[[#This Row],[Actuarial Factor 6/13/22]]</f>
        <v>3.6123351458991033</v>
      </c>
    </row>
    <row r="2195" spans="1:18" x14ac:dyDescent="0.2">
      <c r="A2195" s="178" t="s">
        <v>101</v>
      </c>
      <c r="B2195" s="33" t="s">
        <v>653</v>
      </c>
      <c r="C2195" s="33" t="s">
        <v>192</v>
      </c>
      <c r="D2195" s="33" t="s">
        <v>184</v>
      </c>
      <c r="E2195" s="33" t="s">
        <v>790</v>
      </c>
      <c r="F2195" s="37">
        <v>503.22</v>
      </c>
      <c r="G2195" s="33">
        <v>3</v>
      </c>
      <c r="H2195" s="33">
        <v>3</v>
      </c>
      <c r="I2195" s="37">
        <f>Table1[[#This Row],[SumOfPaid]]*Table1[[#This Row],[Actuarial Factor 6/13/22]]</f>
        <v>981.58959828545028</v>
      </c>
      <c r="J2195" s="33">
        <v>1.9506172216633881</v>
      </c>
      <c r="K2195" s="33" t="s">
        <v>285</v>
      </c>
      <c r="L2195" s="33" t="s">
        <v>805</v>
      </c>
      <c r="M2195" s="35">
        <f>IFERROR(INDEX(FreeStand_MedicareCRs!E:E,MATCH(Table1[[#This Row],[Medicare Number]],FreeStand_MedicareCRs!A:A,0)),INDEX(HospitalBased_Mdcr_Rates!G:G,MATCH(Table1[[#This Row],[Medicare Number]],HospitalBased_Mdcr_Rates!E:E,0)))</f>
        <v>335.04</v>
      </c>
      <c r="N2195" s="35" t="str">
        <f>IFERROR(IF(Table1[[#This Row],[Medicare Rate in CR]]&gt;0,"Y","N"),"N")</f>
        <v>Y</v>
      </c>
      <c r="O2195" s="40">
        <f>Table1[[#This Row],[Medicare Rate in CR]]*Table1[[#This Row],[SumOfUnits]]*Table1[[#This Row],[Actuarial Factor 6/13/22]]</f>
        <v>1960.604381838305</v>
      </c>
      <c r="P219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1960.604381838305</v>
      </c>
      <c r="Q2195" s="37">
        <f>Table1[[#This Row],[Trended Medicare Pricing for all RHCs]]-Table1[[#This Row],[SumOfSFY23 Estimated Payment 6/13/2022]]</f>
        <v>979.01478355285474</v>
      </c>
      <c r="R2195" s="35">
        <f>Table1[[#This Row],[SumOfUnits]]*Table1[[#This Row],[Actuarial Factor 6/13/22]]</f>
        <v>5.8518516649901642</v>
      </c>
    </row>
    <row r="2196" spans="1:18" x14ac:dyDescent="0.2">
      <c r="A2196" s="178" t="s">
        <v>102</v>
      </c>
      <c r="B2196" s="33" t="s">
        <v>614</v>
      </c>
      <c r="C2196" s="33" t="s">
        <v>426</v>
      </c>
      <c r="D2196" s="33" t="s">
        <v>184</v>
      </c>
      <c r="E2196" s="33" t="s">
        <v>791</v>
      </c>
      <c r="F2196" s="37">
        <v>150.06</v>
      </c>
      <c r="G2196" s="33">
        <v>1</v>
      </c>
      <c r="H2196" s="33">
        <v>1</v>
      </c>
      <c r="I2196" s="37">
        <f>Table1[[#This Row],[SumOfPaid]]*Table1[[#This Row],[Actuarial Factor 6/13/22]]</f>
        <v>242.18750517047448</v>
      </c>
      <c r="J2196" s="33">
        <v>1.6139377926860887</v>
      </c>
      <c r="K2196" s="33" t="s">
        <v>307</v>
      </c>
      <c r="L2196" s="33" t="s">
        <v>805</v>
      </c>
      <c r="M2196" s="35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196" s="35" t="str">
        <f>IFERROR(IF(Table1[[#This Row],[Medicare Rate in CR]]&gt;0,"Y","N"),"N")</f>
        <v>Y</v>
      </c>
      <c r="O2196" s="40">
        <f>Table1[[#This Row],[Medicare Rate in CR]]*Table1[[#This Row],[SumOfUnits]]*Table1[[#This Row],[Actuarial Factor 6/13/22]]</f>
        <v>233.58521673545761</v>
      </c>
      <c r="P219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233.58521673545761</v>
      </c>
      <c r="Q2196" s="37">
        <f>Table1[[#This Row],[Trended Medicare Pricing for all RHCs]]-Table1[[#This Row],[SumOfSFY23 Estimated Payment 6/13/2022]]</f>
        <v>-8.6022884350168738</v>
      </c>
      <c r="R2196" s="35">
        <f>Table1[[#This Row],[SumOfUnits]]*Table1[[#This Row],[Actuarial Factor 6/13/22]]</f>
        <v>1.6139377926860887</v>
      </c>
    </row>
    <row r="2197" spans="1:18" x14ac:dyDescent="0.2">
      <c r="A2197" s="178" t="s">
        <v>102</v>
      </c>
      <c r="B2197" s="33" t="s">
        <v>614</v>
      </c>
      <c r="C2197" s="33" t="s">
        <v>423</v>
      </c>
      <c r="D2197" s="33" t="s">
        <v>184</v>
      </c>
      <c r="E2197" s="33" t="s">
        <v>792</v>
      </c>
      <c r="F2197" s="37">
        <v>1048.1999999999998</v>
      </c>
      <c r="G2197" s="33">
        <v>7</v>
      </c>
      <c r="H2197" s="33">
        <v>7</v>
      </c>
      <c r="I2197" s="37">
        <f>Table1[[#This Row],[SumOfPaid]]*Table1[[#This Row],[Actuarial Factor 6/13/22]]</f>
        <v>1467.4571472446837</v>
      </c>
      <c r="J2197" s="33">
        <v>1.3999781980964359</v>
      </c>
      <c r="K2197" s="33" t="s">
        <v>307</v>
      </c>
      <c r="L2197" s="33" t="s">
        <v>805</v>
      </c>
      <c r="M2197" s="35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197" s="35" t="str">
        <f>IFERROR(IF(Table1[[#This Row],[Medicare Rate in CR]]&gt;0,"Y","N"),"N")</f>
        <v>Y</v>
      </c>
      <c r="O2197" s="40">
        <f>Table1[[#This Row],[Medicare Rate in CR]]*Table1[[#This Row],[SumOfUnits]]*Table1[[#This Row],[Actuarial Factor 6/13/22]]</f>
        <v>1418.3319122734799</v>
      </c>
      <c r="P219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1418.3319122734799</v>
      </c>
      <c r="Q2197" s="37">
        <f>Table1[[#This Row],[Trended Medicare Pricing for all RHCs]]-Table1[[#This Row],[SumOfSFY23 Estimated Payment 6/13/2022]]</f>
        <v>-49.125234971203781</v>
      </c>
      <c r="R2197" s="35">
        <f>Table1[[#This Row],[SumOfUnits]]*Table1[[#This Row],[Actuarial Factor 6/13/22]]</f>
        <v>9.7998473866750508</v>
      </c>
    </row>
    <row r="2198" spans="1:18" x14ac:dyDescent="0.2">
      <c r="A2198" s="178" t="s">
        <v>102</v>
      </c>
      <c r="B2198" s="33" t="s">
        <v>614</v>
      </c>
      <c r="C2198" s="33" t="s">
        <v>423</v>
      </c>
      <c r="D2198" s="33" t="s">
        <v>184</v>
      </c>
      <c r="E2198" s="33" t="s">
        <v>786</v>
      </c>
      <c r="F2198" s="37">
        <v>3628.32</v>
      </c>
      <c r="G2198" s="33">
        <v>24</v>
      </c>
      <c r="H2198" s="33">
        <v>24</v>
      </c>
      <c r="I2198" s="37">
        <f>Table1[[#This Row],[SumOfPaid]]*Table1[[#This Row],[Actuarial Factor 6/13/22]]</f>
        <v>5433.8861284742306</v>
      </c>
      <c r="J2198" s="33">
        <v>1.4976314460891627</v>
      </c>
      <c r="K2198" s="33" t="s">
        <v>307</v>
      </c>
      <c r="L2198" s="33" t="s">
        <v>805</v>
      </c>
      <c r="M2198" s="35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198" s="35" t="str">
        <f>IFERROR(IF(Table1[[#This Row],[Medicare Rate in CR]]&gt;0,"Y","N"),"N")</f>
        <v>Y</v>
      </c>
      <c r="O2198" s="40">
        <f>Table1[[#This Row],[Medicare Rate in CR]]*Table1[[#This Row],[SumOfUnits]]*Table1[[#This Row],[Actuarial Factor 6/13/22]]</f>
        <v>5202.0527806196278</v>
      </c>
      <c r="P219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5202.0527806196278</v>
      </c>
      <c r="Q2198" s="37">
        <f>Table1[[#This Row],[Trended Medicare Pricing for all RHCs]]-Table1[[#This Row],[SumOfSFY23 Estimated Payment 6/13/2022]]</f>
        <v>-231.83334785460283</v>
      </c>
      <c r="R2198" s="35">
        <f>Table1[[#This Row],[SumOfUnits]]*Table1[[#This Row],[Actuarial Factor 6/13/22]]</f>
        <v>35.943154706139907</v>
      </c>
    </row>
    <row r="2199" spans="1:18" x14ac:dyDescent="0.2">
      <c r="A2199" s="178" t="s">
        <v>102</v>
      </c>
      <c r="B2199" s="33" t="s">
        <v>614</v>
      </c>
      <c r="C2199" s="33" t="s">
        <v>423</v>
      </c>
      <c r="D2199" s="33" t="s">
        <v>184</v>
      </c>
      <c r="E2199" s="33" t="s">
        <v>790</v>
      </c>
      <c r="F2199" s="37">
        <v>450.17999999999995</v>
      </c>
      <c r="G2199" s="33">
        <v>3</v>
      </c>
      <c r="H2199" s="33">
        <v>3</v>
      </c>
      <c r="I2199" s="37">
        <f>Table1[[#This Row],[SumOfPaid]]*Table1[[#This Row],[Actuarial Factor 6/13/22]]</f>
        <v>942.0749924866634</v>
      </c>
      <c r="J2199" s="33">
        <v>2.0926629181364422</v>
      </c>
      <c r="K2199" s="33" t="s">
        <v>307</v>
      </c>
      <c r="L2199" s="33" t="s">
        <v>805</v>
      </c>
      <c r="M2199" s="35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199" s="35" t="str">
        <f>IFERROR(IF(Table1[[#This Row],[Medicare Rate in CR]]&gt;0,"Y","N"),"N")</f>
        <v>Y</v>
      </c>
      <c r="O2199" s="40">
        <f>Table1[[#This Row],[Medicare Rate in CR]]*Table1[[#This Row],[SumOfUnits]]*Table1[[#This Row],[Actuarial Factor 6/13/22]]</f>
        <v>908.61331242566177</v>
      </c>
      <c r="P219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908.61331242566177</v>
      </c>
      <c r="Q2199" s="37">
        <f>Table1[[#This Row],[Trended Medicare Pricing for all RHCs]]-Table1[[#This Row],[SumOfSFY23 Estimated Payment 6/13/2022]]</f>
        <v>-33.46168006100163</v>
      </c>
      <c r="R2199" s="35">
        <f>Table1[[#This Row],[SumOfUnits]]*Table1[[#This Row],[Actuarial Factor 6/13/22]]</f>
        <v>6.2779887544093267</v>
      </c>
    </row>
    <row r="2200" spans="1:18" x14ac:dyDescent="0.2">
      <c r="A2200" s="178" t="s">
        <v>102</v>
      </c>
      <c r="B2200" s="33" t="s">
        <v>614</v>
      </c>
      <c r="C2200" s="33" t="s">
        <v>423</v>
      </c>
      <c r="D2200" s="33" t="s">
        <v>184</v>
      </c>
      <c r="E2200" s="33" t="s">
        <v>789</v>
      </c>
      <c r="F2200" s="37">
        <v>1679.6399999999999</v>
      </c>
      <c r="G2200" s="33">
        <v>11</v>
      </c>
      <c r="H2200" s="33">
        <v>11</v>
      </c>
      <c r="I2200" s="37">
        <f>Table1[[#This Row],[SumOfPaid]]*Table1[[#This Row],[Actuarial Factor 6/13/22]]</f>
        <v>2545.4533835122352</v>
      </c>
      <c r="J2200" s="33">
        <v>1.5154755682838199</v>
      </c>
      <c r="K2200" s="33" t="s">
        <v>307</v>
      </c>
      <c r="L2200" s="33" t="s">
        <v>805</v>
      </c>
      <c r="M2200" s="35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200" s="35" t="str">
        <f>IFERROR(IF(Table1[[#This Row],[Medicare Rate in CR]]&gt;0,"Y","N"),"N")</f>
        <v>Y</v>
      </c>
      <c r="O2200" s="40">
        <f>Table1[[#This Row],[Medicare Rate in CR]]*Table1[[#This Row],[SumOfUnits]]*Table1[[#This Row],[Actuarial Factor 6/13/22]]</f>
        <v>2412.6825689748898</v>
      </c>
      <c r="P220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2412.6825689748898</v>
      </c>
      <c r="Q2200" s="37">
        <f>Table1[[#This Row],[Trended Medicare Pricing for all RHCs]]-Table1[[#This Row],[SumOfSFY23 Estimated Payment 6/13/2022]]</f>
        <v>-132.77081453734536</v>
      </c>
      <c r="R2200" s="35">
        <f>Table1[[#This Row],[SumOfUnits]]*Table1[[#This Row],[Actuarial Factor 6/13/22]]</f>
        <v>16.670231251122019</v>
      </c>
    </row>
    <row r="2201" spans="1:18" x14ac:dyDescent="0.2">
      <c r="A2201" s="178" t="s">
        <v>102</v>
      </c>
      <c r="B2201" s="33" t="s">
        <v>614</v>
      </c>
      <c r="C2201" s="33" t="s">
        <v>423</v>
      </c>
      <c r="D2201" s="33" t="s">
        <v>184</v>
      </c>
      <c r="E2201" s="33" t="s">
        <v>788</v>
      </c>
      <c r="F2201" s="37">
        <v>743.64</v>
      </c>
      <c r="G2201" s="33">
        <v>5</v>
      </c>
      <c r="H2201" s="33">
        <v>5</v>
      </c>
      <c r="I2201" s="37">
        <f>Table1[[#This Row],[SumOfPaid]]*Table1[[#This Row],[Actuarial Factor 6/13/22]]</f>
        <v>1461.0553129792897</v>
      </c>
      <c r="J2201" s="33">
        <v>1.9647347009027081</v>
      </c>
      <c r="K2201" s="33" t="s">
        <v>307</v>
      </c>
      <c r="L2201" s="33" t="s">
        <v>805</v>
      </c>
      <c r="M2201" s="35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201" s="35" t="str">
        <f>IFERROR(IF(Table1[[#This Row],[Medicare Rate in CR]]&gt;0,"Y","N"),"N")</f>
        <v>Y</v>
      </c>
      <c r="O2201" s="40">
        <f>Table1[[#This Row],[Medicare Rate in CR]]*Table1[[#This Row],[SumOfUnits]]*Table1[[#This Row],[Actuarial Factor 6/13/22]]</f>
        <v>1421.7802663082446</v>
      </c>
      <c r="P220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1421.7802663082446</v>
      </c>
      <c r="Q2201" s="37">
        <f>Table1[[#This Row],[Trended Medicare Pricing for all RHCs]]-Table1[[#This Row],[SumOfSFY23 Estimated Payment 6/13/2022]]</f>
        <v>-39.275046671045175</v>
      </c>
      <c r="R2201" s="35">
        <f>Table1[[#This Row],[SumOfUnits]]*Table1[[#This Row],[Actuarial Factor 6/13/22]]</f>
        <v>9.8236735045135397</v>
      </c>
    </row>
    <row r="2202" spans="1:18" x14ac:dyDescent="0.2">
      <c r="A2202" s="178" t="s">
        <v>102</v>
      </c>
      <c r="B2202" s="33" t="s">
        <v>614</v>
      </c>
      <c r="C2202" s="33" t="s">
        <v>423</v>
      </c>
      <c r="D2202" s="33" t="s">
        <v>184</v>
      </c>
      <c r="E2202" s="33" t="s">
        <v>787</v>
      </c>
      <c r="F2202" s="37">
        <v>750.3</v>
      </c>
      <c r="G2202" s="33">
        <v>5</v>
      </c>
      <c r="H2202" s="33">
        <v>5</v>
      </c>
      <c r="I2202" s="37">
        <f>Table1[[#This Row],[SumOfPaid]]*Table1[[#This Row],[Actuarial Factor 6/13/22]]</f>
        <v>939.09453596557785</v>
      </c>
      <c r="J2202" s="33">
        <v>1.2516253977949858</v>
      </c>
      <c r="K2202" s="33" t="s">
        <v>307</v>
      </c>
      <c r="L2202" s="33" t="s">
        <v>805</v>
      </c>
      <c r="M2202" s="35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202" s="35" t="str">
        <f>IFERROR(IF(Table1[[#This Row],[Medicare Rate in CR]]&gt;0,"Y","N"),"N")</f>
        <v>Y</v>
      </c>
      <c r="O2202" s="40">
        <f>Table1[[#This Row],[Medicare Rate in CR]]*Table1[[#This Row],[SumOfUnits]]*Table1[[#This Row],[Actuarial Factor 6/13/22]]</f>
        <v>905.73871911434151</v>
      </c>
      <c r="P220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905.73871911434151</v>
      </c>
      <c r="Q2202" s="37">
        <f>Table1[[#This Row],[Trended Medicare Pricing for all RHCs]]-Table1[[#This Row],[SumOfSFY23 Estimated Payment 6/13/2022]]</f>
        <v>-33.355816851236341</v>
      </c>
      <c r="R2202" s="35">
        <f>Table1[[#This Row],[SumOfUnits]]*Table1[[#This Row],[Actuarial Factor 6/13/22]]</f>
        <v>6.2581269889749294</v>
      </c>
    </row>
    <row r="2203" spans="1:18" x14ac:dyDescent="0.2">
      <c r="A2203" s="178" t="s">
        <v>102</v>
      </c>
      <c r="B2203" s="33" t="s">
        <v>614</v>
      </c>
      <c r="C2203" s="33" t="s">
        <v>423</v>
      </c>
      <c r="D2203" s="33" t="s">
        <v>185</v>
      </c>
      <c r="E2203" s="33" t="s">
        <v>795</v>
      </c>
      <c r="F2203" s="37">
        <v>2376.54</v>
      </c>
      <c r="G2203" s="33">
        <v>16</v>
      </c>
      <c r="H2203" s="33">
        <v>16</v>
      </c>
      <c r="I2203" s="37">
        <f>Table1[[#This Row],[SumOfPaid]]*Table1[[#This Row],[Actuarial Factor 6/13/22]]</f>
        <v>2762.7597250009785</v>
      </c>
      <c r="J2203" s="33">
        <v>1.1625134544341684</v>
      </c>
      <c r="K2203" s="33" t="s">
        <v>307</v>
      </c>
      <c r="L2203" s="33" t="s">
        <v>805</v>
      </c>
      <c r="M2203" s="35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203" s="35" t="str">
        <f>IFERROR(IF(Table1[[#This Row],[Medicare Rate in CR]]&gt;0,"Y","N"),"N")</f>
        <v>Y</v>
      </c>
      <c r="O2203" s="40">
        <f>Table1[[#This Row],[Medicare Rate in CR]]*Table1[[#This Row],[SumOfUnits]]*Table1[[#This Row],[Actuarial Factor 6/13/22]]</f>
        <v>2692.0091561641148</v>
      </c>
      <c r="P220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2692.0091561641148</v>
      </c>
      <c r="Q2203" s="37">
        <f>Table1[[#This Row],[Trended Medicare Pricing for all RHCs]]-Table1[[#This Row],[SumOfSFY23 Estimated Payment 6/13/2022]]</f>
        <v>-70.750568836863749</v>
      </c>
      <c r="R2203" s="35">
        <f>Table1[[#This Row],[SumOfUnits]]*Table1[[#This Row],[Actuarial Factor 6/13/22]]</f>
        <v>18.600215270946695</v>
      </c>
    </row>
    <row r="2204" spans="1:18" x14ac:dyDescent="0.2">
      <c r="A2204" s="178" t="s">
        <v>102</v>
      </c>
      <c r="B2204" s="33" t="s">
        <v>614</v>
      </c>
      <c r="C2204" s="33" t="s">
        <v>249</v>
      </c>
      <c r="D2204" s="33" t="s">
        <v>184</v>
      </c>
      <c r="E2204" s="33" t="s">
        <v>792</v>
      </c>
      <c r="F2204" s="37">
        <v>1191.5999999999999</v>
      </c>
      <c r="G2204" s="33">
        <v>8</v>
      </c>
      <c r="H2204" s="33">
        <v>8</v>
      </c>
      <c r="I2204" s="37">
        <f>Table1[[#This Row],[SumOfPaid]]*Table1[[#This Row],[Actuarial Factor 6/13/22]]</f>
        <v>1812.0960406256909</v>
      </c>
      <c r="J2204" s="33">
        <v>1.5207251096220973</v>
      </c>
      <c r="K2204" s="33" t="s">
        <v>307</v>
      </c>
      <c r="L2204" s="33" t="s">
        <v>805</v>
      </c>
      <c r="M2204" s="35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204" s="35" t="str">
        <f>IFERROR(IF(Table1[[#This Row],[Medicare Rate in CR]]&gt;0,"Y","N"),"N")</f>
        <v>Y</v>
      </c>
      <c r="O2204" s="40">
        <f>Table1[[#This Row],[Medicare Rate in CR]]*Table1[[#This Row],[SumOfUnits]]*Table1[[#This Row],[Actuarial Factor 6/13/22]]</f>
        <v>1760.7563609248491</v>
      </c>
      <c r="P220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1760.7563609248491</v>
      </c>
      <c r="Q2204" s="37">
        <f>Table1[[#This Row],[Trended Medicare Pricing for all RHCs]]-Table1[[#This Row],[SumOfSFY23 Estimated Payment 6/13/2022]]</f>
        <v>-51.339679700841771</v>
      </c>
      <c r="R2204" s="35">
        <f>Table1[[#This Row],[SumOfUnits]]*Table1[[#This Row],[Actuarial Factor 6/13/22]]</f>
        <v>12.165800876976778</v>
      </c>
    </row>
    <row r="2205" spans="1:18" x14ac:dyDescent="0.2">
      <c r="A2205" s="178" t="s">
        <v>102</v>
      </c>
      <c r="B2205" s="33" t="s">
        <v>614</v>
      </c>
      <c r="C2205" s="33" t="s">
        <v>249</v>
      </c>
      <c r="D2205" s="33" t="s">
        <v>184</v>
      </c>
      <c r="E2205" s="33" t="s">
        <v>786</v>
      </c>
      <c r="F2205" s="37">
        <v>13413.960000000001</v>
      </c>
      <c r="G2205" s="33">
        <v>91</v>
      </c>
      <c r="H2205" s="33">
        <v>91</v>
      </c>
      <c r="I2205" s="37">
        <f>Table1[[#This Row],[SumOfPaid]]*Table1[[#This Row],[Actuarial Factor 6/13/22]]</f>
        <v>20418.434506681893</v>
      </c>
      <c r="J2205" s="33">
        <v>1.5221779777695694</v>
      </c>
      <c r="K2205" s="33" t="s">
        <v>307</v>
      </c>
      <c r="L2205" s="33" t="s">
        <v>805</v>
      </c>
      <c r="M2205" s="35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205" s="35" t="str">
        <f>IFERROR(IF(Table1[[#This Row],[Medicare Rate in CR]]&gt;0,"Y","N"),"N")</f>
        <v>Y</v>
      </c>
      <c r="O2205" s="40">
        <f>Table1[[#This Row],[Medicare Rate in CR]]*Table1[[#This Row],[SumOfUnits]]*Table1[[#This Row],[Actuarial Factor 6/13/22]]</f>
        <v>20047.738503755667</v>
      </c>
      <c r="P220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20047.738503755667</v>
      </c>
      <c r="Q2205" s="37">
        <f>Table1[[#This Row],[Trended Medicare Pricing for all RHCs]]-Table1[[#This Row],[SumOfSFY23 Estimated Payment 6/13/2022]]</f>
        <v>-370.69600292622636</v>
      </c>
      <c r="R2205" s="35">
        <f>Table1[[#This Row],[SumOfUnits]]*Table1[[#This Row],[Actuarial Factor 6/13/22]]</f>
        <v>138.51819597703081</v>
      </c>
    </row>
    <row r="2206" spans="1:18" x14ac:dyDescent="0.2">
      <c r="A2206" s="178" t="s">
        <v>102</v>
      </c>
      <c r="B2206" s="33" t="s">
        <v>614</v>
      </c>
      <c r="C2206" s="33" t="s">
        <v>249</v>
      </c>
      <c r="D2206" s="33" t="s">
        <v>184</v>
      </c>
      <c r="E2206" s="33" t="s">
        <v>790</v>
      </c>
      <c r="F2206" s="37">
        <v>13433.960000000001</v>
      </c>
      <c r="G2206" s="33">
        <v>91</v>
      </c>
      <c r="H2206" s="33">
        <v>91</v>
      </c>
      <c r="I2206" s="37">
        <f>Table1[[#This Row],[SumOfPaid]]*Table1[[#This Row],[Actuarial Factor 6/13/22]]</f>
        <v>30053.856489103739</v>
      </c>
      <c r="J2206" s="33">
        <v>2.2371554246926251</v>
      </c>
      <c r="K2206" s="33" t="s">
        <v>307</v>
      </c>
      <c r="L2206" s="33" t="s">
        <v>805</v>
      </c>
      <c r="M2206" s="35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206" s="35" t="str">
        <f>IFERROR(IF(Table1[[#This Row],[Medicare Rate in CR]]&gt;0,"Y","N"),"N")</f>
        <v>Y</v>
      </c>
      <c r="O2206" s="40">
        <f>Table1[[#This Row],[Medicare Rate in CR]]*Table1[[#This Row],[SumOfUnits]]*Table1[[#This Row],[Actuarial Factor 6/13/22]]</f>
        <v>29464.298920034485</v>
      </c>
      <c r="P220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29464.298920034485</v>
      </c>
      <c r="Q2206" s="37">
        <f>Table1[[#This Row],[Trended Medicare Pricing for all RHCs]]-Table1[[#This Row],[SumOfSFY23 Estimated Payment 6/13/2022]]</f>
        <v>-589.55756906925308</v>
      </c>
      <c r="R2206" s="35">
        <f>Table1[[#This Row],[SumOfUnits]]*Table1[[#This Row],[Actuarial Factor 6/13/22]]</f>
        <v>203.58114364702888</v>
      </c>
    </row>
    <row r="2207" spans="1:18" x14ac:dyDescent="0.2">
      <c r="A2207" s="178" t="s">
        <v>102</v>
      </c>
      <c r="B2207" s="33" t="s">
        <v>614</v>
      </c>
      <c r="C2207" s="33" t="s">
        <v>249</v>
      </c>
      <c r="D2207" s="33" t="s">
        <v>184</v>
      </c>
      <c r="E2207" s="33" t="s">
        <v>789</v>
      </c>
      <c r="F2207" s="37">
        <v>18791.610000000011</v>
      </c>
      <c r="G2207" s="33">
        <v>127</v>
      </c>
      <c r="H2207" s="33">
        <v>127</v>
      </c>
      <c r="I2207" s="37">
        <f>Table1[[#This Row],[SumOfPaid]]*Table1[[#This Row],[Actuarial Factor 6/13/22]]</f>
        <v>29164.074931200234</v>
      </c>
      <c r="J2207" s="33">
        <v>1.551973190759079</v>
      </c>
      <c r="K2207" s="33" t="s">
        <v>307</v>
      </c>
      <c r="L2207" s="33" t="s">
        <v>805</v>
      </c>
      <c r="M2207" s="35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207" s="35" t="str">
        <f>IFERROR(IF(Table1[[#This Row],[Medicare Rate in CR]]&gt;0,"Y","N"),"N")</f>
        <v>Y</v>
      </c>
      <c r="O2207" s="40">
        <f>Table1[[#This Row],[Medicare Rate in CR]]*Table1[[#This Row],[SumOfUnits]]*Table1[[#This Row],[Actuarial Factor 6/13/22]]</f>
        <v>28526.369147117312</v>
      </c>
      <c r="P220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28526.369147117312</v>
      </c>
      <c r="Q2207" s="37">
        <f>Table1[[#This Row],[Trended Medicare Pricing for all RHCs]]-Table1[[#This Row],[SumOfSFY23 Estimated Payment 6/13/2022]]</f>
        <v>-637.70578408292204</v>
      </c>
      <c r="R2207" s="35">
        <f>Table1[[#This Row],[SumOfUnits]]*Table1[[#This Row],[Actuarial Factor 6/13/22]]</f>
        <v>197.10059522640304</v>
      </c>
    </row>
    <row r="2208" spans="1:18" x14ac:dyDescent="0.2">
      <c r="A2208" s="178" t="s">
        <v>102</v>
      </c>
      <c r="B2208" s="33" t="s">
        <v>614</v>
      </c>
      <c r="C2208" s="33" t="s">
        <v>249</v>
      </c>
      <c r="D2208" s="33" t="s">
        <v>184</v>
      </c>
      <c r="E2208" s="33" t="s">
        <v>788</v>
      </c>
      <c r="F2208" s="37">
        <v>5290.08</v>
      </c>
      <c r="G2208" s="33">
        <v>35</v>
      </c>
      <c r="H2208" s="33">
        <v>35</v>
      </c>
      <c r="I2208" s="37">
        <f>Table1[[#This Row],[SumOfPaid]]*Table1[[#This Row],[Actuarial Factor 6/13/22]]</f>
        <v>10655.916198444462</v>
      </c>
      <c r="J2208" s="33">
        <v>2.0143204258620782</v>
      </c>
      <c r="K2208" s="33" t="s">
        <v>307</v>
      </c>
      <c r="L2208" s="33" t="s">
        <v>805</v>
      </c>
      <c r="M2208" s="35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208" s="35" t="str">
        <f>IFERROR(IF(Table1[[#This Row],[Medicare Rate in CR]]&gt;0,"Y","N"),"N")</f>
        <v>Y</v>
      </c>
      <c r="O2208" s="40">
        <f>Table1[[#This Row],[Medicare Rate in CR]]*Table1[[#This Row],[SumOfUnits]]*Table1[[#This Row],[Actuarial Factor 6/13/22]]</f>
        <v>10203.640833225649</v>
      </c>
      <c r="P220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10203.640833225649</v>
      </c>
      <c r="Q2208" s="37">
        <f>Table1[[#This Row],[Trended Medicare Pricing for all RHCs]]-Table1[[#This Row],[SumOfSFY23 Estimated Payment 6/13/2022]]</f>
        <v>-452.27536521881302</v>
      </c>
      <c r="R2208" s="35">
        <f>Table1[[#This Row],[SumOfUnits]]*Table1[[#This Row],[Actuarial Factor 6/13/22]]</f>
        <v>70.501214905172731</v>
      </c>
    </row>
    <row r="2209" spans="1:18" x14ac:dyDescent="0.2">
      <c r="A2209" s="178" t="s">
        <v>102</v>
      </c>
      <c r="B2209" s="33" t="s">
        <v>614</v>
      </c>
      <c r="C2209" s="33" t="s">
        <v>249</v>
      </c>
      <c r="D2209" s="33" t="s">
        <v>184</v>
      </c>
      <c r="E2209" s="33" t="s">
        <v>787</v>
      </c>
      <c r="F2209" s="37">
        <v>2844.48</v>
      </c>
      <c r="G2209" s="33">
        <v>19</v>
      </c>
      <c r="H2209" s="33">
        <v>19</v>
      </c>
      <c r="I2209" s="37">
        <f>Table1[[#This Row],[SumOfPaid]]*Table1[[#This Row],[Actuarial Factor 6/13/22]]</f>
        <v>3554.5362394340323</v>
      </c>
      <c r="J2209" s="33">
        <v>1.2496260263506975</v>
      </c>
      <c r="K2209" s="33" t="s">
        <v>307</v>
      </c>
      <c r="L2209" s="33" t="s">
        <v>805</v>
      </c>
      <c r="M2209" s="35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209" s="35" t="str">
        <f>IFERROR(IF(Table1[[#This Row],[Medicare Rate in CR]]&gt;0,"Y","N"),"N")</f>
        <v>Y</v>
      </c>
      <c r="O2209" s="40">
        <f>Table1[[#This Row],[Medicare Rate in CR]]*Table1[[#This Row],[SumOfUnits]]*Table1[[#This Row],[Actuarial Factor 6/13/22]]</f>
        <v>3436.3091210809926</v>
      </c>
      <c r="P220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3436.3091210809926</v>
      </c>
      <c r="Q2209" s="37">
        <f>Table1[[#This Row],[Trended Medicare Pricing for all RHCs]]-Table1[[#This Row],[SumOfSFY23 Estimated Payment 6/13/2022]]</f>
        <v>-118.22711835303971</v>
      </c>
      <c r="R2209" s="35">
        <f>Table1[[#This Row],[SumOfUnits]]*Table1[[#This Row],[Actuarial Factor 6/13/22]]</f>
        <v>23.742894500663255</v>
      </c>
    </row>
    <row r="2210" spans="1:18" x14ac:dyDescent="0.2">
      <c r="A2210" s="178" t="s">
        <v>102</v>
      </c>
      <c r="B2210" s="33" t="s">
        <v>614</v>
      </c>
      <c r="C2210" s="33" t="s">
        <v>249</v>
      </c>
      <c r="D2210" s="33" t="s">
        <v>2</v>
      </c>
      <c r="E2210" s="33" t="s">
        <v>800</v>
      </c>
      <c r="F2210" s="37">
        <v>593.58000000000004</v>
      </c>
      <c r="G2210" s="33">
        <v>4</v>
      </c>
      <c r="H2210" s="33">
        <v>4</v>
      </c>
      <c r="I2210" s="37">
        <f>Table1[[#This Row],[SumOfPaid]]*Table1[[#This Row],[Actuarial Factor 6/13/22]]</f>
        <v>775.96328623930947</v>
      </c>
      <c r="J2210" s="33">
        <v>1.307259823847349</v>
      </c>
      <c r="K2210" s="33" t="s">
        <v>307</v>
      </c>
      <c r="L2210" s="33" t="s">
        <v>805</v>
      </c>
      <c r="M2210" s="35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210" s="35" t="str">
        <f>IFERROR(IF(Table1[[#This Row],[Medicare Rate in CR]]&gt;0,"Y","N"),"N")</f>
        <v>Y</v>
      </c>
      <c r="O2210" s="40">
        <f>Table1[[#This Row],[Medicare Rate in CR]]*Table1[[#This Row],[SumOfUnits]]*Table1[[#This Row],[Actuarial Factor 6/13/22]]</f>
        <v>756.79885722170718</v>
      </c>
      <c r="P221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756.79885722170718</v>
      </c>
      <c r="Q2210" s="37">
        <f>Table1[[#This Row],[Trended Medicare Pricing for all RHCs]]-Table1[[#This Row],[SumOfSFY23 Estimated Payment 6/13/2022]]</f>
        <v>-19.164429017602288</v>
      </c>
      <c r="R2210" s="35">
        <f>Table1[[#This Row],[SumOfUnits]]*Table1[[#This Row],[Actuarial Factor 6/13/22]]</f>
        <v>5.2290392953893958</v>
      </c>
    </row>
    <row r="2211" spans="1:18" x14ac:dyDescent="0.2">
      <c r="A2211" s="178" t="s">
        <v>102</v>
      </c>
      <c r="B2211" s="33" t="s">
        <v>614</v>
      </c>
      <c r="C2211" s="33" t="s">
        <v>249</v>
      </c>
      <c r="D2211" s="33" t="s">
        <v>2</v>
      </c>
      <c r="E2211" s="33" t="s">
        <v>798</v>
      </c>
      <c r="F2211" s="37">
        <v>1487.28</v>
      </c>
      <c r="G2211" s="33">
        <v>10</v>
      </c>
      <c r="H2211" s="33">
        <v>10</v>
      </c>
      <c r="I2211" s="37">
        <f>Table1[[#This Row],[SumOfPaid]]*Table1[[#This Row],[Actuarial Factor 6/13/22]]</f>
        <v>2156.9959697493846</v>
      </c>
      <c r="J2211" s="33">
        <v>1.4502958217345654</v>
      </c>
      <c r="K2211" s="33" t="s">
        <v>307</v>
      </c>
      <c r="L2211" s="33" t="s">
        <v>805</v>
      </c>
      <c r="M2211" s="35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211" s="35" t="str">
        <f>IFERROR(IF(Table1[[#This Row],[Medicare Rate in CR]]&gt;0,"Y","N"),"N")</f>
        <v>Y</v>
      </c>
      <c r="O2211" s="40">
        <f>Table1[[#This Row],[Medicare Rate in CR]]*Table1[[#This Row],[SumOfUnits]]*Table1[[#This Row],[Actuarial Factor 6/13/22]]</f>
        <v>2099.0131427964366</v>
      </c>
      <c r="P221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2099.0131427964366</v>
      </c>
      <c r="Q2211" s="37">
        <f>Table1[[#This Row],[Trended Medicare Pricing for all RHCs]]-Table1[[#This Row],[SumOfSFY23 Estimated Payment 6/13/2022]]</f>
        <v>-57.982826952948017</v>
      </c>
      <c r="R2211" s="35">
        <f>Table1[[#This Row],[SumOfUnits]]*Table1[[#This Row],[Actuarial Factor 6/13/22]]</f>
        <v>14.502958217345654</v>
      </c>
    </row>
    <row r="2212" spans="1:18" x14ac:dyDescent="0.2">
      <c r="A2212" s="178" t="s">
        <v>102</v>
      </c>
      <c r="B2212" s="33" t="s">
        <v>614</v>
      </c>
      <c r="C2212" s="33" t="s">
        <v>249</v>
      </c>
      <c r="D2212" s="33" t="s">
        <v>2</v>
      </c>
      <c r="E2212" s="33" t="s">
        <v>799</v>
      </c>
      <c r="F2212" s="37">
        <v>2378.7599999999998</v>
      </c>
      <c r="G2212" s="33">
        <v>16</v>
      </c>
      <c r="H2212" s="33">
        <v>16</v>
      </c>
      <c r="I2212" s="37">
        <f>Table1[[#This Row],[SumOfPaid]]*Table1[[#This Row],[Actuarial Factor 6/13/22]]</f>
        <v>2707.0187907935492</v>
      </c>
      <c r="J2212" s="33">
        <v>1.1379957586278353</v>
      </c>
      <c r="K2212" s="33" t="s">
        <v>307</v>
      </c>
      <c r="L2212" s="33" t="s">
        <v>805</v>
      </c>
      <c r="M2212" s="35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212" s="35" t="str">
        <f>IFERROR(IF(Table1[[#This Row],[Medicare Rate in CR]]&gt;0,"Y","N"),"N")</f>
        <v>Y</v>
      </c>
      <c r="O2212" s="40">
        <f>Table1[[#This Row],[Medicare Rate in CR]]*Table1[[#This Row],[SumOfUnits]]*Table1[[#This Row],[Actuarial Factor 6/13/22]]</f>
        <v>2635.2340183393053</v>
      </c>
      <c r="P221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2635.2340183393053</v>
      </c>
      <c r="Q2212" s="37">
        <f>Table1[[#This Row],[Trended Medicare Pricing for all RHCs]]-Table1[[#This Row],[SumOfSFY23 Estimated Payment 6/13/2022]]</f>
        <v>-71.784772454243921</v>
      </c>
      <c r="R2212" s="35">
        <f>Table1[[#This Row],[SumOfUnits]]*Table1[[#This Row],[Actuarial Factor 6/13/22]]</f>
        <v>18.207932138045365</v>
      </c>
    </row>
    <row r="2213" spans="1:18" x14ac:dyDescent="0.2">
      <c r="A2213" s="178" t="s">
        <v>102</v>
      </c>
      <c r="B2213" s="33" t="s">
        <v>614</v>
      </c>
      <c r="C2213" s="33" t="s">
        <v>249</v>
      </c>
      <c r="D2213" s="33" t="s">
        <v>185</v>
      </c>
      <c r="E2213" s="33" t="s">
        <v>795</v>
      </c>
      <c r="F2213" s="37">
        <v>893.7</v>
      </c>
      <c r="G2213" s="33">
        <v>6</v>
      </c>
      <c r="H2213" s="33">
        <v>6</v>
      </c>
      <c r="I2213" s="37">
        <f>Table1[[#This Row],[SumOfPaid]]*Table1[[#This Row],[Actuarial Factor 6/13/22]]</f>
        <v>1019.0665464530689</v>
      </c>
      <c r="J2213" s="33">
        <v>1.1402781094920766</v>
      </c>
      <c r="K2213" s="33" t="s">
        <v>307</v>
      </c>
      <c r="L2213" s="33" t="s">
        <v>805</v>
      </c>
      <c r="M2213" s="35">
        <f>IFERROR(INDEX(FreeStand_MedicareCRs!E:E,MATCH(Table1[[#This Row],[Medicare Number]],FreeStand_MedicareCRs!A:A,0)),INDEX(HospitalBased_Mdcr_Rates!G:G,MATCH(Table1[[#This Row],[Medicare Number]],HospitalBased_Mdcr_Rates!E:E,0)))</f>
        <v>144.72999999999999</v>
      </c>
      <c r="N2213" s="35" t="str">
        <f>IFERROR(IF(Table1[[#This Row],[Medicare Rate in CR]]&gt;0,"Y","N"),"N")</f>
        <v>Y</v>
      </c>
      <c r="O2213" s="40">
        <f>Table1[[#This Row],[Medicare Rate in CR]]*Table1[[#This Row],[SumOfUnits]]*Table1[[#This Row],[Actuarial Factor 6/13/22]]</f>
        <v>990.19470472072942</v>
      </c>
      <c r="P221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990.19470472072942</v>
      </c>
      <c r="Q2213" s="37">
        <f>Table1[[#This Row],[Trended Medicare Pricing for all RHCs]]-Table1[[#This Row],[SumOfSFY23 Estimated Payment 6/13/2022]]</f>
        <v>-28.871841732339476</v>
      </c>
      <c r="R2213" s="35">
        <f>Table1[[#This Row],[SumOfUnits]]*Table1[[#This Row],[Actuarial Factor 6/13/22]]</f>
        <v>6.8416686569524598</v>
      </c>
    </row>
    <row r="2214" spans="1:18" x14ac:dyDescent="0.2">
      <c r="A2214" s="178" t="s">
        <v>103</v>
      </c>
      <c r="B2214" s="33" t="s">
        <v>698</v>
      </c>
      <c r="C2214" s="33" t="s">
        <v>413</v>
      </c>
      <c r="D2214" s="33" t="s">
        <v>184</v>
      </c>
      <c r="E2214" s="33" t="s">
        <v>786</v>
      </c>
      <c r="F2214" s="37">
        <v>181.82</v>
      </c>
      <c r="G2214" s="33">
        <v>1</v>
      </c>
      <c r="H2214" s="33">
        <v>1</v>
      </c>
      <c r="I2214" s="37">
        <f>Table1[[#This Row],[SumOfPaid]]*Table1[[#This Row],[Actuarial Factor 6/13/22]]</f>
        <v>258.43856769291034</v>
      </c>
      <c r="J2214" s="33">
        <v>1.4213979083319235</v>
      </c>
      <c r="K2214" s="33" t="s">
        <v>284</v>
      </c>
      <c r="L2214" s="33" t="s">
        <v>805</v>
      </c>
      <c r="M2214" s="35">
        <f>IFERROR(INDEX(FreeStand_MedicareCRs!E:E,MATCH(Table1[[#This Row],[Medicare Number]],FreeStand_MedicareCRs!A:A,0)),INDEX(HospitalBased_Mdcr_Rates!G:G,MATCH(Table1[[#This Row],[Medicare Number]],HospitalBased_Mdcr_Rates!E:E,0)))</f>
        <v>207.15</v>
      </c>
      <c r="N2214" s="35" t="str">
        <f>IFERROR(IF(Table1[[#This Row],[Medicare Rate in CR]]&gt;0,"Y","N"),"N")</f>
        <v>Y</v>
      </c>
      <c r="O2214" s="40">
        <f>Table1[[#This Row],[Medicare Rate in CR]]*Table1[[#This Row],[SumOfUnits]]*Table1[[#This Row],[Actuarial Factor 6/13/22]]</f>
        <v>294.44257671095795</v>
      </c>
      <c r="P221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294.44257671095795</v>
      </c>
      <c r="Q2214" s="37">
        <f>Table1[[#This Row],[Trended Medicare Pricing for all RHCs]]-Table1[[#This Row],[SumOfSFY23 Estimated Payment 6/13/2022]]</f>
        <v>36.004009018047611</v>
      </c>
      <c r="R2214" s="35">
        <f>Table1[[#This Row],[SumOfUnits]]*Table1[[#This Row],[Actuarial Factor 6/13/22]]</f>
        <v>1.4213979083319235</v>
      </c>
    </row>
    <row r="2215" spans="1:18" x14ac:dyDescent="0.2">
      <c r="A2215" s="178" t="s">
        <v>103</v>
      </c>
      <c r="B2215" s="33" t="s">
        <v>698</v>
      </c>
      <c r="C2215" s="33" t="s">
        <v>381</v>
      </c>
      <c r="D2215" s="33" t="s">
        <v>184</v>
      </c>
      <c r="E2215" s="33" t="s">
        <v>791</v>
      </c>
      <c r="F2215" s="37">
        <v>888.97</v>
      </c>
      <c r="G2215" s="33">
        <v>5</v>
      </c>
      <c r="H2215" s="33">
        <v>5</v>
      </c>
      <c r="I2215" s="37">
        <f>Table1[[#This Row],[SumOfPaid]]*Table1[[#This Row],[Actuarial Factor 6/13/22]]</f>
        <v>1438.2921166220131</v>
      </c>
      <c r="J2215" s="33">
        <v>1.6179309949964713</v>
      </c>
      <c r="K2215" s="33" t="s">
        <v>284</v>
      </c>
      <c r="L2215" s="33" t="s">
        <v>805</v>
      </c>
      <c r="M2215" s="35">
        <f>IFERROR(INDEX(FreeStand_MedicareCRs!E:E,MATCH(Table1[[#This Row],[Medicare Number]],FreeStand_MedicareCRs!A:A,0)),INDEX(HospitalBased_Mdcr_Rates!G:G,MATCH(Table1[[#This Row],[Medicare Number]],HospitalBased_Mdcr_Rates!E:E,0)))</f>
        <v>207.15</v>
      </c>
      <c r="N2215" s="35" t="str">
        <f>IFERROR(IF(Table1[[#This Row],[Medicare Rate in CR]]&gt;0,"Y","N"),"N")</f>
        <v>Y</v>
      </c>
      <c r="O2215" s="40">
        <f>Table1[[#This Row],[Medicare Rate in CR]]*Table1[[#This Row],[SumOfUnits]]*Table1[[#This Row],[Actuarial Factor 6/13/22]]</f>
        <v>1675.7720280675951</v>
      </c>
      <c r="P221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1675.7720280675951</v>
      </c>
      <c r="Q2215" s="37">
        <f>Table1[[#This Row],[Trended Medicare Pricing for all RHCs]]-Table1[[#This Row],[SumOfSFY23 Estimated Payment 6/13/2022]]</f>
        <v>237.47991144558205</v>
      </c>
      <c r="R2215" s="35">
        <f>Table1[[#This Row],[SumOfUnits]]*Table1[[#This Row],[Actuarial Factor 6/13/22]]</f>
        <v>8.0896549749823556</v>
      </c>
    </row>
    <row r="2216" spans="1:18" x14ac:dyDescent="0.2">
      <c r="A2216" s="178" t="s">
        <v>103</v>
      </c>
      <c r="B2216" s="33" t="s">
        <v>698</v>
      </c>
      <c r="C2216" s="33" t="s">
        <v>364</v>
      </c>
      <c r="D2216" s="33" t="s">
        <v>184</v>
      </c>
      <c r="E2216" s="33" t="s">
        <v>789</v>
      </c>
      <c r="F2216" s="37">
        <v>354.91999999999996</v>
      </c>
      <c r="G2216" s="33">
        <v>2</v>
      </c>
      <c r="H2216" s="33">
        <v>2</v>
      </c>
      <c r="I2216" s="37">
        <f>Table1[[#This Row],[SumOfPaid]]*Table1[[#This Row],[Actuarial Factor 6/13/22]]</f>
        <v>520.60099403366974</v>
      </c>
      <c r="J2216" s="33">
        <v>1.4668122225675357</v>
      </c>
      <c r="K2216" s="33" t="s">
        <v>284</v>
      </c>
      <c r="L2216" s="33" t="s">
        <v>805</v>
      </c>
      <c r="M2216" s="35">
        <f>IFERROR(INDEX(FreeStand_MedicareCRs!E:E,MATCH(Table1[[#This Row],[Medicare Number]],FreeStand_MedicareCRs!A:A,0)),INDEX(HospitalBased_Mdcr_Rates!G:G,MATCH(Table1[[#This Row],[Medicare Number]],HospitalBased_Mdcr_Rates!E:E,0)))</f>
        <v>207.15</v>
      </c>
      <c r="N2216" s="35" t="str">
        <f>IFERROR(IF(Table1[[#This Row],[Medicare Rate in CR]]&gt;0,"Y","N"),"N")</f>
        <v>Y</v>
      </c>
      <c r="O2216" s="40">
        <f>Table1[[#This Row],[Medicare Rate in CR]]*Table1[[#This Row],[SumOfUnits]]*Table1[[#This Row],[Actuarial Factor 6/13/22]]</f>
        <v>607.70030380973003</v>
      </c>
      <c r="P221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607.70030380973003</v>
      </c>
      <c r="Q2216" s="37">
        <f>Table1[[#This Row],[Trended Medicare Pricing for all RHCs]]-Table1[[#This Row],[SumOfSFY23 Estimated Payment 6/13/2022]]</f>
        <v>87.099309776060295</v>
      </c>
      <c r="R2216" s="35">
        <f>Table1[[#This Row],[SumOfUnits]]*Table1[[#This Row],[Actuarial Factor 6/13/22]]</f>
        <v>2.9336244451350715</v>
      </c>
    </row>
    <row r="2217" spans="1:18" x14ac:dyDescent="0.2">
      <c r="A2217" s="178" t="s">
        <v>103</v>
      </c>
      <c r="B2217" s="33" t="s">
        <v>698</v>
      </c>
      <c r="C2217" s="33" t="s">
        <v>249</v>
      </c>
      <c r="D2217" s="33" t="s">
        <v>184</v>
      </c>
      <c r="E2217" s="33" t="s">
        <v>786</v>
      </c>
      <c r="F2217" s="37">
        <v>5624.38</v>
      </c>
      <c r="G2217" s="33">
        <v>32</v>
      </c>
      <c r="H2217" s="33">
        <v>32</v>
      </c>
      <c r="I2217" s="37">
        <f>Table1[[#This Row],[SumOfPaid]]*Table1[[#This Row],[Actuarial Factor 6/13/22]]</f>
        <v>8561.3073746076116</v>
      </c>
      <c r="J2217" s="33">
        <v>1.5221779777695694</v>
      </c>
      <c r="K2217" s="33" t="s">
        <v>284</v>
      </c>
      <c r="L2217" s="33" t="s">
        <v>805</v>
      </c>
      <c r="M2217" s="35">
        <f>IFERROR(INDEX(FreeStand_MedicareCRs!E:E,MATCH(Table1[[#This Row],[Medicare Number]],FreeStand_MedicareCRs!A:A,0)),INDEX(HospitalBased_Mdcr_Rates!G:G,MATCH(Table1[[#This Row],[Medicare Number]],HospitalBased_Mdcr_Rates!E:E,0)))</f>
        <v>207.15</v>
      </c>
      <c r="N2217" s="35" t="str">
        <f>IFERROR(IF(Table1[[#This Row],[Medicare Rate in CR]]&gt;0,"Y","N"),"N")</f>
        <v>Y</v>
      </c>
      <c r="O2217" s="40">
        <f>Table1[[#This Row],[Medicare Rate in CR]]*Table1[[#This Row],[SumOfUnits]]*Table1[[#This Row],[Actuarial Factor 6/13/22]]</f>
        <v>10090.213379038922</v>
      </c>
      <c r="P221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10090.213379038922</v>
      </c>
      <c r="Q2217" s="37">
        <f>Table1[[#This Row],[Trended Medicare Pricing for all RHCs]]-Table1[[#This Row],[SumOfSFY23 Estimated Payment 6/13/2022]]</f>
        <v>1528.9060044313101</v>
      </c>
      <c r="R2217" s="35">
        <f>Table1[[#This Row],[SumOfUnits]]*Table1[[#This Row],[Actuarial Factor 6/13/22]]</f>
        <v>48.709695288626222</v>
      </c>
    </row>
    <row r="2218" spans="1:18" x14ac:dyDescent="0.2">
      <c r="A2218" s="178" t="s">
        <v>103</v>
      </c>
      <c r="B2218" s="33" t="s">
        <v>698</v>
      </c>
      <c r="C2218" s="33" t="s">
        <v>249</v>
      </c>
      <c r="D2218" s="33" t="s">
        <v>184</v>
      </c>
      <c r="E2218" s="33" t="s">
        <v>790</v>
      </c>
      <c r="F2218" s="37">
        <v>4050.33</v>
      </c>
      <c r="G2218" s="33">
        <v>23</v>
      </c>
      <c r="H2218" s="33">
        <v>23</v>
      </c>
      <c r="I2218" s="37">
        <f>Table1[[#This Row],[SumOfPaid]]*Table1[[#This Row],[Actuarial Factor 6/13/22]]</f>
        <v>9061.2177312952808</v>
      </c>
      <c r="J2218" s="33">
        <v>2.2371554246926251</v>
      </c>
      <c r="K2218" s="33" t="s">
        <v>284</v>
      </c>
      <c r="L2218" s="33" t="s">
        <v>805</v>
      </c>
      <c r="M2218" s="35">
        <f>IFERROR(INDEX(FreeStand_MedicareCRs!E:E,MATCH(Table1[[#This Row],[Medicare Number]],FreeStand_MedicareCRs!A:A,0)),INDEX(HospitalBased_Mdcr_Rates!G:G,MATCH(Table1[[#This Row],[Medicare Number]],HospitalBased_Mdcr_Rates!E:E,0)))</f>
        <v>207.15</v>
      </c>
      <c r="N2218" s="35" t="str">
        <f>IFERROR(IF(Table1[[#This Row],[Medicare Rate in CR]]&gt;0,"Y","N"),"N")</f>
        <v>Y</v>
      </c>
      <c r="O2218" s="40">
        <f>Table1[[#This Row],[Medicare Rate in CR]]*Table1[[#This Row],[SumOfUnits]]*Table1[[#This Row],[Actuarial Factor 6/13/22]]</f>
        <v>10658.815163176778</v>
      </c>
      <c r="P221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10658.815163176778</v>
      </c>
      <c r="Q2218" s="37">
        <f>Table1[[#This Row],[Trended Medicare Pricing for all RHCs]]-Table1[[#This Row],[SumOfSFY23 Estimated Payment 6/13/2022]]</f>
        <v>1597.597431881497</v>
      </c>
      <c r="R2218" s="35">
        <f>Table1[[#This Row],[SumOfUnits]]*Table1[[#This Row],[Actuarial Factor 6/13/22]]</f>
        <v>51.454574767930374</v>
      </c>
    </row>
    <row r="2219" spans="1:18" x14ac:dyDescent="0.2">
      <c r="A2219" s="178" t="s">
        <v>103</v>
      </c>
      <c r="B2219" s="33" t="s">
        <v>698</v>
      </c>
      <c r="C2219" s="33" t="s">
        <v>249</v>
      </c>
      <c r="D2219" s="33" t="s">
        <v>184</v>
      </c>
      <c r="E2219" s="33" t="s">
        <v>789</v>
      </c>
      <c r="F2219" s="37">
        <v>6097.5599999999995</v>
      </c>
      <c r="G2219" s="33">
        <v>36</v>
      </c>
      <c r="H2219" s="33">
        <v>36</v>
      </c>
      <c r="I2219" s="37">
        <f>Table1[[#This Row],[SumOfPaid]]*Table1[[#This Row],[Actuarial Factor 6/13/22]]</f>
        <v>9463.2496490449284</v>
      </c>
      <c r="J2219" s="33">
        <v>1.551973190759079</v>
      </c>
      <c r="K2219" s="33" t="s">
        <v>284</v>
      </c>
      <c r="L2219" s="33" t="s">
        <v>805</v>
      </c>
      <c r="M2219" s="35">
        <f>IFERROR(INDEX(FreeStand_MedicareCRs!E:E,MATCH(Table1[[#This Row],[Medicare Number]],FreeStand_MedicareCRs!A:A,0)),INDEX(HospitalBased_Mdcr_Rates!G:G,MATCH(Table1[[#This Row],[Medicare Number]],HospitalBased_Mdcr_Rates!E:E,0)))</f>
        <v>207.15</v>
      </c>
      <c r="N2219" s="35" t="str">
        <f>IFERROR(IF(Table1[[#This Row],[Medicare Rate in CR]]&gt;0,"Y","N"),"N")</f>
        <v>Y</v>
      </c>
      <c r="O2219" s="40">
        <f>Table1[[#This Row],[Medicare Rate in CR]]*Table1[[#This Row],[SumOfUnits]]*Table1[[#This Row],[Actuarial Factor 6/13/22]]</f>
        <v>11573.684872766757</v>
      </c>
      <c r="P221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11573.684872766757</v>
      </c>
      <c r="Q2219" s="37">
        <f>Table1[[#This Row],[Trended Medicare Pricing for all RHCs]]-Table1[[#This Row],[SumOfSFY23 Estimated Payment 6/13/2022]]</f>
        <v>2110.4352237218282</v>
      </c>
      <c r="R2219" s="35">
        <f>Table1[[#This Row],[SumOfUnits]]*Table1[[#This Row],[Actuarial Factor 6/13/22]]</f>
        <v>55.871034867326841</v>
      </c>
    </row>
    <row r="2220" spans="1:18" x14ac:dyDescent="0.2">
      <c r="A2220" s="178" t="s">
        <v>103</v>
      </c>
      <c r="B2220" s="33" t="s">
        <v>698</v>
      </c>
      <c r="C2220" s="33" t="s">
        <v>249</v>
      </c>
      <c r="D2220" s="33" t="s">
        <v>184</v>
      </c>
      <c r="E2220" s="33" t="s">
        <v>791</v>
      </c>
      <c r="F2220" s="37">
        <v>351.58</v>
      </c>
      <c r="G2220" s="33">
        <v>2</v>
      </c>
      <c r="H2220" s="33">
        <v>2</v>
      </c>
      <c r="I2220" s="37">
        <f>Table1[[#This Row],[SumOfPaid]]*Table1[[#This Row],[Actuarial Factor 6/13/22]]</f>
        <v>582.4170463206035</v>
      </c>
      <c r="J2220" s="33">
        <v>1.6565704713595868</v>
      </c>
      <c r="K2220" s="33" t="s">
        <v>284</v>
      </c>
      <c r="L2220" s="33" t="s">
        <v>805</v>
      </c>
      <c r="M2220" s="35">
        <f>IFERROR(INDEX(FreeStand_MedicareCRs!E:E,MATCH(Table1[[#This Row],[Medicare Number]],FreeStand_MedicareCRs!A:A,0)),INDEX(HospitalBased_Mdcr_Rates!G:G,MATCH(Table1[[#This Row],[Medicare Number]],HospitalBased_Mdcr_Rates!E:E,0)))</f>
        <v>207.15</v>
      </c>
      <c r="N2220" s="35" t="str">
        <f>IFERROR(IF(Table1[[#This Row],[Medicare Rate in CR]]&gt;0,"Y","N"),"N")</f>
        <v>Y</v>
      </c>
      <c r="O2220" s="40">
        <f>Table1[[#This Row],[Medicare Rate in CR]]*Table1[[#This Row],[SumOfUnits]]*Table1[[#This Row],[Actuarial Factor 6/13/22]]</f>
        <v>686.31714628427687</v>
      </c>
      <c r="P222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686.31714628427687</v>
      </c>
      <c r="Q2220" s="37">
        <f>Table1[[#This Row],[Trended Medicare Pricing for all RHCs]]-Table1[[#This Row],[SumOfSFY23 Estimated Payment 6/13/2022]]</f>
        <v>103.90009996367337</v>
      </c>
      <c r="R2220" s="35">
        <f>Table1[[#This Row],[SumOfUnits]]*Table1[[#This Row],[Actuarial Factor 6/13/22]]</f>
        <v>3.3131409427191736</v>
      </c>
    </row>
    <row r="2221" spans="1:18" x14ac:dyDescent="0.2">
      <c r="A2221" s="178" t="s">
        <v>103</v>
      </c>
      <c r="B2221" s="33" t="s">
        <v>698</v>
      </c>
      <c r="C2221" s="33" t="s">
        <v>249</v>
      </c>
      <c r="D2221" s="33" t="s">
        <v>184</v>
      </c>
      <c r="E2221" s="33" t="s">
        <v>788</v>
      </c>
      <c r="F2221" s="37">
        <v>3174.24</v>
      </c>
      <c r="G2221" s="33">
        <v>18</v>
      </c>
      <c r="H2221" s="33">
        <v>18</v>
      </c>
      <c r="I2221" s="37">
        <f>Table1[[#This Row],[SumOfPaid]]*Table1[[#This Row],[Actuarial Factor 6/13/22]]</f>
        <v>6393.9364685884429</v>
      </c>
      <c r="J2221" s="33">
        <v>2.0143204258620782</v>
      </c>
      <c r="K2221" s="33" t="s">
        <v>284</v>
      </c>
      <c r="L2221" s="33" t="s">
        <v>805</v>
      </c>
      <c r="M2221" s="35">
        <f>IFERROR(INDEX(FreeStand_MedicareCRs!E:E,MATCH(Table1[[#This Row],[Medicare Number]],FreeStand_MedicareCRs!A:A,0)),INDEX(HospitalBased_Mdcr_Rates!G:G,MATCH(Table1[[#This Row],[Medicare Number]],HospitalBased_Mdcr_Rates!E:E,0)))</f>
        <v>207.15</v>
      </c>
      <c r="N2221" s="35" t="str">
        <f>IFERROR(IF(Table1[[#This Row],[Medicare Rate in CR]]&gt;0,"Y","N"),"N")</f>
        <v>Y</v>
      </c>
      <c r="O2221" s="40">
        <f>Table1[[#This Row],[Medicare Rate in CR]]*Table1[[#This Row],[SumOfUnits]]*Table1[[#This Row],[Actuarial Factor 6/13/22]]</f>
        <v>7510.7965719119311</v>
      </c>
      <c r="P222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7510.7965719119311</v>
      </c>
      <c r="Q2221" s="37">
        <f>Table1[[#This Row],[Trended Medicare Pricing for all RHCs]]-Table1[[#This Row],[SumOfSFY23 Estimated Payment 6/13/2022]]</f>
        <v>1116.8601033234881</v>
      </c>
      <c r="R2221" s="35">
        <f>Table1[[#This Row],[SumOfUnits]]*Table1[[#This Row],[Actuarial Factor 6/13/22]]</f>
        <v>36.257767665517406</v>
      </c>
    </row>
    <row r="2222" spans="1:18" x14ac:dyDescent="0.2">
      <c r="A2222" s="178" t="s">
        <v>103</v>
      </c>
      <c r="B2222" s="33" t="s">
        <v>698</v>
      </c>
      <c r="C2222" s="33" t="s">
        <v>249</v>
      </c>
      <c r="D2222" s="33" t="s">
        <v>2</v>
      </c>
      <c r="E2222" s="33" t="s">
        <v>798</v>
      </c>
      <c r="F2222" s="37">
        <v>173.19</v>
      </c>
      <c r="G2222" s="33">
        <v>1</v>
      </c>
      <c r="H2222" s="33">
        <v>1</v>
      </c>
      <c r="I2222" s="37">
        <f>Table1[[#This Row],[SumOfPaid]]*Table1[[#This Row],[Actuarial Factor 6/13/22]]</f>
        <v>251.17673336620939</v>
      </c>
      <c r="J2222" s="33">
        <v>1.4502958217345654</v>
      </c>
      <c r="K2222" s="33" t="s">
        <v>284</v>
      </c>
      <c r="L2222" s="33" t="s">
        <v>805</v>
      </c>
      <c r="M2222" s="35">
        <f>IFERROR(INDEX(FreeStand_MedicareCRs!E:E,MATCH(Table1[[#This Row],[Medicare Number]],FreeStand_MedicareCRs!A:A,0)),INDEX(HospitalBased_Mdcr_Rates!G:G,MATCH(Table1[[#This Row],[Medicare Number]],HospitalBased_Mdcr_Rates!E:E,0)))</f>
        <v>207.15</v>
      </c>
      <c r="N2222" s="35" t="str">
        <f>IFERROR(IF(Table1[[#This Row],[Medicare Rate in CR]]&gt;0,"Y","N"),"N")</f>
        <v>Y</v>
      </c>
      <c r="O2222" s="40">
        <f>Table1[[#This Row],[Medicare Rate in CR]]*Table1[[#This Row],[SumOfUnits]]*Table1[[#This Row],[Actuarial Factor 6/13/22]]</f>
        <v>300.42877947231523</v>
      </c>
      <c r="P222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300.42877947231523</v>
      </c>
      <c r="Q2222" s="37">
        <f>Table1[[#This Row],[Trended Medicare Pricing for all RHCs]]-Table1[[#This Row],[SumOfSFY23 Estimated Payment 6/13/2022]]</f>
        <v>49.252046106105837</v>
      </c>
      <c r="R2222" s="35">
        <f>Table1[[#This Row],[SumOfUnits]]*Table1[[#This Row],[Actuarial Factor 6/13/22]]</f>
        <v>1.4502958217345654</v>
      </c>
    </row>
    <row r="2223" spans="1:18" x14ac:dyDescent="0.2">
      <c r="A2223" s="178" t="s">
        <v>103</v>
      </c>
      <c r="B2223" s="33" t="s">
        <v>698</v>
      </c>
      <c r="C2223" s="33" t="s">
        <v>249</v>
      </c>
      <c r="D2223" s="33" t="s">
        <v>2</v>
      </c>
      <c r="E2223" s="33" t="s">
        <v>799</v>
      </c>
      <c r="F2223" s="37">
        <v>868.55</v>
      </c>
      <c r="G2223" s="33">
        <v>5</v>
      </c>
      <c r="H2223" s="33">
        <v>5</v>
      </c>
      <c r="I2223" s="37">
        <f>Table1[[#This Row],[SumOfPaid]]*Table1[[#This Row],[Actuarial Factor 6/13/22]]</f>
        <v>988.40621615620626</v>
      </c>
      <c r="J2223" s="33">
        <v>1.1379957586278353</v>
      </c>
      <c r="K2223" s="33" t="s">
        <v>284</v>
      </c>
      <c r="L2223" s="33" t="s">
        <v>805</v>
      </c>
      <c r="M2223" s="35">
        <f>IFERROR(INDEX(FreeStand_MedicareCRs!E:E,MATCH(Table1[[#This Row],[Medicare Number]],FreeStand_MedicareCRs!A:A,0)),INDEX(HospitalBased_Mdcr_Rates!G:G,MATCH(Table1[[#This Row],[Medicare Number]],HospitalBased_Mdcr_Rates!E:E,0)))</f>
        <v>207.15</v>
      </c>
      <c r="N2223" s="35" t="str">
        <f>IFERROR(IF(Table1[[#This Row],[Medicare Rate in CR]]&gt;0,"Y","N"),"N")</f>
        <v>Y</v>
      </c>
      <c r="O2223" s="40">
        <f>Table1[[#This Row],[Medicare Rate in CR]]*Table1[[#This Row],[SumOfUnits]]*Table1[[#This Row],[Actuarial Factor 6/13/22]]</f>
        <v>1178.6791069987805</v>
      </c>
      <c r="P222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1178.6791069987805</v>
      </c>
      <c r="Q2223" s="37">
        <f>Table1[[#This Row],[Trended Medicare Pricing for all RHCs]]-Table1[[#This Row],[SumOfSFY23 Estimated Payment 6/13/2022]]</f>
        <v>190.27289084257427</v>
      </c>
      <c r="R2223" s="35">
        <f>Table1[[#This Row],[SumOfUnits]]*Table1[[#This Row],[Actuarial Factor 6/13/22]]</f>
        <v>5.6899787931391765</v>
      </c>
    </row>
    <row r="2224" spans="1:18" x14ac:dyDescent="0.2">
      <c r="A2224" s="178" t="s">
        <v>103</v>
      </c>
      <c r="B2224" s="33" t="s">
        <v>698</v>
      </c>
      <c r="C2224" s="33" t="s">
        <v>249</v>
      </c>
      <c r="D2224" s="33" t="s">
        <v>185</v>
      </c>
      <c r="E2224" s="33" t="s">
        <v>797</v>
      </c>
      <c r="F2224" s="37">
        <v>1403.3400000000001</v>
      </c>
      <c r="G2224" s="33">
        <v>8</v>
      </c>
      <c r="H2224" s="33">
        <v>8</v>
      </c>
      <c r="I2224" s="37">
        <f>Table1[[#This Row],[SumOfPaid]]*Table1[[#This Row],[Actuarial Factor 6/13/22]]</f>
        <v>1530.1840035583853</v>
      </c>
      <c r="J2224" s="33">
        <v>1.0903872215987467</v>
      </c>
      <c r="K2224" s="33" t="s">
        <v>284</v>
      </c>
      <c r="L2224" s="33" t="s">
        <v>805</v>
      </c>
      <c r="M2224" s="35">
        <f>IFERROR(INDEX(FreeStand_MedicareCRs!E:E,MATCH(Table1[[#This Row],[Medicare Number]],FreeStand_MedicareCRs!A:A,0)),INDEX(HospitalBased_Mdcr_Rates!G:G,MATCH(Table1[[#This Row],[Medicare Number]],HospitalBased_Mdcr_Rates!E:E,0)))</f>
        <v>207.15</v>
      </c>
      <c r="N2224" s="35" t="str">
        <f>IFERROR(IF(Table1[[#This Row],[Medicare Rate in CR]]&gt;0,"Y","N"),"N")</f>
        <v>Y</v>
      </c>
      <c r="O2224" s="40">
        <f>Table1[[#This Row],[Medicare Rate in CR]]*Table1[[#This Row],[SumOfUnits]]*Table1[[#This Row],[Actuarial Factor 6/13/22]]</f>
        <v>1806.989703633443</v>
      </c>
      <c r="P222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1806.989703633443</v>
      </c>
      <c r="Q2224" s="37">
        <f>Table1[[#This Row],[Trended Medicare Pricing for all RHCs]]-Table1[[#This Row],[SumOfSFY23 Estimated Payment 6/13/2022]]</f>
        <v>276.80570007505776</v>
      </c>
      <c r="R2224" s="35">
        <f>Table1[[#This Row],[SumOfUnits]]*Table1[[#This Row],[Actuarial Factor 6/13/22]]</f>
        <v>8.7230977727899734</v>
      </c>
    </row>
    <row r="2225" spans="1:18" x14ac:dyDescent="0.2">
      <c r="A2225" s="178" t="s">
        <v>103</v>
      </c>
      <c r="B2225" s="33" t="s">
        <v>698</v>
      </c>
      <c r="C2225" s="33" t="s">
        <v>249</v>
      </c>
      <c r="D2225" s="33" t="s">
        <v>185</v>
      </c>
      <c r="E2225" s="33" t="s">
        <v>795</v>
      </c>
      <c r="F2225" s="37">
        <v>4937.7</v>
      </c>
      <c r="G2225" s="33">
        <v>28</v>
      </c>
      <c r="H2225" s="33">
        <v>28</v>
      </c>
      <c r="I2225" s="37">
        <f>Table1[[#This Row],[SumOfPaid]]*Table1[[#This Row],[Actuarial Factor 6/13/22]]</f>
        <v>5630.3512212390269</v>
      </c>
      <c r="J2225" s="33">
        <v>1.1402781094920766</v>
      </c>
      <c r="K2225" s="33" t="s">
        <v>284</v>
      </c>
      <c r="L2225" s="33" t="s">
        <v>805</v>
      </c>
      <c r="M2225" s="35">
        <f>IFERROR(INDEX(FreeStand_MedicareCRs!E:E,MATCH(Table1[[#This Row],[Medicare Number]],FreeStand_MedicareCRs!A:A,0)),INDEX(HospitalBased_Mdcr_Rates!G:G,MATCH(Table1[[#This Row],[Medicare Number]],HospitalBased_Mdcr_Rates!E:E,0)))</f>
        <v>207.15</v>
      </c>
      <c r="N2225" s="35" t="str">
        <f>IFERROR(IF(Table1[[#This Row],[Medicare Rate in CR]]&gt;0,"Y","N"),"N")</f>
        <v>Y</v>
      </c>
      <c r="O2225" s="40">
        <f>Table1[[#This Row],[Medicare Rate in CR]]*Table1[[#This Row],[SumOfUnits]]*Table1[[#This Row],[Actuarial Factor 6/13/22]]</f>
        <v>6613.8410906759427</v>
      </c>
      <c r="P222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6613.8410906759427</v>
      </c>
      <c r="Q2225" s="37">
        <f>Table1[[#This Row],[Trended Medicare Pricing for all RHCs]]-Table1[[#This Row],[SumOfSFY23 Estimated Payment 6/13/2022]]</f>
        <v>983.4898694369158</v>
      </c>
      <c r="R2225" s="35">
        <f>Table1[[#This Row],[SumOfUnits]]*Table1[[#This Row],[Actuarial Factor 6/13/22]]</f>
        <v>31.927787065778148</v>
      </c>
    </row>
    <row r="2226" spans="1:18" x14ac:dyDescent="0.2">
      <c r="A2226" s="178" t="s">
        <v>104</v>
      </c>
      <c r="B2226" s="33" t="s">
        <v>829</v>
      </c>
      <c r="C2226" s="33" t="s">
        <v>423</v>
      </c>
      <c r="D2226" s="33" t="s">
        <v>184</v>
      </c>
      <c r="E2226" s="33" t="s">
        <v>786</v>
      </c>
      <c r="F2226" s="37">
        <v>123.68</v>
      </c>
      <c r="G2226" s="33">
        <v>2</v>
      </c>
      <c r="H2226" s="33">
        <v>2</v>
      </c>
      <c r="I2226" s="37">
        <f>Table1[[#This Row],[SumOfPaid]]*Table1[[#This Row],[Actuarial Factor 6/13/22]]</f>
        <v>185.22705725230765</v>
      </c>
      <c r="J2226" s="33">
        <v>1.4976314460891627</v>
      </c>
      <c r="K2226" s="33" t="s">
        <v>283</v>
      </c>
      <c r="L2226" s="33" t="s">
        <v>805</v>
      </c>
      <c r="M2226" s="35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26" s="35" t="str">
        <f>IFERROR(IF(Table1[[#This Row],[Medicare Rate in CR]]&gt;0,"Y","N"),"N")</f>
        <v>Y</v>
      </c>
      <c r="O2226" s="40">
        <f>Table1[[#This Row],[Medicare Rate in CR]]*Table1[[#This Row],[SumOfUnits]]*Table1[[#This Row],[Actuarial Factor 6/13/22]]</f>
        <v>535.73272089501529</v>
      </c>
      <c r="P222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535.73272089501529</v>
      </c>
      <c r="Q2226" s="37">
        <f>Table1[[#This Row],[Trended Medicare Pricing for all RHCs]]-Table1[[#This Row],[SumOfSFY23 Estimated Payment 6/13/2022]]</f>
        <v>350.50566364270765</v>
      </c>
      <c r="R2226" s="35">
        <f>Table1[[#This Row],[SumOfUnits]]*Table1[[#This Row],[Actuarial Factor 6/13/22]]</f>
        <v>2.9952628921783253</v>
      </c>
    </row>
    <row r="2227" spans="1:18" x14ac:dyDescent="0.2">
      <c r="A2227" s="178" t="s">
        <v>104</v>
      </c>
      <c r="B2227" s="33" t="s">
        <v>829</v>
      </c>
      <c r="C2227" s="33" t="s">
        <v>423</v>
      </c>
      <c r="D2227" s="33" t="s">
        <v>184</v>
      </c>
      <c r="E2227" s="33" t="s">
        <v>790</v>
      </c>
      <c r="F2227" s="37">
        <v>187.38</v>
      </c>
      <c r="G2227" s="33">
        <v>3</v>
      </c>
      <c r="H2227" s="33">
        <v>3</v>
      </c>
      <c r="I2227" s="37">
        <f>Table1[[#This Row],[SumOfPaid]]*Table1[[#This Row],[Actuarial Factor 6/13/22]]</f>
        <v>392.12317760040656</v>
      </c>
      <c r="J2227" s="33">
        <v>2.0926629181364422</v>
      </c>
      <c r="K2227" s="33" t="s">
        <v>283</v>
      </c>
      <c r="L2227" s="33" t="s">
        <v>805</v>
      </c>
      <c r="M2227" s="35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27" s="35" t="str">
        <f>IFERROR(IF(Table1[[#This Row],[Medicare Rate in CR]]&gt;0,"Y","N"),"N")</f>
        <v>Y</v>
      </c>
      <c r="O2227" s="40">
        <f>Table1[[#This Row],[Medicare Rate in CR]]*Table1[[#This Row],[SumOfUnits]]*Table1[[#This Row],[Actuarial Factor 6/13/22]]</f>
        <v>1122.8810686136524</v>
      </c>
      <c r="P222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1122.8810686136524</v>
      </c>
      <c r="Q2227" s="37">
        <f>Table1[[#This Row],[Trended Medicare Pricing for all RHCs]]-Table1[[#This Row],[SumOfSFY23 Estimated Payment 6/13/2022]]</f>
        <v>730.75789101324585</v>
      </c>
      <c r="R2227" s="35">
        <f>Table1[[#This Row],[SumOfUnits]]*Table1[[#This Row],[Actuarial Factor 6/13/22]]</f>
        <v>6.2779887544093267</v>
      </c>
    </row>
    <row r="2228" spans="1:18" x14ac:dyDescent="0.2">
      <c r="A2228" s="178" t="s">
        <v>104</v>
      </c>
      <c r="B2228" s="33" t="s">
        <v>829</v>
      </c>
      <c r="C2228" s="33" t="s">
        <v>423</v>
      </c>
      <c r="D2228" s="33" t="s">
        <v>184</v>
      </c>
      <c r="E2228" s="33" t="s">
        <v>789</v>
      </c>
      <c r="F2228" s="37">
        <v>516.84</v>
      </c>
      <c r="G2228" s="33">
        <v>8</v>
      </c>
      <c r="H2228" s="33">
        <v>8</v>
      </c>
      <c r="I2228" s="37">
        <f>Table1[[#This Row],[SumOfPaid]]*Table1[[#This Row],[Actuarial Factor 6/13/22]]</f>
        <v>783.25839271180951</v>
      </c>
      <c r="J2228" s="33">
        <v>1.5154755682838199</v>
      </c>
      <c r="K2228" s="33" t="s">
        <v>283</v>
      </c>
      <c r="L2228" s="33" t="s">
        <v>805</v>
      </c>
      <c r="M2228" s="35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28" s="35" t="str">
        <f>IFERROR(IF(Table1[[#This Row],[Medicare Rate in CR]]&gt;0,"Y","N"),"N")</f>
        <v>Y</v>
      </c>
      <c r="O2228" s="40">
        <f>Table1[[#This Row],[Medicare Rate in CR]]*Table1[[#This Row],[SumOfUnits]]*Table1[[#This Row],[Actuarial Factor 6/13/22]]</f>
        <v>2168.4636811459523</v>
      </c>
      <c r="P222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2168.4636811459523</v>
      </c>
      <c r="Q2228" s="37">
        <f>Table1[[#This Row],[Trended Medicare Pricing for all RHCs]]-Table1[[#This Row],[SumOfSFY23 Estimated Payment 6/13/2022]]</f>
        <v>1385.2052884341429</v>
      </c>
      <c r="R2228" s="35">
        <f>Table1[[#This Row],[SumOfUnits]]*Table1[[#This Row],[Actuarial Factor 6/13/22]]</f>
        <v>12.123804546270559</v>
      </c>
    </row>
    <row r="2229" spans="1:18" x14ac:dyDescent="0.2">
      <c r="A2229" s="178" t="s">
        <v>104</v>
      </c>
      <c r="B2229" s="33" t="s">
        <v>829</v>
      </c>
      <c r="C2229" s="33" t="s">
        <v>423</v>
      </c>
      <c r="D2229" s="33" t="s">
        <v>184</v>
      </c>
      <c r="E2229" s="33" t="s">
        <v>791</v>
      </c>
      <c r="F2229" s="37">
        <v>435.67000000000007</v>
      </c>
      <c r="G2229" s="33">
        <v>7</v>
      </c>
      <c r="H2229" s="33">
        <v>7</v>
      </c>
      <c r="I2229" s="37">
        <f>Table1[[#This Row],[SumOfPaid]]*Table1[[#This Row],[Actuarial Factor 6/13/22]]</f>
        <v>703.03553600324142</v>
      </c>
      <c r="J2229" s="33">
        <v>1.6136881952010498</v>
      </c>
      <c r="K2229" s="33" t="s">
        <v>283</v>
      </c>
      <c r="L2229" s="33" t="s">
        <v>805</v>
      </c>
      <c r="M2229" s="35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29" s="35" t="str">
        <f>IFERROR(IF(Table1[[#This Row],[Medicare Rate in CR]]&gt;0,"Y","N"),"N")</f>
        <v>Y</v>
      </c>
      <c r="O2229" s="40">
        <f>Table1[[#This Row],[Medicare Rate in CR]]*Table1[[#This Row],[SumOfUnits]]*Table1[[#This Row],[Actuarial Factor 6/13/22]]</f>
        <v>2020.3698941556183</v>
      </c>
      <c r="P222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2020.3698941556183</v>
      </c>
      <c r="Q2229" s="37">
        <f>Table1[[#This Row],[Trended Medicare Pricing for all RHCs]]-Table1[[#This Row],[SumOfSFY23 Estimated Payment 6/13/2022]]</f>
        <v>1317.3343581523768</v>
      </c>
      <c r="R2229" s="35">
        <f>Table1[[#This Row],[SumOfUnits]]*Table1[[#This Row],[Actuarial Factor 6/13/22]]</f>
        <v>11.295817366407348</v>
      </c>
    </row>
    <row r="2230" spans="1:18" x14ac:dyDescent="0.2">
      <c r="A2230" s="178" t="s">
        <v>104</v>
      </c>
      <c r="B2230" s="33" t="s">
        <v>829</v>
      </c>
      <c r="C2230" s="33" t="s">
        <v>423</v>
      </c>
      <c r="D2230" s="33" t="s">
        <v>184</v>
      </c>
      <c r="E2230" s="33" t="s">
        <v>788</v>
      </c>
      <c r="F2230" s="37">
        <v>810.43000000000006</v>
      </c>
      <c r="G2230" s="33">
        <v>13</v>
      </c>
      <c r="H2230" s="33">
        <v>13</v>
      </c>
      <c r="I2230" s="37">
        <f>Table1[[#This Row],[SumOfPaid]]*Table1[[#This Row],[Actuarial Factor 6/13/22]]</f>
        <v>1592.2799436525818</v>
      </c>
      <c r="J2230" s="33">
        <v>1.9647347009027081</v>
      </c>
      <c r="K2230" s="33" t="s">
        <v>283</v>
      </c>
      <c r="L2230" s="33" t="s">
        <v>805</v>
      </c>
      <c r="M2230" s="35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30" s="35" t="str">
        <f>IFERROR(IF(Table1[[#This Row],[Medicare Rate in CR]]&gt;0,"Y","N"),"N")</f>
        <v>Y</v>
      </c>
      <c r="O2230" s="40">
        <f>Table1[[#This Row],[Medicare Rate in CR]]*Table1[[#This Row],[SumOfUnits]]*Table1[[#This Row],[Actuarial Factor 6/13/22]]</f>
        <v>4568.3618318449589</v>
      </c>
      <c r="P223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4568.3618318449589</v>
      </c>
      <c r="Q2230" s="37">
        <f>Table1[[#This Row],[Trended Medicare Pricing for all RHCs]]-Table1[[#This Row],[SumOfSFY23 Estimated Payment 6/13/2022]]</f>
        <v>2976.0818881923769</v>
      </c>
      <c r="R2230" s="35">
        <f>Table1[[#This Row],[SumOfUnits]]*Table1[[#This Row],[Actuarial Factor 6/13/22]]</f>
        <v>25.541551111735206</v>
      </c>
    </row>
    <row r="2231" spans="1:18" x14ac:dyDescent="0.2">
      <c r="A2231" s="178" t="s">
        <v>104</v>
      </c>
      <c r="B2231" s="33" t="s">
        <v>829</v>
      </c>
      <c r="C2231" s="33" t="s">
        <v>423</v>
      </c>
      <c r="D2231" s="33" t="s">
        <v>184</v>
      </c>
      <c r="E2231" s="33" t="s">
        <v>787</v>
      </c>
      <c r="F2231" s="37">
        <v>62.77</v>
      </c>
      <c r="G2231" s="33">
        <v>1</v>
      </c>
      <c r="H2231" s="33">
        <v>1</v>
      </c>
      <c r="I2231" s="37">
        <f>Table1[[#This Row],[SumOfPaid]]*Table1[[#This Row],[Actuarial Factor 6/13/22]]</f>
        <v>78.564526219591258</v>
      </c>
      <c r="J2231" s="33">
        <v>1.2516253977949858</v>
      </c>
      <c r="K2231" s="33" t="s">
        <v>283</v>
      </c>
      <c r="L2231" s="33" t="s">
        <v>805</v>
      </c>
      <c r="M2231" s="35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31" s="35" t="str">
        <f>IFERROR(IF(Table1[[#This Row],[Medicare Rate in CR]]&gt;0,"Y","N"),"N")</f>
        <v>Y</v>
      </c>
      <c r="O2231" s="40">
        <f>Table1[[#This Row],[Medicare Rate in CR]]*Table1[[#This Row],[SumOfUnits]]*Table1[[#This Row],[Actuarial Factor 6/13/22]]</f>
        <v>223.86571864961118</v>
      </c>
      <c r="P223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223.86571864961118</v>
      </c>
      <c r="Q2231" s="37">
        <f>Table1[[#This Row],[Trended Medicare Pricing for all RHCs]]-Table1[[#This Row],[SumOfSFY23 Estimated Payment 6/13/2022]]</f>
        <v>145.30119243001991</v>
      </c>
      <c r="R2231" s="35">
        <f>Table1[[#This Row],[SumOfUnits]]*Table1[[#This Row],[Actuarial Factor 6/13/22]]</f>
        <v>1.2516253977949858</v>
      </c>
    </row>
    <row r="2232" spans="1:18" x14ac:dyDescent="0.2">
      <c r="A2232" s="178" t="s">
        <v>104</v>
      </c>
      <c r="B2232" s="33" t="s">
        <v>829</v>
      </c>
      <c r="C2232" s="33" t="s">
        <v>423</v>
      </c>
      <c r="D2232" s="33" t="s">
        <v>185</v>
      </c>
      <c r="E2232" s="33" t="s">
        <v>797</v>
      </c>
      <c r="F2232" s="37">
        <v>311.06</v>
      </c>
      <c r="G2232" s="33">
        <v>5</v>
      </c>
      <c r="H2232" s="33">
        <v>5</v>
      </c>
      <c r="I2232" s="37">
        <f>Table1[[#This Row],[SumOfPaid]]*Table1[[#This Row],[Actuarial Factor 6/13/22]]</f>
        <v>379.73862386243263</v>
      </c>
      <c r="J2232" s="33">
        <v>1.2207889920350821</v>
      </c>
      <c r="K2232" s="33" t="s">
        <v>283</v>
      </c>
      <c r="L2232" s="33" t="s">
        <v>805</v>
      </c>
      <c r="M2232" s="35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32" s="35" t="str">
        <f>IFERROR(IF(Table1[[#This Row],[Medicare Rate in CR]]&gt;0,"Y","N"),"N")</f>
        <v>Y</v>
      </c>
      <c r="O2232" s="40">
        <f>Table1[[#This Row],[Medicare Rate in CR]]*Table1[[#This Row],[SumOfUnits]]*Table1[[#This Row],[Actuarial Factor 6/13/22]]</f>
        <v>1091.7515955769741</v>
      </c>
      <c r="P223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1091.7515955769741</v>
      </c>
      <c r="Q2232" s="37">
        <f>Table1[[#This Row],[Trended Medicare Pricing for all RHCs]]-Table1[[#This Row],[SumOfSFY23 Estimated Payment 6/13/2022]]</f>
        <v>712.01297171454144</v>
      </c>
      <c r="R2232" s="35">
        <f>Table1[[#This Row],[SumOfUnits]]*Table1[[#This Row],[Actuarial Factor 6/13/22]]</f>
        <v>6.1039449601754106</v>
      </c>
    </row>
    <row r="2233" spans="1:18" x14ac:dyDescent="0.2">
      <c r="A2233" s="178" t="s">
        <v>104</v>
      </c>
      <c r="B2233" s="33" t="s">
        <v>829</v>
      </c>
      <c r="C2233" s="33" t="s">
        <v>423</v>
      </c>
      <c r="D2233" s="33" t="s">
        <v>185</v>
      </c>
      <c r="E2233" s="33" t="s">
        <v>795</v>
      </c>
      <c r="F2233" s="37">
        <v>61.84</v>
      </c>
      <c r="G2233" s="33">
        <v>1</v>
      </c>
      <c r="H2233" s="33">
        <v>1</v>
      </c>
      <c r="I2233" s="37">
        <f>Table1[[#This Row],[SumOfPaid]]*Table1[[#This Row],[Actuarial Factor 6/13/22]]</f>
        <v>71.889832022208978</v>
      </c>
      <c r="J2233" s="33">
        <v>1.1625134544341684</v>
      </c>
      <c r="K2233" s="33" t="s">
        <v>283</v>
      </c>
      <c r="L2233" s="33" t="s">
        <v>805</v>
      </c>
      <c r="M2233" s="35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33" s="35" t="str">
        <f>IFERROR(IF(Table1[[#This Row],[Medicare Rate in CR]]&gt;0,"Y","N"),"N")</f>
        <v>Y</v>
      </c>
      <c r="O2233" s="40">
        <f>Table1[[#This Row],[Medicare Rate in CR]]*Table1[[#This Row],[SumOfUnits]]*Table1[[#This Row],[Actuarial Factor 6/13/22]]</f>
        <v>207.92715646009538</v>
      </c>
      <c r="P223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207.92715646009538</v>
      </c>
      <c r="Q2233" s="37">
        <f>Table1[[#This Row],[Trended Medicare Pricing for all RHCs]]-Table1[[#This Row],[SumOfSFY23 Estimated Payment 6/13/2022]]</f>
        <v>136.03732443788641</v>
      </c>
      <c r="R2233" s="35">
        <f>Table1[[#This Row],[SumOfUnits]]*Table1[[#This Row],[Actuarial Factor 6/13/22]]</f>
        <v>1.1625134544341684</v>
      </c>
    </row>
    <row r="2234" spans="1:18" x14ac:dyDescent="0.2">
      <c r="A2234" s="178" t="s">
        <v>104</v>
      </c>
      <c r="B2234" s="33" t="s">
        <v>829</v>
      </c>
      <c r="C2234" s="33" t="s">
        <v>249</v>
      </c>
      <c r="D2234" s="33" t="s">
        <v>184</v>
      </c>
      <c r="E2234" s="33" t="s">
        <v>792</v>
      </c>
      <c r="F2234" s="37">
        <v>125.54</v>
      </c>
      <c r="G2234" s="33">
        <v>2</v>
      </c>
      <c r="H2234" s="33">
        <v>2</v>
      </c>
      <c r="I2234" s="37">
        <f>Table1[[#This Row],[SumOfPaid]]*Table1[[#This Row],[Actuarial Factor 6/13/22]]</f>
        <v>190.9118302619581</v>
      </c>
      <c r="J2234" s="33">
        <v>1.5207251096220973</v>
      </c>
      <c r="K2234" s="33" t="s">
        <v>283</v>
      </c>
      <c r="L2234" s="33" t="s">
        <v>805</v>
      </c>
      <c r="M2234" s="35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34" s="35" t="str">
        <f>IFERROR(IF(Table1[[#This Row],[Medicare Rate in CR]]&gt;0,"Y","N"),"N")</f>
        <v>Y</v>
      </c>
      <c r="O2234" s="40">
        <f>Table1[[#This Row],[Medicare Rate in CR]]*Table1[[#This Row],[SumOfUnits]]*Table1[[#This Row],[Actuarial Factor 6/13/22]]</f>
        <v>543.99378621401672</v>
      </c>
      <c r="P223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543.99378621401672</v>
      </c>
      <c r="Q2234" s="37">
        <f>Table1[[#This Row],[Trended Medicare Pricing for all RHCs]]-Table1[[#This Row],[SumOfSFY23 Estimated Payment 6/13/2022]]</f>
        <v>353.08195595205859</v>
      </c>
      <c r="R2234" s="35">
        <f>Table1[[#This Row],[SumOfUnits]]*Table1[[#This Row],[Actuarial Factor 6/13/22]]</f>
        <v>3.0414502192441946</v>
      </c>
    </row>
    <row r="2235" spans="1:18" x14ac:dyDescent="0.2">
      <c r="A2235" s="178" t="s">
        <v>104</v>
      </c>
      <c r="B2235" s="33" t="s">
        <v>829</v>
      </c>
      <c r="C2235" s="33" t="s">
        <v>249</v>
      </c>
      <c r="D2235" s="33" t="s">
        <v>184</v>
      </c>
      <c r="E2235" s="33" t="s">
        <v>786</v>
      </c>
      <c r="F2235" s="37">
        <v>6405.7300000000014</v>
      </c>
      <c r="G2235" s="33">
        <v>104</v>
      </c>
      <c r="H2235" s="33">
        <v>104</v>
      </c>
      <c r="I2235" s="37">
        <f>Table1[[#This Row],[SumOfPaid]]*Table1[[#This Row],[Actuarial Factor 6/13/22]]</f>
        <v>9750.6611375378652</v>
      </c>
      <c r="J2235" s="33">
        <v>1.5221779777695694</v>
      </c>
      <c r="K2235" s="33" t="s">
        <v>283</v>
      </c>
      <c r="L2235" s="33" t="s">
        <v>805</v>
      </c>
      <c r="M2235" s="35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35" s="35" t="str">
        <f>IFERROR(IF(Table1[[#This Row],[Medicare Rate in CR]]&gt;0,"Y","N"),"N")</f>
        <v>Y</v>
      </c>
      <c r="O2235" s="40">
        <f>Table1[[#This Row],[Medicare Rate in CR]]*Table1[[#This Row],[SumOfUnits]]*Table1[[#This Row],[Actuarial Factor 6/13/22]]</f>
        <v>28314.702322801983</v>
      </c>
      <c r="P223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28314.702322801983</v>
      </c>
      <c r="Q2235" s="37">
        <f>Table1[[#This Row],[Trended Medicare Pricing for all RHCs]]-Table1[[#This Row],[SumOfSFY23 Estimated Payment 6/13/2022]]</f>
        <v>18564.041185264119</v>
      </c>
      <c r="R2235" s="35">
        <f>Table1[[#This Row],[SumOfUnits]]*Table1[[#This Row],[Actuarial Factor 6/13/22]]</f>
        <v>158.30650968803522</v>
      </c>
    </row>
    <row r="2236" spans="1:18" x14ac:dyDescent="0.2">
      <c r="A2236" s="178" t="s">
        <v>104</v>
      </c>
      <c r="B2236" s="33" t="s">
        <v>829</v>
      </c>
      <c r="C2236" s="33" t="s">
        <v>249</v>
      </c>
      <c r="D2236" s="33" t="s">
        <v>184</v>
      </c>
      <c r="E2236" s="33" t="s">
        <v>790</v>
      </c>
      <c r="F2236" s="37">
        <v>3267.73</v>
      </c>
      <c r="G2236" s="33">
        <v>54</v>
      </c>
      <c r="H2236" s="33">
        <v>54</v>
      </c>
      <c r="I2236" s="37">
        <f>Table1[[#This Row],[SumOfPaid]]*Table1[[#This Row],[Actuarial Factor 6/13/22]]</f>
        <v>7310.4198959308314</v>
      </c>
      <c r="J2236" s="33">
        <v>2.2371554246926251</v>
      </c>
      <c r="K2236" s="33" t="s">
        <v>283</v>
      </c>
      <c r="L2236" s="33" t="s">
        <v>805</v>
      </c>
      <c r="M2236" s="35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36" s="35" t="str">
        <f>IFERROR(IF(Table1[[#This Row],[Medicare Rate in CR]]&gt;0,"Y","N"),"N")</f>
        <v>Y</v>
      </c>
      <c r="O2236" s="40">
        <f>Table1[[#This Row],[Medicare Rate in CR]]*Table1[[#This Row],[SumOfUnits]]*Table1[[#This Row],[Actuarial Factor 6/13/22]]</f>
        <v>21607.431440068238</v>
      </c>
      <c r="P223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21607.431440068238</v>
      </c>
      <c r="Q2236" s="37">
        <f>Table1[[#This Row],[Trended Medicare Pricing for all RHCs]]-Table1[[#This Row],[SumOfSFY23 Estimated Payment 6/13/2022]]</f>
        <v>14297.011544137407</v>
      </c>
      <c r="R2236" s="35">
        <f>Table1[[#This Row],[SumOfUnits]]*Table1[[#This Row],[Actuarial Factor 6/13/22]]</f>
        <v>120.80639293340175</v>
      </c>
    </row>
    <row r="2237" spans="1:18" x14ac:dyDescent="0.2">
      <c r="A2237" s="178" t="s">
        <v>104</v>
      </c>
      <c r="B2237" s="33" t="s">
        <v>829</v>
      </c>
      <c r="C2237" s="33" t="s">
        <v>249</v>
      </c>
      <c r="D2237" s="33" t="s">
        <v>184</v>
      </c>
      <c r="E2237" s="33" t="s">
        <v>789</v>
      </c>
      <c r="F2237" s="37">
        <v>6066.760000000002</v>
      </c>
      <c r="G2237" s="33">
        <v>98</v>
      </c>
      <c r="H2237" s="33">
        <v>98</v>
      </c>
      <c r="I2237" s="37">
        <f>Table1[[#This Row],[SumOfPaid]]*Table1[[#This Row],[Actuarial Factor 6/13/22]]</f>
        <v>9415.4488747695541</v>
      </c>
      <c r="J2237" s="33">
        <v>1.551973190759079</v>
      </c>
      <c r="K2237" s="33" t="s">
        <v>283</v>
      </c>
      <c r="L2237" s="33" t="s">
        <v>805</v>
      </c>
      <c r="M2237" s="35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37" s="35" t="str">
        <f>IFERROR(IF(Table1[[#This Row],[Medicare Rate in CR]]&gt;0,"Y","N"),"N")</f>
        <v>Y</v>
      </c>
      <c r="O2237" s="40">
        <f>Table1[[#This Row],[Medicare Rate in CR]]*Table1[[#This Row],[SumOfUnits]]*Table1[[#This Row],[Actuarial Factor 6/13/22]]</f>
        <v>27203.420640118555</v>
      </c>
      <c r="P223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27203.420640118555</v>
      </c>
      <c r="Q2237" s="37">
        <f>Table1[[#This Row],[Trended Medicare Pricing for all RHCs]]-Table1[[#This Row],[SumOfSFY23 Estimated Payment 6/13/2022]]</f>
        <v>17787.971765349001</v>
      </c>
      <c r="R2237" s="35">
        <f>Table1[[#This Row],[SumOfUnits]]*Table1[[#This Row],[Actuarial Factor 6/13/22]]</f>
        <v>152.09337269438976</v>
      </c>
    </row>
    <row r="2238" spans="1:18" x14ac:dyDescent="0.2">
      <c r="A2238" s="178" t="s">
        <v>104</v>
      </c>
      <c r="B2238" s="33" t="s">
        <v>829</v>
      </c>
      <c r="C2238" s="33" t="s">
        <v>249</v>
      </c>
      <c r="D2238" s="33" t="s">
        <v>184</v>
      </c>
      <c r="E2238" s="33" t="s">
        <v>791</v>
      </c>
      <c r="F2238" s="37">
        <v>623.04999999999995</v>
      </c>
      <c r="G2238" s="33">
        <v>10</v>
      </c>
      <c r="H2238" s="33">
        <v>10</v>
      </c>
      <c r="I2238" s="37">
        <f>Table1[[#This Row],[SumOfPaid]]*Table1[[#This Row],[Actuarial Factor 6/13/22]]</f>
        <v>1032.1262321805905</v>
      </c>
      <c r="J2238" s="33">
        <v>1.6565704713595868</v>
      </c>
      <c r="K2238" s="33" t="s">
        <v>283</v>
      </c>
      <c r="L2238" s="33" t="s">
        <v>805</v>
      </c>
      <c r="M2238" s="35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38" s="35" t="str">
        <f>IFERROR(IF(Table1[[#This Row],[Medicare Rate in CR]]&gt;0,"Y","N"),"N")</f>
        <v>Y</v>
      </c>
      <c r="O2238" s="40">
        <f>Table1[[#This Row],[Medicare Rate in CR]]*Table1[[#This Row],[SumOfUnits]]*Table1[[#This Row],[Actuarial Factor 6/13/22]]</f>
        <v>2962.9419450737573</v>
      </c>
      <c r="P223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2962.9419450737573</v>
      </c>
      <c r="Q2238" s="37">
        <f>Table1[[#This Row],[Trended Medicare Pricing for all RHCs]]-Table1[[#This Row],[SumOfSFY23 Estimated Payment 6/13/2022]]</f>
        <v>1930.8157128931668</v>
      </c>
      <c r="R2238" s="35">
        <f>Table1[[#This Row],[SumOfUnits]]*Table1[[#This Row],[Actuarial Factor 6/13/22]]</f>
        <v>16.565704713595867</v>
      </c>
    </row>
    <row r="2239" spans="1:18" x14ac:dyDescent="0.2">
      <c r="A2239" s="178" t="s">
        <v>104</v>
      </c>
      <c r="B2239" s="33" t="s">
        <v>829</v>
      </c>
      <c r="C2239" s="33" t="s">
        <v>249</v>
      </c>
      <c r="D2239" s="33" t="s">
        <v>184</v>
      </c>
      <c r="E2239" s="33" t="s">
        <v>788</v>
      </c>
      <c r="F2239" s="37">
        <v>2539.8599999999997</v>
      </c>
      <c r="G2239" s="33">
        <v>41</v>
      </c>
      <c r="H2239" s="33">
        <v>41</v>
      </c>
      <c r="I2239" s="37">
        <f>Table1[[#This Row],[SumOfPaid]]*Table1[[#This Row],[Actuarial Factor 6/13/22]]</f>
        <v>5116.0918768300571</v>
      </c>
      <c r="J2239" s="33">
        <v>2.0143204258620782</v>
      </c>
      <c r="K2239" s="33" t="s">
        <v>283</v>
      </c>
      <c r="L2239" s="33" t="s">
        <v>805</v>
      </c>
      <c r="M2239" s="35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39" s="35" t="str">
        <f>IFERROR(IF(Table1[[#This Row],[Medicare Rate in CR]]&gt;0,"Y","N"),"N")</f>
        <v>Y</v>
      </c>
      <c r="O2239" s="40">
        <f>Table1[[#This Row],[Medicare Rate in CR]]*Table1[[#This Row],[SumOfUnits]]*Table1[[#This Row],[Actuarial Factor 6/13/22]]</f>
        <v>14771.535406157343</v>
      </c>
      <c r="P223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14771.535406157343</v>
      </c>
      <c r="Q2239" s="37">
        <f>Table1[[#This Row],[Trended Medicare Pricing for all RHCs]]-Table1[[#This Row],[SumOfSFY23 Estimated Payment 6/13/2022]]</f>
        <v>9655.4435293272873</v>
      </c>
      <c r="R2239" s="35">
        <f>Table1[[#This Row],[SumOfUnits]]*Table1[[#This Row],[Actuarial Factor 6/13/22]]</f>
        <v>82.587137460345204</v>
      </c>
    </row>
    <row r="2240" spans="1:18" x14ac:dyDescent="0.2">
      <c r="A2240" s="178" t="s">
        <v>104</v>
      </c>
      <c r="B2240" s="33" t="s">
        <v>829</v>
      </c>
      <c r="C2240" s="33" t="s">
        <v>249</v>
      </c>
      <c r="D2240" s="33" t="s">
        <v>184</v>
      </c>
      <c r="E2240" s="33" t="s">
        <v>787</v>
      </c>
      <c r="F2240" s="37">
        <v>1119.6299999999999</v>
      </c>
      <c r="G2240" s="33">
        <v>18</v>
      </c>
      <c r="H2240" s="33">
        <v>18</v>
      </c>
      <c r="I2240" s="37">
        <f>Table1[[#This Row],[SumOfPaid]]*Table1[[#This Row],[Actuarial Factor 6/13/22]]</f>
        <v>1399.1187878830312</v>
      </c>
      <c r="J2240" s="33">
        <v>1.2496260263506975</v>
      </c>
      <c r="K2240" s="33" t="s">
        <v>283</v>
      </c>
      <c r="L2240" s="33" t="s">
        <v>805</v>
      </c>
      <c r="M2240" s="35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40" s="35" t="str">
        <f>IFERROR(IF(Table1[[#This Row],[Medicare Rate in CR]]&gt;0,"Y","N"),"N")</f>
        <v>Y</v>
      </c>
      <c r="O2240" s="40">
        <f>Table1[[#This Row],[Medicare Rate in CR]]*Table1[[#This Row],[SumOfUnits]]*Table1[[#This Row],[Actuarial Factor 6/13/22]]</f>
        <v>4023.1459993155445</v>
      </c>
      <c r="P224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4023.1459993155445</v>
      </c>
      <c r="Q2240" s="37">
        <f>Table1[[#This Row],[Trended Medicare Pricing for all RHCs]]-Table1[[#This Row],[SumOfSFY23 Estimated Payment 6/13/2022]]</f>
        <v>2624.0272114325135</v>
      </c>
      <c r="R2240" s="35">
        <f>Table1[[#This Row],[SumOfUnits]]*Table1[[#This Row],[Actuarial Factor 6/13/22]]</f>
        <v>22.493268474312554</v>
      </c>
    </row>
    <row r="2241" spans="1:18" x14ac:dyDescent="0.2">
      <c r="A2241" s="178" t="s">
        <v>104</v>
      </c>
      <c r="B2241" s="33" t="s">
        <v>829</v>
      </c>
      <c r="C2241" s="33" t="s">
        <v>249</v>
      </c>
      <c r="D2241" s="33" t="s">
        <v>2</v>
      </c>
      <c r="E2241" s="33" t="s">
        <v>800</v>
      </c>
      <c r="F2241" s="37">
        <v>188.31</v>
      </c>
      <c r="G2241" s="33">
        <v>3</v>
      </c>
      <c r="H2241" s="33">
        <v>3</v>
      </c>
      <c r="I2241" s="37">
        <f>Table1[[#This Row],[SumOfPaid]]*Table1[[#This Row],[Actuarial Factor 6/13/22]]</f>
        <v>246.17009742869428</v>
      </c>
      <c r="J2241" s="33">
        <v>1.307259823847349</v>
      </c>
      <c r="K2241" s="33" t="s">
        <v>283</v>
      </c>
      <c r="L2241" s="33" t="s">
        <v>805</v>
      </c>
      <c r="M2241" s="35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41" s="35" t="str">
        <f>IFERROR(IF(Table1[[#This Row],[Medicare Rate in CR]]&gt;0,"Y","N"),"N")</f>
        <v>Y</v>
      </c>
      <c r="O2241" s="40">
        <f>Table1[[#This Row],[Medicare Rate in CR]]*Table1[[#This Row],[SumOfUnits]]*Table1[[#This Row],[Actuarial Factor 6/13/22]]</f>
        <v>701.44947628001057</v>
      </c>
      <c r="P224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701.44947628001057</v>
      </c>
      <c r="Q2241" s="37">
        <f>Table1[[#This Row],[Trended Medicare Pricing for all RHCs]]-Table1[[#This Row],[SumOfSFY23 Estimated Payment 6/13/2022]]</f>
        <v>455.27937885131632</v>
      </c>
      <c r="R2241" s="35">
        <f>Table1[[#This Row],[SumOfUnits]]*Table1[[#This Row],[Actuarial Factor 6/13/22]]</f>
        <v>3.9217794715420471</v>
      </c>
    </row>
    <row r="2242" spans="1:18" x14ac:dyDescent="0.2">
      <c r="A2242" s="178" t="s">
        <v>104</v>
      </c>
      <c r="B2242" s="33" t="s">
        <v>829</v>
      </c>
      <c r="C2242" s="33" t="s">
        <v>249</v>
      </c>
      <c r="D2242" s="33" t="s">
        <v>185</v>
      </c>
      <c r="E2242" s="33" t="s">
        <v>797</v>
      </c>
      <c r="F2242" s="37">
        <v>125.54</v>
      </c>
      <c r="G2242" s="33">
        <v>2</v>
      </c>
      <c r="H2242" s="33">
        <v>2</v>
      </c>
      <c r="I2242" s="37">
        <f>Table1[[#This Row],[SumOfPaid]]*Table1[[#This Row],[Actuarial Factor 6/13/22]]</f>
        <v>136.88721179950667</v>
      </c>
      <c r="J2242" s="33">
        <v>1.0903872215987467</v>
      </c>
      <c r="K2242" s="33" t="s">
        <v>283</v>
      </c>
      <c r="L2242" s="33" t="s">
        <v>805</v>
      </c>
      <c r="M2242" s="35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42" s="35" t="str">
        <f>IFERROR(IF(Table1[[#This Row],[Medicare Rate in CR]]&gt;0,"Y","N"),"N")</f>
        <v>Y</v>
      </c>
      <c r="O2242" s="40">
        <f>Table1[[#This Row],[Medicare Rate in CR]]*Table1[[#This Row],[SumOfUnits]]*Table1[[#This Row],[Actuarial Factor 6/13/22]]</f>
        <v>390.05331691030369</v>
      </c>
      <c r="P224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390.05331691030369</v>
      </c>
      <c r="Q2242" s="37">
        <f>Table1[[#This Row],[Trended Medicare Pricing for all RHCs]]-Table1[[#This Row],[SumOfSFY23 Estimated Payment 6/13/2022]]</f>
        <v>253.16610511079702</v>
      </c>
      <c r="R2242" s="35">
        <f>Table1[[#This Row],[SumOfUnits]]*Table1[[#This Row],[Actuarial Factor 6/13/22]]</f>
        <v>2.1807744431974934</v>
      </c>
    </row>
    <row r="2243" spans="1:18" x14ac:dyDescent="0.2">
      <c r="A2243" s="178" t="s">
        <v>104</v>
      </c>
      <c r="B2243" s="33" t="s">
        <v>829</v>
      </c>
      <c r="C2243" s="33" t="s">
        <v>249</v>
      </c>
      <c r="D2243" s="33" t="s">
        <v>185</v>
      </c>
      <c r="E2243" s="33" t="s">
        <v>795</v>
      </c>
      <c r="F2243" s="37">
        <v>3698.76</v>
      </c>
      <c r="G2243" s="33">
        <v>60</v>
      </c>
      <c r="H2243" s="33">
        <v>60</v>
      </c>
      <c r="I2243" s="37">
        <f>Table1[[#This Row],[SumOfPaid]]*Table1[[#This Row],[Actuarial Factor 6/13/22]]</f>
        <v>4217.6150602649141</v>
      </c>
      <c r="J2243" s="33">
        <v>1.1402781094920766</v>
      </c>
      <c r="K2243" s="33" t="s">
        <v>283</v>
      </c>
      <c r="L2243" s="33" t="s">
        <v>805</v>
      </c>
      <c r="M2243" s="35">
        <f>IFERROR(INDEX(FreeStand_MedicareCRs!E:E,MATCH(Table1[[#This Row],[Medicare Number]],FreeStand_MedicareCRs!A:A,0)),INDEX(HospitalBased_Mdcr_Rates!G:G,MATCH(Table1[[#This Row],[Medicare Number]],HospitalBased_Mdcr_Rates!E:E,0)))</f>
        <v>178.86</v>
      </c>
      <c r="N2243" s="35" t="str">
        <f>IFERROR(IF(Table1[[#This Row],[Medicare Rate in CR]]&gt;0,"Y","N"),"N")</f>
        <v>Y</v>
      </c>
      <c r="O2243" s="40">
        <f>Table1[[#This Row],[Medicare Rate in CR]]*Table1[[#This Row],[SumOfUnits]]*Table1[[#This Row],[Actuarial Factor 6/13/22]]</f>
        <v>12237.00855982517</v>
      </c>
      <c r="P224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12237.00855982517</v>
      </c>
      <c r="Q2243" s="37">
        <f>Table1[[#This Row],[Trended Medicare Pricing for all RHCs]]-Table1[[#This Row],[SumOfSFY23 Estimated Payment 6/13/2022]]</f>
        <v>8019.3934995602558</v>
      </c>
      <c r="R2243" s="35">
        <f>Table1[[#This Row],[SumOfUnits]]*Table1[[#This Row],[Actuarial Factor 6/13/22]]</f>
        <v>68.4166865695246</v>
      </c>
    </row>
    <row r="2244" spans="1:18" x14ac:dyDescent="0.2">
      <c r="A2244" s="178" t="s">
        <v>105</v>
      </c>
      <c r="B2244" s="33" t="s">
        <v>711</v>
      </c>
      <c r="C2244" s="33" t="s">
        <v>413</v>
      </c>
      <c r="D2244" s="33" t="s">
        <v>184</v>
      </c>
      <c r="E2244" s="33" t="s">
        <v>792</v>
      </c>
      <c r="F2244" s="37">
        <v>129.22</v>
      </c>
      <c r="G2244" s="33">
        <v>1</v>
      </c>
      <c r="H2244" s="33">
        <v>1</v>
      </c>
      <c r="I2244" s="37">
        <f>Table1[[#This Row],[SumOfPaid]]*Table1[[#This Row],[Actuarial Factor 6/13/22]]</f>
        <v>193.87518056165439</v>
      </c>
      <c r="J2244" s="33">
        <v>1.5003496406257111</v>
      </c>
      <c r="K2244" s="33" t="s">
        <v>392</v>
      </c>
      <c r="L2244" s="33" t="s">
        <v>805</v>
      </c>
      <c r="M2244" s="35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44" s="35" t="str">
        <f>IFERROR(IF(Table1[[#This Row],[Medicare Rate in CR]]&gt;0,"Y","N"),"N")</f>
        <v>Y</v>
      </c>
      <c r="O2244" s="40">
        <f>Table1[[#This Row],[Medicare Rate in CR]]*Table1[[#This Row],[SumOfUnits]]*Table1[[#This Row],[Actuarial Factor 6/13/22]]</f>
        <v>310.37733015624087</v>
      </c>
      <c r="P224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310.37733015624087</v>
      </c>
      <c r="Q2244" s="37">
        <f>Table1[[#This Row],[Trended Medicare Pricing for all RHCs]]-Table1[[#This Row],[SumOfSFY23 Estimated Payment 6/13/2022]]</f>
        <v>116.50214959458648</v>
      </c>
      <c r="R2244" s="35">
        <f>Table1[[#This Row],[SumOfUnits]]*Table1[[#This Row],[Actuarial Factor 6/13/22]]</f>
        <v>1.5003496406257111</v>
      </c>
    </row>
    <row r="2245" spans="1:18" x14ac:dyDescent="0.2">
      <c r="A2245" s="178" t="s">
        <v>105</v>
      </c>
      <c r="B2245" s="33" t="s">
        <v>711</v>
      </c>
      <c r="C2245" s="33" t="s">
        <v>413</v>
      </c>
      <c r="D2245" s="33" t="s">
        <v>184</v>
      </c>
      <c r="E2245" s="33" t="s">
        <v>786</v>
      </c>
      <c r="F2245" s="37">
        <v>5636.6100000000006</v>
      </c>
      <c r="G2245" s="33">
        <v>70</v>
      </c>
      <c r="H2245" s="33">
        <v>70</v>
      </c>
      <c r="I2245" s="37">
        <f>Table1[[#This Row],[SumOfPaid]]*Table1[[#This Row],[Actuarial Factor 6/13/22]]</f>
        <v>8011.865664082804</v>
      </c>
      <c r="J2245" s="33">
        <v>1.4213979083319235</v>
      </c>
      <c r="K2245" s="33" t="s">
        <v>392</v>
      </c>
      <c r="L2245" s="33" t="s">
        <v>805</v>
      </c>
      <c r="M2245" s="35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45" s="35" t="str">
        <f>IFERROR(IF(Table1[[#This Row],[Medicare Rate in CR]]&gt;0,"Y","N"),"N")</f>
        <v>Y</v>
      </c>
      <c r="O2245" s="40">
        <f>Table1[[#This Row],[Medicare Rate in CR]]*Table1[[#This Row],[SumOfUnits]]*Table1[[#This Row],[Actuarial Factor 6/13/22]]</f>
        <v>20583.12097076375</v>
      </c>
      <c r="P224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20583.12097076375</v>
      </c>
      <c r="Q2245" s="37">
        <f>Table1[[#This Row],[Trended Medicare Pricing for all RHCs]]-Table1[[#This Row],[SumOfSFY23 Estimated Payment 6/13/2022]]</f>
        <v>12571.255306680945</v>
      </c>
      <c r="R2245" s="35">
        <f>Table1[[#This Row],[SumOfUnits]]*Table1[[#This Row],[Actuarial Factor 6/13/22]]</f>
        <v>99.497853583234644</v>
      </c>
    </row>
    <row r="2246" spans="1:18" x14ac:dyDescent="0.2">
      <c r="A2246" s="178" t="s">
        <v>105</v>
      </c>
      <c r="B2246" s="33" t="s">
        <v>711</v>
      </c>
      <c r="C2246" s="33" t="s">
        <v>413</v>
      </c>
      <c r="D2246" s="33" t="s">
        <v>184</v>
      </c>
      <c r="E2246" s="33" t="s">
        <v>790</v>
      </c>
      <c r="F2246" s="37">
        <v>2308.36</v>
      </c>
      <c r="G2246" s="33">
        <v>34</v>
      </c>
      <c r="H2246" s="33">
        <v>34</v>
      </c>
      <c r="I2246" s="37">
        <f>Table1[[#This Row],[SumOfPaid]]*Table1[[#This Row],[Actuarial Factor 6/13/22]]</f>
        <v>4967.5404725272538</v>
      </c>
      <c r="J2246" s="33">
        <v>2.1519782323932373</v>
      </c>
      <c r="K2246" s="33" t="s">
        <v>392</v>
      </c>
      <c r="L2246" s="33" t="s">
        <v>805</v>
      </c>
      <c r="M2246" s="35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46" s="35" t="str">
        <f>IFERROR(IF(Table1[[#This Row],[Medicare Rate in CR]]&gt;0,"Y","N"),"N")</f>
        <v>Y</v>
      </c>
      <c r="O2246" s="40">
        <f>Table1[[#This Row],[Medicare Rate in CR]]*Table1[[#This Row],[SumOfUnits]]*Table1[[#This Row],[Actuarial Factor 6/13/22]]</f>
        <v>15136.111055796426</v>
      </c>
      <c r="P224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15136.111055796426</v>
      </c>
      <c r="Q2246" s="37">
        <f>Table1[[#This Row],[Trended Medicare Pricing for all RHCs]]-Table1[[#This Row],[SumOfSFY23 Estimated Payment 6/13/2022]]</f>
        <v>10168.570583269171</v>
      </c>
      <c r="R2246" s="35">
        <f>Table1[[#This Row],[SumOfUnits]]*Table1[[#This Row],[Actuarial Factor 6/13/22]]</f>
        <v>73.167259901370073</v>
      </c>
    </row>
    <row r="2247" spans="1:18" x14ac:dyDescent="0.2">
      <c r="A2247" s="178" t="s">
        <v>105</v>
      </c>
      <c r="B2247" s="33" t="s">
        <v>711</v>
      </c>
      <c r="C2247" s="33" t="s">
        <v>413</v>
      </c>
      <c r="D2247" s="33" t="s">
        <v>184</v>
      </c>
      <c r="E2247" s="33" t="s">
        <v>793</v>
      </c>
      <c r="F2247" s="37">
        <v>71.56</v>
      </c>
      <c r="G2247" s="33">
        <v>1</v>
      </c>
      <c r="H2247" s="33">
        <v>1</v>
      </c>
      <c r="I2247" s="37">
        <f>Table1[[#This Row],[SumOfPaid]]*Table1[[#This Row],[Actuarial Factor 6/13/22]]</f>
        <v>153.99556231006005</v>
      </c>
      <c r="J2247" s="33">
        <v>2.1519782323932373</v>
      </c>
      <c r="K2247" s="33" t="s">
        <v>392</v>
      </c>
      <c r="L2247" s="33" t="s">
        <v>805</v>
      </c>
      <c r="M2247" s="35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47" s="35" t="str">
        <f>IFERROR(IF(Table1[[#This Row],[Medicare Rate in CR]]&gt;0,"Y","N"),"N")</f>
        <v>Y</v>
      </c>
      <c r="O2247" s="40">
        <f>Table1[[#This Row],[Medicare Rate in CR]]*Table1[[#This Row],[SumOfUnits]]*Table1[[#This Row],[Actuarial Factor 6/13/22]]</f>
        <v>445.179736935189</v>
      </c>
      <c r="P224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445.179736935189</v>
      </c>
      <c r="Q2247" s="37">
        <f>Table1[[#This Row],[Trended Medicare Pricing for all RHCs]]-Table1[[#This Row],[SumOfSFY23 Estimated Payment 6/13/2022]]</f>
        <v>291.18417462512895</v>
      </c>
      <c r="R2247" s="35">
        <f>Table1[[#This Row],[SumOfUnits]]*Table1[[#This Row],[Actuarial Factor 6/13/22]]</f>
        <v>2.1519782323932373</v>
      </c>
    </row>
    <row r="2248" spans="1:18" x14ac:dyDescent="0.2">
      <c r="A2248" s="178" t="s">
        <v>105</v>
      </c>
      <c r="B2248" s="33" t="s">
        <v>711</v>
      </c>
      <c r="C2248" s="33" t="s">
        <v>413</v>
      </c>
      <c r="D2248" s="33" t="s">
        <v>184</v>
      </c>
      <c r="E2248" s="33" t="s">
        <v>789</v>
      </c>
      <c r="F2248" s="37">
        <v>5884.49</v>
      </c>
      <c r="G2248" s="33">
        <v>82</v>
      </c>
      <c r="H2248" s="33">
        <v>82</v>
      </c>
      <c r="I2248" s="37">
        <f>Table1[[#This Row],[SumOfPaid]]*Table1[[#This Row],[Actuarial Factor 6/13/22]]</f>
        <v>8893.7258326343363</v>
      </c>
      <c r="J2248" s="33">
        <v>1.5113843056296021</v>
      </c>
      <c r="K2248" s="33" t="s">
        <v>392</v>
      </c>
      <c r="L2248" s="33" t="s">
        <v>805</v>
      </c>
      <c r="M2248" s="35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48" s="35" t="str">
        <f>IFERROR(IF(Table1[[#This Row],[Medicare Rate in CR]]&gt;0,"Y","N"),"N")</f>
        <v>Y</v>
      </c>
      <c r="O2248" s="40">
        <f>Table1[[#This Row],[Medicare Rate in CR]]*Table1[[#This Row],[SumOfUnits]]*Table1[[#This Row],[Actuarial Factor 6/13/22]]</f>
        <v>25638.125847058855</v>
      </c>
      <c r="P2248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25638.125847058855</v>
      </c>
      <c r="Q2248" s="37">
        <f>Table1[[#This Row],[Trended Medicare Pricing for all RHCs]]-Table1[[#This Row],[SumOfSFY23 Estimated Payment 6/13/2022]]</f>
        <v>16744.400014424518</v>
      </c>
      <c r="R2248" s="35">
        <f>Table1[[#This Row],[SumOfUnits]]*Table1[[#This Row],[Actuarial Factor 6/13/22]]</f>
        <v>123.93351306162738</v>
      </c>
    </row>
    <row r="2249" spans="1:18" x14ac:dyDescent="0.2">
      <c r="A2249" s="178" t="s">
        <v>105</v>
      </c>
      <c r="B2249" s="33" t="s">
        <v>711</v>
      </c>
      <c r="C2249" s="33" t="s">
        <v>413</v>
      </c>
      <c r="D2249" s="33" t="s">
        <v>184</v>
      </c>
      <c r="E2249" s="33" t="s">
        <v>791</v>
      </c>
      <c r="F2249" s="37">
        <v>28.61</v>
      </c>
      <c r="G2249" s="33">
        <v>1</v>
      </c>
      <c r="H2249" s="33">
        <v>1</v>
      </c>
      <c r="I2249" s="37">
        <f>Table1[[#This Row],[SumOfPaid]]*Table1[[#This Row],[Actuarial Factor 6/13/22]]</f>
        <v>48.76058022114897</v>
      </c>
      <c r="J2249" s="33">
        <v>1.7043194764470107</v>
      </c>
      <c r="K2249" s="33" t="s">
        <v>392</v>
      </c>
      <c r="L2249" s="33" t="s">
        <v>805</v>
      </c>
      <c r="M2249" s="35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49" s="35" t="str">
        <f>IFERROR(IF(Table1[[#This Row],[Medicare Rate in CR]]&gt;0,"Y","N"),"N")</f>
        <v>Y</v>
      </c>
      <c r="O2249" s="40">
        <f>Table1[[#This Row],[Medicare Rate in CR]]*Table1[[#This Row],[SumOfUnits]]*Table1[[#This Row],[Actuarial Factor 6/13/22]]</f>
        <v>352.57257009259308</v>
      </c>
      <c r="P2249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352.57257009259308</v>
      </c>
      <c r="Q2249" s="37">
        <f>Table1[[#This Row],[Trended Medicare Pricing for all RHCs]]-Table1[[#This Row],[SumOfSFY23 Estimated Payment 6/13/2022]]</f>
        <v>303.8119898714441</v>
      </c>
      <c r="R2249" s="35">
        <f>Table1[[#This Row],[SumOfUnits]]*Table1[[#This Row],[Actuarial Factor 6/13/22]]</f>
        <v>1.7043194764470107</v>
      </c>
    </row>
    <row r="2250" spans="1:18" x14ac:dyDescent="0.2">
      <c r="A2250" s="178" t="s">
        <v>105</v>
      </c>
      <c r="B2250" s="33" t="s">
        <v>711</v>
      </c>
      <c r="C2250" s="33" t="s">
        <v>413</v>
      </c>
      <c r="D2250" s="33" t="s">
        <v>184</v>
      </c>
      <c r="E2250" s="33" t="s">
        <v>788</v>
      </c>
      <c r="F2250" s="37">
        <v>3783.17</v>
      </c>
      <c r="G2250" s="33">
        <v>50</v>
      </c>
      <c r="H2250" s="33">
        <v>50</v>
      </c>
      <c r="I2250" s="37">
        <f>Table1[[#This Row],[SumOfPaid]]*Table1[[#This Row],[Actuarial Factor 6/13/22]]</f>
        <v>8259.3067382263271</v>
      </c>
      <c r="J2250" s="33">
        <v>2.1831709223287157</v>
      </c>
      <c r="K2250" s="33" t="s">
        <v>392</v>
      </c>
      <c r="L2250" s="33" t="s">
        <v>805</v>
      </c>
      <c r="M2250" s="35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50" s="35" t="str">
        <f>IFERROR(IF(Table1[[#This Row],[Medicare Rate in CR]]&gt;0,"Y","N"),"N")</f>
        <v>Y</v>
      </c>
      <c r="O2250" s="40">
        <f>Table1[[#This Row],[Medicare Rate in CR]]*Table1[[#This Row],[SumOfUnits]]*Table1[[#This Row],[Actuarial Factor 6/13/22]]</f>
        <v>22581.628435107072</v>
      </c>
      <c r="P2250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22581.628435107072</v>
      </c>
      <c r="Q2250" s="37">
        <f>Table1[[#This Row],[Trended Medicare Pricing for all RHCs]]-Table1[[#This Row],[SumOfSFY23 Estimated Payment 6/13/2022]]</f>
        <v>14322.321696880745</v>
      </c>
      <c r="R2250" s="35">
        <f>Table1[[#This Row],[SumOfUnits]]*Table1[[#This Row],[Actuarial Factor 6/13/22]]</f>
        <v>109.15854611643579</v>
      </c>
    </row>
    <row r="2251" spans="1:18" x14ac:dyDescent="0.2">
      <c r="A2251" s="178" t="s">
        <v>105</v>
      </c>
      <c r="B2251" s="33" t="s">
        <v>711</v>
      </c>
      <c r="C2251" s="33" t="s">
        <v>413</v>
      </c>
      <c r="D2251" s="33" t="s">
        <v>184</v>
      </c>
      <c r="E2251" s="33" t="s">
        <v>787</v>
      </c>
      <c r="F2251" s="37">
        <v>2286.1800000000003</v>
      </c>
      <c r="G2251" s="33">
        <v>31</v>
      </c>
      <c r="H2251" s="33">
        <v>31</v>
      </c>
      <c r="I2251" s="37">
        <f>Table1[[#This Row],[SumOfPaid]]*Table1[[#This Row],[Actuarial Factor 6/13/22]]</f>
        <v>2898.0068435824369</v>
      </c>
      <c r="J2251" s="33">
        <v>1.2676197165500689</v>
      </c>
      <c r="K2251" s="33" t="s">
        <v>392</v>
      </c>
      <c r="L2251" s="33" t="s">
        <v>805</v>
      </c>
      <c r="M2251" s="35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51" s="35" t="str">
        <f>IFERROR(IF(Table1[[#This Row],[Medicare Rate in CR]]&gt;0,"Y","N"),"N")</f>
        <v>Y</v>
      </c>
      <c r="O2251" s="40">
        <f>Table1[[#This Row],[Medicare Rate in CR]]*Table1[[#This Row],[SumOfUnits]]*Table1[[#This Row],[Actuarial Factor 6/13/22]]</f>
        <v>8129.2072136440956</v>
      </c>
      <c r="P2251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8129.2072136440956</v>
      </c>
      <c r="Q2251" s="37">
        <f>Table1[[#This Row],[Trended Medicare Pricing for all RHCs]]-Table1[[#This Row],[SumOfSFY23 Estimated Payment 6/13/2022]]</f>
        <v>5231.2003700616588</v>
      </c>
      <c r="R2251" s="35">
        <f>Table1[[#This Row],[SumOfUnits]]*Table1[[#This Row],[Actuarial Factor 6/13/22]]</f>
        <v>39.296211213052132</v>
      </c>
    </row>
    <row r="2252" spans="1:18" x14ac:dyDescent="0.2">
      <c r="A2252" s="178" t="s">
        <v>105</v>
      </c>
      <c r="B2252" s="33" t="s">
        <v>711</v>
      </c>
      <c r="C2252" s="33" t="s">
        <v>413</v>
      </c>
      <c r="D2252" s="33" t="s">
        <v>2</v>
      </c>
      <c r="E2252" s="33" t="s">
        <v>804</v>
      </c>
      <c r="F2252" s="37">
        <v>62.59</v>
      </c>
      <c r="G2252" s="33">
        <v>1</v>
      </c>
      <c r="H2252" s="33">
        <v>1</v>
      </c>
      <c r="I2252" s="37">
        <f>Table1[[#This Row],[SumOfPaid]]*Table1[[#This Row],[Actuarial Factor 6/13/22]]</f>
        <v>40.322745662981191</v>
      </c>
      <c r="J2252" s="33">
        <v>0.64423623043587142</v>
      </c>
      <c r="K2252" s="33" t="s">
        <v>392</v>
      </c>
      <c r="L2252" s="33" t="s">
        <v>805</v>
      </c>
      <c r="M2252" s="35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52" s="35" t="str">
        <f>IFERROR(IF(Table1[[#This Row],[Medicare Rate in CR]]&gt;0,"Y","N"),"N")</f>
        <v>Y</v>
      </c>
      <c r="O2252" s="40">
        <f>Table1[[#This Row],[Medicare Rate in CR]]*Table1[[#This Row],[SumOfUnits]]*Table1[[#This Row],[Actuarial Factor 6/13/22]]</f>
        <v>133.27314899026871</v>
      </c>
      <c r="P2252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133.27314899026871</v>
      </c>
      <c r="Q2252" s="37">
        <f>Table1[[#This Row],[Trended Medicare Pricing for all RHCs]]-Table1[[#This Row],[SumOfSFY23 Estimated Payment 6/13/2022]]</f>
        <v>92.950403327287518</v>
      </c>
      <c r="R2252" s="35">
        <f>Table1[[#This Row],[SumOfUnits]]*Table1[[#This Row],[Actuarial Factor 6/13/22]]</f>
        <v>0.64423623043587142</v>
      </c>
    </row>
    <row r="2253" spans="1:18" x14ac:dyDescent="0.2">
      <c r="A2253" s="178" t="s">
        <v>105</v>
      </c>
      <c r="B2253" s="33" t="s">
        <v>711</v>
      </c>
      <c r="C2253" s="33" t="s">
        <v>413</v>
      </c>
      <c r="D2253" s="33" t="s">
        <v>2</v>
      </c>
      <c r="E2253" s="33" t="s">
        <v>798</v>
      </c>
      <c r="F2253" s="37">
        <v>1566.4800000000002</v>
      </c>
      <c r="G2253" s="33">
        <v>21</v>
      </c>
      <c r="H2253" s="33">
        <v>21</v>
      </c>
      <c r="I2253" s="37">
        <f>Table1[[#This Row],[SumOfPaid]]*Table1[[#This Row],[Actuarial Factor 6/13/22]]</f>
        <v>2334.6762475718324</v>
      </c>
      <c r="J2253" s="33">
        <v>1.4903964605815792</v>
      </c>
      <c r="K2253" s="33" t="s">
        <v>392</v>
      </c>
      <c r="L2253" s="33" t="s">
        <v>805</v>
      </c>
      <c r="M2253" s="35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53" s="35" t="str">
        <f>IFERROR(IF(Table1[[#This Row],[Medicare Rate in CR]]&gt;0,"Y","N"),"N")</f>
        <v>Y</v>
      </c>
      <c r="O2253" s="40">
        <f>Table1[[#This Row],[Medicare Rate in CR]]*Table1[[#This Row],[SumOfUnits]]*Table1[[#This Row],[Actuarial Factor 6/13/22]]</f>
        <v>6474.6846318107373</v>
      </c>
      <c r="P2253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6474.6846318107373</v>
      </c>
      <c r="Q2253" s="37">
        <f>Table1[[#This Row],[Trended Medicare Pricing for all RHCs]]-Table1[[#This Row],[SumOfSFY23 Estimated Payment 6/13/2022]]</f>
        <v>4140.0083842389049</v>
      </c>
      <c r="R2253" s="35">
        <f>Table1[[#This Row],[SumOfUnits]]*Table1[[#This Row],[Actuarial Factor 6/13/22]]</f>
        <v>31.298325672213164</v>
      </c>
    </row>
    <row r="2254" spans="1:18" x14ac:dyDescent="0.2">
      <c r="A2254" s="178" t="s">
        <v>105</v>
      </c>
      <c r="B2254" s="33" t="s">
        <v>711</v>
      </c>
      <c r="C2254" s="33" t="s">
        <v>413</v>
      </c>
      <c r="D2254" s="33" t="s">
        <v>2</v>
      </c>
      <c r="E2254" s="33" t="s">
        <v>799</v>
      </c>
      <c r="F2254" s="37">
        <v>1826.72</v>
      </c>
      <c r="G2254" s="33">
        <v>24</v>
      </c>
      <c r="H2254" s="33">
        <v>24</v>
      </c>
      <c r="I2254" s="37">
        <f>Table1[[#This Row],[SumOfPaid]]*Table1[[#This Row],[Actuarial Factor 6/13/22]]</f>
        <v>2143.9741289072695</v>
      </c>
      <c r="J2254" s="33">
        <v>1.1736741968704945</v>
      </c>
      <c r="K2254" s="33" t="s">
        <v>392</v>
      </c>
      <c r="L2254" s="33" t="s">
        <v>805</v>
      </c>
      <c r="M2254" s="35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54" s="35" t="str">
        <f>IFERROR(IF(Table1[[#This Row],[Medicare Rate in CR]]&gt;0,"Y","N"),"N")</f>
        <v>Y</v>
      </c>
      <c r="O2254" s="40">
        <f>Table1[[#This Row],[Medicare Rate in CR]]*Table1[[#This Row],[SumOfUnits]]*Table1[[#This Row],[Actuarial Factor 6/13/22]]</f>
        <v>5827.1515465583807</v>
      </c>
      <c r="P2254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5827.1515465583807</v>
      </c>
      <c r="Q2254" s="37">
        <f>Table1[[#This Row],[Trended Medicare Pricing for all RHCs]]-Table1[[#This Row],[SumOfSFY23 Estimated Payment 6/13/2022]]</f>
        <v>3683.1774176511112</v>
      </c>
      <c r="R2254" s="35">
        <f>Table1[[#This Row],[SumOfUnits]]*Table1[[#This Row],[Actuarial Factor 6/13/22]]</f>
        <v>28.168180724891869</v>
      </c>
    </row>
    <row r="2255" spans="1:18" x14ac:dyDescent="0.2">
      <c r="A2255" s="178" t="s">
        <v>105</v>
      </c>
      <c r="B2255" s="33" t="s">
        <v>711</v>
      </c>
      <c r="C2255" s="33" t="s">
        <v>413</v>
      </c>
      <c r="D2255" s="33" t="s">
        <v>185</v>
      </c>
      <c r="E2255" s="33" t="s">
        <v>794</v>
      </c>
      <c r="F2255" s="37">
        <v>861.61999999999989</v>
      </c>
      <c r="G2255" s="33">
        <v>12</v>
      </c>
      <c r="H2255" s="33">
        <v>12</v>
      </c>
      <c r="I2255" s="37">
        <f>Table1[[#This Row],[SumOfPaid]]*Table1[[#This Row],[Actuarial Factor 6/13/22]]</f>
        <v>1087.8269482523108</v>
      </c>
      <c r="J2255" s="33">
        <v>1.2625367891324608</v>
      </c>
      <c r="K2255" s="33" t="s">
        <v>392</v>
      </c>
      <c r="L2255" s="33" t="s">
        <v>805</v>
      </c>
      <c r="M2255" s="35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55" s="35" t="str">
        <f>IFERROR(IF(Table1[[#This Row],[Medicare Rate in CR]]&gt;0,"Y","N"),"N")</f>
        <v>Y</v>
      </c>
      <c r="O2255" s="40">
        <f>Table1[[#This Row],[Medicare Rate in CR]]*Table1[[#This Row],[SumOfUnits]]*Table1[[#This Row],[Actuarial Factor 6/13/22]]</f>
        <v>3134.1718268139862</v>
      </c>
      <c r="P2255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3134.1718268139862</v>
      </c>
      <c r="Q2255" s="37">
        <f>Table1[[#This Row],[Trended Medicare Pricing for all RHCs]]-Table1[[#This Row],[SumOfSFY23 Estimated Payment 6/13/2022]]</f>
        <v>2046.3448785616754</v>
      </c>
      <c r="R2255" s="35">
        <f>Table1[[#This Row],[SumOfUnits]]*Table1[[#This Row],[Actuarial Factor 6/13/22]]</f>
        <v>15.150441469589531</v>
      </c>
    </row>
    <row r="2256" spans="1:18" x14ac:dyDescent="0.2">
      <c r="A2256" s="178" t="s">
        <v>105</v>
      </c>
      <c r="B2256" s="33" t="s">
        <v>711</v>
      </c>
      <c r="C2256" s="33" t="s">
        <v>413</v>
      </c>
      <c r="D2256" s="33" t="s">
        <v>185</v>
      </c>
      <c r="E2256" s="33" t="s">
        <v>607</v>
      </c>
      <c r="F2256" s="37">
        <v>375.54</v>
      </c>
      <c r="G2256" s="33">
        <v>6</v>
      </c>
      <c r="H2256" s="33">
        <v>6</v>
      </c>
      <c r="I2256" s="37">
        <f>Table1[[#This Row],[SumOfPaid]]*Table1[[#This Row],[Actuarial Factor 6/13/22]]</f>
        <v>544.12793265942139</v>
      </c>
      <c r="J2256" s="33">
        <v>1.4489213736470719</v>
      </c>
      <c r="K2256" s="33" t="s">
        <v>392</v>
      </c>
      <c r="L2256" s="33" t="s">
        <v>805</v>
      </c>
      <c r="M2256" s="35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56" s="35" t="str">
        <f>IFERROR(IF(Table1[[#This Row],[Medicare Rate in CR]]&gt;0,"Y","N"),"N")</f>
        <v>Y</v>
      </c>
      <c r="O2256" s="40">
        <f>Table1[[#This Row],[Medicare Rate in CR]]*Table1[[#This Row],[SumOfUnits]]*Table1[[#This Row],[Actuarial Factor 6/13/22]]</f>
        <v>1798.4301873982185</v>
      </c>
      <c r="P2256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1798.4301873982185</v>
      </c>
      <c r="Q2256" s="37">
        <f>Table1[[#This Row],[Trended Medicare Pricing for all RHCs]]-Table1[[#This Row],[SumOfSFY23 Estimated Payment 6/13/2022]]</f>
        <v>1254.3022547387973</v>
      </c>
      <c r="R2256" s="35">
        <f>Table1[[#This Row],[SumOfUnits]]*Table1[[#This Row],[Actuarial Factor 6/13/22]]</f>
        <v>8.6935282418824311</v>
      </c>
    </row>
    <row r="2257" spans="1:18" x14ac:dyDescent="0.2">
      <c r="A2257" s="178" t="s">
        <v>105</v>
      </c>
      <c r="B2257" s="33" t="s">
        <v>711</v>
      </c>
      <c r="C2257" s="33" t="s">
        <v>413</v>
      </c>
      <c r="D2257" s="33" t="s">
        <v>185</v>
      </c>
      <c r="E2257" s="33" t="s">
        <v>797</v>
      </c>
      <c r="F2257" s="37">
        <v>797.91</v>
      </c>
      <c r="G2257" s="33">
        <v>10</v>
      </c>
      <c r="H2257" s="33">
        <v>10</v>
      </c>
      <c r="I2257" s="37">
        <f>Table1[[#This Row],[SumOfPaid]]*Table1[[#This Row],[Actuarial Factor 6/13/22]]</f>
        <v>748.41777144401078</v>
      </c>
      <c r="J2257" s="33">
        <v>0.93797266789990208</v>
      </c>
      <c r="K2257" s="33" t="s">
        <v>392</v>
      </c>
      <c r="L2257" s="33" t="s">
        <v>805</v>
      </c>
      <c r="M2257" s="35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57" s="35" t="str">
        <f>IFERROR(IF(Table1[[#This Row],[Medicare Rate in CR]]&gt;0,"Y","N"),"N")</f>
        <v>Y</v>
      </c>
      <c r="O2257" s="40">
        <f>Table1[[#This Row],[Medicare Rate in CR]]*Table1[[#This Row],[SumOfUnits]]*Table1[[#This Row],[Actuarial Factor 6/13/22]]</f>
        <v>1940.3840580845272</v>
      </c>
      <c r="P2257" s="37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1940.3840580845272</v>
      </c>
      <c r="Q2257" s="37">
        <f>Table1[[#This Row],[Trended Medicare Pricing for all RHCs]]-Table1[[#This Row],[SumOfSFY23 Estimated Payment 6/13/2022]]</f>
        <v>1191.9662866405165</v>
      </c>
      <c r="R2257" s="35">
        <f>Table1[[#This Row],[SumOfUnits]]*Table1[[#This Row],[Actuarial Factor 6/13/22]]</f>
        <v>9.3797266789990204</v>
      </c>
    </row>
    <row r="2258" spans="1:18" x14ac:dyDescent="0.2">
      <c r="A2258" s="179" t="s">
        <v>105</v>
      </c>
      <c r="B2258" s="179" t="s">
        <v>711</v>
      </c>
      <c r="C2258" s="179" t="s">
        <v>413</v>
      </c>
      <c r="D2258" s="179" t="s">
        <v>185</v>
      </c>
      <c r="E2258" s="179" t="s">
        <v>796</v>
      </c>
      <c r="F2258" s="37">
        <v>1002.89</v>
      </c>
      <c r="G2258" s="179">
        <v>13</v>
      </c>
      <c r="H2258" s="179">
        <v>13</v>
      </c>
      <c r="I2258" s="37">
        <f>Table1[[#This Row],[SumOfPaid]]*Table1[[#This Row],[Actuarial Factor 6/13/22]]</f>
        <v>1006.4305770192053</v>
      </c>
      <c r="J2258" s="33">
        <v>1.0035303742376585</v>
      </c>
      <c r="K2258" s="180" t="s">
        <v>392</v>
      </c>
      <c r="L2258" s="180" t="s">
        <v>805</v>
      </c>
      <c r="M2258" s="181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58" s="181" t="str">
        <f>IFERROR(IF(Table1[[#This Row],[Medicare Rate in CR]]&gt;0,"Y","N"),"N")</f>
        <v>Y</v>
      </c>
      <c r="O2258" s="40">
        <f>Table1[[#This Row],[Medicare Rate in CR]]*Table1[[#This Row],[SumOfUnits]]*Table1[[#This Row],[Actuarial Factor 6/13/22]]</f>
        <v>2698.8042707410773</v>
      </c>
      <c r="P225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2698.8042707410773</v>
      </c>
      <c r="Q2258" s="40">
        <f>Table1[[#This Row],[Trended Medicare Pricing for all RHCs]]-Table1[[#This Row],[SumOfSFY23 Estimated Payment 6/13/2022]]</f>
        <v>1692.3736937218719</v>
      </c>
      <c r="R2258" s="181">
        <f>Table1[[#This Row],[SumOfUnits]]*Table1[[#This Row],[Actuarial Factor 6/13/22]]</f>
        <v>13.04589486508956</v>
      </c>
    </row>
    <row r="2259" spans="1:18" x14ac:dyDescent="0.2">
      <c r="A2259" s="179" t="s">
        <v>105</v>
      </c>
      <c r="B2259" s="179" t="s">
        <v>711</v>
      </c>
      <c r="C2259" s="179" t="s">
        <v>413</v>
      </c>
      <c r="D2259" s="179" t="s">
        <v>185</v>
      </c>
      <c r="E2259" s="179" t="s">
        <v>795</v>
      </c>
      <c r="F2259" s="37">
        <v>17478.32</v>
      </c>
      <c r="G2259" s="179">
        <v>212</v>
      </c>
      <c r="H2259" s="179">
        <v>212</v>
      </c>
      <c r="I2259" s="37">
        <f>Table1[[#This Row],[SumOfPaid]]*Table1[[#This Row],[Actuarial Factor 6/13/22]]</f>
        <v>21127.899661125401</v>
      </c>
      <c r="J2259" s="33">
        <v>1.2088060901233872</v>
      </c>
      <c r="K2259" s="180" t="s">
        <v>392</v>
      </c>
      <c r="L2259" s="180" t="s">
        <v>805</v>
      </c>
      <c r="M2259" s="181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59" s="181" t="str">
        <f>IFERROR(IF(Table1[[#This Row],[Medicare Rate in CR]]&gt;0,"Y","N"),"N")</f>
        <v>Y</v>
      </c>
      <c r="O2259" s="40">
        <f>Table1[[#This Row],[Medicare Rate in CR]]*Table1[[#This Row],[SumOfUnits]]*Table1[[#This Row],[Actuarial Factor 6/13/22]]</f>
        <v>53013.931763130931</v>
      </c>
      <c r="P225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53013.931763130931</v>
      </c>
      <c r="Q2259" s="40">
        <f>Table1[[#This Row],[Trended Medicare Pricing for all RHCs]]-Table1[[#This Row],[SumOfSFY23 Estimated Payment 6/13/2022]]</f>
        <v>31886.032102005531</v>
      </c>
      <c r="R2259" s="181">
        <f>Table1[[#This Row],[SumOfUnits]]*Table1[[#This Row],[Actuarial Factor 6/13/22]]</f>
        <v>256.26689110615808</v>
      </c>
    </row>
    <row r="2260" spans="1:18" x14ac:dyDescent="0.2">
      <c r="A2260" s="179" t="s">
        <v>105</v>
      </c>
      <c r="B2260" s="179" t="s">
        <v>711</v>
      </c>
      <c r="C2260" s="179" t="s">
        <v>381</v>
      </c>
      <c r="D2260" s="179" t="s">
        <v>185</v>
      </c>
      <c r="E2260" s="179" t="s">
        <v>795</v>
      </c>
      <c r="F2260" s="37">
        <v>187.77</v>
      </c>
      <c r="G2260" s="179">
        <v>3</v>
      </c>
      <c r="H2260" s="179">
        <v>3</v>
      </c>
      <c r="I2260" s="37">
        <f>Table1[[#This Row],[SumOfPaid]]*Table1[[#This Row],[Actuarial Factor 6/13/22]]</f>
        <v>225.86335568931267</v>
      </c>
      <c r="J2260" s="33">
        <v>1.2028724273809057</v>
      </c>
      <c r="K2260" s="180" t="s">
        <v>392</v>
      </c>
      <c r="L2260" s="180" t="s">
        <v>805</v>
      </c>
      <c r="M2260" s="181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60" s="181" t="str">
        <f>IFERROR(IF(Table1[[#This Row],[Medicare Rate in CR]]&gt;0,"Y","N"),"N")</f>
        <v>Y</v>
      </c>
      <c r="O2260" s="40">
        <f>Table1[[#This Row],[Medicare Rate in CR]]*Table1[[#This Row],[SumOfUnits]]*Table1[[#This Row],[Actuarial Factor 6/13/22]]</f>
        <v>746.5146571568639</v>
      </c>
      <c r="P226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746.5146571568639</v>
      </c>
      <c r="Q2260" s="40">
        <f>Table1[[#This Row],[Trended Medicare Pricing for all RHCs]]-Table1[[#This Row],[SumOfSFY23 Estimated Payment 6/13/2022]]</f>
        <v>520.65130146755121</v>
      </c>
      <c r="R2260" s="181">
        <f>Table1[[#This Row],[SumOfUnits]]*Table1[[#This Row],[Actuarial Factor 6/13/22]]</f>
        <v>3.6086172821427169</v>
      </c>
    </row>
    <row r="2261" spans="1:18" x14ac:dyDescent="0.2">
      <c r="A2261" s="179" t="s">
        <v>105</v>
      </c>
      <c r="B2261" s="179" t="s">
        <v>711</v>
      </c>
      <c r="C2261" s="179" t="s">
        <v>220</v>
      </c>
      <c r="D2261" s="179" t="s">
        <v>184</v>
      </c>
      <c r="E2261" s="179" t="s">
        <v>789</v>
      </c>
      <c r="F2261" s="37">
        <v>305.63</v>
      </c>
      <c r="G2261" s="179">
        <v>4</v>
      </c>
      <c r="H2261" s="179">
        <v>4</v>
      </c>
      <c r="I2261" s="37">
        <f>Table1[[#This Row],[SumOfPaid]]*Table1[[#This Row],[Actuarial Factor 6/13/22]]</f>
        <v>467.86879125483955</v>
      </c>
      <c r="J2261" s="33">
        <v>1.5308339863718861</v>
      </c>
      <c r="K2261" s="180" t="s">
        <v>392</v>
      </c>
      <c r="L2261" s="180" t="s">
        <v>805</v>
      </c>
      <c r="M2261" s="181">
        <f>IFERROR(INDEX(FreeStand_MedicareCRs!E:E,MATCH(Table1[[#This Row],[Medicare Number]],FreeStand_MedicareCRs!A:A,0)),INDEX(HospitalBased_Mdcr_Rates!G:G,MATCH(Table1[[#This Row],[Medicare Number]],HospitalBased_Mdcr_Rates!E:E,0)))</f>
        <v>206.87</v>
      </c>
      <c r="N2261" s="181" t="str">
        <f>IFERROR(IF(Table1[[#This Row],[Medicare Rate in CR]]&gt;0,"Y","N"),"N")</f>
        <v>Y</v>
      </c>
      <c r="O2261" s="40">
        <f>Table1[[#This Row],[Medicare Rate in CR]]*Table1[[#This Row],[SumOfUnits]]*Table1[[#This Row],[Actuarial Factor 6/13/22]]</f>
        <v>1266.7345070430083</v>
      </c>
      <c r="P226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1266.7345070430083</v>
      </c>
      <c r="Q2261" s="40">
        <f>Table1[[#This Row],[Trended Medicare Pricing for all RHCs]]-Table1[[#This Row],[SumOfSFY23 Estimated Payment 6/13/2022]]</f>
        <v>798.8657157881687</v>
      </c>
      <c r="R2261" s="181">
        <f>Table1[[#This Row],[SumOfUnits]]*Table1[[#This Row],[Actuarial Factor 6/13/22]]</f>
        <v>6.1233359454875442</v>
      </c>
    </row>
    <row r="2262" spans="1:18" x14ac:dyDescent="0.2">
      <c r="A2262" s="179" t="s">
        <v>106</v>
      </c>
      <c r="B2262" s="179" t="s">
        <v>811</v>
      </c>
      <c r="C2262" s="179" t="s">
        <v>381</v>
      </c>
      <c r="D2262" s="179" t="s">
        <v>184</v>
      </c>
      <c r="E2262" s="179" t="s">
        <v>792</v>
      </c>
      <c r="F2262" s="37">
        <v>885.19</v>
      </c>
      <c r="G2262" s="179">
        <v>10</v>
      </c>
      <c r="H2262" s="179">
        <v>10</v>
      </c>
      <c r="I2262" s="37">
        <f>Table1[[#This Row],[SumOfPaid]]*Table1[[#This Row],[Actuarial Factor 6/13/22]]</f>
        <v>1256.0291194836605</v>
      </c>
      <c r="J2262" s="33">
        <v>1.4189373123099678</v>
      </c>
      <c r="K2262" s="180" t="s">
        <v>360</v>
      </c>
      <c r="L2262" s="180" t="s">
        <v>805</v>
      </c>
      <c r="M2262" s="181">
        <f>IFERROR(INDEX(FreeStand_MedicareCRs!E:E,MATCH(Table1[[#This Row],[Medicare Number]],FreeStand_MedicareCRs!A:A,0)),INDEX(HospitalBased_Mdcr_Rates!G:G,MATCH(Table1[[#This Row],[Medicare Number]],HospitalBased_Mdcr_Rates!E:E,0)))</f>
        <v>211.32</v>
      </c>
      <c r="N2262" s="181" t="str">
        <f>IFERROR(IF(Table1[[#This Row],[Medicare Rate in CR]]&gt;0,"Y","N"),"N")</f>
        <v>Y</v>
      </c>
      <c r="O2262" s="40">
        <f>Table1[[#This Row],[Medicare Rate in CR]]*Table1[[#This Row],[SumOfUnits]]*Table1[[#This Row],[Actuarial Factor 6/13/22]]</f>
        <v>2998.4983283734236</v>
      </c>
      <c r="P226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2998.4983283734236</v>
      </c>
      <c r="Q2262" s="40">
        <f>Table1[[#This Row],[Trended Medicare Pricing for all RHCs]]-Table1[[#This Row],[SumOfSFY23 Estimated Payment 6/13/2022]]</f>
        <v>1742.4692088897632</v>
      </c>
      <c r="R2262" s="181">
        <f>Table1[[#This Row],[SumOfUnits]]*Table1[[#This Row],[Actuarial Factor 6/13/22]]</f>
        <v>14.189373123099678</v>
      </c>
    </row>
    <row r="2263" spans="1:18" x14ac:dyDescent="0.2">
      <c r="A2263" s="179" t="s">
        <v>106</v>
      </c>
      <c r="B2263" s="179" t="s">
        <v>811</v>
      </c>
      <c r="C2263" s="179" t="s">
        <v>381</v>
      </c>
      <c r="D2263" s="179" t="s">
        <v>184</v>
      </c>
      <c r="E2263" s="179" t="s">
        <v>786</v>
      </c>
      <c r="F2263" s="37">
        <v>6872.78</v>
      </c>
      <c r="G2263" s="179">
        <v>78</v>
      </c>
      <c r="H2263" s="179">
        <v>78</v>
      </c>
      <c r="I2263" s="37">
        <f>Table1[[#This Row],[SumOfPaid]]*Table1[[#This Row],[Actuarial Factor 6/13/22]]</f>
        <v>9333.4542649563246</v>
      </c>
      <c r="J2263" s="33">
        <v>1.3580318684660828</v>
      </c>
      <c r="K2263" s="180" t="s">
        <v>360</v>
      </c>
      <c r="L2263" s="180" t="s">
        <v>805</v>
      </c>
      <c r="M2263" s="181">
        <f>IFERROR(INDEX(FreeStand_MedicareCRs!E:E,MATCH(Table1[[#This Row],[Medicare Number]],FreeStand_MedicareCRs!A:A,0)),INDEX(HospitalBased_Mdcr_Rates!G:G,MATCH(Table1[[#This Row],[Medicare Number]],HospitalBased_Mdcr_Rates!E:E,0)))</f>
        <v>211.32</v>
      </c>
      <c r="N2263" s="181" t="str">
        <f>IFERROR(IF(Table1[[#This Row],[Medicare Rate in CR]]&gt;0,"Y","N"),"N")</f>
        <v>Y</v>
      </c>
      <c r="O2263" s="40">
        <f>Table1[[#This Row],[Medicare Rate in CR]]*Table1[[#This Row],[SumOfUnits]]*Table1[[#This Row],[Actuarial Factor 6/13/22]]</f>
        <v>22384.384966651702</v>
      </c>
      <c r="P226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22384.384966651702</v>
      </c>
      <c r="Q2263" s="40">
        <f>Table1[[#This Row],[Trended Medicare Pricing for all RHCs]]-Table1[[#This Row],[SumOfSFY23 Estimated Payment 6/13/2022]]</f>
        <v>13050.930701695377</v>
      </c>
      <c r="R2263" s="181">
        <f>Table1[[#This Row],[SumOfUnits]]*Table1[[#This Row],[Actuarial Factor 6/13/22]]</f>
        <v>105.92648574035447</v>
      </c>
    </row>
    <row r="2264" spans="1:18" x14ac:dyDescent="0.2">
      <c r="A2264" s="179" t="s">
        <v>106</v>
      </c>
      <c r="B2264" s="179" t="s">
        <v>811</v>
      </c>
      <c r="C2264" s="179" t="s">
        <v>381</v>
      </c>
      <c r="D2264" s="179" t="s">
        <v>184</v>
      </c>
      <c r="E2264" s="179" t="s">
        <v>790</v>
      </c>
      <c r="F2264" s="37">
        <v>3355.6</v>
      </c>
      <c r="G2264" s="179">
        <v>38</v>
      </c>
      <c r="H2264" s="179">
        <v>38</v>
      </c>
      <c r="I2264" s="37">
        <f>Table1[[#This Row],[SumOfPaid]]*Table1[[#This Row],[Actuarial Factor 6/13/22]]</f>
        <v>6872.5097186391267</v>
      </c>
      <c r="J2264" s="33">
        <v>2.048071795994495</v>
      </c>
      <c r="K2264" s="180" t="s">
        <v>360</v>
      </c>
      <c r="L2264" s="180" t="s">
        <v>805</v>
      </c>
      <c r="M2264" s="181">
        <f>IFERROR(INDEX(FreeStand_MedicareCRs!E:E,MATCH(Table1[[#This Row],[Medicare Number]],FreeStand_MedicareCRs!A:A,0)),INDEX(HospitalBased_Mdcr_Rates!G:G,MATCH(Table1[[#This Row],[Medicare Number]],HospitalBased_Mdcr_Rates!E:E,0)))</f>
        <v>211.32</v>
      </c>
      <c r="N2264" s="181" t="str">
        <f>IFERROR(IF(Table1[[#This Row],[Medicare Rate in CR]]&gt;0,"Y","N"),"N")</f>
        <v>Y</v>
      </c>
      <c r="O2264" s="40">
        <f>Table1[[#This Row],[Medicare Rate in CR]]*Table1[[#This Row],[SumOfUnits]]*Table1[[#This Row],[Actuarial Factor 6/13/22]]</f>
        <v>16446.344213323155</v>
      </c>
      <c r="P226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16446.344213323155</v>
      </c>
      <c r="Q2264" s="40">
        <f>Table1[[#This Row],[Trended Medicare Pricing for all RHCs]]-Table1[[#This Row],[SumOfSFY23 Estimated Payment 6/13/2022]]</f>
        <v>9573.834494684028</v>
      </c>
      <c r="R2264" s="181">
        <f>Table1[[#This Row],[SumOfUnits]]*Table1[[#This Row],[Actuarial Factor 6/13/22]]</f>
        <v>77.826728247790811</v>
      </c>
    </row>
    <row r="2265" spans="1:18" x14ac:dyDescent="0.2">
      <c r="A2265" s="179" t="s">
        <v>106</v>
      </c>
      <c r="B2265" s="179" t="s">
        <v>811</v>
      </c>
      <c r="C2265" s="179" t="s">
        <v>381</v>
      </c>
      <c r="D2265" s="179" t="s">
        <v>184</v>
      </c>
      <c r="E2265" s="179" t="s">
        <v>789</v>
      </c>
      <c r="F2265" s="37">
        <v>7666.6999999999989</v>
      </c>
      <c r="G2265" s="179">
        <v>87</v>
      </c>
      <c r="H2265" s="179">
        <v>87</v>
      </c>
      <c r="I2265" s="37">
        <f>Table1[[#This Row],[SumOfPaid]]*Table1[[#This Row],[Actuarial Factor 6/13/22]]</f>
        <v>11395.331243831295</v>
      </c>
      <c r="J2265" s="33">
        <v>1.4863410911906423</v>
      </c>
      <c r="K2265" s="180" t="s">
        <v>360</v>
      </c>
      <c r="L2265" s="180" t="s">
        <v>805</v>
      </c>
      <c r="M2265" s="181">
        <f>IFERROR(INDEX(FreeStand_MedicareCRs!E:E,MATCH(Table1[[#This Row],[Medicare Number]],FreeStand_MedicareCRs!A:A,0)),INDEX(HospitalBased_Mdcr_Rates!G:G,MATCH(Table1[[#This Row],[Medicare Number]],HospitalBased_Mdcr_Rates!E:E,0)))</f>
        <v>211.32</v>
      </c>
      <c r="N2265" s="181" t="str">
        <f>IFERROR(IF(Table1[[#This Row],[Medicare Rate in CR]]&gt;0,"Y","N"),"N")</f>
        <v>Y</v>
      </c>
      <c r="O2265" s="40">
        <f>Table1[[#This Row],[Medicare Rate in CR]]*Table1[[#This Row],[SumOfUnits]]*Table1[[#This Row],[Actuarial Factor 6/13/22]]</f>
        <v>27326.143146965369</v>
      </c>
      <c r="P226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27326.143146965369</v>
      </c>
      <c r="Q2265" s="40">
        <f>Table1[[#This Row],[Trended Medicare Pricing for all RHCs]]-Table1[[#This Row],[SumOfSFY23 Estimated Payment 6/13/2022]]</f>
        <v>15930.811903134074</v>
      </c>
      <c r="R2265" s="181">
        <f>Table1[[#This Row],[SumOfUnits]]*Table1[[#This Row],[Actuarial Factor 6/13/22]]</f>
        <v>129.31167493358589</v>
      </c>
    </row>
    <row r="2266" spans="1:18" x14ac:dyDescent="0.2">
      <c r="A2266" s="179" t="s">
        <v>106</v>
      </c>
      <c r="B2266" s="179" t="s">
        <v>811</v>
      </c>
      <c r="C2266" s="179" t="s">
        <v>381</v>
      </c>
      <c r="D2266" s="179" t="s">
        <v>184</v>
      </c>
      <c r="E2266" s="179" t="s">
        <v>791</v>
      </c>
      <c r="F2266" s="37">
        <v>177.3</v>
      </c>
      <c r="G2266" s="179">
        <v>2</v>
      </c>
      <c r="H2266" s="179">
        <v>2</v>
      </c>
      <c r="I2266" s="37">
        <f>Table1[[#This Row],[SumOfPaid]]*Table1[[#This Row],[Actuarial Factor 6/13/22]]</f>
        <v>286.8591654128744</v>
      </c>
      <c r="J2266" s="33">
        <v>1.6179309949964713</v>
      </c>
      <c r="K2266" s="180" t="s">
        <v>360</v>
      </c>
      <c r="L2266" s="180" t="s">
        <v>805</v>
      </c>
      <c r="M2266" s="181">
        <f>IFERROR(INDEX(FreeStand_MedicareCRs!E:E,MATCH(Table1[[#This Row],[Medicare Number]],FreeStand_MedicareCRs!A:A,0)),INDEX(HospitalBased_Mdcr_Rates!G:G,MATCH(Table1[[#This Row],[Medicare Number]],HospitalBased_Mdcr_Rates!E:E,0)))</f>
        <v>211.32</v>
      </c>
      <c r="N2266" s="181" t="str">
        <f>IFERROR(IF(Table1[[#This Row],[Medicare Rate in CR]]&gt;0,"Y","N"),"N")</f>
        <v>Y</v>
      </c>
      <c r="O2266" s="40">
        <f>Table1[[#This Row],[Medicare Rate in CR]]*Table1[[#This Row],[SumOfUnits]]*Table1[[#This Row],[Actuarial Factor 6/13/22]]</f>
        <v>683.80235572530864</v>
      </c>
      <c r="P226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683.80235572530864</v>
      </c>
      <c r="Q2266" s="40">
        <f>Table1[[#This Row],[Trended Medicare Pricing for all RHCs]]-Table1[[#This Row],[SumOfSFY23 Estimated Payment 6/13/2022]]</f>
        <v>396.94319031243424</v>
      </c>
      <c r="R2266" s="181">
        <f>Table1[[#This Row],[SumOfUnits]]*Table1[[#This Row],[Actuarial Factor 6/13/22]]</f>
        <v>3.2358619899929426</v>
      </c>
    </row>
    <row r="2267" spans="1:18" x14ac:dyDescent="0.2">
      <c r="A2267" s="179" t="s">
        <v>106</v>
      </c>
      <c r="B2267" s="179" t="s">
        <v>811</v>
      </c>
      <c r="C2267" s="179" t="s">
        <v>381</v>
      </c>
      <c r="D2267" s="179" t="s">
        <v>184</v>
      </c>
      <c r="E2267" s="179" t="s">
        <v>788</v>
      </c>
      <c r="F2267" s="37">
        <v>1676.4899999999998</v>
      </c>
      <c r="G2267" s="179">
        <v>19</v>
      </c>
      <c r="H2267" s="179">
        <v>19</v>
      </c>
      <c r="I2267" s="37">
        <f>Table1[[#This Row],[SumOfPaid]]*Table1[[#This Row],[Actuarial Factor 6/13/22]]</f>
        <v>3075.8077326646739</v>
      </c>
      <c r="J2267" s="33">
        <v>1.8346710882049249</v>
      </c>
      <c r="K2267" s="180" t="s">
        <v>360</v>
      </c>
      <c r="L2267" s="180" t="s">
        <v>805</v>
      </c>
      <c r="M2267" s="181">
        <f>IFERROR(INDEX(FreeStand_MedicareCRs!E:E,MATCH(Table1[[#This Row],[Medicare Number]],FreeStand_MedicareCRs!A:A,0)),INDEX(HospitalBased_Mdcr_Rates!G:G,MATCH(Table1[[#This Row],[Medicare Number]],HospitalBased_Mdcr_Rates!E:E,0)))</f>
        <v>211.32</v>
      </c>
      <c r="N2267" s="181" t="str">
        <f>IFERROR(IF(Table1[[#This Row],[Medicare Rate in CR]]&gt;0,"Y","N"),"N")</f>
        <v>Y</v>
      </c>
      <c r="O2267" s="40">
        <f>Table1[[#This Row],[Medicare Rate in CR]]*Table1[[#This Row],[SumOfUnits]]*Table1[[#This Row],[Actuarial Factor 6/13/22]]</f>
        <v>7366.3511928298294</v>
      </c>
      <c r="P226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7366.3511928298294</v>
      </c>
      <c r="Q2267" s="40">
        <f>Table1[[#This Row],[Trended Medicare Pricing for all RHCs]]-Table1[[#This Row],[SumOfSFY23 Estimated Payment 6/13/2022]]</f>
        <v>4290.5434601651559</v>
      </c>
      <c r="R2267" s="181">
        <f>Table1[[#This Row],[SumOfUnits]]*Table1[[#This Row],[Actuarial Factor 6/13/22]]</f>
        <v>34.858750675893575</v>
      </c>
    </row>
    <row r="2268" spans="1:18" x14ac:dyDescent="0.2">
      <c r="A2268" s="179" t="s">
        <v>106</v>
      </c>
      <c r="B2268" s="179" t="s">
        <v>811</v>
      </c>
      <c r="C2268" s="179" t="s">
        <v>381</v>
      </c>
      <c r="D2268" s="179" t="s">
        <v>184</v>
      </c>
      <c r="E2268" s="179" t="s">
        <v>787</v>
      </c>
      <c r="F2268" s="37">
        <v>3087.0299999999997</v>
      </c>
      <c r="G2268" s="179">
        <v>35</v>
      </c>
      <c r="H2268" s="179">
        <v>35</v>
      </c>
      <c r="I2268" s="37">
        <f>Table1[[#This Row],[SumOfPaid]]*Table1[[#This Row],[Actuarial Factor 6/13/22]]</f>
        <v>3735.8912143436919</v>
      </c>
      <c r="J2268" s="33">
        <v>1.210189474784402</v>
      </c>
      <c r="K2268" s="180" t="s">
        <v>360</v>
      </c>
      <c r="L2268" s="180" t="s">
        <v>805</v>
      </c>
      <c r="M2268" s="181">
        <f>IFERROR(INDEX(FreeStand_MedicareCRs!E:E,MATCH(Table1[[#This Row],[Medicare Number]],FreeStand_MedicareCRs!A:A,0)),INDEX(HospitalBased_Mdcr_Rates!G:G,MATCH(Table1[[#This Row],[Medicare Number]],HospitalBased_Mdcr_Rates!E:E,0)))</f>
        <v>211.32</v>
      </c>
      <c r="N2268" s="181" t="str">
        <f>IFERROR(IF(Table1[[#This Row],[Medicare Rate in CR]]&gt;0,"Y","N"),"N")</f>
        <v>Y</v>
      </c>
      <c r="O2268" s="40">
        <f>Table1[[#This Row],[Medicare Rate in CR]]*Table1[[#This Row],[SumOfUnits]]*Table1[[#This Row],[Actuarial Factor 6/13/22]]</f>
        <v>8950.8033934003943</v>
      </c>
      <c r="P226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8950.8033934003943</v>
      </c>
      <c r="Q2268" s="40">
        <f>Table1[[#This Row],[Trended Medicare Pricing for all RHCs]]-Table1[[#This Row],[SumOfSFY23 Estimated Payment 6/13/2022]]</f>
        <v>5214.9121790567024</v>
      </c>
      <c r="R2268" s="181">
        <f>Table1[[#This Row],[SumOfUnits]]*Table1[[#This Row],[Actuarial Factor 6/13/22]]</f>
        <v>42.35663161745407</v>
      </c>
    </row>
    <row r="2269" spans="1:18" x14ac:dyDescent="0.2">
      <c r="A2269" s="179" t="s">
        <v>106</v>
      </c>
      <c r="B2269" s="179" t="s">
        <v>811</v>
      </c>
      <c r="C2269" s="179" t="s">
        <v>381</v>
      </c>
      <c r="D2269" s="179" t="s">
        <v>185</v>
      </c>
      <c r="E2269" s="179" t="s">
        <v>607</v>
      </c>
      <c r="F2269" s="37">
        <v>87.34</v>
      </c>
      <c r="G2269" s="179">
        <v>1</v>
      </c>
      <c r="H2269" s="179">
        <v>1</v>
      </c>
      <c r="I2269" s="37">
        <f>Table1[[#This Row],[SumOfPaid]]*Table1[[#This Row],[Actuarial Factor 6/13/22]]</f>
        <v>148.65224576060322</v>
      </c>
      <c r="J2269" s="33">
        <v>1.7019950281726954</v>
      </c>
      <c r="K2269" s="180" t="s">
        <v>360</v>
      </c>
      <c r="L2269" s="180" t="s">
        <v>805</v>
      </c>
      <c r="M2269" s="181">
        <f>IFERROR(INDEX(FreeStand_MedicareCRs!E:E,MATCH(Table1[[#This Row],[Medicare Number]],FreeStand_MedicareCRs!A:A,0)),INDEX(HospitalBased_Mdcr_Rates!G:G,MATCH(Table1[[#This Row],[Medicare Number]],HospitalBased_Mdcr_Rates!E:E,0)))</f>
        <v>211.32</v>
      </c>
      <c r="N2269" s="181" t="str">
        <f>IFERROR(IF(Table1[[#This Row],[Medicare Rate in CR]]&gt;0,"Y","N"),"N")</f>
        <v>Y</v>
      </c>
      <c r="O2269" s="40">
        <f>Table1[[#This Row],[Medicare Rate in CR]]*Table1[[#This Row],[SumOfUnits]]*Table1[[#This Row],[Actuarial Factor 6/13/22]]</f>
        <v>359.66558935345398</v>
      </c>
      <c r="P226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359.66558935345398</v>
      </c>
      <c r="Q2269" s="40">
        <f>Table1[[#This Row],[Trended Medicare Pricing for all RHCs]]-Table1[[#This Row],[SumOfSFY23 Estimated Payment 6/13/2022]]</f>
        <v>211.01334359285076</v>
      </c>
      <c r="R2269" s="181">
        <f>Table1[[#This Row],[SumOfUnits]]*Table1[[#This Row],[Actuarial Factor 6/13/22]]</f>
        <v>1.7019950281726954</v>
      </c>
    </row>
    <row r="2270" spans="1:18" x14ac:dyDescent="0.2">
      <c r="A2270" s="179" t="s">
        <v>106</v>
      </c>
      <c r="B2270" s="179" t="s">
        <v>811</v>
      </c>
      <c r="C2270" s="179" t="s">
        <v>381</v>
      </c>
      <c r="D2270" s="179" t="s">
        <v>185</v>
      </c>
      <c r="E2270" s="179" t="s">
        <v>797</v>
      </c>
      <c r="F2270" s="37">
        <v>438.01</v>
      </c>
      <c r="G2270" s="179">
        <v>5</v>
      </c>
      <c r="H2270" s="179">
        <v>5</v>
      </c>
      <c r="I2270" s="37">
        <f>Table1[[#This Row],[SumOfPaid]]*Table1[[#This Row],[Actuarial Factor 6/13/22]]</f>
        <v>434.94411398134497</v>
      </c>
      <c r="J2270" s="33">
        <v>0.99300042003914291</v>
      </c>
      <c r="K2270" s="180" t="s">
        <v>360</v>
      </c>
      <c r="L2270" s="180" t="s">
        <v>805</v>
      </c>
      <c r="M2270" s="181">
        <f>IFERROR(INDEX(FreeStand_MedicareCRs!E:E,MATCH(Table1[[#This Row],[Medicare Number]],FreeStand_MedicareCRs!A:A,0)),INDEX(HospitalBased_Mdcr_Rates!G:G,MATCH(Table1[[#This Row],[Medicare Number]],HospitalBased_Mdcr_Rates!E:E,0)))</f>
        <v>211.32</v>
      </c>
      <c r="N2270" s="181" t="str">
        <f>IFERROR(IF(Table1[[#This Row],[Medicare Rate in CR]]&gt;0,"Y","N"),"N")</f>
        <v>Y</v>
      </c>
      <c r="O2270" s="40">
        <f>Table1[[#This Row],[Medicare Rate in CR]]*Table1[[#This Row],[SumOfUnits]]*Table1[[#This Row],[Actuarial Factor 6/13/22]]</f>
        <v>1049.2042438133583</v>
      </c>
      <c r="P227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1049.2042438133583</v>
      </c>
      <c r="Q2270" s="40">
        <f>Table1[[#This Row],[Trended Medicare Pricing for all RHCs]]-Table1[[#This Row],[SumOfSFY23 Estimated Payment 6/13/2022]]</f>
        <v>614.26012983201326</v>
      </c>
      <c r="R2270" s="181">
        <f>Table1[[#This Row],[SumOfUnits]]*Table1[[#This Row],[Actuarial Factor 6/13/22]]</f>
        <v>4.965002100195715</v>
      </c>
    </row>
    <row r="2271" spans="1:18" x14ac:dyDescent="0.2">
      <c r="A2271" s="179" t="s">
        <v>106</v>
      </c>
      <c r="B2271" s="179" t="s">
        <v>811</v>
      </c>
      <c r="C2271" s="179" t="s">
        <v>381</v>
      </c>
      <c r="D2271" s="179" t="s">
        <v>185</v>
      </c>
      <c r="E2271" s="179" t="s">
        <v>795</v>
      </c>
      <c r="F2271" s="37">
        <v>2033.71</v>
      </c>
      <c r="G2271" s="179">
        <v>23</v>
      </c>
      <c r="H2271" s="179">
        <v>23</v>
      </c>
      <c r="I2271" s="37">
        <f>Table1[[#This Row],[SumOfPaid]]*Table1[[#This Row],[Actuarial Factor 6/13/22]]</f>
        <v>2446.2936842888216</v>
      </c>
      <c r="J2271" s="33">
        <v>1.2028724273809057</v>
      </c>
      <c r="K2271" s="180" t="s">
        <v>360</v>
      </c>
      <c r="L2271" s="180" t="s">
        <v>805</v>
      </c>
      <c r="M2271" s="181">
        <f>IFERROR(INDEX(FreeStand_MedicareCRs!E:E,MATCH(Table1[[#This Row],[Medicare Number]],FreeStand_MedicareCRs!A:A,0)),INDEX(HospitalBased_Mdcr_Rates!G:G,MATCH(Table1[[#This Row],[Medicare Number]],HospitalBased_Mdcr_Rates!E:E,0)))</f>
        <v>211.32</v>
      </c>
      <c r="N2271" s="181" t="str">
        <f>IFERROR(IF(Table1[[#This Row],[Medicare Rate in CR]]&gt;0,"Y","N"),"N")</f>
        <v>Y</v>
      </c>
      <c r="O2271" s="40">
        <f>Table1[[#This Row],[Medicare Rate in CR]]*Table1[[#This Row],[SumOfUnits]]*Table1[[#This Row],[Actuarial Factor 6/13/22]]</f>
        <v>5846.3930311450586</v>
      </c>
      <c r="P227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5846.3930311450586</v>
      </c>
      <c r="Q2271" s="40">
        <f>Table1[[#This Row],[Trended Medicare Pricing for all RHCs]]-Table1[[#This Row],[SumOfSFY23 Estimated Payment 6/13/2022]]</f>
        <v>3400.0993468562369</v>
      </c>
      <c r="R2271" s="181">
        <f>Table1[[#This Row],[SumOfUnits]]*Table1[[#This Row],[Actuarial Factor 6/13/22]]</f>
        <v>27.666065829760832</v>
      </c>
    </row>
    <row r="2272" spans="1:18" x14ac:dyDescent="0.2">
      <c r="A2272" s="179" t="s">
        <v>106</v>
      </c>
      <c r="B2272" s="179" t="s">
        <v>811</v>
      </c>
      <c r="C2272" s="179" t="s">
        <v>249</v>
      </c>
      <c r="D2272" s="179" t="s">
        <v>184</v>
      </c>
      <c r="E2272" s="179" t="s">
        <v>786</v>
      </c>
      <c r="F2272" s="37">
        <v>87.34</v>
      </c>
      <c r="G2272" s="179">
        <v>1</v>
      </c>
      <c r="H2272" s="179">
        <v>1</v>
      </c>
      <c r="I2272" s="37">
        <f>Table1[[#This Row],[SumOfPaid]]*Table1[[#This Row],[Actuarial Factor 6/13/22]]</f>
        <v>132.94702457839421</v>
      </c>
      <c r="J2272" s="33">
        <v>1.5221779777695694</v>
      </c>
      <c r="K2272" s="180" t="s">
        <v>360</v>
      </c>
      <c r="L2272" s="180" t="s">
        <v>805</v>
      </c>
      <c r="M2272" s="181">
        <f>IFERROR(INDEX(FreeStand_MedicareCRs!E:E,MATCH(Table1[[#This Row],[Medicare Number]],FreeStand_MedicareCRs!A:A,0)),INDEX(HospitalBased_Mdcr_Rates!G:G,MATCH(Table1[[#This Row],[Medicare Number]],HospitalBased_Mdcr_Rates!E:E,0)))</f>
        <v>211.32</v>
      </c>
      <c r="N2272" s="181" t="str">
        <f>IFERROR(IF(Table1[[#This Row],[Medicare Rate in CR]]&gt;0,"Y","N"),"N")</f>
        <v>Y</v>
      </c>
      <c r="O2272" s="40">
        <f>Table1[[#This Row],[Medicare Rate in CR]]*Table1[[#This Row],[SumOfUnits]]*Table1[[#This Row],[Actuarial Factor 6/13/22]]</f>
        <v>321.66665026226542</v>
      </c>
      <c r="P227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321.66665026226542</v>
      </c>
      <c r="Q2272" s="40">
        <f>Table1[[#This Row],[Trended Medicare Pricing for all RHCs]]-Table1[[#This Row],[SumOfSFY23 Estimated Payment 6/13/2022]]</f>
        <v>188.71962568387121</v>
      </c>
      <c r="R2272" s="181">
        <f>Table1[[#This Row],[SumOfUnits]]*Table1[[#This Row],[Actuarial Factor 6/13/22]]</f>
        <v>1.5221779777695694</v>
      </c>
    </row>
    <row r="2273" spans="1:18" x14ac:dyDescent="0.2">
      <c r="A2273" s="179" t="s">
        <v>106</v>
      </c>
      <c r="B2273" s="179" t="s">
        <v>811</v>
      </c>
      <c r="C2273" s="179" t="s">
        <v>249</v>
      </c>
      <c r="D2273" s="179" t="s">
        <v>184</v>
      </c>
      <c r="E2273" s="179" t="s">
        <v>789</v>
      </c>
      <c r="F2273" s="37">
        <v>265.95</v>
      </c>
      <c r="G2273" s="179">
        <v>3</v>
      </c>
      <c r="H2273" s="179">
        <v>3</v>
      </c>
      <c r="I2273" s="37">
        <f>Table1[[#This Row],[SumOfPaid]]*Table1[[#This Row],[Actuarial Factor 6/13/22]]</f>
        <v>412.74727008237704</v>
      </c>
      <c r="J2273" s="33">
        <v>1.551973190759079</v>
      </c>
      <c r="K2273" s="180" t="s">
        <v>360</v>
      </c>
      <c r="L2273" s="180" t="s">
        <v>805</v>
      </c>
      <c r="M2273" s="181">
        <f>IFERROR(INDEX(FreeStand_MedicareCRs!E:E,MATCH(Table1[[#This Row],[Medicare Number]],FreeStand_MedicareCRs!A:A,0)),INDEX(HospitalBased_Mdcr_Rates!G:G,MATCH(Table1[[#This Row],[Medicare Number]],HospitalBased_Mdcr_Rates!E:E,0)))</f>
        <v>211.32</v>
      </c>
      <c r="N2273" s="181" t="str">
        <f>IFERROR(IF(Table1[[#This Row],[Medicare Rate in CR]]&gt;0,"Y","N"),"N")</f>
        <v>Y</v>
      </c>
      <c r="O2273" s="40">
        <f>Table1[[#This Row],[Medicare Rate in CR]]*Table1[[#This Row],[SumOfUnits]]*Table1[[#This Row],[Actuarial Factor 6/13/22]]</f>
        <v>983.8889240136258</v>
      </c>
      <c r="P227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983.8889240136258</v>
      </c>
      <c r="Q2273" s="40">
        <f>Table1[[#This Row],[Trended Medicare Pricing for all RHCs]]-Table1[[#This Row],[SumOfSFY23 Estimated Payment 6/13/2022]]</f>
        <v>571.14165393124881</v>
      </c>
      <c r="R2273" s="181">
        <f>Table1[[#This Row],[SumOfUnits]]*Table1[[#This Row],[Actuarial Factor 6/13/22]]</f>
        <v>4.6559195722772371</v>
      </c>
    </row>
    <row r="2274" spans="1:18" x14ac:dyDescent="0.2">
      <c r="A2274" s="179" t="s">
        <v>106</v>
      </c>
      <c r="B2274" s="179" t="s">
        <v>811</v>
      </c>
      <c r="C2274" s="179" t="s">
        <v>249</v>
      </c>
      <c r="D2274" s="179" t="s">
        <v>184</v>
      </c>
      <c r="E2274" s="179" t="s">
        <v>791</v>
      </c>
      <c r="F2274" s="37">
        <v>87.34</v>
      </c>
      <c r="G2274" s="179">
        <v>1</v>
      </c>
      <c r="H2274" s="179">
        <v>1</v>
      </c>
      <c r="I2274" s="37">
        <f>Table1[[#This Row],[SumOfPaid]]*Table1[[#This Row],[Actuarial Factor 6/13/22]]</f>
        <v>144.68486496854632</v>
      </c>
      <c r="J2274" s="33">
        <v>1.6565704713595868</v>
      </c>
      <c r="K2274" s="180" t="s">
        <v>360</v>
      </c>
      <c r="L2274" s="180" t="s">
        <v>805</v>
      </c>
      <c r="M2274" s="181">
        <f>IFERROR(INDEX(FreeStand_MedicareCRs!E:E,MATCH(Table1[[#This Row],[Medicare Number]],FreeStand_MedicareCRs!A:A,0)),INDEX(HospitalBased_Mdcr_Rates!G:G,MATCH(Table1[[#This Row],[Medicare Number]],HospitalBased_Mdcr_Rates!E:E,0)))</f>
        <v>211.32</v>
      </c>
      <c r="N2274" s="181" t="str">
        <f>IFERROR(IF(Table1[[#This Row],[Medicare Rate in CR]]&gt;0,"Y","N"),"N")</f>
        <v>Y</v>
      </c>
      <c r="O2274" s="40">
        <f>Table1[[#This Row],[Medicare Rate in CR]]*Table1[[#This Row],[SumOfUnits]]*Table1[[#This Row],[Actuarial Factor 6/13/22]]</f>
        <v>350.06647200770789</v>
      </c>
      <c r="P227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350.06647200770789</v>
      </c>
      <c r="Q2274" s="40">
        <f>Table1[[#This Row],[Trended Medicare Pricing for all RHCs]]-Table1[[#This Row],[SumOfSFY23 Estimated Payment 6/13/2022]]</f>
        <v>205.38160703916157</v>
      </c>
      <c r="R2274" s="181">
        <f>Table1[[#This Row],[SumOfUnits]]*Table1[[#This Row],[Actuarial Factor 6/13/22]]</f>
        <v>1.6565704713595868</v>
      </c>
    </row>
    <row r="2275" spans="1:18" x14ac:dyDescent="0.2">
      <c r="A2275" s="179" t="s">
        <v>106</v>
      </c>
      <c r="B2275" s="179" t="s">
        <v>811</v>
      </c>
      <c r="C2275" s="179" t="s">
        <v>249</v>
      </c>
      <c r="D2275" s="179" t="s">
        <v>184</v>
      </c>
      <c r="E2275" s="179" t="s">
        <v>787</v>
      </c>
      <c r="F2275" s="37">
        <v>88.65</v>
      </c>
      <c r="G2275" s="179">
        <v>1</v>
      </c>
      <c r="H2275" s="179">
        <v>1</v>
      </c>
      <c r="I2275" s="37">
        <f>Table1[[#This Row],[SumOfPaid]]*Table1[[#This Row],[Actuarial Factor 6/13/22]]</f>
        <v>110.77934723598935</v>
      </c>
      <c r="J2275" s="33">
        <v>1.2496260263506975</v>
      </c>
      <c r="K2275" s="180" t="s">
        <v>360</v>
      </c>
      <c r="L2275" s="180" t="s">
        <v>805</v>
      </c>
      <c r="M2275" s="181">
        <f>IFERROR(INDEX(FreeStand_MedicareCRs!E:E,MATCH(Table1[[#This Row],[Medicare Number]],FreeStand_MedicareCRs!A:A,0)),INDEX(HospitalBased_Mdcr_Rates!G:G,MATCH(Table1[[#This Row],[Medicare Number]],HospitalBased_Mdcr_Rates!E:E,0)))</f>
        <v>211.32</v>
      </c>
      <c r="N2275" s="181" t="str">
        <f>IFERROR(IF(Table1[[#This Row],[Medicare Rate in CR]]&gt;0,"Y","N"),"N")</f>
        <v>Y</v>
      </c>
      <c r="O2275" s="40">
        <f>Table1[[#This Row],[Medicare Rate in CR]]*Table1[[#This Row],[SumOfUnits]]*Table1[[#This Row],[Actuarial Factor 6/13/22]]</f>
        <v>264.07097188842937</v>
      </c>
      <c r="P227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264.07097188842937</v>
      </c>
      <c r="Q2275" s="40">
        <f>Table1[[#This Row],[Trended Medicare Pricing for all RHCs]]-Table1[[#This Row],[SumOfSFY23 Estimated Payment 6/13/2022]]</f>
        <v>153.29162465244002</v>
      </c>
      <c r="R2275" s="181">
        <f>Table1[[#This Row],[SumOfUnits]]*Table1[[#This Row],[Actuarial Factor 6/13/22]]</f>
        <v>1.2496260263506975</v>
      </c>
    </row>
    <row r="2276" spans="1:18" x14ac:dyDescent="0.2">
      <c r="A2276" s="179" t="s">
        <v>106</v>
      </c>
      <c r="B2276" s="179" t="s">
        <v>811</v>
      </c>
      <c r="C2276" s="179" t="s">
        <v>249</v>
      </c>
      <c r="D2276" s="179" t="s">
        <v>185</v>
      </c>
      <c r="E2276" s="179" t="s">
        <v>797</v>
      </c>
      <c r="F2276" s="37">
        <v>174.68</v>
      </c>
      <c r="G2276" s="179">
        <v>2</v>
      </c>
      <c r="H2276" s="179">
        <v>2</v>
      </c>
      <c r="I2276" s="37">
        <f>Table1[[#This Row],[SumOfPaid]]*Table1[[#This Row],[Actuarial Factor 6/13/22]]</f>
        <v>190.46883986886908</v>
      </c>
      <c r="J2276" s="33">
        <v>1.0903872215987467</v>
      </c>
      <c r="K2276" s="180" t="s">
        <v>360</v>
      </c>
      <c r="L2276" s="180" t="s">
        <v>805</v>
      </c>
      <c r="M2276" s="181">
        <f>IFERROR(INDEX(FreeStand_MedicareCRs!E:E,MATCH(Table1[[#This Row],[Medicare Number]],FreeStand_MedicareCRs!A:A,0)),INDEX(HospitalBased_Mdcr_Rates!G:G,MATCH(Table1[[#This Row],[Medicare Number]],HospitalBased_Mdcr_Rates!E:E,0)))</f>
        <v>211.32</v>
      </c>
      <c r="N2276" s="181" t="str">
        <f>IFERROR(IF(Table1[[#This Row],[Medicare Rate in CR]]&gt;0,"Y","N"),"N")</f>
        <v>Y</v>
      </c>
      <c r="O2276" s="40">
        <f>Table1[[#This Row],[Medicare Rate in CR]]*Table1[[#This Row],[SumOfUnits]]*Table1[[#This Row],[Actuarial Factor 6/13/22]]</f>
        <v>460.84125533649427</v>
      </c>
      <c r="P227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460.84125533649427</v>
      </c>
      <c r="Q2276" s="40">
        <f>Table1[[#This Row],[Trended Medicare Pricing for all RHCs]]-Table1[[#This Row],[SumOfSFY23 Estimated Payment 6/13/2022]]</f>
        <v>270.37241546762516</v>
      </c>
      <c r="R2276" s="181">
        <f>Table1[[#This Row],[SumOfUnits]]*Table1[[#This Row],[Actuarial Factor 6/13/22]]</f>
        <v>2.1807744431974934</v>
      </c>
    </row>
    <row r="2277" spans="1:18" x14ac:dyDescent="0.2">
      <c r="A2277" s="179" t="s">
        <v>106</v>
      </c>
      <c r="B2277" s="179" t="s">
        <v>811</v>
      </c>
      <c r="C2277" s="179" t="s">
        <v>249</v>
      </c>
      <c r="D2277" s="179" t="s">
        <v>185</v>
      </c>
      <c r="E2277" s="179" t="s">
        <v>795</v>
      </c>
      <c r="F2277" s="37">
        <v>174.68</v>
      </c>
      <c r="G2277" s="179">
        <v>2</v>
      </c>
      <c r="H2277" s="179">
        <v>2</v>
      </c>
      <c r="I2277" s="37">
        <f>Table1[[#This Row],[SumOfPaid]]*Table1[[#This Row],[Actuarial Factor 6/13/22]]</f>
        <v>199.18378016607596</v>
      </c>
      <c r="J2277" s="33">
        <v>1.1402781094920766</v>
      </c>
      <c r="K2277" s="180" t="s">
        <v>360</v>
      </c>
      <c r="L2277" s="180" t="s">
        <v>805</v>
      </c>
      <c r="M2277" s="181">
        <f>IFERROR(INDEX(FreeStand_MedicareCRs!E:E,MATCH(Table1[[#This Row],[Medicare Number]],FreeStand_MedicareCRs!A:A,0)),INDEX(HospitalBased_Mdcr_Rates!G:G,MATCH(Table1[[#This Row],[Medicare Number]],HospitalBased_Mdcr_Rates!E:E,0)))</f>
        <v>211.32</v>
      </c>
      <c r="N2277" s="181" t="str">
        <f>IFERROR(IF(Table1[[#This Row],[Medicare Rate in CR]]&gt;0,"Y","N"),"N")</f>
        <v>Y</v>
      </c>
      <c r="O2277" s="40">
        <f>Table1[[#This Row],[Medicare Rate in CR]]*Table1[[#This Row],[SumOfUnits]]*Table1[[#This Row],[Actuarial Factor 6/13/22]]</f>
        <v>481.92714019573128</v>
      </c>
      <c r="P227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481.92714019573128</v>
      </c>
      <c r="Q2277" s="40">
        <f>Table1[[#This Row],[Trended Medicare Pricing for all RHCs]]-Table1[[#This Row],[SumOfSFY23 Estimated Payment 6/13/2022]]</f>
        <v>282.74336002965532</v>
      </c>
      <c r="R2277" s="181">
        <f>Table1[[#This Row],[SumOfUnits]]*Table1[[#This Row],[Actuarial Factor 6/13/22]]</f>
        <v>2.2805562189841533</v>
      </c>
    </row>
    <row r="2278" spans="1:18" x14ac:dyDescent="0.2">
      <c r="A2278" s="179" t="s">
        <v>107</v>
      </c>
      <c r="B2278" s="179" t="s">
        <v>677</v>
      </c>
      <c r="C2278" s="179" t="s">
        <v>421</v>
      </c>
      <c r="D2278" s="179" t="s">
        <v>184</v>
      </c>
      <c r="E2278" s="179" t="s">
        <v>789</v>
      </c>
      <c r="F2278" s="37">
        <v>130.91</v>
      </c>
      <c r="G2278" s="179">
        <v>1</v>
      </c>
      <c r="H2278" s="179">
        <v>1</v>
      </c>
      <c r="I2278" s="37">
        <f>Table1[[#This Row],[SumOfPaid]]*Table1[[#This Row],[Actuarial Factor 6/13/22]]</f>
        <v>202.54546606237278</v>
      </c>
      <c r="J2278" s="33">
        <v>1.5472115656739194</v>
      </c>
      <c r="K2278" s="180" t="s">
        <v>281</v>
      </c>
      <c r="L2278" s="180" t="s">
        <v>805</v>
      </c>
      <c r="M2278" s="181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78" s="181" t="str">
        <f>IFERROR(IF(Table1[[#This Row],[Medicare Rate in CR]]&gt;0,"Y","N"),"N")</f>
        <v>Y</v>
      </c>
      <c r="O2278" s="40">
        <f>Table1[[#This Row],[Medicare Rate in CR]]*Table1[[#This Row],[SumOfUnits]]*Table1[[#This Row],[Actuarial Factor 6/13/22]]</f>
        <v>267.48193547370715</v>
      </c>
      <c r="P227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267.48193547370715</v>
      </c>
      <c r="Q2278" s="40">
        <f>Table1[[#This Row],[Trended Medicare Pricing for all RHCs]]-Table1[[#This Row],[SumOfSFY23 Estimated Payment 6/13/2022]]</f>
        <v>64.936469411334372</v>
      </c>
      <c r="R2278" s="181">
        <f>Table1[[#This Row],[SumOfUnits]]*Table1[[#This Row],[Actuarial Factor 6/13/22]]</f>
        <v>1.5472115656739194</v>
      </c>
    </row>
    <row r="2279" spans="1:18" x14ac:dyDescent="0.2">
      <c r="A2279" s="179" t="s">
        <v>107</v>
      </c>
      <c r="B2279" s="179" t="s">
        <v>677</v>
      </c>
      <c r="C2279" s="179" t="s">
        <v>423</v>
      </c>
      <c r="D2279" s="179" t="s">
        <v>184</v>
      </c>
      <c r="E2279" s="179" t="s">
        <v>786</v>
      </c>
      <c r="F2279" s="37">
        <v>128.97999999999999</v>
      </c>
      <c r="G2279" s="179">
        <v>1</v>
      </c>
      <c r="H2279" s="179">
        <v>1</v>
      </c>
      <c r="I2279" s="37">
        <f>Table1[[#This Row],[SumOfPaid]]*Table1[[#This Row],[Actuarial Factor 6/13/22]]</f>
        <v>193.16450391658017</v>
      </c>
      <c r="J2279" s="33">
        <v>1.4976314460891627</v>
      </c>
      <c r="K2279" s="180" t="s">
        <v>281</v>
      </c>
      <c r="L2279" s="180" t="s">
        <v>805</v>
      </c>
      <c r="M2279" s="181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79" s="181" t="str">
        <f>IFERROR(IF(Table1[[#This Row],[Medicare Rate in CR]]&gt;0,"Y","N"),"N")</f>
        <v>Y</v>
      </c>
      <c r="O2279" s="40">
        <f>Table1[[#This Row],[Medicare Rate in CR]]*Table1[[#This Row],[SumOfUnits]]*Table1[[#This Row],[Actuarial Factor 6/13/22]]</f>
        <v>258.91052439989443</v>
      </c>
      <c r="P227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258.91052439989443</v>
      </c>
      <c r="Q2279" s="40">
        <f>Table1[[#This Row],[Trended Medicare Pricing for all RHCs]]-Table1[[#This Row],[SumOfSFY23 Estimated Payment 6/13/2022]]</f>
        <v>65.746020483314254</v>
      </c>
      <c r="R2279" s="181">
        <f>Table1[[#This Row],[SumOfUnits]]*Table1[[#This Row],[Actuarial Factor 6/13/22]]</f>
        <v>1.4976314460891627</v>
      </c>
    </row>
    <row r="2280" spans="1:18" x14ac:dyDescent="0.2">
      <c r="A2280" s="179" t="s">
        <v>107</v>
      </c>
      <c r="B2280" s="179" t="s">
        <v>677</v>
      </c>
      <c r="C2280" s="179" t="s">
        <v>423</v>
      </c>
      <c r="D2280" s="179" t="s">
        <v>184</v>
      </c>
      <c r="E2280" s="179" t="s">
        <v>790</v>
      </c>
      <c r="F2280" s="37">
        <v>251.38</v>
      </c>
      <c r="G2280" s="179">
        <v>2</v>
      </c>
      <c r="H2280" s="179">
        <v>2</v>
      </c>
      <c r="I2280" s="37">
        <f>Table1[[#This Row],[SumOfPaid]]*Table1[[#This Row],[Actuarial Factor 6/13/22]]</f>
        <v>526.05360436113881</v>
      </c>
      <c r="J2280" s="33">
        <v>2.0926629181364422</v>
      </c>
      <c r="K2280" s="180" t="s">
        <v>281</v>
      </c>
      <c r="L2280" s="180" t="s">
        <v>805</v>
      </c>
      <c r="M2280" s="181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80" s="181" t="str">
        <f>IFERROR(IF(Table1[[#This Row],[Medicare Rate in CR]]&gt;0,"Y","N"),"N")</f>
        <v>Y</v>
      </c>
      <c r="O2280" s="40">
        <f>Table1[[#This Row],[Medicare Rate in CR]]*Table1[[#This Row],[SumOfUnits]]*Table1[[#This Row],[Actuarial Factor 6/13/22]]</f>
        <v>723.55913057485623</v>
      </c>
      <c r="P228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723.55913057485623</v>
      </c>
      <c r="Q2280" s="40">
        <f>Table1[[#This Row],[Trended Medicare Pricing for all RHCs]]-Table1[[#This Row],[SumOfSFY23 Estimated Payment 6/13/2022]]</f>
        <v>197.50552621371742</v>
      </c>
      <c r="R2280" s="181">
        <f>Table1[[#This Row],[SumOfUnits]]*Table1[[#This Row],[Actuarial Factor 6/13/22]]</f>
        <v>4.1853258362728845</v>
      </c>
    </row>
    <row r="2281" spans="1:18" x14ac:dyDescent="0.2">
      <c r="A2281" s="179" t="s">
        <v>107</v>
      </c>
      <c r="B2281" s="179" t="s">
        <v>677</v>
      </c>
      <c r="C2281" s="179" t="s">
        <v>423</v>
      </c>
      <c r="D2281" s="179" t="s">
        <v>184</v>
      </c>
      <c r="E2281" s="179" t="s">
        <v>789</v>
      </c>
      <c r="F2281" s="37">
        <v>125.69</v>
      </c>
      <c r="G2281" s="179">
        <v>1</v>
      </c>
      <c r="H2281" s="179">
        <v>1</v>
      </c>
      <c r="I2281" s="37">
        <f>Table1[[#This Row],[SumOfPaid]]*Table1[[#This Row],[Actuarial Factor 6/13/22]]</f>
        <v>190.48012417759332</v>
      </c>
      <c r="J2281" s="33">
        <v>1.5154755682838199</v>
      </c>
      <c r="K2281" s="180" t="s">
        <v>281</v>
      </c>
      <c r="L2281" s="180" t="s">
        <v>805</v>
      </c>
      <c r="M2281" s="181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81" s="181" t="str">
        <f>IFERROR(IF(Table1[[#This Row],[Medicare Rate in CR]]&gt;0,"Y","N"),"N")</f>
        <v>Y</v>
      </c>
      <c r="O2281" s="40">
        <f>Table1[[#This Row],[Medicare Rate in CR]]*Table1[[#This Row],[SumOfUnits]]*Table1[[#This Row],[Actuarial Factor 6/13/22]]</f>
        <v>261.99541624490678</v>
      </c>
      <c r="P228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261.99541624490678</v>
      </c>
      <c r="Q2281" s="40">
        <f>Table1[[#This Row],[Trended Medicare Pricing for all RHCs]]-Table1[[#This Row],[SumOfSFY23 Estimated Payment 6/13/2022]]</f>
        <v>71.515292067313453</v>
      </c>
      <c r="R2281" s="181">
        <f>Table1[[#This Row],[SumOfUnits]]*Table1[[#This Row],[Actuarial Factor 6/13/22]]</f>
        <v>1.5154755682838199</v>
      </c>
    </row>
    <row r="2282" spans="1:18" x14ac:dyDescent="0.2">
      <c r="A2282" s="179" t="s">
        <v>107</v>
      </c>
      <c r="B2282" s="179" t="s">
        <v>677</v>
      </c>
      <c r="C2282" s="179" t="s">
        <v>423</v>
      </c>
      <c r="D2282" s="179" t="s">
        <v>184</v>
      </c>
      <c r="E2282" s="179" t="s">
        <v>787</v>
      </c>
      <c r="F2282" s="37">
        <v>130.91</v>
      </c>
      <c r="G2282" s="179">
        <v>1</v>
      </c>
      <c r="H2282" s="179">
        <v>1</v>
      </c>
      <c r="I2282" s="37">
        <f>Table1[[#This Row],[SumOfPaid]]*Table1[[#This Row],[Actuarial Factor 6/13/22]]</f>
        <v>163.8502808253416</v>
      </c>
      <c r="J2282" s="33">
        <v>1.2516253977949858</v>
      </c>
      <c r="K2282" s="180" t="s">
        <v>281</v>
      </c>
      <c r="L2282" s="180" t="s">
        <v>805</v>
      </c>
      <c r="M2282" s="181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82" s="181" t="str">
        <f>IFERROR(IF(Table1[[#This Row],[Medicare Rate in CR]]&gt;0,"Y","N"),"N")</f>
        <v>Y</v>
      </c>
      <c r="O2282" s="40">
        <f>Table1[[#This Row],[Medicare Rate in CR]]*Table1[[#This Row],[SumOfUnits]]*Table1[[#This Row],[Actuarial Factor 6/13/22]]</f>
        <v>216.38099877079713</v>
      </c>
      <c r="P228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216.38099877079713</v>
      </c>
      <c r="Q2282" s="40">
        <f>Table1[[#This Row],[Trended Medicare Pricing for all RHCs]]-Table1[[#This Row],[SumOfSFY23 Estimated Payment 6/13/2022]]</f>
        <v>52.530717945455535</v>
      </c>
      <c r="R2282" s="181">
        <f>Table1[[#This Row],[SumOfUnits]]*Table1[[#This Row],[Actuarial Factor 6/13/22]]</f>
        <v>1.2516253977949858</v>
      </c>
    </row>
    <row r="2283" spans="1:18" x14ac:dyDescent="0.2">
      <c r="A2283" s="179" t="s">
        <v>107</v>
      </c>
      <c r="B2283" s="179" t="s">
        <v>677</v>
      </c>
      <c r="C2283" s="179" t="s">
        <v>423</v>
      </c>
      <c r="D2283" s="179" t="s">
        <v>185</v>
      </c>
      <c r="E2283" s="179" t="s">
        <v>795</v>
      </c>
      <c r="F2283" s="37">
        <v>257.95999999999998</v>
      </c>
      <c r="G2283" s="179">
        <v>2</v>
      </c>
      <c r="H2283" s="179">
        <v>2</v>
      </c>
      <c r="I2283" s="37">
        <f>Table1[[#This Row],[SumOfPaid]]*Table1[[#This Row],[Actuarial Factor 6/13/22]]</f>
        <v>299.88197070583806</v>
      </c>
      <c r="J2283" s="33">
        <v>1.1625134544341684</v>
      </c>
      <c r="K2283" s="180" t="s">
        <v>281</v>
      </c>
      <c r="L2283" s="180" t="s">
        <v>805</v>
      </c>
      <c r="M2283" s="181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83" s="181" t="str">
        <f>IFERROR(IF(Table1[[#This Row],[Medicare Rate in CR]]&gt;0,"Y","N"),"N")</f>
        <v>Y</v>
      </c>
      <c r="O2283" s="40">
        <f>Table1[[#This Row],[Medicare Rate in CR]]*Table1[[#This Row],[SumOfUnits]]*Table1[[#This Row],[Actuarial Factor 6/13/22]]</f>
        <v>401.95065200515808</v>
      </c>
      <c r="P228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401.95065200515808</v>
      </c>
      <c r="Q2283" s="40">
        <f>Table1[[#This Row],[Trended Medicare Pricing for all RHCs]]-Table1[[#This Row],[SumOfSFY23 Estimated Payment 6/13/2022]]</f>
        <v>102.06868129932002</v>
      </c>
      <c r="R2283" s="181">
        <f>Table1[[#This Row],[SumOfUnits]]*Table1[[#This Row],[Actuarial Factor 6/13/22]]</f>
        <v>2.3250269088683369</v>
      </c>
    </row>
    <row r="2284" spans="1:18" x14ac:dyDescent="0.2">
      <c r="A2284" s="179" t="s">
        <v>107</v>
      </c>
      <c r="B2284" s="179" t="s">
        <v>677</v>
      </c>
      <c r="C2284" s="179" t="s">
        <v>381</v>
      </c>
      <c r="D2284" s="179" t="s">
        <v>184</v>
      </c>
      <c r="E2284" s="179" t="s">
        <v>786</v>
      </c>
      <c r="F2284" s="37">
        <v>261.82</v>
      </c>
      <c r="G2284" s="179">
        <v>2</v>
      </c>
      <c r="H2284" s="179">
        <v>2</v>
      </c>
      <c r="I2284" s="37">
        <f>Table1[[#This Row],[SumOfPaid]]*Table1[[#This Row],[Actuarial Factor 6/13/22]]</f>
        <v>355.5599038017898</v>
      </c>
      <c r="J2284" s="33">
        <v>1.3580318684660828</v>
      </c>
      <c r="K2284" s="180" t="s">
        <v>281</v>
      </c>
      <c r="L2284" s="180" t="s">
        <v>805</v>
      </c>
      <c r="M2284" s="181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84" s="181" t="str">
        <f>IFERROR(IF(Table1[[#This Row],[Medicare Rate in CR]]&gt;0,"Y","N"),"N")</f>
        <v>Y</v>
      </c>
      <c r="O2284" s="40">
        <f>Table1[[#This Row],[Medicare Rate in CR]]*Table1[[#This Row],[SumOfUnits]]*Table1[[#This Row],[Actuarial Factor 6/13/22]]</f>
        <v>469.55309884083277</v>
      </c>
      <c r="P228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469.55309884083277</v>
      </c>
      <c r="Q2284" s="40">
        <f>Table1[[#This Row],[Trended Medicare Pricing for all RHCs]]-Table1[[#This Row],[SumOfSFY23 Estimated Payment 6/13/2022]]</f>
        <v>113.99319503904297</v>
      </c>
      <c r="R2284" s="181">
        <f>Table1[[#This Row],[SumOfUnits]]*Table1[[#This Row],[Actuarial Factor 6/13/22]]</f>
        <v>2.7160637369321656</v>
      </c>
    </row>
    <row r="2285" spans="1:18" x14ac:dyDescent="0.2">
      <c r="A2285" s="179" t="s">
        <v>107</v>
      </c>
      <c r="B2285" s="179" t="s">
        <v>677</v>
      </c>
      <c r="C2285" s="179" t="s">
        <v>381</v>
      </c>
      <c r="D2285" s="179" t="s">
        <v>185</v>
      </c>
      <c r="E2285" s="179" t="s">
        <v>795</v>
      </c>
      <c r="F2285" s="37">
        <v>130.91</v>
      </c>
      <c r="G2285" s="179">
        <v>1</v>
      </c>
      <c r="H2285" s="179">
        <v>1</v>
      </c>
      <c r="I2285" s="37">
        <f>Table1[[#This Row],[SumOfPaid]]*Table1[[#This Row],[Actuarial Factor 6/13/22]]</f>
        <v>157.46802946843437</v>
      </c>
      <c r="J2285" s="33">
        <v>1.2028724273809057</v>
      </c>
      <c r="K2285" s="180" t="s">
        <v>281</v>
      </c>
      <c r="L2285" s="180" t="s">
        <v>805</v>
      </c>
      <c r="M2285" s="181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85" s="181" t="str">
        <f>IFERROR(IF(Table1[[#This Row],[Medicare Rate in CR]]&gt;0,"Y","N"),"N")</f>
        <v>Y</v>
      </c>
      <c r="O2285" s="40">
        <f>Table1[[#This Row],[Medicare Rate in CR]]*Table1[[#This Row],[SumOfUnits]]*Table1[[#This Row],[Actuarial Factor 6/13/22]]</f>
        <v>207.95258524561098</v>
      </c>
      <c r="P228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207.95258524561098</v>
      </c>
      <c r="Q2285" s="40">
        <f>Table1[[#This Row],[Trended Medicare Pricing for all RHCs]]-Table1[[#This Row],[SumOfSFY23 Estimated Payment 6/13/2022]]</f>
        <v>50.48455577717661</v>
      </c>
      <c r="R2285" s="181">
        <f>Table1[[#This Row],[SumOfUnits]]*Table1[[#This Row],[Actuarial Factor 6/13/22]]</f>
        <v>1.2028724273809057</v>
      </c>
    </row>
    <row r="2286" spans="1:18" x14ac:dyDescent="0.2">
      <c r="A2286" s="179" t="s">
        <v>107</v>
      </c>
      <c r="B2286" s="179" t="s">
        <v>677</v>
      </c>
      <c r="C2286" s="179" t="s">
        <v>364</v>
      </c>
      <c r="D2286" s="179" t="s">
        <v>185</v>
      </c>
      <c r="E2286" s="179" t="s">
        <v>795</v>
      </c>
      <c r="F2286" s="37">
        <v>644.9</v>
      </c>
      <c r="G2286" s="179">
        <v>5</v>
      </c>
      <c r="H2286" s="179">
        <v>5</v>
      </c>
      <c r="I2286" s="37">
        <f>Table1[[#This Row],[SumOfPaid]]*Table1[[#This Row],[Actuarial Factor 6/13/22]]</f>
        <v>750.18932610507761</v>
      </c>
      <c r="J2286" s="33">
        <v>1.1632645776168051</v>
      </c>
      <c r="K2286" s="180" t="s">
        <v>281</v>
      </c>
      <c r="L2286" s="180" t="s">
        <v>805</v>
      </c>
      <c r="M2286" s="181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86" s="181" t="str">
        <f>IFERROR(IF(Table1[[#This Row],[Medicare Rate in CR]]&gt;0,"Y","N"),"N")</f>
        <v>Y</v>
      </c>
      <c r="O2286" s="40">
        <f>Table1[[#This Row],[Medicare Rate in CR]]*Table1[[#This Row],[SumOfUnits]]*Table1[[#This Row],[Actuarial Factor 6/13/22]]</f>
        <v>1005.5259008919663</v>
      </c>
      <c r="P228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1005.5259008919663</v>
      </c>
      <c r="Q2286" s="40">
        <f>Table1[[#This Row],[Trended Medicare Pricing for all RHCs]]-Table1[[#This Row],[SumOfSFY23 Estimated Payment 6/13/2022]]</f>
        <v>255.33657478688872</v>
      </c>
      <c r="R2286" s="181">
        <f>Table1[[#This Row],[SumOfUnits]]*Table1[[#This Row],[Actuarial Factor 6/13/22]]</f>
        <v>5.8163228880840254</v>
      </c>
    </row>
    <row r="2287" spans="1:18" x14ac:dyDescent="0.2">
      <c r="A2287" s="179" t="s">
        <v>107</v>
      </c>
      <c r="B2287" s="179" t="s">
        <v>677</v>
      </c>
      <c r="C2287" s="179" t="s">
        <v>249</v>
      </c>
      <c r="D2287" s="179" t="s">
        <v>184</v>
      </c>
      <c r="E2287" s="179" t="s">
        <v>792</v>
      </c>
      <c r="F2287" s="37">
        <v>2517.2800000000002</v>
      </c>
      <c r="G2287" s="179">
        <v>20</v>
      </c>
      <c r="H2287" s="179">
        <v>20</v>
      </c>
      <c r="I2287" s="37">
        <f>Table1[[#This Row],[SumOfPaid]]*Table1[[#This Row],[Actuarial Factor 6/13/22]]</f>
        <v>3828.0909039495132</v>
      </c>
      <c r="J2287" s="33">
        <v>1.5207251096220973</v>
      </c>
      <c r="K2287" s="180" t="s">
        <v>281</v>
      </c>
      <c r="L2287" s="180" t="s">
        <v>805</v>
      </c>
      <c r="M2287" s="181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87" s="181" t="str">
        <f>IFERROR(IF(Table1[[#This Row],[Medicare Rate in CR]]&gt;0,"Y","N"),"N")</f>
        <v>Y</v>
      </c>
      <c r="O2287" s="40">
        <f>Table1[[#This Row],[Medicare Rate in CR]]*Table1[[#This Row],[SumOfUnits]]*Table1[[#This Row],[Actuarial Factor 6/13/22]]</f>
        <v>5258.059139029363</v>
      </c>
      <c r="P228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5258.059139029363</v>
      </c>
      <c r="Q2287" s="40">
        <f>Table1[[#This Row],[Trended Medicare Pricing for all RHCs]]-Table1[[#This Row],[SumOfSFY23 Estimated Payment 6/13/2022]]</f>
        <v>1429.9682350798498</v>
      </c>
      <c r="R2287" s="181">
        <f>Table1[[#This Row],[SumOfUnits]]*Table1[[#This Row],[Actuarial Factor 6/13/22]]</f>
        <v>30.414502192441944</v>
      </c>
    </row>
    <row r="2288" spans="1:18" x14ac:dyDescent="0.2">
      <c r="A2288" s="179" t="s">
        <v>107</v>
      </c>
      <c r="B2288" s="179" t="s">
        <v>677</v>
      </c>
      <c r="C2288" s="179" t="s">
        <v>249</v>
      </c>
      <c r="D2288" s="179" t="s">
        <v>184</v>
      </c>
      <c r="E2288" s="179" t="s">
        <v>786</v>
      </c>
      <c r="F2288" s="37">
        <v>33946.87999999999</v>
      </c>
      <c r="G2288" s="179">
        <v>264</v>
      </c>
      <c r="H2288" s="179">
        <v>264</v>
      </c>
      <c r="I2288" s="37">
        <f>Table1[[#This Row],[SumOfPaid]]*Table1[[#This Row],[Actuarial Factor 6/13/22]]</f>
        <v>51673.193149986226</v>
      </c>
      <c r="J2288" s="33">
        <v>1.5221779777695694</v>
      </c>
      <c r="K2288" s="180" t="s">
        <v>281</v>
      </c>
      <c r="L2288" s="180" t="s">
        <v>805</v>
      </c>
      <c r="M2288" s="181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88" s="181" t="str">
        <f>IFERROR(IF(Table1[[#This Row],[Medicare Rate in CR]]&gt;0,"Y","N"),"N")</f>
        <v>Y</v>
      </c>
      <c r="O2288" s="40">
        <f>Table1[[#This Row],[Medicare Rate in CR]]*Table1[[#This Row],[SumOfUnits]]*Table1[[#This Row],[Actuarial Factor 6/13/22]]</f>
        <v>69472.69000235603</v>
      </c>
      <c r="P228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69472.69000235603</v>
      </c>
      <c r="Q2288" s="40">
        <f>Table1[[#This Row],[Trended Medicare Pricing for all RHCs]]-Table1[[#This Row],[SumOfSFY23 Estimated Payment 6/13/2022]]</f>
        <v>17799.496852369804</v>
      </c>
      <c r="R2288" s="181">
        <f>Table1[[#This Row],[SumOfUnits]]*Table1[[#This Row],[Actuarial Factor 6/13/22]]</f>
        <v>401.85498613116636</v>
      </c>
    </row>
    <row r="2289" spans="1:18" x14ac:dyDescent="0.2">
      <c r="A2289" s="179" t="s">
        <v>107</v>
      </c>
      <c r="B2289" s="179" t="s">
        <v>677</v>
      </c>
      <c r="C2289" s="179" t="s">
        <v>249</v>
      </c>
      <c r="D2289" s="179" t="s">
        <v>184</v>
      </c>
      <c r="E2289" s="179" t="s">
        <v>790</v>
      </c>
      <c r="F2289" s="37">
        <v>20557.589999999997</v>
      </c>
      <c r="G2289" s="179">
        <v>162</v>
      </c>
      <c r="H2289" s="179">
        <v>162</v>
      </c>
      <c r="I2289" s="37">
        <f>Table1[[#This Row],[SumOfPaid]]*Table1[[#This Row],[Actuarial Factor 6/13/22]]</f>
        <v>45990.523987106855</v>
      </c>
      <c r="J2289" s="33">
        <v>2.2371554246926251</v>
      </c>
      <c r="K2289" s="180" t="s">
        <v>281</v>
      </c>
      <c r="L2289" s="180" t="s">
        <v>805</v>
      </c>
      <c r="M2289" s="181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89" s="181" t="str">
        <f>IFERROR(IF(Table1[[#This Row],[Medicare Rate in CR]]&gt;0,"Y","N"),"N")</f>
        <v>Y</v>
      </c>
      <c r="O2289" s="40">
        <f>Table1[[#This Row],[Medicare Rate in CR]]*Table1[[#This Row],[SumOfUnits]]*Table1[[#This Row],[Actuarial Factor 6/13/22]]</f>
        <v>62655.027630979479</v>
      </c>
      <c r="P228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62655.027630979479</v>
      </c>
      <c r="Q2289" s="40">
        <f>Table1[[#This Row],[Trended Medicare Pricing for all RHCs]]-Table1[[#This Row],[SumOfSFY23 Estimated Payment 6/13/2022]]</f>
        <v>16664.503643872624</v>
      </c>
      <c r="R2289" s="181">
        <f>Table1[[#This Row],[SumOfUnits]]*Table1[[#This Row],[Actuarial Factor 6/13/22]]</f>
        <v>362.41917880020526</v>
      </c>
    </row>
    <row r="2290" spans="1:18" x14ac:dyDescent="0.2">
      <c r="A2290" s="179" t="s">
        <v>107</v>
      </c>
      <c r="B2290" s="179" t="s">
        <v>677</v>
      </c>
      <c r="C2290" s="179" t="s">
        <v>249</v>
      </c>
      <c r="D2290" s="179" t="s">
        <v>184</v>
      </c>
      <c r="E2290" s="179" t="s">
        <v>793</v>
      </c>
      <c r="F2290" s="37">
        <v>128.97999999999999</v>
      </c>
      <c r="G2290" s="179">
        <v>1</v>
      </c>
      <c r="H2290" s="179">
        <v>1</v>
      </c>
      <c r="I2290" s="37">
        <f>Table1[[#This Row],[SumOfPaid]]*Table1[[#This Row],[Actuarial Factor 6/13/22]]</f>
        <v>288.54830667685474</v>
      </c>
      <c r="J2290" s="33">
        <v>2.2371554246926251</v>
      </c>
      <c r="K2290" s="180" t="s">
        <v>281</v>
      </c>
      <c r="L2290" s="180" t="s">
        <v>805</v>
      </c>
      <c r="M2290" s="181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90" s="181" t="str">
        <f>IFERROR(IF(Table1[[#This Row],[Medicare Rate in CR]]&gt;0,"Y","N"),"N")</f>
        <v>Y</v>
      </c>
      <c r="O2290" s="40">
        <f>Table1[[#This Row],[Medicare Rate in CR]]*Table1[[#This Row],[SumOfUnits]]*Table1[[#This Row],[Actuarial Factor 6/13/22]]</f>
        <v>386.75942982086099</v>
      </c>
      <c r="P229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386.75942982086099</v>
      </c>
      <c r="Q2290" s="40">
        <f>Table1[[#This Row],[Trended Medicare Pricing for all RHCs]]-Table1[[#This Row],[SumOfSFY23 Estimated Payment 6/13/2022]]</f>
        <v>98.211123144006251</v>
      </c>
      <c r="R2290" s="181">
        <f>Table1[[#This Row],[SumOfUnits]]*Table1[[#This Row],[Actuarial Factor 6/13/22]]</f>
        <v>2.2371554246926251</v>
      </c>
    </row>
    <row r="2291" spans="1:18" x14ac:dyDescent="0.2">
      <c r="A2291" s="179" t="s">
        <v>107</v>
      </c>
      <c r="B2291" s="179" t="s">
        <v>677</v>
      </c>
      <c r="C2291" s="179" t="s">
        <v>249</v>
      </c>
      <c r="D2291" s="179" t="s">
        <v>184</v>
      </c>
      <c r="E2291" s="179" t="s">
        <v>789</v>
      </c>
      <c r="F2291" s="37">
        <v>53089.089999999982</v>
      </c>
      <c r="G2291" s="179">
        <v>426</v>
      </c>
      <c r="H2291" s="179">
        <v>426</v>
      </c>
      <c r="I2291" s="37">
        <f>Table1[[#This Row],[SumOfPaid]]*Table1[[#This Row],[Actuarial Factor 6/13/22]]</f>
        <v>82392.844401795883</v>
      </c>
      <c r="J2291" s="33">
        <v>1.551973190759079</v>
      </c>
      <c r="K2291" s="180" t="s">
        <v>281</v>
      </c>
      <c r="L2291" s="180" t="s">
        <v>805</v>
      </c>
      <c r="M2291" s="181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91" s="181" t="str">
        <f>IFERROR(IF(Table1[[#This Row],[Medicare Rate in CR]]&gt;0,"Y","N"),"N")</f>
        <v>Y</v>
      </c>
      <c r="O2291" s="40">
        <f>Table1[[#This Row],[Medicare Rate in CR]]*Table1[[#This Row],[SumOfUnits]]*Table1[[#This Row],[Actuarial Factor 6/13/22]]</f>
        <v>114297.983343051</v>
      </c>
      <c r="P229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114297.983343051</v>
      </c>
      <c r="Q2291" s="40">
        <f>Table1[[#This Row],[Trended Medicare Pricing for all RHCs]]-Table1[[#This Row],[SumOfSFY23 Estimated Payment 6/13/2022]]</f>
        <v>31905.138941255122</v>
      </c>
      <c r="R2291" s="181">
        <f>Table1[[#This Row],[SumOfUnits]]*Table1[[#This Row],[Actuarial Factor 6/13/22]]</f>
        <v>661.14057926336761</v>
      </c>
    </row>
    <row r="2292" spans="1:18" x14ac:dyDescent="0.2">
      <c r="A2292" s="179" t="s">
        <v>107</v>
      </c>
      <c r="B2292" s="179" t="s">
        <v>677</v>
      </c>
      <c r="C2292" s="179" t="s">
        <v>249</v>
      </c>
      <c r="D2292" s="179" t="s">
        <v>184</v>
      </c>
      <c r="E2292" s="179" t="s">
        <v>791</v>
      </c>
      <c r="F2292" s="37">
        <v>4328.51</v>
      </c>
      <c r="G2292" s="179">
        <v>34</v>
      </c>
      <c r="H2292" s="179">
        <v>34</v>
      </c>
      <c r="I2292" s="37">
        <f>Table1[[#This Row],[SumOfPaid]]*Table1[[#This Row],[Actuarial Factor 6/13/22]]</f>
        <v>7170.4818509846855</v>
      </c>
      <c r="J2292" s="33">
        <v>1.6565704713595868</v>
      </c>
      <c r="K2292" s="180" t="s">
        <v>281</v>
      </c>
      <c r="L2292" s="180" t="s">
        <v>805</v>
      </c>
      <c r="M2292" s="181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92" s="181" t="str">
        <f>IFERROR(IF(Table1[[#This Row],[Medicare Rate in CR]]&gt;0,"Y","N"),"N")</f>
        <v>Y</v>
      </c>
      <c r="O2292" s="40">
        <f>Table1[[#This Row],[Medicare Rate in CR]]*Table1[[#This Row],[SumOfUnits]]*Table1[[#This Row],[Actuarial Factor 6/13/22]]</f>
        <v>9737.188705013943</v>
      </c>
      <c r="P229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9737.188705013943</v>
      </c>
      <c r="Q2292" s="40">
        <f>Table1[[#This Row],[Trended Medicare Pricing for all RHCs]]-Table1[[#This Row],[SumOfSFY23 Estimated Payment 6/13/2022]]</f>
        <v>2566.7068540292576</v>
      </c>
      <c r="R2292" s="181">
        <f>Table1[[#This Row],[SumOfUnits]]*Table1[[#This Row],[Actuarial Factor 6/13/22]]</f>
        <v>56.32339602622595</v>
      </c>
    </row>
    <row r="2293" spans="1:18" x14ac:dyDescent="0.2">
      <c r="A2293" s="179" t="s">
        <v>107</v>
      </c>
      <c r="B2293" s="179" t="s">
        <v>677</v>
      </c>
      <c r="C2293" s="179" t="s">
        <v>249</v>
      </c>
      <c r="D2293" s="179" t="s">
        <v>184</v>
      </c>
      <c r="E2293" s="179" t="s">
        <v>788</v>
      </c>
      <c r="F2293" s="37">
        <v>20676.34</v>
      </c>
      <c r="G2293" s="179">
        <v>163</v>
      </c>
      <c r="H2293" s="179">
        <v>163</v>
      </c>
      <c r="I2293" s="37">
        <f>Table1[[#This Row],[SumOfPaid]]*Table1[[#This Row],[Actuarial Factor 6/13/22]]</f>
        <v>41648.773994069124</v>
      </c>
      <c r="J2293" s="33">
        <v>2.0143204258620782</v>
      </c>
      <c r="K2293" s="180" t="s">
        <v>281</v>
      </c>
      <c r="L2293" s="180" t="s">
        <v>805</v>
      </c>
      <c r="M2293" s="181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93" s="181" t="str">
        <f>IFERROR(IF(Table1[[#This Row],[Medicare Rate in CR]]&gt;0,"Y","N"),"N")</f>
        <v>Y</v>
      </c>
      <c r="O2293" s="40">
        <f>Table1[[#This Row],[Medicare Rate in CR]]*Table1[[#This Row],[SumOfUnits]]*Table1[[#This Row],[Actuarial Factor 6/13/22]]</f>
        <v>56762.42158135488</v>
      </c>
      <c r="P229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56762.42158135488</v>
      </c>
      <c r="Q2293" s="40">
        <f>Table1[[#This Row],[Trended Medicare Pricing for all RHCs]]-Table1[[#This Row],[SumOfSFY23 Estimated Payment 6/13/2022]]</f>
        <v>15113.647587285755</v>
      </c>
      <c r="R2293" s="181">
        <f>Table1[[#This Row],[SumOfUnits]]*Table1[[#This Row],[Actuarial Factor 6/13/22]]</f>
        <v>328.33422941551873</v>
      </c>
    </row>
    <row r="2294" spans="1:18" x14ac:dyDescent="0.2">
      <c r="A2294" s="179" t="s">
        <v>107</v>
      </c>
      <c r="B2294" s="179" t="s">
        <v>677</v>
      </c>
      <c r="C2294" s="179" t="s">
        <v>249</v>
      </c>
      <c r="D2294" s="179" t="s">
        <v>184</v>
      </c>
      <c r="E2294" s="179" t="s">
        <v>787</v>
      </c>
      <c r="F2294" s="37">
        <v>7902.67</v>
      </c>
      <c r="G2294" s="179">
        <v>64</v>
      </c>
      <c r="H2294" s="179">
        <v>64</v>
      </c>
      <c r="I2294" s="37">
        <f>Table1[[#This Row],[SumOfPaid]]*Table1[[#This Row],[Actuarial Factor 6/13/22]]</f>
        <v>9875.3821096608663</v>
      </c>
      <c r="J2294" s="33">
        <v>1.2496260263506975</v>
      </c>
      <c r="K2294" s="180" t="s">
        <v>281</v>
      </c>
      <c r="L2294" s="180" t="s">
        <v>805</v>
      </c>
      <c r="M2294" s="181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94" s="181" t="str">
        <f>IFERROR(IF(Table1[[#This Row],[Medicare Rate in CR]]&gt;0,"Y","N"),"N")</f>
        <v>Y</v>
      </c>
      <c r="O2294" s="40">
        <f>Table1[[#This Row],[Medicare Rate in CR]]*Table1[[#This Row],[SumOfUnits]]*Table1[[#This Row],[Actuarial Factor 6/13/22]]</f>
        <v>13826.262235872549</v>
      </c>
      <c r="P229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13826.262235872549</v>
      </c>
      <c r="Q2294" s="40">
        <f>Table1[[#This Row],[Trended Medicare Pricing for all RHCs]]-Table1[[#This Row],[SumOfSFY23 Estimated Payment 6/13/2022]]</f>
        <v>3950.8801262116831</v>
      </c>
      <c r="R2294" s="181">
        <f>Table1[[#This Row],[SumOfUnits]]*Table1[[#This Row],[Actuarial Factor 6/13/22]]</f>
        <v>79.976065686444642</v>
      </c>
    </row>
    <row r="2295" spans="1:18" x14ac:dyDescent="0.2">
      <c r="A2295" s="179" t="s">
        <v>107</v>
      </c>
      <c r="B2295" s="179" t="s">
        <v>677</v>
      </c>
      <c r="C2295" s="179" t="s">
        <v>249</v>
      </c>
      <c r="D2295" s="179" t="s">
        <v>2</v>
      </c>
      <c r="E2295" s="179" t="s">
        <v>802</v>
      </c>
      <c r="F2295" s="37">
        <v>521.71</v>
      </c>
      <c r="G2295" s="179">
        <v>4</v>
      </c>
      <c r="H2295" s="179">
        <v>4</v>
      </c>
      <c r="I2295" s="37">
        <f>Table1[[#This Row],[SumOfPaid]]*Table1[[#This Row],[Actuarial Factor 6/13/22]]</f>
        <v>549.75460074291732</v>
      </c>
      <c r="J2295" s="33">
        <v>1.0537551527532869</v>
      </c>
      <c r="K2295" s="180" t="s">
        <v>281</v>
      </c>
      <c r="L2295" s="180" t="s">
        <v>805</v>
      </c>
      <c r="M2295" s="181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95" s="181" t="str">
        <f>IFERROR(IF(Table1[[#This Row],[Medicare Rate in CR]]&gt;0,"Y","N"),"N")</f>
        <v>Y</v>
      </c>
      <c r="O2295" s="40">
        <f>Table1[[#This Row],[Medicare Rate in CR]]*Table1[[#This Row],[SumOfUnits]]*Table1[[#This Row],[Actuarial Factor 6/13/22]]</f>
        <v>728.69276323195299</v>
      </c>
      <c r="P229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728.69276323195299</v>
      </c>
      <c r="Q2295" s="40">
        <f>Table1[[#This Row],[Trended Medicare Pricing for all RHCs]]-Table1[[#This Row],[SumOfSFY23 Estimated Payment 6/13/2022]]</f>
        <v>178.93816248903568</v>
      </c>
      <c r="R2295" s="181">
        <f>Table1[[#This Row],[SumOfUnits]]*Table1[[#This Row],[Actuarial Factor 6/13/22]]</f>
        <v>4.2150206110131476</v>
      </c>
    </row>
    <row r="2296" spans="1:18" x14ac:dyDescent="0.2">
      <c r="A2296" s="179" t="s">
        <v>107</v>
      </c>
      <c r="B2296" s="179" t="s">
        <v>677</v>
      </c>
      <c r="C2296" s="179" t="s">
        <v>249</v>
      </c>
      <c r="D2296" s="179" t="s">
        <v>2</v>
      </c>
      <c r="E2296" s="179" t="s">
        <v>801</v>
      </c>
      <c r="F2296" s="37">
        <v>650.69000000000005</v>
      </c>
      <c r="G2296" s="179">
        <v>5</v>
      </c>
      <c r="H2296" s="179">
        <v>5</v>
      </c>
      <c r="I2296" s="37">
        <f>Table1[[#This Row],[SumOfPaid]]*Table1[[#This Row],[Actuarial Factor 6/13/22]]</f>
        <v>903.2081750114221</v>
      </c>
      <c r="J2296" s="33">
        <v>1.388077540781973</v>
      </c>
      <c r="K2296" s="180" t="s">
        <v>281</v>
      </c>
      <c r="L2296" s="180" t="s">
        <v>805</v>
      </c>
      <c r="M2296" s="181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96" s="181" t="str">
        <f>IFERROR(IF(Table1[[#This Row],[Medicare Rate in CR]]&gt;0,"Y","N"),"N")</f>
        <v>Y</v>
      </c>
      <c r="O2296" s="40">
        <f>Table1[[#This Row],[Medicare Rate in CR]]*Table1[[#This Row],[SumOfUnits]]*Table1[[#This Row],[Actuarial Factor 6/13/22]]</f>
        <v>1199.8542262519375</v>
      </c>
      <c r="P229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1199.8542262519375</v>
      </c>
      <c r="Q2296" s="40">
        <f>Table1[[#This Row],[Trended Medicare Pricing for all RHCs]]-Table1[[#This Row],[SumOfSFY23 Estimated Payment 6/13/2022]]</f>
        <v>296.64605124051536</v>
      </c>
      <c r="R2296" s="181">
        <f>Table1[[#This Row],[SumOfUnits]]*Table1[[#This Row],[Actuarial Factor 6/13/22]]</f>
        <v>6.9403877039098649</v>
      </c>
    </row>
    <row r="2297" spans="1:18" x14ac:dyDescent="0.2">
      <c r="A2297" s="179" t="s">
        <v>107</v>
      </c>
      <c r="B2297" s="179" t="s">
        <v>677</v>
      </c>
      <c r="C2297" s="179" t="s">
        <v>249</v>
      </c>
      <c r="D2297" s="179" t="s">
        <v>2</v>
      </c>
      <c r="E2297" s="179" t="s">
        <v>800</v>
      </c>
      <c r="F2297" s="37">
        <v>208.01</v>
      </c>
      <c r="G2297" s="179">
        <v>2</v>
      </c>
      <c r="H2297" s="179">
        <v>2</v>
      </c>
      <c r="I2297" s="37">
        <f>Table1[[#This Row],[SumOfPaid]]*Table1[[#This Row],[Actuarial Factor 6/13/22]]</f>
        <v>271.92311595848702</v>
      </c>
      <c r="J2297" s="33">
        <v>1.307259823847349</v>
      </c>
      <c r="K2297" s="180" t="s">
        <v>281</v>
      </c>
      <c r="L2297" s="180" t="s">
        <v>805</v>
      </c>
      <c r="M2297" s="181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97" s="181" t="str">
        <f>IFERROR(IF(Table1[[#This Row],[Medicare Rate in CR]]&gt;0,"Y","N"),"N")</f>
        <v>Y</v>
      </c>
      <c r="O2297" s="40">
        <f>Table1[[#This Row],[Medicare Rate in CR]]*Table1[[#This Row],[SumOfUnits]]*Table1[[#This Row],[Actuarial Factor 6/13/22]]</f>
        <v>451.99815669345935</v>
      </c>
      <c r="P229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451.99815669345935</v>
      </c>
      <c r="Q2297" s="40">
        <f>Table1[[#This Row],[Trended Medicare Pricing for all RHCs]]-Table1[[#This Row],[SumOfSFY23 Estimated Payment 6/13/2022]]</f>
        <v>180.07504073497233</v>
      </c>
      <c r="R2297" s="181">
        <f>Table1[[#This Row],[SumOfUnits]]*Table1[[#This Row],[Actuarial Factor 6/13/22]]</f>
        <v>2.6145196476946979</v>
      </c>
    </row>
    <row r="2298" spans="1:18" x14ac:dyDescent="0.2">
      <c r="A2298" s="179" t="s">
        <v>107</v>
      </c>
      <c r="B2298" s="179" t="s">
        <v>677</v>
      </c>
      <c r="C2298" s="179" t="s">
        <v>249</v>
      </c>
      <c r="D2298" s="179" t="s">
        <v>2</v>
      </c>
      <c r="E2298" s="179" t="s">
        <v>798</v>
      </c>
      <c r="F2298" s="37">
        <v>3499.83</v>
      </c>
      <c r="G2298" s="179">
        <v>27</v>
      </c>
      <c r="H2298" s="179">
        <v>27</v>
      </c>
      <c r="I2298" s="37">
        <f>Table1[[#This Row],[SumOfPaid]]*Table1[[#This Row],[Actuarial Factor 6/13/22]]</f>
        <v>5075.7888257812838</v>
      </c>
      <c r="J2298" s="33">
        <v>1.4502958217345654</v>
      </c>
      <c r="K2298" s="180" t="s">
        <v>281</v>
      </c>
      <c r="L2298" s="180" t="s">
        <v>805</v>
      </c>
      <c r="M2298" s="181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98" s="181" t="str">
        <f>IFERROR(IF(Table1[[#This Row],[Medicare Rate in CR]]&gt;0,"Y","N"),"N")</f>
        <v>Y</v>
      </c>
      <c r="O2298" s="40">
        <f>Table1[[#This Row],[Medicare Rate in CR]]*Table1[[#This Row],[SumOfUnits]]*Table1[[#This Row],[Actuarial Factor 6/13/22]]</f>
        <v>6769.6328248597356</v>
      </c>
      <c r="P229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6769.6328248597356</v>
      </c>
      <c r="Q2298" s="40">
        <f>Table1[[#This Row],[Trended Medicare Pricing for all RHCs]]-Table1[[#This Row],[SumOfSFY23 Estimated Payment 6/13/2022]]</f>
        <v>1693.8439990784518</v>
      </c>
      <c r="R2298" s="181">
        <f>Table1[[#This Row],[SumOfUnits]]*Table1[[#This Row],[Actuarial Factor 6/13/22]]</f>
        <v>39.157987186833267</v>
      </c>
    </row>
    <row r="2299" spans="1:18" x14ac:dyDescent="0.2">
      <c r="A2299" s="179" t="s">
        <v>107</v>
      </c>
      <c r="B2299" s="179" t="s">
        <v>677</v>
      </c>
      <c r="C2299" s="179" t="s">
        <v>249</v>
      </c>
      <c r="D2299" s="179" t="s">
        <v>2</v>
      </c>
      <c r="E2299" s="179" t="s">
        <v>799</v>
      </c>
      <c r="F2299" s="37">
        <v>4546.5399999999991</v>
      </c>
      <c r="G2299" s="179">
        <v>37</v>
      </c>
      <c r="H2299" s="179">
        <v>37</v>
      </c>
      <c r="I2299" s="37">
        <f>Table1[[#This Row],[SumOfPaid]]*Table1[[#This Row],[Actuarial Factor 6/13/22]]</f>
        <v>5173.9432364317972</v>
      </c>
      <c r="J2299" s="33">
        <v>1.1379957586278353</v>
      </c>
      <c r="K2299" s="180" t="s">
        <v>281</v>
      </c>
      <c r="L2299" s="180" t="s">
        <v>805</v>
      </c>
      <c r="M2299" s="181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299" s="181" t="str">
        <f>IFERROR(IF(Table1[[#This Row],[Medicare Rate in CR]]&gt;0,"Y","N"),"N")</f>
        <v>Y</v>
      </c>
      <c r="O2299" s="40">
        <f>Table1[[#This Row],[Medicare Rate in CR]]*Table1[[#This Row],[SumOfUnits]]*Table1[[#This Row],[Actuarial Factor 6/13/22]]</f>
        <v>7279.2581498084655</v>
      </c>
      <c r="P229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7279.2581498084655</v>
      </c>
      <c r="Q2299" s="40">
        <f>Table1[[#This Row],[Trended Medicare Pricing for all RHCs]]-Table1[[#This Row],[SumOfSFY23 Estimated Payment 6/13/2022]]</f>
        <v>2105.3149133766683</v>
      </c>
      <c r="R2299" s="181">
        <f>Table1[[#This Row],[SumOfUnits]]*Table1[[#This Row],[Actuarial Factor 6/13/22]]</f>
        <v>42.105843069229905</v>
      </c>
    </row>
    <row r="2300" spans="1:18" x14ac:dyDescent="0.2">
      <c r="A2300" s="179" t="s">
        <v>107</v>
      </c>
      <c r="B2300" s="179" t="s">
        <v>677</v>
      </c>
      <c r="C2300" s="179" t="s">
        <v>249</v>
      </c>
      <c r="D2300" s="179" t="s">
        <v>185</v>
      </c>
      <c r="E2300" s="179" t="s">
        <v>794</v>
      </c>
      <c r="F2300" s="37">
        <v>1039.56</v>
      </c>
      <c r="G2300" s="179">
        <v>8</v>
      </c>
      <c r="H2300" s="179">
        <v>8</v>
      </c>
      <c r="I2300" s="37">
        <f>Table1[[#This Row],[SumOfPaid]]*Table1[[#This Row],[Actuarial Factor 6/13/22]]</f>
        <v>1132.6914305898144</v>
      </c>
      <c r="J2300" s="33">
        <v>1.0895873548326354</v>
      </c>
      <c r="K2300" s="180" t="s">
        <v>281</v>
      </c>
      <c r="L2300" s="180" t="s">
        <v>805</v>
      </c>
      <c r="M2300" s="181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300" s="181" t="str">
        <f>IFERROR(IF(Table1[[#This Row],[Medicare Rate in CR]]&gt;0,"Y","N"),"N")</f>
        <v>Y</v>
      </c>
      <c r="O2300" s="40">
        <f>Table1[[#This Row],[Medicare Rate in CR]]*Table1[[#This Row],[SumOfUnits]]*Table1[[#This Row],[Actuarial Factor 6/13/22]]</f>
        <v>1506.9428952277281</v>
      </c>
      <c r="P230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1506.9428952277281</v>
      </c>
      <c r="Q2300" s="40">
        <f>Table1[[#This Row],[Trended Medicare Pricing for all RHCs]]-Table1[[#This Row],[SumOfSFY23 Estimated Payment 6/13/2022]]</f>
        <v>374.25146463791361</v>
      </c>
      <c r="R2300" s="181">
        <f>Table1[[#This Row],[SumOfUnits]]*Table1[[#This Row],[Actuarial Factor 6/13/22]]</f>
        <v>8.7166988386610829</v>
      </c>
    </row>
    <row r="2301" spans="1:18" x14ac:dyDescent="0.2">
      <c r="A2301" s="179" t="s">
        <v>107</v>
      </c>
      <c r="B2301" s="179" t="s">
        <v>677</v>
      </c>
      <c r="C2301" s="179" t="s">
        <v>249</v>
      </c>
      <c r="D2301" s="179" t="s">
        <v>185</v>
      </c>
      <c r="E2301" s="179" t="s">
        <v>797</v>
      </c>
      <c r="F2301" s="37">
        <v>9583.1199999999899</v>
      </c>
      <c r="G2301" s="179">
        <v>74</v>
      </c>
      <c r="H2301" s="179">
        <v>74</v>
      </c>
      <c r="I2301" s="37">
        <f>Table1[[#This Row],[SumOfPaid]]*Table1[[#This Row],[Actuarial Factor 6/13/22]]</f>
        <v>10449.31159104737</v>
      </c>
      <c r="J2301" s="33">
        <v>1.0903872215987467</v>
      </c>
      <c r="K2301" s="180" t="s">
        <v>281</v>
      </c>
      <c r="L2301" s="180" t="s">
        <v>805</v>
      </c>
      <c r="M2301" s="181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301" s="181" t="str">
        <f>IFERROR(IF(Table1[[#This Row],[Medicare Rate in CR]]&gt;0,"Y","N"),"N")</f>
        <v>Y</v>
      </c>
      <c r="O2301" s="40">
        <f>Table1[[#This Row],[Medicare Rate in CR]]*Table1[[#This Row],[SumOfUnits]]*Table1[[#This Row],[Actuarial Factor 6/13/22]]</f>
        <v>13949.454572379356</v>
      </c>
      <c r="P230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13949.454572379356</v>
      </c>
      <c r="Q2301" s="40">
        <f>Table1[[#This Row],[Trended Medicare Pricing for all RHCs]]-Table1[[#This Row],[SumOfSFY23 Estimated Payment 6/13/2022]]</f>
        <v>3500.1429813319864</v>
      </c>
      <c r="R2301" s="181">
        <f>Table1[[#This Row],[SumOfUnits]]*Table1[[#This Row],[Actuarial Factor 6/13/22]]</f>
        <v>80.68865439830725</v>
      </c>
    </row>
    <row r="2302" spans="1:18" x14ac:dyDescent="0.2">
      <c r="A2302" s="179" t="s">
        <v>107</v>
      </c>
      <c r="B2302" s="179" t="s">
        <v>677</v>
      </c>
      <c r="C2302" s="179" t="s">
        <v>249</v>
      </c>
      <c r="D2302" s="179" t="s">
        <v>185</v>
      </c>
      <c r="E2302" s="179" t="s">
        <v>796</v>
      </c>
      <c r="F2302" s="37">
        <v>1031.8399999999999</v>
      </c>
      <c r="G2302" s="179">
        <v>8</v>
      </c>
      <c r="H2302" s="179">
        <v>8</v>
      </c>
      <c r="I2302" s="37">
        <f>Table1[[#This Row],[SumOfPaid]]*Table1[[#This Row],[Actuarial Factor 6/13/22]]</f>
        <v>981.08548684032371</v>
      </c>
      <c r="J2302" s="33">
        <v>0.95081164409242114</v>
      </c>
      <c r="K2302" s="180" t="s">
        <v>281</v>
      </c>
      <c r="L2302" s="180" t="s">
        <v>805</v>
      </c>
      <c r="M2302" s="181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302" s="181" t="str">
        <f>IFERROR(IF(Table1[[#This Row],[Medicare Rate in CR]]&gt;0,"Y","N"),"N")</f>
        <v>Y</v>
      </c>
      <c r="O2302" s="40">
        <f>Table1[[#This Row],[Medicare Rate in CR]]*Table1[[#This Row],[SumOfUnits]]*Table1[[#This Row],[Actuarial Factor 6/13/22]]</f>
        <v>1315.010536245582</v>
      </c>
      <c r="P230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1315.010536245582</v>
      </c>
      <c r="Q2302" s="40">
        <f>Table1[[#This Row],[Trended Medicare Pricing for all RHCs]]-Table1[[#This Row],[SumOfSFY23 Estimated Payment 6/13/2022]]</f>
        <v>333.92504940525828</v>
      </c>
      <c r="R2302" s="181">
        <f>Table1[[#This Row],[SumOfUnits]]*Table1[[#This Row],[Actuarial Factor 6/13/22]]</f>
        <v>7.6064931527393691</v>
      </c>
    </row>
    <row r="2303" spans="1:18" x14ac:dyDescent="0.2">
      <c r="A2303" s="179" t="s">
        <v>107</v>
      </c>
      <c r="B2303" s="179" t="s">
        <v>677</v>
      </c>
      <c r="C2303" s="179" t="s">
        <v>249</v>
      </c>
      <c r="D2303" s="179" t="s">
        <v>185</v>
      </c>
      <c r="E2303" s="179" t="s">
        <v>795</v>
      </c>
      <c r="F2303" s="37">
        <v>41507.500000000015</v>
      </c>
      <c r="G2303" s="179">
        <v>321</v>
      </c>
      <c r="H2303" s="179">
        <v>321</v>
      </c>
      <c r="I2303" s="37">
        <f>Table1[[#This Row],[SumOfPaid]]*Table1[[#This Row],[Actuarial Factor 6/13/22]]</f>
        <v>47330.09362974239</v>
      </c>
      <c r="J2303" s="33">
        <v>1.1402781094920766</v>
      </c>
      <c r="K2303" s="180" t="s">
        <v>281</v>
      </c>
      <c r="L2303" s="180" t="s">
        <v>805</v>
      </c>
      <c r="M2303" s="181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303" s="181" t="str">
        <f>IFERROR(IF(Table1[[#This Row],[Medicare Rate in CR]]&gt;0,"Y","N"),"N")</f>
        <v>Y</v>
      </c>
      <c r="O2303" s="40">
        <f>Table1[[#This Row],[Medicare Rate in CR]]*Table1[[#This Row],[SumOfUnits]]*Table1[[#This Row],[Actuarial Factor 6/13/22]]</f>
        <v>63279.140741645853</v>
      </c>
      <c r="P230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63279.140741645853</v>
      </c>
      <c r="Q2303" s="40">
        <f>Table1[[#This Row],[Trended Medicare Pricing for all RHCs]]-Table1[[#This Row],[SumOfSFY23 Estimated Payment 6/13/2022]]</f>
        <v>15949.047111903463</v>
      </c>
      <c r="R2303" s="181">
        <f>Table1[[#This Row],[SumOfUnits]]*Table1[[#This Row],[Actuarial Factor 6/13/22]]</f>
        <v>366.0292731469566</v>
      </c>
    </row>
    <row r="2304" spans="1:18" x14ac:dyDescent="0.2">
      <c r="A2304" s="179" t="s">
        <v>107</v>
      </c>
      <c r="B2304" s="179" t="s">
        <v>677</v>
      </c>
      <c r="C2304" s="179" t="s">
        <v>220</v>
      </c>
      <c r="D2304" s="179" t="s">
        <v>184</v>
      </c>
      <c r="E2304" s="179" t="s">
        <v>792</v>
      </c>
      <c r="F2304" s="37">
        <v>259.89</v>
      </c>
      <c r="G2304" s="179">
        <v>2</v>
      </c>
      <c r="H2304" s="179">
        <v>2</v>
      </c>
      <c r="I2304" s="37">
        <f>Table1[[#This Row],[SumOfPaid]]*Table1[[#This Row],[Actuarial Factor 6/13/22]]</f>
        <v>437.11514732334967</v>
      </c>
      <c r="J2304" s="33">
        <v>1.6819236881886557</v>
      </c>
      <c r="K2304" s="180" t="s">
        <v>281</v>
      </c>
      <c r="L2304" s="180" t="s">
        <v>805</v>
      </c>
      <c r="M2304" s="181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304" s="181" t="str">
        <f>IFERROR(IF(Table1[[#This Row],[Medicare Rate in CR]]&gt;0,"Y","N"),"N")</f>
        <v>Y</v>
      </c>
      <c r="O2304" s="40">
        <f>Table1[[#This Row],[Medicare Rate in CR]]*Table1[[#This Row],[SumOfUnits]]*Table1[[#This Row],[Actuarial Factor 6/13/22]]</f>
        <v>581.54193442810958</v>
      </c>
      <c r="P230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581.54193442810958</v>
      </c>
      <c r="Q2304" s="40">
        <f>Table1[[#This Row],[Trended Medicare Pricing for all RHCs]]-Table1[[#This Row],[SumOfSFY23 Estimated Payment 6/13/2022]]</f>
        <v>144.42678710475991</v>
      </c>
      <c r="R2304" s="181">
        <f>Table1[[#This Row],[SumOfUnits]]*Table1[[#This Row],[Actuarial Factor 6/13/22]]</f>
        <v>3.3638473763773113</v>
      </c>
    </row>
    <row r="2305" spans="1:18" x14ac:dyDescent="0.2">
      <c r="A2305" s="179" t="s">
        <v>107</v>
      </c>
      <c r="B2305" s="179" t="s">
        <v>677</v>
      </c>
      <c r="C2305" s="179" t="s">
        <v>422</v>
      </c>
      <c r="D2305" s="179" t="s">
        <v>184</v>
      </c>
      <c r="E2305" s="179" t="s">
        <v>789</v>
      </c>
      <c r="F2305" s="37">
        <v>257.95999999999998</v>
      </c>
      <c r="G2305" s="179">
        <v>2</v>
      </c>
      <c r="H2305" s="179">
        <v>2</v>
      </c>
      <c r="I2305" s="37">
        <f>Table1[[#This Row],[SumOfPaid]]*Table1[[#This Row],[Actuarial Factor 6/13/22]]</f>
        <v>420.90917694935638</v>
      </c>
      <c r="J2305" s="33">
        <v>1.6316838926552815</v>
      </c>
      <c r="K2305" s="180" t="s">
        <v>281</v>
      </c>
      <c r="L2305" s="180" t="s">
        <v>805</v>
      </c>
      <c r="M2305" s="181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305" s="181" t="str">
        <f>IFERROR(IF(Table1[[#This Row],[Medicare Rate in CR]]&gt;0,"Y","N"),"N")</f>
        <v>Y</v>
      </c>
      <c r="O2305" s="40">
        <f>Table1[[#This Row],[Medicare Rate in CR]]*Table1[[#This Row],[SumOfUnits]]*Table1[[#This Row],[Actuarial Factor 6/13/22]]</f>
        <v>564.17102272449006</v>
      </c>
      <c r="P230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564.17102272449006</v>
      </c>
      <c r="Q2305" s="40">
        <f>Table1[[#This Row],[Trended Medicare Pricing for all RHCs]]-Table1[[#This Row],[SumOfSFY23 Estimated Payment 6/13/2022]]</f>
        <v>143.26184577513368</v>
      </c>
      <c r="R2305" s="181">
        <f>Table1[[#This Row],[SumOfUnits]]*Table1[[#This Row],[Actuarial Factor 6/13/22]]</f>
        <v>3.2633677853105629</v>
      </c>
    </row>
    <row r="2306" spans="1:18" x14ac:dyDescent="0.2">
      <c r="A2306" s="179" t="s">
        <v>107</v>
      </c>
      <c r="B2306" s="179" t="s">
        <v>677</v>
      </c>
      <c r="C2306" s="179" t="s">
        <v>192</v>
      </c>
      <c r="D2306" s="179" t="s">
        <v>184</v>
      </c>
      <c r="E2306" s="179" t="s">
        <v>790</v>
      </c>
      <c r="F2306" s="37">
        <v>390.79999999999995</v>
      </c>
      <c r="G2306" s="179">
        <v>3</v>
      </c>
      <c r="H2306" s="179">
        <v>3</v>
      </c>
      <c r="I2306" s="37">
        <f>Table1[[#This Row],[SumOfPaid]]*Table1[[#This Row],[Actuarial Factor 6/13/22]]</f>
        <v>762.30121022605204</v>
      </c>
      <c r="J2306" s="33">
        <v>1.9506172216633881</v>
      </c>
      <c r="K2306" s="180" t="s">
        <v>281</v>
      </c>
      <c r="L2306" s="180" t="s">
        <v>805</v>
      </c>
      <c r="M2306" s="181">
        <f>IFERROR(INDEX(FreeStand_MedicareCRs!E:E,MATCH(Table1[[#This Row],[Medicare Number]],FreeStand_MedicareCRs!A:A,0)),INDEX(HospitalBased_Mdcr_Rates!G:G,MATCH(Table1[[#This Row],[Medicare Number]],HospitalBased_Mdcr_Rates!E:E,0)))</f>
        <v>172.88</v>
      </c>
      <c r="N2306" s="181" t="str">
        <f>IFERROR(IF(Table1[[#This Row],[Medicare Rate in CR]]&gt;0,"Y","N"),"N")</f>
        <v>Y</v>
      </c>
      <c r="O2306" s="40">
        <f>Table1[[#This Row],[Medicare Rate in CR]]*Table1[[#This Row],[SumOfUnits]]*Table1[[#This Row],[Actuarial Factor 6/13/22]]</f>
        <v>1011.6681158434995</v>
      </c>
      <c r="P230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1011.6681158434995</v>
      </c>
      <c r="Q2306" s="40">
        <f>Table1[[#This Row],[Trended Medicare Pricing for all RHCs]]-Table1[[#This Row],[SumOfSFY23 Estimated Payment 6/13/2022]]</f>
        <v>249.36690561744751</v>
      </c>
      <c r="R2306" s="181">
        <f>Table1[[#This Row],[SumOfUnits]]*Table1[[#This Row],[Actuarial Factor 6/13/22]]</f>
        <v>5.8518516649901642</v>
      </c>
    </row>
    <row r="2307" spans="1:18" x14ac:dyDescent="0.2">
      <c r="A2307" s="179" t="s">
        <v>108</v>
      </c>
      <c r="B2307" s="179" t="s">
        <v>633</v>
      </c>
      <c r="C2307" s="179" t="s">
        <v>426</v>
      </c>
      <c r="D2307" s="179" t="s">
        <v>184</v>
      </c>
      <c r="E2307" s="179" t="s">
        <v>786</v>
      </c>
      <c r="F2307" s="37">
        <v>118.05</v>
      </c>
      <c r="G2307" s="179">
        <v>1</v>
      </c>
      <c r="H2307" s="179">
        <v>1</v>
      </c>
      <c r="I2307" s="37">
        <f>Table1[[#This Row],[SumOfPaid]]*Table1[[#This Row],[Actuarial Factor 6/13/22]]</f>
        <v>168.56190725358172</v>
      </c>
      <c r="J2307" s="33">
        <v>1.4278857031222509</v>
      </c>
      <c r="K2307" s="180" t="s">
        <v>280</v>
      </c>
      <c r="L2307" s="180" t="s">
        <v>805</v>
      </c>
      <c r="M2307" s="181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07" s="181" t="str">
        <f>IFERROR(IF(Table1[[#This Row],[Medicare Rate in CR]]&gt;0,"Y","N"),"N")</f>
        <v>Y</v>
      </c>
      <c r="O2307" s="40">
        <f>Table1[[#This Row],[Medicare Rate in CR]]*Table1[[#This Row],[SumOfUnits]]*Table1[[#This Row],[Actuarial Factor 6/13/22]]</f>
        <v>380.88851130786043</v>
      </c>
      <c r="P230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380.88851130786043</v>
      </c>
      <c r="Q2307" s="40">
        <f>Table1[[#This Row],[Trended Medicare Pricing for all RHCs]]-Table1[[#This Row],[SumOfSFY23 Estimated Payment 6/13/2022]]</f>
        <v>212.3266040542787</v>
      </c>
      <c r="R2307" s="181">
        <f>Table1[[#This Row],[SumOfUnits]]*Table1[[#This Row],[Actuarial Factor 6/13/22]]</f>
        <v>1.4278857031222509</v>
      </c>
    </row>
    <row r="2308" spans="1:18" x14ac:dyDescent="0.2">
      <c r="A2308" s="179" t="s">
        <v>108</v>
      </c>
      <c r="B2308" s="179" t="s">
        <v>633</v>
      </c>
      <c r="C2308" s="179" t="s">
        <v>426</v>
      </c>
      <c r="D2308" s="179" t="s">
        <v>184</v>
      </c>
      <c r="E2308" s="179" t="s">
        <v>788</v>
      </c>
      <c r="F2308" s="37">
        <v>116.31</v>
      </c>
      <c r="G2308" s="179">
        <v>1</v>
      </c>
      <c r="H2308" s="179">
        <v>1</v>
      </c>
      <c r="I2308" s="37">
        <f>Table1[[#This Row],[SumOfPaid]]*Table1[[#This Row],[Actuarial Factor 6/13/22]]</f>
        <v>253.49220172217477</v>
      </c>
      <c r="J2308" s="33">
        <v>2.179453200259434</v>
      </c>
      <c r="K2308" s="180" t="s">
        <v>280</v>
      </c>
      <c r="L2308" s="180" t="s">
        <v>805</v>
      </c>
      <c r="M2308" s="181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08" s="181" t="str">
        <f>IFERROR(IF(Table1[[#This Row],[Medicare Rate in CR]]&gt;0,"Y","N"),"N")</f>
        <v>Y</v>
      </c>
      <c r="O2308" s="40">
        <f>Table1[[#This Row],[Medicare Rate in CR]]*Table1[[#This Row],[SumOfUnits]]*Table1[[#This Row],[Actuarial Factor 6/13/22]]</f>
        <v>581.369141169204</v>
      </c>
      <c r="P230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581.369141169204</v>
      </c>
      <c r="Q2308" s="40">
        <f>Table1[[#This Row],[Trended Medicare Pricing for all RHCs]]-Table1[[#This Row],[SumOfSFY23 Estimated Payment 6/13/2022]]</f>
        <v>327.87693944702926</v>
      </c>
      <c r="R2308" s="181">
        <f>Table1[[#This Row],[SumOfUnits]]*Table1[[#This Row],[Actuarial Factor 6/13/22]]</f>
        <v>2.179453200259434</v>
      </c>
    </row>
    <row r="2309" spans="1:18" x14ac:dyDescent="0.2">
      <c r="A2309" s="179" t="s">
        <v>108</v>
      </c>
      <c r="B2309" s="179" t="s">
        <v>633</v>
      </c>
      <c r="C2309" s="179" t="s">
        <v>408</v>
      </c>
      <c r="D2309" s="179" t="s">
        <v>184</v>
      </c>
      <c r="E2309" s="179" t="s">
        <v>790</v>
      </c>
      <c r="F2309" s="37">
        <v>110.34</v>
      </c>
      <c r="G2309" s="179">
        <v>1</v>
      </c>
      <c r="H2309" s="179">
        <v>1</v>
      </c>
      <c r="I2309" s="37">
        <f>Table1[[#This Row],[SumOfPaid]]*Table1[[#This Row],[Actuarial Factor 6/13/22]]</f>
        <v>208.34149762413844</v>
      </c>
      <c r="J2309" s="33">
        <v>1.8881774299813163</v>
      </c>
      <c r="K2309" s="180" t="s">
        <v>280</v>
      </c>
      <c r="L2309" s="180" t="s">
        <v>805</v>
      </c>
      <c r="M2309" s="181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09" s="181" t="str">
        <f>IFERROR(IF(Table1[[#This Row],[Medicare Rate in CR]]&gt;0,"Y","N"),"N")</f>
        <v>Y</v>
      </c>
      <c r="O2309" s="40">
        <f>Table1[[#This Row],[Medicare Rate in CR]]*Table1[[#This Row],[SumOfUnits]]*Table1[[#This Row],[Actuarial Factor 6/13/22]]</f>
        <v>503.67132944751614</v>
      </c>
      <c r="P230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503.67132944751614</v>
      </c>
      <c r="Q2309" s="40">
        <f>Table1[[#This Row],[Trended Medicare Pricing for all RHCs]]-Table1[[#This Row],[SumOfSFY23 Estimated Payment 6/13/2022]]</f>
        <v>295.32983182337773</v>
      </c>
      <c r="R2309" s="181">
        <f>Table1[[#This Row],[SumOfUnits]]*Table1[[#This Row],[Actuarial Factor 6/13/22]]</f>
        <v>1.8881774299813163</v>
      </c>
    </row>
    <row r="2310" spans="1:18" x14ac:dyDescent="0.2">
      <c r="A2310" s="179" t="s">
        <v>108</v>
      </c>
      <c r="B2310" s="179" t="s">
        <v>633</v>
      </c>
      <c r="C2310" s="179" t="s">
        <v>408</v>
      </c>
      <c r="D2310" s="179" t="s">
        <v>184</v>
      </c>
      <c r="E2310" s="179" t="s">
        <v>787</v>
      </c>
      <c r="F2310" s="37">
        <v>118.05</v>
      </c>
      <c r="G2310" s="179">
        <v>1</v>
      </c>
      <c r="H2310" s="179">
        <v>1</v>
      </c>
      <c r="I2310" s="37">
        <f>Table1[[#This Row],[SumOfPaid]]*Table1[[#This Row],[Actuarial Factor 6/13/22]]</f>
        <v>153.96365812947099</v>
      </c>
      <c r="J2310" s="33">
        <v>1.3042241264673526</v>
      </c>
      <c r="K2310" s="180" t="s">
        <v>280</v>
      </c>
      <c r="L2310" s="180" t="s">
        <v>805</v>
      </c>
      <c r="M2310" s="181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10" s="181" t="str">
        <f>IFERROR(IF(Table1[[#This Row],[Medicare Rate in CR]]&gt;0,"Y","N"),"N")</f>
        <v>Y</v>
      </c>
      <c r="O2310" s="40">
        <f>Table1[[#This Row],[Medicare Rate in CR]]*Table1[[#This Row],[SumOfUnits]]*Table1[[#This Row],[Actuarial Factor 6/13/22]]</f>
        <v>347.9017857351663</v>
      </c>
      <c r="P231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347.9017857351663</v>
      </c>
      <c r="Q2310" s="40">
        <f>Table1[[#This Row],[Trended Medicare Pricing for all RHCs]]-Table1[[#This Row],[SumOfSFY23 Estimated Payment 6/13/2022]]</f>
        <v>193.93812760569531</v>
      </c>
      <c r="R2310" s="181">
        <f>Table1[[#This Row],[SumOfUnits]]*Table1[[#This Row],[Actuarial Factor 6/13/22]]</f>
        <v>1.3042241264673526</v>
      </c>
    </row>
    <row r="2311" spans="1:18" x14ac:dyDescent="0.2">
      <c r="A2311" s="179" t="s">
        <v>108</v>
      </c>
      <c r="B2311" s="179" t="s">
        <v>633</v>
      </c>
      <c r="C2311" s="179" t="s">
        <v>423</v>
      </c>
      <c r="D2311" s="179" t="s">
        <v>184</v>
      </c>
      <c r="E2311" s="179" t="s">
        <v>786</v>
      </c>
      <c r="F2311" s="37">
        <v>3893.9100000000003</v>
      </c>
      <c r="G2311" s="179">
        <v>33</v>
      </c>
      <c r="H2311" s="179">
        <v>33</v>
      </c>
      <c r="I2311" s="37">
        <f>Table1[[#This Row],[SumOfPaid]]*Table1[[#This Row],[Actuarial Factor 6/13/22]]</f>
        <v>5831.6420642410521</v>
      </c>
      <c r="J2311" s="33">
        <v>1.4976314460891627</v>
      </c>
      <c r="K2311" s="180" t="s">
        <v>280</v>
      </c>
      <c r="L2311" s="180" t="s">
        <v>805</v>
      </c>
      <c r="M2311" s="181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11" s="181" t="str">
        <f>IFERROR(IF(Table1[[#This Row],[Medicare Rate in CR]]&gt;0,"Y","N"),"N")</f>
        <v>Y</v>
      </c>
      <c r="O2311" s="40">
        <f>Table1[[#This Row],[Medicare Rate in CR]]*Table1[[#This Row],[SumOfUnits]]*Table1[[#This Row],[Actuarial Factor 6/13/22]]</f>
        <v>13183.275212061377</v>
      </c>
      <c r="P231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13183.275212061377</v>
      </c>
      <c r="Q2311" s="40">
        <f>Table1[[#This Row],[Trended Medicare Pricing for all RHCs]]-Table1[[#This Row],[SumOfSFY23 Estimated Payment 6/13/2022]]</f>
        <v>7351.6331478203247</v>
      </c>
      <c r="R2311" s="181">
        <f>Table1[[#This Row],[SumOfUnits]]*Table1[[#This Row],[Actuarial Factor 6/13/22]]</f>
        <v>49.421837720942371</v>
      </c>
    </row>
    <row r="2312" spans="1:18" x14ac:dyDescent="0.2">
      <c r="A2312" s="179" t="s">
        <v>108</v>
      </c>
      <c r="B2312" s="179" t="s">
        <v>633</v>
      </c>
      <c r="C2312" s="179" t="s">
        <v>423</v>
      </c>
      <c r="D2312" s="179" t="s">
        <v>184</v>
      </c>
      <c r="E2312" s="179" t="s">
        <v>790</v>
      </c>
      <c r="F2312" s="37">
        <v>708.3</v>
      </c>
      <c r="G2312" s="179">
        <v>6</v>
      </c>
      <c r="H2312" s="179">
        <v>6</v>
      </c>
      <c r="I2312" s="37">
        <f>Table1[[#This Row],[SumOfPaid]]*Table1[[#This Row],[Actuarial Factor 6/13/22]]</f>
        <v>1482.233144916042</v>
      </c>
      <c r="J2312" s="33">
        <v>2.0926629181364422</v>
      </c>
      <c r="K2312" s="180" t="s">
        <v>280</v>
      </c>
      <c r="L2312" s="180" t="s">
        <v>805</v>
      </c>
      <c r="M2312" s="181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12" s="181" t="str">
        <f>IFERROR(IF(Table1[[#This Row],[Medicare Rate in CR]]&gt;0,"Y","N"),"N")</f>
        <v>Y</v>
      </c>
      <c r="O2312" s="40">
        <f>Table1[[#This Row],[Medicare Rate in CR]]*Table1[[#This Row],[SumOfUnits]]*Table1[[#This Row],[Actuarial Factor 6/13/22]]</f>
        <v>3349.3070004773758</v>
      </c>
      <c r="P231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3349.3070004773758</v>
      </c>
      <c r="Q2312" s="40">
        <f>Table1[[#This Row],[Trended Medicare Pricing for all RHCs]]-Table1[[#This Row],[SumOfSFY23 Estimated Payment 6/13/2022]]</f>
        <v>1867.0738555613339</v>
      </c>
      <c r="R2312" s="181">
        <f>Table1[[#This Row],[SumOfUnits]]*Table1[[#This Row],[Actuarial Factor 6/13/22]]</f>
        <v>12.555977508818653</v>
      </c>
    </row>
    <row r="2313" spans="1:18" x14ac:dyDescent="0.2">
      <c r="A2313" s="179" t="s">
        <v>108</v>
      </c>
      <c r="B2313" s="179" t="s">
        <v>633</v>
      </c>
      <c r="C2313" s="179" t="s">
        <v>423</v>
      </c>
      <c r="D2313" s="179" t="s">
        <v>184</v>
      </c>
      <c r="E2313" s="179" t="s">
        <v>789</v>
      </c>
      <c r="F2313" s="37">
        <v>5014.5600000000013</v>
      </c>
      <c r="G2313" s="179">
        <v>44</v>
      </c>
      <c r="H2313" s="179">
        <v>44</v>
      </c>
      <c r="I2313" s="37">
        <f>Table1[[#This Row],[SumOfPaid]]*Table1[[#This Row],[Actuarial Factor 6/13/22]]</f>
        <v>7599.4431656933139</v>
      </c>
      <c r="J2313" s="33">
        <v>1.5154755682838199</v>
      </c>
      <c r="K2313" s="180" t="s">
        <v>280</v>
      </c>
      <c r="L2313" s="180" t="s">
        <v>805</v>
      </c>
      <c r="M2313" s="181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13" s="181" t="str">
        <f>IFERROR(IF(Table1[[#This Row],[Medicare Rate in CR]]&gt;0,"Y","N"),"N")</f>
        <v>Y</v>
      </c>
      <c r="O2313" s="40">
        <f>Table1[[#This Row],[Medicare Rate in CR]]*Table1[[#This Row],[SumOfUnits]]*Table1[[#This Row],[Actuarial Factor 6/13/22]]</f>
        <v>17787.136744947195</v>
      </c>
      <c r="P231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17787.136744947195</v>
      </c>
      <c r="Q2313" s="40">
        <f>Table1[[#This Row],[Trended Medicare Pricing for all RHCs]]-Table1[[#This Row],[SumOfSFY23 Estimated Payment 6/13/2022]]</f>
        <v>10187.693579253881</v>
      </c>
      <c r="R2313" s="181">
        <f>Table1[[#This Row],[SumOfUnits]]*Table1[[#This Row],[Actuarial Factor 6/13/22]]</f>
        <v>66.680925004488074</v>
      </c>
    </row>
    <row r="2314" spans="1:18" x14ac:dyDescent="0.2">
      <c r="A2314" s="179" t="s">
        <v>108</v>
      </c>
      <c r="B2314" s="179" t="s">
        <v>633</v>
      </c>
      <c r="C2314" s="179" t="s">
        <v>423</v>
      </c>
      <c r="D2314" s="179" t="s">
        <v>184</v>
      </c>
      <c r="E2314" s="179" t="s">
        <v>791</v>
      </c>
      <c r="F2314" s="37">
        <v>472.2</v>
      </c>
      <c r="G2314" s="179">
        <v>4</v>
      </c>
      <c r="H2314" s="179">
        <v>4</v>
      </c>
      <c r="I2314" s="37">
        <f>Table1[[#This Row],[SumOfPaid]]*Table1[[#This Row],[Actuarial Factor 6/13/22]]</f>
        <v>761.98356577393565</v>
      </c>
      <c r="J2314" s="33">
        <v>1.6136881952010498</v>
      </c>
      <c r="K2314" s="180" t="s">
        <v>280</v>
      </c>
      <c r="L2314" s="180" t="s">
        <v>805</v>
      </c>
      <c r="M2314" s="181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14" s="181" t="str">
        <f>IFERROR(IF(Table1[[#This Row],[Medicare Rate in CR]]&gt;0,"Y","N"),"N")</f>
        <v>Y</v>
      </c>
      <c r="O2314" s="40">
        <f>Table1[[#This Row],[Medicare Rate in CR]]*Table1[[#This Row],[SumOfUnits]]*Table1[[#This Row],[Actuarial Factor 6/13/22]]</f>
        <v>1721.8053042795202</v>
      </c>
      <c r="P231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1721.8053042795202</v>
      </c>
      <c r="Q2314" s="40">
        <f>Table1[[#This Row],[Trended Medicare Pricing for all RHCs]]-Table1[[#This Row],[SumOfSFY23 Estimated Payment 6/13/2022]]</f>
        <v>959.82173850558456</v>
      </c>
      <c r="R2314" s="181">
        <f>Table1[[#This Row],[SumOfUnits]]*Table1[[#This Row],[Actuarial Factor 6/13/22]]</f>
        <v>6.4547527808041991</v>
      </c>
    </row>
    <row r="2315" spans="1:18" x14ac:dyDescent="0.2">
      <c r="A2315" s="179" t="s">
        <v>108</v>
      </c>
      <c r="B2315" s="179" t="s">
        <v>633</v>
      </c>
      <c r="C2315" s="179" t="s">
        <v>423</v>
      </c>
      <c r="D2315" s="179" t="s">
        <v>184</v>
      </c>
      <c r="E2315" s="179" t="s">
        <v>788</v>
      </c>
      <c r="F2315" s="37">
        <v>2241.21</v>
      </c>
      <c r="G2315" s="179">
        <v>19</v>
      </c>
      <c r="H2315" s="179">
        <v>19</v>
      </c>
      <c r="I2315" s="37">
        <f>Table1[[#This Row],[SumOfPaid]]*Table1[[#This Row],[Actuarial Factor 6/13/22]]</f>
        <v>4403.3830590101588</v>
      </c>
      <c r="J2315" s="33">
        <v>1.9647347009027081</v>
      </c>
      <c r="K2315" s="180" t="s">
        <v>280</v>
      </c>
      <c r="L2315" s="180" t="s">
        <v>805</v>
      </c>
      <c r="M2315" s="181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15" s="181" t="str">
        <f>IFERROR(IF(Table1[[#This Row],[Medicare Rate in CR]]&gt;0,"Y","N"),"N")</f>
        <v>Y</v>
      </c>
      <c r="O2315" s="40">
        <f>Table1[[#This Row],[Medicare Rate in CR]]*Table1[[#This Row],[SumOfUnits]]*Table1[[#This Row],[Actuarial Factor 6/13/22]]</f>
        <v>9957.7666478501505</v>
      </c>
      <c r="P231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9957.7666478501505</v>
      </c>
      <c r="Q2315" s="40">
        <f>Table1[[#This Row],[Trended Medicare Pricing for all RHCs]]-Table1[[#This Row],[SumOfSFY23 Estimated Payment 6/13/2022]]</f>
        <v>5554.3835888399917</v>
      </c>
      <c r="R2315" s="181">
        <f>Table1[[#This Row],[SumOfUnits]]*Table1[[#This Row],[Actuarial Factor 6/13/22]]</f>
        <v>37.329959317151456</v>
      </c>
    </row>
    <row r="2316" spans="1:18" x14ac:dyDescent="0.2">
      <c r="A2316" s="179" t="s">
        <v>108</v>
      </c>
      <c r="B2316" s="179" t="s">
        <v>633</v>
      </c>
      <c r="C2316" s="179" t="s">
        <v>423</v>
      </c>
      <c r="D2316" s="179" t="s">
        <v>184</v>
      </c>
      <c r="E2316" s="179" t="s">
        <v>787</v>
      </c>
      <c r="F2316" s="37">
        <v>940.92</v>
      </c>
      <c r="G2316" s="179">
        <v>8</v>
      </c>
      <c r="H2316" s="179">
        <v>8</v>
      </c>
      <c r="I2316" s="37">
        <f>Table1[[#This Row],[SumOfPaid]]*Table1[[#This Row],[Actuarial Factor 6/13/22]]</f>
        <v>1177.6793692932581</v>
      </c>
      <c r="J2316" s="33">
        <v>1.2516253977949858</v>
      </c>
      <c r="K2316" s="180" t="s">
        <v>280</v>
      </c>
      <c r="L2316" s="180" t="s">
        <v>805</v>
      </c>
      <c r="M2316" s="181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16" s="181" t="str">
        <f>IFERROR(IF(Table1[[#This Row],[Medicare Rate in CR]]&gt;0,"Y","N"),"N")</f>
        <v>Y</v>
      </c>
      <c r="O2316" s="40">
        <f>Table1[[#This Row],[Medicare Rate in CR]]*Table1[[#This Row],[SumOfUnits]]*Table1[[#This Row],[Actuarial Factor 6/13/22]]</f>
        <v>2670.9685988944998</v>
      </c>
      <c r="P231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2670.9685988944998</v>
      </c>
      <c r="Q2316" s="40">
        <f>Table1[[#This Row],[Trended Medicare Pricing for all RHCs]]-Table1[[#This Row],[SumOfSFY23 Estimated Payment 6/13/2022]]</f>
        <v>1493.2892296012417</v>
      </c>
      <c r="R2316" s="181">
        <f>Table1[[#This Row],[SumOfUnits]]*Table1[[#This Row],[Actuarial Factor 6/13/22]]</f>
        <v>10.013003182359887</v>
      </c>
    </row>
    <row r="2317" spans="1:18" x14ac:dyDescent="0.2">
      <c r="A2317" s="179" t="s">
        <v>108</v>
      </c>
      <c r="B2317" s="179" t="s">
        <v>633</v>
      </c>
      <c r="C2317" s="179" t="s">
        <v>423</v>
      </c>
      <c r="D2317" s="179" t="s">
        <v>2</v>
      </c>
      <c r="E2317" s="179" t="s">
        <v>800</v>
      </c>
      <c r="F2317" s="37">
        <v>118.05</v>
      </c>
      <c r="G2317" s="179">
        <v>1</v>
      </c>
      <c r="H2317" s="179">
        <v>1</v>
      </c>
      <c r="I2317" s="37">
        <f>Table1[[#This Row],[SumOfPaid]]*Table1[[#This Row],[Actuarial Factor 6/13/22]]</f>
        <v>157.21154952119849</v>
      </c>
      <c r="J2317" s="33">
        <v>1.3317369718017662</v>
      </c>
      <c r="K2317" s="180" t="s">
        <v>280</v>
      </c>
      <c r="L2317" s="180" t="s">
        <v>805</v>
      </c>
      <c r="M2317" s="181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17" s="181" t="str">
        <f>IFERROR(IF(Table1[[#This Row],[Medicare Rate in CR]]&gt;0,"Y","N"),"N")</f>
        <v>Y</v>
      </c>
      <c r="O2317" s="40">
        <f>Table1[[#This Row],[Medicare Rate in CR]]*Table1[[#This Row],[SumOfUnits]]*Table1[[#This Row],[Actuarial Factor 6/13/22]]</f>
        <v>355.24083722812111</v>
      </c>
      <c r="P231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355.24083722812111</v>
      </c>
      <c r="Q2317" s="40">
        <f>Table1[[#This Row],[Trended Medicare Pricing for all RHCs]]-Table1[[#This Row],[SumOfSFY23 Estimated Payment 6/13/2022]]</f>
        <v>198.02928770692262</v>
      </c>
      <c r="R2317" s="181">
        <f>Table1[[#This Row],[SumOfUnits]]*Table1[[#This Row],[Actuarial Factor 6/13/22]]</f>
        <v>1.3317369718017662</v>
      </c>
    </row>
    <row r="2318" spans="1:18" x14ac:dyDescent="0.2">
      <c r="A2318" s="179" t="s">
        <v>108</v>
      </c>
      <c r="B2318" s="179" t="s">
        <v>633</v>
      </c>
      <c r="C2318" s="179" t="s">
        <v>423</v>
      </c>
      <c r="D2318" s="179" t="s">
        <v>185</v>
      </c>
      <c r="E2318" s="179" t="s">
        <v>795</v>
      </c>
      <c r="F2318" s="37">
        <v>824.6099999999999</v>
      </c>
      <c r="G2318" s="179">
        <v>7</v>
      </c>
      <c r="H2318" s="179">
        <v>7</v>
      </c>
      <c r="I2318" s="37">
        <f>Table1[[#This Row],[SumOfPaid]]*Table1[[#This Row],[Actuarial Factor 6/13/22]]</f>
        <v>958.62021966095949</v>
      </c>
      <c r="J2318" s="33">
        <v>1.1625134544341684</v>
      </c>
      <c r="K2318" s="180" t="s">
        <v>280</v>
      </c>
      <c r="L2318" s="180" t="s">
        <v>805</v>
      </c>
      <c r="M2318" s="181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18" s="181" t="str">
        <f>IFERROR(IF(Table1[[#This Row],[Medicare Rate in CR]]&gt;0,"Y","N"),"N")</f>
        <v>Y</v>
      </c>
      <c r="O2318" s="40">
        <f>Table1[[#This Row],[Medicare Rate in CR]]*Table1[[#This Row],[SumOfUnits]]*Table1[[#This Row],[Actuarial Factor 6/13/22]]</f>
        <v>2170.7032477922012</v>
      </c>
      <c r="P231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2170.7032477922012</v>
      </c>
      <c r="Q2318" s="40">
        <f>Table1[[#This Row],[Trended Medicare Pricing for all RHCs]]-Table1[[#This Row],[SumOfSFY23 Estimated Payment 6/13/2022]]</f>
        <v>1212.0830281312417</v>
      </c>
      <c r="R2318" s="181">
        <f>Table1[[#This Row],[SumOfUnits]]*Table1[[#This Row],[Actuarial Factor 6/13/22]]</f>
        <v>8.1375941810391783</v>
      </c>
    </row>
    <row r="2319" spans="1:18" x14ac:dyDescent="0.2">
      <c r="A2319" s="179" t="s">
        <v>108</v>
      </c>
      <c r="B2319" s="179" t="s">
        <v>633</v>
      </c>
      <c r="C2319" s="179" t="s">
        <v>249</v>
      </c>
      <c r="D2319" s="179" t="s">
        <v>184</v>
      </c>
      <c r="E2319" s="179" t="s">
        <v>792</v>
      </c>
      <c r="F2319" s="37">
        <v>8013.4800000000014</v>
      </c>
      <c r="G2319" s="179">
        <v>68</v>
      </c>
      <c r="H2319" s="179">
        <v>68</v>
      </c>
      <c r="I2319" s="37">
        <f>Table1[[#This Row],[SumOfPaid]]*Table1[[#This Row],[Actuarial Factor 6/13/22]]</f>
        <v>12186.300251454486</v>
      </c>
      <c r="J2319" s="33">
        <v>1.5207251096220973</v>
      </c>
      <c r="K2319" s="180" t="s">
        <v>280</v>
      </c>
      <c r="L2319" s="180" t="s">
        <v>805</v>
      </c>
      <c r="M2319" s="181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19" s="181" t="str">
        <f>IFERROR(IF(Table1[[#This Row],[Medicare Rate in CR]]&gt;0,"Y","N"),"N")</f>
        <v>Y</v>
      </c>
      <c r="O2319" s="40">
        <f>Table1[[#This Row],[Medicare Rate in CR]]*Table1[[#This Row],[SumOfUnits]]*Table1[[#This Row],[Actuarial Factor 6/13/22]]</f>
        <v>27584.432763435223</v>
      </c>
      <c r="P231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27584.432763435223</v>
      </c>
      <c r="Q2319" s="40">
        <f>Table1[[#This Row],[Trended Medicare Pricing for all RHCs]]-Table1[[#This Row],[SumOfSFY23 Estimated Payment 6/13/2022]]</f>
        <v>15398.132511980737</v>
      </c>
      <c r="R2319" s="181">
        <f>Table1[[#This Row],[SumOfUnits]]*Table1[[#This Row],[Actuarial Factor 6/13/22]]</f>
        <v>103.40930745430262</v>
      </c>
    </row>
    <row r="2320" spans="1:18" x14ac:dyDescent="0.2">
      <c r="A2320" s="179" t="s">
        <v>108</v>
      </c>
      <c r="B2320" s="179" t="s">
        <v>633</v>
      </c>
      <c r="C2320" s="179" t="s">
        <v>249</v>
      </c>
      <c r="D2320" s="179" t="s">
        <v>184</v>
      </c>
      <c r="E2320" s="179" t="s">
        <v>786</v>
      </c>
      <c r="F2320" s="37">
        <v>116672.2799999998</v>
      </c>
      <c r="G2320" s="179">
        <v>994</v>
      </c>
      <c r="H2320" s="179">
        <v>994</v>
      </c>
      <c r="I2320" s="37">
        <f>Table1[[#This Row],[SumOfPaid]]*Table1[[#This Row],[Actuarial Factor 6/13/22]]</f>
        <v>177595.97523216467</v>
      </c>
      <c r="J2320" s="33">
        <v>1.5221779777695694</v>
      </c>
      <c r="K2320" s="180" t="s">
        <v>280</v>
      </c>
      <c r="L2320" s="180" t="s">
        <v>805</v>
      </c>
      <c r="M2320" s="181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20" s="181" t="str">
        <f>IFERROR(IF(Table1[[#This Row],[Medicare Rate in CR]]&gt;0,"Y","N"),"N")</f>
        <v>Y</v>
      </c>
      <c r="O2320" s="40">
        <f>Table1[[#This Row],[Medicare Rate in CR]]*Table1[[#This Row],[SumOfUnits]]*Table1[[#This Row],[Actuarial Factor 6/13/22]]</f>
        <v>403604.72971661243</v>
      </c>
      <c r="P232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403604.72971661243</v>
      </c>
      <c r="Q2320" s="40">
        <f>Table1[[#This Row],[Trended Medicare Pricing for all RHCs]]-Table1[[#This Row],[SumOfSFY23 Estimated Payment 6/13/2022]]</f>
        <v>226008.75448444777</v>
      </c>
      <c r="R2320" s="181">
        <f>Table1[[#This Row],[SumOfUnits]]*Table1[[#This Row],[Actuarial Factor 6/13/22]]</f>
        <v>1513.044909902952</v>
      </c>
    </row>
    <row r="2321" spans="1:18" x14ac:dyDescent="0.2">
      <c r="A2321" s="179" t="s">
        <v>108</v>
      </c>
      <c r="B2321" s="179" t="s">
        <v>633</v>
      </c>
      <c r="C2321" s="179" t="s">
        <v>249</v>
      </c>
      <c r="D2321" s="179" t="s">
        <v>184</v>
      </c>
      <c r="E2321" s="179" t="s">
        <v>790</v>
      </c>
      <c r="F2321" s="37">
        <v>49897.070000000014</v>
      </c>
      <c r="G2321" s="179">
        <v>424</v>
      </c>
      <c r="H2321" s="179">
        <v>424</v>
      </c>
      <c r="I2321" s="37">
        <f>Table1[[#This Row],[SumOfPaid]]*Table1[[#This Row],[Actuarial Factor 6/13/22]]</f>
        <v>111627.50082676767</v>
      </c>
      <c r="J2321" s="33">
        <v>2.2371554246926251</v>
      </c>
      <c r="K2321" s="180" t="s">
        <v>280</v>
      </c>
      <c r="L2321" s="180" t="s">
        <v>805</v>
      </c>
      <c r="M2321" s="181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21" s="181" t="str">
        <f>IFERROR(IF(Table1[[#This Row],[Medicare Rate in CR]]&gt;0,"Y","N"),"N")</f>
        <v>Y</v>
      </c>
      <c r="O2321" s="40">
        <f>Table1[[#This Row],[Medicare Rate in CR]]*Table1[[#This Row],[SumOfUnits]]*Table1[[#This Row],[Actuarial Factor 6/13/22]]</f>
        <v>253026.75284358527</v>
      </c>
      <c r="P232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253026.75284358527</v>
      </c>
      <c r="Q2321" s="40">
        <f>Table1[[#This Row],[Trended Medicare Pricing for all RHCs]]-Table1[[#This Row],[SumOfSFY23 Estimated Payment 6/13/2022]]</f>
        <v>141399.2520168176</v>
      </c>
      <c r="R2321" s="181">
        <f>Table1[[#This Row],[SumOfUnits]]*Table1[[#This Row],[Actuarial Factor 6/13/22]]</f>
        <v>948.55390006967298</v>
      </c>
    </row>
    <row r="2322" spans="1:18" x14ac:dyDescent="0.2">
      <c r="A2322" s="179" t="s">
        <v>108</v>
      </c>
      <c r="B2322" s="179" t="s">
        <v>633</v>
      </c>
      <c r="C2322" s="179" t="s">
        <v>249</v>
      </c>
      <c r="D2322" s="179" t="s">
        <v>184</v>
      </c>
      <c r="E2322" s="179" t="s">
        <v>793</v>
      </c>
      <c r="F2322" s="37">
        <v>472.2</v>
      </c>
      <c r="G2322" s="179">
        <v>4</v>
      </c>
      <c r="H2322" s="179">
        <v>4</v>
      </c>
      <c r="I2322" s="37">
        <f>Table1[[#This Row],[SumOfPaid]]*Table1[[#This Row],[Actuarial Factor 6/13/22]]</f>
        <v>1056.3847915398576</v>
      </c>
      <c r="J2322" s="33">
        <v>2.2371554246926251</v>
      </c>
      <c r="K2322" s="180" t="s">
        <v>280</v>
      </c>
      <c r="L2322" s="180" t="s">
        <v>805</v>
      </c>
      <c r="M2322" s="181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22" s="181" t="str">
        <f>IFERROR(IF(Table1[[#This Row],[Medicare Rate in CR]]&gt;0,"Y","N"),"N")</f>
        <v>Y</v>
      </c>
      <c r="O2322" s="40">
        <f>Table1[[#This Row],[Medicare Rate in CR]]*Table1[[#This Row],[SumOfUnits]]*Table1[[#This Row],[Actuarial Factor 6/13/22]]</f>
        <v>2387.044838147031</v>
      </c>
      <c r="P232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2387.044838147031</v>
      </c>
      <c r="Q2322" s="40">
        <f>Table1[[#This Row],[Trended Medicare Pricing for all RHCs]]-Table1[[#This Row],[SumOfSFY23 Estimated Payment 6/13/2022]]</f>
        <v>1330.6600466071734</v>
      </c>
      <c r="R2322" s="181">
        <f>Table1[[#This Row],[SumOfUnits]]*Table1[[#This Row],[Actuarial Factor 6/13/22]]</f>
        <v>8.9486216987705003</v>
      </c>
    </row>
    <row r="2323" spans="1:18" x14ac:dyDescent="0.2">
      <c r="A2323" s="179" t="s">
        <v>108</v>
      </c>
      <c r="B2323" s="179" t="s">
        <v>633</v>
      </c>
      <c r="C2323" s="179" t="s">
        <v>249</v>
      </c>
      <c r="D2323" s="179" t="s">
        <v>184</v>
      </c>
      <c r="E2323" s="179" t="s">
        <v>789</v>
      </c>
      <c r="F2323" s="37">
        <v>130414.38999999982</v>
      </c>
      <c r="G2323" s="179">
        <v>1115</v>
      </c>
      <c r="H2323" s="179">
        <v>1115</v>
      </c>
      <c r="I2323" s="37">
        <f>Table1[[#This Row],[SumOfPaid]]*Table1[[#This Row],[Actuarial Factor 6/13/22]]</f>
        <v>202399.63696919865</v>
      </c>
      <c r="J2323" s="33">
        <v>1.551973190759079</v>
      </c>
      <c r="K2323" s="180" t="s">
        <v>280</v>
      </c>
      <c r="L2323" s="180" t="s">
        <v>805</v>
      </c>
      <c r="M2323" s="181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23" s="181" t="str">
        <f>IFERROR(IF(Table1[[#This Row],[Medicare Rate in CR]]&gt;0,"Y","N"),"N")</f>
        <v>Y</v>
      </c>
      <c r="O2323" s="40">
        <f>Table1[[#This Row],[Medicare Rate in CR]]*Table1[[#This Row],[SumOfUnits]]*Table1[[#This Row],[Actuarial Factor 6/13/22]]</f>
        <v>461597.56622800755</v>
      </c>
      <c r="P232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461597.56622800755</v>
      </c>
      <c r="Q2323" s="40">
        <f>Table1[[#This Row],[Trended Medicare Pricing for all RHCs]]-Table1[[#This Row],[SumOfSFY23 Estimated Payment 6/13/2022]]</f>
        <v>259197.9292588089</v>
      </c>
      <c r="R2323" s="181">
        <f>Table1[[#This Row],[SumOfUnits]]*Table1[[#This Row],[Actuarial Factor 6/13/22]]</f>
        <v>1730.4501076963732</v>
      </c>
    </row>
    <row r="2324" spans="1:18" x14ac:dyDescent="0.2">
      <c r="A2324" s="179" t="s">
        <v>108</v>
      </c>
      <c r="B2324" s="179" t="s">
        <v>633</v>
      </c>
      <c r="C2324" s="179" t="s">
        <v>249</v>
      </c>
      <c r="D2324" s="179" t="s">
        <v>184</v>
      </c>
      <c r="E2324" s="179" t="s">
        <v>791</v>
      </c>
      <c r="F2324" s="37">
        <v>30391.080000000016</v>
      </c>
      <c r="G2324" s="179">
        <v>260</v>
      </c>
      <c r="H2324" s="179">
        <v>260</v>
      </c>
      <c r="I2324" s="37">
        <f>Table1[[#This Row],[SumOfPaid]]*Table1[[#This Row],[Actuarial Factor 6/13/22]]</f>
        <v>50344.965720726941</v>
      </c>
      <c r="J2324" s="33">
        <v>1.6565704713595868</v>
      </c>
      <c r="K2324" s="180" t="s">
        <v>280</v>
      </c>
      <c r="L2324" s="180" t="s">
        <v>805</v>
      </c>
      <c r="M2324" s="181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24" s="181" t="str">
        <f>IFERROR(IF(Table1[[#This Row],[Medicare Rate in CR]]&gt;0,"Y","N"),"N")</f>
        <v>Y</v>
      </c>
      <c r="O2324" s="40">
        <f>Table1[[#This Row],[Medicare Rate in CR]]*Table1[[#This Row],[SumOfUnits]]*Table1[[#This Row],[Actuarial Factor 6/13/22]]</f>
        <v>114891.44504114414</v>
      </c>
      <c r="P232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114891.44504114414</v>
      </c>
      <c r="Q2324" s="40">
        <f>Table1[[#This Row],[Trended Medicare Pricing for all RHCs]]-Table1[[#This Row],[SumOfSFY23 Estimated Payment 6/13/2022]]</f>
        <v>64546.479320417195</v>
      </c>
      <c r="R2324" s="181">
        <f>Table1[[#This Row],[SumOfUnits]]*Table1[[#This Row],[Actuarial Factor 6/13/22]]</f>
        <v>430.70832255349256</v>
      </c>
    </row>
    <row r="2325" spans="1:18" x14ac:dyDescent="0.2">
      <c r="A2325" s="179" t="s">
        <v>108</v>
      </c>
      <c r="B2325" s="179" t="s">
        <v>633</v>
      </c>
      <c r="C2325" s="179" t="s">
        <v>249</v>
      </c>
      <c r="D2325" s="179" t="s">
        <v>184</v>
      </c>
      <c r="E2325" s="179" t="s">
        <v>788</v>
      </c>
      <c r="F2325" s="37">
        <v>15546.06</v>
      </c>
      <c r="G2325" s="179">
        <v>132</v>
      </c>
      <c r="H2325" s="179">
        <v>132</v>
      </c>
      <c r="I2325" s="37">
        <f>Table1[[#This Row],[SumOfPaid]]*Table1[[#This Row],[Actuarial Factor 6/13/22]]</f>
        <v>31314.746199677418</v>
      </c>
      <c r="J2325" s="33">
        <v>2.0143204258620782</v>
      </c>
      <c r="K2325" s="180" t="s">
        <v>280</v>
      </c>
      <c r="L2325" s="180" t="s">
        <v>805</v>
      </c>
      <c r="M2325" s="181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25" s="181" t="str">
        <f>IFERROR(IF(Table1[[#This Row],[Medicare Rate in CR]]&gt;0,"Y","N"),"N")</f>
        <v>Y</v>
      </c>
      <c r="O2325" s="40">
        <f>Table1[[#This Row],[Medicare Rate in CR]]*Table1[[#This Row],[SumOfUnits]]*Table1[[#This Row],[Actuarial Factor 6/13/22]]</f>
        <v>70926.236515029639</v>
      </c>
      <c r="P232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70926.236515029639</v>
      </c>
      <c r="Q2325" s="40">
        <f>Table1[[#This Row],[Trended Medicare Pricing for all RHCs]]-Table1[[#This Row],[SumOfSFY23 Estimated Payment 6/13/2022]]</f>
        <v>39611.490315352217</v>
      </c>
      <c r="R2325" s="181">
        <f>Table1[[#This Row],[SumOfUnits]]*Table1[[#This Row],[Actuarial Factor 6/13/22]]</f>
        <v>265.89029621379433</v>
      </c>
    </row>
    <row r="2326" spans="1:18" x14ac:dyDescent="0.2">
      <c r="A2326" s="179" t="s">
        <v>108</v>
      </c>
      <c r="B2326" s="179" t="s">
        <v>633</v>
      </c>
      <c r="C2326" s="179" t="s">
        <v>249</v>
      </c>
      <c r="D2326" s="179" t="s">
        <v>184</v>
      </c>
      <c r="E2326" s="179" t="s">
        <v>787</v>
      </c>
      <c r="F2326" s="37">
        <v>61810.440000000017</v>
      </c>
      <c r="G2326" s="179">
        <v>525</v>
      </c>
      <c r="H2326" s="179">
        <v>525</v>
      </c>
      <c r="I2326" s="37">
        <f>Table1[[#This Row],[SumOfPaid]]*Table1[[#This Row],[Actuarial Factor 6/13/22]]</f>
        <v>77239.934524188226</v>
      </c>
      <c r="J2326" s="33">
        <v>1.2496260263506975</v>
      </c>
      <c r="K2326" s="180" t="s">
        <v>280</v>
      </c>
      <c r="L2326" s="180" t="s">
        <v>805</v>
      </c>
      <c r="M2326" s="181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26" s="181" t="str">
        <f>IFERROR(IF(Table1[[#This Row],[Medicare Rate in CR]]&gt;0,"Y","N"),"N")</f>
        <v>Y</v>
      </c>
      <c r="O2326" s="40">
        <f>Table1[[#This Row],[Medicare Rate in CR]]*Table1[[#This Row],[SumOfUnits]]*Table1[[#This Row],[Actuarial Factor 6/13/22]]</f>
        <v>175002.3148277505</v>
      </c>
      <c r="P232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175002.3148277505</v>
      </c>
      <c r="Q2326" s="40">
        <f>Table1[[#This Row],[Trended Medicare Pricing for all RHCs]]-Table1[[#This Row],[SumOfSFY23 Estimated Payment 6/13/2022]]</f>
        <v>97762.38030356227</v>
      </c>
      <c r="R2326" s="181">
        <f>Table1[[#This Row],[SumOfUnits]]*Table1[[#This Row],[Actuarial Factor 6/13/22]]</f>
        <v>656.05366383411615</v>
      </c>
    </row>
    <row r="2327" spans="1:18" x14ac:dyDescent="0.2">
      <c r="A2327" s="179" t="s">
        <v>108</v>
      </c>
      <c r="B2327" s="179" t="s">
        <v>633</v>
      </c>
      <c r="C2327" s="179" t="s">
        <v>249</v>
      </c>
      <c r="D2327" s="179" t="s">
        <v>2</v>
      </c>
      <c r="E2327" s="179" t="s">
        <v>801</v>
      </c>
      <c r="F2327" s="37">
        <v>352.41</v>
      </c>
      <c r="G2327" s="179">
        <v>3</v>
      </c>
      <c r="H2327" s="179">
        <v>3</v>
      </c>
      <c r="I2327" s="37">
        <f>Table1[[#This Row],[SumOfPaid]]*Table1[[#This Row],[Actuarial Factor 6/13/22]]</f>
        <v>489.17240614697511</v>
      </c>
      <c r="J2327" s="33">
        <v>1.388077540781973</v>
      </c>
      <c r="K2327" s="180" t="s">
        <v>280</v>
      </c>
      <c r="L2327" s="180" t="s">
        <v>805</v>
      </c>
      <c r="M2327" s="181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27" s="181" t="str">
        <f>IFERROR(IF(Table1[[#This Row],[Medicare Rate in CR]]&gt;0,"Y","N"),"N")</f>
        <v>Y</v>
      </c>
      <c r="O2327" s="40">
        <f>Table1[[#This Row],[Medicare Rate in CR]]*Table1[[#This Row],[SumOfUnits]]*Table1[[#This Row],[Actuarial Factor 6/13/22]]</f>
        <v>1110.8090520107739</v>
      </c>
      <c r="P232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1110.8090520107739</v>
      </c>
      <c r="Q2327" s="40">
        <f>Table1[[#This Row],[Trended Medicare Pricing for all RHCs]]-Table1[[#This Row],[SumOfSFY23 Estimated Payment 6/13/2022]]</f>
        <v>621.63664586379878</v>
      </c>
      <c r="R2327" s="181">
        <f>Table1[[#This Row],[SumOfUnits]]*Table1[[#This Row],[Actuarial Factor 6/13/22]]</f>
        <v>4.164232622345919</v>
      </c>
    </row>
    <row r="2328" spans="1:18" x14ac:dyDescent="0.2">
      <c r="A2328" s="179" t="s">
        <v>108</v>
      </c>
      <c r="B2328" s="179" t="s">
        <v>633</v>
      </c>
      <c r="C2328" s="179" t="s">
        <v>249</v>
      </c>
      <c r="D2328" s="179" t="s">
        <v>2</v>
      </c>
      <c r="E2328" s="179" t="s">
        <v>800</v>
      </c>
      <c r="F2328" s="37">
        <v>1062.4499999999998</v>
      </c>
      <c r="G2328" s="179">
        <v>9</v>
      </c>
      <c r="H2328" s="179">
        <v>9</v>
      </c>
      <c r="I2328" s="37">
        <f>Table1[[#This Row],[SumOfPaid]]*Table1[[#This Row],[Actuarial Factor 6/13/22]]</f>
        <v>1388.8981998466156</v>
      </c>
      <c r="J2328" s="33">
        <v>1.307259823847349</v>
      </c>
      <c r="K2328" s="180" t="s">
        <v>280</v>
      </c>
      <c r="L2328" s="180" t="s">
        <v>805</v>
      </c>
      <c r="M2328" s="181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28" s="181" t="str">
        <f>IFERROR(IF(Table1[[#This Row],[Medicare Rate in CR]]&gt;0,"Y","N"),"N")</f>
        <v>Y</v>
      </c>
      <c r="O2328" s="40">
        <f>Table1[[#This Row],[Medicare Rate in CR]]*Table1[[#This Row],[SumOfUnits]]*Table1[[#This Row],[Actuarial Factor 6/13/22]]</f>
        <v>3138.404022101523</v>
      </c>
      <c r="P232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3138.404022101523</v>
      </c>
      <c r="Q2328" s="40">
        <f>Table1[[#This Row],[Trended Medicare Pricing for all RHCs]]-Table1[[#This Row],[SumOfSFY23 Estimated Payment 6/13/2022]]</f>
        <v>1749.5058222549073</v>
      </c>
      <c r="R2328" s="181">
        <f>Table1[[#This Row],[SumOfUnits]]*Table1[[#This Row],[Actuarial Factor 6/13/22]]</f>
        <v>11.765338414626141</v>
      </c>
    </row>
    <row r="2329" spans="1:18" x14ac:dyDescent="0.2">
      <c r="A2329" s="179" t="s">
        <v>108</v>
      </c>
      <c r="B2329" s="179" t="s">
        <v>633</v>
      </c>
      <c r="C2329" s="179" t="s">
        <v>249</v>
      </c>
      <c r="D2329" s="179" t="s">
        <v>2</v>
      </c>
      <c r="E2329" s="179" t="s">
        <v>798</v>
      </c>
      <c r="F2329" s="37">
        <v>3300.1800000000003</v>
      </c>
      <c r="G2329" s="179">
        <v>28</v>
      </c>
      <c r="H2329" s="179">
        <v>28</v>
      </c>
      <c r="I2329" s="37">
        <f>Table1[[#This Row],[SumOfPaid]]*Table1[[#This Row],[Actuarial Factor 6/13/22]]</f>
        <v>4786.2372649719782</v>
      </c>
      <c r="J2329" s="33">
        <v>1.4502958217345654</v>
      </c>
      <c r="K2329" s="180" t="s">
        <v>280</v>
      </c>
      <c r="L2329" s="180" t="s">
        <v>805</v>
      </c>
      <c r="M2329" s="181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29" s="181" t="str">
        <f>IFERROR(IF(Table1[[#This Row],[Medicare Rate in CR]]&gt;0,"Y","N"),"N")</f>
        <v>Y</v>
      </c>
      <c r="O2329" s="40">
        <f>Table1[[#This Row],[Medicare Rate in CR]]*Table1[[#This Row],[SumOfUnits]]*Table1[[#This Row],[Actuarial Factor 6/13/22]]</f>
        <v>10832.25949253547</v>
      </c>
      <c r="P232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10832.25949253547</v>
      </c>
      <c r="Q2329" s="40">
        <f>Table1[[#This Row],[Trended Medicare Pricing for all RHCs]]-Table1[[#This Row],[SumOfSFY23 Estimated Payment 6/13/2022]]</f>
        <v>6046.0222275634915</v>
      </c>
      <c r="R2329" s="181">
        <f>Table1[[#This Row],[SumOfUnits]]*Table1[[#This Row],[Actuarial Factor 6/13/22]]</f>
        <v>40.608283008567831</v>
      </c>
    </row>
    <row r="2330" spans="1:18" x14ac:dyDescent="0.2">
      <c r="A2330" s="179" t="s">
        <v>108</v>
      </c>
      <c r="B2330" s="179" t="s">
        <v>633</v>
      </c>
      <c r="C2330" s="179" t="s">
        <v>249</v>
      </c>
      <c r="D2330" s="179" t="s">
        <v>2</v>
      </c>
      <c r="E2330" s="179" t="s">
        <v>799</v>
      </c>
      <c r="F2330" s="37">
        <v>3885.2100000000005</v>
      </c>
      <c r="G2330" s="179">
        <v>33</v>
      </c>
      <c r="H2330" s="179">
        <v>33</v>
      </c>
      <c r="I2330" s="37">
        <f>Table1[[#This Row],[SumOfPaid]]*Table1[[#This Row],[Actuarial Factor 6/13/22]]</f>
        <v>4421.3525013784529</v>
      </c>
      <c r="J2330" s="33">
        <v>1.1379957586278353</v>
      </c>
      <c r="K2330" s="180" t="s">
        <v>280</v>
      </c>
      <c r="L2330" s="180" t="s">
        <v>805</v>
      </c>
      <c r="M2330" s="181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30" s="181" t="str">
        <f>IFERROR(IF(Table1[[#This Row],[Medicare Rate in CR]]&gt;0,"Y","N"),"N")</f>
        <v>Y</v>
      </c>
      <c r="O2330" s="40">
        <f>Table1[[#This Row],[Medicare Rate in CR]]*Table1[[#This Row],[SumOfUnits]]*Table1[[#This Row],[Actuarial Factor 6/13/22]]</f>
        <v>10017.492164261177</v>
      </c>
      <c r="P233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10017.492164261177</v>
      </c>
      <c r="Q2330" s="40">
        <f>Table1[[#This Row],[Trended Medicare Pricing for all RHCs]]-Table1[[#This Row],[SumOfSFY23 Estimated Payment 6/13/2022]]</f>
        <v>5596.1396628827242</v>
      </c>
      <c r="R2330" s="181">
        <f>Table1[[#This Row],[SumOfUnits]]*Table1[[#This Row],[Actuarial Factor 6/13/22]]</f>
        <v>37.553860034718568</v>
      </c>
    </row>
    <row r="2331" spans="1:18" x14ac:dyDescent="0.2">
      <c r="A2331" s="179" t="s">
        <v>108</v>
      </c>
      <c r="B2331" s="179" t="s">
        <v>633</v>
      </c>
      <c r="C2331" s="179" t="s">
        <v>249</v>
      </c>
      <c r="D2331" s="179" t="s">
        <v>185</v>
      </c>
      <c r="E2331" s="179" t="s">
        <v>794</v>
      </c>
      <c r="F2331" s="37">
        <v>1414.86</v>
      </c>
      <c r="G2331" s="179">
        <v>12</v>
      </c>
      <c r="H2331" s="179">
        <v>12</v>
      </c>
      <c r="I2331" s="37">
        <f>Table1[[#This Row],[SumOfPaid]]*Table1[[#This Row],[Actuarial Factor 6/13/22]]</f>
        <v>1541.6135648585023</v>
      </c>
      <c r="J2331" s="33">
        <v>1.0895873548326354</v>
      </c>
      <c r="K2331" s="180" t="s">
        <v>280</v>
      </c>
      <c r="L2331" s="180" t="s">
        <v>805</v>
      </c>
      <c r="M2331" s="181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31" s="181" t="str">
        <f>IFERROR(IF(Table1[[#This Row],[Medicare Rate in CR]]&gt;0,"Y","N"),"N")</f>
        <v>Y</v>
      </c>
      <c r="O2331" s="40">
        <f>Table1[[#This Row],[Medicare Rate in CR]]*Table1[[#This Row],[SumOfUnits]]*Table1[[#This Row],[Actuarial Factor 6/13/22]]</f>
        <v>3487.7691228192657</v>
      </c>
      <c r="P233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3487.7691228192657</v>
      </c>
      <c r="Q2331" s="40">
        <f>Table1[[#This Row],[Trended Medicare Pricing for all RHCs]]-Table1[[#This Row],[SumOfSFY23 Estimated Payment 6/13/2022]]</f>
        <v>1946.1555579607634</v>
      </c>
      <c r="R2331" s="181">
        <f>Table1[[#This Row],[SumOfUnits]]*Table1[[#This Row],[Actuarial Factor 6/13/22]]</f>
        <v>13.075048257991625</v>
      </c>
    </row>
    <row r="2332" spans="1:18" x14ac:dyDescent="0.2">
      <c r="A2332" s="179" t="s">
        <v>108</v>
      </c>
      <c r="B2332" s="179" t="s">
        <v>633</v>
      </c>
      <c r="C2332" s="179" t="s">
        <v>249</v>
      </c>
      <c r="D2332" s="179" t="s">
        <v>185</v>
      </c>
      <c r="E2332" s="179" t="s">
        <v>607</v>
      </c>
      <c r="F2332" s="37">
        <v>1645.7399999999998</v>
      </c>
      <c r="G2332" s="179">
        <v>14</v>
      </c>
      <c r="H2332" s="179">
        <v>14</v>
      </c>
      <c r="I2332" s="37">
        <f>Table1[[#This Row],[SumOfPaid]]*Table1[[#This Row],[Actuarial Factor 6/13/22]]</f>
        <v>2488.8122730699547</v>
      </c>
      <c r="J2332" s="33">
        <v>1.5122754949566488</v>
      </c>
      <c r="K2332" s="180" t="s">
        <v>280</v>
      </c>
      <c r="L2332" s="180" t="s">
        <v>805</v>
      </c>
      <c r="M2332" s="181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32" s="181" t="str">
        <f>IFERROR(IF(Table1[[#This Row],[Medicare Rate in CR]]&gt;0,"Y","N"),"N")</f>
        <v>Y</v>
      </c>
      <c r="O2332" s="40">
        <f>Table1[[#This Row],[Medicare Rate in CR]]*Table1[[#This Row],[SumOfUnits]]*Table1[[#This Row],[Actuarial Factor 6/13/22]]</f>
        <v>5647.5928359156051</v>
      </c>
      <c r="P233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5647.5928359156051</v>
      </c>
      <c r="Q2332" s="40">
        <f>Table1[[#This Row],[Trended Medicare Pricing for all RHCs]]-Table1[[#This Row],[SumOfSFY23 Estimated Payment 6/13/2022]]</f>
        <v>3158.7805628456504</v>
      </c>
      <c r="R2332" s="181">
        <f>Table1[[#This Row],[SumOfUnits]]*Table1[[#This Row],[Actuarial Factor 6/13/22]]</f>
        <v>21.171856929393083</v>
      </c>
    </row>
    <row r="2333" spans="1:18" x14ac:dyDescent="0.2">
      <c r="A2333" s="179" t="s">
        <v>108</v>
      </c>
      <c r="B2333" s="179" t="s">
        <v>633</v>
      </c>
      <c r="C2333" s="179" t="s">
        <v>249</v>
      </c>
      <c r="D2333" s="179" t="s">
        <v>185</v>
      </c>
      <c r="E2333" s="179" t="s">
        <v>797</v>
      </c>
      <c r="F2333" s="37">
        <v>1767.27</v>
      </c>
      <c r="G2333" s="179">
        <v>15</v>
      </c>
      <c r="H2333" s="179">
        <v>15</v>
      </c>
      <c r="I2333" s="37">
        <f>Table1[[#This Row],[SumOfPaid]]*Table1[[#This Row],[Actuarial Factor 6/13/22]]</f>
        <v>1927.0086251148171</v>
      </c>
      <c r="J2333" s="33">
        <v>1.0903872215987467</v>
      </c>
      <c r="K2333" s="180" t="s">
        <v>280</v>
      </c>
      <c r="L2333" s="180" t="s">
        <v>805</v>
      </c>
      <c r="M2333" s="181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33" s="181" t="str">
        <f>IFERROR(IF(Table1[[#This Row],[Medicare Rate in CR]]&gt;0,"Y","N"),"N")</f>
        <v>Y</v>
      </c>
      <c r="O2333" s="40">
        <f>Table1[[#This Row],[Medicare Rate in CR]]*Table1[[#This Row],[SumOfUnits]]*Table1[[#This Row],[Actuarial Factor 6/13/22]]</f>
        <v>4362.9118704219854</v>
      </c>
      <c r="P233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4362.9118704219854</v>
      </c>
      <c r="Q2333" s="40">
        <f>Table1[[#This Row],[Trended Medicare Pricing for all RHCs]]-Table1[[#This Row],[SumOfSFY23 Estimated Payment 6/13/2022]]</f>
        <v>2435.9032453071686</v>
      </c>
      <c r="R2333" s="181">
        <f>Table1[[#This Row],[SumOfUnits]]*Table1[[#This Row],[Actuarial Factor 6/13/22]]</f>
        <v>16.355808323981201</v>
      </c>
    </row>
    <row r="2334" spans="1:18" x14ac:dyDescent="0.2">
      <c r="A2334" s="179" t="s">
        <v>108</v>
      </c>
      <c r="B2334" s="179" t="s">
        <v>633</v>
      </c>
      <c r="C2334" s="179" t="s">
        <v>249</v>
      </c>
      <c r="D2334" s="179" t="s">
        <v>185</v>
      </c>
      <c r="E2334" s="179" t="s">
        <v>795</v>
      </c>
      <c r="F2334" s="37">
        <v>31461.930000000008</v>
      </c>
      <c r="G2334" s="179">
        <v>267</v>
      </c>
      <c r="H2334" s="179">
        <v>267</v>
      </c>
      <c r="I2334" s="37">
        <f>Table1[[#This Row],[SumOfPaid]]*Table1[[#This Row],[Actuarial Factor 6/13/22]]</f>
        <v>35875.350061372061</v>
      </c>
      <c r="J2334" s="33">
        <v>1.1402781094920766</v>
      </c>
      <c r="K2334" s="180" t="s">
        <v>280</v>
      </c>
      <c r="L2334" s="180" t="s">
        <v>805</v>
      </c>
      <c r="M2334" s="181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34" s="181" t="str">
        <f>IFERROR(IF(Table1[[#This Row],[Medicare Rate in CR]]&gt;0,"Y","N"),"N")</f>
        <v>Y</v>
      </c>
      <c r="O2334" s="40">
        <f>Table1[[#This Row],[Medicare Rate in CR]]*Table1[[#This Row],[SumOfUnits]]*Table1[[#This Row],[Actuarial Factor 6/13/22]]</f>
        <v>81213.172583772059</v>
      </c>
      <c r="P233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81213.172583772059</v>
      </c>
      <c r="Q2334" s="40">
        <f>Table1[[#This Row],[Trended Medicare Pricing for all RHCs]]-Table1[[#This Row],[SumOfSFY23 Estimated Payment 6/13/2022]]</f>
        <v>45337.822522399998</v>
      </c>
      <c r="R2334" s="181">
        <f>Table1[[#This Row],[SumOfUnits]]*Table1[[#This Row],[Actuarial Factor 6/13/22]]</f>
        <v>304.45425523438445</v>
      </c>
    </row>
    <row r="2335" spans="1:18" x14ac:dyDescent="0.2">
      <c r="A2335" s="179" t="s">
        <v>108</v>
      </c>
      <c r="B2335" s="179" t="s">
        <v>633</v>
      </c>
      <c r="C2335" s="179" t="s">
        <v>422</v>
      </c>
      <c r="D2335" s="179" t="s">
        <v>184</v>
      </c>
      <c r="E2335" s="179" t="s">
        <v>786</v>
      </c>
      <c r="F2335" s="37">
        <v>472.2</v>
      </c>
      <c r="G2335" s="179">
        <v>4</v>
      </c>
      <c r="H2335" s="179">
        <v>4</v>
      </c>
      <c r="I2335" s="37">
        <f>Table1[[#This Row],[SumOfPaid]]*Table1[[#This Row],[Actuarial Factor 6/13/22]]</f>
        <v>737.79013789004603</v>
      </c>
      <c r="J2335" s="33">
        <v>1.5624526427150487</v>
      </c>
      <c r="K2335" s="180" t="s">
        <v>280</v>
      </c>
      <c r="L2335" s="180" t="s">
        <v>805</v>
      </c>
      <c r="M2335" s="181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35" s="181" t="str">
        <f>IFERROR(IF(Table1[[#This Row],[Medicare Rate in CR]]&gt;0,"Y","N"),"N")</f>
        <v>Y</v>
      </c>
      <c r="O2335" s="40">
        <f>Table1[[#This Row],[Medicare Rate in CR]]*Table1[[#This Row],[SumOfUnits]]*Table1[[#This Row],[Actuarial Factor 6/13/22]]</f>
        <v>1667.1369697769569</v>
      </c>
      <c r="P233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1667.1369697769569</v>
      </c>
      <c r="Q2335" s="40">
        <f>Table1[[#This Row],[Trended Medicare Pricing for all RHCs]]-Table1[[#This Row],[SumOfSFY23 Estimated Payment 6/13/2022]]</f>
        <v>929.34683188691088</v>
      </c>
      <c r="R2335" s="181">
        <f>Table1[[#This Row],[SumOfUnits]]*Table1[[#This Row],[Actuarial Factor 6/13/22]]</f>
        <v>6.2498105708601948</v>
      </c>
    </row>
    <row r="2336" spans="1:18" x14ac:dyDescent="0.2">
      <c r="A2336" s="179" t="s">
        <v>108</v>
      </c>
      <c r="B2336" s="179" t="s">
        <v>633</v>
      </c>
      <c r="C2336" s="179" t="s">
        <v>422</v>
      </c>
      <c r="D2336" s="179" t="s">
        <v>185</v>
      </c>
      <c r="E2336" s="179" t="s">
        <v>795</v>
      </c>
      <c r="F2336" s="37">
        <v>118.05</v>
      </c>
      <c r="G2336" s="179">
        <v>1</v>
      </c>
      <c r="H2336" s="179">
        <v>1</v>
      </c>
      <c r="I2336" s="37">
        <f>Table1[[#This Row],[SumOfPaid]]*Table1[[#This Row],[Actuarial Factor 6/13/22]]</f>
        <v>133.86123956595989</v>
      </c>
      <c r="J2336" s="33">
        <v>1.133936802761202</v>
      </c>
      <c r="K2336" s="180" t="s">
        <v>280</v>
      </c>
      <c r="L2336" s="180" t="s">
        <v>805</v>
      </c>
      <c r="M2336" s="181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36" s="181" t="str">
        <f>IFERROR(IF(Table1[[#This Row],[Medicare Rate in CR]]&gt;0,"Y","N"),"N")</f>
        <v>Y</v>
      </c>
      <c r="O2336" s="40">
        <f>Table1[[#This Row],[Medicare Rate in CR]]*Table1[[#This Row],[SumOfUnits]]*Table1[[#This Row],[Actuarial Factor 6/13/22]]</f>
        <v>302.47764213655063</v>
      </c>
      <c r="P233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302.47764213655063</v>
      </c>
      <c r="Q2336" s="40">
        <f>Table1[[#This Row],[Trended Medicare Pricing for all RHCs]]-Table1[[#This Row],[SumOfSFY23 Estimated Payment 6/13/2022]]</f>
        <v>168.61640257059074</v>
      </c>
      <c r="R2336" s="181">
        <f>Table1[[#This Row],[SumOfUnits]]*Table1[[#This Row],[Actuarial Factor 6/13/22]]</f>
        <v>1.133936802761202</v>
      </c>
    </row>
    <row r="2337" spans="1:18" x14ac:dyDescent="0.2">
      <c r="A2337" s="179" t="s">
        <v>108</v>
      </c>
      <c r="B2337" s="179" t="s">
        <v>633</v>
      </c>
      <c r="C2337" s="179" t="s">
        <v>192</v>
      </c>
      <c r="D2337" s="179" t="s">
        <v>184</v>
      </c>
      <c r="E2337" s="179" t="s">
        <v>789</v>
      </c>
      <c r="F2337" s="37">
        <v>118.05</v>
      </c>
      <c r="G2337" s="179">
        <v>1</v>
      </c>
      <c r="H2337" s="179">
        <v>1</v>
      </c>
      <c r="I2337" s="37">
        <f>Table1[[#This Row],[SumOfPaid]]*Table1[[#This Row],[Actuarial Factor 6/13/22]]</f>
        <v>162.80349396352037</v>
      </c>
      <c r="J2337" s="33">
        <v>1.3791062597502783</v>
      </c>
      <c r="K2337" s="180" t="s">
        <v>280</v>
      </c>
      <c r="L2337" s="180" t="s">
        <v>805</v>
      </c>
      <c r="M2337" s="181">
        <f>IFERROR(INDEX(FreeStand_MedicareCRs!E:E,MATCH(Table1[[#This Row],[Medicare Number]],FreeStand_MedicareCRs!A:A,0)),INDEX(HospitalBased_Mdcr_Rates!G:G,MATCH(Table1[[#This Row],[Medicare Number]],HospitalBased_Mdcr_Rates!E:E,0)))</f>
        <v>266.75</v>
      </c>
      <c r="N2337" s="181" t="str">
        <f>IFERROR(IF(Table1[[#This Row],[Medicare Rate in CR]]&gt;0,"Y","N"),"N")</f>
        <v>Y</v>
      </c>
      <c r="O2337" s="40">
        <f>Table1[[#This Row],[Medicare Rate in CR]]*Table1[[#This Row],[SumOfUnits]]*Table1[[#This Row],[Actuarial Factor 6/13/22]]</f>
        <v>367.87659478838674</v>
      </c>
      <c r="P233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367.87659478838674</v>
      </c>
      <c r="Q2337" s="40">
        <f>Table1[[#This Row],[Trended Medicare Pricing for all RHCs]]-Table1[[#This Row],[SumOfSFY23 Estimated Payment 6/13/2022]]</f>
        <v>205.07310082486637</v>
      </c>
      <c r="R2337" s="181">
        <f>Table1[[#This Row],[SumOfUnits]]*Table1[[#This Row],[Actuarial Factor 6/13/22]]</f>
        <v>1.3791062597502783</v>
      </c>
    </row>
    <row r="2338" spans="1:18" x14ac:dyDescent="0.2">
      <c r="A2338" s="179" t="s">
        <v>109</v>
      </c>
      <c r="B2338" s="179" t="s">
        <v>659</v>
      </c>
      <c r="C2338" s="179" t="s">
        <v>426</v>
      </c>
      <c r="D2338" s="179" t="s">
        <v>184</v>
      </c>
      <c r="E2338" s="179" t="s">
        <v>786</v>
      </c>
      <c r="F2338" s="37">
        <v>176.12</v>
      </c>
      <c r="G2338" s="179">
        <v>1</v>
      </c>
      <c r="H2338" s="179">
        <v>1</v>
      </c>
      <c r="I2338" s="37">
        <f>Table1[[#This Row],[SumOfPaid]]*Table1[[#This Row],[Actuarial Factor 6/13/22]]</f>
        <v>251.47923003389084</v>
      </c>
      <c r="J2338" s="33">
        <v>1.4278857031222509</v>
      </c>
      <c r="K2338" s="180" t="s">
        <v>393</v>
      </c>
      <c r="L2338" s="180" t="s">
        <v>805</v>
      </c>
      <c r="M2338" s="181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38" s="181" t="str">
        <f>IFERROR(IF(Table1[[#This Row],[Medicare Rate in CR]]&gt;0,"Y","N"),"N")</f>
        <v>Y</v>
      </c>
      <c r="O2338" s="40">
        <f>Table1[[#This Row],[Medicare Rate in CR]]*Table1[[#This Row],[SumOfUnits]]*Table1[[#This Row],[Actuarial Factor 6/13/22]]</f>
        <v>366.66676970476283</v>
      </c>
      <c r="P233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366.66676970476283</v>
      </c>
      <c r="Q2338" s="40">
        <f>Table1[[#This Row],[Trended Medicare Pricing for all RHCs]]-Table1[[#This Row],[SumOfSFY23 Estimated Payment 6/13/2022]]</f>
        <v>115.18753967087198</v>
      </c>
      <c r="R2338" s="181">
        <f>Table1[[#This Row],[SumOfUnits]]*Table1[[#This Row],[Actuarial Factor 6/13/22]]</f>
        <v>1.4278857031222509</v>
      </c>
    </row>
    <row r="2339" spans="1:18" x14ac:dyDescent="0.2">
      <c r="A2339" s="179" t="s">
        <v>109</v>
      </c>
      <c r="B2339" s="179" t="s">
        <v>659</v>
      </c>
      <c r="C2339" s="179" t="s">
        <v>426</v>
      </c>
      <c r="D2339" s="179" t="s">
        <v>184</v>
      </c>
      <c r="E2339" s="179" t="s">
        <v>787</v>
      </c>
      <c r="F2339" s="37">
        <v>153.61000000000001</v>
      </c>
      <c r="G2339" s="179">
        <v>2</v>
      </c>
      <c r="H2339" s="179">
        <v>2</v>
      </c>
      <c r="I2339" s="37">
        <f>Table1[[#This Row],[SumOfPaid]]*Table1[[#This Row],[Actuarial Factor 6/13/22]]</f>
        <v>199.29944273734321</v>
      </c>
      <c r="J2339" s="33">
        <v>1.2974379450383646</v>
      </c>
      <c r="K2339" s="180" t="s">
        <v>393</v>
      </c>
      <c r="L2339" s="180" t="s">
        <v>805</v>
      </c>
      <c r="M2339" s="181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39" s="181" t="str">
        <f>IFERROR(IF(Table1[[#This Row],[Medicare Rate in CR]]&gt;0,"Y","N"),"N")</f>
        <v>Y</v>
      </c>
      <c r="O2339" s="40">
        <f>Table1[[#This Row],[Medicare Rate in CR]]*Table1[[#This Row],[SumOfUnits]]*Table1[[#This Row],[Actuarial Factor 6/13/22]]</f>
        <v>666.33817981280333</v>
      </c>
      <c r="P233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666.33817981280333</v>
      </c>
      <c r="Q2339" s="40">
        <f>Table1[[#This Row],[Trended Medicare Pricing for all RHCs]]-Table1[[#This Row],[SumOfSFY23 Estimated Payment 6/13/2022]]</f>
        <v>467.03873707546012</v>
      </c>
      <c r="R2339" s="181">
        <f>Table1[[#This Row],[SumOfUnits]]*Table1[[#This Row],[Actuarial Factor 6/13/22]]</f>
        <v>2.5948758900767293</v>
      </c>
    </row>
    <row r="2340" spans="1:18" x14ac:dyDescent="0.2">
      <c r="A2340" s="179" t="s">
        <v>109</v>
      </c>
      <c r="B2340" s="179" t="s">
        <v>659</v>
      </c>
      <c r="C2340" s="179" t="s">
        <v>413</v>
      </c>
      <c r="D2340" s="179" t="s">
        <v>184</v>
      </c>
      <c r="E2340" s="179" t="s">
        <v>790</v>
      </c>
      <c r="F2340" s="37">
        <v>173.52</v>
      </c>
      <c r="G2340" s="179">
        <v>1</v>
      </c>
      <c r="H2340" s="179">
        <v>1</v>
      </c>
      <c r="I2340" s="37">
        <f>Table1[[#This Row],[SumOfPaid]]*Table1[[#This Row],[Actuarial Factor 6/13/22]]</f>
        <v>373.41126288487453</v>
      </c>
      <c r="J2340" s="33">
        <v>2.1519782323932373</v>
      </c>
      <c r="K2340" s="180" t="s">
        <v>393</v>
      </c>
      <c r="L2340" s="180" t="s">
        <v>805</v>
      </c>
      <c r="M2340" s="181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40" s="181" t="str">
        <f>IFERROR(IF(Table1[[#This Row],[Medicare Rate in CR]]&gt;0,"Y","N"),"N")</f>
        <v>Y</v>
      </c>
      <c r="O2340" s="40">
        <f>Table1[[#This Row],[Medicare Rate in CR]]*Table1[[#This Row],[SumOfUnits]]*Table1[[#This Row],[Actuarial Factor 6/13/22]]</f>
        <v>552.60649029625949</v>
      </c>
      <c r="P234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552.60649029625949</v>
      </c>
      <c r="Q2340" s="40">
        <f>Table1[[#This Row],[Trended Medicare Pricing for all RHCs]]-Table1[[#This Row],[SumOfSFY23 Estimated Payment 6/13/2022]]</f>
        <v>179.19522741138496</v>
      </c>
      <c r="R2340" s="181">
        <f>Table1[[#This Row],[SumOfUnits]]*Table1[[#This Row],[Actuarial Factor 6/13/22]]</f>
        <v>2.1519782323932373</v>
      </c>
    </row>
    <row r="2341" spans="1:18" x14ac:dyDescent="0.2">
      <c r="A2341" s="179" t="s">
        <v>109</v>
      </c>
      <c r="B2341" s="179" t="s">
        <v>659</v>
      </c>
      <c r="C2341" s="179" t="s">
        <v>413</v>
      </c>
      <c r="D2341" s="179" t="s">
        <v>184</v>
      </c>
      <c r="E2341" s="179" t="s">
        <v>789</v>
      </c>
      <c r="F2341" s="37">
        <v>393.44</v>
      </c>
      <c r="G2341" s="179">
        <v>3</v>
      </c>
      <c r="H2341" s="179">
        <v>3</v>
      </c>
      <c r="I2341" s="37">
        <f>Table1[[#This Row],[SumOfPaid]]*Table1[[#This Row],[Actuarial Factor 6/13/22]]</f>
        <v>594.63904120691063</v>
      </c>
      <c r="J2341" s="33">
        <v>1.5113843056296021</v>
      </c>
      <c r="K2341" s="180" t="s">
        <v>393</v>
      </c>
      <c r="L2341" s="180" t="s">
        <v>805</v>
      </c>
      <c r="M2341" s="181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41" s="181" t="str">
        <f>IFERROR(IF(Table1[[#This Row],[Medicare Rate in CR]]&gt;0,"Y","N"),"N")</f>
        <v>Y</v>
      </c>
      <c r="O2341" s="40">
        <f>Table1[[#This Row],[Medicare Rate in CR]]*Table1[[#This Row],[SumOfUnits]]*Table1[[#This Row],[Actuarial Factor 6/13/22]]</f>
        <v>1164.3251275278767</v>
      </c>
      <c r="P234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1164.3251275278767</v>
      </c>
      <c r="Q2341" s="40">
        <f>Table1[[#This Row],[Trended Medicare Pricing for all RHCs]]-Table1[[#This Row],[SumOfSFY23 Estimated Payment 6/13/2022]]</f>
        <v>569.68608632096607</v>
      </c>
      <c r="R2341" s="181">
        <f>Table1[[#This Row],[SumOfUnits]]*Table1[[#This Row],[Actuarial Factor 6/13/22]]</f>
        <v>4.5341529168888064</v>
      </c>
    </row>
    <row r="2342" spans="1:18" x14ac:dyDescent="0.2">
      <c r="A2342" s="179" t="s">
        <v>109</v>
      </c>
      <c r="B2342" s="179" t="s">
        <v>659</v>
      </c>
      <c r="C2342" s="179" t="s">
        <v>413</v>
      </c>
      <c r="D2342" s="179" t="s">
        <v>184</v>
      </c>
      <c r="E2342" s="179" t="s">
        <v>788</v>
      </c>
      <c r="F2342" s="37">
        <v>171.12</v>
      </c>
      <c r="G2342" s="179">
        <v>1</v>
      </c>
      <c r="H2342" s="179">
        <v>1</v>
      </c>
      <c r="I2342" s="37">
        <f>Table1[[#This Row],[SumOfPaid]]*Table1[[#This Row],[Actuarial Factor 6/13/22]]</f>
        <v>373.58420822888985</v>
      </c>
      <c r="J2342" s="33">
        <v>2.1831709223287157</v>
      </c>
      <c r="K2342" s="180" t="s">
        <v>393</v>
      </c>
      <c r="L2342" s="180" t="s">
        <v>805</v>
      </c>
      <c r="M2342" s="181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42" s="181" t="str">
        <f>IFERROR(IF(Table1[[#This Row],[Medicare Rate in CR]]&gt;0,"Y","N"),"N")</f>
        <v>Y</v>
      </c>
      <c r="O2342" s="40">
        <f>Table1[[#This Row],[Medicare Rate in CR]]*Table1[[#This Row],[SumOfUnits]]*Table1[[#This Row],[Actuarial Factor 6/13/22]]</f>
        <v>560.61646114479095</v>
      </c>
      <c r="P234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560.61646114479095</v>
      </c>
      <c r="Q2342" s="40">
        <f>Table1[[#This Row],[Trended Medicare Pricing for all RHCs]]-Table1[[#This Row],[SumOfSFY23 Estimated Payment 6/13/2022]]</f>
        <v>187.0322529159011</v>
      </c>
      <c r="R2342" s="181">
        <f>Table1[[#This Row],[SumOfUnits]]*Table1[[#This Row],[Actuarial Factor 6/13/22]]</f>
        <v>2.1831709223287157</v>
      </c>
    </row>
    <row r="2343" spans="1:18" x14ac:dyDescent="0.2">
      <c r="A2343" s="179" t="s">
        <v>109</v>
      </c>
      <c r="B2343" s="179" t="s">
        <v>659</v>
      </c>
      <c r="C2343" s="179" t="s">
        <v>424</v>
      </c>
      <c r="D2343" s="179" t="s">
        <v>184</v>
      </c>
      <c r="E2343" s="179" t="s">
        <v>786</v>
      </c>
      <c r="F2343" s="37">
        <v>76268.37000000001</v>
      </c>
      <c r="G2343" s="179">
        <v>468</v>
      </c>
      <c r="H2343" s="179">
        <v>468</v>
      </c>
      <c r="I2343" s="37">
        <f>Table1[[#This Row],[SumOfPaid]]*Table1[[#This Row],[Actuarial Factor 6/13/22]]</f>
        <v>108115.62504594098</v>
      </c>
      <c r="J2343" s="33">
        <v>1.4175683188973485</v>
      </c>
      <c r="K2343" s="180" t="s">
        <v>393</v>
      </c>
      <c r="L2343" s="180" t="s">
        <v>805</v>
      </c>
      <c r="M2343" s="181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43" s="181" t="str">
        <f>IFERROR(IF(Table1[[#This Row],[Medicare Rate in CR]]&gt;0,"Y","N"),"N")</f>
        <v>Y</v>
      </c>
      <c r="O2343" s="40">
        <f>Table1[[#This Row],[Medicare Rate in CR]]*Table1[[#This Row],[SumOfUnits]]*Table1[[#This Row],[Actuarial Factor 6/13/22]]</f>
        <v>170360.12850931627</v>
      </c>
      <c r="P234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170360.12850931627</v>
      </c>
      <c r="Q2343" s="40">
        <f>Table1[[#This Row],[Trended Medicare Pricing for all RHCs]]-Table1[[#This Row],[SumOfSFY23 Estimated Payment 6/13/2022]]</f>
        <v>62244.503463375295</v>
      </c>
      <c r="R2343" s="181">
        <f>Table1[[#This Row],[SumOfUnits]]*Table1[[#This Row],[Actuarial Factor 6/13/22]]</f>
        <v>663.42197324395909</v>
      </c>
    </row>
    <row r="2344" spans="1:18" x14ac:dyDescent="0.2">
      <c r="A2344" s="179" t="s">
        <v>109</v>
      </c>
      <c r="B2344" s="179" t="s">
        <v>659</v>
      </c>
      <c r="C2344" s="179" t="s">
        <v>424</v>
      </c>
      <c r="D2344" s="179" t="s">
        <v>184</v>
      </c>
      <c r="E2344" s="179" t="s">
        <v>790</v>
      </c>
      <c r="F2344" s="37">
        <v>21440.5</v>
      </c>
      <c r="G2344" s="179">
        <v>136</v>
      </c>
      <c r="H2344" s="179">
        <v>136</v>
      </c>
      <c r="I2344" s="37">
        <f>Table1[[#This Row],[SumOfPaid]]*Table1[[#This Row],[Actuarial Factor 6/13/22]]</f>
        <v>48450.763760764457</v>
      </c>
      <c r="J2344" s="33">
        <v>2.2597776992497591</v>
      </c>
      <c r="K2344" s="180" t="s">
        <v>393</v>
      </c>
      <c r="L2344" s="180" t="s">
        <v>805</v>
      </c>
      <c r="M2344" s="181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44" s="181" t="str">
        <f>IFERROR(IF(Table1[[#This Row],[Medicare Rate in CR]]&gt;0,"Y","N"),"N")</f>
        <v>Y</v>
      </c>
      <c r="O2344" s="40">
        <f>Table1[[#This Row],[Medicare Rate in CR]]*Table1[[#This Row],[SumOfUnits]]*Table1[[#This Row],[Actuarial Factor 6/13/22]]</f>
        <v>78919.210893087016</v>
      </c>
      <c r="P234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78919.210893087016</v>
      </c>
      <c r="Q2344" s="40">
        <f>Table1[[#This Row],[Trended Medicare Pricing for all RHCs]]-Table1[[#This Row],[SumOfSFY23 Estimated Payment 6/13/2022]]</f>
        <v>30468.447132322559</v>
      </c>
      <c r="R2344" s="181">
        <f>Table1[[#This Row],[SumOfUnits]]*Table1[[#This Row],[Actuarial Factor 6/13/22]]</f>
        <v>307.32976709796725</v>
      </c>
    </row>
    <row r="2345" spans="1:18" x14ac:dyDescent="0.2">
      <c r="A2345" s="179" t="s">
        <v>109</v>
      </c>
      <c r="B2345" s="179" t="s">
        <v>659</v>
      </c>
      <c r="C2345" s="179" t="s">
        <v>424</v>
      </c>
      <c r="D2345" s="179" t="s">
        <v>184</v>
      </c>
      <c r="E2345" s="179" t="s">
        <v>793</v>
      </c>
      <c r="F2345" s="37">
        <v>171.12</v>
      </c>
      <c r="G2345" s="179">
        <v>1</v>
      </c>
      <c r="H2345" s="179">
        <v>1</v>
      </c>
      <c r="I2345" s="37">
        <f>Table1[[#This Row],[SumOfPaid]]*Table1[[#This Row],[Actuarial Factor 6/13/22]]</f>
        <v>386.69315989561881</v>
      </c>
      <c r="J2345" s="33">
        <v>2.2597776992497591</v>
      </c>
      <c r="K2345" s="180" t="s">
        <v>393</v>
      </c>
      <c r="L2345" s="180" t="s">
        <v>805</v>
      </c>
      <c r="M2345" s="181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45" s="181" t="str">
        <f>IFERROR(IF(Table1[[#This Row],[Medicare Rate in CR]]&gt;0,"Y","N"),"N")</f>
        <v>Y</v>
      </c>
      <c r="O2345" s="40">
        <f>Table1[[#This Row],[Medicare Rate in CR]]*Table1[[#This Row],[SumOfUnits]]*Table1[[#This Row],[Actuarial Factor 6/13/22]]</f>
        <v>580.2883153903457</v>
      </c>
      <c r="P234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580.2883153903457</v>
      </c>
      <c r="Q2345" s="40">
        <f>Table1[[#This Row],[Trended Medicare Pricing for all RHCs]]-Table1[[#This Row],[SumOfSFY23 Estimated Payment 6/13/2022]]</f>
        <v>193.5951554947269</v>
      </c>
      <c r="R2345" s="181">
        <f>Table1[[#This Row],[SumOfUnits]]*Table1[[#This Row],[Actuarial Factor 6/13/22]]</f>
        <v>2.2597776992497591</v>
      </c>
    </row>
    <row r="2346" spans="1:18" x14ac:dyDescent="0.2">
      <c r="A2346" s="179" t="s">
        <v>109</v>
      </c>
      <c r="B2346" s="179" t="s">
        <v>659</v>
      </c>
      <c r="C2346" s="179" t="s">
        <v>424</v>
      </c>
      <c r="D2346" s="179" t="s">
        <v>184</v>
      </c>
      <c r="E2346" s="179" t="s">
        <v>789</v>
      </c>
      <c r="F2346" s="37">
        <v>97909.090000000026</v>
      </c>
      <c r="G2346" s="179">
        <v>600</v>
      </c>
      <c r="H2346" s="179">
        <v>600</v>
      </c>
      <c r="I2346" s="37">
        <f>Table1[[#This Row],[SumOfPaid]]*Table1[[#This Row],[Actuarial Factor 6/13/22]]</f>
        <v>157930.88054903515</v>
      </c>
      <c r="J2346" s="33">
        <v>1.6130359351622521</v>
      </c>
      <c r="K2346" s="180" t="s">
        <v>393</v>
      </c>
      <c r="L2346" s="180" t="s">
        <v>805</v>
      </c>
      <c r="M2346" s="181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46" s="181" t="str">
        <f>IFERROR(IF(Table1[[#This Row],[Medicare Rate in CR]]&gt;0,"Y","N"),"N")</f>
        <v>Y</v>
      </c>
      <c r="O2346" s="40">
        <f>Table1[[#This Row],[Medicare Rate in CR]]*Table1[[#This Row],[SumOfUnits]]*Table1[[#This Row],[Actuarial Factor 6/13/22]]</f>
        <v>248526.89867418882</v>
      </c>
      <c r="P234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248526.89867418882</v>
      </c>
      <c r="Q2346" s="40">
        <f>Table1[[#This Row],[Trended Medicare Pricing for all RHCs]]-Table1[[#This Row],[SumOfSFY23 Estimated Payment 6/13/2022]]</f>
        <v>90596.018125153671</v>
      </c>
      <c r="R2346" s="181">
        <f>Table1[[#This Row],[SumOfUnits]]*Table1[[#This Row],[Actuarial Factor 6/13/22]]</f>
        <v>967.82156109735126</v>
      </c>
    </row>
    <row r="2347" spans="1:18" x14ac:dyDescent="0.2">
      <c r="A2347" s="179" t="s">
        <v>109</v>
      </c>
      <c r="B2347" s="179" t="s">
        <v>659</v>
      </c>
      <c r="C2347" s="179" t="s">
        <v>424</v>
      </c>
      <c r="D2347" s="179" t="s">
        <v>184</v>
      </c>
      <c r="E2347" s="179" t="s">
        <v>791</v>
      </c>
      <c r="F2347" s="37">
        <v>4714.2099999999991</v>
      </c>
      <c r="G2347" s="179">
        <v>29</v>
      </c>
      <c r="H2347" s="179">
        <v>29</v>
      </c>
      <c r="I2347" s="37">
        <f>Table1[[#This Row],[SumOfPaid]]*Table1[[#This Row],[Actuarial Factor 6/13/22]]</f>
        <v>7522.2557116029584</v>
      </c>
      <c r="J2347" s="33">
        <v>1.5956556266273585</v>
      </c>
      <c r="K2347" s="180" t="s">
        <v>393</v>
      </c>
      <c r="L2347" s="180" t="s">
        <v>805</v>
      </c>
      <c r="M2347" s="181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47" s="181" t="str">
        <f>IFERROR(IF(Table1[[#This Row],[Medicare Rate in CR]]&gt;0,"Y","N"),"N")</f>
        <v>Y</v>
      </c>
      <c r="O2347" s="40">
        <f>Table1[[#This Row],[Medicare Rate in CR]]*Table1[[#This Row],[SumOfUnits]]*Table1[[#This Row],[Actuarial Factor 6/13/22]]</f>
        <v>11882.703842487543</v>
      </c>
      <c r="P234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11882.703842487543</v>
      </c>
      <c r="Q2347" s="40">
        <f>Table1[[#This Row],[Trended Medicare Pricing for all RHCs]]-Table1[[#This Row],[SumOfSFY23 Estimated Payment 6/13/2022]]</f>
        <v>4360.4481308845843</v>
      </c>
      <c r="R2347" s="181">
        <f>Table1[[#This Row],[SumOfUnits]]*Table1[[#This Row],[Actuarial Factor 6/13/22]]</f>
        <v>46.274013172193399</v>
      </c>
    </row>
    <row r="2348" spans="1:18" x14ac:dyDescent="0.2">
      <c r="A2348" s="179" t="s">
        <v>109</v>
      </c>
      <c r="B2348" s="179" t="s">
        <v>659</v>
      </c>
      <c r="C2348" s="179" t="s">
        <v>424</v>
      </c>
      <c r="D2348" s="179" t="s">
        <v>184</v>
      </c>
      <c r="E2348" s="179" t="s">
        <v>788</v>
      </c>
      <c r="F2348" s="37">
        <v>7485.9100000000008</v>
      </c>
      <c r="G2348" s="179">
        <v>45</v>
      </c>
      <c r="H2348" s="179">
        <v>45</v>
      </c>
      <c r="I2348" s="37">
        <f>Table1[[#This Row],[SumOfPaid]]*Table1[[#This Row],[Actuarial Factor 6/13/22]]</f>
        <v>14779.0414877613</v>
      </c>
      <c r="J2348" s="33">
        <v>1.9742478186033894</v>
      </c>
      <c r="K2348" s="180" t="s">
        <v>393</v>
      </c>
      <c r="L2348" s="180" t="s">
        <v>805</v>
      </c>
      <c r="M2348" s="181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48" s="181" t="str">
        <f>IFERROR(IF(Table1[[#This Row],[Medicare Rate in CR]]&gt;0,"Y","N"),"N")</f>
        <v>Y</v>
      </c>
      <c r="O2348" s="40">
        <f>Table1[[#This Row],[Medicare Rate in CR]]*Table1[[#This Row],[SumOfUnits]]*Table1[[#This Row],[Actuarial Factor 6/13/22]]</f>
        <v>22813.519380262398</v>
      </c>
      <c r="P234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22813.519380262398</v>
      </c>
      <c r="Q2348" s="40">
        <f>Table1[[#This Row],[Trended Medicare Pricing for all RHCs]]-Table1[[#This Row],[SumOfSFY23 Estimated Payment 6/13/2022]]</f>
        <v>8034.4778925010978</v>
      </c>
      <c r="R2348" s="181">
        <f>Table1[[#This Row],[SumOfUnits]]*Table1[[#This Row],[Actuarial Factor 6/13/22]]</f>
        <v>88.841151837152523</v>
      </c>
    </row>
    <row r="2349" spans="1:18" x14ac:dyDescent="0.2">
      <c r="A2349" s="179" t="s">
        <v>109</v>
      </c>
      <c r="B2349" s="179" t="s">
        <v>659</v>
      </c>
      <c r="C2349" s="179" t="s">
        <v>424</v>
      </c>
      <c r="D2349" s="179" t="s">
        <v>184</v>
      </c>
      <c r="E2349" s="179" t="s">
        <v>787</v>
      </c>
      <c r="F2349" s="37">
        <v>36207.200000000004</v>
      </c>
      <c r="G2349" s="179">
        <v>228</v>
      </c>
      <c r="H2349" s="179">
        <v>228</v>
      </c>
      <c r="I2349" s="37">
        <f>Table1[[#This Row],[SumOfPaid]]*Table1[[#This Row],[Actuarial Factor 6/13/22]]</f>
        <v>42786.502014254933</v>
      </c>
      <c r="J2349" s="33">
        <v>1.1817125327077191</v>
      </c>
      <c r="K2349" s="180" t="s">
        <v>393</v>
      </c>
      <c r="L2349" s="180" t="s">
        <v>805</v>
      </c>
      <c r="M2349" s="181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49" s="181" t="str">
        <f>IFERROR(IF(Table1[[#This Row],[Medicare Rate in CR]]&gt;0,"Y","N"),"N")</f>
        <v>Y</v>
      </c>
      <c r="O2349" s="40">
        <f>Table1[[#This Row],[Medicare Rate in CR]]*Table1[[#This Row],[SumOfUnits]]*Table1[[#This Row],[Actuarial Factor 6/13/22]]</f>
        <v>69187.047170475475</v>
      </c>
      <c r="P234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69187.047170475475</v>
      </c>
      <c r="Q2349" s="40">
        <f>Table1[[#This Row],[Trended Medicare Pricing for all RHCs]]-Table1[[#This Row],[SumOfSFY23 Estimated Payment 6/13/2022]]</f>
        <v>26400.545156220542</v>
      </c>
      <c r="R2349" s="181">
        <f>Table1[[#This Row],[SumOfUnits]]*Table1[[#This Row],[Actuarial Factor 6/13/22]]</f>
        <v>269.43045745735998</v>
      </c>
    </row>
    <row r="2350" spans="1:18" x14ac:dyDescent="0.2">
      <c r="A2350" s="179" t="s">
        <v>109</v>
      </c>
      <c r="B2350" s="179" t="s">
        <v>659</v>
      </c>
      <c r="C2350" s="179" t="s">
        <v>424</v>
      </c>
      <c r="D2350" s="179" t="s">
        <v>2</v>
      </c>
      <c r="E2350" s="179" t="s">
        <v>800</v>
      </c>
      <c r="F2350" s="37">
        <v>1937.32</v>
      </c>
      <c r="G2350" s="179">
        <v>11</v>
      </c>
      <c r="H2350" s="179">
        <v>11</v>
      </c>
      <c r="I2350" s="37">
        <f>Table1[[#This Row],[SumOfPaid]]*Table1[[#This Row],[Actuarial Factor 6/13/22]]</f>
        <v>2589.9103567821953</v>
      </c>
      <c r="J2350" s="33">
        <v>1.3368521239558748</v>
      </c>
      <c r="K2350" s="180" t="s">
        <v>393</v>
      </c>
      <c r="L2350" s="180" t="s">
        <v>805</v>
      </c>
      <c r="M2350" s="181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50" s="181" t="str">
        <f>IFERROR(IF(Table1[[#This Row],[Medicare Rate in CR]]&gt;0,"Y","N"),"N")</f>
        <v>Y</v>
      </c>
      <c r="O2350" s="40">
        <f>Table1[[#This Row],[Medicare Rate in CR]]*Table1[[#This Row],[SumOfUnits]]*Table1[[#This Row],[Actuarial Factor 6/13/22]]</f>
        <v>3776.1928260169202</v>
      </c>
      <c r="P235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3776.1928260169202</v>
      </c>
      <c r="Q2350" s="40">
        <f>Table1[[#This Row],[Trended Medicare Pricing for all RHCs]]-Table1[[#This Row],[SumOfSFY23 Estimated Payment 6/13/2022]]</f>
        <v>1186.2824692347249</v>
      </c>
      <c r="R2350" s="181">
        <f>Table1[[#This Row],[SumOfUnits]]*Table1[[#This Row],[Actuarial Factor 6/13/22]]</f>
        <v>14.705373363514623</v>
      </c>
    </row>
    <row r="2351" spans="1:18" x14ac:dyDescent="0.2">
      <c r="A2351" s="179" t="s">
        <v>109</v>
      </c>
      <c r="B2351" s="179" t="s">
        <v>659</v>
      </c>
      <c r="C2351" s="179" t="s">
        <v>424</v>
      </c>
      <c r="D2351" s="179" t="s">
        <v>2</v>
      </c>
      <c r="E2351" s="179" t="s">
        <v>798</v>
      </c>
      <c r="F2351" s="37">
        <v>5225.0800000000008</v>
      </c>
      <c r="G2351" s="179">
        <v>34</v>
      </c>
      <c r="H2351" s="179">
        <v>34</v>
      </c>
      <c r="I2351" s="37">
        <f>Table1[[#This Row],[SumOfPaid]]*Table1[[#This Row],[Actuarial Factor 6/13/22]]</f>
        <v>7048.4108830541136</v>
      </c>
      <c r="J2351" s="33">
        <v>1.3489575055413721</v>
      </c>
      <c r="K2351" s="180" t="s">
        <v>393</v>
      </c>
      <c r="L2351" s="180" t="s">
        <v>805</v>
      </c>
      <c r="M2351" s="181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51" s="181" t="str">
        <f>IFERROR(IF(Table1[[#This Row],[Medicare Rate in CR]]&gt;0,"Y","N"),"N")</f>
        <v>Y</v>
      </c>
      <c r="O2351" s="40">
        <f>Table1[[#This Row],[Medicare Rate in CR]]*Table1[[#This Row],[SumOfUnits]]*Table1[[#This Row],[Actuarial Factor 6/13/22]]</f>
        <v>11777.559126830944</v>
      </c>
      <c r="P235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11777.559126830944</v>
      </c>
      <c r="Q2351" s="40">
        <f>Table1[[#This Row],[Trended Medicare Pricing for all RHCs]]-Table1[[#This Row],[SumOfSFY23 Estimated Payment 6/13/2022]]</f>
        <v>4729.14824377683</v>
      </c>
      <c r="R2351" s="181">
        <f>Table1[[#This Row],[SumOfUnits]]*Table1[[#This Row],[Actuarial Factor 6/13/22]]</f>
        <v>45.864555188406648</v>
      </c>
    </row>
    <row r="2352" spans="1:18" x14ac:dyDescent="0.2">
      <c r="A2352" s="179" t="s">
        <v>109</v>
      </c>
      <c r="B2352" s="179" t="s">
        <v>659</v>
      </c>
      <c r="C2352" s="179" t="s">
        <v>424</v>
      </c>
      <c r="D2352" s="179" t="s">
        <v>2</v>
      </c>
      <c r="E2352" s="179" t="s">
        <v>799</v>
      </c>
      <c r="F2352" s="37">
        <v>8982.73</v>
      </c>
      <c r="G2352" s="179">
        <v>55</v>
      </c>
      <c r="H2352" s="179">
        <v>55</v>
      </c>
      <c r="I2352" s="37">
        <f>Table1[[#This Row],[SumOfPaid]]*Table1[[#This Row],[Actuarial Factor 6/13/22]]</f>
        <v>11237.49431609557</v>
      </c>
      <c r="J2352" s="33">
        <v>1.2510110307329254</v>
      </c>
      <c r="K2352" s="180" t="s">
        <v>393</v>
      </c>
      <c r="L2352" s="180" t="s">
        <v>805</v>
      </c>
      <c r="M2352" s="181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52" s="181" t="str">
        <f>IFERROR(IF(Table1[[#This Row],[Medicare Rate in CR]]&gt;0,"Y","N"),"N")</f>
        <v>Y</v>
      </c>
      <c r="O2352" s="40">
        <f>Table1[[#This Row],[Medicare Rate in CR]]*Table1[[#This Row],[SumOfUnits]]*Table1[[#This Row],[Actuarial Factor 6/13/22]]</f>
        <v>17668.591742004937</v>
      </c>
      <c r="P235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17668.591742004937</v>
      </c>
      <c r="Q2352" s="40">
        <f>Table1[[#This Row],[Trended Medicare Pricing for all RHCs]]-Table1[[#This Row],[SumOfSFY23 Estimated Payment 6/13/2022]]</f>
        <v>6431.0974259093673</v>
      </c>
      <c r="R2352" s="181">
        <f>Table1[[#This Row],[SumOfUnits]]*Table1[[#This Row],[Actuarial Factor 6/13/22]]</f>
        <v>68.805606690310896</v>
      </c>
    </row>
    <row r="2353" spans="1:18" x14ac:dyDescent="0.2">
      <c r="A2353" s="179" t="s">
        <v>109</v>
      </c>
      <c r="B2353" s="179" t="s">
        <v>659</v>
      </c>
      <c r="C2353" s="179" t="s">
        <v>424</v>
      </c>
      <c r="D2353" s="179" t="s">
        <v>2</v>
      </c>
      <c r="E2353" s="179" t="s">
        <v>803</v>
      </c>
      <c r="F2353" s="37">
        <v>513.36</v>
      </c>
      <c r="G2353" s="179">
        <v>3</v>
      </c>
      <c r="H2353" s="179">
        <v>3</v>
      </c>
      <c r="I2353" s="37">
        <f>Table1[[#This Row],[SumOfPaid]]*Table1[[#This Row],[Actuarial Factor 6/13/22]]</f>
        <v>1012.3409270016158</v>
      </c>
      <c r="J2353" s="33">
        <v>1.9719902738850237</v>
      </c>
      <c r="K2353" s="180" t="s">
        <v>393</v>
      </c>
      <c r="L2353" s="180" t="s">
        <v>805</v>
      </c>
      <c r="M2353" s="181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53" s="181" t="str">
        <f>IFERROR(IF(Table1[[#This Row],[Medicare Rate in CR]]&gt;0,"Y","N"),"N")</f>
        <v>Y</v>
      </c>
      <c r="O2353" s="40">
        <f>Table1[[#This Row],[Medicare Rate in CR]]*Table1[[#This Row],[SumOfUnits]]*Table1[[#This Row],[Actuarial Factor 6/13/22]]</f>
        <v>1519.1621472928059</v>
      </c>
      <c r="P235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1519.1621472928059</v>
      </c>
      <c r="Q2353" s="40">
        <f>Table1[[#This Row],[Trended Medicare Pricing for all RHCs]]-Table1[[#This Row],[SumOfSFY23 Estimated Payment 6/13/2022]]</f>
        <v>506.82122029119012</v>
      </c>
      <c r="R2353" s="181">
        <f>Table1[[#This Row],[SumOfUnits]]*Table1[[#This Row],[Actuarial Factor 6/13/22]]</f>
        <v>5.9159708216550708</v>
      </c>
    </row>
    <row r="2354" spans="1:18" x14ac:dyDescent="0.2">
      <c r="A2354" s="179" t="s">
        <v>109</v>
      </c>
      <c r="B2354" s="179" t="s">
        <v>659</v>
      </c>
      <c r="C2354" s="179" t="s">
        <v>424</v>
      </c>
      <c r="D2354" s="179" t="s">
        <v>185</v>
      </c>
      <c r="E2354" s="179" t="s">
        <v>794</v>
      </c>
      <c r="F2354" s="37">
        <v>528.36</v>
      </c>
      <c r="G2354" s="179">
        <v>3</v>
      </c>
      <c r="H2354" s="179">
        <v>3</v>
      </c>
      <c r="I2354" s="37">
        <f>Table1[[#This Row],[SumOfPaid]]*Table1[[#This Row],[Actuarial Factor 6/13/22]]</f>
        <v>621.71772434183856</v>
      </c>
      <c r="J2354" s="33">
        <v>1.1766933990874375</v>
      </c>
      <c r="K2354" s="180" t="s">
        <v>393</v>
      </c>
      <c r="L2354" s="180" t="s">
        <v>805</v>
      </c>
      <c r="M2354" s="181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54" s="181" t="str">
        <f>IFERROR(IF(Table1[[#This Row],[Medicare Rate in CR]]&gt;0,"Y","N"),"N")</f>
        <v>Y</v>
      </c>
      <c r="O2354" s="40">
        <f>Table1[[#This Row],[Medicare Rate in CR]]*Table1[[#This Row],[SumOfUnits]]*Table1[[#This Row],[Actuarial Factor 6/13/22]]</f>
        <v>906.48929385498934</v>
      </c>
      <c r="P235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906.48929385498934</v>
      </c>
      <c r="Q2354" s="40">
        <f>Table1[[#This Row],[Trended Medicare Pricing for all RHCs]]-Table1[[#This Row],[SumOfSFY23 Estimated Payment 6/13/2022]]</f>
        <v>284.77156951315078</v>
      </c>
      <c r="R2354" s="181">
        <f>Table1[[#This Row],[SumOfUnits]]*Table1[[#This Row],[Actuarial Factor 6/13/22]]</f>
        <v>3.5300801972623126</v>
      </c>
    </row>
    <row r="2355" spans="1:18" x14ac:dyDescent="0.2">
      <c r="A2355" s="179" t="s">
        <v>109</v>
      </c>
      <c r="B2355" s="179" t="s">
        <v>659</v>
      </c>
      <c r="C2355" s="179" t="s">
        <v>424</v>
      </c>
      <c r="D2355" s="179" t="s">
        <v>185</v>
      </c>
      <c r="E2355" s="179" t="s">
        <v>797</v>
      </c>
      <c r="F2355" s="37">
        <v>2623.8</v>
      </c>
      <c r="G2355" s="179">
        <v>15</v>
      </c>
      <c r="H2355" s="179">
        <v>15</v>
      </c>
      <c r="I2355" s="37">
        <f>Table1[[#This Row],[SumOfPaid]]*Table1[[#This Row],[Actuarial Factor 6/13/22]]</f>
        <v>2374.2413947928148</v>
      </c>
      <c r="J2355" s="33">
        <v>0.90488657473618972</v>
      </c>
      <c r="K2355" s="180" t="s">
        <v>393</v>
      </c>
      <c r="L2355" s="180" t="s">
        <v>805</v>
      </c>
      <c r="M2355" s="181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55" s="181" t="str">
        <f>IFERROR(IF(Table1[[#This Row],[Medicare Rate in CR]]&gt;0,"Y","N"),"N")</f>
        <v>Y</v>
      </c>
      <c r="O2355" s="40">
        <f>Table1[[#This Row],[Medicare Rate in CR]]*Table1[[#This Row],[SumOfUnits]]*Table1[[#This Row],[Actuarial Factor 6/13/22]]</f>
        <v>3485.4873528975927</v>
      </c>
      <c r="P235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3485.4873528975927</v>
      </c>
      <c r="Q2355" s="40">
        <f>Table1[[#This Row],[Trended Medicare Pricing for all RHCs]]-Table1[[#This Row],[SumOfSFY23 Estimated Payment 6/13/2022]]</f>
        <v>1111.2459581047779</v>
      </c>
      <c r="R2355" s="181">
        <f>Table1[[#This Row],[SumOfUnits]]*Table1[[#This Row],[Actuarial Factor 6/13/22]]</f>
        <v>13.573298621042845</v>
      </c>
    </row>
    <row r="2356" spans="1:18" x14ac:dyDescent="0.2">
      <c r="A2356" s="179" t="s">
        <v>109</v>
      </c>
      <c r="B2356" s="179" t="s">
        <v>659</v>
      </c>
      <c r="C2356" s="179" t="s">
        <v>424</v>
      </c>
      <c r="D2356" s="179" t="s">
        <v>185</v>
      </c>
      <c r="E2356" s="179" t="s">
        <v>795</v>
      </c>
      <c r="F2356" s="37">
        <v>19851.280000000002</v>
      </c>
      <c r="G2356" s="179">
        <v>114</v>
      </c>
      <c r="H2356" s="179">
        <v>114</v>
      </c>
      <c r="I2356" s="37">
        <f>Table1[[#This Row],[SumOfPaid]]*Table1[[#This Row],[Actuarial Factor 6/13/22]]</f>
        <v>23192.857589062787</v>
      </c>
      <c r="J2356" s="33">
        <v>1.1683305856883175</v>
      </c>
      <c r="K2356" s="180" t="s">
        <v>393</v>
      </c>
      <c r="L2356" s="180" t="s">
        <v>805</v>
      </c>
      <c r="M2356" s="181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56" s="181" t="str">
        <f>IFERROR(IF(Table1[[#This Row],[Medicare Rate in CR]]&gt;0,"Y","N"),"N")</f>
        <v>Y</v>
      </c>
      <c r="O2356" s="40">
        <f>Table1[[#This Row],[Medicare Rate in CR]]*Table1[[#This Row],[SumOfUnits]]*Table1[[#This Row],[Actuarial Factor 6/13/22]]</f>
        <v>34201.779665274946</v>
      </c>
      <c r="P235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34201.779665274946</v>
      </c>
      <c r="Q2356" s="40">
        <f>Table1[[#This Row],[Trended Medicare Pricing for all RHCs]]-Table1[[#This Row],[SumOfSFY23 Estimated Payment 6/13/2022]]</f>
        <v>11008.922076212159</v>
      </c>
      <c r="R2356" s="181">
        <f>Table1[[#This Row],[SumOfUnits]]*Table1[[#This Row],[Actuarial Factor 6/13/22]]</f>
        <v>133.18968676846819</v>
      </c>
    </row>
    <row r="2357" spans="1:18" x14ac:dyDescent="0.2">
      <c r="A2357" s="179" t="s">
        <v>109</v>
      </c>
      <c r="B2357" s="179" t="s">
        <v>659</v>
      </c>
      <c r="C2357" s="179" t="s">
        <v>364</v>
      </c>
      <c r="D2357" s="179" t="s">
        <v>184</v>
      </c>
      <c r="E2357" s="179" t="s">
        <v>786</v>
      </c>
      <c r="F2357" s="37">
        <v>2286.96</v>
      </c>
      <c r="G2357" s="179">
        <v>13</v>
      </c>
      <c r="H2357" s="179">
        <v>13</v>
      </c>
      <c r="I2357" s="37">
        <f>Table1[[#This Row],[SumOfPaid]]*Table1[[#This Row],[Actuarial Factor 6/13/22]]</f>
        <v>3233.0218579620041</v>
      </c>
      <c r="J2357" s="33">
        <v>1.4136766091064137</v>
      </c>
      <c r="K2357" s="180" t="s">
        <v>393</v>
      </c>
      <c r="L2357" s="180" t="s">
        <v>805</v>
      </c>
      <c r="M2357" s="181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57" s="181" t="str">
        <f>IFERROR(IF(Table1[[#This Row],[Medicare Rate in CR]]&gt;0,"Y","N"),"N")</f>
        <v>Y</v>
      </c>
      <c r="O2357" s="40">
        <f>Table1[[#This Row],[Medicare Rate in CR]]*Table1[[#This Row],[SumOfUnits]]*Table1[[#This Row],[Actuarial Factor 6/13/22]]</f>
        <v>4719.2342138816684</v>
      </c>
      <c r="P235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4719.2342138816684</v>
      </c>
      <c r="Q2357" s="40">
        <f>Table1[[#This Row],[Trended Medicare Pricing for all RHCs]]-Table1[[#This Row],[SumOfSFY23 Estimated Payment 6/13/2022]]</f>
        <v>1486.2123559196643</v>
      </c>
      <c r="R2357" s="181">
        <f>Table1[[#This Row],[SumOfUnits]]*Table1[[#This Row],[Actuarial Factor 6/13/22]]</f>
        <v>18.377795918383377</v>
      </c>
    </row>
    <row r="2358" spans="1:18" x14ac:dyDescent="0.2">
      <c r="A2358" s="179" t="s">
        <v>109</v>
      </c>
      <c r="B2358" s="179" t="s">
        <v>659</v>
      </c>
      <c r="C2358" s="179" t="s">
        <v>364</v>
      </c>
      <c r="D2358" s="179" t="s">
        <v>184</v>
      </c>
      <c r="E2358" s="179" t="s">
        <v>790</v>
      </c>
      <c r="F2358" s="37">
        <v>352.24</v>
      </c>
      <c r="G2358" s="179">
        <v>2</v>
      </c>
      <c r="H2358" s="179">
        <v>2</v>
      </c>
      <c r="I2358" s="37">
        <f>Table1[[#This Row],[SumOfPaid]]*Table1[[#This Row],[Actuarial Factor 6/13/22]]</f>
        <v>735.61728732534334</v>
      </c>
      <c r="J2358" s="33">
        <v>2.0883979313120125</v>
      </c>
      <c r="K2358" s="180" t="s">
        <v>393</v>
      </c>
      <c r="L2358" s="180" t="s">
        <v>805</v>
      </c>
      <c r="M2358" s="181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58" s="181" t="str">
        <f>IFERROR(IF(Table1[[#This Row],[Medicare Rate in CR]]&gt;0,"Y","N"),"N")</f>
        <v>Y</v>
      </c>
      <c r="O2358" s="40">
        <f>Table1[[#This Row],[Medicare Rate in CR]]*Table1[[#This Row],[SumOfUnits]]*Table1[[#This Row],[Actuarial Factor 6/13/22]]</f>
        <v>1072.5594095632234</v>
      </c>
      <c r="P235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1072.5594095632234</v>
      </c>
      <c r="Q2358" s="40">
        <f>Table1[[#This Row],[Trended Medicare Pricing for all RHCs]]-Table1[[#This Row],[SumOfSFY23 Estimated Payment 6/13/2022]]</f>
        <v>336.94212223788008</v>
      </c>
      <c r="R2358" s="181">
        <f>Table1[[#This Row],[SumOfUnits]]*Table1[[#This Row],[Actuarial Factor 6/13/22]]</f>
        <v>4.1767958626240249</v>
      </c>
    </row>
    <row r="2359" spans="1:18" x14ac:dyDescent="0.2">
      <c r="A2359" s="179" t="s">
        <v>109</v>
      </c>
      <c r="B2359" s="179" t="s">
        <v>659</v>
      </c>
      <c r="C2359" s="179" t="s">
        <v>364</v>
      </c>
      <c r="D2359" s="179" t="s">
        <v>184</v>
      </c>
      <c r="E2359" s="179" t="s">
        <v>789</v>
      </c>
      <c r="F2359" s="37">
        <v>2807.52</v>
      </c>
      <c r="G2359" s="179">
        <v>16</v>
      </c>
      <c r="H2359" s="179">
        <v>16</v>
      </c>
      <c r="I2359" s="37">
        <f>Table1[[#This Row],[SumOfPaid]]*Table1[[#This Row],[Actuarial Factor 6/13/22]]</f>
        <v>4118.104651102808</v>
      </c>
      <c r="J2359" s="33">
        <v>1.4668122225675357</v>
      </c>
      <c r="K2359" s="180" t="s">
        <v>393</v>
      </c>
      <c r="L2359" s="180" t="s">
        <v>805</v>
      </c>
      <c r="M2359" s="181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59" s="181" t="str">
        <f>IFERROR(IF(Table1[[#This Row],[Medicare Rate in CR]]&gt;0,"Y","N"),"N")</f>
        <v>Y</v>
      </c>
      <c r="O2359" s="40">
        <f>Table1[[#This Row],[Medicare Rate in CR]]*Table1[[#This Row],[SumOfUnits]]*Table1[[#This Row],[Actuarial Factor 6/13/22]]</f>
        <v>6026.6033701298802</v>
      </c>
      <c r="P235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6026.6033701298802</v>
      </c>
      <c r="Q2359" s="40">
        <f>Table1[[#This Row],[Trended Medicare Pricing for all RHCs]]-Table1[[#This Row],[SumOfSFY23 Estimated Payment 6/13/2022]]</f>
        <v>1908.4987190270722</v>
      </c>
      <c r="R2359" s="181">
        <f>Table1[[#This Row],[SumOfUnits]]*Table1[[#This Row],[Actuarial Factor 6/13/22]]</f>
        <v>23.468995561080572</v>
      </c>
    </row>
    <row r="2360" spans="1:18" x14ac:dyDescent="0.2">
      <c r="A2360" s="179" t="s">
        <v>109</v>
      </c>
      <c r="B2360" s="179" t="s">
        <v>659</v>
      </c>
      <c r="C2360" s="179" t="s">
        <v>364</v>
      </c>
      <c r="D2360" s="179" t="s">
        <v>184</v>
      </c>
      <c r="E2360" s="179" t="s">
        <v>791</v>
      </c>
      <c r="F2360" s="37">
        <v>115.7</v>
      </c>
      <c r="G2360" s="179">
        <v>1</v>
      </c>
      <c r="H2360" s="179">
        <v>1</v>
      </c>
      <c r="I2360" s="37">
        <f>Table1[[#This Row],[SumOfPaid]]*Table1[[#This Row],[Actuarial Factor 6/13/22]]</f>
        <v>178.6473041855584</v>
      </c>
      <c r="J2360" s="33">
        <v>1.5440562159512394</v>
      </c>
      <c r="K2360" s="180" t="s">
        <v>393</v>
      </c>
      <c r="L2360" s="180" t="s">
        <v>805</v>
      </c>
      <c r="M2360" s="181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60" s="181" t="str">
        <f>IFERROR(IF(Table1[[#This Row],[Medicare Rate in CR]]&gt;0,"Y","N"),"N")</f>
        <v>Y</v>
      </c>
      <c r="O2360" s="40">
        <f>Table1[[#This Row],[Medicare Rate in CR]]*Table1[[#This Row],[SumOfUnits]]*Table1[[#This Row],[Actuarial Factor 6/13/22]]</f>
        <v>396.49819569411881</v>
      </c>
      <c r="P236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396.49819569411881</v>
      </c>
      <c r="Q2360" s="40">
        <f>Table1[[#This Row],[Trended Medicare Pricing for all RHCs]]-Table1[[#This Row],[SumOfSFY23 Estimated Payment 6/13/2022]]</f>
        <v>217.85089150856041</v>
      </c>
      <c r="R2360" s="181">
        <f>Table1[[#This Row],[SumOfUnits]]*Table1[[#This Row],[Actuarial Factor 6/13/22]]</f>
        <v>1.5440562159512394</v>
      </c>
    </row>
    <row r="2361" spans="1:18" x14ac:dyDescent="0.2">
      <c r="A2361" s="179" t="s">
        <v>109</v>
      </c>
      <c r="B2361" s="179" t="s">
        <v>659</v>
      </c>
      <c r="C2361" s="179" t="s">
        <v>364</v>
      </c>
      <c r="D2361" s="179" t="s">
        <v>184</v>
      </c>
      <c r="E2361" s="179" t="s">
        <v>787</v>
      </c>
      <c r="F2361" s="37">
        <v>2286.96</v>
      </c>
      <c r="G2361" s="179">
        <v>13</v>
      </c>
      <c r="H2361" s="179">
        <v>13</v>
      </c>
      <c r="I2361" s="37">
        <f>Table1[[#This Row],[SumOfPaid]]*Table1[[#This Row],[Actuarial Factor 6/13/22]]</f>
        <v>2847.119118409496</v>
      </c>
      <c r="J2361" s="33">
        <v>1.2449361241165109</v>
      </c>
      <c r="K2361" s="180" t="s">
        <v>393</v>
      </c>
      <c r="L2361" s="180" t="s">
        <v>805</v>
      </c>
      <c r="M2361" s="181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61" s="181" t="str">
        <f>IFERROR(IF(Table1[[#This Row],[Medicare Rate in CR]]&gt;0,"Y","N"),"N")</f>
        <v>Y</v>
      </c>
      <c r="O2361" s="40">
        <f>Table1[[#This Row],[Medicare Rate in CR]]*Table1[[#This Row],[SumOfUnits]]*Table1[[#This Row],[Actuarial Factor 6/13/22]]</f>
        <v>4155.9329150544254</v>
      </c>
      <c r="P236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4155.9329150544254</v>
      </c>
      <c r="Q2361" s="40">
        <f>Table1[[#This Row],[Trended Medicare Pricing for all RHCs]]-Table1[[#This Row],[SumOfSFY23 Estimated Payment 6/13/2022]]</f>
        <v>1308.8137966449294</v>
      </c>
      <c r="R2361" s="181">
        <f>Table1[[#This Row],[SumOfUnits]]*Table1[[#This Row],[Actuarial Factor 6/13/22]]</f>
        <v>16.184169613514641</v>
      </c>
    </row>
    <row r="2362" spans="1:18" x14ac:dyDescent="0.2">
      <c r="A2362" s="179" t="s">
        <v>109</v>
      </c>
      <c r="B2362" s="179" t="s">
        <v>659</v>
      </c>
      <c r="C2362" s="179" t="s">
        <v>364</v>
      </c>
      <c r="D2362" s="179" t="s">
        <v>2</v>
      </c>
      <c r="E2362" s="179" t="s">
        <v>798</v>
      </c>
      <c r="F2362" s="37">
        <v>704.48</v>
      </c>
      <c r="G2362" s="179">
        <v>4</v>
      </c>
      <c r="H2362" s="179">
        <v>4</v>
      </c>
      <c r="I2362" s="37">
        <f>Table1[[#This Row],[SumOfPaid]]*Table1[[#This Row],[Actuarial Factor 6/13/22]]</f>
        <v>1036.0027945695099</v>
      </c>
      <c r="J2362" s="33">
        <v>1.4705922021484072</v>
      </c>
      <c r="K2362" s="180" t="s">
        <v>393</v>
      </c>
      <c r="L2362" s="180" t="s">
        <v>805</v>
      </c>
      <c r="M2362" s="181">
        <f>IFERROR(INDEX(FreeStand_MedicareCRs!E:E,MATCH(Table1[[#This Row],[Medicare Number]],FreeStand_MedicareCRs!A:A,0)),INDEX(HospitalBased_Mdcr_Rates!G:G,MATCH(Table1[[#This Row],[Medicare Number]],HospitalBased_Mdcr_Rates!E:E,0)))</f>
        <v>256.79000000000002</v>
      </c>
      <c r="N2362" s="181" t="str">
        <f>IFERROR(IF(Table1[[#This Row],[Medicare Rate in CR]]&gt;0,"Y","N"),"N")</f>
        <v>Y</v>
      </c>
      <c r="O2362" s="40">
        <f>Table1[[#This Row],[Medicare Rate in CR]]*Table1[[#This Row],[SumOfUnits]]*Table1[[#This Row],[Actuarial Factor 6/13/22]]</f>
        <v>1510.5334863587582</v>
      </c>
      <c r="P236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1510.5334863587582</v>
      </c>
      <c r="Q2362" s="40">
        <f>Table1[[#This Row],[Trended Medicare Pricing for all RHCs]]-Table1[[#This Row],[SumOfSFY23 Estimated Payment 6/13/2022]]</f>
        <v>474.53069178924829</v>
      </c>
      <c r="R2362" s="181">
        <f>Table1[[#This Row],[SumOfUnits]]*Table1[[#This Row],[Actuarial Factor 6/13/22]]</f>
        <v>5.882368808593629</v>
      </c>
    </row>
    <row r="2363" spans="1:18" x14ac:dyDescent="0.2">
      <c r="A2363" s="179" t="s">
        <v>110</v>
      </c>
      <c r="B2363" s="179" t="s">
        <v>835</v>
      </c>
      <c r="C2363" s="179" t="s">
        <v>423</v>
      </c>
      <c r="D2363" s="179" t="s">
        <v>184</v>
      </c>
      <c r="E2363" s="179" t="s">
        <v>786</v>
      </c>
      <c r="F2363" s="37">
        <v>260.45999999999998</v>
      </c>
      <c r="G2363" s="179">
        <v>2</v>
      </c>
      <c r="H2363" s="179">
        <v>2</v>
      </c>
      <c r="I2363" s="37">
        <f>Table1[[#This Row],[SumOfPaid]]*Table1[[#This Row],[Actuarial Factor 6/13/22]]</f>
        <v>390.07308644838326</v>
      </c>
      <c r="J2363" s="33">
        <v>1.4976314460891627</v>
      </c>
      <c r="K2363" s="180" t="s">
        <v>363</v>
      </c>
      <c r="L2363" s="180" t="s">
        <v>805</v>
      </c>
      <c r="M2363" s="181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63" s="181" t="str">
        <f>IFERROR(IF(Table1[[#This Row],[Medicare Rate in CR]]&gt;0,"Y","N"),"N")</f>
        <v>Y</v>
      </c>
      <c r="O2363" s="40">
        <f>Table1[[#This Row],[Medicare Rate in CR]]*Table1[[#This Row],[SumOfUnits]]*Table1[[#This Row],[Actuarial Factor 6/13/22]]</f>
        <v>975.0479292908102</v>
      </c>
      <c r="P236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975.0479292908102</v>
      </c>
      <c r="Q2363" s="40">
        <f>Table1[[#This Row],[Trended Medicare Pricing for all RHCs]]-Table1[[#This Row],[SumOfSFY23 Estimated Payment 6/13/2022]]</f>
        <v>584.97484284242694</v>
      </c>
      <c r="R2363" s="181">
        <f>Table1[[#This Row],[SumOfUnits]]*Table1[[#This Row],[Actuarial Factor 6/13/22]]</f>
        <v>2.9952628921783253</v>
      </c>
    </row>
    <row r="2364" spans="1:18" x14ac:dyDescent="0.2">
      <c r="A2364" s="179" t="s">
        <v>110</v>
      </c>
      <c r="B2364" s="179" t="s">
        <v>835</v>
      </c>
      <c r="C2364" s="179" t="s">
        <v>423</v>
      </c>
      <c r="D2364" s="179" t="s">
        <v>184</v>
      </c>
      <c r="E2364" s="179" t="s">
        <v>789</v>
      </c>
      <c r="F2364" s="37">
        <v>130.22999999999999</v>
      </c>
      <c r="G2364" s="179">
        <v>1</v>
      </c>
      <c r="H2364" s="179">
        <v>1</v>
      </c>
      <c r="I2364" s="37">
        <f>Table1[[#This Row],[SumOfPaid]]*Table1[[#This Row],[Actuarial Factor 6/13/22]]</f>
        <v>197.36038325760185</v>
      </c>
      <c r="J2364" s="33">
        <v>1.5154755682838199</v>
      </c>
      <c r="K2364" s="180" t="s">
        <v>363</v>
      </c>
      <c r="L2364" s="180" t="s">
        <v>805</v>
      </c>
      <c r="M2364" s="181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64" s="181" t="str">
        <f>IFERROR(IF(Table1[[#This Row],[Medicare Rate in CR]]&gt;0,"Y","N"),"N")</f>
        <v>Y</v>
      </c>
      <c r="O2364" s="40">
        <f>Table1[[#This Row],[Medicare Rate in CR]]*Table1[[#This Row],[SumOfUnits]]*Table1[[#This Row],[Actuarial Factor 6/13/22]]</f>
        <v>493.33276174343183</v>
      </c>
      <c r="P236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493.33276174343183</v>
      </c>
      <c r="Q2364" s="40">
        <f>Table1[[#This Row],[Trended Medicare Pricing for all RHCs]]-Table1[[#This Row],[SumOfSFY23 Estimated Payment 6/13/2022]]</f>
        <v>295.97237848582995</v>
      </c>
      <c r="R2364" s="181">
        <f>Table1[[#This Row],[SumOfUnits]]*Table1[[#This Row],[Actuarial Factor 6/13/22]]</f>
        <v>1.5154755682838199</v>
      </c>
    </row>
    <row r="2365" spans="1:18" x14ac:dyDescent="0.2">
      <c r="A2365" s="179" t="s">
        <v>110</v>
      </c>
      <c r="B2365" s="179" t="s">
        <v>835</v>
      </c>
      <c r="C2365" s="179" t="s">
        <v>423</v>
      </c>
      <c r="D2365" s="179" t="s">
        <v>184</v>
      </c>
      <c r="E2365" s="179" t="s">
        <v>787</v>
      </c>
      <c r="F2365" s="37">
        <v>520.91999999999996</v>
      </c>
      <c r="G2365" s="179">
        <v>4</v>
      </c>
      <c r="H2365" s="179">
        <v>4</v>
      </c>
      <c r="I2365" s="37">
        <f>Table1[[#This Row],[SumOfPaid]]*Table1[[#This Row],[Actuarial Factor 6/13/22]]</f>
        <v>651.99670221936401</v>
      </c>
      <c r="J2365" s="33">
        <v>1.2516253977949858</v>
      </c>
      <c r="K2365" s="180" t="s">
        <v>363</v>
      </c>
      <c r="L2365" s="180" t="s">
        <v>805</v>
      </c>
      <c r="M2365" s="181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65" s="181" t="str">
        <f>IFERROR(IF(Table1[[#This Row],[Medicare Rate in CR]]&gt;0,"Y","N"),"N")</f>
        <v>Y</v>
      </c>
      <c r="O2365" s="40">
        <f>Table1[[#This Row],[Medicare Rate in CR]]*Table1[[#This Row],[SumOfUnits]]*Table1[[#This Row],[Actuarial Factor 6/13/22]]</f>
        <v>1629.7664629768069</v>
      </c>
      <c r="P236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1629.7664629768069</v>
      </c>
      <c r="Q2365" s="40">
        <f>Table1[[#This Row],[Trended Medicare Pricing for all RHCs]]-Table1[[#This Row],[SumOfSFY23 Estimated Payment 6/13/2022]]</f>
        <v>977.7697607574429</v>
      </c>
      <c r="R2365" s="181">
        <f>Table1[[#This Row],[SumOfUnits]]*Table1[[#This Row],[Actuarial Factor 6/13/22]]</f>
        <v>5.0065015911799433</v>
      </c>
    </row>
    <row r="2366" spans="1:18" x14ac:dyDescent="0.2">
      <c r="A2366" s="179" t="s">
        <v>110</v>
      </c>
      <c r="B2366" s="179" t="s">
        <v>835</v>
      </c>
      <c r="C2366" s="179" t="s">
        <v>364</v>
      </c>
      <c r="D2366" s="179" t="s">
        <v>184</v>
      </c>
      <c r="E2366" s="179" t="s">
        <v>790</v>
      </c>
      <c r="F2366" s="37">
        <v>1432.53</v>
      </c>
      <c r="G2366" s="179">
        <v>11</v>
      </c>
      <c r="H2366" s="179">
        <v>11</v>
      </c>
      <c r="I2366" s="37">
        <f>Table1[[#This Row],[SumOfPaid]]*Table1[[#This Row],[Actuarial Factor 6/13/22]]</f>
        <v>2991.6926885423973</v>
      </c>
      <c r="J2366" s="33">
        <v>2.0883979313120125</v>
      </c>
      <c r="K2366" s="180" t="s">
        <v>363</v>
      </c>
      <c r="L2366" s="180" t="s">
        <v>805</v>
      </c>
      <c r="M2366" s="181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66" s="181" t="str">
        <f>IFERROR(IF(Table1[[#This Row],[Medicare Rate in CR]]&gt;0,"Y","N"),"N")</f>
        <v>Y</v>
      </c>
      <c r="O2366" s="40">
        <f>Table1[[#This Row],[Medicare Rate in CR]]*Table1[[#This Row],[SumOfUnits]]*Table1[[#This Row],[Actuarial Factor 6/13/22]]</f>
        <v>7478.1979643799932</v>
      </c>
      <c r="P236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7478.1979643799932</v>
      </c>
      <c r="Q2366" s="40">
        <f>Table1[[#This Row],[Trended Medicare Pricing for all RHCs]]-Table1[[#This Row],[SumOfSFY23 Estimated Payment 6/13/2022]]</f>
        <v>4486.5052758375959</v>
      </c>
      <c r="R2366" s="181">
        <f>Table1[[#This Row],[SumOfUnits]]*Table1[[#This Row],[Actuarial Factor 6/13/22]]</f>
        <v>22.972377244432138</v>
      </c>
    </row>
    <row r="2367" spans="1:18" x14ac:dyDescent="0.2">
      <c r="A2367" s="179" t="s">
        <v>110</v>
      </c>
      <c r="B2367" s="179" t="s">
        <v>835</v>
      </c>
      <c r="C2367" s="179" t="s">
        <v>364</v>
      </c>
      <c r="D2367" s="179" t="s">
        <v>184</v>
      </c>
      <c r="E2367" s="179" t="s">
        <v>789</v>
      </c>
      <c r="F2367" s="37">
        <v>390.68999999999994</v>
      </c>
      <c r="G2367" s="179">
        <v>3</v>
      </c>
      <c r="H2367" s="179">
        <v>3</v>
      </c>
      <c r="I2367" s="37">
        <f>Table1[[#This Row],[SumOfPaid]]*Table1[[#This Row],[Actuarial Factor 6/13/22]]</f>
        <v>573.0688672349105</v>
      </c>
      <c r="J2367" s="33">
        <v>1.4668122225675357</v>
      </c>
      <c r="K2367" s="180" t="s">
        <v>363</v>
      </c>
      <c r="L2367" s="180" t="s">
        <v>805</v>
      </c>
      <c r="M2367" s="181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67" s="181" t="str">
        <f>IFERROR(IF(Table1[[#This Row],[Medicare Rate in CR]]&gt;0,"Y","N"),"N")</f>
        <v>Y</v>
      </c>
      <c r="O2367" s="40">
        <f>Table1[[#This Row],[Medicare Rate in CR]]*Table1[[#This Row],[SumOfUnits]]*Table1[[#This Row],[Actuarial Factor 6/13/22]]</f>
        <v>1432.4741484372296</v>
      </c>
      <c r="P236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1432.4741484372296</v>
      </c>
      <c r="Q2367" s="40">
        <f>Table1[[#This Row],[Trended Medicare Pricing for all RHCs]]-Table1[[#This Row],[SumOfSFY23 Estimated Payment 6/13/2022]]</f>
        <v>859.40528120231909</v>
      </c>
      <c r="R2367" s="181">
        <f>Table1[[#This Row],[SumOfUnits]]*Table1[[#This Row],[Actuarial Factor 6/13/22]]</f>
        <v>4.400436667702607</v>
      </c>
    </row>
    <row r="2368" spans="1:18" x14ac:dyDescent="0.2">
      <c r="A2368" s="179" t="s">
        <v>110</v>
      </c>
      <c r="B2368" s="179" t="s">
        <v>835</v>
      </c>
      <c r="C2368" s="179" t="s">
        <v>249</v>
      </c>
      <c r="D2368" s="179" t="s">
        <v>184</v>
      </c>
      <c r="E2368" s="179" t="s">
        <v>792</v>
      </c>
      <c r="F2368" s="37">
        <v>520.91999999999996</v>
      </c>
      <c r="G2368" s="179">
        <v>4</v>
      </c>
      <c r="H2368" s="179">
        <v>4</v>
      </c>
      <c r="I2368" s="37">
        <f>Table1[[#This Row],[SumOfPaid]]*Table1[[#This Row],[Actuarial Factor 6/13/22]]</f>
        <v>792.17612410434288</v>
      </c>
      <c r="J2368" s="33">
        <v>1.5207251096220973</v>
      </c>
      <c r="K2368" s="180" t="s">
        <v>363</v>
      </c>
      <c r="L2368" s="180" t="s">
        <v>805</v>
      </c>
      <c r="M2368" s="181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68" s="181" t="str">
        <f>IFERROR(IF(Table1[[#This Row],[Medicare Rate in CR]]&gt;0,"Y","N"),"N")</f>
        <v>Y</v>
      </c>
      <c r="O2368" s="40">
        <f>Table1[[#This Row],[Medicare Rate in CR]]*Table1[[#This Row],[SumOfUnits]]*Table1[[#This Row],[Actuarial Factor 6/13/22]]</f>
        <v>1980.1665797411251</v>
      </c>
      <c r="P236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1980.1665797411251</v>
      </c>
      <c r="Q2368" s="40">
        <f>Table1[[#This Row],[Trended Medicare Pricing for all RHCs]]-Table1[[#This Row],[SumOfSFY23 Estimated Payment 6/13/2022]]</f>
        <v>1187.9904556367824</v>
      </c>
      <c r="R2368" s="181">
        <f>Table1[[#This Row],[SumOfUnits]]*Table1[[#This Row],[Actuarial Factor 6/13/22]]</f>
        <v>6.0829004384883891</v>
      </c>
    </row>
    <row r="2369" spans="1:18" x14ac:dyDescent="0.2">
      <c r="A2369" s="179" t="s">
        <v>110</v>
      </c>
      <c r="B2369" s="179" t="s">
        <v>835</v>
      </c>
      <c r="C2369" s="179" t="s">
        <v>249</v>
      </c>
      <c r="D2369" s="179" t="s">
        <v>184</v>
      </c>
      <c r="E2369" s="179" t="s">
        <v>786</v>
      </c>
      <c r="F2369" s="37">
        <v>13543.91999999998</v>
      </c>
      <c r="G2369" s="179">
        <v>104</v>
      </c>
      <c r="H2369" s="179">
        <v>104</v>
      </c>
      <c r="I2369" s="37">
        <f>Table1[[#This Row],[SumOfPaid]]*Table1[[#This Row],[Actuarial Factor 6/13/22]]</f>
        <v>20616.256756672796</v>
      </c>
      <c r="J2369" s="33">
        <v>1.5221779777695694</v>
      </c>
      <c r="K2369" s="180" t="s">
        <v>363</v>
      </c>
      <c r="L2369" s="180" t="s">
        <v>805</v>
      </c>
      <c r="M2369" s="181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69" s="181" t="str">
        <f>IFERROR(IF(Table1[[#This Row],[Medicare Rate in CR]]&gt;0,"Y","N"),"N")</f>
        <v>Y</v>
      </c>
      <c r="O2369" s="40">
        <f>Table1[[#This Row],[Medicare Rate in CR]]*Table1[[#This Row],[SumOfUnits]]*Table1[[#This Row],[Actuarial Factor 6/13/22]]</f>
        <v>51533.518098746099</v>
      </c>
      <c r="P236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51533.518098746099</v>
      </c>
      <c r="Q2369" s="40">
        <f>Table1[[#This Row],[Trended Medicare Pricing for all RHCs]]-Table1[[#This Row],[SumOfSFY23 Estimated Payment 6/13/2022]]</f>
        <v>30917.261342073303</v>
      </c>
      <c r="R2369" s="181">
        <f>Table1[[#This Row],[SumOfUnits]]*Table1[[#This Row],[Actuarial Factor 6/13/22]]</f>
        <v>158.30650968803522</v>
      </c>
    </row>
    <row r="2370" spans="1:18" x14ac:dyDescent="0.2">
      <c r="A2370" s="179" t="s">
        <v>110</v>
      </c>
      <c r="B2370" s="179" t="s">
        <v>835</v>
      </c>
      <c r="C2370" s="179" t="s">
        <v>249</v>
      </c>
      <c r="D2370" s="179" t="s">
        <v>184</v>
      </c>
      <c r="E2370" s="179" t="s">
        <v>790</v>
      </c>
      <c r="F2370" s="37">
        <v>911.61</v>
      </c>
      <c r="G2370" s="179">
        <v>7</v>
      </c>
      <c r="H2370" s="179">
        <v>7</v>
      </c>
      <c r="I2370" s="37">
        <f>Table1[[#This Row],[SumOfPaid]]*Table1[[#This Row],[Actuarial Factor 6/13/22]]</f>
        <v>2039.413256704044</v>
      </c>
      <c r="J2370" s="33">
        <v>2.2371554246926251</v>
      </c>
      <c r="K2370" s="180" t="s">
        <v>363</v>
      </c>
      <c r="L2370" s="180" t="s">
        <v>805</v>
      </c>
      <c r="M2370" s="181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70" s="181" t="str">
        <f>IFERROR(IF(Table1[[#This Row],[Medicare Rate in CR]]&gt;0,"Y","N"),"N")</f>
        <v>Y</v>
      </c>
      <c r="O2370" s="40">
        <f>Table1[[#This Row],[Medicare Rate in CR]]*Table1[[#This Row],[SumOfUnits]]*Table1[[#This Row],[Actuarial Factor 6/13/22]]</f>
        <v>5097.8284378013313</v>
      </c>
      <c r="P237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5097.8284378013313</v>
      </c>
      <c r="Q2370" s="40">
        <f>Table1[[#This Row],[Trended Medicare Pricing for all RHCs]]-Table1[[#This Row],[SumOfSFY23 Estimated Payment 6/13/2022]]</f>
        <v>3058.4151810972871</v>
      </c>
      <c r="R2370" s="181">
        <f>Table1[[#This Row],[SumOfUnits]]*Table1[[#This Row],[Actuarial Factor 6/13/22]]</f>
        <v>15.660087972848375</v>
      </c>
    </row>
    <row r="2371" spans="1:18" x14ac:dyDescent="0.2">
      <c r="A2371" s="179" t="s">
        <v>110</v>
      </c>
      <c r="B2371" s="179" t="s">
        <v>835</v>
      </c>
      <c r="C2371" s="179" t="s">
        <v>249</v>
      </c>
      <c r="D2371" s="179" t="s">
        <v>184</v>
      </c>
      <c r="E2371" s="179" t="s">
        <v>789</v>
      </c>
      <c r="F2371" s="37">
        <v>8985.8699999999899</v>
      </c>
      <c r="G2371" s="179">
        <v>69</v>
      </c>
      <c r="H2371" s="179">
        <v>69</v>
      </c>
      <c r="I2371" s="37">
        <f>Table1[[#This Row],[SumOfPaid]]*Table1[[#This Row],[Actuarial Factor 6/13/22]]</f>
        <v>13945.829335646269</v>
      </c>
      <c r="J2371" s="33">
        <v>1.551973190759079</v>
      </c>
      <c r="K2371" s="180" t="s">
        <v>363</v>
      </c>
      <c r="L2371" s="180" t="s">
        <v>805</v>
      </c>
      <c r="M2371" s="181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71" s="181" t="str">
        <f>IFERROR(IF(Table1[[#This Row],[Medicare Rate in CR]]&gt;0,"Y","N"),"N")</f>
        <v>Y</v>
      </c>
      <c r="O2371" s="40">
        <f>Table1[[#This Row],[Medicare Rate in CR]]*Table1[[#This Row],[SumOfUnits]]*Table1[[#This Row],[Actuarial Factor 6/13/22]]</f>
        <v>34859.754462358404</v>
      </c>
      <c r="P237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34859.754462358404</v>
      </c>
      <c r="Q2371" s="40">
        <f>Table1[[#This Row],[Trended Medicare Pricing for all RHCs]]-Table1[[#This Row],[SumOfSFY23 Estimated Payment 6/13/2022]]</f>
        <v>20913.925126712136</v>
      </c>
      <c r="R2371" s="181">
        <f>Table1[[#This Row],[SumOfUnits]]*Table1[[#This Row],[Actuarial Factor 6/13/22]]</f>
        <v>107.08615016237646</v>
      </c>
    </row>
    <row r="2372" spans="1:18" x14ac:dyDescent="0.2">
      <c r="A2372" s="179" t="s">
        <v>110</v>
      </c>
      <c r="B2372" s="179" t="s">
        <v>835</v>
      </c>
      <c r="C2372" s="179" t="s">
        <v>249</v>
      </c>
      <c r="D2372" s="179" t="s">
        <v>184</v>
      </c>
      <c r="E2372" s="179" t="s">
        <v>791</v>
      </c>
      <c r="F2372" s="37">
        <v>4844.8999999999996</v>
      </c>
      <c r="G2372" s="179">
        <v>40</v>
      </c>
      <c r="H2372" s="179">
        <v>40</v>
      </c>
      <c r="I2372" s="37">
        <f>Table1[[#This Row],[SumOfPaid]]*Table1[[#This Row],[Actuarial Factor 6/13/22]]</f>
        <v>8025.9182766900612</v>
      </c>
      <c r="J2372" s="33">
        <v>1.6565704713595868</v>
      </c>
      <c r="K2372" s="180" t="s">
        <v>363</v>
      </c>
      <c r="L2372" s="180" t="s">
        <v>805</v>
      </c>
      <c r="M2372" s="181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72" s="181" t="str">
        <f>IFERROR(IF(Table1[[#This Row],[Medicare Rate in CR]]&gt;0,"Y","N"),"N")</f>
        <v>Y</v>
      </c>
      <c r="O2372" s="40">
        <f>Table1[[#This Row],[Medicare Rate in CR]]*Table1[[#This Row],[SumOfUnits]]*Table1[[#This Row],[Actuarial Factor 6/13/22]]</f>
        <v>21570.53542166745</v>
      </c>
      <c r="P237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21570.53542166745</v>
      </c>
      <c r="Q2372" s="40">
        <f>Table1[[#This Row],[Trended Medicare Pricing for all RHCs]]-Table1[[#This Row],[SumOfSFY23 Estimated Payment 6/13/2022]]</f>
        <v>13544.617144977388</v>
      </c>
      <c r="R2372" s="181">
        <f>Table1[[#This Row],[SumOfUnits]]*Table1[[#This Row],[Actuarial Factor 6/13/22]]</f>
        <v>66.262818854383468</v>
      </c>
    </row>
    <row r="2373" spans="1:18" x14ac:dyDescent="0.2">
      <c r="A2373" s="179" t="s">
        <v>110</v>
      </c>
      <c r="B2373" s="179" t="s">
        <v>835</v>
      </c>
      <c r="C2373" s="179" t="s">
        <v>249</v>
      </c>
      <c r="D2373" s="179" t="s">
        <v>184</v>
      </c>
      <c r="E2373" s="179" t="s">
        <v>788</v>
      </c>
      <c r="F2373" s="37">
        <v>390.68999999999994</v>
      </c>
      <c r="G2373" s="179">
        <v>3</v>
      </c>
      <c r="H2373" s="179">
        <v>3</v>
      </c>
      <c r="I2373" s="37">
        <f>Table1[[#This Row],[SumOfPaid]]*Table1[[#This Row],[Actuarial Factor 6/13/22]]</f>
        <v>786.97484718005524</v>
      </c>
      <c r="J2373" s="33">
        <v>2.0143204258620782</v>
      </c>
      <c r="K2373" s="180" t="s">
        <v>363</v>
      </c>
      <c r="L2373" s="180" t="s">
        <v>805</v>
      </c>
      <c r="M2373" s="181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73" s="181" t="str">
        <f>IFERROR(IF(Table1[[#This Row],[Medicare Rate in CR]]&gt;0,"Y","N"),"N")</f>
        <v>Y</v>
      </c>
      <c r="O2373" s="40">
        <f>Table1[[#This Row],[Medicare Rate in CR]]*Table1[[#This Row],[SumOfUnits]]*Table1[[#This Row],[Actuarial Factor 6/13/22]]</f>
        <v>1967.1651846926468</v>
      </c>
      <c r="P237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1967.1651846926468</v>
      </c>
      <c r="Q2373" s="40">
        <f>Table1[[#This Row],[Trended Medicare Pricing for all RHCs]]-Table1[[#This Row],[SumOfSFY23 Estimated Payment 6/13/2022]]</f>
        <v>1180.1903375125917</v>
      </c>
      <c r="R2373" s="181">
        <f>Table1[[#This Row],[SumOfUnits]]*Table1[[#This Row],[Actuarial Factor 6/13/22]]</f>
        <v>6.0429612775862349</v>
      </c>
    </row>
    <row r="2374" spans="1:18" x14ac:dyDescent="0.2">
      <c r="A2374" s="179" t="s">
        <v>110</v>
      </c>
      <c r="B2374" s="179" t="s">
        <v>835</v>
      </c>
      <c r="C2374" s="179" t="s">
        <v>249</v>
      </c>
      <c r="D2374" s="179" t="s">
        <v>184</v>
      </c>
      <c r="E2374" s="179" t="s">
        <v>787</v>
      </c>
      <c r="F2374" s="37">
        <v>7683.57</v>
      </c>
      <c r="G2374" s="179">
        <v>59</v>
      </c>
      <c r="H2374" s="179">
        <v>59</v>
      </c>
      <c r="I2374" s="37">
        <f>Table1[[#This Row],[SumOfPaid]]*Table1[[#This Row],[Actuarial Factor 6/13/22]]</f>
        <v>9601.5890472874289</v>
      </c>
      <c r="J2374" s="33">
        <v>1.2496260263506975</v>
      </c>
      <c r="K2374" s="180" t="s">
        <v>363</v>
      </c>
      <c r="L2374" s="180" t="s">
        <v>805</v>
      </c>
      <c r="M2374" s="181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74" s="181" t="str">
        <f>IFERROR(IF(Table1[[#This Row],[Medicare Rate in CR]]&gt;0,"Y","N"),"N")</f>
        <v>Y</v>
      </c>
      <c r="O2374" s="40">
        <f>Table1[[#This Row],[Medicare Rate in CR]]*Table1[[#This Row],[SumOfUnits]]*Table1[[#This Row],[Actuarial Factor 6/13/22]]</f>
        <v>24000.654861118608</v>
      </c>
      <c r="P237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24000.654861118608</v>
      </c>
      <c r="Q2374" s="40">
        <f>Table1[[#This Row],[Trended Medicare Pricing for all RHCs]]-Table1[[#This Row],[SumOfSFY23 Estimated Payment 6/13/2022]]</f>
        <v>14399.065813831179</v>
      </c>
      <c r="R2374" s="181">
        <f>Table1[[#This Row],[SumOfUnits]]*Table1[[#This Row],[Actuarial Factor 6/13/22]]</f>
        <v>73.727935554691157</v>
      </c>
    </row>
    <row r="2375" spans="1:18" x14ac:dyDescent="0.2">
      <c r="A2375" s="179" t="s">
        <v>110</v>
      </c>
      <c r="B2375" s="179" t="s">
        <v>835</v>
      </c>
      <c r="C2375" s="179" t="s">
        <v>249</v>
      </c>
      <c r="D2375" s="179" t="s">
        <v>2</v>
      </c>
      <c r="E2375" s="179" t="s">
        <v>800</v>
      </c>
      <c r="F2375" s="37">
        <v>260.45999999999998</v>
      </c>
      <c r="G2375" s="179">
        <v>2</v>
      </c>
      <c r="H2375" s="179">
        <v>2</v>
      </c>
      <c r="I2375" s="37">
        <f>Table1[[#This Row],[SumOfPaid]]*Table1[[#This Row],[Actuarial Factor 6/13/22]]</f>
        <v>340.4888937192805</v>
      </c>
      <c r="J2375" s="33">
        <v>1.307259823847349</v>
      </c>
      <c r="K2375" s="180" t="s">
        <v>363</v>
      </c>
      <c r="L2375" s="180" t="s">
        <v>805</v>
      </c>
      <c r="M2375" s="181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75" s="181" t="str">
        <f>IFERROR(IF(Table1[[#This Row],[Medicare Rate in CR]]&gt;0,"Y","N"),"N")</f>
        <v>Y</v>
      </c>
      <c r="O2375" s="40">
        <f>Table1[[#This Row],[Medicare Rate in CR]]*Table1[[#This Row],[SumOfUnits]]*Table1[[#This Row],[Actuarial Factor 6/13/22]]</f>
        <v>851.10458091405496</v>
      </c>
      <c r="P237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851.10458091405496</v>
      </c>
      <c r="Q2375" s="40">
        <f>Table1[[#This Row],[Trended Medicare Pricing for all RHCs]]-Table1[[#This Row],[SumOfSFY23 Estimated Payment 6/13/2022]]</f>
        <v>510.61568719477447</v>
      </c>
      <c r="R2375" s="181">
        <f>Table1[[#This Row],[SumOfUnits]]*Table1[[#This Row],[Actuarial Factor 6/13/22]]</f>
        <v>2.6145196476946979</v>
      </c>
    </row>
    <row r="2376" spans="1:18" x14ac:dyDescent="0.2">
      <c r="A2376" s="179" t="s">
        <v>110</v>
      </c>
      <c r="B2376" s="179" t="s">
        <v>835</v>
      </c>
      <c r="C2376" s="179" t="s">
        <v>249</v>
      </c>
      <c r="D2376" s="179" t="s">
        <v>2</v>
      </c>
      <c r="E2376" s="179" t="s">
        <v>799</v>
      </c>
      <c r="F2376" s="37">
        <v>260.45999999999998</v>
      </c>
      <c r="G2376" s="179">
        <v>2</v>
      </c>
      <c r="H2376" s="179">
        <v>2</v>
      </c>
      <c r="I2376" s="37">
        <f>Table1[[#This Row],[SumOfPaid]]*Table1[[#This Row],[Actuarial Factor 6/13/22]]</f>
        <v>296.40237529220599</v>
      </c>
      <c r="J2376" s="33">
        <v>1.1379957586278353</v>
      </c>
      <c r="K2376" s="180" t="s">
        <v>363</v>
      </c>
      <c r="L2376" s="180" t="s">
        <v>805</v>
      </c>
      <c r="M2376" s="181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76" s="181" t="str">
        <f>IFERROR(IF(Table1[[#This Row],[Medicare Rate in CR]]&gt;0,"Y","N"),"N")</f>
        <v>Y</v>
      </c>
      <c r="O2376" s="40">
        <f>Table1[[#This Row],[Medicare Rate in CR]]*Table1[[#This Row],[SumOfUnits]]*Table1[[#This Row],[Actuarial Factor 6/13/22]]</f>
        <v>740.90351861223837</v>
      </c>
      <c r="P237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740.90351861223837</v>
      </c>
      <c r="Q2376" s="40">
        <f>Table1[[#This Row],[Trended Medicare Pricing for all RHCs]]-Table1[[#This Row],[SumOfSFY23 Estimated Payment 6/13/2022]]</f>
        <v>444.50114332003238</v>
      </c>
      <c r="R2376" s="181">
        <f>Table1[[#This Row],[SumOfUnits]]*Table1[[#This Row],[Actuarial Factor 6/13/22]]</f>
        <v>2.2759915172556706</v>
      </c>
    </row>
    <row r="2377" spans="1:18" x14ac:dyDescent="0.2">
      <c r="A2377" s="179" t="s">
        <v>110</v>
      </c>
      <c r="B2377" s="179" t="s">
        <v>835</v>
      </c>
      <c r="C2377" s="179" t="s">
        <v>249</v>
      </c>
      <c r="D2377" s="179" t="s">
        <v>185</v>
      </c>
      <c r="E2377" s="179" t="s">
        <v>794</v>
      </c>
      <c r="F2377" s="37">
        <v>130.22999999999999</v>
      </c>
      <c r="G2377" s="179">
        <v>1</v>
      </c>
      <c r="H2377" s="179">
        <v>1</v>
      </c>
      <c r="I2377" s="37">
        <f>Table1[[#This Row],[SumOfPaid]]*Table1[[#This Row],[Actuarial Factor 6/13/22]]</f>
        <v>141.89696121985409</v>
      </c>
      <c r="J2377" s="33">
        <v>1.0895873548326354</v>
      </c>
      <c r="K2377" s="180" t="s">
        <v>363</v>
      </c>
      <c r="L2377" s="180" t="s">
        <v>805</v>
      </c>
      <c r="M2377" s="181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77" s="181" t="str">
        <f>IFERROR(IF(Table1[[#This Row],[Medicare Rate in CR]]&gt;0,"Y","N"),"N")</f>
        <v>Y</v>
      </c>
      <c r="O2377" s="40">
        <f>Table1[[#This Row],[Medicare Rate in CR]]*Table1[[#This Row],[SumOfUnits]]*Table1[[#This Row],[Actuarial Factor 6/13/22]]</f>
        <v>354.69337161866775</v>
      </c>
      <c r="P237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354.69337161866775</v>
      </c>
      <c r="Q2377" s="40">
        <f>Table1[[#This Row],[Trended Medicare Pricing for all RHCs]]-Table1[[#This Row],[SumOfSFY23 Estimated Payment 6/13/2022]]</f>
        <v>212.79641039881366</v>
      </c>
      <c r="R2377" s="181">
        <f>Table1[[#This Row],[SumOfUnits]]*Table1[[#This Row],[Actuarial Factor 6/13/22]]</f>
        <v>1.0895873548326354</v>
      </c>
    </row>
    <row r="2378" spans="1:18" x14ac:dyDescent="0.2">
      <c r="A2378" s="179" t="s">
        <v>110</v>
      </c>
      <c r="B2378" s="179" t="s">
        <v>835</v>
      </c>
      <c r="C2378" s="179" t="s">
        <v>249</v>
      </c>
      <c r="D2378" s="179" t="s">
        <v>185</v>
      </c>
      <c r="E2378" s="179" t="s">
        <v>796</v>
      </c>
      <c r="F2378" s="37">
        <v>130.22999999999999</v>
      </c>
      <c r="G2378" s="179">
        <v>1</v>
      </c>
      <c r="H2378" s="179">
        <v>1</v>
      </c>
      <c r="I2378" s="37">
        <f>Table1[[#This Row],[SumOfPaid]]*Table1[[#This Row],[Actuarial Factor 6/13/22]]</f>
        <v>123.824200410156</v>
      </c>
      <c r="J2378" s="33">
        <v>0.95081164409242114</v>
      </c>
      <c r="K2378" s="180" t="s">
        <v>363</v>
      </c>
      <c r="L2378" s="180" t="s">
        <v>805</v>
      </c>
      <c r="M2378" s="181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78" s="181" t="str">
        <f>IFERROR(IF(Table1[[#This Row],[Medicare Rate in CR]]&gt;0,"Y","N"),"N")</f>
        <v>Y</v>
      </c>
      <c r="O2378" s="40">
        <f>Table1[[#This Row],[Medicare Rate in CR]]*Table1[[#This Row],[SumOfUnits]]*Table1[[#This Row],[Actuarial Factor 6/13/22]]</f>
        <v>309.51771450140581</v>
      </c>
      <c r="P237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309.51771450140581</v>
      </c>
      <c r="Q2378" s="40">
        <f>Table1[[#This Row],[Trended Medicare Pricing for all RHCs]]-Table1[[#This Row],[SumOfSFY23 Estimated Payment 6/13/2022]]</f>
        <v>185.69351409124982</v>
      </c>
      <c r="R2378" s="181">
        <f>Table1[[#This Row],[SumOfUnits]]*Table1[[#This Row],[Actuarial Factor 6/13/22]]</f>
        <v>0.95081164409242114</v>
      </c>
    </row>
    <row r="2379" spans="1:18" x14ac:dyDescent="0.2">
      <c r="A2379" s="179" t="s">
        <v>110</v>
      </c>
      <c r="B2379" s="179" t="s">
        <v>835</v>
      </c>
      <c r="C2379" s="179" t="s">
        <v>249</v>
      </c>
      <c r="D2379" s="179" t="s">
        <v>185</v>
      </c>
      <c r="E2379" s="179" t="s">
        <v>795</v>
      </c>
      <c r="F2379" s="37">
        <v>781.38</v>
      </c>
      <c r="G2379" s="179">
        <v>6</v>
      </c>
      <c r="H2379" s="179">
        <v>6</v>
      </c>
      <c r="I2379" s="37">
        <f>Table1[[#This Row],[SumOfPaid]]*Table1[[#This Row],[Actuarial Factor 6/13/22]]</f>
        <v>890.99050919491879</v>
      </c>
      <c r="J2379" s="33">
        <v>1.1402781094920766</v>
      </c>
      <c r="K2379" s="180" t="s">
        <v>363</v>
      </c>
      <c r="L2379" s="180" t="s">
        <v>805</v>
      </c>
      <c r="M2379" s="181">
        <f>IFERROR(INDEX(FreeStand_MedicareCRs!E:E,MATCH(Table1[[#This Row],[Medicare Number]],FreeStand_MedicareCRs!A:A,0)),INDEX(HospitalBased_Mdcr_Rates!G:G,MATCH(Table1[[#This Row],[Medicare Number]],HospitalBased_Mdcr_Rates!E:E,0)))</f>
        <v>325.52999999999997</v>
      </c>
      <c r="N2379" s="181" t="str">
        <f>IFERROR(IF(Table1[[#This Row],[Medicare Rate in CR]]&gt;0,"Y","N"),"N")</f>
        <v>Y</v>
      </c>
      <c r="O2379" s="40">
        <f>Table1[[#This Row],[Medicare Rate in CR]]*Table1[[#This Row],[SumOfUnits]]*Table1[[#This Row],[Actuarial Factor 6/13/22]]</f>
        <v>2227.1683978977339</v>
      </c>
      <c r="P237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2227.1683978977339</v>
      </c>
      <c r="Q2379" s="40">
        <f>Table1[[#This Row],[Trended Medicare Pricing for all RHCs]]-Table1[[#This Row],[SumOfSFY23 Estimated Payment 6/13/2022]]</f>
        <v>1336.1778887028152</v>
      </c>
      <c r="R2379" s="181">
        <f>Table1[[#This Row],[SumOfUnits]]*Table1[[#This Row],[Actuarial Factor 6/13/22]]</f>
        <v>6.8416686569524598</v>
      </c>
    </row>
    <row r="2380" spans="1:18" x14ac:dyDescent="0.2">
      <c r="A2380" s="179" t="s">
        <v>111</v>
      </c>
      <c r="B2380" s="179" t="s">
        <v>690</v>
      </c>
      <c r="C2380" s="179" t="s">
        <v>423</v>
      </c>
      <c r="D2380" s="179" t="s">
        <v>185</v>
      </c>
      <c r="E2380" s="179" t="s">
        <v>795</v>
      </c>
      <c r="F2380" s="37">
        <v>278.16000000000003</v>
      </c>
      <c r="G2380" s="179">
        <v>2</v>
      </c>
      <c r="H2380" s="179">
        <v>2</v>
      </c>
      <c r="I2380" s="37">
        <f>Table1[[#This Row],[SumOfPaid]]*Table1[[#This Row],[Actuarial Factor 6/13/22]]</f>
        <v>323.36474248540833</v>
      </c>
      <c r="J2380" s="33">
        <v>1.1625134544341684</v>
      </c>
      <c r="K2380" s="180" t="s">
        <v>292</v>
      </c>
      <c r="L2380" s="180" t="s">
        <v>805</v>
      </c>
      <c r="M2380" s="181">
        <f>IFERROR(INDEX(FreeStand_MedicareCRs!E:E,MATCH(Table1[[#This Row],[Medicare Number]],FreeStand_MedicareCRs!A:A,0)),INDEX(HospitalBased_Mdcr_Rates!G:G,MATCH(Table1[[#This Row],[Medicare Number]],HospitalBased_Mdcr_Rates!E:E,0)))</f>
        <v>318.3</v>
      </c>
      <c r="N2380" s="181" t="str">
        <f>IFERROR(IF(Table1[[#This Row],[Medicare Rate in CR]]&gt;0,"Y","N"),"N")</f>
        <v>Y</v>
      </c>
      <c r="O2380" s="40">
        <f>Table1[[#This Row],[Medicare Rate in CR]]*Table1[[#This Row],[SumOfUnits]]*Table1[[#This Row],[Actuarial Factor 6/13/22]]</f>
        <v>740.05606509279164</v>
      </c>
      <c r="P238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740.05606509279164</v>
      </c>
      <c r="Q2380" s="40">
        <f>Table1[[#This Row],[Trended Medicare Pricing for all RHCs]]-Table1[[#This Row],[SumOfSFY23 Estimated Payment 6/13/2022]]</f>
        <v>416.69132260738331</v>
      </c>
      <c r="R2380" s="181">
        <f>Table1[[#This Row],[SumOfUnits]]*Table1[[#This Row],[Actuarial Factor 6/13/22]]</f>
        <v>2.3250269088683369</v>
      </c>
    </row>
    <row r="2381" spans="1:18" x14ac:dyDescent="0.2">
      <c r="A2381" s="179" t="s">
        <v>111</v>
      </c>
      <c r="B2381" s="179" t="s">
        <v>690</v>
      </c>
      <c r="C2381" s="179" t="s">
        <v>381</v>
      </c>
      <c r="D2381" s="179" t="s">
        <v>184</v>
      </c>
      <c r="E2381" s="179" t="s">
        <v>786</v>
      </c>
      <c r="F2381" s="37">
        <v>73.150000000000006</v>
      </c>
      <c r="G2381" s="179">
        <v>1</v>
      </c>
      <c r="H2381" s="179">
        <v>1</v>
      </c>
      <c r="I2381" s="37">
        <f>Table1[[#This Row],[SumOfPaid]]*Table1[[#This Row],[Actuarial Factor 6/13/22]]</f>
        <v>99.34003117829397</v>
      </c>
      <c r="J2381" s="33">
        <v>1.3580318684660828</v>
      </c>
      <c r="K2381" s="180" t="s">
        <v>292</v>
      </c>
      <c r="L2381" s="180" t="s">
        <v>805</v>
      </c>
      <c r="M2381" s="181">
        <f>IFERROR(INDEX(FreeStand_MedicareCRs!E:E,MATCH(Table1[[#This Row],[Medicare Number]],FreeStand_MedicareCRs!A:A,0)),INDEX(HospitalBased_Mdcr_Rates!G:G,MATCH(Table1[[#This Row],[Medicare Number]],HospitalBased_Mdcr_Rates!E:E,0)))</f>
        <v>318.3</v>
      </c>
      <c r="N2381" s="181" t="str">
        <f>IFERROR(IF(Table1[[#This Row],[Medicare Rate in CR]]&gt;0,"Y","N"),"N")</f>
        <v>Y</v>
      </c>
      <c r="O2381" s="40">
        <f>Table1[[#This Row],[Medicare Rate in CR]]*Table1[[#This Row],[SumOfUnits]]*Table1[[#This Row],[Actuarial Factor 6/13/22]]</f>
        <v>432.26154373275415</v>
      </c>
      <c r="P238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432.26154373275415</v>
      </c>
      <c r="Q2381" s="40">
        <f>Table1[[#This Row],[Trended Medicare Pricing for all RHCs]]-Table1[[#This Row],[SumOfSFY23 Estimated Payment 6/13/2022]]</f>
        <v>332.92151255446015</v>
      </c>
      <c r="R2381" s="181">
        <f>Table1[[#This Row],[SumOfUnits]]*Table1[[#This Row],[Actuarial Factor 6/13/22]]</f>
        <v>1.3580318684660828</v>
      </c>
    </row>
    <row r="2382" spans="1:18" x14ac:dyDescent="0.2">
      <c r="A2382" s="179" t="s">
        <v>111</v>
      </c>
      <c r="B2382" s="179" t="s">
        <v>690</v>
      </c>
      <c r="C2382" s="179" t="s">
        <v>249</v>
      </c>
      <c r="D2382" s="179" t="s">
        <v>184</v>
      </c>
      <c r="E2382" s="179" t="s">
        <v>792</v>
      </c>
      <c r="F2382" s="37">
        <v>975.65</v>
      </c>
      <c r="G2382" s="179">
        <v>7</v>
      </c>
      <c r="H2382" s="179">
        <v>7</v>
      </c>
      <c r="I2382" s="37">
        <f>Table1[[#This Row],[SumOfPaid]]*Table1[[#This Row],[Actuarial Factor 6/13/22]]</f>
        <v>1483.6954532027992</v>
      </c>
      <c r="J2382" s="33">
        <v>1.5207251096220973</v>
      </c>
      <c r="K2382" s="180" t="s">
        <v>292</v>
      </c>
      <c r="L2382" s="180" t="s">
        <v>805</v>
      </c>
      <c r="M2382" s="181">
        <f>IFERROR(INDEX(FreeStand_MedicareCRs!E:E,MATCH(Table1[[#This Row],[Medicare Number]],FreeStand_MedicareCRs!A:A,0)),INDEX(HospitalBased_Mdcr_Rates!G:G,MATCH(Table1[[#This Row],[Medicare Number]],HospitalBased_Mdcr_Rates!E:E,0)))</f>
        <v>318.3</v>
      </c>
      <c r="N2382" s="181" t="str">
        <f>IFERROR(IF(Table1[[#This Row],[Medicare Rate in CR]]&gt;0,"Y","N"),"N")</f>
        <v>Y</v>
      </c>
      <c r="O2382" s="40">
        <f>Table1[[#This Row],[Medicare Rate in CR]]*Table1[[#This Row],[SumOfUnits]]*Table1[[#This Row],[Actuarial Factor 6/13/22]]</f>
        <v>3388.3276167489948</v>
      </c>
      <c r="P238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3388.3276167489948</v>
      </c>
      <c r="Q2382" s="40">
        <f>Table1[[#This Row],[Trended Medicare Pricing for all RHCs]]-Table1[[#This Row],[SumOfSFY23 Estimated Payment 6/13/2022]]</f>
        <v>1904.6321635461957</v>
      </c>
      <c r="R2382" s="181">
        <f>Table1[[#This Row],[SumOfUnits]]*Table1[[#This Row],[Actuarial Factor 6/13/22]]</f>
        <v>10.645075767354681</v>
      </c>
    </row>
    <row r="2383" spans="1:18" x14ac:dyDescent="0.2">
      <c r="A2383" s="179" t="s">
        <v>111</v>
      </c>
      <c r="B2383" s="179" t="s">
        <v>690</v>
      </c>
      <c r="C2383" s="179" t="s">
        <v>249</v>
      </c>
      <c r="D2383" s="179" t="s">
        <v>184</v>
      </c>
      <c r="E2383" s="179" t="s">
        <v>786</v>
      </c>
      <c r="F2383" s="37">
        <v>18358.89</v>
      </c>
      <c r="G2383" s="179">
        <v>132</v>
      </c>
      <c r="H2383" s="179">
        <v>132</v>
      </c>
      <c r="I2383" s="37">
        <f>Table1[[#This Row],[SumOfPaid]]*Table1[[#This Row],[Actuarial Factor 6/13/22]]</f>
        <v>27945.49805429397</v>
      </c>
      <c r="J2383" s="33">
        <v>1.5221779777695694</v>
      </c>
      <c r="K2383" s="180" t="s">
        <v>292</v>
      </c>
      <c r="L2383" s="180" t="s">
        <v>805</v>
      </c>
      <c r="M2383" s="181">
        <f>IFERROR(INDEX(FreeStand_MedicareCRs!E:E,MATCH(Table1[[#This Row],[Medicare Number]],FreeStand_MedicareCRs!A:A,0)),INDEX(HospitalBased_Mdcr_Rates!G:G,MATCH(Table1[[#This Row],[Medicare Number]],HospitalBased_Mdcr_Rates!E:E,0)))</f>
        <v>318.3</v>
      </c>
      <c r="N2383" s="181" t="str">
        <f>IFERROR(IF(Table1[[#This Row],[Medicare Rate in CR]]&gt;0,"Y","N"),"N")</f>
        <v>Y</v>
      </c>
      <c r="O2383" s="40">
        <f>Table1[[#This Row],[Medicare Rate in CR]]*Table1[[#This Row],[SumOfUnits]]*Table1[[#This Row],[Actuarial Factor 6/13/22]]</f>
        <v>63955.22104277512</v>
      </c>
      <c r="P238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63955.22104277512</v>
      </c>
      <c r="Q2383" s="40">
        <f>Table1[[#This Row],[Trended Medicare Pricing for all RHCs]]-Table1[[#This Row],[SumOfSFY23 Estimated Payment 6/13/2022]]</f>
        <v>36009.722988481153</v>
      </c>
      <c r="R2383" s="181">
        <f>Table1[[#This Row],[SumOfUnits]]*Table1[[#This Row],[Actuarial Factor 6/13/22]]</f>
        <v>200.92749306558318</v>
      </c>
    </row>
    <row r="2384" spans="1:18" x14ac:dyDescent="0.2">
      <c r="A2384" s="179" t="s">
        <v>111</v>
      </c>
      <c r="B2384" s="179" t="s">
        <v>690</v>
      </c>
      <c r="C2384" s="179" t="s">
        <v>249</v>
      </c>
      <c r="D2384" s="179" t="s">
        <v>184</v>
      </c>
      <c r="E2384" s="179" t="s">
        <v>790</v>
      </c>
      <c r="F2384" s="37">
        <v>13004.499999999998</v>
      </c>
      <c r="G2384" s="179">
        <v>96</v>
      </c>
      <c r="H2384" s="179">
        <v>96</v>
      </c>
      <c r="I2384" s="37">
        <f>Table1[[#This Row],[SumOfPaid]]*Table1[[#This Row],[Actuarial Factor 6/13/22]]</f>
        <v>29093.087720415238</v>
      </c>
      <c r="J2384" s="33">
        <v>2.2371554246926251</v>
      </c>
      <c r="K2384" s="180" t="s">
        <v>292</v>
      </c>
      <c r="L2384" s="180" t="s">
        <v>805</v>
      </c>
      <c r="M2384" s="181">
        <f>IFERROR(INDEX(FreeStand_MedicareCRs!E:E,MATCH(Table1[[#This Row],[Medicare Number]],FreeStand_MedicareCRs!A:A,0)),INDEX(HospitalBased_Mdcr_Rates!G:G,MATCH(Table1[[#This Row],[Medicare Number]],HospitalBased_Mdcr_Rates!E:E,0)))</f>
        <v>318.3</v>
      </c>
      <c r="N2384" s="181" t="str">
        <f>IFERROR(IF(Table1[[#This Row],[Medicare Rate in CR]]&gt;0,"Y","N"),"N")</f>
        <v>Y</v>
      </c>
      <c r="O2384" s="40">
        <f>Table1[[#This Row],[Medicare Rate in CR]]*Table1[[#This Row],[SumOfUnits]]*Table1[[#This Row],[Actuarial Factor 6/13/22]]</f>
        <v>68360.310881247613</v>
      </c>
      <c r="P238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68360.310881247613</v>
      </c>
      <c r="Q2384" s="40">
        <f>Table1[[#This Row],[Trended Medicare Pricing for all RHCs]]-Table1[[#This Row],[SumOfSFY23 Estimated Payment 6/13/2022]]</f>
        <v>39267.223160832378</v>
      </c>
      <c r="R2384" s="181">
        <f>Table1[[#This Row],[SumOfUnits]]*Table1[[#This Row],[Actuarial Factor 6/13/22]]</f>
        <v>214.76692077049199</v>
      </c>
    </row>
    <row r="2385" spans="1:18" x14ac:dyDescent="0.2">
      <c r="A2385" s="179" t="s">
        <v>111</v>
      </c>
      <c r="B2385" s="179" t="s">
        <v>690</v>
      </c>
      <c r="C2385" s="179" t="s">
        <v>249</v>
      </c>
      <c r="D2385" s="179" t="s">
        <v>184</v>
      </c>
      <c r="E2385" s="179" t="s">
        <v>789</v>
      </c>
      <c r="F2385" s="37">
        <v>40103.589999999909</v>
      </c>
      <c r="G2385" s="179">
        <v>290</v>
      </c>
      <c r="H2385" s="179">
        <v>290</v>
      </c>
      <c r="I2385" s="37">
        <f>Table1[[#This Row],[SumOfPaid]]*Table1[[#This Row],[Actuarial Factor 6/13/22]]</f>
        <v>62239.696533193754</v>
      </c>
      <c r="J2385" s="33">
        <v>1.551973190759079</v>
      </c>
      <c r="K2385" s="180" t="s">
        <v>292</v>
      </c>
      <c r="L2385" s="180" t="s">
        <v>805</v>
      </c>
      <c r="M2385" s="181">
        <f>IFERROR(INDEX(FreeStand_MedicareCRs!E:E,MATCH(Table1[[#This Row],[Medicare Number]],FreeStand_MedicareCRs!A:A,0)),INDEX(HospitalBased_Mdcr_Rates!G:G,MATCH(Table1[[#This Row],[Medicare Number]],HospitalBased_Mdcr_Rates!E:E,0)))</f>
        <v>318.3</v>
      </c>
      <c r="N2385" s="181" t="str">
        <f>IFERROR(IF(Table1[[#This Row],[Medicare Rate in CR]]&gt;0,"Y","N"),"N")</f>
        <v>Y</v>
      </c>
      <c r="O2385" s="40">
        <f>Table1[[#This Row],[Medicare Rate in CR]]*Table1[[#This Row],[SumOfUnits]]*Table1[[#This Row],[Actuarial Factor 6/13/22]]</f>
        <v>143257.9893193983</v>
      </c>
      <c r="P238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143257.9893193983</v>
      </c>
      <c r="Q2385" s="40">
        <f>Table1[[#This Row],[Trended Medicare Pricing for all RHCs]]-Table1[[#This Row],[SumOfSFY23 Estimated Payment 6/13/2022]]</f>
        <v>81018.292786204547</v>
      </c>
      <c r="R2385" s="181">
        <f>Table1[[#This Row],[SumOfUnits]]*Table1[[#This Row],[Actuarial Factor 6/13/22]]</f>
        <v>450.07222532013293</v>
      </c>
    </row>
    <row r="2386" spans="1:18" x14ac:dyDescent="0.2">
      <c r="A2386" s="179" t="s">
        <v>111</v>
      </c>
      <c r="B2386" s="179" t="s">
        <v>690</v>
      </c>
      <c r="C2386" s="179" t="s">
        <v>249</v>
      </c>
      <c r="D2386" s="179" t="s">
        <v>184</v>
      </c>
      <c r="E2386" s="179" t="s">
        <v>791</v>
      </c>
      <c r="F2386" s="37">
        <v>838.66000000000008</v>
      </c>
      <c r="G2386" s="179">
        <v>6</v>
      </c>
      <c r="H2386" s="179">
        <v>6</v>
      </c>
      <c r="I2386" s="37">
        <f>Table1[[#This Row],[SumOfPaid]]*Table1[[#This Row],[Actuarial Factor 6/13/22]]</f>
        <v>1389.2993915104312</v>
      </c>
      <c r="J2386" s="33">
        <v>1.6565704713595868</v>
      </c>
      <c r="K2386" s="180" t="s">
        <v>292</v>
      </c>
      <c r="L2386" s="180" t="s">
        <v>805</v>
      </c>
      <c r="M2386" s="181">
        <f>IFERROR(INDEX(FreeStand_MedicareCRs!E:E,MATCH(Table1[[#This Row],[Medicare Number]],FreeStand_MedicareCRs!A:A,0)),INDEX(HospitalBased_Mdcr_Rates!G:G,MATCH(Table1[[#This Row],[Medicare Number]],HospitalBased_Mdcr_Rates!E:E,0)))</f>
        <v>318.3</v>
      </c>
      <c r="N2386" s="181" t="str">
        <f>IFERROR(IF(Table1[[#This Row],[Medicare Rate in CR]]&gt;0,"Y","N"),"N")</f>
        <v>Y</v>
      </c>
      <c r="O2386" s="40">
        <f>Table1[[#This Row],[Medicare Rate in CR]]*Table1[[#This Row],[SumOfUnits]]*Table1[[#This Row],[Actuarial Factor 6/13/22]]</f>
        <v>3163.7182862025393</v>
      </c>
      <c r="P238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3163.7182862025393</v>
      </c>
      <c r="Q2386" s="40">
        <f>Table1[[#This Row],[Trended Medicare Pricing for all RHCs]]-Table1[[#This Row],[SumOfSFY23 Estimated Payment 6/13/2022]]</f>
        <v>1774.4188946921081</v>
      </c>
      <c r="R2386" s="181">
        <f>Table1[[#This Row],[SumOfUnits]]*Table1[[#This Row],[Actuarial Factor 6/13/22]]</f>
        <v>9.9394228281575216</v>
      </c>
    </row>
    <row r="2387" spans="1:18" x14ac:dyDescent="0.2">
      <c r="A2387" s="179" t="s">
        <v>111</v>
      </c>
      <c r="B2387" s="179" t="s">
        <v>690</v>
      </c>
      <c r="C2387" s="179" t="s">
        <v>249</v>
      </c>
      <c r="D2387" s="179" t="s">
        <v>184</v>
      </c>
      <c r="E2387" s="179" t="s">
        <v>788</v>
      </c>
      <c r="F2387" s="37">
        <v>6283.68</v>
      </c>
      <c r="G2387" s="179">
        <v>45</v>
      </c>
      <c r="H2387" s="179">
        <v>45</v>
      </c>
      <c r="I2387" s="37">
        <f>Table1[[#This Row],[SumOfPaid]]*Table1[[#This Row],[Actuarial Factor 6/13/22]]</f>
        <v>12657.344973581025</v>
      </c>
      <c r="J2387" s="33">
        <v>2.0143204258620782</v>
      </c>
      <c r="K2387" s="180" t="s">
        <v>292</v>
      </c>
      <c r="L2387" s="180" t="s">
        <v>805</v>
      </c>
      <c r="M2387" s="181">
        <f>IFERROR(INDEX(FreeStand_MedicareCRs!E:E,MATCH(Table1[[#This Row],[Medicare Number]],FreeStand_MedicareCRs!A:A,0)),INDEX(HospitalBased_Mdcr_Rates!G:G,MATCH(Table1[[#This Row],[Medicare Number]],HospitalBased_Mdcr_Rates!E:E,0)))</f>
        <v>318.3</v>
      </c>
      <c r="N2387" s="181" t="str">
        <f>IFERROR(IF(Table1[[#This Row],[Medicare Rate in CR]]&gt;0,"Y","N"),"N")</f>
        <v>Y</v>
      </c>
      <c r="O2387" s="40">
        <f>Table1[[#This Row],[Medicare Rate in CR]]*Table1[[#This Row],[SumOfUnits]]*Table1[[#This Row],[Actuarial Factor 6/13/22]]</f>
        <v>28852.118619835477</v>
      </c>
      <c r="P238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28852.118619835477</v>
      </c>
      <c r="Q2387" s="40">
        <f>Table1[[#This Row],[Trended Medicare Pricing for all RHCs]]-Table1[[#This Row],[SumOfSFY23 Estimated Payment 6/13/2022]]</f>
        <v>16194.773646254453</v>
      </c>
      <c r="R2387" s="181">
        <f>Table1[[#This Row],[SumOfUnits]]*Table1[[#This Row],[Actuarial Factor 6/13/22]]</f>
        <v>90.644419163793515</v>
      </c>
    </row>
    <row r="2388" spans="1:18" x14ac:dyDescent="0.2">
      <c r="A2388" s="179" t="s">
        <v>111</v>
      </c>
      <c r="B2388" s="179" t="s">
        <v>690</v>
      </c>
      <c r="C2388" s="179" t="s">
        <v>249</v>
      </c>
      <c r="D2388" s="179" t="s">
        <v>184</v>
      </c>
      <c r="E2388" s="179" t="s">
        <v>787</v>
      </c>
      <c r="F2388" s="37">
        <v>2090.38</v>
      </c>
      <c r="G2388" s="179">
        <v>15</v>
      </c>
      <c r="H2388" s="179">
        <v>15</v>
      </c>
      <c r="I2388" s="37">
        <f>Table1[[#This Row],[SumOfPaid]]*Table1[[#This Row],[Actuarial Factor 6/13/22]]</f>
        <v>2612.1932529629712</v>
      </c>
      <c r="J2388" s="33">
        <v>1.2496260263506975</v>
      </c>
      <c r="K2388" s="180" t="s">
        <v>292</v>
      </c>
      <c r="L2388" s="180" t="s">
        <v>805</v>
      </c>
      <c r="M2388" s="181">
        <f>IFERROR(INDEX(FreeStand_MedicareCRs!E:E,MATCH(Table1[[#This Row],[Medicare Number]],FreeStand_MedicareCRs!A:A,0)),INDEX(HospitalBased_Mdcr_Rates!G:G,MATCH(Table1[[#This Row],[Medicare Number]],HospitalBased_Mdcr_Rates!E:E,0)))</f>
        <v>318.3</v>
      </c>
      <c r="N2388" s="181" t="str">
        <f>IFERROR(IF(Table1[[#This Row],[Medicare Rate in CR]]&gt;0,"Y","N"),"N")</f>
        <v>Y</v>
      </c>
      <c r="O2388" s="40">
        <f>Table1[[#This Row],[Medicare Rate in CR]]*Table1[[#This Row],[SumOfUnits]]*Table1[[#This Row],[Actuarial Factor 6/13/22]]</f>
        <v>5966.3394628114056</v>
      </c>
      <c r="P238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5966.3394628114056</v>
      </c>
      <c r="Q2388" s="40">
        <f>Table1[[#This Row],[Trended Medicare Pricing for all RHCs]]-Table1[[#This Row],[SumOfSFY23 Estimated Payment 6/13/2022]]</f>
        <v>3354.1462098484344</v>
      </c>
      <c r="R2388" s="181">
        <f>Table1[[#This Row],[SumOfUnits]]*Table1[[#This Row],[Actuarial Factor 6/13/22]]</f>
        <v>18.744390395260464</v>
      </c>
    </row>
    <row r="2389" spans="1:18" x14ac:dyDescent="0.2">
      <c r="A2389" s="179" t="s">
        <v>111</v>
      </c>
      <c r="B2389" s="179" t="s">
        <v>690</v>
      </c>
      <c r="C2389" s="179" t="s">
        <v>249</v>
      </c>
      <c r="D2389" s="179" t="s">
        <v>2</v>
      </c>
      <c r="E2389" s="179" t="s">
        <v>798</v>
      </c>
      <c r="F2389" s="37">
        <v>1255.9000000000001</v>
      </c>
      <c r="G2389" s="179">
        <v>9</v>
      </c>
      <c r="H2389" s="179">
        <v>9</v>
      </c>
      <c r="I2389" s="37">
        <f>Table1[[#This Row],[SumOfPaid]]*Table1[[#This Row],[Actuarial Factor 6/13/22]]</f>
        <v>1821.4265225164409</v>
      </c>
      <c r="J2389" s="33">
        <v>1.4502958217345654</v>
      </c>
      <c r="K2389" s="180" t="s">
        <v>292</v>
      </c>
      <c r="L2389" s="180" t="s">
        <v>805</v>
      </c>
      <c r="M2389" s="181">
        <f>IFERROR(INDEX(FreeStand_MedicareCRs!E:E,MATCH(Table1[[#This Row],[Medicare Number]],FreeStand_MedicareCRs!A:A,0)),INDEX(HospitalBased_Mdcr_Rates!G:G,MATCH(Table1[[#This Row],[Medicare Number]],HospitalBased_Mdcr_Rates!E:E,0)))</f>
        <v>318.3</v>
      </c>
      <c r="N2389" s="181" t="str">
        <f>IFERROR(IF(Table1[[#This Row],[Medicare Rate in CR]]&gt;0,"Y","N"),"N")</f>
        <v>Y</v>
      </c>
      <c r="O2389" s="40">
        <f>Table1[[#This Row],[Medicare Rate in CR]]*Table1[[#This Row],[SumOfUnits]]*Table1[[#This Row],[Actuarial Factor 6/13/22]]</f>
        <v>4154.6624405230095</v>
      </c>
      <c r="P238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4154.6624405230095</v>
      </c>
      <c r="Q2389" s="40">
        <f>Table1[[#This Row],[Trended Medicare Pricing for all RHCs]]-Table1[[#This Row],[SumOfSFY23 Estimated Payment 6/13/2022]]</f>
        <v>2333.2359180065687</v>
      </c>
      <c r="R2389" s="181">
        <f>Table1[[#This Row],[SumOfUnits]]*Table1[[#This Row],[Actuarial Factor 6/13/22]]</f>
        <v>13.052662395611089</v>
      </c>
    </row>
    <row r="2390" spans="1:18" x14ac:dyDescent="0.2">
      <c r="A2390" s="179" t="s">
        <v>111</v>
      </c>
      <c r="B2390" s="179" t="s">
        <v>690</v>
      </c>
      <c r="C2390" s="179" t="s">
        <v>249</v>
      </c>
      <c r="D2390" s="179" t="s">
        <v>2</v>
      </c>
      <c r="E2390" s="179" t="s">
        <v>799</v>
      </c>
      <c r="F2390" s="37">
        <v>1201.4399999999998</v>
      </c>
      <c r="G2390" s="179">
        <v>10</v>
      </c>
      <c r="H2390" s="179">
        <v>10</v>
      </c>
      <c r="I2390" s="37">
        <f>Table1[[#This Row],[SumOfPaid]]*Table1[[#This Row],[Actuarial Factor 6/13/22]]</f>
        <v>1367.2336242458261</v>
      </c>
      <c r="J2390" s="33">
        <v>1.1379957586278353</v>
      </c>
      <c r="K2390" s="180" t="s">
        <v>292</v>
      </c>
      <c r="L2390" s="180" t="s">
        <v>805</v>
      </c>
      <c r="M2390" s="181">
        <f>IFERROR(INDEX(FreeStand_MedicareCRs!E:E,MATCH(Table1[[#This Row],[Medicare Number]],FreeStand_MedicareCRs!A:A,0)),INDEX(HospitalBased_Mdcr_Rates!G:G,MATCH(Table1[[#This Row],[Medicare Number]],HospitalBased_Mdcr_Rates!E:E,0)))</f>
        <v>318.3</v>
      </c>
      <c r="N2390" s="181" t="str">
        <f>IFERROR(IF(Table1[[#This Row],[Medicare Rate in CR]]&gt;0,"Y","N"),"N")</f>
        <v>Y</v>
      </c>
      <c r="O2390" s="40">
        <f>Table1[[#This Row],[Medicare Rate in CR]]*Table1[[#This Row],[SumOfUnits]]*Table1[[#This Row],[Actuarial Factor 6/13/22]]</f>
        <v>3622.2404997123999</v>
      </c>
      <c r="P239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3622.2404997123999</v>
      </c>
      <c r="Q2390" s="40">
        <f>Table1[[#This Row],[Trended Medicare Pricing for all RHCs]]-Table1[[#This Row],[SumOfSFY23 Estimated Payment 6/13/2022]]</f>
        <v>2255.0068754665735</v>
      </c>
      <c r="R2390" s="181">
        <f>Table1[[#This Row],[SumOfUnits]]*Table1[[#This Row],[Actuarial Factor 6/13/22]]</f>
        <v>11.379957586278353</v>
      </c>
    </row>
    <row r="2391" spans="1:18" x14ac:dyDescent="0.2">
      <c r="A2391" s="179" t="s">
        <v>111</v>
      </c>
      <c r="B2391" s="179" t="s">
        <v>690</v>
      </c>
      <c r="C2391" s="179" t="s">
        <v>249</v>
      </c>
      <c r="D2391" s="179" t="s">
        <v>185</v>
      </c>
      <c r="E2391" s="179" t="s">
        <v>794</v>
      </c>
      <c r="F2391" s="37">
        <v>2242</v>
      </c>
      <c r="G2391" s="179">
        <v>16</v>
      </c>
      <c r="H2391" s="179">
        <v>16</v>
      </c>
      <c r="I2391" s="37">
        <f>Table1[[#This Row],[SumOfPaid]]*Table1[[#This Row],[Actuarial Factor 6/13/22]]</f>
        <v>2442.8548495347686</v>
      </c>
      <c r="J2391" s="33">
        <v>1.0895873548326354</v>
      </c>
      <c r="K2391" s="180" t="s">
        <v>292</v>
      </c>
      <c r="L2391" s="180" t="s">
        <v>805</v>
      </c>
      <c r="M2391" s="181">
        <f>IFERROR(INDEX(FreeStand_MedicareCRs!E:E,MATCH(Table1[[#This Row],[Medicare Number]],FreeStand_MedicareCRs!A:A,0)),INDEX(HospitalBased_Mdcr_Rates!G:G,MATCH(Table1[[#This Row],[Medicare Number]],HospitalBased_Mdcr_Rates!E:E,0)))</f>
        <v>318.3</v>
      </c>
      <c r="N2391" s="181" t="str">
        <f>IFERROR(IF(Table1[[#This Row],[Medicare Rate in CR]]&gt;0,"Y","N"),"N")</f>
        <v>Y</v>
      </c>
      <c r="O2391" s="40">
        <f>Table1[[#This Row],[Medicare Rate in CR]]*Table1[[#This Row],[SumOfUnits]]*Table1[[#This Row],[Actuarial Factor 6/13/22]]</f>
        <v>5549.0504806916451</v>
      </c>
      <c r="P239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5549.0504806916451</v>
      </c>
      <c r="Q2391" s="40">
        <f>Table1[[#This Row],[Trended Medicare Pricing for all RHCs]]-Table1[[#This Row],[SumOfSFY23 Estimated Payment 6/13/2022]]</f>
        <v>3106.1956311568765</v>
      </c>
      <c r="R2391" s="181">
        <f>Table1[[#This Row],[SumOfUnits]]*Table1[[#This Row],[Actuarial Factor 6/13/22]]</f>
        <v>17.433397677322166</v>
      </c>
    </row>
    <row r="2392" spans="1:18" x14ac:dyDescent="0.2">
      <c r="A2392" s="179" t="s">
        <v>111</v>
      </c>
      <c r="B2392" s="179" t="s">
        <v>690</v>
      </c>
      <c r="C2392" s="179" t="s">
        <v>249</v>
      </c>
      <c r="D2392" s="179" t="s">
        <v>185</v>
      </c>
      <c r="E2392" s="179" t="s">
        <v>797</v>
      </c>
      <c r="F2392" s="37">
        <v>3070.21</v>
      </c>
      <c r="G2392" s="179">
        <v>22</v>
      </c>
      <c r="H2392" s="179">
        <v>22</v>
      </c>
      <c r="I2392" s="37">
        <f>Table1[[#This Row],[SumOfPaid]]*Table1[[#This Row],[Actuarial Factor 6/13/22]]</f>
        <v>3347.7177516246879</v>
      </c>
      <c r="J2392" s="33">
        <v>1.0903872215987467</v>
      </c>
      <c r="K2392" s="180" t="s">
        <v>292</v>
      </c>
      <c r="L2392" s="180" t="s">
        <v>805</v>
      </c>
      <c r="M2392" s="181">
        <f>IFERROR(INDEX(FreeStand_MedicareCRs!E:E,MATCH(Table1[[#This Row],[Medicare Number]],FreeStand_MedicareCRs!A:A,0)),INDEX(HospitalBased_Mdcr_Rates!G:G,MATCH(Table1[[#This Row],[Medicare Number]],HospitalBased_Mdcr_Rates!E:E,0)))</f>
        <v>318.3</v>
      </c>
      <c r="N2392" s="181" t="str">
        <f>IFERROR(IF(Table1[[#This Row],[Medicare Rate in CR]]&gt;0,"Y","N"),"N")</f>
        <v>Y</v>
      </c>
      <c r="O2392" s="40">
        <f>Table1[[#This Row],[Medicare Rate in CR]]*Table1[[#This Row],[SumOfUnits]]*Table1[[#This Row],[Actuarial Factor 6/13/22]]</f>
        <v>7635.5455579673835</v>
      </c>
      <c r="P239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7635.5455579673835</v>
      </c>
      <c r="Q2392" s="40">
        <f>Table1[[#This Row],[Trended Medicare Pricing for all RHCs]]-Table1[[#This Row],[SumOfSFY23 Estimated Payment 6/13/2022]]</f>
        <v>4287.8278063426951</v>
      </c>
      <c r="R2392" s="181">
        <f>Table1[[#This Row],[SumOfUnits]]*Table1[[#This Row],[Actuarial Factor 6/13/22]]</f>
        <v>23.988518875172428</v>
      </c>
    </row>
    <row r="2393" spans="1:18" x14ac:dyDescent="0.2">
      <c r="A2393" s="179" t="s">
        <v>111</v>
      </c>
      <c r="B2393" s="179" t="s">
        <v>690</v>
      </c>
      <c r="C2393" s="179" t="s">
        <v>249</v>
      </c>
      <c r="D2393" s="179" t="s">
        <v>185</v>
      </c>
      <c r="E2393" s="179" t="s">
        <v>796</v>
      </c>
      <c r="F2393" s="37">
        <v>15650.730000000001</v>
      </c>
      <c r="G2393" s="179">
        <v>114</v>
      </c>
      <c r="H2393" s="179">
        <v>114</v>
      </c>
      <c r="I2393" s="37">
        <f>Table1[[#This Row],[SumOfPaid]]*Table1[[#This Row],[Actuarial Factor 6/13/22]]</f>
        <v>14880.89632254658</v>
      </c>
      <c r="J2393" s="33">
        <v>0.95081164409242114</v>
      </c>
      <c r="K2393" s="180" t="s">
        <v>292</v>
      </c>
      <c r="L2393" s="180" t="s">
        <v>805</v>
      </c>
      <c r="M2393" s="181">
        <f>IFERROR(INDEX(FreeStand_MedicareCRs!E:E,MATCH(Table1[[#This Row],[Medicare Number]],FreeStand_MedicareCRs!A:A,0)),INDEX(HospitalBased_Mdcr_Rates!G:G,MATCH(Table1[[#This Row],[Medicare Number]],HospitalBased_Mdcr_Rates!E:E,0)))</f>
        <v>318.3</v>
      </c>
      <c r="N2393" s="181" t="str">
        <f>IFERROR(IF(Table1[[#This Row],[Medicare Rate in CR]]&gt;0,"Y","N"),"N")</f>
        <v>Y</v>
      </c>
      <c r="O2393" s="40">
        <f>Table1[[#This Row],[Medicare Rate in CR]]*Table1[[#This Row],[SumOfUnits]]*Table1[[#This Row],[Actuarial Factor 6/13/22]]</f>
        <v>34501.341479866416</v>
      </c>
      <c r="P239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34501.341479866416</v>
      </c>
      <c r="Q2393" s="40">
        <f>Table1[[#This Row],[Trended Medicare Pricing for all RHCs]]-Table1[[#This Row],[SumOfSFY23 Estimated Payment 6/13/2022]]</f>
        <v>19620.445157319838</v>
      </c>
      <c r="R2393" s="181">
        <f>Table1[[#This Row],[SumOfUnits]]*Table1[[#This Row],[Actuarial Factor 6/13/22]]</f>
        <v>108.39252742653601</v>
      </c>
    </row>
    <row r="2394" spans="1:18" x14ac:dyDescent="0.2">
      <c r="A2394" s="179" t="s">
        <v>111</v>
      </c>
      <c r="B2394" s="179" t="s">
        <v>690</v>
      </c>
      <c r="C2394" s="179" t="s">
        <v>249</v>
      </c>
      <c r="D2394" s="179" t="s">
        <v>185</v>
      </c>
      <c r="E2394" s="179" t="s">
        <v>795</v>
      </c>
      <c r="F2394" s="37">
        <v>39421.199999999903</v>
      </c>
      <c r="G2394" s="179">
        <v>282</v>
      </c>
      <c r="H2394" s="179">
        <v>282</v>
      </c>
      <c r="I2394" s="37">
        <f>Table1[[#This Row],[SumOfPaid]]*Table1[[#This Row],[Actuarial Factor 6/13/22]]</f>
        <v>44951.131409908943</v>
      </c>
      <c r="J2394" s="33">
        <v>1.1402781094920766</v>
      </c>
      <c r="K2394" s="180" t="s">
        <v>292</v>
      </c>
      <c r="L2394" s="180" t="s">
        <v>805</v>
      </c>
      <c r="M2394" s="181">
        <f>IFERROR(INDEX(FreeStand_MedicareCRs!E:E,MATCH(Table1[[#This Row],[Medicare Number]],FreeStand_MedicareCRs!A:A,0)),INDEX(HospitalBased_Mdcr_Rates!G:G,MATCH(Table1[[#This Row],[Medicare Number]],HospitalBased_Mdcr_Rates!E:E,0)))</f>
        <v>318.3</v>
      </c>
      <c r="N2394" s="181" t="str">
        <f>IFERROR(IF(Table1[[#This Row],[Medicare Rate in CR]]&gt;0,"Y","N"),"N")</f>
        <v>Y</v>
      </c>
      <c r="O2394" s="40">
        <f>Table1[[#This Row],[Medicare Rate in CR]]*Table1[[#This Row],[SumOfUnits]]*Table1[[#This Row],[Actuarial Factor 6/13/22]]</f>
        <v>102352.04727487449</v>
      </c>
      <c r="P239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102352.04727487449</v>
      </c>
      <c r="Q2394" s="40">
        <f>Table1[[#This Row],[Trended Medicare Pricing for all RHCs]]-Table1[[#This Row],[SumOfSFY23 Estimated Payment 6/13/2022]]</f>
        <v>57400.915864965551</v>
      </c>
      <c r="R2394" s="181">
        <f>Table1[[#This Row],[SumOfUnits]]*Table1[[#This Row],[Actuarial Factor 6/13/22]]</f>
        <v>321.55842687676562</v>
      </c>
    </row>
    <row r="2395" spans="1:18" x14ac:dyDescent="0.2">
      <c r="A2395" s="179" t="s">
        <v>111</v>
      </c>
      <c r="B2395" s="179" t="s">
        <v>690</v>
      </c>
      <c r="C2395" s="179" t="s">
        <v>422</v>
      </c>
      <c r="D2395" s="179" t="s">
        <v>184</v>
      </c>
      <c r="E2395" s="179" t="s">
        <v>789</v>
      </c>
      <c r="F2395" s="37">
        <v>278.16000000000003</v>
      </c>
      <c r="G2395" s="179">
        <v>2</v>
      </c>
      <c r="H2395" s="179">
        <v>2</v>
      </c>
      <c r="I2395" s="37">
        <f>Table1[[#This Row],[SumOfPaid]]*Table1[[#This Row],[Actuarial Factor 6/13/22]]</f>
        <v>453.86919158099312</v>
      </c>
      <c r="J2395" s="33">
        <v>1.6316838926552815</v>
      </c>
      <c r="K2395" s="180" t="s">
        <v>292</v>
      </c>
      <c r="L2395" s="180" t="s">
        <v>805</v>
      </c>
      <c r="M2395" s="181">
        <f>IFERROR(INDEX(FreeStand_MedicareCRs!E:E,MATCH(Table1[[#This Row],[Medicare Number]],FreeStand_MedicareCRs!A:A,0)),INDEX(HospitalBased_Mdcr_Rates!G:G,MATCH(Table1[[#This Row],[Medicare Number]],HospitalBased_Mdcr_Rates!E:E,0)))</f>
        <v>318.3</v>
      </c>
      <c r="N2395" s="181" t="str">
        <f>IFERROR(IF(Table1[[#This Row],[Medicare Rate in CR]]&gt;0,"Y","N"),"N")</f>
        <v>Y</v>
      </c>
      <c r="O2395" s="40">
        <f>Table1[[#This Row],[Medicare Rate in CR]]*Table1[[#This Row],[SumOfUnits]]*Table1[[#This Row],[Actuarial Factor 6/13/22]]</f>
        <v>1038.7299660643523</v>
      </c>
      <c r="P239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1038.7299660643523</v>
      </c>
      <c r="Q2395" s="40">
        <f>Table1[[#This Row],[Trended Medicare Pricing for all RHCs]]-Table1[[#This Row],[SumOfSFY23 Estimated Payment 6/13/2022]]</f>
        <v>584.86077448335914</v>
      </c>
      <c r="R2395" s="181">
        <f>Table1[[#This Row],[SumOfUnits]]*Table1[[#This Row],[Actuarial Factor 6/13/22]]</f>
        <v>3.2633677853105629</v>
      </c>
    </row>
    <row r="2396" spans="1:18" x14ac:dyDescent="0.2">
      <c r="A2396" s="179" t="s">
        <v>112</v>
      </c>
      <c r="B2396" s="179" t="s">
        <v>486</v>
      </c>
      <c r="C2396" s="179" t="s">
        <v>413</v>
      </c>
      <c r="D2396" s="179" t="s">
        <v>185</v>
      </c>
      <c r="E2396" s="179" t="s">
        <v>795</v>
      </c>
      <c r="F2396" s="37">
        <v>131.76</v>
      </c>
      <c r="G2396" s="179">
        <v>1</v>
      </c>
      <c r="H2396" s="179">
        <v>1</v>
      </c>
      <c r="I2396" s="37">
        <f>Table1[[#This Row],[SumOfPaid]]*Table1[[#This Row],[Actuarial Factor 6/13/22]]</f>
        <v>159.27229043465749</v>
      </c>
      <c r="J2396" s="33">
        <v>1.2088060901233872</v>
      </c>
      <c r="K2396" s="180" t="s">
        <v>346</v>
      </c>
      <c r="L2396" s="180" t="s">
        <v>805</v>
      </c>
      <c r="M2396" s="181">
        <f>IFERROR(INDEX(FreeStand_MedicareCRs!E:E,MATCH(Table1[[#This Row],[Medicare Number]],FreeStand_MedicareCRs!A:A,0)),INDEX(HospitalBased_Mdcr_Rates!G:G,MATCH(Table1[[#This Row],[Medicare Number]],HospitalBased_Mdcr_Rates!E:E,0)))</f>
        <v>366.8</v>
      </c>
      <c r="N2396" s="181" t="str">
        <f>IFERROR(IF(Table1[[#This Row],[Medicare Rate in CR]]&gt;0,"Y","N"),"N")</f>
        <v>Y</v>
      </c>
      <c r="O2396" s="40">
        <f>Table1[[#This Row],[Medicare Rate in CR]]*Table1[[#This Row],[SumOfUnits]]*Table1[[#This Row],[Actuarial Factor 6/13/22]]</f>
        <v>443.39007385725847</v>
      </c>
      <c r="P239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443.39007385725847</v>
      </c>
      <c r="Q2396" s="40">
        <f>Table1[[#This Row],[Trended Medicare Pricing for all RHCs]]-Table1[[#This Row],[SumOfSFY23 Estimated Payment 6/13/2022]]</f>
        <v>284.11778342260095</v>
      </c>
      <c r="R2396" s="181">
        <f>Table1[[#This Row],[SumOfUnits]]*Table1[[#This Row],[Actuarial Factor 6/13/22]]</f>
        <v>1.2088060901233872</v>
      </c>
    </row>
    <row r="2397" spans="1:18" x14ac:dyDescent="0.2">
      <c r="A2397" s="179" t="s">
        <v>112</v>
      </c>
      <c r="B2397" s="179" t="s">
        <v>486</v>
      </c>
      <c r="C2397" s="179" t="s">
        <v>423</v>
      </c>
      <c r="D2397" s="179" t="s">
        <v>184</v>
      </c>
      <c r="E2397" s="179" t="s">
        <v>786</v>
      </c>
      <c r="F2397" s="37">
        <v>131.76</v>
      </c>
      <c r="G2397" s="179">
        <v>1</v>
      </c>
      <c r="H2397" s="179">
        <v>1</v>
      </c>
      <c r="I2397" s="37">
        <f>Table1[[#This Row],[SumOfPaid]]*Table1[[#This Row],[Actuarial Factor 6/13/22]]</f>
        <v>197.32791933670805</v>
      </c>
      <c r="J2397" s="33">
        <v>1.4976314460891627</v>
      </c>
      <c r="K2397" s="180" t="s">
        <v>346</v>
      </c>
      <c r="L2397" s="180" t="s">
        <v>805</v>
      </c>
      <c r="M2397" s="181">
        <f>IFERROR(INDEX(FreeStand_MedicareCRs!E:E,MATCH(Table1[[#This Row],[Medicare Number]],FreeStand_MedicareCRs!A:A,0)),INDEX(HospitalBased_Mdcr_Rates!G:G,MATCH(Table1[[#This Row],[Medicare Number]],HospitalBased_Mdcr_Rates!E:E,0)))</f>
        <v>366.8</v>
      </c>
      <c r="N2397" s="181" t="str">
        <f>IFERROR(IF(Table1[[#This Row],[Medicare Rate in CR]]&gt;0,"Y","N"),"N")</f>
        <v>Y</v>
      </c>
      <c r="O2397" s="40">
        <f>Table1[[#This Row],[Medicare Rate in CR]]*Table1[[#This Row],[SumOfUnits]]*Table1[[#This Row],[Actuarial Factor 6/13/22]]</f>
        <v>549.33121442550487</v>
      </c>
      <c r="P239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549.33121442550487</v>
      </c>
      <c r="Q2397" s="40">
        <f>Table1[[#This Row],[Trended Medicare Pricing for all RHCs]]-Table1[[#This Row],[SumOfSFY23 Estimated Payment 6/13/2022]]</f>
        <v>352.00329508879679</v>
      </c>
      <c r="R2397" s="181">
        <f>Table1[[#This Row],[SumOfUnits]]*Table1[[#This Row],[Actuarial Factor 6/13/22]]</f>
        <v>1.4976314460891627</v>
      </c>
    </row>
    <row r="2398" spans="1:18" x14ac:dyDescent="0.2">
      <c r="A2398" s="179" t="s">
        <v>112</v>
      </c>
      <c r="B2398" s="179" t="s">
        <v>486</v>
      </c>
      <c r="C2398" s="179" t="s">
        <v>423</v>
      </c>
      <c r="D2398" s="179" t="s">
        <v>184</v>
      </c>
      <c r="E2398" s="179" t="s">
        <v>788</v>
      </c>
      <c r="F2398" s="37">
        <v>660.78</v>
      </c>
      <c r="G2398" s="179">
        <v>5</v>
      </c>
      <c r="H2398" s="179">
        <v>5</v>
      </c>
      <c r="I2398" s="37">
        <f>Table1[[#This Row],[SumOfPaid]]*Table1[[#This Row],[Actuarial Factor 6/13/22]]</f>
        <v>1298.2573956624915</v>
      </c>
      <c r="J2398" s="33">
        <v>1.9647347009027081</v>
      </c>
      <c r="K2398" s="180" t="s">
        <v>346</v>
      </c>
      <c r="L2398" s="180" t="s">
        <v>805</v>
      </c>
      <c r="M2398" s="181">
        <f>IFERROR(INDEX(FreeStand_MedicareCRs!E:E,MATCH(Table1[[#This Row],[Medicare Number]],FreeStand_MedicareCRs!A:A,0)),INDEX(HospitalBased_Mdcr_Rates!G:G,MATCH(Table1[[#This Row],[Medicare Number]],HospitalBased_Mdcr_Rates!E:E,0)))</f>
        <v>366.8</v>
      </c>
      <c r="N2398" s="181" t="str">
        <f>IFERROR(IF(Table1[[#This Row],[Medicare Rate in CR]]&gt;0,"Y","N"),"N")</f>
        <v>Y</v>
      </c>
      <c r="O2398" s="40">
        <f>Table1[[#This Row],[Medicare Rate in CR]]*Table1[[#This Row],[SumOfUnits]]*Table1[[#This Row],[Actuarial Factor 6/13/22]]</f>
        <v>3603.3234414555668</v>
      </c>
      <c r="P239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3603.3234414555668</v>
      </c>
      <c r="Q2398" s="40">
        <f>Table1[[#This Row],[Trended Medicare Pricing for all RHCs]]-Table1[[#This Row],[SumOfSFY23 Estimated Payment 6/13/2022]]</f>
        <v>2305.0660457930753</v>
      </c>
      <c r="R2398" s="181">
        <f>Table1[[#This Row],[SumOfUnits]]*Table1[[#This Row],[Actuarial Factor 6/13/22]]</f>
        <v>9.8236735045135397</v>
      </c>
    </row>
    <row r="2399" spans="1:18" x14ac:dyDescent="0.2">
      <c r="A2399" s="179" t="s">
        <v>112</v>
      </c>
      <c r="B2399" s="179" t="s">
        <v>486</v>
      </c>
      <c r="C2399" s="179" t="s">
        <v>423</v>
      </c>
      <c r="D2399" s="179" t="s">
        <v>184</v>
      </c>
      <c r="E2399" s="179" t="s">
        <v>787</v>
      </c>
      <c r="F2399" s="37">
        <v>131.76</v>
      </c>
      <c r="G2399" s="179">
        <v>1</v>
      </c>
      <c r="H2399" s="179">
        <v>1</v>
      </c>
      <c r="I2399" s="37">
        <f>Table1[[#This Row],[SumOfPaid]]*Table1[[#This Row],[Actuarial Factor 6/13/22]]</f>
        <v>164.91416241346732</v>
      </c>
      <c r="J2399" s="33">
        <v>1.2516253977949858</v>
      </c>
      <c r="K2399" s="180" t="s">
        <v>346</v>
      </c>
      <c r="L2399" s="180" t="s">
        <v>805</v>
      </c>
      <c r="M2399" s="181">
        <f>IFERROR(INDEX(FreeStand_MedicareCRs!E:E,MATCH(Table1[[#This Row],[Medicare Number]],FreeStand_MedicareCRs!A:A,0)),INDEX(HospitalBased_Mdcr_Rates!G:G,MATCH(Table1[[#This Row],[Medicare Number]],HospitalBased_Mdcr_Rates!E:E,0)))</f>
        <v>366.8</v>
      </c>
      <c r="N2399" s="181" t="str">
        <f>IFERROR(IF(Table1[[#This Row],[Medicare Rate in CR]]&gt;0,"Y","N"),"N")</f>
        <v>Y</v>
      </c>
      <c r="O2399" s="40">
        <f>Table1[[#This Row],[Medicare Rate in CR]]*Table1[[#This Row],[SumOfUnits]]*Table1[[#This Row],[Actuarial Factor 6/13/22]]</f>
        <v>459.09619591120082</v>
      </c>
      <c r="P239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459.09619591120082</v>
      </c>
      <c r="Q2399" s="40">
        <f>Table1[[#This Row],[Trended Medicare Pricing for all RHCs]]-Table1[[#This Row],[SumOfSFY23 Estimated Payment 6/13/2022]]</f>
        <v>294.18203349773353</v>
      </c>
      <c r="R2399" s="181">
        <f>Table1[[#This Row],[SumOfUnits]]*Table1[[#This Row],[Actuarial Factor 6/13/22]]</f>
        <v>1.2516253977949858</v>
      </c>
    </row>
    <row r="2400" spans="1:18" x14ac:dyDescent="0.2">
      <c r="A2400" s="179" t="s">
        <v>112</v>
      </c>
      <c r="B2400" s="179" t="s">
        <v>486</v>
      </c>
      <c r="C2400" s="179" t="s">
        <v>423</v>
      </c>
      <c r="D2400" s="179" t="s">
        <v>185</v>
      </c>
      <c r="E2400" s="179" t="s">
        <v>795</v>
      </c>
      <c r="F2400" s="37">
        <v>131.76</v>
      </c>
      <c r="G2400" s="179">
        <v>1</v>
      </c>
      <c r="H2400" s="179">
        <v>1</v>
      </c>
      <c r="I2400" s="37">
        <f>Table1[[#This Row],[SumOfPaid]]*Table1[[#This Row],[Actuarial Factor 6/13/22]]</f>
        <v>153.17277275624602</v>
      </c>
      <c r="J2400" s="33">
        <v>1.1625134544341684</v>
      </c>
      <c r="K2400" s="180" t="s">
        <v>346</v>
      </c>
      <c r="L2400" s="180" t="s">
        <v>805</v>
      </c>
      <c r="M2400" s="181">
        <f>IFERROR(INDEX(FreeStand_MedicareCRs!E:E,MATCH(Table1[[#This Row],[Medicare Number]],FreeStand_MedicareCRs!A:A,0)),INDEX(HospitalBased_Mdcr_Rates!G:G,MATCH(Table1[[#This Row],[Medicare Number]],HospitalBased_Mdcr_Rates!E:E,0)))</f>
        <v>366.8</v>
      </c>
      <c r="N2400" s="181" t="str">
        <f>IFERROR(IF(Table1[[#This Row],[Medicare Rate in CR]]&gt;0,"Y","N"),"N")</f>
        <v>Y</v>
      </c>
      <c r="O2400" s="40">
        <f>Table1[[#This Row],[Medicare Rate in CR]]*Table1[[#This Row],[SumOfUnits]]*Table1[[#This Row],[Actuarial Factor 6/13/22]]</f>
        <v>426.409935086453</v>
      </c>
      <c r="P240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426.409935086453</v>
      </c>
      <c r="Q2400" s="40">
        <f>Table1[[#This Row],[Trended Medicare Pricing for all RHCs]]-Table1[[#This Row],[SumOfSFY23 Estimated Payment 6/13/2022]]</f>
        <v>273.23716233020696</v>
      </c>
      <c r="R2400" s="181">
        <f>Table1[[#This Row],[SumOfUnits]]*Table1[[#This Row],[Actuarial Factor 6/13/22]]</f>
        <v>1.1625134544341684</v>
      </c>
    </row>
    <row r="2401" spans="1:18" x14ac:dyDescent="0.2">
      <c r="A2401" s="179" t="s">
        <v>112</v>
      </c>
      <c r="B2401" s="179" t="s">
        <v>486</v>
      </c>
      <c r="C2401" s="179" t="s">
        <v>364</v>
      </c>
      <c r="D2401" s="179" t="s">
        <v>184</v>
      </c>
      <c r="E2401" s="179" t="s">
        <v>786</v>
      </c>
      <c r="F2401" s="37">
        <v>133.74</v>
      </c>
      <c r="G2401" s="179">
        <v>1</v>
      </c>
      <c r="H2401" s="179">
        <v>1</v>
      </c>
      <c r="I2401" s="37">
        <f>Table1[[#This Row],[SumOfPaid]]*Table1[[#This Row],[Actuarial Factor 6/13/22]]</f>
        <v>189.06510970189177</v>
      </c>
      <c r="J2401" s="33">
        <v>1.4136766091064137</v>
      </c>
      <c r="K2401" s="180" t="s">
        <v>346</v>
      </c>
      <c r="L2401" s="180" t="s">
        <v>805</v>
      </c>
      <c r="M2401" s="181">
        <f>IFERROR(INDEX(FreeStand_MedicareCRs!E:E,MATCH(Table1[[#This Row],[Medicare Number]],FreeStand_MedicareCRs!A:A,0)),INDEX(HospitalBased_Mdcr_Rates!G:G,MATCH(Table1[[#This Row],[Medicare Number]],HospitalBased_Mdcr_Rates!E:E,0)))</f>
        <v>366.8</v>
      </c>
      <c r="N2401" s="181" t="str">
        <f>IFERROR(IF(Table1[[#This Row],[Medicare Rate in CR]]&gt;0,"Y","N"),"N")</f>
        <v>Y</v>
      </c>
      <c r="O2401" s="40">
        <f>Table1[[#This Row],[Medicare Rate in CR]]*Table1[[#This Row],[SumOfUnits]]*Table1[[#This Row],[Actuarial Factor 6/13/22]]</f>
        <v>518.53658022023251</v>
      </c>
      <c r="P240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518.53658022023251</v>
      </c>
      <c r="Q2401" s="40">
        <f>Table1[[#This Row],[Trended Medicare Pricing for all RHCs]]-Table1[[#This Row],[SumOfSFY23 Estimated Payment 6/13/2022]]</f>
        <v>329.47147051834077</v>
      </c>
      <c r="R2401" s="181">
        <f>Table1[[#This Row],[SumOfUnits]]*Table1[[#This Row],[Actuarial Factor 6/13/22]]</f>
        <v>1.4136766091064137</v>
      </c>
    </row>
    <row r="2402" spans="1:18" x14ac:dyDescent="0.2">
      <c r="A2402" s="179" t="s">
        <v>112</v>
      </c>
      <c r="B2402" s="179" t="s">
        <v>486</v>
      </c>
      <c r="C2402" s="179" t="s">
        <v>249</v>
      </c>
      <c r="D2402" s="179" t="s">
        <v>184</v>
      </c>
      <c r="E2402" s="179" t="s">
        <v>792</v>
      </c>
      <c r="F2402" s="37">
        <v>1329.48</v>
      </c>
      <c r="G2402" s="179">
        <v>10</v>
      </c>
      <c r="H2402" s="179">
        <v>10</v>
      </c>
      <c r="I2402" s="37">
        <f>Table1[[#This Row],[SumOfPaid]]*Table1[[#This Row],[Actuarial Factor 6/13/22]]</f>
        <v>2021.7736187403859</v>
      </c>
      <c r="J2402" s="33">
        <v>1.5207251096220973</v>
      </c>
      <c r="K2402" s="180" t="s">
        <v>346</v>
      </c>
      <c r="L2402" s="180" t="s">
        <v>805</v>
      </c>
      <c r="M2402" s="181">
        <f>IFERROR(INDEX(FreeStand_MedicareCRs!E:E,MATCH(Table1[[#This Row],[Medicare Number]],FreeStand_MedicareCRs!A:A,0)),INDEX(HospitalBased_Mdcr_Rates!G:G,MATCH(Table1[[#This Row],[Medicare Number]],HospitalBased_Mdcr_Rates!E:E,0)))</f>
        <v>366.8</v>
      </c>
      <c r="N2402" s="181" t="str">
        <f>IFERROR(IF(Table1[[#This Row],[Medicare Rate in CR]]&gt;0,"Y","N"),"N")</f>
        <v>Y</v>
      </c>
      <c r="O2402" s="40">
        <f>Table1[[#This Row],[Medicare Rate in CR]]*Table1[[#This Row],[SumOfUnits]]*Table1[[#This Row],[Actuarial Factor 6/13/22]]</f>
        <v>5578.0197020938531</v>
      </c>
      <c r="P240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5578.0197020938531</v>
      </c>
      <c r="Q2402" s="40">
        <f>Table1[[#This Row],[Trended Medicare Pricing for all RHCs]]-Table1[[#This Row],[SumOfSFY23 Estimated Payment 6/13/2022]]</f>
        <v>3556.2460833534669</v>
      </c>
      <c r="R2402" s="181">
        <f>Table1[[#This Row],[SumOfUnits]]*Table1[[#This Row],[Actuarial Factor 6/13/22]]</f>
        <v>15.207251096220972</v>
      </c>
    </row>
    <row r="2403" spans="1:18" x14ac:dyDescent="0.2">
      <c r="A2403" s="179" t="s">
        <v>112</v>
      </c>
      <c r="B2403" s="179" t="s">
        <v>486</v>
      </c>
      <c r="C2403" s="179" t="s">
        <v>249</v>
      </c>
      <c r="D2403" s="179" t="s">
        <v>184</v>
      </c>
      <c r="E2403" s="179" t="s">
        <v>786</v>
      </c>
      <c r="F2403" s="37">
        <v>19370.25</v>
      </c>
      <c r="G2403" s="179">
        <v>148</v>
      </c>
      <c r="H2403" s="179">
        <v>148</v>
      </c>
      <c r="I2403" s="37">
        <f>Table1[[#This Row],[SumOfPaid]]*Table1[[#This Row],[Actuarial Factor 6/13/22]]</f>
        <v>29484.967973891002</v>
      </c>
      <c r="J2403" s="33">
        <v>1.5221779777695694</v>
      </c>
      <c r="K2403" s="180" t="s">
        <v>346</v>
      </c>
      <c r="L2403" s="180" t="s">
        <v>805</v>
      </c>
      <c r="M2403" s="181">
        <f>IFERROR(INDEX(FreeStand_MedicareCRs!E:E,MATCH(Table1[[#This Row],[Medicare Number]],FreeStand_MedicareCRs!A:A,0)),INDEX(HospitalBased_Mdcr_Rates!G:G,MATCH(Table1[[#This Row],[Medicare Number]],HospitalBased_Mdcr_Rates!E:E,0)))</f>
        <v>366.8</v>
      </c>
      <c r="N2403" s="181" t="str">
        <f>IFERROR(IF(Table1[[#This Row],[Medicare Rate in CR]]&gt;0,"Y","N"),"N")</f>
        <v>Y</v>
      </c>
      <c r="O2403" s="40">
        <f>Table1[[#This Row],[Medicare Rate in CR]]*Table1[[#This Row],[SumOfUnits]]*Table1[[#This Row],[Actuarial Factor 6/13/22]]</f>
        <v>82633.562572389957</v>
      </c>
      <c r="P240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82633.562572389957</v>
      </c>
      <c r="Q2403" s="40">
        <f>Table1[[#This Row],[Trended Medicare Pricing for all RHCs]]-Table1[[#This Row],[SumOfSFY23 Estimated Payment 6/13/2022]]</f>
        <v>53148.594598498952</v>
      </c>
      <c r="R2403" s="181">
        <f>Table1[[#This Row],[SumOfUnits]]*Table1[[#This Row],[Actuarial Factor 6/13/22]]</f>
        <v>225.28234070989629</v>
      </c>
    </row>
    <row r="2404" spans="1:18" x14ac:dyDescent="0.2">
      <c r="A2404" s="179" t="s">
        <v>112</v>
      </c>
      <c r="B2404" s="179" t="s">
        <v>486</v>
      </c>
      <c r="C2404" s="179" t="s">
        <v>249</v>
      </c>
      <c r="D2404" s="179" t="s">
        <v>184</v>
      </c>
      <c r="E2404" s="179" t="s">
        <v>790</v>
      </c>
      <c r="F2404" s="37">
        <v>8323.4599999999991</v>
      </c>
      <c r="G2404" s="179">
        <v>63</v>
      </c>
      <c r="H2404" s="179">
        <v>63</v>
      </c>
      <c r="I2404" s="37">
        <f>Table1[[#This Row],[SumOfPaid]]*Table1[[#This Row],[Actuarial Factor 6/13/22]]</f>
        <v>18620.873691212077</v>
      </c>
      <c r="J2404" s="33">
        <v>2.2371554246926251</v>
      </c>
      <c r="K2404" s="180" t="s">
        <v>346</v>
      </c>
      <c r="L2404" s="180" t="s">
        <v>805</v>
      </c>
      <c r="M2404" s="181">
        <f>IFERROR(INDEX(FreeStand_MedicareCRs!E:E,MATCH(Table1[[#This Row],[Medicare Number]],FreeStand_MedicareCRs!A:A,0)),INDEX(HospitalBased_Mdcr_Rates!G:G,MATCH(Table1[[#This Row],[Medicare Number]],HospitalBased_Mdcr_Rates!E:E,0)))</f>
        <v>366.8</v>
      </c>
      <c r="N2404" s="181" t="str">
        <f>IFERROR(IF(Table1[[#This Row],[Medicare Rate in CR]]&gt;0,"Y","N"),"N")</f>
        <v>Y</v>
      </c>
      <c r="O2404" s="40">
        <f>Table1[[#This Row],[Medicare Rate in CR]]*Table1[[#This Row],[SumOfUnits]]*Table1[[#This Row],[Actuarial Factor 6/13/22]]</f>
        <v>51697.082415967059</v>
      </c>
      <c r="P240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51697.082415967059</v>
      </c>
      <c r="Q2404" s="40">
        <f>Table1[[#This Row],[Trended Medicare Pricing for all RHCs]]-Table1[[#This Row],[SumOfSFY23 Estimated Payment 6/13/2022]]</f>
        <v>33076.208724754979</v>
      </c>
      <c r="R2404" s="181">
        <f>Table1[[#This Row],[SumOfUnits]]*Table1[[#This Row],[Actuarial Factor 6/13/22]]</f>
        <v>140.94079175563539</v>
      </c>
    </row>
    <row r="2405" spans="1:18" x14ac:dyDescent="0.2">
      <c r="A2405" s="179" t="s">
        <v>112</v>
      </c>
      <c r="B2405" s="179" t="s">
        <v>486</v>
      </c>
      <c r="C2405" s="179" t="s">
        <v>249</v>
      </c>
      <c r="D2405" s="179" t="s">
        <v>184</v>
      </c>
      <c r="E2405" s="179" t="s">
        <v>789</v>
      </c>
      <c r="F2405" s="37">
        <v>25188.029999999995</v>
      </c>
      <c r="G2405" s="179">
        <v>191</v>
      </c>
      <c r="H2405" s="179">
        <v>191</v>
      </c>
      <c r="I2405" s="37">
        <f>Table1[[#This Row],[SumOfPaid]]*Table1[[#This Row],[Actuarial Factor 6/13/22]]</f>
        <v>39091.147288035398</v>
      </c>
      <c r="J2405" s="33">
        <v>1.551973190759079</v>
      </c>
      <c r="K2405" s="180" t="s">
        <v>346</v>
      </c>
      <c r="L2405" s="180" t="s">
        <v>805</v>
      </c>
      <c r="M2405" s="181">
        <f>IFERROR(INDEX(FreeStand_MedicareCRs!E:E,MATCH(Table1[[#This Row],[Medicare Number]],FreeStand_MedicareCRs!A:A,0)),INDEX(HospitalBased_Mdcr_Rates!G:G,MATCH(Table1[[#This Row],[Medicare Number]],HospitalBased_Mdcr_Rates!E:E,0)))</f>
        <v>366.8</v>
      </c>
      <c r="N2405" s="181" t="str">
        <f>IFERROR(IF(Table1[[#This Row],[Medicare Rate in CR]]&gt;0,"Y","N"),"N")</f>
        <v>Y</v>
      </c>
      <c r="O2405" s="40">
        <f>Table1[[#This Row],[Medicare Rate in CR]]*Table1[[#This Row],[SumOfUnits]]*Table1[[#This Row],[Actuarial Factor 6/13/22]]</f>
        <v>108729.37937675217</v>
      </c>
      <c r="P240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108729.37937675217</v>
      </c>
      <c r="Q2405" s="40">
        <f>Table1[[#This Row],[Trended Medicare Pricing for all RHCs]]-Table1[[#This Row],[SumOfSFY23 Estimated Payment 6/13/2022]]</f>
        <v>69638.232088716773</v>
      </c>
      <c r="R2405" s="181">
        <f>Table1[[#This Row],[SumOfUnits]]*Table1[[#This Row],[Actuarial Factor 6/13/22]]</f>
        <v>296.42687943498407</v>
      </c>
    </row>
    <row r="2406" spans="1:18" x14ac:dyDescent="0.2">
      <c r="A2406" s="179" t="s">
        <v>112</v>
      </c>
      <c r="B2406" s="179" t="s">
        <v>486</v>
      </c>
      <c r="C2406" s="179" t="s">
        <v>249</v>
      </c>
      <c r="D2406" s="179" t="s">
        <v>184</v>
      </c>
      <c r="E2406" s="179" t="s">
        <v>791</v>
      </c>
      <c r="F2406" s="37">
        <v>430.53</v>
      </c>
      <c r="G2406" s="179">
        <v>4</v>
      </c>
      <c r="H2406" s="179">
        <v>4</v>
      </c>
      <c r="I2406" s="37">
        <f>Table1[[#This Row],[SumOfPaid]]*Table1[[#This Row],[Actuarial Factor 6/13/22]]</f>
        <v>713.20328503444284</v>
      </c>
      <c r="J2406" s="33">
        <v>1.6565704713595868</v>
      </c>
      <c r="K2406" s="180" t="s">
        <v>346</v>
      </c>
      <c r="L2406" s="180" t="s">
        <v>805</v>
      </c>
      <c r="M2406" s="181">
        <f>IFERROR(INDEX(FreeStand_MedicareCRs!E:E,MATCH(Table1[[#This Row],[Medicare Number]],FreeStand_MedicareCRs!A:A,0)),INDEX(HospitalBased_Mdcr_Rates!G:G,MATCH(Table1[[#This Row],[Medicare Number]],HospitalBased_Mdcr_Rates!E:E,0)))</f>
        <v>366.8</v>
      </c>
      <c r="N2406" s="181" t="str">
        <f>IFERROR(IF(Table1[[#This Row],[Medicare Rate in CR]]&gt;0,"Y","N"),"N")</f>
        <v>Y</v>
      </c>
      <c r="O2406" s="40">
        <f>Table1[[#This Row],[Medicare Rate in CR]]*Table1[[#This Row],[SumOfUnits]]*Table1[[#This Row],[Actuarial Factor 6/13/22]]</f>
        <v>2430.5201955787857</v>
      </c>
      <c r="P240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2430.5201955787857</v>
      </c>
      <c r="Q2406" s="40">
        <f>Table1[[#This Row],[Trended Medicare Pricing for all RHCs]]-Table1[[#This Row],[SumOfSFY23 Estimated Payment 6/13/2022]]</f>
        <v>1717.3169105443428</v>
      </c>
      <c r="R2406" s="181">
        <f>Table1[[#This Row],[SumOfUnits]]*Table1[[#This Row],[Actuarial Factor 6/13/22]]</f>
        <v>6.6262818854383472</v>
      </c>
    </row>
    <row r="2407" spans="1:18" x14ac:dyDescent="0.2">
      <c r="A2407" s="179" t="s">
        <v>112</v>
      </c>
      <c r="B2407" s="179" t="s">
        <v>486</v>
      </c>
      <c r="C2407" s="179" t="s">
        <v>249</v>
      </c>
      <c r="D2407" s="179" t="s">
        <v>184</v>
      </c>
      <c r="E2407" s="179" t="s">
        <v>788</v>
      </c>
      <c r="F2407" s="37">
        <v>4491.7199999999993</v>
      </c>
      <c r="G2407" s="179">
        <v>34</v>
      </c>
      <c r="H2407" s="179">
        <v>34</v>
      </c>
      <c r="I2407" s="37">
        <f>Table1[[#This Row],[SumOfPaid]]*Table1[[#This Row],[Actuarial Factor 6/13/22]]</f>
        <v>9047.763343253213</v>
      </c>
      <c r="J2407" s="33">
        <v>2.0143204258620782</v>
      </c>
      <c r="K2407" s="180" t="s">
        <v>346</v>
      </c>
      <c r="L2407" s="180" t="s">
        <v>805</v>
      </c>
      <c r="M2407" s="181">
        <f>IFERROR(INDEX(FreeStand_MedicareCRs!E:E,MATCH(Table1[[#This Row],[Medicare Number]],FreeStand_MedicareCRs!A:A,0)),INDEX(HospitalBased_Mdcr_Rates!G:G,MATCH(Table1[[#This Row],[Medicare Number]],HospitalBased_Mdcr_Rates!E:E,0)))</f>
        <v>366.8</v>
      </c>
      <c r="N2407" s="181" t="str">
        <f>IFERROR(IF(Table1[[#This Row],[Medicare Rate in CR]]&gt;0,"Y","N"),"N")</f>
        <v>Y</v>
      </c>
      <c r="O2407" s="40">
        <f>Table1[[#This Row],[Medicare Rate in CR]]*Table1[[#This Row],[SumOfUnits]]*Table1[[#This Row],[Actuarial Factor 6/13/22]]</f>
        <v>25120.99289501115</v>
      </c>
      <c r="P240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25120.99289501115</v>
      </c>
      <c r="Q2407" s="40">
        <f>Table1[[#This Row],[Trended Medicare Pricing for all RHCs]]-Table1[[#This Row],[SumOfSFY23 Estimated Payment 6/13/2022]]</f>
        <v>16073.229551757937</v>
      </c>
      <c r="R2407" s="181">
        <f>Table1[[#This Row],[SumOfUnits]]*Table1[[#This Row],[Actuarial Factor 6/13/22]]</f>
        <v>68.486894479310664</v>
      </c>
    </row>
    <row r="2408" spans="1:18" x14ac:dyDescent="0.2">
      <c r="A2408" s="179" t="s">
        <v>112</v>
      </c>
      <c r="B2408" s="179" t="s">
        <v>486</v>
      </c>
      <c r="C2408" s="179" t="s">
        <v>249</v>
      </c>
      <c r="D2408" s="179" t="s">
        <v>184</v>
      </c>
      <c r="E2408" s="179" t="s">
        <v>787</v>
      </c>
      <c r="F2408" s="37">
        <v>3711.0600000000004</v>
      </c>
      <c r="G2408" s="179">
        <v>28</v>
      </c>
      <c r="H2408" s="179">
        <v>28</v>
      </c>
      <c r="I2408" s="37">
        <f>Table1[[#This Row],[SumOfPaid]]*Table1[[#This Row],[Actuarial Factor 6/13/22]]</f>
        <v>4637.4371613490202</v>
      </c>
      <c r="J2408" s="33">
        <v>1.2496260263506975</v>
      </c>
      <c r="K2408" s="180" t="s">
        <v>346</v>
      </c>
      <c r="L2408" s="180" t="s">
        <v>805</v>
      </c>
      <c r="M2408" s="181">
        <f>IFERROR(INDEX(FreeStand_MedicareCRs!E:E,MATCH(Table1[[#This Row],[Medicare Number]],FreeStand_MedicareCRs!A:A,0)),INDEX(HospitalBased_Mdcr_Rates!G:G,MATCH(Table1[[#This Row],[Medicare Number]],HospitalBased_Mdcr_Rates!E:E,0)))</f>
        <v>366.8</v>
      </c>
      <c r="N2408" s="181" t="str">
        <f>IFERROR(IF(Table1[[#This Row],[Medicare Rate in CR]]&gt;0,"Y","N"),"N")</f>
        <v>Y</v>
      </c>
      <c r="O2408" s="40">
        <f>Table1[[#This Row],[Medicare Rate in CR]]*Table1[[#This Row],[SumOfUnits]]*Table1[[#This Row],[Actuarial Factor 6/13/22]]</f>
        <v>12834.159141032203</v>
      </c>
      <c r="P240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12834.159141032203</v>
      </c>
      <c r="Q2408" s="40">
        <f>Table1[[#This Row],[Trended Medicare Pricing for all RHCs]]-Table1[[#This Row],[SumOfSFY23 Estimated Payment 6/13/2022]]</f>
        <v>8196.7219796831832</v>
      </c>
      <c r="R2408" s="181">
        <f>Table1[[#This Row],[SumOfUnits]]*Table1[[#This Row],[Actuarial Factor 6/13/22]]</f>
        <v>34.989528737819533</v>
      </c>
    </row>
    <row r="2409" spans="1:18" x14ac:dyDescent="0.2">
      <c r="A2409" s="179" t="s">
        <v>112</v>
      </c>
      <c r="B2409" s="179" t="s">
        <v>486</v>
      </c>
      <c r="C2409" s="179" t="s">
        <v>249</v>
      </c>
      <c r="D2409" s="179" t="s">
        <v>2</v>
      </c>
      <c r="E2409" s="179" t="s">
        <v>799</v>
      </c>
      <c r="F2409" s="37">
        <v>1846.62</v>
      </c>
      <c r="G2409" s="179">
        <v>14</v>
      </c>
      <c r="H2409" s="179">
        <v>14</v>
      </c>
      <c r="I2409" s="37">
        <f>Table1[[#This Row],[SumOfPaid]]*Table1[[#This Row],[Actuarial Factor 6/13/22]]</f>
        <v>2101.4457277973329</v>
      </c>
      <c r="J2409" s="33">
        <v>1.1379957586278353</v>
      </c>
      <c r="K2409" s="180" t="s">
        <v>346</v>
      </c>
      <c r="L2409" s="180" t="s">
        <v>805</v>
      </c>
      <c r="M2409" s="181">
        <f>IFERROR(INDEX(FreeStand_MedicareCRs!E:E,MATCH(Table1[[#This Row],[Medicare Number]],FreeStand_MedicareCRs!A:A,0)),INDEX(HospitalBased_Mdcr_Rates!G:G,MATCH(Table1[[#This Row],[Medicare Number]],HospitalBased_Mdcr_Rates!E:E,0)))</f>
        <v>366.8</v>
      </c>
      <c r="N2409" s="181" t="str">
        <f>IFERROR(IF(Table1[[#This Row],[Medicare Rate in CR]]&gt;0,"Y","N"),"N")</f>
        <v>Y</v>
      </c>
      <c r="O2409" s="40">
        <f>Table1[[#This Row],[Medicare Rate in CR]]*Table1[[#This Row],[SumOfUnits]]*Table1[[#This Row],[Actuarial Factor 6/13/22]]</f>
        <v>5843.8358197056596</v>
      </c>
      <c r="P240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5843.8358197056596</v>
      </c>
      <c r="Q2409" s="40">
        <f>Table1[[#This Row],[Trended Medicare Pricing for all RHCs]]-Table1[[#This Row],[SumOfSFY23 Estimated Payment 6/13/2022]]</f>
        <v>3742.3900919083267</v>
      </c>
      <c r="R2409" s="181">
        <f>Table1[[#This Row],[SumOfUnits]]*Table1[[#This Row],[Actuarial Factor 6/13/22]]</f>
        <v>15.931940620789694</v>
      </c>
    </row>
    <row r="2410" spans="1:18" x14ac:dyDescent="0.2">
      <c r="A2410" s="179" t="s">
        <v>112</v>
      </c>
      <c r="B2410" s="179" t="s">
        <v>486</v>
      </c>
      <c r="C2410" s="179" t="s">
        <v>249</v>
      </c>
      <c r="D2410" s="179" t="s">
        <v>185</v>
      </c>
      <c r="E2410" s="179" t="s">
        <v>797</v>
      </c>
      <c r="F2410" s="37">
        <v>1317.6</v>
      </c>
      <c r="G2410" s="179">
        <v>10</v>
      </c>
      <c r="H2410" s="179">
        <v>10</v>
      </c>
      <c r="I2410" s="37">
        <f>Table1[[#This Row],[SumOfPaid]]*Table1[[#This Row],[Actuarial Factor 6/13/22]]</f>
        <v>1436.6942031785086</v>
      </c>
      <c r="J2410" s="33">
        <v>1.0903872215987467</v>
      </c>
      <c r="K2410" s="180" t="s">
        <v>346</v>
      </c>
      <c r="L2410" s="180" t="s">
        <v>805</v>
      </c>
      <c r="M2410" s="181">
        <f>IFERROR(INDEX(FreeStand_MedicareCRs!E:E,MATCH(Table1[[#This Row],[Medicare Number]],FreeStand_MedicareCRs!A:A,0)),INDEX(HospitalBased_Mdcr_Rates!G:G,MATCH(Table1[[#This Row],[Medicare Number]],HospitalBased_Mdcr_Rates!E:E,0)))</f>
        <v>366.8</v>
      </c>
      <c r="N2410" s="181" t="str">
        <f>IFERROR(IF(Table1[[#This Row],[Medicare Rate in CR]]&gt;0,"Y","N"),"N")</f>
        <v>Y</v>
      </c>
      <c r="O2410" s="40">
        <f>Table1[[#This Row],[Medicare Rate in CR]]*Table1[[#This Row],[SumOfUnits]]*Table1[[#This Row],[Actuarial Factor 6/13/22]]</f>
        <v>3999.5403288242028</v>
      </c>
      <c r="P241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3999.5403288242028</v>
      </c>
      <c r="Q2410" s="40">
        <f>Table1[[#This Row],[Trended Medicare Pricing for all RHCs]]-Table1[[#This Row],[SumOfSFY23 Estimated Payment 6/13/2022]]</f>
        <v>2562.846125645694</v>
      </c>
      <c r="R2410" s="181">
        <f>Table1[[#This Row],[SumOfUnits]]*Table1[[#This Row],[Actuarial Factor 6/13/22]]</f>
        <v>10.903872215987466</v>
      </c>
    </row>
    <row r="2411" spans="1:18" x14ac:dyDescent="0.2">
      <c r="A2411" s="179" t="s">
        <v>112</v>
      </c>
      <c r="B2411" s="179" t="s">
        <v>486</v>
      </c>
      <c r="C2411" s="179" t="s">
        <v>249</v>
      </c>
      <c r="D2411" s="179" t="s">
        <v>185</v>
      </c>
      <c r="E2411" s="179" t="s">
        <v>795</v>
      </c>
      <c r="F2411" s="37">
        <v>7605.06</v>
      </c>
      <c r="G2411" s="179">
        <v>65</v>
      </c>
      <c r="H2411" s="179">
        <v>65</v>
      </c>
      <c r="I2411" s="37">
        <f>Table1[[#This Row],[SumOfPaid]]*Table1[[#This Row],[Actuarial Factor 6/13/22]]</f>
        <v>8671.8834393738125</v>
      </c>
      <c r="J2411" s="33">
        <v>1.1402781094920766</v>
      </c>
      <c r="K2411" s="180" t="s">
        <v>346</v>
      </c>
      <c r="L2411" s="180" t="s">
        <v>805</v>
      </c>
      <c r="M2411" s="181">
        <f>IFERROR(INDEX(FreeStand_MedicareCRs!E:E,MATCH(Table1[[#This Row],[Medicare Number]],FreeStand_MedicareCRs!A:A,0)),INDEX(HospitalBased_Mdcr_Rates!G:G,MATCH(Table1[[#This Row],[Medicare Number]],HospitalBased_Mdcr_Rates!E:E,0)))</f>
        <v>366.8</v>
      </c>
      <c r="N2411" s="181" t="str">
        <f>IFERROR(IF(Table1[[#This Row],[Medicare Rate in CR]]&gt;0,"Y","N"),"N")</f>
        <v>Y</v>
      </c>
      <c r="O2411" s="40">
        <f>Table1[[#This Row],[Medicare Rate in CR]]*Table1[[#This Row],[SumOfUnits]]*Table1[[#This Row],[Actuarial Factor 6/13/22]]</f>
        <v>27186.51068651009</v>
      </c>
      <c r="P241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27186.51068651009</v>
      </c>
      <c r="Q2411" s="40">
        <f>Table1[[#This Row],[Trended Medicare Pricing for all RHCs]]-Table1[[#This Row],[SumOfSFY23 Estimated Payment 6/13/2022]]</f>
        <v>18514.627247136275</v>
      </c>
      <c r="R2411" s="181">
        <f>Table1[[#This Row],[SumOfUnits]]*Table1[[#This Row],[Actuarial Factor 6/13/22]]</f>
        <v>74.118077116984978</v>
      </c>
    </row>
    <row r="2412" spans="1:18" x14ac:dyDescent="0.2">
      <c r="A2412" s="179" t="s">
        <v>14</v>
      </c>
      <c r="B2412" s="179" t="s">
        <v>642</v>
      </c>
      <c r="C2412" s="179" t="s">
        <v>421</v>
      </c>
      <c r="D2412" s="179" t="s">
        <v>184</v>
      </c>
      <c r="E2412" s="179" t="s">
        <v>790</v>
      </c>
      <c r="F2412" s="37">
        <v>337.8</v>
      </c>
      <c r="G2412" s="179">
        <v>4</v>
      </c>
      <c r="H2412" s="179">
        <v>4</v>
      </c>
      <c r="I2412" s="37">
        <f>Table1[[#This Row],[SumOfPaid]]*Table1[[#This Row],[Actuarial Factor 6/13/22]]</f>
        <v>678.67967974765031</v>
      </c>
      <c r="J2412" s="33">
        <v>2.0091168731428368</v>
      </c>
      <c r="K2412" s="180" t="s">
        <v>592</v>
      </c>
      <c r="L2412" s="180" t="s">
        <v>806</v>
      </c>
      <c r="M2412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412" s="181" t="str">
        <f>IFERROR(IF(Table1[[#This Row],[Medicare Rate in CR]]&gt;0,"Y","N"),"N")</f>
        <v>N</v>
      </c>
      <c r="O2412" s="40" t="e">
        <f>Table1[[#This Row],[Medicare Rate in CR]]*Table1[[#This Row],[SumOfUnits]]*Table1[[#This Row],[Actuarial Factor 6/13/22]]</f>
        <v>#N/A</v>
      </c>
      <c r="P241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797.61250696431182</v>
      </c>
      <c r="Q2412" s="40">
        <f>Table1[[#This Row],[Trended Medicare Pricing for all RHCs]]-Table1[[#This Row],[SumOfSFY23 Estimated Payment 6/13/2022]]</f>
        <v>118.93282721666151</v>
      </c>
      <c r="R2412" s="181">
        <f>Table1[[#This Row],[SumOfUnits]]*Table1[[#This Row],[Actuarial Factor 6/13/22]]</f>
        <v>8.0364674925713473</v>
      </c>
    </row>
    <row r="2413" spans="1:18" x14ac:dyDescent="0.2">
      <c r="A2413" s="179" t="s">
        <v>14</v>
      </c>
      <c r="B2413" s="179" t="s">
        <v>642</v>
      </c>
      <c r="C2413" s="179" t="s">
        <v>421</v>
      </c>
      <c r="D2413" s="179" t="s">
        <v>184</v>
      </c>
      <c r="E2413" s="179" t="s">
        <v>789</v>
      </c>
      <c r="F2413" s="37">
        <v>168.9</v>
      </c>
      <c r="G2413" s="179">
        <v>2</v>
      </c>
      <c r="H2413" s="179">
        <v>2</v>
      </c>
      <c r="I2413" s="37">
        <f>Table1[[#This Row],[SumOfPaid]]*Table1[[#This Row],[Actuarial Factor 6/13/22]]</f>
        <v>261.324033442325</v>
      </c>
      <c r="J2413" s="33">
        <v>1.5472115656739194</v>
      </c>
      <c r="K2413" s="180" t="s">
        <v>592</v>
      </c>
      <c r="L2413" s="180" t="s">
        <v>806</v>
      </c>
      <c r="M2413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413" s="181" t="str">
        <f>IFERROR(IF(Table1[[#This Row],[Medicare Rate in CR]]&gt;0,"Y","N"),"N")</f>
        <v>N</v>
      </c>
      <c r="O2413" s="40" t="e">
        <f>Table1[[#This Row],[Medicare Rate in CR]]*Table1[[#This Row],[SumOfUnits]]*Table1[[#This Row],[Actuarial Factor 6/13/22]]</f>
        <v>#N/A</v>
      </c>
      <c r="P241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307.11884216344868</v>
      </c>
      <c r="Q2413" s="40">
        <f>Table1[[#This Row],[Trended Medicare Pricing for all RHCs]]-Table1[[#This Row],[SumOfSFY23 Estimated Payment 6/13/2022]]</f>
        <v>45.794808721123673</v>
      </c>
      <c r="R2413" s="181">
        <f>Table1[[#This Row],[SumOfUnits]]*Table1[[#This Row],[Actuarial Factor 6/13/22]]</f>
        <v>3.0944231313478388</v>
      </c>
    </row>
    <row r="2414" spans="1:18" x14ac:dyDescent="0.2">
      <c r="A2414" s="179" t="s">
        <v>14</v>
      </c>
      <c r="B2414" s="179" t="s">
        <v>642</v>
      </c>
      <c r="C2414" s="179" t="s">
        <v>249</v>
      </c>
      <c r="D2414" s="179" t="s">
        <v>184</v>
      </c>
      <c r="E2414" s="179" t="s">
        <v>792</v>
      </c>
      <c r="F2414" s="37">
        <v>3469.17</v>
      </c>
      <c r="G2414" s="179">
        <v>41</v>
      </c>
      <c r="H2414" s="179">
        <v>41</v>
      </c>
      <c r="I2414" s="37">
        <f>Table1[[#This Row],[SumOfPaid]]*Table1[[#This Row],[Actuarial Factor 6/13/22]]</f>
        <v>5275.6539285476911</v>
      </c>
      <c r="J2414" s="33">
        <v>1.5207251096220973</v>
      </c>
      <c r="K2414" s="180" t="s">
        <v>592</v>
      </c>
      <c r="L2414" s="180" t="s">
        <v>806</v>
      </c>
      <c r="M2414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414" s="181" t="str">
        <f>IFERROR(IF(Table1[[#This Row],[Medicare Rate in CR]]&gt;0,"Y","N"),"N")</f>
        <v>N</v>
      </c>
      <c r="O2414" s="40" t="e">
        <f>Table1[[#This Row],[Medicare Rate in CR]]*Table1[[#This Row],[SumOfUnits]]*Table1[[#This Row],[Actuarial Factor 6/13/22]]</f>
        <v>#N/A</v>
      </c>
      <c r="P241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7880.1236028123849</v>
      </c>
      <c r="Q2414" s="40">
        <f>Table1[[#This Row],[Trended Medicare Pricing for all RHCs]]-Table1[[#This Row],[SumOfSFY23 Estimated Payment 6/13/2022]]</f>
        <v>2604.4696742646938</v>
      </c>
      <c r="R2414" s="181">
        <f>Table1[[#This Row],[SumOfUnits]]*Table1[[#This Row],[Actuarial Factor 6/13/22]]</f>
        <v>62.349729494505986</v>
      </c>
    </row>
    <row r="2415" spans="1:18" x14ac:dyDescent="0.2">
      <c r="A2415" s="179" t="s">
        <v>14</v>
      </c>
      <c r="B2415" s="179" t="s">
        <v>642</v>
      </c>
      <c r="C2415" s="179" t="s">
        <v>249</v>
      </c>
      <c r="D2415" s="179" t="s">
        <v>184</v>
      </c>
      <c r="E2415" s="179" t="s">
        <v>786</v>
      </c>
      <c r="F2415" s="37">
        <v>12845</v>
      </c>
      <c r="G2415" s="179">
        <v>153</v>
      </c>
      <c r="H2415" s="179">
        <v>153</v>
      </c>
      <c r="I2415" s="37">
        <f>Table1[[#This Row],[SumOfPaid]]*Table1[[#This Row],[Actuarial Factor 6/13/22]]</f>
        <v>19552.376124450118</v>
      </c>
      <c r="J2415" s="33">
        <v>1.5221779777695694</v>
      </c>
      <c r="K2415" s="180" t="s">
        <v>592</v>
      </c>
      <c r="L2415" s="180" t="s">
        <v>806</v>
      </c>
      <c r="M2415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415" s="181" t="str">
        <f>IFERROR(IF(Table1[[#This Row],[Medicare Rate in CR]]&gt;0,"Y","N"),"N")</f>
        <v>N</v>
      </c>
      <c r="O2415" s="40" t="e">
        <f>Table1[[#This Row],[Medicare Rate in CR]]*Table1[[#This Row],[SumOfUnits]]*Table1[[#This Row],[Actuarial Factor 6/13/22]]</f>
        <v>#N/A</v>
      </c>
      <c r="P241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29204.936994750773</v>
      </c>
      <c r="Q2415" s="40">
        <f>Table1[[#This Row],[Trended Medicare Pricing for all RHCs]]-Table1[[#This Row],[SumOfSFY23 Estimated Payment 6/13/2022]]</f>
        <v>9652.5608703006546</v>
      </c>
      <c r="R2415" s="181">
        <f>Table1[[#This Row],[SumOfUnits]]*Table1[[#This Row],[Actuarial Factor 6/13/22]]</f>
        <v>232.89323059874411</v>
      </c>
    </row>
    <row r="2416" spans="1:18" x14ac:dyDescent="0.2">
      <c r="A2416" s="179" t="s">
        <v>14</v>
      </c>
      <c r="B2416" s="179" t="s">
        <v>642</v>
      </c>
      <c r="C2416" s="179" t="s">
        <v>249</v>
      </c>
      <c r="D2416" s="179" t="s">
        <v>184</v>
      </c>
      <c r="E2416" s="179" t="s">
        <v>790</v>
      </c>
      <c r="F2416" s="37">
        <v>6889.47</v>
      </c>
      <c r="G2416" s="179">
        <v>85</v>
      </c>
      <c r="H2416" s="179">
        <v>85</v>
      </c>
      <c r="I2416" s="37">
        <f>Table1[[#This Row],[SumOfPaid]]*Table1[[#This Row],[Actuarial Factor 6/13/22]]</f>
        <v>15412.8151837571</v>
      </c>
      <c r="J2416" s="33">
        <v>2.2371554246926251</v>
      </c>
      <c r="K2416" s="180" t="s">
        <v>592</v>
      </c>
      <c r="L2416" s="180" t="s">
        <v>806</v>
      </c>
      <c r="M2416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416" s="181" t="str">
        <f>IFERROR(IF(Table1[[#This Row],[Medicare Rate in CR]]&gt;0,"Y","N"),"N")</f>
        <v>N</v>
      </c>
      <c r="O2416" s="40" t="e">
        <f>Table1[[#This Row],[Medicare Rate in CR]]*Table1[[#This Row],[SumOfUnits]]*Table1[[#This Row],[Actuarial Factor 6/13/22]]</f>
        <v>#N/A</v>
      </c>
      <c r="P241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23021.76950199312</v>
      </c>
      <c r="Q2416" s="40">
        <f>Table1[[#This Row],[Trended Medicare Pricing for all RHCs]]-Table1[[#This Row],[SumOfSFY23 Estimated Payment 6/13/2022]]</f>
        <v>7608.9543182360194</v>
      </c>
      <c r="R2416" s="181">
        <f>Table1[[#This Row],[SumOfUnits]]*Table1[[#This Row],[Actuarial Factor 6/13/22]]</f>
        <v>190.15821109887312</v>
      </c>
    </row>
    <row r="2417" spans="1:18" x14ac:dyDescent="0.2">
      <c r="A2417" s="179" t="s">
        <v>14</v>
      </c>
      <c r="B2417" s="179" t="s">
        <v>642</v>
      </c>
      <c r="C2417" s="179" t="s">
        <v>249</v>
      </c>
      <c r="D2417" s="179" t="s">
        <v>184</v>
      </c>
      <c r="E2417" s="179" t="s">
        <v>789</v>
      </c>
      <c r="F2417" s="37">
        <v>31841.46</v>
      </c>
      <c r="G2417" s="179">
        <v>379</v>
      </c>
      <c r="H2417" s="179">
        <v>379</v>
      </c>
      <c r="I2417" s="37">
        <f>Table1[[#This Row],[SumOfPaid]]*Table1[[#This Row],[Actuarial Factor 6/13/22]]</f>
        <v>49417.092274627583</v>
      </c>
      <c r="J2417" s="33">
        <v>1.551973190759079</v>
      </c>
      <c r="K2417" s="180" t="s">
        <v>592</v>
      </c>
      <c r="L2417" s="180" t="s">
        <v>806</v>
      </c>
      <c r="M2417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417" s="181" t="str">
        <f>IFERROR(IF(Table1[[#This Row],[Medicare Rate in CR]]&gt;0,"Y","N"),"N")</f>
        <v>N</v>
      </c>
      <c r="O2417" s="40" t="e">
        <f>Table1[[#This Row],[Medicare Rate in CR]]*Table1[[#This Row],[SumOfUnits]]*Table1[[#This Row],[Actuarial Factor 6/13/22]]</f>
        <v>#N/A</v>
      </c>
      <c r="P241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73813.180411333364</v>
      </c>
      <c r="Q2417" s="40">
        <f>Table1[[#This Row],[Trended Medicare Pricing for all RHCs]]-Table1[[#This Row],[SumOfSFY23 Estimated Payment 6/13/2022]]</f>
        <v>24396.088136705781</v>
      </c>
      <c r="R2417" s="181">
        <f>Table1[[#This Row],[SumOfUnits]]*Table1[[#This Row],[Actuarial Factor 6/13/22]]</f>
        <v>588.19783929769096</v>
      </c>
    </row>
    <row r="2418" spans="1:18" x14ac:dyDescent="0.2">
      <c r="A2418" s="179" t="s">
        <v>14</v>
      </c>
      <c r="B2418" s="179" t="s">
        <v>642</v>
      </c>
      <c r="C2418" s="179" t="s">
        <v>249</v>
      </c>
      <c r="D2418" s="179" t="s">
        <v>184</v>
      </c>
      <c r="E2418" s="179" t="s">
        <v>791</v>
      </c>
      <c r="F2418" s="37">
        <v>170.5</v>
      </c>
      <c r="G2418" s="179">
        <v>2</v>
      </c>
      <c r="H2418" s="179">
        <v>2</v>
      </c>
      <c r="I2418" s="37">
        <f>Table1[[#This Row],[SumOfPaid]]*Table1[[#This Row],[Actuarial Factor 6/13/22]]</f>
        <v>282.44526536680956</v>
      </c>
      <c r="J2418" s="33">
        <v>1.6565704713595868</v>
      </c>
      <c r="K2418" s="180" t="s">
        <v>592</v>
      </c>
      <c r="L2418" s="180" t="s">
        <v>806</v>
      </c>
      <c r="M2418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418" s="181" t="str">
        <f>IFERROR(IF(Table1[[#This Row],[Medicare Rate in CR]]&gt;0,"Y","N"),"N")</f>
        <v>N</v>
      </c>
      <c r="O2418" s="40" t="e">
        <f>Table1[[#This Row],[Medicare Rate in CR]]*Table1[[#This Row],[SumOfUnits]]*Table1[[#This Row],[Actuarial Factor 6/13/22]]</f>
        <v>#N/A</v>
      </c>
      <c r="P241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421.88203249569602</v>
      </c>
      <c r="Q2418" s="40">
        <f>Table1[[#This Row],[Trended Medicare Pricing for all RHCs]]-Table1[[#This Row],[SumOfSFY23 Estimated Payment 6/13/2022]]</f>
        <v>139.43676712888646</v>
      </c>
      <c r="R2418" s="181">
        <f>Table1[[#This Row],[SumOfUnits]]*Table1[[#This Row],[Actuarial Factor 6/13/22]]</f>
        <v>3.3131409427191736</v>
      </c>
    </row>
    <row r="2419" spans="1:18" x14ac:dyDescent="0.2">
      <c r="A2419" s="179" t="s">
        <v>14</v>
      </c>
      <c r="B2419" s="179" t="s">
        <v>642</v>
      </c>
      <c r="C2419" s="179" t="s">
        <v>249</v>
      </c>
      <c r="D2419" s="179" t="s">
        <v>184</v>
      </c>
      <c r="E2419" s="179" t="s">
        <v>788</v>
      </c>
      <c r="F2419" s="37">
        <v>2283.67</v>
      </c>
      <c r="G2419" s="179">
        <v>27</v>
      </c>
      <c r="H2419" s="179">
        <v>27</v>
      </c>
      <c r="I2419" s="37">
        <f>Table1[[#This Row],[SumOfPaid]]*Table1[[#This Row],[Actuarial Factor 6/13/22]]</f>
        <v>4600.0431269284518</v>
      </c>
      <c r="J2419" s="33">
        <v>2.0143204258620782</v>
      </c>
      <c r="K2419" s="180" t="s">
        <v>592</v>
      </c>
      <c r="L2419" s="180" t="s">
        <v>806</v>
      </c>
      <c r="M2419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419" s="181" t="str">
        <f>IFERROR(IF(Table1[[#This Row],[Medicare Rate in CR]]&gt;0,"Y","N"),"N")</f>
        <v>N</v>
      </c>
      <c r="O2419" s="40" t="e">
        <f>Table1[[#This Row],[Medicare Rate in CR]]*Table1[[#This Row],[SumOfUnits]]*Table1[[#This Row],[Actuarial Factor 6/13/22]]</f>
        <v>#N/A</v>
      </c>
      <c r="P241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6870.9792017086611</v>
      </c>
      <c r="Q2419" s="40">
        <f>Table1[[#This Row],[Trended Medicare Pricing for all RHCs]]-Table1[[#This Row],[SumOfSFY23 Estimated Payment 6/13/2022]]</f>
        <v>2270.9360747802093</v>
      </c>
      <c r="R2419" s="181">
        <f>Table1[[#This Row],[SumOfUnits]]*Table1[[#This Row],[Actuarial Factor 6/13/22]]</f>
        <v>54.386651498276109</v>
      </c>
    </row>
    <row r="2420" spans="1:18" x14ac:dyDescent="0.2">
      <c r="A2420" s="179" t="s">
        <v>14</v>
      </c>
      <c r="B2420" s="179" t="s">
        <v>642</v>
      </c>
      <c r="C2420" s="179" t="s">
        <v>249</v>
      </c>
      <c r="D2420" s="179" t="s">
        <v>184</v>
      </c>
      <c r="E2420" s="179" t="s">
        <v>787</v>
      </c>
      <c r="F2420" s="37">
        <v>2533.5</v>
      </c>
      <c r="G2420" s="179">
        <v>30</v>
      </c>
      <c r="H2420" s="179">
        <v>30</v>
      </c>
      <c r="I2420" s="37">
        <f>Table1[[#This Row],[SumOfPaid]]*Table1[[#This Row],[Actuarial Factor 6/13/22]]</f>
        <v>3165.9275377594922</v>
      </c>
      <c r="J2420" s="33">
        <v>1.2496260263506975</v>
      </c>
      <c r="K2420" s="180" t="s">
        <v>592</v>
      </c>
      <c r="L2420" s="180" t="s">
        <v>806</v>
      </c>
      <c r="M2420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420" s="181" t="str">
        <f>IFERROR(IF(Table1[[#This Row],[Medicare Rate in CR]]&gt;0,"Y","N"),"N")</f>
        <v>N</v>
      </c>
      <c r="O2420" s="40" t="e">
        <f>Table1[[#This Row],[Medicare Rate in CR]]*Table1[[#This Row],[SumOfUnits]]*Table1[[#This Row],[Actuarial Factor 6/13/22]]</f>
        <v>#N/A</v>
      </c>
      <c r="P242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4728.8735487545628</v>
      </c>
      <c r="Q2420" s="40">
        <f>Table1[[#This Row],[Trended Medicare Pricing for all RHCs]]-Table1[[#This Row],[SumOfSFY23 Estimated Payment 6/13/2022]]</f>
        <v>1562.9460109950705</v>
      </c>
      <c r="R2420" s="181">
        <f>Table1[[#This Row],[SumOfUnits]]*Table1[[#This Row],[Actuarial Factor 6/13/22]]</f>
        <v>37.488780790520927</v>
      </c>
    </row>
    <row r="2421" spans="1:18" x14ac:dyDescent="0.2">
      <c r="A2421" s="179" t="s">
        <v>14</v>
      </c>
      <c r="B2421" s="179" t="s">
        <v>642</v>
      </c>
      <c r="C2421" s="179" t="s">
        <v>249</v>
      </c>
      <c r="D2421" s="179" t="s">
        <v>2</v>
      </c>
      <c r="E2421" s="179" t="s">
        <v>798</v>
      </c>
      <c r="F2421" s="37">
        <v>1520.1000000000001</v>
      </c>
      <c r="G2421" s="179">
        <v>18</v>
      </c>
      <c r="H2421" s="179">
        <v>18</v>
      </c>
      <c r="I2421" s="37">
        <f>Table1[[#This Row],[SumOfPaid]]*Table1[[#This Row],[Actuarial Factor 6/13/22]]</f>
        <v>2204.5946786187133</v>
      </c>
      <c r="J2421" s="33">
        <v>1.4502958217345654</v>
      </c>
      <c r="K2421" s="180" t="s">
        <v>592</v>
      </c>
      <c r="L2421" s="180" t="s">
        <v>806</v>
      </c>
      <c r="M2421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421" s="181" t="str">
        <f>IFERROR(IF(Table1[[#This Row],[Medicare Rate in CR]]&gt;0,"Y","N"),"N")</f>
        <v>N</v>
      </c>
      <c r="O2421" s="40" t="e">
        <f>Table1[[#This Row],[Medicare Rate in CR]]*Table1[[#This Row],[SumOfUnits]]*Table1[[#This Row],[Actuarial Factor 6/13/22]]</f>
        <v>#N/A</v>
      </c>
      <c r="P242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3292.9526456638314</v>
      </c>
      <c r="Q2421" s="40">
        <f>Table1[[#This Row],[Trended Medicare Pricing for all RHCs]]-Table1[[#This Row],[SumOfSFY23 Estimated Payment 6/13/2022]]</f>
        <v>1088.3579670451181</v>
      </c>
      <c r="R2421" s="181">
        <f>Table1[[#This Row],[SumOfUnits]]*Table1[[#This Row],[Actuarial Factor 6/13/22]]</f>
        <v>26.105324791222177</v>
      </c>
    </row>
    <row r="2422" spans="1:18" x14ac:dyDescent="0.2">
      <c r="A2422" s="179" t="s">
        <v>14</v>
      </c>
      <c r="B2422" s="179" t="s">
        <v>642</v>
      </c>
      <c r="C2422" s="179" t="s">
        <v>249</v>
      </c>
      <c r="D2422" s="179" t="s">
        <v>2</v>
      </c>
      <c r="E2422" s="179" t="s">
        <v>799</v>
      </c>
      <c r="F2422" s="37">
        <v>847.7</v>
      </c>
      <c r="G2422" s="179">
        <v>10</v>
      </c>
      <c r="H2422" s="179">
        <v>10</v>
      </c>
      <c r="I2422" s="37">
        <f>Table1[[#This Row],[SumOfPaid]]*Table1[[#This Row],[Actuarial Factor 6/13/22]]</f>
        <v>964.67900458881604</v>
      </c>
      <c r="J2422" s="33">
        <v>1.1379957586278353</v>
      </c>
      <c r="K2422" s="180" t="s">
        <v>592</v>
      </c>
      <c r="L2422" s="180" t="s">
        <v>806</v>
      </c>
      <c r="M2422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422" s="181" t="str">
        <f>IFERROR(IF(Table1[[#This Row],[Medicare Rate in CR]]&gt;0,"Y","N"),"N")</f>
        <v>N</v>
      </c>
      <c r="O2422" s="40" t="e">
        <f>Table1[[#This Row],[Medicare Rate in CR]]*Table1[[#This Row],[SumOfUnits]]*Table1[[#This Row],[Actuarial Factor 6/13/22]]</f>
        <v>#N/A</v>
      </c>
      <c r="P242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1440.9189640099355</v>
      </c>
      <c r="Q2422" s="40">
        <f>Table1[[#This Row],[Trended Medicare Pricing for all RHCs]]-Table1[[#This Row],[SumOfSFY23 Estimated Payment 6/13/2022]]</f>
        <v>476.23995942111947</v>
      </c>
      <c r="R2422" s="181">
        <f>Table1[[#This Row],[SumOfUnits]]*Table1[[#This Row],[Actuarial Factor 6/13/22]]</f>
        <v>11.379957586278353</v>
      </c>
    </row>
    <row r="2423" spans="1:18" x14ac:dyDescent="0.2">
      <c r="A2423" s="179" t="s">
        <v>14</v>
      </c>
      <c r="B2423" s="179" t="s">
        <v>642</v>
      </c>
      <c r="C2423" s="179" t="s">
        <v>249</v>
      </c>
      <c r="D2423" s="179" t="s">
        <v>185</v>
      </c>
      <c r="E2423" s="179" t="s">
        <v>794</v>
      </c>
      <c r="F2423" s="37">
        <v>172.12</v>
      </c>
      <c r="G2423" s="179">
        <v>3</v>
      </c>
      <c r="H2423" s="179">
        <v>3</v>
      </c>
      <c r="I2423" s="37">
        <f>Table1[[#This Row],[SumOfPaid]]*Table1[[#This Row],[Actuarial Factor 6/13/22]]</f>
        <v>187.53977551379322</v>
      </c>
      <c r="J2423" s="33">
        <v>1.0895873548326354</v>
      </c>
      <c r="K2423" s="180" t="s">
        <v>592</v>
      </c>
      <c r="L2423" s="180" t="s">
        <v>806</v>
      </c>
      <c r="M2423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423" s="181" t="str">
        <f>IFERROR(IF(Table1[[#This Row],[Medicare Rate in CR]]&gt;0,"Y","N"),"N")</f>
        <v>N</v>
      </c>
      <c r="O2423" s="40" t="e">
        <f>Table1[[#This Row],[Medicare Rate in CR]]*Table1[[#This Row],[SumOfUnits]]*Table1[[#This Row],[Actuarial Factor 6/13/22]]</f>
        <v>#N/A</v>
      </c>
      <c r="P242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280.12387307959841</v>
      </c>
      <c r="Q2423" s="40">
        <f>Table1[[#This Row],[Trended Medicare Pricing for all RHCs]]-Table1[[#This Row],[SumOfSFY23 Estimated Payment 6/13/2022]]</f>
        <v>92.584097565805195</v>
      </c>
      <c r="R2423" s="181">
        <f>Table1[[#This Row],[SumOfUnits]]*Table1[[#This Row],[Actuarial Factor 6/13/22]]</f>
        <v>3.2687620644979063</v>
      </c>
    </row>
    <row r="2424" spans="1:18" x14ac:dyDescent="0.2">
      <c r="A2424" s="179" t="s">
        <v>14</v>
      </c>
      <c r="B2424" s="179" t="s">
        <v>642</v>
      </c>
      <c r="C2424" s="179" t="s">
        <v>249</v>
      </c>
      <c r="D2424" s="179" t="s">
        <v>185</v>
      </c>
      <c r="E2424" s="179" t="s">
        <v>797</v>
      </c>
      <c r="F2424" s="37">
        <v>508.3</v>
      </c>
      <c r="G2424" s="179">
        <v>6</v>
      </c>
      <c r="H2424" s="179">
        <v>6</v>
      </c>
      <c r="I2424" s="37">
        <f>Table1[[#This Row],[SumOfPaid]]*Table1[[#This Row],[Actuarial Factor 6/13/22]]</f>
        <v>554.24382473864296</v>
      </c>
      <c r="J2424" s="33">
        <v>1.0903872215987467</v>
      </c>
      <c r="K2424" s="180" t="s">
        <v>592</v>
      </c>
      <c r="L2424" s="180" t="s">
        <v>806</v>
      </c>
      <c r="M2424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424" s="181" t="str">
        <f>IFERROR(IF(Table1[[#This Row],[Medicare Rate in CR]]&gt;0,"Y","N"),"N")</f>
        <v>N</v>
      </c>
      <c r="O2424" s="40" t="e">
        <f>Table1[[#This Row],[Medicare Rate in CR]]*Table1[[#This Row],[SumOfUnits]]*Table1[[#This Row],[Actuarial Factor 6/13/22]]</f>
        <v>#N/A</v>
      </c>
      <c r="P242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827.86132376926048</v>
      </c>
      <c r="Q2424" s="40">
        <f>Table1[[#This Row],[Trended Medicare Pricing for all RHCs]]-Table1[[#This Row],[SumOfSFY23 Estimated Payment 6/13/2022]]</f>
        <v>273.61749903061752</v>
      </c>
      <c r="R2424" s="181">
        <f>Table1[[#This Row],[SumOfUnits]]*Table1[[#This Row],[Actuarial Factor 6/13/22]]</f>
        <v>6.5423233295924801</v>
      </c>
    </row>
    <row r="2425" spans="1:18" x14ac:dyDescent="0.2">
      <c r="A2425" s="179" t="s">
        <v>14</v>
      </c>
      <c r="B2425" s="179" t="s">
        <v>642</v>
      </c>
      <c r="C2425" s="179" t="s">
        <v>249</v>
      </c>
      <c r="D2425" s="179" t="s">
        <v>185</v>
      </c>
      <c r="E2425" s="179" t="s">
        <v>795</v>
      </c>
      <c r="F2425" s="37">
        <v>6273.2999999999993</v>
      </c>
      <c r="G2425" s="179">
        <v>74</v>
      </c>
      <c r="H2425" s="179">
        <v>74</v>
      </c>
      <c r="I2425" s="37">
        <f>Table1[[#This Row],[SumOfPaid]]*Table1[[#This Row],[Actuarial Factor 6/13/22]]</f>
        <v>7153.3066642766435</v>
      </c>
      <c r="J2425" s="33">
        <v>1.1402781094920766</v>
      </c>
      <c r="K2425" s="180" t="s">
        <v>592</v>
      </c>
      <c r="L2425" s="180" t="s">
        <v>806</v>
      </c>
      <c r="M2425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425" s="181" t="str">
        <f>IFERROR(IF(Table1[[#This Row],[Medicare Rate in CR]]&gt;0,"Y","N"),"N")</f>
        <v>N</v>
      </c>
      <c r="O2425" s="40" t="e">
        <f>Table1[[#This Row],[Medicare Rate in CR]]*Table1[[#This Row],[SumOfUnits]]*Table1[[#This Row],[Actuarial Factor 6/13/22]]</f>
        <v>#N/A</v>
      </c>
      <c r="P242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10684.730546538907</v>
      </c>
      <c r="Q2425" s="40">
        <f>Table1[[#This Row],[Trended Medicare Pricing for all RHCs]]-Table1[[#This Row],[SumOfSFY23 Estimated Payment 6/13/2022]]</f>
        <v>3531.4238822622638</v>
      </c>
      <c r="R2425" s="181">
        <f>Table1[[#This Row],[SumOfUnits]]*Table1[[#This Row],[Actuarial Factor 6/13/22]]</f>
        <v>84.380580102413674</v>
      </c>
    </row>
    <row r="2426" spans="1:18" x14ac:dyDescent="0.2">
      <c r="A2426" s="179" t="s">
        <v>114</v>
      </c>
      <c r="B2426" s="179" t="s">
        <v>497</v>
      </c>
      <c r="C2426" s="179" t="s">
        <v>425</v>
      </c>
      <c r="D2426" s="179" t="s">
        <v>184</v>
      </c>
      <c r="E2426" s="179" t="s">
        <v>789</v>
      </c>
      <c r="F2426" s="37">
        <v>240.26</v>
      </c>
      <c r="G2426" s="179">
        <v>3</v>
      </c>
      <c r="H2426" s="179">
        <v>3</v>
      </c>
      <c r="I2426" s="37">
        <f>Table1[[#This Row],[SumOfPaid]]*Table1[[#This Row],[Actuarial Factor 6/13/22]]</f>
        <v>362.83440639425578</v>
      </c>
      <c r="J2426" s="33">
        <v>1.5101740048041945</v>
      </c>
      <c r="K2426" s="180" t="s">
        <v>278</v>
      </c>
      <c r="L2426" s="180" t="s">
        <v>805</v>
      </c>
      <c r="M2426" s="181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26" s="181" t="str">
        <f>IFERROR(IF(Table1[[#This Row],[Medicare Rate in CR]]&gt;0,"Y","N"),"N")</f>
        <v>Y</v>
      </c>
      <c r="O2426" s="40">
        <f>Table1[[#This Row],[Medicare Rate in CR]]*Table1[[#This Row],[SumOfUnits]]*Table1[[#This Row],[Actuarial Factor 6/13/22]]</f>
        <v>1135.2129011513612</v>
      </c>
      <c r="P242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1135.2129011513612</v>
      </c>
      <c r="Q2426" s="40">
        <f>Table1[[#This Row],[Trended Medicare Pricing for all RHCs]]-Table1[[#This Row],[SumOfSFY23 Estimated Payment 6/13/2022]]</f>
        <v>772.37849475710539</v>
      </c>
      <c r="R2426" s="181">
        <f>Table1[[#This Row],[SumOfUnits]]*Table1[[#This Row],[Actuarial Factor 6/13/22]]</f>
        <v>4.5305220144125835</v>
      </c>
    </row>
    <row r="2427" spans="1:18" x14ac:dyDescent="0.2">
      <c r="A2427" s="179" t="s">
        <v>114</v>
      </c>
      <c r="B2427" s="179" t="s">
        <v>497</v>
      </c>
      <c r="C2427" s="179" t="s">
        <v>425</v>
      </c>
      <c r="D2427" s="179" t="s">
        <v>184</v>
      </c>
      <c r="E2427" s="179" t="s">
        <v>788</v>
      </c>
      <c r="F2427" s="37">
        <v>307.89</v>
      </c>
      <c r="G2427" s="179">
        <v>3</v>
      </c>
      <c r="H2427" s="179">
        <v>3</v>
      </c>
      <c r="I2427" s="37">
        <f>Table1[[#This Row],[SumOfPaid]]*Table1[[#This Row],[Actuarial Factor 6/13/22]]</f>
        <v>576.99828857799889</v>
      </c>
      <c r="J2427" s="33">
        <v>1.8740403669427359</v>
      </c>
      <c r="K2427" s="180" t="s">
        <v>278</v>
      </c>
      <c r="L2427" s="180" t="s">
        <v>805</v>
      </c>
      <c r="M2427" s="181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27" s="181" t="str">
        <f>IFERROR(IF(Table1[[#This Row],[Medicare Rate in CR]]&gt;0,"Y","N"),"N")</f>
        <v>Y</v>
      </c>
      <c r="O2427" s="40">
        <f>Table1[[#This Row],[Medicare Rate in CR]]*Table1[[#This Row],[SumOfUnits]]*Table1[[#This Row],[Actuarial Factor 6/13/22]]</f>
        <v>1408.7348842345241</v>
      </c>
      <c r="P242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1408.7348842345241</v>
      </c>
      <c r="Q2427" s="40">
        <f>Table1[[#This Row],[Trended Medicare Pricing for all RHCs]]-Table1[[#This Row],[SumOfSFY23 Estimated Payment 6/13/2022]]</f>
        <v>831.7365956565252</v>
      </c>
      <c r="R2427" s="181">
        <f>Table1[[#This Row],[SumOfUnits]]*Table1[[#This Row],[Actuarial Factor 6/13/22]]</f>
        <v>5.6221211008282079</v>
      </c>
    </row>
    <row r="2428" spans="1:18" x14ac:dyDescent="0.2">
      <c r="A2428" s="179" t="s">
        <v>114</v>
      </c>
      <c r="B2428" s="179" t="s">
        <v>497</v>
      </c>
      <c r="C2428" s="179" t="s">
        <v>423</v>
      </c>
      <c r="D2428" s="179" t="s">
        <v>184</v>
      </c>
      <c r="E2428" s="179" t="s">
        <v>792</v>
      </c>
      <c r="F2428" s="37">
        <v>916.06999999999994</v>
      </c>
      <c r="G2428" s="179">
        <v>9</v>
      </c>
      <c r="H2428" s="179">
        <v>9</v>
      </c>
      <c r="I2428" s="37">
        <f>Table1[[#This Row],[SumOfPaid]]*Table1[[#This Row],[Actuarial Factor 6/13/22]]</f>
        <v>1282.478027930202</v>
      </c>
      <c r="J2428" s="33">
        <v>1.3999781980964359</v>
      </c>
      <c r="K2428" s="180" t="s">
        <v>278</v>
      </c>
      <c r="L2428" s="180" t="s">
        <v>805</v>
      </c>
      <c r="M2428" s="181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28" s="181" t="str">
        <f>IFERROR(IF(Table1[[#This Row],[Medicare Rate in CR]]&gt;0,"Y","N"),"N")</f>
        <v>Y</v>
      </c>
      <c r="O2428" s="40">
        <f>Table1[[#This Row],[Medicare Rate in CR]]*Table1[[#This Row],[SumOfUnits]]*Table1[[#This Row],[Actuarial Factor 6/13/22]]</f>
        <v>3157.1328338732155</v>
      </c>
      <c r="P242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3157.1328338732155</v>
      </c>
      <c r="Q2428" s="40">
        <f>Table1[[#This Row],[Trended Medicare Pricing for all RHCs]]-Table1[[#This Row],[SumOfSFY23 Estimated Payment 6/13/2022]]</f>
        <v>1874.6548059430136</v>
      </c>
      <c r="R2428" s="181">
        <f>Table1[[#This Row],[SumOfUnits]]*Table1[[#This Row],[Actuarial Factor 6/13/22]]</f>
        <v>12.599803782867923</v>
      </c>
    </row>
    <row r="2429" spans="1:18" x14ac:dyDescent="0.2">
      <c r="A2429" s="179" t="s">
        <v>114</v>
      </c>
      <c r="B2429" s="179" t="s">
        <v>497</v>
      </c>
      <c r="C2429" s="179" t="s">
        <v>423</v>
      </c>
      <c r="D2429" s="179" t="s">
        <v>184</v>
      </c>
      <c r="E2429" s="179" t="s">
        <v>786</v>
      </c>
      <c r="F2429" s="37">
        <v>5951.96</v>
      </c>
      <c r="G2429" s="179">
        <v>61</v>
      </c>
      <c r="H2429" s="179">
        <v>61</v>
      </c>
      <c r="I2429" s="37">
        <f>Table1[[#This Row],[SumOfPaid]]*Table1[[#This Row],[Actuarial Factor 6/13/22]]</f>
        <v>8913.8424618648532</v>
      </c>
      <c r="J2429" s="33">
        <v>1.4976314460891627</v>
      </c>
      <c r="K2429" s="180" t="s">
        <v>278</v>
      </c>
      <c r="L2429" s="180" t="s">
        <v>805</v>
      </c>
      <c r="M2429" s="181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29" s="181" t="str">
        <f>IFERROR(IF(Table1[[#This Row],[Medicare Rate in CR]]&gt;0,"Y","N"),"N")</f>
        <v>Y</v>
      </c>
      <c r="O2429" s="40">
        <f>Table1[[#This Row],[Medicare Rate in CR]]*Table1[[#This Row],[SumOfUnits]]*Table1[[#This Row],[Actuarial Factor 6/13/22]]</f>
        <v>22890.952198240251</v>
      </c>
      <c r="P242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22890.952198240251</v>
      </c>
      <c r="Q2429" s="40">
        <f>Table1[[#This Row],[Trended Medicare Pricing for all RHCs]]-Table1[[#This Row],[SumOfSFY23 Estimated Payment 6/13/2022]]</f>
        <v>13977.109736375398</v>
      </c>
      <c r="R2429" s="181">
        <f>Table1[[#This Row],[SumOfUnits]]*Table1[[#This Row],[Actuarial Factor 6/13/22]]</f>
        <v>91.35551821143892</v>
      </c>
    </row>
    <row r="2430" spans="1:18" x14ac:dyDescent="0.2">
      <c r="A2430" s="179" t="s">
        <v>114</v>
      </c>
      <c r="B2430" s="179" t="s">
        <v>497</v>
      </c>
      <c r="C2430" s="179" t="s">
        <v>423</v>
      </c>
      <c r="D2430" s="179" t="s">
        <v>184</v>
      </c>
      <c r="E2430" s="179" t="s">
        <v>790</v>
      </c>
      <c r="F2430" s="37">
        <v>2764.9300000000003</v>
      </c>
      <c r="G2430" s="179">
        <v>27</v>
      </c>
      <c r="H2430" s="179">
        <v>27</v>
      </c>
      <c r="I2430" s="37">
        <f>Table1[[#This Row],[SumOfPaid]]*Table1[[#This Row],[Actuarial Factor 6/13/22]]</f>
        <v>5786.0664822429935</v>
      </c>
      <c r="J2430" s="33">
        <v>2.0926629181364422</v>
      </c>
      <c r="K2430" s="180" t="s">
        <v>278</v>
      </c>
      <c r="L2430" s="180" t="s">
        <v>805</v>
      </c>
      <c r="M2430" s="181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30" s="181" t="str">
        <f>IFERROR(IF(Table1[[#This Row],[Medicare Rate in CR]]&gt;0,"Y","N"),"N")</f>
        <v>Y</v>
      </c>
      <c r="O2430" s="40">
        <f>Table1[[#This Row],[Medicare Rate in CR]]*Table1[[#This Row],[SumOfUnits]]*Table1[[#This Row],[Actuarial Factor 6/13/22]]</f>
        <v>14157.680779731103</v>
      </c>
      <c r="P243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14157.680779731103</v>
      </c>
      <c r="Q2430" s="40">
        <f>Table1[[#This Row],[Trended Medicare Pricing for all RHCs]]-Table1[[#This Row],[SumOfSFY23 Estimated Payment 6/13/2022]]</f>
        <v>8371.6142974881095</v>
      </c>
      <c r="R2430" s="181">
        <f>Table1[[#This Row],[SumOfUnits]]*Table1[[#This Row],[Actuarial Factor 6/13/22]]</f>
        <v>56.501898789683942</v>
      </c>
    </row>
    <row r="2431" spans="1:18" x14ac:dyDescent="0.2">
      <c r="A2431" s="179" t="s">
        <v>114</v>
      </c>
      <c r="B2431" s="179" t="s">
        <v>497</v>
      </c>
      <c r="C2431" s="179" t="s">
        <v>423</v>
      </c>
      <c r="D2431" s="179" t="s">
        <v>184</v>
      </c>
      <c r="E2431" s="179" t="s">
        <v>789</v>
      </c>
      <c r="F2431" s="37">
        <v>4914.08</v>
      </c>
      <c r="G2431" s="179">
        <v>48</v>
      </c>
      <c r="H2431" s="179">
        <v>48</v>
      </c>
      <c r="I2431" s="37">
        <f>Table1[[#This Row],[SumOfPaid]]*Table1[[#This Row],[Actuarial Factor 6/13/22]]</f>
        <v>7447.1681805921535</v>
      </c>
      <c r="J2431" s="33">
        <v>1.5154755682838199</v>
      </c>
      <c r="K2431" s="180" t="s">
        <v>278</v>
      </c>
      <c r="L2431" s="180" t="s">
        <v>805</v>
      </c>
      <c r="M2431" s="181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31" s="181" t="str">
        <f>IFERROR(IF(Table1[[#This Row],[Medicare Rate in CR]]&gt;0,"Y","N"),"N")</f>
        <v>Y</v>
      </c>
      <c r="O2431" s="40">
        <f>Table1[[#This Row],[Medicare Rate in CR]]*Table1[[#This Row],[SumOfUnits]]*Table1[[#This Row],[Actuarial Factor 6/13/22]]</f>
        <v>18227.170230954085</v>
      </c>
      <c r="P243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18227.170230954085</v>
      </c>
      <c r="Q2431" s="40">
        <f>Table1[[#This Row],[Trended Medicare Pricing for all RHCs]]-Table1[[#This Row],[SumOfSFY23 Estimated Payment 6/13/2022]]</f>
        <v>10780.002050361931</v>
      </c>
      <c r="R2431" s="181">
        <f>Table1[[#This Row],[SumOfUnits]]*Table1[[#This Row],[Actuarial Factor 6/13/22]]</f>
        <v>72.742827277623348</v>
      </c>
    </row>
    <row r="2432" spans="1:18" x14ac:dyDescent="0.2">
      <c r="A2432" s="179" t="s">
        <v>114</v>
      </c>
      <c r="B2432" s="179" t="s">
        <v>497</v>
      </c>
      <c r="C2432" s="179" t="s">
        <v>423</v>
      </c>
      <c r="D2432" s="179" t="s">
        <v>184</v>
      </c>
      <c r="E2432" s="179" t="s">
        <v>788</v>
      </c>
      <c r="F2432" s="37">
        <v>205.26</v>
      </c>
      <c r="G2432" s="179">
        <v>2</v>
      </c>
      <c r="H2432" s="179">
        <v>2</v>
      </c>
      <c r="I2432" s="37">
        <f>Table1[[#This Row],[SumOfPaid]]*Table1[[#This Row],[Actuarial Factor 6/13/22]]</f>
        <v>403.28144470728984</v>
      </c>
      <c r="J2432" s="33">
        <v>1.9647347009027081</v>
      </c>
      <c r="K2432" s="180" t="s">
        <v>278</v>
      </c>
      <c r="L2432" s="180" t="s">
        <v>805</v>
      </c>
      <c r="M2432" s="181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32" s="181" t="str">
        <f>IFERROR(IF(Table1[[#This Row],[Medicare Rate in CR]]&gt;0,"Y","N"),"N")</f>
        <v>Y</v>
      </c>
      <c r="O2432" s="40">
        <f>Table1[[#This Row],[Medicare Rate in CR]]*Table1[[#This Row],[SumOfUnits]]*Table1[[#This Row],[Actuarial Factor 6/13/22]]</f>
        <v>984.60714801038307</v>
      </c>
      <c r="P243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984.60714801038307</v>
      </c>
      <c r="Q2432" s="40">
        <f>Table1[[#This Row],[Trended Medicare Pricing for all RHCs]]-Table1[[#This Row],[SumOfSFY23 Estimated Payment 6/13/2022]]</f>
        <v>581.32570330309318</v>
      </c>
      <c r="R2432" s="181">
        <f>Table1[[#This Row],[SumOfUnits]]*Table1[[#This Row],[Actuarial Factor 6/13/22]]</f>
        <v>3.9294694018054162</v>
      </c>
    </row>
    <row r="2433" spans="1:18" x14ac:dyDescent="0.2">
      <c r="A2433" s="179" t="s">
        <v>114</v>
      </c>
      <c r="B2433" s="179" t="s">
        <v>497</v>
      </c>
      <c r="C2433" s="179" t="s">
        <v>423</v>
      </c>
      <c r="D2433" s="179" t="s">
        <v>184</v>
      </c>
      <c r="E2433" s="179" t="s">
        <v>787</v>
      </c>
      <c r="F2433" s="37">
        <v>1264.6299999999999</v>
      </c>
      <c r="G2433" s="179">
        <v>13</v>
      </c>
      <c r="H2433" s="179">
        <v>13</v>
      </c>
      <c r="I2433" s="37">
        <f>Table1[[#This Row],[SumOfPaid]]*Table1[[#This Row],[Actuarial Factor 6/13/22]]</f>
        <v>1582.8430268134728</v>
      </c>
      <c r="J2433" s="33">
        <v>1.2516253977949858</v>
      </c>
      <c r="K2433" s="180" t="s">
        <v>278</v>
      </c>
      <c r="L2433" s="180" t="s">
        <v>805</v>
      </c>
      <c r="M2433" s="181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33" s="181" t="str">
        <f>IFERROR(IF(Table1[[#This Row],[Medicare Rate in CR]]&gt;0,"Y","N"),"N")</f>
        <v>Y</v>
      </c>
      <c r="O2433" s="40">
        <f>Table1[[#This Row],[Medicare Rate in CR]]*Table1[[#This Row],[SumOfUnits]]*Table1[[#This Row],[Actuarial Factor 6/13/22]]</f>
        <v>4077.0570870313645</v>
      </c>
      <c r="P243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4077.0570870313645</v>
      </c>
      <c r="Q2433" s="40">
        <f>Table1[[#This Row],[Trended Medicare Pricing for all RHCs]]-Table1[[#This Row],[SumOfSFY23 Estimated Payment 6/13/2022]]</f>
        <v>2494.2140602178915</v>
      </c>
      <c r="R2433" s="181">
        <f>Table1[[#This Row],[SumOfUnits]]*Table1[[#This Row],[Actuarial Factor 6/13/22]]</f>
        <v>16.271130171334814</v>
      </c>
    </row>
    <row r="2434" spans="1:18" x14ac:dyDescent="0.2">
      <c r="A2434" s="179" t="s">
        <v>114</v>
      </c>
      <c r="B2434" s="179" t="s">
        <v>497</v>
      </c>
      <c r="C2434" s="179" t="s">
        <v>423</v>
      </c>
      <c r="D2434" s="179" t="s">
        <v>2</v>
      </c>
      <c r="E2434" s="179" t="s">
        <v>799</v>
      </c>
      <c r="F2434" s="37">
        <v>203.74</v>
      </c>
      <c r="G2434" s="179">
        <v>2</v>
      </c>
      <c r="H2434" s="179">
        <v>2</v>
      </c>
      <c r="I2434" s="37">
        <f>Table1[[#This Row],[SumOfPaid]]*Table1[[#This Row],[Actuarial Factor 6/13/22]]</f>
        <v>236.2685659461948</v>
      </c>
      <c r="J2434" s="33">
        <v>1.1596572393550348</v>
      </c>
      <c r="K2434" s="180" t="s">
        <v>278</v>
      </c>
      <c r="L2434" s="180" t="s">
        <v>805</v>
      </c>
      <c r="M2434" s="181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34" s="181" t="str">
        <f>IFERROR(IF(Table1[[#This Row],[Medicare Rate in CR]]&gt;0,"Y","N"),"N")</f>
        <v>Y</v>
      </c>
      <c r="O2434" s="40">
        <f>Table1[[#This Row],[Medicare Rate in CR]]*Table1[[#This Row],[SumOfUnits]]*Table1[[#This Row],[Actuarial Factor 6/13/22]]</f>
        <v>581.15062893038214</v>
      </c>
      <c r="P243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581.15062893038214</v>
      </c>
      <c r="Q2434" s="40">
        <f>Table1[[#This Row],[Trended Medicare Pricing for all RHCs]]-Table1[[#This Row],[SumOfSFY23 Estimated Payment 6/13/2022]]</f>
        <v>344.88206298418731</v>
      </c>
      <c r="R2434" s="181">
        <f>Table1[[#This Row],[SumOfUnits]]*Table1[[#This Row],[Actuarial Factor 6/13/22]]</f>
        <v>2.3193144787100697</v>
      </c>
    </row>
    <row r="2435" spans="1:18" x14ac:dyDescent="0.2">
      <c r="A2435" s="179" t="s">
        <v>114</v>
      </c>
      <c r="B2435" s="179" t="s">
        <v>497</v>
      </c>
      <c r="C2435" s="179" t="s">
        <v>423</v>
      </c>
      <c r="D2435" s="179" t="s">
        <v>185</v>
      </c>
      <c r="E2435" s="179" t="s">
        <v>794</v>
      </c>
      <c r="F2435" s="37">
        <v>205.26</v>
      </c>
      <c r="G2435" s="179">
        <v>2</v>
      </c>
      <c r="H2435" s="179">
        <v>2</v>
      </c>
      <c r="I2435" s="37">
        <f>Table1[[#This Row],[SumOfPaid]]*Table1[[#This Row],[Actuarial Factor 6/13/22]]</f>
        <v>252.83628567780204</v>
      </c>
      <c r="J2435" s="33">
        <v>1.2317854705144795</v>
      </c>
      <c r="K2435" s="180" t="s">
        <v>278</v>
      </c>
      <c r="L2435" s="180" t="s">
        <v>805</v>
      </c>
      <c r="M2435" s="181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35" s="181" t="str">
        <f>IFERROR(IF(Table1[[#This Row],[Medicare Rate in CR]]&gt;0,"Y","N"),"N")</f>
        <v>Y</v>
      </c>
      <c r="O2435" s="40">
        <f>Table1[[#This Row],[Medicare Rate in CR]]*Table1[[#This Row],[SumOfUnits]]*Table1[[#This Row],[Actuarial Factor 6/13/22]]</f>
        <v>617.29697069362624</v>
      </c>
      <c r="P243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617.29697069362624</v>
      </c>
      <c r="Q2435" s="40">
        <f>Table1[[#This Row],[Trended Medicare Pricing for all RHCs]]-Table1[[#This Row],[SumOfSFY23 Estimated Payment 6/13/2022]]</f>
        <v>364.4606850158242</v>
      </c>
      <c r="R2435" s="181">
        <f>Table1[[#This Row],[SumOfUnits]]*Table1[[#This Row],[Actuarial Factor 6/13/22]]</f>
        <v>2.463570941028959</v>
      </c>
    </row>
    <row r="2436" spans="1:18" x14ac:dyDescent="0.2">
      <c r="A2436" s="179" t="s">
        <v>114</v>
      </c>
      <c r="B2436" s="179" t="s">
        <v>497</v>
      </c>
      <c r="C2436" s="179" t="s">
        <v>423</v>
      </c>
      <c r="D2436" s="179" t="s">
        <v>185</v>
      </c>
      <c r="E2436" s="179" t="s">
        <v>795</v>
      </c>
      <c r="F2436" s="37">
        <v>1228.52</v>
      </c>
      <c r="G2436" s="179">
        <v>12</v>
      </c>
      <c r="H2436" s="179">
        <v>12</v>
      </c>
      <c r="I2436" s="37">
        <f>Table1[[#This Row],[SumOfPaid]]*Table1[[#This Row],[Actuarial Factor 6/13/22]]</f>
        <v>1428.1710290414646</v>
      </c>
      <c r="J2436" s="33">
        <v>1.1625134544341684</v>
      </c>
      <c r="K2436" s="180" t="s">
        <v>278</v>
      </c>
      <c r="L2436" s="180" t="s">
        <v>805</v>
      </c>
      <c r="M2436" s="181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36" s="181" t="str">
        <f>IFERROR(IF(Table1[[#This Row],[Medicare Rate in CR]]&gt;0,"Y","N"),"N")</f>
        <v>Y</v>
      </c>
      <c r="O2436" s="40">
        <f>Table1[[#This Row],[Medicare Rate in CR]]*Table1[[#This Row],[SumOfUnits]]*Table1[[#This Row],[Actuarial Factor 6/13/22]]</f>
        <v>3495.491955330835</v>
      </c>
      <c r="P243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3495.491955330835</v>
      </c>
      <c r="Q2436" s="40">
        <f>Table1[[#This Row],[Trended Medicare Pricing for all RHCs]]-Table1[[#This Row],[SumOfSFY23 Estimated Payment 6/13/2022]]</f>
        <v>2067.3209262893706</v>
      </c>
      <c r="R2436" s="181">
        <f>Table1[[#This Row],[SumOfUnits]]*Table1[[#This Row],[Actuarial Factor 6/13/22]]</f>
        <v>13.950161453210022</v>
      </c>
    </row>
    <row r="2437" spans="1:18" x14ac:dyDescent="0.2">
      <c r="A2437" s="179" t="s">
        <v>114</v>
      </c>
      <c r="B2437" s="179" t="s">
        <v>497</v>
      </c>
      <c r="C2437" s="179" t="s">
        <v>381</v>
      </c>
      <c r="D2437" s="179" t="s">
        <v>184</v>
      </c>
      <c r="E2437" s="179" t="s">
        <v>790</v>
      </c>
      <c r="F2437" s="37">
        <v>137.63</v>
      </c>
      <c r="G2437" s="179">
        <v>2</v>
      </c>
      <c r="H2437" s="179">
        <v>2</v>
      </c>
      <c r="I2437" s="37">
        <f>Table1[[#This Row],[SumOfPaid]]*Table1[[#This Row],[Actuarial Factor 6/13/22]]</f>
        <v>281.87612128272235</v>
      </c>
      <c r="J2437" s="33">
        <v>2.048071795994495</v>
      </c>
      <c r="K2437" s="180" t="s">
        <v>278</v>
      </c>
      <c r="L2437" s="180" t="s">
        <v>805</v>
      </c>
      <c r="M2437" s="181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37" s="181" t="str">
        <f>IFERROR(IF(Table1[[#This Row],[Medicare Rate in CR]]&gt;0,"Y","N"),"N")</f>
        <v>Y</v>
      </c>
      <c r="O2437" s="40">
        <f>Table1[[#This Row],[Medicare Rate in CR]]*Table1[[#This Row],[SumOfUnits]]*Table1[[#This Row],[Actuarial Factor 6/13/22]]</f>
        <v>1026.3706998446812</v>
      </c>
      <c r="P243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1026.3706998446812</v>
      </c>
      <c r="Q2437" s="40">
        <f>Table1[[#This Row],[Trended Medicare Pricing for all RHCs]]-Table1[[#This Row],[SumOfSFY23 Estimated Payment 6/13/2022]]</f>
        <v>744.49457856195886</v>
      </c>
      <c r="R2437" s="181">
        <f>Table1[[#This Row],[SumOfUnits]]*Table1[[#This Row],[Actuarial Factor 6/13/22]]</f>
        <v>4.0961435919889899</v>
      </c>
    </row>
    <row r="2438" spans="1:18" x14ac:dyDescent="0.2">
      <c r="A2438" s="179" t="s">
        <v>114</v>
      </c>
      <c r="B2438" s="179" t="s">
        <v>497</v>
      </c>
      <c r="C2438" s="179" t="s">
        <v>381</v>
      </c>
      <c r="D2438" s="179" t="s">
        <v>184</v>
      </c>
      <c r="E2438" s="179" t="s">
        <v>791</v>
      </c>
      <c r="F2438" s="37">
        <v>101.11</v>
      </c>
      <c r="G2438" s="179">
        <v>1</v>
      </c>
      <c r="H2438" s="179">
        <v>1</v>
      </c>
      <c r="I2438" s="37">
        <f>Table1[[#This Row],[SumOfPaid]]*Table1[[#This Row],[Actuarial Factor 6/13/22]]</f>
        <v>163.58900290409321</v>
      </c>
      <c r="J2438" s="33">
        <v>1.6179309949964713</v>
      </c>
      <c r="K2438" s="180" t="s">
        <v>278</v>
      </c>
      <c r="L2438" s="180" t="s">
        <v>805</v>
      </c>
      <c r="M2438" s="181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38" s="181" t="str">
        <f>IFERROR(IF(Table1[[#This Row],[Medicare Rate in CR]]&gt;0,"Y","N"),"N")</f>
        <v>Y</v>
      </c>
      <c r="O2438" s="40">
        <f>Table1[[#This Row],[Medicare Rate in CR]]*Table1[[#This Row],[SumOfUnits]]*Table1[[#This Row],[Actuarial Factor 6/13/22]]</f>
        <v>405.40496941626583</v>
      </c>
      <c r="P243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405.40496941626583</v>
      </c>
      <c r="Q2438" s="40">
        <f>Table1[[#This Row],[Trended Medicare Pricing for all RHCs]]-Table1[[#This Row],[SumOfSFY23 Estimated Payment 6/13/2022]]</f>
        <v>241.81596651217262</v>
      </c>
      <c r="R2438" s="181">
        <f>Table1[[#This Row],[SumOfUnits]]*Table1[[#This Row],[Actuarial Factor 6/13/22]]</f>
        <v>1.6179309949964713</v>
      </c>
    </row>
    <row r="2439" spans="1:18" x14ac:dyDescent="0.2">
      <c r="A2439" s="179" t="s">
        <v>114</v>
      </c>
      <c r="B2439" s="179" t="s">
        <v>497</v>
      </c>
      <c r="C2439" s="179" t="s">
        <v>364</v>
      </c>
      <c r="D2439" s="179" t="s">
        <v>184</v>
      </c>
      <c r="E2439" s="179" t="s">
        <v>786</v>
      </c>
      <c r="F2439" s="37">
        <v>205.26</v>
      </c>
      <c r="G2439" s="179">
        <v>2</v>
      </c>
      <c r="H2439" s="179">
        <v>2</v>
      </c>
      <c r="I2439" s="37">
        <f>Table1[[#This Row],[SumOfPaid]]*Table1[[#This Row],[Actuarial Factor 6/13/22]]</f>
        <v>290.17126078518248</v>
      </c>
      <c r="J2439" s="33">
        <v>1.4136766091064137</v>
      </c>
      <c r="K2439" s="180" t="s">
        <v>278</v>
      </c>
      <c r="L2439" s="180" t="s">
        <v>805</v>
      </c>
      <c r="M2439" s="181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39" s="181" t="str">
        <f>IFERROR(IF(Table1[[#This Row],[Medicare Rate in CR]]&gt;0,"Y","N"),"N")</f>
        <v>Y</v>
      </c>
      <c r="O2439" s="40">
        <f>Table1[[#This Row],[Medicare Rate in CR]]*Table1[[#This Row],[SumOfUnits]]*Table1[[#This Row],[Actuarial Factor 6/13/22]]</f>
        <v>708.44989588758813</v>
      </c>
      <c r="P243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708.44989588758813</v>
      </c>
      <c r="Q2439" s="40">
        <f>Table1[[#This Row],[Trended Medicare Pricing for all RHCs]]-Table1[[#This Row],[SumOfSFY23 Estimated Payment 6/13/2022]]</f>
        <v>418.27863510240564</v>
      </c>
      <c r="R2439" s="181">
        <f>Table1[[#This Row],[SumOfUnits]]*Table1[[#This Row],[Actuarial Factor 6/13/22]]</f>
        <v>2.8273532182128274</v>
      </c>
    </row>
    <row r="2440" spans="1:18" x14ac:dyDescent="0.2">
      <c r="A2440" s="179" t="s">
        <v>114</v>
      </c>
      <c r="B2440" s="179" t="s">
        <v>497</v>
      </c>
      <c r="C2440" s="179" t="s">
        <v>249</v>
      </c>
      <c r="D2440" s="179" t="s">
        <v>184</v>
      </c>
      <c r="E2440" s="179" t="s">
        <v>792</v>
      </c>
      <c r="F2440" s="37">
        <v>4730.7699999999995</v>
      </c>
      <c r="G2440" s="179">
        <v>48</v>
      </c>
      <c r="H2440" s="179">
        <v>48</v>
      </c>
      <c r="I2440" s="37">
        <f>Table1[[#This Row],[SumOfPaid]]*Table1[[#This Row],[Actuarial Factor 6/13/22]]</f>
        <v>7194.2007268469288</v>
      </c>
      <c r="J2440" s="33">
        <v>1.5207251096220973</v>
      </c>
      <c r="K2440" s="180" t="s">
        <v>278</v>
      </c>
      <c r="L2440" s="180" t="s">
        <v>805</v>
      </c>
      <c r="M2440" s="181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40" s="181" t="str">
        <f>IFERROR(IF(Table1[[#This Row],[Medicare Rate in CR]]&gt;0,"Y","N"),"N")</f>
        <v>Y</v>
      </c>
      <c r="O2440" s="40">
        <f>Table1[[#This Row],[Medicare Rate in CR]]*Table1[[#This Row],[SumOfUnits]]*Table1[[#This Row],[Actuarial Factor 6/13/22]]</f>
        <v>18290.308354464429</v>
      </c>
      <c r="P244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18290.308354464429</v>
      </c>
      <c r="Q2440" s="40">
        <f>Table1[[#This Row],[Trended Medicare Pricing for all RHCs]]-Table1[[#This Row],[SumOfSFY23 Estimated Payment 6/13/2022]]</f>
        <v>11096.107627617501</v>
      </c>
      <c r="R2440" s="181">
        <f>Table1[[#This Row],[SumOfUnits]]*Table1[[#This Row],[Actuarial Factor 6/13/22]]</f>
        <v>72.994805261860677</v>
      </c>
    </row>
    <row r="2441" spans="1:18" x14ac:dyDescent="0.2">
      <c r="A2441" s="179" t="s">
        <v>114</v>
      </c>
      <c r="B2441" s="179" t="s">
        <v>497</v>
      </c>
      <c r="C2441" s="179" t="s">
        <v>249</v>
      </c>
      <c r="D2441" s="179" t="s">
        <v>184</v>
      </c>
      <c r="E2441" s="179" t="s">
        <v>786</v>
      </c>
      <c r="F2441" s="37">
        <v>92506.52</v>
      </c>
      <c r="G2441" s="179">
        <v>907</v>
      </c>
      <c r="H2441" s="179">
        <v>907</v>
      </c>
      <c r="I2441" s="37">
        <f>Table1[[#This Row],[SumOfPaid]]*Table1[[#This Row],[Actuarial Factor 6/13/22]]</f>
        <v>140811.38754410023</v>
      </c>
      <c r="J2441" s="33">
        <v>1.5221779777695694</v>
      </c>
      <c r="K2441" s="180" t="s">
        <v>278</v>
      </c>
      <c r="L2441" s="180" t="s">
        <v>805</v>
      </c>
      <c r="M2441" s="181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41" s="181" t="str">
        <f>IFERROR(IF(Table1[[#This Row],[Medicare Rate in CR]]&gt;0,"Y","N"),"N")</f>
        <v>Y</v>
      </c>
      <c r="O2441" s="40">
        <f>Table1[[#This Row],[Medicare Rate in CR]]*Table1[[#This Row],[SumOfUnits]]*Table1[[#This Row],[Actuarial Factor 6/13/22]]</f>
        <v>345940.80725197692</v>
      </c>
      <c r="P244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345940.80725197692</v>
      </c>
      <c r="Q2441" s="40">
        <f>Table1[[#This Row],[Trended Medicare Pricing for all RHCs]]-Table1[[#This Row],[SumOfSFY23 Estimated Payment 6/13/2022]]</f>
        <v>205129.41970787669</v>
      </c>
      <c r="R2441" s="181">
        <f>Table1[[#This Row],[SumOfUnits]]*Table1[[#This Row],[Actuarial Factor 6/13/22]]</f>
        <v>1380.6154258369995</v>
      </c>
    </row>
    <row r="2442" spans="1:18" x14ac:dyDescent="0.2">
      <c r="A2442" s="179" t="s">
        <v>114</v>
      </c>
      <c r="B2442" s="179" t="s">
        <v>497</v>
      </c>
      <c r="C2442" s="179" t="s">
        <v>249</v>
      </c>
      <c r="D2442" s="179" t="s">
        <v>184</v>
      </c>
      <c r="E2442" s="179" t="s">
        <v>790</v>
      </c>
      <c r="F2442" s="37">
        <v>33174.25</v>
      </c>
      <c r="G2442" s="179">
        <v>334</v>
      </c>
      <c r="H2442" s="179">
        <v>334</v>
      </c>
      <c r="I2442" s="37">
        <f>Table1[[#This Row],[SumOfPaid]]*Table1[[#This Row],[Actuarial Factor 6/13/22]]</f>
        <v>74215.95334760932</v>
      </c>
      <c r="J2442" s="33">
        <v>2.2371554246926251</v>
      </c>
      <c r="K2442" s="180" t="s">
        <v>278</v>
      </c>
      <c r="L2442" s="180" t="s">
        <v>805</v>
      </c>
      <c r="M2442" s="181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42" s="181" t="str">
        <f>IFERROR(IF(Table1[[#This Row],[Medicare Rate in CR]]&gt;0,"Y","N"),"N")</f>
        <v>Y</v>
      </c>
      <c r="O2442" s="40">
        <f>Table1[[#This Row],[Medicare Rate in CR]]*Table1[[#This Row],[SumOfUnits]]*Table1[[#This Row],[Actuarial Factor 6/13/22]]</f>
        <v>187228.38761158718</v>
      </c>
      <c r="P244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187228.38761158718</v>
      </c>
      <c r="Q2442" s="40">
        <f>Table1[[#This Row],[Trended Medicare Pricing for all RHCs]]-Table1[[#This Row],[SumOfSFY23 Estimated Payment 6/13/2022]]</f>
        <v>113012.43426397786</v>
      </c>
      <c r="R2442" s="181">
        <f>Table1[[#This Row],[SumOfUnits]]*Table1[[#This Row],[Actuarial Factor 6/13/22]]</f>
        <v>747.2099118473368</v>
      </c>
    </row>
    <row r="2443" spans="1:18" x14ac:dyDescent="0.2">
      <c r="A2443" s="179" t="s">
        <v>114</v>
      </c>
      <c r="B2443" s="179" t="s">
        <v>497</v>
      </c>
      <c r="C2443" s="179" t="s">
        <v>249</v>
      </c>
      <c r="D2443" s="179" t="s">
        <v>184</v>
      </c>
      <c r="E2443" s="179" t="s">
        <v>793</v>
      </c>
      <c r="F2443" s="37">
        <v>20.73</v>
      </c>
      <c r="G2443" s="179">
        <v>1</v>
      </c>
      <c r="H2443" s="179">
        <v>1</v>
      </c>
      <c r="I2443" s="37">
        <f>Table1[[#This Row],[SumOfPaid]]*Table1[[#This Row],[Actuarial Factor 6/13/22]]</f>
        <v>46.376231953878118</v>
      </c>
      <c r="J2443" s="33">
        <v>2.2371554246926251</v>
      </c>
      <c r="K2443" s="180" t="s">
        <v>278</v>
      </c>
      <c r="L2443" s="180" t="s">
        <v>805</v>
      </c>
      <c r="M2443" s="181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43" s="181" t="str">
        <f>IFERROR(IF(Table1[[#This Row],[Medicare Rate in CR]]&gt;0,"Y","N"),"N")</f>
        <v>Y</v>
      </c>
      <c r="O2443" s="40">
        <f>Table1[[#This Row],[Medicare Rate in CR]]*Table1[[#This Row],[SumOfUnits]]*Table1[[#This Row],[Actuarial Factor 6/13/22]]</f>
        <v>560.5640347652311</v>
      </c>
      <c r="P244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560.5640347652311</v>
      </c>
      <c r="Q2443" s="40">
        <f>Table1[[#This Row],[Trended Medicare Pricing for all RHCs]]-Table1[[#This Row],[SumOfSFY23 Estimated Payment 6/13/2022]]</f>
        <v>514.18780281135298</v>
      </c>
      <c r="R2443" s="181">
        <f>Table1[[#This Row],[SumOfUnits]]*Table1[[#This Row],[Actuarial Factor 6/13/22]]</f>
        <v>2.2371554246926251</v>
      </c>
    </row>
    <row r="2444" spans="1:18" x14ac:dyDescent="0.2">
      <c r="A2444" s="179" t="s">
        <v>114</v>
      </c>
      <c r="B2444" s="179" t="s">
        <v>497</v>
      </c>
      <c r="C2444" s="179" t="s">
        <v>249</v>
      </c>
      <c r="D2444" s="179" t="s">
        <v>184</v>
      </c>
      <c r="E2444" s="179" t="s">
        <v>789</v>
      </c>
      <c r="F2444" s="37">
        <v>108634.03000000001</v>
      </c>
      <c r="G2444" s="179">
        <v>1079</v>
      </c>
      <c r="H2444" s="179">
        <v>1079</v>
      </c>
      <c r="I2444" s="37">
        <f>Table1[[#This Row],[SumOfPaid]]*Table1[[#This Row],[Actuarial Factor 6/13/22]]</f>
        <v>168597.10216411753</v>
      </c>
      <c r="J2444" s="33">
        <v>1.551973190759079</v>
      </c>
      <c r="K2444" s="180" t="s">
        <v>278</v>
      </c>
      <c r="L2444" s="180" t="s">
        <v>805</v>
      </c>
      <c r="M2444" s="181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44" s="181" t="str">
        <f>IFERROR(IF(Table1[[#This Row],[Medicare Rate in CR]]&gt;0,"Y","N"),"N")</f>
        <v>Y</v>
      </c>
      <c r="O2444" s="40">
        <f>Table1[[#This Row],[Medicare Rate in CR]]*Table1[[#This Row],[SumOfUnits]]*Table1[[#This Row],[Actuarial Factor 6/13/22]]</f>
        <v>419599.27827877406</v>
      </c>
      <c r="P244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419599.27827877406</v>
      </c>
      <c r="Q2444" s="40">
        <f>Table1[[#This Row],[Trended Medicare Pricing for all RHCs]]-Table1[[#This Row],[SumOfSFY23 Estimated Payment 6/13/2022]]</f>
        <v>251002.17611465653</v>
      </c>
      <c r="R2444" s="181">
        <f>Table1[[#This Row],[SumOfUnits]]*Table1[[#This Row],[Actuarial Factor 6/13/22]]</f>
        <v>1674.5790728290463</v>
      </c>
    </row>
    <row r="2445" spans="1:18" x14ac:dyDescent="0.2">
      <c r="A2445" s="179" t="s">
        <v>114</v>
      </c>
      <c r="B2445" s="179" t="s">
        <v>497</v>
      </c>
      <c r="C2445" s="179" t="s">
        <v>249</v>
      </c>
      <c r="D2445" s="179" t="s">
        <v>184</v>
      </c>
      <c r="E2445" s="179" t="s">
        <v>791</v>
      </c>
      <c r="F2445" s="37">
        <v>2536.8000000000002</v>
      </c>
      <c r="G2445" s="179">
        <v>26</v>
      </c>
      <c r="H2445" s="179">
        <v>26</v>
      </c>
      <c r="I2445" s="37">
        <f>Table1[[#This Row],[SumOfPaid]]*Table1[[#This Row],[Actuarial Factor 6/13/22]]</f>
        <v>4202.387971745</v>
      </c>
      <c r="J2445" s="33">
        <v>1.6565704713595868</v>
      </c>
      <c r="K2445" s="180" t="s">
        <v>278</v>
      </c>
      <c r="L2445" s="180" t="s">
        <v>805</v>
      </c>
      <c r="M2445" s="181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45" s="181" t="str">
        <f>IFERROR(IF(Table1[[#This Row],[Medicare Rate in CR]]&gt;0,"Y","N"),"N")</f>
        <v>Y</v>
      </c>
      <c r="O2445" s="40">
        <f>Table1[[#This Row],[Medicare Rate in CR]]*Table1[[#This Row],[SumOfUnits]]*Table1[[#This Row],[Actuarial Factor 6/13/22]]</f>
        <v>10792.258438222863</v>
      </c>
      <c r="P244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10792.258438222863</v>
      </c>
      <c r="Q2445" s="40">
        <f>Table1[[#This Row],[Trended Medicare Pricing for all RHCs]]-Table1[[#This Row],[SumOfSFY23 Estimated Payment 6/13/2022]]</f>
        <v>6589.8704664778634</v>
      </c>
      <c r="R2445" s="181">
        <f>Table1[[#This Row],[SumOfUnits]]*Table1[[#This Row],[Actuarial Factor 6/13/22]]</f>
        <v>43.070832255349259</v>
      </c>
    </row>
    <row r="2446" spans="1:18" x14ac:dyDescent="0.2">
      <c r="A2446" s="179" t="s">
        <v>114</v>
      </c>
      <c r="B2446" s="179" t="s">
        <v>497</v>
      </c>
      <c r="C2446" s="179" t="s">
        <v>249</v>
      </c>
      <c r="D2446" s="179" t="s">
        <v>184</v>
      </c>
      <c r="E2446" s="179" t="s">
        <v>788</v>
      </c>
      <c r="F2446" s="37">
        <v>6962.1200000000008</v>
      </c>
      <c r="G2446" s="179">
        <v>68</v>
      </c>
      <c r="H2446" s="179">
        <v>68</v>
      </c>
      <c r="I2446" s="37">
        <f>Table1[[#This Row],[SumOfPaid]]*Table1[[#This Row],[Actuarial Factor 6/13/22]]</f>
        <v>14023.940523302894</v>
      </c>
      <c r="J2446" s="33">
        <v>2.0143204258620782</v>
      </c>
      <c r="K2446" s="180" t="s">
        <v>278</v>
      </c>
      <c r="L2446" s="180" t="s">
        <v>805</v>
      </c>
      <c r="M2446" s="181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46" s="181" t="str">
        <f>IFERROR(IF(Table1[[#This Row],[Medicare Rate in CR]]&gt;0,"Y","N"),"N")</f>
        <v>Y</v>
      </c>
      <c r="O2446" s="40">
        <f>Table1[[#This Row],[Medicare Rate in CR]]*Table1[[#This Row],[SumOfUnits]]*Table1[[#This Row],[Actuarial Factor 6/13/22]]</f>
        <v>34321.522299361743</v>
      </c>
      <c r="P244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34321.522299361743</v>
      </c>
      <c r="Q2446" s="40">
        <f>Table1[[#This Row],[Trended Medicare Pricing for all RHCs]]-Table1[[#This Row],[SumOfSFY23 Estimated Payment 6/13/2022]]</f>
        <v>20297.581776058847</v>
      </c>
      <c r="R2446" s="181">
        <f>Table1[[#This Row],[SumOfUnits]]*Table1[[#This Row],[Actuarial Factor 6/13/22]]</f>
        <v>136.97378895862133</v>
      </c>
    </row>
    <row r="2447" spans="1:18" x14ac:dyDescent="0.2">
      <c r="A2447" s="179" t="s">
        <v>114</v>
      </c>
      <c r="B2447" s="179" t="s">
        <v>497</v>
      </c>
      <c r="C2447" s="179" t="s">
        <v>249</v>
      </c>
      <c r="D2447" s="179" t="s">
        <v>184</v>
      </c>
      <c r="E2447" s="179" t="s">
        <v>787</v>
      </c>
      <c r="F2447" s="37">
        <v>24651.750000000004</v>
      </c>
      <c r="G2447" s="179">
        <v>241</v>
      </c>
      <c r="H2447" s="179">
        <v>241</v>
      </c>
      <c r="I2447" s="37">
        <f>Table1[[#This Row],[SumOfPaid]]*Table1[[#This Row],[Actuarial Factor 6/13/22]]</f>
        <v>30805.468395090811</v>
      </c>
      <c r="J2447" s="33">
        <v>1.2496260263506975</v>
      </c>
      <c r="K2447" s="180" t="s">
        <v>278</v>
      </c>
      <c r="L2447" s="180" t="s">
        <v>805</v>
      </c>
      <c r="M2447" s="181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47" s="181" t="str">
        <f>IFERROR(IF(Table1[[#This Row],[Medicare Rate in CR]]&gt;0,"Y","N"),"N")</f>
        <v>Y</v>
      </c>
      <c r="O2447" s="40">
        <f>Table1[[#This Row],[Medicare Rate in CR]]*Table1[[#This Row],[SumOfUnits]]*Table1[[#This Row],[Actuarial Factor 6/13/22]]</f>
        <v>75461.629214869317</v>
      </c>
      <c r="P244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75461.629214869317</v>
      </c>
      <c r="Q2447" s="40">
        <f>Table1[[#This Row],[Trended Medicare Pricing for all RHCs]]-Table1[[#This Row],[SumOfSFY23 Estimated Payment 6/13/2022]]</f>
        <v>44656.16081977851</v>
      </c>
      <c r="R2447" s="181">
        <f>Table1[[#This Row],[SumOfUnits]]*Table1[[#This Row],[Actuarial Factor 6/13/22]]</f>
        <v>301.15987235051813</v>
      </c>
    </row>
    <row r="2448" spans="1:18" x14ac:dyDescent="0.2">
      <c r="A2448" s="179" t="s">
        <v>114</v>
      </c>
      <c r="B2448" s="179" t="s">
        <v>497</v>
      </c>
      <c r="C2448" s="179" t="s">
        <v>249</v>
      </c>
      <c r="D2448" s="179" t="s">
        <v>2</v>
      </c>
      <c r="E2448" s="179" t="s">
        <v>802</v>
      </c>
      <c r="F2448" s="37">
        <v>410.52</v>
      </c>
      <c r="G2448" s="179">
        <v>4</v>
      </c>
      <c r="H2448" s="179">
        <v>4</v>
      </c>
      <c r="I2448" s="37">
        <f>Table1[[#This Row],[SumOfPaid]]*Table1[[#This Row],[Actuarial Factor 6/13/22]]</f>
        <v>432.5875653082793</v>
      </c>
      <c r="J2448" s="33">
        <v>1.0537551527532869</v>
      </c>
      <c r="K2448" s="180" t="s">
        <v>278</v>
      </c>
      <c r="L2448" s="180" t="s">
        <v>805</v>
      </c>
      <c r="M2448" s="181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48" s="181" t="str">
        <f>IFERROR(IF(Table1[[#This Row],[Medicare Rate in CR]]&gt;0,"Y","N"),"N")</f>
        <v>Y</v>
      </c>
      <c r="O2448" s="40">
        <f>Table1[[#This Row],[Medicare Rate in CR]]*Table1[[#This Row],[SumOfUnits]]*Table1[[#This Row],[Actuarial Factor 6/13/22]]</f>
        <v>1056.1577145015644</v>
      </c>
      <c r="P244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1056.1577145015644</v>
      </c>
      <c r="Q2448" s="40">
        <f>Table1[[#This Row],[Trended Medicare Pricing for all RHCs]]-Table1[[#This Row],[SumOfSFY23 Estimated Payment 6/13/2022]]</f>
        <v>623.57014919328515</v>
      </c>
      <c r="R2448" s="181">
        <f>Table1[[#This Row],[SumOfUnits]]*Table1[[#This Row],[Actuarial Factor 6/13/22]]</f>
        <v>4.2150206110131476</v>
      </c>
    </row>
    <row r="2449" spans="1:18" x14ac:dyDescent="0.2">
      <c r="A2449" s="179" t="s">
        <v>114</v>
      </c>
      <c r="B2449" s="179" t="s">
        <v>497</v>
      </c>
      <c r="C2449" s="179" t="s">
        <v>249</v>
      </c>
      <c r="D2449" s="179" t="s">
        <v>2</v>
      </c>
      <c r="E2449" s="179" t="s">
        <v>801</v>
      </c>
      <c r="F2449" s="37">
        <v>609.70000000000005</v>
      </c>
      <c r="G2449" s="179">
        <v>6</v>
      </c>
      <c r="H2449" s="179">
        <v>6</v>
      </c>
      <c r="I2449" s="37">
        <f>Table1[[#This Row],[SumOfPaid]]*Table1[[#This Row],[Actuarial Factor 6/13/22]]</f>
        <v>846.31087661476897</v>
      </c>
      <c r="J2449" s="33">
        <v>1.388077540781973</v>
      </c>
      <c r="K2449" s="180" t="s">
        <v>278</v>
      </c>
      <c r="L2449" s="180" t="s">
        <v>805</v>
      </c>
      <c r="M2449" s="181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49" s="181" t="str">
        <f>IFERROR(IF(Table1[[#This Row],[Medicare Rate in CR]]&gt;0,"Y","N"),"N")</f>
        <v>Y</v>
      </c>
      <c r="O2449" s="40">
        <f>Table1[[#This Row],[Medicare Rate in CR]]*Table1[[#This Row],[SumOfUnits]]*Table1[[#This Row],[Actuarial Factor 6/13/22]]</f>
        <v>2086.8635363624339</v>
      </c>
      <c r="P244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2086.8635363624339</v>
      </c>
      <c r="Q2449" s="40">
        <f>Table1[[#This Row],[Trended Medicare Pricing for all RHCs]]-Table1[[#This Row],[SumOfSFY23 Estimated Payment 6/13/2022]]</f>
        <v>1240.5526597476651</v>
      </c>
      <c r="R2449" s="181">
        <f>Table1[[#This Row],[SumOfUnits]]*Table1[[#This Row],[Actuarial Factor 6/13/22]]</f>
        <v>8.3284652446918379</v>
      </c>
    </row>
    <row r="2450" spans="1:18" x14ac:dyDescent="0.2">
      <c r="A2450" s="179" t="s">
        <v>114</v>
      </c>
      <c r="B2450" s="179" t="s">
        <v>497</v>
      </c>
      <c r="C2450" s="179" t="s">
        <v>249</v>
      </c>
      <c r="D2450" s="179" t="s">
        <v>2</v>
      </c>
      <c r="E2450" s="179" t="s">
        <v>800</v>
      </c>
      <c r="F2450" s="37">
        <v>2973.2300000000005</v>
      </c>
      <c r="G2450" s="179">
        <v>29</v>
      </c>
      <c r="H2450" s="179">
        <v>29</v>
      </c>
      <c r="I2450" s="37">
        <f>Table1[[#This Row],[SumOfPaid]]*Table1[[#This Row],[Actuarial Factor 6/13/22]]</f>
        <v>3886.7841260576538</v>
      </c>
      <c r="J2450" s="33">
        <v>1.307259823847349</v>
      </c>
      <c r="K2450" s="180" t="s">
        <v>278</v>
      </c>
      <c r="L2450" s="180" t="s">
        <v>805</v>
      </c>
      <c r="M2450" s="181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50" s="181" t="str">
        <f>IFERROR(IF(Table1[[#This Row],[Medicare Rate in CR]]&gt;0,"Y","N"),"N")</f>
        <v>Y</v>
      </c>
      <c r="O2450" s="40">
        <f>Table1[[#This Row],[Medicare Rate in CR]]*Table1[[#This Row],[SumOfUnits]]*Table1[[#This Row],[Actuarial Factor 6/13/22]]</f>
        <v>9499.2427277814768</v>
      </c>
      <c r="P245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9499.2427277814768</v>
      </c>
      <c r="Q2450" s="40">
        <f>Table1[[#This Row],[Trended Medicare Pricing for all RHCs]]-Table1[[#This Row],[SumOfSFY23 Estimated Payment 6/13/2022]]</f>
        <v>5612.4586017238234</v>
      </c>
      <c r="R2450" s="181">
        <f>Table1[[#This Row],[SumOfUnits]]*Table1[[#This Row],[Actuarial Factor 6/13/22]]</f>
        <v>37.910534891573121</v>
      </c>
    </row>
    <row r="2451" spans="1:18" x14ac:dyDescent="0.2">
      <c r="A2451" s="179" t="s">
        <v>114</v>
      </c>
      <c r="B2451" s="179" t="s">
        <v>497</v>
      </c>
      <c r="C2451" s="179" t="s">
        <v>249</v>
      </c>
      <c r="D2451" s="179" t="s">
        <v>2</v>
      </c>
      <c r="E2451" s="179" t="s">
        <v>798</v>
      </c>
      <c r="F2451" s="37">
        <v>1734.0700000000002</v>
      </c>
      <c r="G2451" s="179">
        <v>17</v>
      </c>
      <c r="H2451" s="179">
        <v>17</v>
      </c>
      <c r="I2451" s="37">
        <f>Table1[[#This Row],[SumOfPaid]]*Table1[[#This Row],[Actuarial Factor 6/13/22]]</f>
        <v>2514.914475595258</v>
      </c>
      <c r="J2451" s="33">
        <v>1.4502958217345654</v>
      </c>
      <c r="K2451" s="180" t="s">
        <v>278</v>
      </c>
      <c r="L2451" s="180" t="s">
        <v>805</v>
      </c>
      <c r="M2451" s="181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51" s="181" t="str">
        <f>IFERROR(IF(Table1[[#This Row],[Medicare Rate in CR]]&gt;0,"Y","N"),"N")</f>
        <v>Y</v>
      </c>
      <c r="O2451" s="40">
        <f>Table1[[#This Row],[Medicare Rate in CR]]*Table1[[#This Row],[SumOfUnits]]*Table1[[#This Row],[Actuarial Factor 6/13/22]]</f>
        <v>6177.8106088845107</v>
      </c>
      <c r="P245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6177.8106088845107</v>
      </c>
      <c r="Q2451" s="40">
        <f>Table1[[#This Row],[Trended Medicare Pricing for all RHCs]]-Table1[[#This Row],[SumOfSFY23 Estimated Payment 6/13/2022]]</f>
        <v>3662.8961332892527</v>
      </c>
      <c r="R2451" s="181">
        <f>Table1[[#This Row],[SumOfUnits]]*Table1[[#This Row],[Actuarial Factor 6/13/22]]</f>
        <v>24.65502896948761</v>
      </c>
    </row>
    <row r="2452" spans="1:18" x14ac:dyDescent="0.2">
      <c r="A2452" s="179" t="s">
        <v>114</v>
      </c>
      <c r="B2452" s="179" t="s">
        <v>497</v>
      </c>
      <c r="C2452" s="179" t="s">
        <v>249</v>
      </c>
      <c r="D2452" s="179" t="s">
        <v>2</v>
      </c>
      <c r="E2452" s="179" t="s">
        <v>799</v>
      </c>
      <c r="F2452" s="37">
        <v>670.12</v>
      </c>
      <c r="G2452" s="179">
        <v>8</v>
      </c>
      <c r="H2452" s="179">
        <v>8</v>
      </c>
      <c r="I2452" s="37">
        <f>Table1[[#This Row],[SumOfPaid]]*Table1[[#This Row],[Actuarial Factor 6/13/22]]</f>
        <v>762.59371777168496</v>
      </c>
      <c r="J2452" s="33">
        <v>1.1379957586278353</v>
      </c>
      <c r="K2452" s="180" t="s">
        <v>278</v>
      </c>
      <c r="L2452" s="180" t="s">
        <v>805</v>
      </c>
      <c r="M2452" s="181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52" s="181" t="str">
        <f>IFERROR(IF(Table1[[#This Row],[Medicare Rate in CR]]&gt;0,"Y","N"),"N")</f>
        <v>Y</v>
      </c>
      <c r="O2452" s="40">
        <f>Table1[[#This Row],[Medicare Rate in CR]]*Table1[[#This Row],[SumOfUnits]]*Table1[[#This Row],[Actuarial Factor 6/13/22]]</f>
        <v>2281.1807779150136</v>
      </c>
      <c r="P245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2281.1807779150136</v>
      </c>
      <c r="Q2452" s="40">
        <f>Table1[[#This Row],[Trended Medicare Pricing for all RHCs]]-Table1[[#This Row],[SumOfSFY23 Estimated Payment 6/13/2022]]</f>
        <v>1518.5870601433285</v>
      </c>
      <c r="R2452" s="181">
        <f>Table1[[#This Row],[SumOfUnits]]*Table1[[#This Row],[Actuarial Factor 6/13/22]]</f>
        <v>9.1039660690226825</v>
      </c>
    </row>
    <row r="2453" spans="1:18" x14ac:dyDescent="0.2">
      <c r="A2453" s="179" t="s">
        <v>114</v>
      </c>
      <c r="B2453" s="179" t="s">
        <v>497</v>
      </c>
      <c r="C2453" s="179" t="s">
        <v>249</v>
      </c>
      <c r="D2453" s="179" t="s">
        <v>185</v>
      </c>
      <c r="E2453" s="179" t="s">
        <v>794</v>
      </c>
      <c r="F2453" s="37">
        <v>1737.11</v>
      </c>
      <c r="G2453" s="179">
        <v>17</v>
      </c>
      <c r="H2453" s="179">
        <v>17</v>
      </c>
      <c r="I2453" s="37">
        <f>Table1[[#This Row],[SumOfPaid]]*Table1[[#This Row],[Actuarial Factor 6/13/22]]</f>
        <v>1892.733089953319</v>
      </c>
      <c r="J2453" s="33">
        <v>1.0895873548326354</v>
      </c>
      <c r="K2453" s="180" t="s">
        <v>278</v>
      </c>
      <c r="L2453" s="180" t="s">
        <v>805</v>
      </c>
      <c r="M2453" s="181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53" s="181" t="str">
        <f>IFERROR(IF(Table1[[#This Row],[Medicare Rate in CR]]&gt;0,"Y","N"),"N")</f>
        <v>Y</v>
      </c>
      <c r="O2453" s="40">
        <f>Table1[[#This Row],[Medicare Rate in CR]]*Table1[[#This Row],[SumOfUnits]]*Table1[[#This Row],[Actuarial Factor 6/13/22]]</f>
        <v>4641.3043595070285</v>
      </c>
      <c r="P245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4641.3043595070285</v>
      </c>
      <c r="Q2453" s="40">
        <f>Table1[[#This Row],[Trended Medicare Pricing for all RHCs]]-Table1[[#This Row],[SumOfSFY23 Estimated Payment 6/13/2022]]</f>
        <v>2748.5712695537095</v>
      </c>
      <c r="R2453" s="181">
        <f>Table1[[#This Row],[SumOfUnits]]*Table1[[#This Row],[Actuarial Factor 6/13/22]]</f>
        <v>18.5229850321548</v>
      </c>
    </row>
    <row r="2454" spans="1:18" x14ac:dyDescent="0.2">
      <c r="A2454" s="179" t="s">
        <v>114</v>
      </c>
      <c r="B2454" s="179" t="s">
        <v>497</v>
      </c>
      <c r="C2454" s="179" t="s">
        <v>249</v>
      </c>
      <c r="D2454" s="179" t="s">
        <v>185</v>
      </c>
      <c r="E2454" s="179" t="s">
        <v>797</v>
      </c>
      <c r="F2454" s="37">
        <v>102.63</v>
      </c>
      <c r="G2454" s="179">
        <v>1</v>
      </c>
      <c r="H2454" s="179">
        <v>1</v>
      </c>
      <c r="I2454" s="37">
        <f>Table1[[#This Row],[SumOfPaid]]*Table1[[#This Row],[Actuarial Factor 6/13/22]]</f>
        <v>111.90644055267937</v>
      </c>
      <c r="J2454" s="33">
        <v>1.0903872215987467</v>
      </c>
      <c r="K2454" s="180" t="s">
        <v>278</v>
      </c>
      <c r="L2454" s="180" t="s">
        <v>805</v>
      </c>
      <c r="M2454" s="181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54" s="181" t="str">
        <f>IFERROR(IF(Table1[[#This Row],[Medicare Rate in CR]]&gt;0,"Y","N"),"N")</f>
        <v>Y</v>
      </c>
      <c r="O2454" s="40">
        <f>Table1[[#This Row],[Medicare Rate in CR]]*Table1[[#This Row],[SumOfUnits]]*Table1[[#This Row],[Actuarial Factor 6/13/22]]</f>
        <v>273.21832611599797</v>
      </c>
      <c r="P245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273.21832611599797</v>
      </c>
      <c r="Q2454" s="40">
        <f>Table1[[#This Row],[Trended Medicare Pricing for all RHCs]]-Table1[[#This Row],[SumOfSFY23 Estimated Payment 6/13/2022]]</f>
        <v>161.31188556331858</v>
      </c>
      <c r="R2454" s="181">
        <f>Table1[[#This Row],[SumOfUnits]]*Table1[[#This Row],[Actuarial Factor 6/13/22]]</f>
        <v>1.0903872215987467</v>
      </c>
    </row>
    <row r="2455" spans="1:18" x14ac:dyDescent="0.2">
      <c r="A2455" s="179" t="s">
        <v>114</v>
      </c>
      <c r="B2455" s="179" t="s">
        <v>497</v>
      </c>
      <c r="C2455" s="179" t="s">
        <v>249</v>
      </c>
      <c r="D2455" s="179" t="s">
        <v>185</v>
      </c>
      <c r="E2455" s="179" t="s">
        <v>795</v>
      </c>
      <c r="F2455" s="37">
        <v>5836.2300000000005</v>
      </c>
      <c r="G2455" s="179">
        <v>57</v>
      </c>
      <c r="H2455" s="179">
        <v>57</v>
      </c>
      <c r="I2455" s="37">
        <f>Table1[[#This Row],[SumOfPaid]]*Table1[[#This Row],[Actuarial Factor 6/13/22]]</f>
        <v>6654.9253109609426</v>
      </c>
      <c r="J2455" s="33">
        <v>1.1402781094920766</v>
      </c>
      <c r="K2455" s="180" t="s">
        <v>278</v>
      </c>
      <c r="L2455" s="180" t="s">
        <v>805</v>
      </c>
      <c r="M2455" s="181">
        <f>IFERROR(INDEX(FreeStand_MedicareCRs!E:E,MATCH(Table1[[#This Row],[Medicare Number]],FreeStand_MedicareCRs!A:A,0)),INDEX(HospitalBased_Mdcr_Rates!G:G,MATCH(Table1[[#This Row],[Medicare Number]],HospitalBased_Mdcr_Rates!E:E,0)))</f>
        <v>250.57</v>
      </c>
      <c r="N2455" s="181" t="str">
        <f>IFERROR(IF(Table1[[#This Row],[Medicare Rate in CR]]&gt;0,"Y","N"),"N")</f>
        <v>Y</v>
      </c>
      <c r="O2455" s="40">
        <f>Table1[[#This Row],[Medicare Rate in CR]]*Table1[[#This Row],[SumOfUnits]]*Table1[[#This Row],[Actuarial Factor 6/13/22]]</f>
        <v>16286.01069603949</v>
      </c>
      <c r="P245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16286.01069603949</v>
      </c>
      <c r="Q2455" s="40">
        <f>Table1[[#This Row],[Trended Medicare Pricing for all RHCs]]-Table1[[#This Row],[SumOfSFY23 Estimated Payment 6/13/2022]]</f>
        <v>9631.0853850785461</v>
      </c>
      <c r="R2455" s="181">
        <f>Table1[[#This Row],[SumOfUnits]]*Table1[[#This Row],[Actuarial Factor 6/13/22]]</f>
        <v>64.995852241048368</v>
      </c>
    </row>
    <row r="2456" spans="1:18" x14ac:dyDescent="0.2">
      <c r="A2456" s="179" t="s">
        <v>115</v>
      </c>
      <c r="B2456" s="179" t="s">
        <v>627</v>
      </c>
      <c r="C2456" s="179" t="s">
        <v>421</v>
      </c>
      <c r="D2456" s="179" t="s">
        <v>184</v>
      </c>
      <c r="E2456" s="179" t="s">
        <v>786</v>
      </c>
      <c r="F2456" s="37">
        <v>104.36</v>
      </c>
      <c r="G2456" s="179">
        <v>1</v>
      </c>
      <c r="H2456" s="179">
        <v>1</v>
      </c>
      <c r="I2456" s="37">
        <f>Table1[[#This Row],[SumOfPaid]]*Table1[[#This Row],[Actuarial Factor 6/13/22]]</f>
        <v>147.42685639490085</v>
      </c>
      <c r="J2456" s="33">
        <v>1.412675894930058</v>
      </c>
      <c r="K2456" s="180" t="s">
        <v>374</v>
      </c>
      <c r="L2456" s="180" t="s">
        <v>805</v>
      </c>
      <c r="M2456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56" s="181" t="str">
        <f>IFERROR(IF(Table1[[#This Row],[Medicare Rate in CR]]&gt;0,"Y","N"),"N")</f>
        <v>Y</v>
      </c>
      <c r="O2456" s="40">
        <f>Table1[[#This Row],[Medicare Rate in CR]]*Table1[[#This Row],[SumOfUnits]]*Table1[[#This Row],[Actuarial Factor 6/13/22]]</f>
        <v>179.9184019782922</v>
      </c>
      <c r="P245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179.9184019782922</v>
      </c>
      <c r="Q2456" s="40">
        <f>Table1[[#This Row],[Trended Medicare Pricing for all RHCs]]-Table1[[#This Row],[SumOfSFY23 Estimated Payment 6/13/2022]]</f>
        <v>32.491545583391343</v>
      </c>
      <c r="R2456" s="181">
        <f>Table1[[#This Row],[SumOfUnits]]*Table1[[#This Row],[Actuarial Factor 6/13/22]]</f>
        <v>1.412675894930058</v>
      </c>
    </row>
    <row r="2457" spans="1:18" x14ac:dyDescent="0.2">
      <c r="A2457" s="179" t="s">
        <v>115</v>
      </c>
      <c r="B2457" s="179" t="s">
        <v>627</v>
      </c>
      <c r="C2457" s="179" t="s">
        <v>421</v>
      </c>
      <c r="D2457" s="179" t="s">
        <v>184</v>
      </c>
      <c r="E2457" s="179" t="s">
        <v>790</v>
      </c>
      <c r="F2457" s="37">
        <v>104.36</v>
      </c>
      <c r="G2457" s="179">
        <v>1</v>
      </c>
      <c r="H2457" s="179">
        <v>1</v>
      </c>
      <c r="I2457" s="37">
        <f>Table1[[#This Row],[SumOfPaid]]*Table1[[#This Row],[Actuarial Factor 6/13/22]]</f>
        <v>209.67143688118645</v>
      </c>
      <c r="J2457" s="33">
        <v>2.0091168731428368</v>
      </c>
      <c r="K2457" s="180" t="s">
        <v>374</v>
      </c>
      <c r="L2457" s="180" t="s">
        <v>805</v>
      </c>
      <c r="M2457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57" s="181" t="str">
        <f>IFERROR(IF(Table1[[#This Row],[Medicare Rate in CR]]&gt;0,"Y","N"),"N")</f>
        <v>Y</v>
      </c>
      <c r="O2457" s="40">
        <f>Table1[[#This Row],[Medicare Rate in CR]]*Table1[[#This Row],[SumOfUnits]]*Table1[[#This Row],[Actuarial Factor 6/13/22]]</f>
        <v>255.88112496347171</v>
      </c>
      <c r="P245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255.88112496347171</v>
      </c>
      <c r="Q2457" s="40">
        <f>Table1[[#This Row],[Trended Medicare Pricing for all RHCs]]-Table1[[#This Row],[SumOfSFY23 Estimated Payment 6/13/2022]]</f>
        <v>46.209688082285254</v>
      </c>
      <c r="R2457" s="181">
        <f>Table1[[#This Row],[SumOfUnits]]*Table1[[#This Row],[Actuarial Factor 6/13/22]]</f>
        <v>2.0091168731428368</v>
      </c>
    </row>
    <row r="2458" spans="1:18" x14ac:dyDescent="0.2">
      <c r="A2458" s="179" t="s">
        <v>115</v>
      </c>
      <c r="B2458" s="179" t="s">
        <v>627</v>
      </c>
      <c r="C2458" s="179" t="s">
        <v>421</v>
      </c>
      <c r="D2458" s="179" t="s">
        <v>184</v>
      </c>
      <c r="E2458" s="179" t="s">
        <v>789</v>
      </c>
      <c r="F2458" s="37">
        <v>313.08</v>
      </c>
      <c r="G2458" s="179">
        <v>3</v>
      </c>
      <c r="H2458" s="179">
        <v>3</v>
      </c>
      <c r="I2458" s="37">
        <f>Table1[[#This Row],[SumOfPaid]]*Table1[[#This Row],[Actuarial Factor 6/13/22]]</f>
        <v>484.40099698119064</v>
      </c>
      <c r="J2458" s="33">
        <v>1.5472115656739194</v>
      </c>
      <c r="K2458" s="180" t="s">
        <v>374</v>
      </c>
      <c r="L2458" s="180" t="s">
        <v>805</v>
      </c>
      <c r="M2458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58" s="181" t="str">
        <f>IFERROR(IF(Table1[[#This Row],[Medicare Rate in CR]]&gt;0,"Y","N"),"N")</f>
        <v>Y</v>
      </c>
      <c r="O2458" s="40">
        <f>Table1[[#This Row],[Medicare Rate in CR]]*Table1[[#This Row],[SumOfUnits]]*Table1[[#This Row],[Actuarial Factor 6/13/22]]</f>
        <v>591.15859501269108</v>
      </c>
      <c r="P245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591.15859501269108</v>
      </c>
      <c r="Q2458" s="40">
        <f>Table1[[#This Row],[Trended Medicare Pricing for all RHCs]]-Table1[[#This Row],[SumOfSFY23 Estimated Payment 6/13/2022]]</f>
        <v>106.75759803150044</v>
      </c>
      <c r="R2458" s="181">
        <f>Table1[[#This Row],[SumOfUnits]]*Table1[[#This Row],[Actuarial Factor 6/13/22]]</f>
        <v>4.6416346970217583</v>
      </c>
    </row>
    <row r="2459" spans="1:18" x14ac:dyDescent="0.2">
      <c r="A2459" s="179" t="s">
        <v>115</v>
      </c>
      <c r="B2459" s="179" t="s">
        <v>627</v>
      </c>
      <c r="C2459" s="179" t="s">
        <v>421</v>
      </c>
      <c r="D2459" s="179" t="s">
        <v>184</v>
      </c>
      <c r="E2459" s="179" t="s">
        <v>791</v>
      </c>
      <c r="F2459" s="37">
        <v>313.08</v>
      </c>
      <c r="G2459" s="179">
        <v>3</v>
      </c>
      <c r="H2459" s="179">
        <v>3</v>
      </c>
      <c r="I2459" s="37">
        <f>Table1[[#This Row],[SumOfPaid]]*Table1[[#This Row],[Actuarial Factor 6/13/22]]</f>
        <v>511.28284838094243</v>
      </c>
      <c r="J2459" s="33">
        <v>1.6330741292351554</v>
      </c>
      <c r="K2459" s="180" t="s">
        <v>374</v>
      </c>
      <c r="L2459" s="180" t="s">
        <v>805</v>
      </c>
      <c r="M2459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59" s="181" t="str">
        <f>IFERROR(IF(Table1[[#This Row],[Medicare Rate in CR]]&gt;0,"Y","N"),"N")</f>
        <v>Y</v>
      </c>
      <c r="O2459" s="40">
        <f>Table1[[#This Row],[Medicare Rate in CR]]*Table1[[#This Row],[SumOfUnits]]*Table1[[#This Row],[Actuarial Factor 6/13/22]]</f>
        <v>623.96496329816819</v>
      </c>
      <c r="P245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623.96496329816819</v>
      </c>
      <c r="Q2459" s="40">
        <f>Table1[[#This Row],[Trended Medicare Pricing for all RHCs]]-Table1[[#This Row],[SumOfSFY23 Estimated Payment 6/13/2022]]</f>
        <v>112.68211491722576</v>
      </c>
      <c r="R2459" s="181">
        <f>Table1[[#This Row],[SumOfUnits]]*Table1[[#This Row],[Actuarial Factor 6/13/22]]</f>
        <v>4.8992223877054659</v>
      </c>
    </row>
    <row r="2460" spans="1:18" x14ac:dyDescent="0.2">
      <c r="A2460" s="179" t="s">
        <v>115</v>
      </c>
      <c r="B2460" s="179" t="s">
        <v>627</v>
      </c>
      <c r="C2460" s="179" t="s">
        <v>421</v>
      </c>
      <c r="D2460" s="179" t="s">
        <v>184</v>
      </c>
      <c r="E2460" s="179" t="s">
        <v>788</v>
      </c>
      <c r="F2460" s="37">
        <v>104.36</v>
      </c>
      <c r="G2460" s="179">
        <v>1</v>
      </c>
      <c r="H2460" s="179">
        <v>1</v>
      </c>
      <c r="I2460" s="37">
        <f>Table1[[#This Row],[SumOfPaid]]*Table1[[#This Row],[Actuarial Factor 6/13/22]]</f>
        <v>204.22239147240492</v>
      </c>
      <c r="J2460" s="33">
        <v>1.9569029462668162</v>
      </c>
      <c r="K2460" s="180" t="s">
        <v>374</v>
      </c>
      <c r="L2460" s="180" t="s">
        <v>805</v>
      </c>
      <c r="M2460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60" s="181" t="str">
        <f>IFERROR(IF(Table1[[#This Row],[Medicare Rate in CR]]&gt;0,"Y","N"),"N")</f>
        <v>Y</v>
      </c>
      <c r="O2460" s="40">
        <f>Table1[[#This Row],[Medicare Rate in CR]]*Table1[[#This Row],[SumOfUnits]]*Table1[[#This Row],[Actuarial Factor 6/13/22]]</f>
        <v>249.23115923654171</v>
      </c>
      <c r="P246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249.23115923654171</v>
      </c>
      <c r="Q2460" s="40">
        <f>Table1[[#This Row],[Trended Medicare Pricing for all RHCs]]-Table1[[#This Row],[SumOfSFY23 Estimated Payment 6/13/2022]]</f>
        <v>45.008767764136792</v>
      </c>
      <c r="R2460" s="181">
        <f>Table1[[#This Row],[SumOfUnits]]*Table1[[#This Row],[Actuarial Factor 6/13/22]]</f>
        <v>1.9569029462668162</v>
      </c>
    </row>
    <row r="2461" spans="1:18" x14ac:dyDescent="0.2">
      <c r="A2461" s="179" t="s">
        <v>115</v>
      </c>
      <c r="B2461" s="179" t="s">
        <v>627</v>
      </c>
      <c r="C2461" s="179" t="s">
        <v>421</v>
      </c>
      <c r="D2461" s="179" t="s">
        <v>2</v>
      </c>
      <c r="E2461" s="179" t="s">
        <v>799</v>
      </c>
      <c r="F2461" s="37">
        <v>208.72</v>
      </c>
      <c r="G2461" s="179">
        <v>2</v>
      </c>
      <c r="H2461" s="179">
        <v>2</v>
      </c>
      <c r="I2461" s="37">
        <f>Table1[[#This Row],[SumOfPaid]]*Table1[[#This Row],[Actuarial Factor 6/13/22]]</f>
        <v>239.32254347165113</v>
      </c>
      <c r="J2461" s="33">
        <v>1.1466200817921193</v>
      </c>
      <c r="K2461" s="180" t="s">
        <v>374</v>
      </c>
      <c r="L2461" s="180" t="s">
        <v>805</v>
      </c>
      <c r="M2461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61" s="181" t="str">
        <f>IFERROR(IF(Table1[[#This Row],[Medicare Rate in CR]]&gt;0,"Y","N"),"N")</f>
        <v>Y</v>
      </c>
      <c r="O2461" s="40">
        <f>Table1[[#This Row],[Medicare Rate in CR]]*Table1[[#This Row],[SumOfUnits]]*Table1[[#This Row],[Actuarial Factor 6/13/22]]</f>
        <v>292.0670672340886</v>
      </c>
      <c r="P246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292.0670672340886</v>
      </c>
      <c r="Q2461" s="40">
        <f>Table1[[#This Row],[Trended Medicare Pricing for all RHCs]]-Table1[[#This Row],[SumOfSFY23 Estimated Payment 6/13/2022]]</f>
        <v>52.744523762437467</v>
      </c>
      <c r="R2461" s="181">
        <f>Table1[[#This Row],[SumOfUnits]]*Table1[[#This Row],[Actuarial Factor 6/13/22]]</f>
        <v>2.2932401635842385</v>
      </c>
    </row>
    <row r="2462" spans="1:18" x14ac:dyDescent="0.2">
      <c r="A2462" s="179" t="s">
        <v>115</v>
      </c>
      <c r="B2462" s="179" t="s">
        <v>627</v>
      </c>
      <c r="C2462" s="179" t="s">
        <v>421</v>
      </c>
      <c r="D2462" s="179" t="s">
        <v>185</v>
      </c>
      <c r="E2462" s="179" t="s">
        <v>795</v>
      </c>
      <c r="F2462" s="37">
        <v>311.54000000000002</v>
      </c>
      <c r="G2462" s="179">
        <v>3</v>
      </c>
      <c r="H2462" s="179">
        <v>3</v>
      </c>
      <c r="I2462" s="37">
        <f>Table1[[#This Row],[SumOfPaid]]*Table1[[#This Row],[Actuarial Factor 6/13/22]]</f>
        <v>360.55162066526532</v>
      </c>
      <c r="J2462" s="33">
        <v>1.1573204746269028</v>
      </c>
      <c r="K2462" s="180" t="s">
        <v>374</v>
      </c>
      <c r="L2462" s="180" t="s">
        <v>805</v>
      </c>
      <c r="M2462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62" s="181" t="str">
        <f>IFERROR(IF(Table1[[#This Row],[Medicare Rate in CR]]&gt;0,"Y","N"),"N")</f>
        <v>Y</v>
      </c>
      <c r="O2462" s="40">
        <f>Table1[[#This Row],[Medicare Rate in CR]]*Table1[[#This Row],[SumOfUnits]]*Table1[[#This Row],[Actuarial Factor 6/13/22]]</f>
        <v>442.18900694544698</v>
      </c>
      <c r="P246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442.18900694544698</v>
      </c>
      <c r="Q2462" s="40">
        <f>Table1[[#This Row],[Trended Medicare Pricing for all RHCs]]-Table1[[#This Row],[SumOfSFY23 Estimated Payment 6/13/2022]]</f>
        <v>81.637386280181659</v>
      </c>
      <c r="R2462" s="181">
        <f>Table1[[#This Row],[SumOfUnits]]*Table1[[#This Row],[Actuarial Factor 6/13/22]]</f>
        <v>3.4719614238807086</v>
      </c>
    </row>
    <row r="2463" spans="1:18" x14ac:dyDescent="0.2">
      <c r="A2463" s="179" t="s">
        <v>115</v>
      </c>
      <c r="B2463" s="179" t="s">
        <v>627</v>
      </c>
      <c r="C2463" s="179" t="s">
        <v>413</v>
      </c>
      <c r="D2463" s="179" t="s">
        <v>184</v>
      </c>
      <c r="E2463" s="179" t="s">
        <v>792</v>
      </c>
      <c r="F2463" s="37">
        <v>1236.92</v>
      </c>
      <c r="G2463" s="179">
        <v>12</v>
      </c>
      <c r="H2463" s="179">
        <v>12</v>
      </c>
      <c r="I2463" s="37">
        <f>Table1[[#This Row],[SumOfPaid]]*Table1[[#This Row],[Actuarial Factor 6/13/22]]</f>
        <v>1855.8124774827547</v>
      </c>
      <c r="J2463" s="33">
        <v>1.5003496406257111</v>
      </c>
      <c r="K2463" s="180" t="s">
        <v>374</v>
      </c>
      <c r="L2463" s="180" t="s">
        <v>805</v>
      </c>
      <c r="M2463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63" s="181" t="str">
        <f>IFERROR(IF(Table1[[#This Row],[Medicare Rate in CR]]&gt;0,"Y","N"),"N")</f>
        <v>Y</v>
      </c>
      <c r="O2463" s="40">
        <f>Table1[[#This Row],[Medicare Rate in CR]]*Table1[[#This Row],[SumOfUnits]]*Table1[[#This Row],[Actuarial Factor 6/13/22]]</f>
        <v>2293.0143627610869</v>
      </c>
      <c r="P246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2293.0143627610869</v>
      </c>
      <c r="Q2463" s="40">
        <f>Table1[[#This Row],[Trended Medicare Pricing for all RHCs]]-Table1[[#This Row],[SumOfSFY23 Estimated Payment 6/13/2022]]</f>
        <v>437.20188527833216</v>
      </c>
      <c r="R2463" s="181">
        <f>Table1[[#This Row],[SumOfUnits]]*Table1[[#This Row],[Actuarial Factor 6/13/22]]</f>
        <v>18.004195687508535</v>
      </c>
    </row>
    <row r="2464" spans="1:18" x14ac:dyDescent="0.2">
      <c r="A2464" s="179" t="s">
        <v>115</v>
      </c>
      <c r="B2464" s="179" t="s">
        <v>627</v>
      </c>
      <c r="C2464" s="179" t="s">
        <v>413</v>
      </c>
      <c r="D2464" s="179" t="s">
        <v>184</v>
      </c>
      <c r="E2464" s="179" t="s">
        <v>786</v>
      </c>
      <c r="F2464" s="37">
        <v>25344.599999999991</v>
      </c>
      <c r="G2464" s="179">
        <v>249</v>
      </c>
      <c r="H2464" s="179">
        <v>249</v>
      </c>
      <c r="I2464" s="37">
        <f>Table1[[#This Row],[SumOfPaid]]*Table1[[#This Row],[Actuarial Factor 6/13/22]]</f>
        <v>36024.761427509256</v>
      </c>
      <c r="J2464" s="33">
        <v>1.4213979083319235</v>
      </c>
      <c r="K2464" s="180" t="s">
        <v>374</v>
      </c>
      <c r="L2464" s="180" t="s">
        <v>805</v>
      </c>
      <c r="M2464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64" s="181" t="str">
        <f>IFERROR(IF(Table1[[#This Row],[Medicare Rate in CR]]&gt;0,"Y","N"),"N")</f>
        <v>Y</v>
      </c>
      <c r="O2464" s="40">
        <f>Table1[[#This Row],[Medicare Rate in CR]]*Table1[[#This Row],[SumOfUnits]]*Table1[[#This Row],[Actuarial Factor 6/13/22]]</f>
        <v>45076.280163683288</v>
      </c>
      <c r="P246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45076.280163683288</v>
      </c>
      <c r="Q2464" s="40">
        <f>Table1[[#This Row],[Trended Medicare Pricing for all RHCs]]-Table1[[#This Row],[SumOfSFY23 Estimated Payment 6/13/2022]]</f>
        <v>9051.5187361740318</v>
      </c>
      <c r="R2464" s="181">
        <f>Table1[[#This Row],[SumOfUnits]]*Table1[[#This Row],[Actuarial Factor 6/13/22]]</f>
        <v>353.92807917464893</v>
      </c>
    </row>
    <row r="2465" spans="1:18" x14ac:dyDescent="0.2">
      <c r="A2465" s="179" t="s">
        <v>115</v>
      </c>
      <c r="B2465" s="179" t="s">
        <v>627</v>
      </c>
      <c r="C2465" s="179" t="s">
        <v>413</v>
      </c>
      <c r="D2465" s="179" t="s">
        <v>184</v>
      </c>
      <c r="E2465" s="179" t="s">
        <v>790</v>
      </c>
      <c r="F2465" s="37">
        <v>3921.44</v>
      </c>
      <c r="G2465" s="179">
        <v>38</v>
      </c>
      <c r="H2465" s="179">
        <v>38</v>
      </c>
      <c r="I2465" s="37">
        <f>Table1[[#This Row],[SumOfPaid]]*Table1[[#This Row],[Actuarial Factor 6/13/22]]</f>
        <v>8438.8535196361372</v>
      </c>
      <c r="J2465" s="33">
        <v>2.1519782323932373</v>
      </c>
      <c r="K2465" s="180" t="s">
        <v>374</v>
      </c>
      <c r="L2465" s="180" t="s">
        <v>805</v>
      </c>
      <c r="M2465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65" s="181" t="str">
        <f>IFERROR(IF(Table1[[#This Row],[Medicare Rate in CR]]&gt;0,"Y","N"),"N")</f>
        <v>Y</v>
      </c>
      <c r="O2465" s="40">
        <f>Table1[[#This Row],[Medicare Rate in CR]]*Table1[[#This Row],[SumOfUnits]]*Table1[[#This Row],[Actuarial Factor 6/13/22]]</f>
        <v>10414.886011748904</v>
      </c>
      <c r="P246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10414.886011748904</v>
      </c>
      <c r="Q2465" s="40">
        <f>Table1[[#This Row],[Trended Medicare Pricing for all RHCs]]-Table1[[#This Row],[SumOfSFY23 Estimated Payment 6/13/2022]]</f>
        <v>1976.0324921127667</v>
      </c>
      <c r="R2465" s="181">
        <f>Table1[[#This Row],[SumOfUnits]]*Table1[[#This Row],[Actuarial Factor 6/13/22]]</f>
        <v>81.775172830943021</v>
      </c>
    </row>
    <row r="2466" spans="1:18" x14ac:dyDescent="0.2">
      <c r="A2466" s="179" t="s">
        <v>115</v>
      </c>
      <c r="B2466" s="179" t="s">
        <v>627</v>
      </c>
      <c r="C2466" s="179" t="s">
        <v>413</v>
      </c>
      <c r="D2466" s="179" t="s">
        <v>184</v>
      </c>
      <c r="E2466" s="179" t="s">
        <v>789</v>
      </c>
      <c r="F2466" s="37">
        <v>13472.949999999999</v>
      </c>
      <c r="G2466" s="179">
        <v>131</v>
      </c>
      <c r="H2466" s="179">
        <v>131</v>
      </c>
      <c r="I2466" s="37">
        <f>Table1[[#This Row],[SumOfPaid]]*Table1[[#This Row],[Actuarial Factor 6/13/22]]</f>
        <v>20362.805180532345</v>
      </c>
      <c r="J2466" s="33">
        <v>1.5113843056296021</v>
      </c>
      <c r="K2466" s="180" t="s">
        <v>374</v>
      </c>
      <c r="L2466" s="180" t="s">
        <v>805</v>
      </c>
      <c r="M2466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66" s="181" t="str">
        <f>IFERROR(IF(Table1[[#This Row],[Medicare Rate in CR]]&gt;0,"Y","N"),"N")</f>
        <v>Y</v>
      </c>
      <c r="O2466" s="40">
        <f>Table1[[#This Row],[Medicare Rate in CR]]*Table1[[#This Row],[SumOfUnits]]*Table1[[#This Row],[Actuarial Factor 6/13/22]]</f>
        <v>25216.177576613183</v>
      </c>
      <c r="P246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25216.177576613183</v>
      </c>
      <c r="Q2466" s="40">
        <f>Table1[[#This Row],[Trended Medicare Pricing for all RHCs]]-Table1[[#This Row],[SumOfSFY23 Estimated Payment 6/13/2022]]</f>
        <v>4853.3723960808384</v>
      </c>
      <c r="R2466" s="181">
        <f>Table1[[#This Row],[SumOfUnits]]*Table1[[#This Row],[Actuarial Factor 6/13/22]]</f>
        <v>197.99134403747789</v>
      </c>
    </row>
    <row r="2467" spans="1:18" x14ac:dyDescent="0.2">
      <c r="A2467" s="179" t="s">
        <v>115</v>
      </c>
      <c r="B2467" s="179" t="s">
        <v>627</v>
      </c>
      <c r="C2467" s="179" t="s">
        <v>413</v>
      </c>
      <c r="D2467" s="179" t="s">
        <v>184</v>
      </c>
      <c r="E2467" s="179" t="s">
        <v>791</v>
      </c>
      <c r="F2467" s="37">
        <v>21014.69999999999</v>
      </c>
      <c r="G2467" s="179">
        <v>203</v>
      </c>
      <c r="H2467" s="179">
        <v>203</v>
      </c>
      <c r="I2467" s="37">
        <f>Table1[[#This Row],[SumOfPaid]]*Table1[[#This Row],[Actuarial Factor 6/13/22]]</f>
        <v>35815.762501690981</v>
      </c>
      <c r="J2467" s="33">
        <v>1.7043194764470107</v>
      </c>
      <c r="K2467" s="180" t="s">
        <v>374</v>
      </c>
      <c r="L2467" s="180" t="s">
        <v>805</v>
      </c>
      <c r="M2467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67" s="181" t="str">
        <f>IFERROR(IF(Table1[[#This Row],[Medicare Rate in CR]]&gt;0,"Y","N"),"N")</f>
        <v>Y</v>
      </c>
      <c r="O2467" s="40">
        <f>Table1[[#This Row],[Medicare Rate in CR]]*Table1[[#This Row],[SumOfUnits]]*Table1[[#This Row],[Actuarial Factor 6/13/22]]</f>
        <v>44063.612089619128</v>
      </c>
      <c r="P246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44063.612089619128</v>
      </c>
      <c r="Q2467" s="40">
        <f>Table1[[#This Row],[Trended Medicare Pricing for all RHCs]]-Table1[[#This Row],[SumOfSFY23 Estimated Payment 6/13/2022]]</f>
        <v>8247.8495879281472</v>
      </c>
      <c r="R2467" s="181">
        <f>Table1[[#This Row],[SumOfUnits]]*Table1[[#This Row],[Actuarial Factor 6/13/22]]</f>
        <v>345.97685371874314</v>
      </c>
    </row>
    <row r="2468" spans="1:18" x14ac:dyDescent="0.2">
      <c r="A2468" s="179" t="s">
        <v>115</v>
      </c>
      <c r="B2468" s="179" t="s">
        <v>627</v>
      </c>
      <c r="C2468" s="179" t="s">
        <v>413</v>
      </c>
      <c r="D2468" s="179" t="s">
        <v>184</v>
      </c>
      <c r="E2468" s="179" t="s">
        <v>788</v>
      </c>
      <c r="F2468" s="37">
        <v>4360.3</v>
      </c>
      <c r="G2468" s="179">
        <v>42</v>
      </c>
      <c r="H2468" s="179">
        <v>42</v>
      </c>
      <c r="I2468" s="37">
        <f>Table1[[#This Row],[SumOfPaid]]*Table1[[#This Row],[Actuarial Factor 6/13/22]]</f>
        <v>9519.2801726298985</v>
      </c>
      <c r="J2468" s="33">
        <v>2.1831709223287157</v>
      </c>
      <c r="K2468" s="180" t="s">
        <v>374</v>
      </c>
      <c r="L2468" s="180" t="s">
        <v>805</v>
      </c>
      <c r="M2468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68" s="181" t="str">
        <f>IFERROR(IF(Table1[[#This Row],[Medicare Rate in CR]]&gt;0,"Y","N"),"N")</f>
        <v>Y</v>
      </c>
      <c r="O2468" s="40">
        <f>Table1[[#This Row],[Medicare Rate in CR]]*Table1[[#This Row],[SumOfUnits]]*Table1[[#This Row],[Actuarial Factor 6/13/22]]</f>
        <v>11678.043244046979</v>
      </c>
      <c r="P246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11678.043244046979</v>
      </c>
      <c r="Q2468" s="40">
        <f>Table1[[#This Row],[Trended Medicare Pricing for all RHCs]]-Table1[[#This Row],[SumOfSFY23 Estimated Payment 6/13/2022]]</f>
        <v>2158.7630714170809</v>
      </c>
      <c r="R2468" s="181">
        <f>Table1[[#This Row],[SumOfUnits]]*Table1[[#This Row],[Actuarial Factor 6/13/22]]</f>
        <v>91.693178737806065</v>
      </c>
    </row>
    <row r="2469" spans="1:18" x14ac:dyDescent="0.2">
      <c r="A2469" s="179" t="s">
        <v>115</v>
      </c>
      <c r="B2469" s="179" t="s">
        <v>627</v>
      </c>
      <c r="C2469" s="179" t="s">
        <v>413</v>
      </c>
      <c r="D2469" s="179" t="s">
        <v>184</v>
      </c>
      <c r="E2469" s="179" t="s">
        <v>787</v>
      </c>
      <c r="F2469" s="37">
        <v>21211.510000000002</v>
      </c>
      <c r="G2469" s="179">
        <v>209</v>
      </c>
      <c r="H2469" s="179">
        <v>209</v>
      </c>
      <c r="I2469" s="37">
        <f>Table1[[#This Row],[SumOfPaid]]*Table1[[#This Row],[Actuarial Factor 6/13/22]]</f>
        <v>26888.128293798953</v>
      </c>
      <c r="J2469" s="33">
        <v>1.2676197165500689</v>
      </c>
      <c r="K2469" s="180" t="s">
        <v>374</v>
      </c>
      <c r="L2469" s="180" t="s">
        <v>805</v>
      </c>
      <c r="M2469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69" s="181" t="str">
        <f>IFERROR(IF(Table1[[#This Row],[Medicare Rate in CR]]&gt;0,"Y","N"),"N")</f>
        <v>Y</v>
      </c>
      <c r="O2469" s="40">
        <f>Table1[[#This Row],[Medicare Rate in CR]]*Table1[[#This Row],[SumOfUnits]]*Table1[[#This Row],[Actuarial Factor 6/13/22]]</f>
        <v>33741.805843861708</v>
      </c>
      <c r="P246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33741.805843861708</v>
      </c>
      <c r="Q2469" s="40">
        <f>Table1[[#This Row],[Trended Medicare Pricing for all RHCs]]-Table1[[#This Row],[SumOfSFY23 Estimated Payment 6/13/2022]]</f>
        <v>6853.6775500627555</v>
      </c>
      <c r="R2469" s="181">
        <f>Table1[[#This Row],[SumOfUnits]]*Table1[[#This Row],[Actuarial Factor 6/13/22]]</f>
        <v>264.93252075896442</v>
      </c>
    </row>
    <row r="2470" spans="1:18" x14ac:dyDescent="0.2">
      <c r="A2470" s="179" t="s">
        <v>115</v>
      </c>
      <c r="B2470" s="179" t="s">
        <v>627</v>
      </c>
      <c r="C2470" s="179" t="s">
        <v>413</v>
      </c>
      <c r="D2470" s="179" t="s">
        <v>2</v>
      </c>
      <c r="E2470" s="179" t="s">
        <v>800</v>
      </c>
      <c r="F2470" s="37">
        <v>517.18000000000006</v>
      </c>
      <c r="G2470" s="179">
        <v>5</v>
      </c>
      <c r="H2470" s="179">
        <v>5</v>
      </c>
      <c r="I2470" s="37">
        <f>Table1[[#This Row],[SumOfPaid]]*Table1[[#This Row],[Actuarial Factor 6/13/22]]</f>
        <v>638.78410745492761</v>
      </c>
      <c r="J2470" s="33">
        <v>1.2351291764084604</v>
      </c>
      <c r="K2470" s="180" t="s">
        <v>374</v>
      </c>
      <c r="L2470" s="180" t="s">
        <v>805</v>
      </c>
      <c r="M2470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70" s="181" t="str">
        <f>IFERROR(IF(Table1[[#This Row],[Medicare Rate in CR]]&gt;0,"Y","N"),"N")</f>
        <v>Y</v>
      </c>
      <c r="O2470" s="40">
        <f>Table1[[#This Row],[Medicare Rate in CR]]*Table1[[#This Row],[SumOfUnits]]*Table1[[#This Row],[Actuarial Factor 6/13/22]]</f>
        <v>786.53025953690758</v>
      </c>
      <c r="P247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786.53025953690758</v>
      </c>
      <c r="Q2470" s="40">
        <f>Table1[[#This Row],[Trended Medicare Pricing for all RHCs]]-Table1[[#This Row],[SumOfSFY23 Estimated Payment 6/13/2022]]</f>
        <v>147.74615208197997</v>
      </c>
      <c r="R2470" s="181">
        <f>Table1[[#This Row],[SumOfUnits]]*Table1[[#This Row],[Actuarial Factor 6/13/22]]</f>
        <v>6.1756458820423017</v>
      </c>
    </row>
    <row r="2471" spans="1:18" x14ac:dyDescent="0.2">
      <c r="A2471" s="179" t="s">
        <v>115</v>
      </c>
      <c r="B2471" s="179" t="s">
        <v>627</v>
      </c>
      <c r="C2471" s="179" t="s">
        <v>413</v>
      </c>
      <c r="D2471" s="179" t="s">
        <v>2</v>
      </c>
      <c r="E2471" s="179" t="s">
        <v>798</v>
      </c>
      <c r="F2471" s="37">
        <v>198.22</v>
      </c>
      <c r="G2471" s="179">
        <v>2</v>
      </c>
      <c r="H2471" s="179">
        <v>2</v>
      </c>
      <c r="I2471" s="37">
        <f>Table1[[#This Row],[SumOfPaid]]*Table1[[#This Row],[Actuarial Factor 6/13/22]]</f>
        <v>295.42638641648063</v>
      </c>
      <c r="J2471" s="33">
        <v>1.4903964605815792</v>
      </c>
      <c r="K2471" s="180" t="s">
        <v>374</v>
      </c>
      <c r="L2471" s="180" t="s">
        <v>805</v>
      </c>
      <c r="M2471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71" s="181" t="str">
        <f>IFERROR(IF(Table1[[#This Row],[Medicare Rate in CR]]&gt;0,"Y","N"),"N")</f>
        <v>Y</v>
      </c>
      <c r="O2471" s="40">
        <f>Table1[[#This Row],[Medicare Rate in CR]]*Table1[[#This Row],[SumOfUnits]]*Table1[[#This Row],[Actuarial Factor 6/13/22]]</f>
        <v>379.63378643933981</v>
      </c>
      <c r="P247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379.63378643933981</v>
      </c>
      <c r="Q2471" s="40">
        <f>Table1[[#This Row],[Trended Medicare Pricing for all RHCs]]-Table1[[#This Row],[SumOfSFY23 Estimated Payment 6/13/2022]]</f>
        <v>84.20740002285919</v>
      </c>
      <c r="R2471" s="181">
        <f>Table1[[#This Row],[SumOfUnits]]*Table1[[#This Row],[Actuarial Factor 6/13/22]]</f>
        <v>2.9807929211631583</v>
      </c>
    </row>
    <row r="2472" spans="1:18" x14ac:dyDescent="0.2">
      <c r="A2472" s="179" t="s">
        <v>115</v>
      </c>
      <c r="B2472" s="179" t="s">
        <v>627</v>
      </c>
      <c r="C2472" s="179" t="s">
        <v>413</v>
      </c>
      <c r="D2472" s="179" t="s">
        <v>2</v>
      </c>
      <c r="E2472" s="179" t="s">
        <v>799</v>
      </c>
      <c r="F2472" s="37">
        <v>722.18999999999994</v>
      </c>
      <c r="G2472" s="179">
        <v>7</v>
      </c>
      <c r="H2472" s="179">
        <v>7</v>
      </c>
      <c r="I2472" s="37">
        <f>Table1[[#This Row],[SumOfPaid]]*Table1[[#This Row],[Actuarial Factor 6/13/22]]</f>
        <v>847.61576823790233</v>
      </c>
      <c r="J2472" s="33">
        <v>1.1736741968704945</v>
      </c>
      <c r="K2472" s="180" t="s">
        <v>374</v>
      </c>
      <c r="L2472" s="180" t="s">
        <v>805</v>
      </c>
      <c r="M2472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72" s="181" t="str">
        <f>IFERROR(IF(Table1[[#This Row],[Medicare Rate in CR]]&gt;0,"Y","N"),"N")</f>
        <v>Y</v>
      </c>
      <c r="O2472" s="40">
        <f>Table1[[#This Row],[Medicare Rate in CR]]*Table1[[#This Row],[SumOfUnits]]*Table1[[#This Row],[Actuarial Factor 6/13/22]]</f>
        <v>1046.3540199939832</v>
      </c>
      <c r="P247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1046.3540199939832</v>
      </c>
      <c r="Q2472" s="40">
        <f>Table1[[#This Row],[Trended Medicare Pricing for all RHCs]]-Table1[[#This Row],[SumOfSFY23 Estimated Payment 6/13/2022]]</f>
        <v>198.7382517560809</v>
      </c>
      <c r="R2472" s="181">
        <f>Table1[[#This Row],[SumOfUnits]]*Table1[[#This Row],[Actuarial Factor 6/13/22]]</f>
        <v>8.2157193780934605</v>
      </c>
    </row>
    <row r="2473" spans="1:18" x14ac:dyDescent="0.2">
      <c r="A2473" s="179" t="s">
        <v>115</v>
      </c>
      <c r="B2473" s="179" t="s">
        <v>627</v>
      </c>
      <c r="C2473" s="179" t="s">
        <v>413</v>
      </c>
      <c r="D2473" s="179" t="s">
        <v>2</v>
      </c>
      <c r="E2473" s="179" t="s">
        <v>803</v>
      </c>
      <c r="F2473" s="37">
        <v>104.36</v>
      </c>
      <c r="G2473" s="179">
        <v>1</v>
      </c>
      <c r="H2473" s="179">
        <v>1</v>
      </c>
      <c r="I2473" s="37">
        <f>Table1[[#This Row],[SumOfPaid]]*Table1[[#This Row],[Actuarial Factor 6/13/22]]</f>
        <v>205.95630878382298</v>
      </c>
      <c r="J2473" s="33">
        <v>1.9735177154448349</v>
      </c>
      <c r="K2473" s="180" t="s">
        <v>374</v>
      </c>
      <c r="L2473" s="180" t="s">
        <v>805</v>
      </c>
      <c r="M2473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73" s="181" t="str">
        <f>IFERROR(IF(Table1[[#This Row],[Medicare Rate in CR]]&gt;0,"Y","N"),"N")</f>
        <v>Y</v>
      </c>
      <c r="O2473" s="40">
        <f>Table1[[#This Row],[Medicare Rate in CR]]*Table1[[#This Row],[SumOfUnits]]*Table1[[#This Row],[Actuarial Factor 6/13/22]]</f>
        <v>251.34721623905418</v>
      </c>
      <c r="P247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251.34721623905418</v>
      </c>
      <c r="Q2473" s="40">
        <f>Table1[[#This Row],[Trended Medicare Pricing for all RHCs]]-Table1[[#This Row],[SumOfSFY23 Estimated Payment 6/13/2022]]</f>
        <v>45.390907455231201</v>
      </c>
      <c r="R2473" s="181">
        <f>Table1[[#This Row],[SumOfUnits]]*Table1[[#This Row],[Actuarial Factor 6/13/22]]</f>
        <v>1.9735177154448349</v>
      </c>
    </row>
    <row r="2474" spans="1:18" x14ac:dyDescent="0.2">
      <c r="A2474" s="179" t="s">
        <v>115</v>
      </c>
      <c r="B2474" s="179" t="s">
        <v>627</v>
      </c>
      <c r="C2474" s="179" t="s">
        <v>413</v>
      </c>
      <c r="D2474" s="179" t="s">
        <v>185</v>
      </c>
      <c r="E2474" s="179" t="s">
        <v>797</v>
      </c>
      <c r="F2474" s="37">
        <v>1288.43</v>
      </c>
      <c r="G2474" s="179">
        <v>13</v>
      </c>
      <c r="H2474" s="179">
        <v>13</v>
      </c>
      <c r="I2474" s="37">
        <f>Table1[[#This Row],[SumOfPaid]]*Table1[[#This Row],[Actuarial Factor 6/13/22]]</f>
        <v>1208.5121245022708</v>
      </c>
      <c r="J2474" s="33">
        <v>0.93797266789990208</v>
      </c>
      <c r="K2474" s="180" t="s">
        <v>374</v>
      </c>
      <c r="L2474" s="180" t="s">
        <v>805</v>
      </c>
      <c r="M2474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74" s="181" t="str">
        <f>IFERROR(IF(Table1[[#This Row],[Medicare Rate in CR]]&gt;0,"Y","N"),"N")</f>
        <v>Y</v>
      </c>
      <c r="O2474" s="40">
        <f>Table1[[#This Row],[Medicare Rate in CR]]*Table1[[#This Row],[SumOfUnits]]*Table1[[#This Row],[Actuarial Factor 6/13/22]]</f>
        <v>1552.9825867885099</v>
      </c>
      <c r="P247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1552.9825867885099</v>
      </c>
      <c r="Q2474" s="40">
        <f>Table1[[#This Row],[Trended Medicare Pricing for all RHCs]]-Table1[[#This Row],[SumOfSFY23 Estimated Payment 6/13/2022]]</f>
        <v>344.47046228623913</v>
      </c>
      <c r="R2474" s="181">
        <f>Table1[[#This Row],[SumOfUnits]]*Table1[[#This Row],[Actuarial Factor 6/13/22]]</f>
        <v>12.193644682698727</v>
      </c>
    </row>
    <row r="2475" spans="1:18" x14ac:dyDescent="0.2">
      <c r="A2475" s="179" t="s">
        <v>115</v>
      </c>
      <c r="B2475" s="179" t="s">
        <v>627</v>
      </c>
      <c r="C2475" s="179" t="s">
        <v>413</v>
      </c>
      <c r="D2475" s="179" t="s">
        <v>185</v>
      </c>
      <c r="E2475" s="179" t="s">
        <v>795</v>
      </c>
      <c r="F2475" s="37">
        <v>3013.7599999999998</v>
      </c>
      <c r="G2475" s="179">
        <v>30</v>
      </c>
      <c r="H2475" s="179">
        <v>30</v>
      </c>
      <c r="I2475" s="37">
        <f>Table1[[#This Row],[SumOfPaid]]*Table1[[#This Row],[Actuarial Factor 6/13/22]]</f>
        <v>3643.0514421702592</v>
      </c>
      <c r="J2475" s="33">
        <v>1.2088060901233872</v>
      </c>
      <c r="K2475" s="180" t="s">
        <v>374</v>
      </c>
      <c r="L2475" s="180" t="s">
        <v>805</v>
      </c>
      <c r="M2475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75" s="181" t="str">
        <f>IFERROR(IF(Table1[[#This Row],[Medicare Rate in CR]]&gt;0,"Y","N"),"N")</f>
        <v>Y</v>
      </c>
      <c r="O2475" s="40">
        <f>Table1[[#This Row],[Medicare Rate in CR]]*Table1[[#This Row],[SumOfUnits]]*Table1[[#This Row],[Actuarial Factor 6/13/22]]</f>
        <v>4618.606309143438</v>
      </c>
      <c r="P247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4618.606309143438</v>
      </c>
      <c r="Q2475" s="40">
        <f>Table1[[#This Row],[Trended Medicare Pricing for all RHCs]]-Table1[[#This Row],[SumOfSFY23 Estimated Payment 6/13/2022]]</f>
        <v>975.55486697317883</v>
      </c>
      <c r="R2475" s="181">
        <f>Table1[[#This Row],[SumOfUnits]]*Table1[[#This Row],[Actuarial Factor 6/13/22]]</f>
        <v>36.264182703701614</v>
      </c>
    </row>
    <row r="2476" spans="1:18" x14ac:dyDescent="0.2">
      <c r="A2476" s="179" t="s">
        <v>115</v>
      </c>
      <c r="B2476" s="179" t="s">
        <v>627</v>
      </c>
      <c r="C2476" s="179" t="s">
        <v>408</v>
      </c>
      <c r="D2476" s="179" t="s">
        <v>184</v>
      </c>
      <c r="E2476" s="179" t="s">
        <v>786</v>
      </c>
      <c r="F2476" s="37">
        <v>351.44</v>
      </c>
      <c r="G2476" s="179">
        <v>4</v>
      </c>
      <c r="H2476" s="179">
        <v>4</v>
      </c>
      <c r="I2476" s="37">
        <f>Table1[[#This Row],[SumOfPaid]]*Table1[[#This Row],[Actuarial Factor 6/13/22]]</f>
        <v>474.17426580742278</v>
      </c>
      <c r="J2476" s="33">
        <v>1.3492324886393774</v>
      </c>
      <c r="K2476" s="180" t="s">
        <v>374</v>
      </c>
      <c r="L2476" s="180" t="s">
        <v>805</v>
      </c>
      <c r="M2476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76" s="181" t="str">
        <f>IFERROR(IF(Table1[[#This Row],[Medicare Rate in CR]]&gt;0,"Y","N"),"N")</f>
        <v>Y</v>
      </c>
      <c r="O2476" s="40">
        <f>Table1[[#This Row],[Medicare Rate in CR]]*Table1[[#This Row],[SumOfUnits]]*Table1[[#This Row],[Actuarial Factor 6/13/22]]</f>
        <v>687.35299901244446</v>
      </c>
      <c r="P247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687.35299901244446</v>
      </c>
      <c r="Q2476" s="40">
        <f>Table1[[#This Row],[Trended Medicare Pricing for all RHCs]]-Table1[[#This Row],[SumOfSFY23 Estimated Payment 6/13/2022]]</f>
        <v>213.17873320502167</v>
      </c>
      <c r="R2476" s="181">
        <f>Table1[[#This Row],[SumOfUnits]]*Table1[[#This Row],[Actuarial Factor 6/13/22]]</f>
        <v>5.3969299545575096</v>
      </c>
    </row>
    <row r="2477" spans="1:18" x14ac:dyDescent="0.2">
      <c r="A2477" s="179" t="s">
        <v>115</v>
      </c>
      <c r="B2477" s="179" t="s">
        <v>627</v>
      </c>
      <c r="C2477" s="179" t="s">
        <v>408</v>
      </c>
      <c r="D2477" s="179" t="s">
        <v>184</v>
      </c>
      <c r="E2477" s="179" t="s">
        <v>789</v>
      </c>
      <c r="F2477" s="37">
        <v>560.16</v>
      </c>
      <c r="G2477" s="179">
        <v>6</v>
      </c>
      <c r="H2477" s="179">
        <v>6</v>
      </c>
      <c r="I2477" s="37">
        <f>Table1[[#This Row],[SumOfPaid]]*Table1[[#This Row],[Actuarial Factor 6/13/22]]</f>
        <v>844.62622395831772</v>
      </c>
      <c r="J2477" s="33">
        <v>1.5078303055525524</v>
      </c>
      <c r="K2477" s="180" t="s">
        <v>374</v>
      </c>
      <c r="L2477" s="180" t="s">
        <v>805</v>
      </c>
      <c r="M2477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77" s="181" t="str">
        <f>IFERROR(IF(Table1[[#This Row],[Medicare Rate in CR]]&gt;0,"Y","N"),"N")</f>
        <v>Y</v>
      </c>
      <c r="O2477" s="40">
        <f>Table1[[#This Row],[Medicare Rate in CR]]*Table1[[#This Row],[SumOfUnits]]*Table1[[#This Row],[Actuarial Factor 6/13/22]]</f>
        <v>1152.2236062910383</v>
      </c>
      <c r="P247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1152.2236062910383</v>
      </c>
      <c r="Q2477" s="40">
        <f>Table1[[#This Row],[Trended Medicare Pricing for all RHCs]]-Table1[[#This Row],[SumOfSFY23 Estimated Payment 6/13/2022]]</f>
        <v>307.5973823327206</v>
      </c>
      <c r="R2477" s="181">
        <f>Table1[[#This Row],[SumOfUnits]]*Table1[[#This Row],[Actuarial Factor 6/13/22]]</f>
        <v>9.0469818333153142</v>
      </c>
    </row>
    <row r="2478" spans="1:18" x14ac:dyDescent="0.2">
      <c r="A2478" s="179" t="s">
        <v>115</v>
      </c>
      <c r="B2478" s="179" t="s">
        <v>627</v>
      </c>
      <c r="C2478" s="179" t="s">
        <v>408</v>
      </c>
      <c r="D2478" s="179" t="s">
        <v>184</v>
      </c>
      <c r="E2478" s="179" t="s">
        <v>787</v>
      </c>
      <c r="F2478" s="37">
        <v>104.36</v>
      </c>
      <c r="G2478" s="179">
        <v>1</v>
      </c>
      <c r="H2478" s="179">
        <v>1</v>
      </c>
      <c r="I2478" s="37">
        <f>Table1[[#This Row],[SumOfPaid]]*Table1[[#This Row],[Actuarial Factor 6/13/22]]</f>
        <v>136.10882983813292</v>
      </c>
      <c r="J2478" s="33">
        <v>1.3042241264673526</v>
      </c>
      <c r="K2478" s="180" t="s">
        <v>374</v>
      </c>
      <c r="L2478" s="180" t="s">
        <v>805</v>
      </c>
      <c r="M2478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78" s="181" t="str">
        <f>IFERROR(IF(Table1[[#This Row],[Medicare Rate in CR]]&gt;0,"Y","N"),"N")</f>
        <v>Y</v>
      </c>
      <c r="O2478" s="40">
        <f>Table1[[#This Row],[Medicare Rate in CR]]*Table1[[#This Row],[SumOfUnits]]*Table1[[#This Row],[Actuarial Factor 6/13/22]]</f>
        <v>166.10598474688203</v>
      </c>
      <c r="P247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166.10598474688203</v>
      </c>
      <c r="Q2478" s="40">
        <f>Table1[[#This Row],[Trended Medicare Pricing for all RHCs]]-Table1[[#This Row],[SumOfSFY23 Estimated Payment 6/13/2022]]</f>
        <v>29.99715490874911</v>
      </c>
      <c r="R2478" s="181">
        <f>Table1[[#This Row],[SumOfUnits]]*Table1[[#This Row],[Actuarial Factor 6/13/22]]</f>
        <v>1.3042241264673526</v>
      </c>
    </row>
    <row r="2479" spans="1:18" x14ac:dyDescent="0.2">
      <c r="A2479" s="179" t="s">
        <v>115</v>
      </c>
      <c r="B2479" s="179" t="s">
        <v>627</v>
      </c>
      <c r="C2479" s="179" t="s">
        <v>424</v>
      </c>
      <c r="D2479" s="179" t="s">
        <v>184</v>
      </c>
      <c r="E2479" s="179" t="s">
        <v>786</v>
      </c>
      <c r="F2479" s="37">
        <v>302.58</v>
      </c>
      <c r="G2479" s="179">
        <v>3</v>
      </c>
      <c r="H2479" s="179">
        <v>3</v>
      </c>
      <c r="I2479" s="37">
        <f>Table1[[#This Row],[SumOfPaid]]*Table1[[#This Row],[Actuarial Factor 6/13/22]]</f>
        <v>428.92782193195967</v>
      </c>
      <c r="J2479" s="33">
        <v>1.4175683188973485</v>
      </c>
      <c r="K2479" s="180" t="s">
        <v>374</v>
      </c>
      <c r="L2479" s="180" t="s">
        <v>805</v>
      </c>
      <c r="M2479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79" s="181" t="str">
        <f>IFERROR(IF(Table1[[#This Row],[Medicare Rate in CR]]&gt;0,"Y","N"),"N")</f>
        <v>Y</v>
      </c>
      <c r="O2479" s="40">
        <f>Table1[[#This Row],[Medicare Rate in CR]]*Table1[[#This Row],[SumOfUnits]]*Table1[[#This Row],[Actuarial Factor 6/13/22]]</f>
        <v>541.62450328429884</v>
      </c>
      <c r="P247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541.62450328429884</v>
      </c>
      <c r="Q2479" s="40">
        <f>Table1[[#This Row],[Trended Medicare Pricing for all RHCs]]-Table1[[#This Row],[SumOfSFY23 Estimated Payment 6/13/2022]]</f>
        <v>112.69668135233917</v>
      </c>
      <c r="R2479" s="181">
        <f>Table1[[#This Row],[SumOfUnits]]*Table1[[#This Row],[Actuarial Factor 6/13/22]]</f>
        <v>4.2527049566920452</v>
      </c>
    </row>
    <row r="2480" spans="1:18" x14ac:dyDescent="0.2">
      <c r="A2480" s="179" t="s">
        <v>115</v>
      </c>
      <c r="B2480" s="179" t="s">
        <v>627</v>
      </c>
      <c r="C2480" s="179" t="s">
        <v>424</v>
      </c>
      <c r="D2480" s="179" t="s">
        <v>184</v>
      </c>
      <c r="E2480" s="179" t="s">
        <v>787</v>
      </c>
      <c r="F2480" s="37">
        <v>208.72</v>
      </c>
      <c r="G2480" s="179">
        <v>2</v>
      </c>
      <c r="H2480" s="179">
        <v>2</v>
      </c>
      <c r="I2480" s="37">
        <f>Table1[[#This Row],[SumOfPaid]]*Table1[[#This Row],[Actuarial Factor 6/13/22]]</f>
        <v>246.64703982675513</v>
      </c>
      <c r="J2480" s="33">
        <v>1.1817125327077191</v>
      </c>
      <c r="K2480" s="180" t="s">
        <v>374</v>
      </c>
      <c r="L2480" s="180" t="s">
        <v>805</v>
      </c>
      <c r="M2480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80" s="181" t="str">
        <f>IFERROR(IF(Table1[[#This Row],[Medicare Rate in CR]]&gt;0,"Y","N"),"N")</f>
        <v>Y</v>
      </c>
      <c r="O2480" s="40">
        <f>Table1[[#This Row],[Medicare Rate in CR]]*Table1[[#This Row],[SumOfUnits]]*Table1[[#This Row],[Actuarial Factor 6/13/22]]</f>
        <v>301.0058163313102</v>
      </c>
      <c r="P248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301.0058163313102</v>
      </c>
      <c r="Q2480" s="40">
        <f>Table1[[#This Row],[Trended Medicare Pricing for all RHCs]]-Table1[[#This Row],[SumOfSFY23 Estimated Payment 6/13/2022]]</f>
        <v>54.358776504555067</v>
      </c>
      <c r="R2480" s="181">
        <f>Table1[[#This Row],[SumOfUnits]]*Table1[[#This Row],[Actuarial Factor 6/13/22]]</f>
        <v>2.3634250654154383</v>
      </c>
    </row>
    <row r="2481" spans="1:18" x14ac:dyDescent="0.2">
      <c r="A2481" s="179" t="s">
        <v>115</v>
      </c>
      <c r="B2481" s="179" t="s">
        <v>627</v>
      </c>
      <c r="C2481" s="179" t="s">
        <v>381</v>
      </c>
      <c r="D2481" s="179" t="s">
        <v>184</v>
      </c>
      <c r="E2481" s="179" t="s">
        <v>792</v>
      </c>
      <c r="F2481" s="37">
        <v>2811.5599999999995</v>
      </c>
      <c r="G2481" s="179">
        <v>27</v>
      </c>
      <c r="H2481" s="179">
        <v>27</v>
      </c>
      <c r="I2481" s="37">
        <f>Table1[[#This Row],[SumOfPaid]]*Table1[[#This Row],[Actuarial Factor 6/13/22]]</f>
        <v>3989.4273897982121</v>
      </c>
      <c r="J2481" s="33">
        <v>1.4189373123099678</v>
      </c>
      <c r="K2481" s="180" t="s">
        <v>374</v>
      </c>
      <c r="L2481" s="180" t="s">
        <v>805</v>
      </c>
      <c r="M2481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81" s="181" t="str">
        <f>IFERROR(IF(Table1[[#This Row],[Medicare Rate in CR]]&gt;0,"Y","N"),"N")</f>
        <v>Y</v>
      </c>
      <c r="O2481" s="40">
        <f>Table1[[#This Row],[Medicare Rate in CR]]*Table1[[#This Row],[SumOfUnits]]*Table1[[#This Row],[Actuarial Factor 6/13/22]]</f>
        <v>4879.3281145865321</v>
      </c>
      <c r="P248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4879.3281145865321</v>
      </c>
      <c r="Q2481" s="40">
        <f>Table1[[#This Row],[Trended Medicare Pricing for all RHCs]]-Table1[[#This Row],[SumOfSFY23 Estimated Payment 6/13/2022]]</f>
        <v>889.90072478832008</v>
      </c>
      <c r="R2481" s="181">
        <f>Table1[[#This Row],[SumOfUnits]]*Table1[[#This Row],[Actuarial Factor 6/13/22]]</f>
        <v>38.311307432369134</v>
      </c>
    </row>
    <row r="2482" spans="1:18" x14ac:dyDescent="0.2">
      <c r="A2482" s="179" t="s">
        <v>115</v>
      </c>
      <c r="B2482" s="179" t="s">
        <v>627</v>
      </c>
      <c r="C2482" s="179" t="s">
        <v>381</v>
      </c>
      <c r="D2482" s="179" t="s">
        <v>184</v>
      </c>
      <c r="E2482" s="179" t="s">
        <v>786</v>
      </c>
      <c r="F2482" s="37">
        <v>152497.40000000014</v>
      </c>
      <c r="G2482" s="179">
        <v>1473</v>
      </c>
      <c r="H2482" s="179">
        <v>1473</v>
      </c>
      <c r="I2482" s="37">
        <f>Table1[[#This Row],[SumOfPaid]]*Table1[[#This Row],[Actuarial Factor 6/13/22]]</f>
        <v>207096.3290582198</v>
      </c>
      <c r="J2482" s="33">
        <v>1.3580318684660828</v>
      </c>
      <c r="K2482" s="180" t="s">
        <v>374</v>
      </c>
      <c r="L2482" s="180" t="s">
        <v>805</v>
      </c>
      <c r="M2482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82" s="181" t="str">
        <f>IFERROR(IF(Table1[[#This Row],[Medicare Rate in CR]]&gt;0,"Y","N"),"N")</f>
        <v>Y</v>
      </c>
      <c r="O2482" s="40">
        <f>Table1[[#This Row],[Medicare Rate in CR]]*Table1[[#This Row],[SumOfUnits]]*Table1[[#This Row],[Actuarial Factor 6/13/22]]</f>
        <v>254768.51680502878</v>
      </c>
      <c r="P248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254768.51680502878</v>
      </c>
      <c r="Q2482" s="40">
        <f>Table1[[#This Row],[Trended Medicare Pricing for all RHCs]]-Table1[[#This Row],[SumOfSFY23 Estimated Payment 6/13/2022]]</f>
        <v>47672.187746808981</v>
      </c>
      <c r="R2482" s="181">
        <f>Table1[[#This Row],[SumOfUnits]]*Table1[[#This Row],[Actuarial Factor 6/13/22]]</f>
        <v>2000.3809422505399</v>
      </c>
    </row>
    <row r="2483" spans="1:18" x14ac:dyDescent="0.2">
      <c r="A2483" s="179" t="s">
        <v>115</v>
      </c>
      <c r="B2483" s="179" t="s">
        <v>627</v>
      </c>
      <c r="C2483" s="179" t="s">
        <v>381</v>
      </c>
      <c r="D2483" s="179" t="s">
        <v>184</v>
      </c>
      <c r="E2483" s="179" t="s">
        <v>790</v>
      </c>
      <c r="F2483" s="37">
        <v>34282.919999999991</v>
      </c>
      <c r="G2483" s="179">
        <v>331</v>
      </c>
      <c r="H2483" s="179">
        <v>331</v>
      </c>
      <c r="I2483" s="37">
        <f>Table1[[#This Row],[SumOfPaid]]*Table1[[#This Row],[Actuarial Factor 6/13/22]]</f>
        <v>70213.881536335568</v>
      </c>
      <c r="J2483" s="33">
        <v>2.048071795994495</v>
      </c>
      <c r="K2483" s="180" t="s">
        <v>374</v>
      </c>
      <c r="L2483" s="180" t="s">
        <v>805</v>
      </c>
      <c r="M2483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83" s="181" t="str">
        <f>IFERROR(IF(Table1[[#This Row],[Medicare Rate in CR]]&gt;0,"Y","N"),"N")</f>
        <v>Y</v>
      </c>
      <c r="O2483" s="40">
        <f>Table1[[#This Row],[Medicare Rate in CR]]*Table1[[#This Row],[SumOfUnits]]*Table1[[#This Row],[Actuarial Factor 6/13/22]]</f>
        <v>86338.84232343128</v>
      </c>
      <c r="P248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86338.84232343128</v>
      </c>
      <c r="Q2483" s="40">
        <f>Table1[[#This Row],[Trended Medicare Pricing for all RHCs]]-Table1[[#This Row],[SumOfSFY23 Estimated Payment 6/13/2022]]</f>
        <v>16124.960787095712</v>
      </c>
      <c r="R2483" s="181">
        <f>Table1[[#This Row],[SumOfUnits]]*Table1[[#This Row],[Actuarial Factor 6/13/22]]</f>
        <v>677.91176447417786</v>
      </c>
    </row>
    <row r="2484" spans="1:18" x14ac:dyDescent="0.2">
      <c r="A2484" s="179" t="s">
        <v>115</v>
      </c>
      <c r="B2484" s="179" t="s">
        <v>627</v>
      </c>
      <c r="C2484" s="179" t="s">
        <v>381</v>
      </c>
      <c r="D2484" s="179" t="s">
        <v>184</v>
      </c>
      <c r="E2484" s="179" t="s">
        <v>793</v>
      </c>
      <c r="F2484" s="37">
        <v>104.36</v>
      </c>
      <c r="G2484" s="179">
        <v>1</v>
      </c>
      <c r="H2484" s="179">
        <v>1</v>
      </c>
      <c r="I2484" s="37">
        <f>Table1[[#This Row],[SumOfPaid]]*Table1[[#This Row],[Actuarial Factor 6/13/22]]</f>
        <v>213.7367726299855</v>
      </c>
      <c r="J2484" s="33">
        <v>2.048071795994495</v>
      </c>
      <c r="K2484" s="180" t="s">
        <v>374</v>
      </c>
      <c r="L2484" s="180" t="s">
        <v>805</v>
      </c>
      <c r="M2484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84" s="181" t="str">
        <f>IFERROR(IF(Table1[[#This Row],[Medicare Rate in CR]]&gt;0,"Y","N"),"N")</f>
        <v>Y</v>
      </c>
      <c r="O2484" s="40">
        <f>Table1[[#This Row],[Medicare Rate in CR]]*Table1[[#This Row],[SumOfUnits]]*Table1[[#This Row],[Actuarial Factor 6/13/22]]</f>
        <v>260.84242393785888</v>
      </c>
      <c r="P248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260.84242393785888</v>
      </c>
      <c r="Q2484" s="40">
        <f>Table1[[#This Row],[Trended Medicare Pricing for all RHCs]]-Table1[[#This Row],[SumOfSFY23 Estimated Payment 6/13/2022]]</f>
        <v>47.105651307873387</v>
      </c>
      <c r="R2484" s="181">
        <f>Table1[[#This Row],[SumOfUnits]]*Table1[[#This Row],[Actuarial Factor 6/13/22]]</f>
        <v>2.048071795994495</v>
      </c>
    </row>
    <row r="2485" spans="1:18" x14ac:dyDescent="0.2">
      <c r="A2485" s="179" t="s">
        <v>115</v>
      </c>
      <c r="B2485" s="179" t="s">
        <v>627</v>
      </c>
      <c r="C2485" s="179" t="s">
        <v>381</v>
      </c>
      <c r="D2485" s="179" t="s">
        <v>184</v>
      </c>
      <c r="E2485" s="179" t="s">
        <v>789</v>
      </c>
      <c r="F2485" s="37">
        <v>119117.99000000019</v>
      </c>
      <c r="G2485" s="179">
        <v>1150</v>
      </c>
      <c r="H2485" s="179">
        <v>1150</v>
      </c>
      <c r="I2485" s="37">
        <f>Table1[[#This Row],[SumOfPaid]]*Table1[[#This Row],[Actuarial Factor 6/13/22]]</f>
        <v>177049.96323703631</v>
      </c>
      <c r="J2485" s="33">
        <v>1.4863410911906423</v>
      </c>
      <c r="K2485" s="180" t="s">
        <v>374</v>
      </c>
      <c r="L2485" s="180" t="s">
        <v>805</v>
      </c>
      <c r="M2485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85" s="181" t="str">
        <f>IFERROR(IF(Table1[[#This Row],[Medicare Rate in CR]]&gt;0,"Y","N"),"N")</f>
        <v>Y</v>
      </c>
      <c r="O2485" s="40">
        <f>Table1[[#This Row],[Medicare Rate in CR]]*Table1[[#This Row],[SumOfUnits]]*Table1[[#This Row],[Actuarial Factor 6/13/22]]</f>
        <v>217695.46158014622</v>
      </c>
      <c r="P248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217695.46158014622</v>
      </c>
      <c r="Q2485" s="40">
        <f>Table1[[#This Row],[Trended Medicare Pricing for all RHCs]]-Table1[[#This Row],[SumOfSFY23 Estimated Payment 6/13/2022]]</f>
        <v>40645.49834310991</v>
      </c>
      <c r="R2485" s="181">
        <f>Table1[[#This Row],[SumOfUnits]]*Table1[[#This Row],[Actuarial Factor 6/13/22]]</f>
        <v>1709.2922548692386</v>
      </c>
    </row>
    <row r="2486" spans="1:18" x14ac:dyDescent="0.2">
      <c r="A2486" s="179" t="s">
        <v>115</v>
      </c>
      <c r="B2486" s="179" t="s">
        <v>627</v>
      </c>
      <c r="C2486" s="179" t="s">
        <v>381</v>
      </c>
      <c r="D2486" s="179" t="s">
        <v>184</v>
      </c>
      <c r="E2486" s="179" t="s">
        <v>791</v>
      </c>
      <c r="F2486" s="37">
        <v>86332.380000000194</v>
      </c>
      <c r="G2486" s="179">
        <v>832</v>
      </c>
      <c r="H2486" s="179">
        <v>832</v>
      </c>
      <c r="I2486" s="37">
        <f>Table1[[#This Row],[SumOfPaid]]*Table1[[#This Row],[Actuarial Factor 6/13/22]]</f>
        <v>139679.83347381378</v>
      </c>
      <c r="J2486" s="33">
        <v>1.6179309949964713</v>
      </c>
      <c r="K2486" s="180" t="s">
        <v>374</v>
      </c>
      <c r="L2486" s="180" t="s">
        <v>805</v>
      </c>
      <c r="M2486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86" s="181" t="str">
        <f>IFERROR(IF(Table1[[#This Row],[Medicare Rate in CR]]&gt;0,"Y","N"),"N")</f>
        <v>Y</v>
      </c>
      <c r="O2486" s="40">
        <f>Table1[[#This Row],[Medicare Rate in CR]]*Table1[[#This Row],[SumOfUnits]]*Table1[[#This Row],[Actuarial Factor 6/13/22]]</f>
        <v>171441.66334692849</v>
      </c>
      <c r="P248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171441.66334692849</v>
      </c>
      <c r="Q2486" s="40">
        <f>Table1[[#This Row],[Trended Medicare Pricing for all RHCs]]-Table1[[#This Row],[SumOfSFY23 Estimated Payment 6/13/2022]]</f>
        <v>31761.829873114708</v>
      </c>
      <c r="R2486" s="181">
        <f>Table1[[#This Row],[SumOfUnits]]*Table1[[#This Row],[Actuarial Factor 6/13/22]]</f>
        <v>1346.1185878370641</v>
      </c>
    </row>
    <row r="2487" spans="1:18" x14ac:dyDescent="0.2">
      <c r="A2487" s="179" t="s">
        <v>115</v>
      </c>
      <c r="B2487" s="179" t="s">
        <v>627</v>
      </c>
      <c r="C2487" s="179" t="s">
        <v>381</v>
      </c>
      <c r="D2487" s="179" t="s">
        <v>184</v>
      </c>
      <c r="E2487" s="179" t="s">
        <v>788</v>
      </c>
      <c r="F2487" s="37">
        <v>9788.2799999999988</v>
      </c>
      <c r="G2487" s="179">
        <v>94</v>
      </c>
      <c r="H2487" s="179">
        <v>94</v>
      </c>
      <c r="I2487" s="37">
        <f>Table1[[#This Row],[SumOfPaid]]*Table1[[#This Row],[Actuarial Factor 6/13/22]]</f>
        <v>17958.274319254499</v>
      </c>
      <c r="J2487" s="33">
        <v>1.8346710882049249</v>
      </c>
      <c r="K2487" s="180" t="s">
        <v>374</v>
      </c>
      <c r="L2487" s="180" t="s">
        <v>805</v>
      </c>
      <c r="M2487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87" s="181" t="str">
        <f>IFERROR(IF(Table1[[#This Row],[Medicare Rate in CR]]&gt;0,"Y","N"),"N")</f>
        <v>Y</v>
      </c>
      <c r="O2487" s="40">
        <f>Table1[[#This Row],[Medicare Rate in CR]]*Table1[[#This Row],[SumOfUnits]]*Table1[[#This Row],[Actuarial Factor 6/13/22]]</f>
        <v>21964.388720615247</v>
      </c>
      <c r="P248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21964.388720615247</v>
      </c>
      <c r="Q2487" s="40">
        <f>Table1[[#This Row],[Trended Medicare Pricing for all RHCs]]-Table1[[#This Row],[SumOfSFY23 Estimated Payment 6/13/2022]]</f>
        <v>4006.1144013607482</v>
      </c>
      <c r="R2487" s="181">
        <f>Table1[[#This Row],[SumOfUnits]]*Table1[[#This Row],[Actuarial Factor 6/13/22]]</f>
        <v>172.45908229126294</v>
      </c>
    </row>
    <row r="2488" spans="1:18" x14ac:dyDescent="0.2">
      <c r="A2488" s="179" t="s">
        <v>115</v>
      </c>
      <c r="B2488" s="179" t="s">
        <v>627</v>
      </c>
      <c r="C2488" s="179" t="s">
        <v>381</v>
      </c>
      <c r="D2488" s="179" t="s">
        <v>184</v>
      </c>
      <c r="E2488" s="179" t="s">
        <v>787</v>
      </c>
      <c r="F2488" s="37">
        <v>123950.5100000001</v>
      </c>
      <c r="G2488" s="179">
        <v>1195</v>
      </c>
      <c r="H2488" s="179">
        <v>1195</v>
      </c>
      <c r="I2488" s="37">
        <f>Table1[[#This Row],[SumOfPaid]]*Table1[[#This Row],[Actuarial Factor 6/13/22]]</f>
        <v>150003.60259615889</v>
      </c>
      <c r="J2488" s="33">
        <v>1.210189474784402</v>
      </c>
      <c r="K2488" s="180" t="s">
        <v>374</v>
      </c>
      <c r="L2488" s="180" t="s">
        <v>805</v>
      </c>
      <c r="M2488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88" s="181" t="str">
        <f>IFERROR(IF(Table1[[#This Row],[Medicare Rate in CR]]&gt;0,"Y","N"),"N")</f>
        <v>Y</v>
      </c>
      <c r="O2488" s="40">
        <f>Table1[[#This Row],[Medicare Rate in CR]]*Table1[[#This Row],[SumOfUnits]]*Table1[[#This Row],[Actuarial Factor 6/13/22]]</f>
        <v>184185.02915270702</v>
      </c>
      <c r="P248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184185.02915270702</v>
      </c>
      <c r="Q2488" s="40">
        <f>Table1[[#This Row],[Trended Medicare Pricing for all RHCs]]-Table1[[#This Row],[SumOfSFY23 Estimated Payment 6/13/2022]]</f>
        <v>34181.426556548133</v>
      </c>
      <c r="R2488" s="181">
        <f>Table1[[#This Row],[SumOfUnits]]*Table1[[#This Row],[Actuarial Factor 6/13/22]]</f>
        <v>1446.1764223673604</v>
      </c>
    </row>
    <row r="2489" spans="1:18" x14ac:dyDescent="0.2">
      <c r="A2489" s="179" t="s">
        <v>115</v>
      </c>
      <c r="B2489" s="179" t="s">
        <v>627</v>
      </c>
      <c r="C2489" s="179" t="s">
        <v>381</v>
      </c>
      <c r="D2489" s="179" t="s">
        <v>2</v>
      </c>
      <c r="E2489" s="179" t="s">
        <v>802</v>
      </c>
      <c r="F2489" s="37">
        <v>99.11</v>
      </c>
      <c r="G2489" s="179">
        <v>1</v>
      </c>
      <c r="H2489" s="179">
        <v>1</v>
      </c>
      <c r="I2489" s="37">
        <f>Table1[[#This Row],[SumOfPaid]]*Table1[[#This Row],[Actuarial Factor 6/13/22]]</f>
        <v>130.19043295838568</v>
      </c>
      <c r="J2489" s="33">
        <v>1.3135953280030843</v>
      </c>
      <c r="K2489" s="180" t="s">
        <v>374</v>
      </c>
      <c r="L2489" s="180" t="s">
        <v>805</v>
      </c>
      <c r="M2489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89" s="181" t="str">
        <f>IFERROR(IF(Table1[[#This Row],[Medicare Rate in CR]]&gt;0,"Y","N"),"N")</f>
        <v>Y</v>
      </c>
      <c r="O2489" s="40">
        <f>Table1[[#This Row],[Medicare Rate in CR]]*Table1[[#This Row],[SumOfUnits]]*Table1[[#This Row],[Actuarial Factor 6/13/22]]</f>
        <v>167.29950097447281</v>
      </c>
      <c r="P248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167.29950097447281</v>
      </c>
      <c r="Q2489" s="40">
        <f>Table1[[#This Row],[Trended Medicare Pricing for all RHCs]]-Table1[[#This Row],[SumOfSFY23 Estimated Payment 6/13/2022]]</f>
        <v>37.109068016087122</v>
      </c>
      <c r="R2489" s="181">
        <f>Table1[[#This Row],[SumOfUnits]]*Table1[[#This Row],[Actuarial Factor 6/13/22]]</f>
        <v>1.3135953280030843</v>
      </c>
    </row>
    <row r="2490" spans="1:18" x14ac:dyDescent="0.2">
      <c r="A2490" s="179" t="s">
        <v>115</v>
      </c>
      <c r="B2490" s="179" t="s">
        <v>627</v>
      </c>
      <c r="C2490" s="179" t="s">
        <v>381</v>
      </c>
      <c r="D2490" s="179" t="s">
        <v>2</v>
      </c>
      <c r="E2490" s="179" t="s">
        <v>804</v>
      </c>
      <c r="F2490" s="37">
        <v>406.99</v>
      </c>
      <c r="G2490" s="179">
        <v>5</v>
      </c>
      <c r="H2490" s="179">
        <v>5</v>
      </c>
      <c r="I2490" s="37">
        <f>Table1[[#This Row],[SumOfPaid]]*Table1[[#This Row],[Actuarial Factor 6/13/22]]</f>
        <v>549.24432827205328</v>
      </c>
      <c r="J2490" s="33">
        <v>1.3495278219908433</v>
      </c>
      <c r="K2490" s="180" t="s">
        <v>374</v>
      </c>
      <c r="L2490" s="180" t="s">
        <v>805</v>
      </c>
      <c r="M2490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90" s="181" t="str">
        <f>IFERROR(IF(Table1[[#This Row],[Medicare Rate in CR]]&gt;0,"Y","N"),"N")</f>
        <v>Y</v>
      </c>
      <c r="O2490" s="40">
        <f>Table1[[#This Row],[Medicare Rate in CR]]*Table1[[#This Row],[SumOfUnits]]*Table1[[#This Row],[Actuarial Factor 6/13/22]]</f>
        <v>859.37931704376899</v>
      </c>
      <c r="P249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859.37931704376899</v>
      </c>
      <c r="Q2490" s="40">
        <f>Table1[[#This Row],[Trended Medicare Pricing for all RHCs]]-Table1[[#This Row],[SumOfSFY23 Estimated Payment 6/13/2022]]</f>
        <v>310.13498877171571</v>
      </c>
      <c r="R2490" s="181">
        <f>Table1[[#This Row],[SumOfUnits]]*Table1[[#This Row],[Actuarial Factor 6/13/22]]</f>
        <v>6.7476391099542168</v>
      </c>
    </row>
    <row r="2491" spans="1:18" x14ac:dyDescent="0.2">
      <c r="A2491" s="179" t="s">
        <v>115</v>
      </c>
      <c r="B2491" s="179" t="s">
        <v>627</v>
      </c>
      <c r="C2491" s="179" t="s">
        <v>381</v>
      </c>
      <c r="D2491" s="179" t="s">
        <v>2</v>
      </c>
      <c r="E2491" s="179" t="s">
        <v>800</v>
      </c>
      <c r="F2491" s="37">
        <v>2132.27</v>
      </c>
      <c r="G2491" s="179">
        <v>22</v>
      </c>
      <c r="H2491" s="179">
        <v>22</v>
      </c>
      <c r="I2491" s="37">
        <f>Table1[[#This Row],[SumOfPaid]]*Table1[[#This Row],[Actuarial Factor 6/13/22]]</f>
        <v>2805.5087079141413</v>
      </c>
      <c r="J2491" s="33">
        <v>1.3157380200040996</v>
      </c>
      <c r="K2491" s="180" t="s">
        <v>374</v>
      </c>
      <c r="L2491" s="180" t="s">
        <v>805</v>
      </c>
      <c r="M2491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91" s="181" t="str">
        <f>IFERROR(IF(Table1[[#This Row],[Medicare Rate in CR]]&gt;0,"Y","N"),"N")</f>
        <v>Y</v>
      </c>
      <c r="O2491" s="40">
        <f>Table1[[#This Row],[Medicare Rate in CR]]*Table1[[#This Row],[SumOfUnits]]*Table1[[#This Row],[Actuarial Factor 6/13/22]]</f>
        <v>3686.5926730098868</v>
      </c>
      <c r="P249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3686.5926730098868</v>
      </c>
      <c r="Q2491" s="40">
        <f>Table1[[#This Row],[Trended Medicare Pricing for all RHCs]]-Table1[[#This Row],[SumOfSFY23 Estimated Payment 6/13/2022]]</f>
        <v>881.0839650957455</v>
      </c>
      <c r="R2491" s="181">
        <f>Table1[[#This Row],[SumOfUnits]]*Table1[[#This Row],[Actuarial Factor 6/13/22]]</f>
        <v>28.946236440090189</v>
      </c>
    </row>
    <row r="2492" spans="1:18" x14ac:dyDescent="0.2">
      <c r="A2492" s="179" t="s">
        <v>115</v>
      </c>
      <c r="B2492" s="179" t="s">
        <v>627</v>
      </c>
      <c r="C2492" s="179" t="s">
        <v>381</v>
      </c>
      <c r="D2492" s="179" t="s">
        <v>2</v>
      </c>
      <c r="E2492" s="179" t="s">
        <v>798</v>
      </c>
      <c r="F2492" s="37">
        <v>1986.86</v>
      </c>
      <c r="G2492" s="179">
        <v>20</v>
      </c>
      <c r="H2492" s="179">
        <v>20</v>
      </c>
      <c r="I2492" s="37">
        <f>Table1[[#This Row],[SumOfPaid]]*Table1[[#This Row],[Actuarial Factor 6/13/22]]</f>
        <v>2970.1765196967503</v>
      </c>
      <c r="J2492" s="33">
        <v>1.4949098173483539</v>
      </c>
      <c r="K2492" s="180" t="s">
        <v>374</v>
      </c>
      <c r="L2492" s="180" t="s">
        <v>805</v>
      </c>
      <c r="M2492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92" s="181" t="str">
        <f>IFERROR(IF(Table1[[#This Row],[Medicare Rate in CR]]&gt;0,"Y","N"),"N")</f>
        <v>Y</v>
      </c>
      <c r="O2492" s="40">
        <f>Table1[[#This Row],[Medicare Rate in CR]]*Table1[[#This Row],[SumOfUnits]]*Table1[[#This Row],[Actuarial Factor 6/13/22]]</f>
        <v>3807.8342867497267</v>
      </c>
      <c r="P249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3807.8342867497267</v>
      </c>
      <c r="Q2492" s="40">
        <f>Table1[[#This Row],[Trended Medicare Pricing for all RHCs]]-Table1[[#This Row],[SumOfSFY23 Estimated Payment 6/13/2022]]</f>
        <v>837.6577670529764</v>
      </c>
      <c r="R2492" s="181">
        <f>Table1[[#This Row],[SumOfUnits]]*Table1[[#This Row],[Actuarial Factor 6/13/22]]</f>
        <v>29.89819634696708</v>
      </c>
    </row>
    <row r="2493" spans="1:18" x14ac:dyDescent="0.2">
      <c r="A2493" s="179" t="s">
        <v>115</v>
      </c>
      <c r="B2493" s="179" t="s">
        <v>627</v>
      </c>
      <c r="C2493" s="179" t="s">
        <v>381</v>
      </c>
      <c r="D2493" s="179" t="s">
        <v>2</v>
      </c>
      <c r="E2493" s="179" t="s">
        <v>799</v>
      </c>
      <c r="F2493" s="37">
        <v>4066.4199999999996</v>
      </c>
      <c r="G2493" s="179">
        <v>44</v>
      </c>
      <c r="H2493" s="179">
        <v>44</v>
      </c>
      <c r="I2493" s="37">
        <f>Table1[[#This Row],[SumOfPaid]]*Table1[[#This Row],[Actuarial Factor 6/13/22]]</f>
        <v>4837.6581278164094</v>
      </c>
      <c r="J2493" s="33">
        <v>1.1896602239356511</v>
      </c>
      <c r="K2493" s="180" t="s">
        <v>374</v>
      </c>
      <c r="L2493" s="180" t="s">
        <v>805</v>
      </c>
      <c r="M2493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93" s="181" t="str">
        <f>IFERROR(IF(Table1[[#This Row],[Medicare Rate in CR]]&gt;0,"Y","N"),"N")</f>
        <v>Y</v>
      </c>
      <c r="O2493" s="40">
        <f>Table1[[#This Row],[Medicare Rate in CR]]*Table1[[#This Row],[SumOfUnits]]*Table1[[#This Row],[Actuarial Factor 6/13/22]]</f>
        <v>6666.6655492995587</v>
      </c>
      <c r="P249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6666.6655492995587</v>
      </c>
      <c r="Q2493" s="40">
        <f>Table1[[#This Row],[Trended Medicare Pricing for all RHCs]]-Table1[[#This Row],[SumOfSFY23 Estimated Payment 6/13/2022]]</f>
        <v>1829.0074214831493</v>
      </c>
      <c r="R2493" s="181">
        <f>Table1[[#This Row],[SumOfUnits]]*Table1[[#This Row],[Actuarial Factor 6/13/22]]</f>
        <v>52.345049853168646</v>
      </c>
    </row>
    <row r="2494" spans="1:18" x14ac:dyDescent="0.2">
      <c r="A2494" s="179" t="s">
        <v>115</v>
      </c>
      <c r="B2494" s="179" t="s">
        <v>627</v>
      </c>
      <c r="C2494" s="179" t="s">
        <v>381</v>
      </c>
      <c r="D2494" s="179" t="s">
        <v>185</v>
      </c>
      <c r="E2494" s="179" t="s">
        <v>794</v>
      </c>
      <c r="F2494" s="37">
        <v>1537.87</v>
      </c>
      <c r="G2494" s="179">
        <v>17</v>
      </c>
      <c r="H2494" s="179">
        <v>17</v>
      </c>
      <c r="I2494" s="37">
        <f>Table1[[#This Row],[SumOfPaid]]*Table1[[#This Row],[Actuarial Factor 6/13/22]]</f>
        <v>1741.1642319781622</v>
      </c>
      <c r="J2494" s="33">
        <v>1.1321920786400426</v>
      </c>
      <c r="K2494" s="180" t="s">
        <v>374</v>
      </c>
      <c r="L2494" s="180" t="s">
        <v>805</v>
      </c>
      <c r="M2494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94" s="181" t="str">
        <f>IFERROR(IF(Table1[[#This Row],[Medicare Rate in CR]]&gt;0,"Y","N"),"N")</f>
        <v>Y</v>
      </c>
      <c r="O2494" s="40">
        <f>Table1[[#This Row],[Medicare Rate in CR]]*Table1[[#This Row],[SumOfUnits]]*Table1[[#This Row],[Actuarial Factor 6/13/22]]</f>
        <v>2451.3317133051287</v>
      </c>
      <c r="P249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2451.3317133051287</v>
      </c>
      <c r="Q2494" s="40">
        <f>Table1[[#This Row],[Trended Medicare Pricing for all RHCs]]-Table1[[#This Row],[SumOfSFY23 Estimated Payment 6/13/2022]]</f>
        <v>710.16748132696648</v>
      </c>
      <c r="R2494" s="181">
        <f>Table1[[#This Row],[SumOfUnits]]*Table1[[#This Row],[Actuarial Factor 6/13/22]]</f>
        <v>19.247265336880723</v>
      </c>
    </row>
    <row r="2495" spans="1:18" x14ac:dyDescent="0.2">
      <c r="A2495" s="179" t="s">
        <v>115</v>
      </c>
      <c r="B2495" s="179" t="s">
        <v>627</v>
      </c>
      <c r="C2495" s="179" t="s">
        <v>381</v>
      </c>
      <c r="D2495" s="179" t="s">
        <v>185</v>
      </c>
      <c r="E2495" s="179" t="s">
        <v>607</v>
      </c>
      <c r="F2495" s="37">
        <v>487.42000000000007</v>
      </c>
      <c r="G2495" s="179">
        <v>5</v>
      </c>
      <c r="H2495" s="179">
        <v>5</v>
      </c>
      <c r="I2495" s="37">
        <f>Table1[[#This Row],[SumOfPaid]]*Table1[[#This Row],[Actuarial Factor 6/13/22]]</f>
        <v>829.58641663193532</v>
      </c>
      <c r="J2495" s="33">
        <v>1.7019950281726954</v>
      </c>
      <c r="K2495" s="180" t="s">
        <v>374</v>
      </c>
      <c r="L2495" s="180" t="s">
        <v>805</v>
      </c>
      <c r="M2495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95" s="181" t="str">
        <f>IFERROR(IF(Table1[[#This Row],[Medicare Rate in CR]]&gt;0,"Y","N"),"N")</f>
        <v>Y</v>
      </c>
      <c r="O2495" s="40">
        <f>Table1[[#This Row],[Medicare Rate in CR]]*Table1[[#This Row],[SumOfUnits]]*Table1[[#This Row],[Actuarial Factor 6/13/22]]</f>
        <v>1083.8304339403724</v>
      </c>
      <c r="P249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1083.8304339403724</v>
      </c>
      <c r="Q2495" s="40">
        <f>Table1[[#This Row],[Trended Medicare Pricing for all RHCs]]-Table1[[#This Row],[SumOfSFY23 Estimated Payment 6/13/2022]]</f>
        <v>254.24401730843704</v>
      </c>
      <c r="R2495" s="181">
        <f>Table1[[#This Row],[SumOfUnits]]*Table1[[#This Row],[Actuarial Factor 6/13/22]]</f>
        <v>8.5099751408634781</v>
      </c>
    </row>
    <row r="2496" spans="1:18" x14ac:dyDescent="0.2">
      <c r="A2496" s="179" t="s">
        <v>115</v>
      </c>
      <c r="B2496" s="179" t="s">
        <v>627</v>
      </c>
      <c r="C2496" s="179" t="s">
        <v>381</v>
      </c>
      <c r="D2496" s="179" t="s">
        <v>185</v>
      </c>
      <c r="E2496" s="179" t="s">
        <v>797</v>
      </c>
      <c r="F2496" s="37">
        <v>2758.87</v>
      </c>
      <c r="G2496" s="179">
        <v>27</v>
      </c>
      <c r="H2496" s="179">
        <v>27</v>
      </c>
      <c r="I2496" s="37">
        <f>Table1[[#This Row],[SumOfPaid]]*Table1[[#This Row],[Actuarial Factor 6/13/22]]</f>
        <v>2739.55906883339</v>
      </c>
      <c r="J2496" s="33">
        <v>0.99300042003914291</v>
      </c>
      <c r="K2496" s="180" t="s">
        <v>374</v>
      </c>
      <c r="L2496" s="180" t="s">
        <v>805</v>
      </c>
      <c r="M2496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96" s="181" t="str">
        <f>IFERROR(IF(Table1[[#This Row],[Medicare Rate in CR]]&gt;0,"Y","N"),"N")</f>
        <v>Y</v>
      </c>
      <c r="O2496" s="40">
        <f>Table1[[#This Row],[Medicare Rate in CR]]*Table1[[#This Row],[SumOfUnits]]*Table1[[#This Row],[Actuarial Factor 6/13/22]]</f>
        <v>3414.6504043970012</v>
      </c>
      <c r="P249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3414.6504043970012</v>
      </c>
      <c r="Q2496" s="40">
        <f>Table1[[#This Row],[Trended Medicare Pricing for all RHCs]]-Table1[[#This Row],[SumOfSFY23 Estimated Payment 6/13/2022]]</f>
        <v>675.09133556361121</v>
      </c>
      <c r="R2496" s="181">
        <f>Table1[[#This Row],[SumOfUnits]]*Table1[[#This Row],[Actuarial Factor 6/13/22]]</f>
        <v>26.811011341056858</v>
      </c>
    </row>
    <row r="2497" spans="1:18" x14ac:dyDescent="0.2">
      <c r="A2497" s="179" t="s">
        <v>115</v>
      </c>
      <c r="B2497" s="179" t="s">
        <v>627</v>
      </c>
      <c r="C2497" s="179" t="s">
        <v>381</v>
      </c>
      <c r="D2497" s="179" t="s">
        <v>185</v>
      </c>
      <c r="E2497" s="179" t="s">
        <v>796</v>
      </c>
      <c r="F2497" s="37">
        <v>99.11</v>
      </c>
      <c r="G2497" s="179">
        <v>1</v>
      </c>
      <c r="H2497" s="179">
        <v>1</v>
      </c>
      <c r="I2497" s="37">
        <f>Table1[[#This Row],[SumOfPaid]]*Table1[[#This Row],[Actuarial Factor 6/13/22]]</f>
        <v>80.76998025267639</v>
      </c>
      <c r="J2497" s="33">
        <v>0.81495288318712933</v>
      </c>
      <c r="K2497" s="180" t="s">
        <v>374</v>
      </c>
      <c r="L2497" s="180" t="s">
        <v>805</v>
      </c>
      <c r="M2497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97" s="181" t="str">
        <f>IFERROR(IF(Table1[[#This Row],[Medicare Rate in CR]]&gt;0,"Y","N"),"N")</f>
        <v>Y</v>
      </c>
      <c r="O2497" s="40">
        <f>Table1[[#This Row],[Medicare Rate in CR]]*Table1[[#This Row],[SumOfUnits]]*Table1[[#This Row],[Actuarial Factor 6/13/22]]</f>
        <v>103.79239920271279</v>
      </c>
      <c r="P249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103.79239920271279</v>
      </c>
      <c r="Q2497" s="40">
        <f>Table1[[#This Row],[Trended Medicare Pricing for all RHCs]]-Table1[[#This Row],[SumOfSFY23 Estimated Payment 6/13/2022]]</f>
        <v>23.022418950036396</v>
      </c>
      <c r="R2497" s="181">
        <f>Table1[[#This Row],[SumOfUnits]]*Table1[[#This Row],[Actuarial Factor 6/13/22]]</f>
        <v>0.81495288318712933</v>
      </c>
    </row>
    <row r="2498" spans="1:18" x14ac:dyDescent="0.2">
      <c r="A2498" s="179" t="s">
        <v>115</v>
      </c>
      <c r="B2498" s="179" t="s">
        <v>627</v>
      </c>
      <c r="C2498" s="179" t="s">
        <v>381</v>
      </c>
      <c r="D2498" s="179" t="s">
        <v>185</v>
      </c>
      <c r="E2498" s="179" t="s">
        <v>795</v>
      </c>
      <c r="F2498" s="37">
        <v>26462.699999999979</v>
      </c>
      <c r="G2498" s="179">
        <v>263</v>
      </c>
      <c r="H2498" s="179">
        <v>263</v>
      </c>
      <c r="I2498" s="37">
        <f>Table1[[#This Row],[SumOfPaid]]*Table1[[#This Row],[Actuarial Factor 6/13/22]]</f>
        <v>31831.252184052668</v>
      </c>
      <c r="J2498" s="33">
        <v>1.2028724273809057</v>
      </c>
      <c r="K2498" s="180" t="s">
        <v>374</v>
      </c>
      <c r="L2498" s="180" t="s">
        <v>805</v>
      </c>
      <c r="M2498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98" s="181" t="str">
        <f>IFERROR(IF(Table1[[#This Row],[Medicare Rate in CR]]&gt;0,"Y","N"),"N")</f>
        <v>Y</v>
      </c>
      <c r="O2498" s="40">
        <f>Table1[[#This Row],[Medicare Rate in CR]]*Table1[[#This Row],[SumOfUnits]]*Table1[[#This Row],[Actuarial Factor 6/13/22]]</f>
        <v>40291.029908374054</v>
      </c>
      <c r="P249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40291.029908374054</v>
      </c>
      <c r="Q2498" s="40">
        <f>Table1[[#This Row],[Trended Medicare Pricing for all RHCs]]-Table1[[#This Row],[SumOfSFY23 Estimated Payment 6/13/2022]]</f>
        <v>8459.7777243213859</v>
      </c>
      <c r="R2498" s="181">
        <f>Table1[[#This Row],[SumOfUnits]]*Table1[[#This Row],[Actuarial Factor 6/13/22]]</f>
        <v>316.35544840117819</v>
      </c>
    </row>
    <row r="2499" spans="1:18" x14ac:dyDescent="0.2">
      <c r="A2499" s="179" t="s">
        <v>115</v>
      </c>
      <c r="B2499" s="179" t="s">
        <v>627</v>
      </c>
      <c r="C2499" s="179" t="s">
        <v>364</v>
      </c>
      <c r="D2499" s="179" t="s">
        <v>184</v>
      </c>
      <c r="E2499" s="179" t="s">
        <v>790</v>
      </c>
      <c r="F2499" s="37">
        <v>104.36</v>
      </c>
      <c r="G2499" s="179">
        <v>1</v>
      </c>
      <c r="H2499" s="179">
        <v>1</v>
      </c>
      <c r="I2499" s="37">
        <f>Table1[[#This Row],[SumOfPaid]]*Table1[[#This Row],[Actuarial Factor 6/13/22]]</f>
        <v>217.94520811172163</v>
      </c>
      <c r="J2499" s="33">
        <v>2.0883979313120125</v>
      </c>
      <c r="K2499" s="180" t="s">
        <v>374</v>
      </c>
      <c r="L2499" s="180" t="s">
        <v>805</v>
      </c>
      <c r="M2499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499" s="181" t="str">
        <f>IFERROR(IF(Table1[[#This Row],[Medicare Rate in CR]]&gt;0,"Y","N"),"N")</f>
        <v>Y</v>
      </c>
      <c r="O2499" s="40">
        <f>Table1[[#This Row],[Medicare Rate in CR]]*Table1[[#This Row],[SumOfUnits]]*Table1[[#This Row],[Actuarial Factor 6/13/22]]</f>
        <v>265.97836053189792</v>
      </c>
      <c r="P249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265.97836053189792</v>
      </c>
      <c r="Q2499" s="40">
        <f>Table1[[#This Row],[Trended Medicare Pricing for all RHCs]]-Table1[[#This Row],[SumOfSFY23 Estimated Payment 6/13/2022]]</f>
        <v>48.033152420176293</v>
      </c>
      <c r="R2499" s="181">
        <f>Table1[[#This Row],[SumOfUnits]]*Table1[[#This Row],[Actuarial Factor 6/13/22]]</f>
        <v>2.0883979313120125</v>
      </c>
    </row>
    <row r="2500" spans="1:18" x14ac:dyDescent="0.2">
      <c r="A2500" s="179" t="s">
        <v>115</v>
      </c>
      <c r="B2500" s="179" t="s">
        <v>627</v>
      </c>
      <c r="C2500" s="179" t="s">
        <v>364</v>
      </c>
      <c r="D2500" s="179" t="s">
        <v>184</v>
      </c>
      <c r="E2500" s="179" t="s">
        <v>789</v>
      </c>
      <c r="F2500" s="37">
        <v>208.72</v>
      </c>
      <c r="G2500" s="179">
        <v>2</v>
      </c>
      <c r="H2500" s="179">
        <v>2</v>
      </c>
      <c r="I2500" s="37">
        <f>Table1[[#This Row],[SumOfPaid]]*Table1[[#This Row],[Actuarial Factor 6/13/22]]</f>
        <v>306.15304709429608</v>
      </c>
      <c r="J2500" s="33">
        <v>1.4668122225675357</v>
      </c>
      <c r="K2500" s="180" t="s">
        <v>374</v>
      </c>
      <c r="L2500" s="180" t="s">
        <v>805</v>
      </c>
      <c r="M2500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00" s="181" t="str">
        <f>IFERROR(IF(Table1[[#This Row],[Medicare Rate in CR]]&gt;0,"Y","N"),"N")</f>
        <v>Y</v>
      </c>
      <c r="O2500" s="40">
        <f>Table1[[#This Row],[Medicare Rate in CR]]*Table1[[#This Row],[SumOfUnits]]*Table1[[#This Row],[Actuarial Factor 6/13/22]]</f>
        <v>373.62640933240272</v>
      </c>
      <c r="P250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373.62640933240272</v>
      </c>
      <c r="Q2500" s="40">
        <f>Table1[[#This Row],[Trended Medicare Pricing for all RHCs]]-Table1[[#This Row],[SumOfSFY23 Estimated Payment 6/13/2022]]</f>
        <v>67.473362238106631</v>
      </c>
      <c r="R2500" s="181">
        <f>Table1[[#This Row],[SumOfUnits]]*Table1[[#This Row],[Actuarial Factor 6/13/22]]</f>
        <v>2.9336244451350715</v>
      </c>
    </row>
    <row r="2501" spans="1:18" x14ac:dyDescent="0.2">
      <c r="A2501" s="179" t="s">
        <v>115</v>
      </c>
      <c r="B2501" s="179" t="s">
        <v>627</v>
      </c>
      <c r="C2501" s="179" t="s">
        <v>364</v>
      </c>
      <c r="D2501" s="179" t="s">
        <v>184</v>
      </c>
      <c r="E2501" s="179" t="s">
        <v>787</v>
      </c>
      <c r="F2501" s="37">
        <v>104.36</v>
      </c>
      <c r="G2501" s="179">
        <v>1</v>
      </c>
      <c r="H2501" s="179">
        <v>1</v>
      </c>
      <c r="I2501" s="37">
        <f>Table1[[#This Row],[SumOfPaid]]*Table1[[#This Row],[Actuarial Factor 6/13/22]]</f>
        <v>129.92153391279908</v>
      </c>
      <c r="J2501" s="33">
        <v>1.2449361241165109</v>
      </c>
      <c r="K2501" s="180" t="s">
        <v>374</v>
      </c>
      <c r="L2501" s="180" t="s">
        <v>805</v>
      </c>
      <c r="M2501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01" s="181" t="str">
        <f>IFERROR(IF(Table1[[#This Row],[Medicare Rate in CR]]&gt;0,"Y","N"),"N")</f>
        <v>Y</v>
      </c>
      <c r="O2501" s="40">
        <f>Table1[[#This Row],[Medicare Rate in CR]]*Table1[[#This Row],[SumOfUnits]]*Table1[[#This Row],[Actuarial Factor 6/13/22]]</f>
        <v>158.55506476747883</v>
      </c>
      <c r="P250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158.55506476747883</v>
      </c>
      <c r="Q2501" s="40">
        <f>Table1[[#This Row],[Trended Medicare Pricing for all RHCs]]-Table1[[#This Row],[SumOfSFY23 Estimated Payment 6/13/2022]]</f>
        <v>28.633530854679748</v>
      </c>
      <c r="R2501" s="181">
        <f>Table1[[#This Row],[SumOfUnits]]*Table1[[#This Row],[Actuarial Factor 6/13/22]]</f>
        <v>1.2449361241165109</v>
      </c>
    </row>
    <row r="2502" spans="1:18" x14ac:dyDescent="0.2">
      <c r="A2502" s="179" t="s">
        <v>115</v>
      </c>
      <c r="B2502" s="179" t="s">
        <v>627</v>
      </c>
      <c r="C2502" s="179" t="s">
        <v>364</v>
      </c>
      <c r="D2502" s="179" t="s">
        <v>185</v>
      </c>
      <c r="E2502" s="179" t="s">
        <v>794</v>
      </c>
      <c r="F2502" s="37">
        <v>198.22</v>
      </c>
      <c r="G2502" s="179">
        <v>2</v>
      </c>
      <c r="H2502" s="179">
        <v>2</v>
      </c>
      <c r="I2502" s="37">
        <f>Table1[[#This Row],[SumOfPaid]]*Table1[[#This Row],[Actuarial Factor 6/13/22]]</f>
        <v>215.13932289486382</v>
      </c>
      <c r="J2502" s="33">
        <v>1.0853562854145082</v>
      </c>
      <c r="K2502" s="180" t="s">
        <v>374</v>
      </c>
      <c r="L2502" s="180" t="s">
        <v>805</v>
      </c>
      <c r="M2502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02" s="181" t="str">
        <f>IFERROR(IF(Table1[[#This Row],[Medicare Rate in CR]]&gt;0,"Y","N"),"N")</f>
        <v>Y</v>
      </c>
      <c r="O2502" s="40">
        <f>Table1[[#This Row],[Medicare Rate in CR]]*Table1[[#This Row],[SumOfUnits]]*Table1[[#This Row],[Actuarial Factor 6/13/22]]</f>
        <v>276.46195302078354</v>
      </c>
      <c r="P250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276.46195302078354</v>
      </c>
      <c r="Q2502" s="40">
        <f>Table1[[#This Row],[Trended Medicare Pricing for all RHCs]]-Table1[[#This Row],[SumOfSFY23 Estimated Payment 6/13/2022]]</f>
        <v>61.322630125919716</v>
      </c>
      <c r="R2502" s="181">
        <f>Table1[[#This Row],[SumOfUnits]]*Table1[[#This Row],[Actuarial Factor 6/13/22]]</f>
        <v>2.1707125708290165</v>
      </c>
    </row>
    <row r="2503" spans="1:18" x14ac:dyDescent="0.2">
      <c r="A2503" s="179" t="s">
        <v>115</v>
      </c>
      <c r="B2503" s="179" t="s">
        <v>627</v>
      </c>
      <c r="C2503" s="179" t="s">
        <v>364</v>
      </c>
      <c r="D2503" s="179" t="s">
        <v>185</v>
      </c>
      <c r="E2503" s="179" t="s">
        <v>795</v>
      </c>
      <c r="F2503" s="37">
        <v>99.11</v>
      </c>
      <c r="G2503" s="179">
        <v>1</v>
      </c>
      <c r="H2503" s="179">
        <v>1</v>
      </c>
      <c r="I2503" s="37">
        <f>Table1[[#This Row],[SumOfPaid]]*Table1[[#This Row],[Actuarial Factor 6/13/22]]</f>
        <v>115.29115228760156</v>
      </c>
      <c r="J2503" s="33">
        <v>1.1632645776168051</v>
      </c>
      <c r="K2503" s="180" t="s">
        <v>374</v>
      </c>
      <c r="L2503" s="180" t="s">
        <v>805</v>
      </c>
      <c r="M2503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03" s="181" t="str">
        <f>IFERROR(IF(Table1[[#This Row],[Medicare Rate in CR]]&gt;0,"Y","N"),"N")</f>
        <v>Y</v>
      </c>
      <c r="O2503" s="40">
        <f>Table1[[#This Row],[Medicare Rate in CR]]*Table1[[#This Row],[SumOfUnits]]*Table1[[#This Row],[Actuarial Factor 6/13/22]]</f>
        <v>148.15337660527629</v>
      </c>
      <c r="P250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148.15337660527629</v>
      </c>
      <c r="Q2503" s="40">
        <f>Table1[[#This Row],[Trended Medicare Pricing for all RHCs]]-Table1[[#This Row],[SumOfSFY23 Estimated Payment 6/13/2022]]</f>
        <v>32.86222431767473</v>
      </c>
      <c r="R2503" s="181">
        <f>Table1[[#This Row],[SumOfUnits]]*Table1[[#This Row],[Actuarial Factor 6/13/22]]</f>
        <v>1.1632645776168051</v>
      </c>
    </row>
    <row r="2504" spans="1:18" x14ac:dyDescent="0.2">
      <c r="A2504" s="179" t="s">
        <v>115</v>
      </c>
      <c r="B2504" s="179" t="s">
        <v>627</v>
      </c>
      <c r="C2504" s="179" t="s">
        <v>249</v>
      </c>
      <c r="D2504" s="179" t="s">
        <v>184</v>
      </c>
      <c r="E2504" s="179" t="s">
        <v>786</v>
      </c>
      <c r="F2504" s="37">
        <v>104.36</v>
      </c>
      <c r="G2504" s="179">
        <v>1</v>
      </c>
      <c r="H2504" s="179">
        <v>1</v>
      </c>
      <c r="I2504" s="37">
        <f>Table1[[#This Row],[SumOfPaid]]*Table1[[#This Row],[Actuarial Factor 6/13/22]]</f>
        <v>158.85449376003226</v>
      </c>
      <c r="J2504" s="33">
        <v>1.5221779777695694</v>
      </c>
      <c r="K2504" s="180" t="s">
        <v>374</v>
      </c>
      <c r="L2504" s="180" t="s">
        <v>805</v>
      </c>
      <c r="M2504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04" s="181" t="str">
        <f>IFERROR(IF(Table1[[#This Row],[Medicare Rate in CR]]&gt;0,"Y","N"),"N")</f>
        <v>Y</v>
      </c>
      <c r="O2504" s="40">
        <f>Table1[[#This Row],[Medicare Rate in CR]]*Table1[[#This Row],[SumOfUnits]]*Table1[[#This Row],[Actuarial Factor 6/13/22]]</f>
        <v>193.86458724873236</v>
      </c>
      <c r="P250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193.86458724873236</v>
      </c>
      <c r="Q2504" s="40">
        <f>Table1[[#This Row],[Trended Medicare Pricing for all RHCs]]-Table1[[#This Row],[SumOfSFY23 Estimated Payment 6/13/2022]]</f>
        <v>35.010093488700107</v>
      </c>
      <c r="R2504" s="181">
        <f>Table1[[#This Row],[SumOfUnits]]*Table1[[#This Row],[Actuarial Factor 6/13/22]]</f>
        <v>1.5221779777695694</v>
      </c>
    </row>
    <row r="2505" spans="1:18" x14ac:dyDescent="0.2">
      <c r="A2505" s="179" t="s">
        <v>115</v>
      </c>
      <c r="B2505" s="179" t="s">
        <v>627</v>
      </c>
      <c r="C2505" s="179" t="s">
        <v>249</v>
      </c>
      <c r="D2505" s="179" t="s">
        <v>184</v>
      </c>
      <c r="E2505" s="179" t="s">
        <v>787</v>
      </c>
      <c r="F2505" s="37">
        <v>102.82</v>
      </c>
      <c r="G2505" s="179">
        <v>1</v>
      </c>
      <c r="H2505" s="179">
        <v>1</v>
      </c>
      <c r="I2505" s="37">
        <f>Table1[[#This Row],[SumOfPaid]]*Table1[[#This Row],[Actuarial Factor 6/13/22]]</f>
        <v>128.48654802937872</v>
      </c>
      <c r="J2505" s="33">
        <v>1.2496260263506975</v>
      </c>
      <c r="K2505" s="180" t="s">
        <v>374</v>
      </c>
      <c r="L2505" s="180" t="s">
        <v>805</v>
      </c>
      <c r="M2505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05" s="181" t="str">
        <f>IFERROR(IF(Table1[[#This Row],[Medicare Rate in CR]]&gt;0,"Y","N"),"N")</f>
        <v>Y</v>
      </c>
      <c r="O2505" s="40">
        <f>Table1[[#This Row],[Medicare Rate in CR]]*Table1[[#This Row],[SumOfUnits]]*Table1[[#This Row],[Actuarial Factor 6/13/22]]</f>
        <v>159.15237071602485</v>
      </c>
      <c r="P250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159.15237071602485</v>
      </c>
      <c r="Q2505" s="40">
        <f>Table1[[#This Row],[Trended Medicare Pricing for all RHCs]]-Table1[[#This Row],[SumOfSFY23 Estimated Payment 6/13/2022]]</f>
        <v>30.665822686646123</v>
      </c>
      <c r="R2505" s="181">
        <f>Table1[[#This Row],[SumOfUnits]]*Table1[[#This Row],[Actuarial Factor 6/13/22]]</f>
        <v>1.2496260263506975</v>
      </c>
    </row>
    <row r="2506" spans="1:18" x14ac:dyDescent="0.2">
      <c r="A2506" s="179" t="s">
        <v>115</v>
      </c>
      <c r="B2506" s="179" t="s">
        <v>627</v>
      </c>
      <c r="C2506" s="179" t="s">
        <v>220</v>
      </c>
      <c r="D2506" s="179" t="s">
        <v>184</v>
      </c>
      <c r="E2506" s="179" t="s">
        <v>786</v>
      </c>
      <c r="F2506" s="37">
        <v>208.72</v>
      </c>
      <c r="G2506" s="179">
        <v>2</v>
      </c>
      <c r="H2506" s="179">
        <v>2</v>
      </c>
      <c r="I2506" s="37">
        <f>Table1[[#This Row],[SumOfPaid]]*Table1[[#This Row],[Actuarial Factor 6/13/22]]</f>
        <v>287.77856887381796</v>
      </c>
      <c r="J2506" s="33">
        <v>1.3787781184065637</v>
      </c>
      <c r="K2506" s="180" t="s">
        <v>374</v>
      </c>
      <c r="L2506" s="180" t="s">
        <v>805</v>
      </c>
      <c r="M2506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06" s="181" t="str">
        <f>IFERROR(IF(Table1[[#This Row],[Medicare Rate in CR]]&gt;0,"Y","N"),"N")</f>
        <v>Y</v>
      </c>
      <c r="O2506" s="40">
        <f>Table1[[#This Row],[Medicare Rate in CR]]*Table1[[#This Row],[SumOfUnits]]*Table1[[#This Row],[Actuarial Factor 6/13/22]]</f>
        <v>351.20236232051991</v>
      </c>
      <c r="P250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351.20236232051991</v>
      </c>
      <c r="Q2506" s="40">
        <f>Table1[[#This Row],[Trended Medicare Pricing for all RHCs]]-Table1[[#This Row],[SumOfSFY23 Estimated Payment 6/13/2022]]</f>
        <v>63.42379344670195</v>
      </c>
      <c r="R2506" s="181">
        <f>Table1[[#This Row],[SumOfUnits]]*Table1[[#This Row],[Actuarial Factor 6/13/22]]</f>
        <v>2.7575562368131274</v>
      </c>
    </row>
    <row r="2507" spans="1:18" x14ac:dyDescent="0.2">
      <c r="A2507" s="179" t="s">
        <v>115</v>
      </c>
      <c r="B2507" s="179" t="s">
        <v>627</v>
      </c>
      <c r="C2507" s="179" t="s">
        <v>220</v>
      </c>
      <c r="D2507" s="179" t="s">
        <v>2</v>
      </c>
      <c r="E2507" s="179" t="s">
        <v>798</v>
      </c>
      <c r="F2507" s="37">
        <v>412.82</v>
      </c>
      <c r="G2507" s="179">
        <v>4</v>
      </c>
      <c r="H2507" s="179">
        <v>4</v>
      </c>
      <c r="I2507" s="37">
        <f>Table1[[#This Row],[SumOfPaid]]*Table1[[#This Row],[Actuarial Factor 6/13/22]]</f>
        <v>536.97678805515147</v>
      </c>
      <c r="J2507" s="33">
        <v>1.3007528415656981</v>
      </c>
      <c r="K2507" s="180" t="s">
        <v>374</v>
      </c>
      <c r="L2507" s="180" t="s">
        <v>805</v>
      </c>
      <c r="M2507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07" s="181" t="str">
        <f>IFERROR(IF(Table1[[#This Row],[Medicare Rate in CR]]&gt;0,"Y","N"),"N")</f>
        <v>Y</v>
      </c>
      <c r="O2507" s="40">
        <f>Table1[[#This Row],[Medicare Rate in CR]]*Table1[[#This Row],[SumOfUnits]]*Table1[[#This Row],[Actuarial Factor 6/13/22]]</f>
        <v>662.65552760722926</v>
      </c>
      <c r="P250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662.65552760722926</v>
      </c>
      <c r="Q2507" s="40">
        <f>Table1[[#This Row],[Trended Medicare Pricing for all RHCs]]-Table1[[#This Row],[SumOfSFY23 Estimated Payment 6/13/2022]]</f>
        <v>125.67873955207779</v>
      </c>
      <c r="R2507" s="181">
        <f>Table1[[#This Row],[SumOfUnits]]*Table1[[#This Row],[Actuarial Factor 6/13/22]]</f>
        <v>5.2030113662627926</v>
      </c>
    </row>
    <row r="2508" spans="1:18" x14ac:dyDescent="0.2">
      <c r="A2508" s="179" t="s">
        <v>115</v>
      </c>
      <c r="B2508" s="179" t="s">
        <v>627</v>
      </c>
      <c r="C2508" s="179" t="s">
        <v>422</v>
      </c>
      <c r="D2508" s="179" t="s">
        <v>184</v>
      </c>
      <c r="E2508" s="179" t="s">
        <v>789</v>
      </c>
      <c r="F2508" s="37">
        <v>102.82</v>
      </c>
      <c r="G2508" s="179">
        <v>1</v>
      </c>
      <c r="H2508" s="179">
        <v>1</v>
      </c>
      <c r="I2508" s="37">
        <f>Table1[[#This Row],[SumOfPaid]]*Table1[[#This Row],[Actuarial Factor 6/13/22]]</f>
        <v>167.76973784281603</v>
      </c>
      <c r="J2508" s="33">
        <v>1.6316838926552815</v>
      </c>
      <c r="K2508" s="180" t="s">
        <v>374</v>
      </c>
      <c r="L2508" s="180" t="s">
        <v>805</v>
      </c>
      <c r="M2508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08" s="181" t="str">
        <f>IFERROR(IF(Table1[[#This Row],[Medicare Rate in CR]]&gt;0,"Y","N"),"N")</f>
        <v>Y</v>
      </c>
      <c r="O2508" s="40">
        <f>Table1[[#This Row],[Medicare Rate in CR]]*Table1[[#This Row],[SumOfUnits]]*Table1[[#This Row],[Actuarial Factor 6/13/22]]</f>
        <v>207.81126056857664</v>
      </c>
      <c r="P250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207.81126056857664</v>
      </c>
      <c r="Q2508" s="40">
        <f>Table1[[#This Row],[Trended Medicare Pricing for all RHCs]]-Table1[[#This Row],[SumOfSFY23 Estimated Payment 6/13/2022]]</f>
        <v>40.041522725760615</v>
      </c>
      <c r="R2508" s="181">
        <f>Table1[[#This Row],[SumOfUnits]]*Table1[[#This Row],[Actuarial Factor 6/13/22]]</f>
        <v>1.6316838926552815</v>
      </c>
    </row>
    <row r="2509" spans="1:18" x14ac:dyDescent="0.2">
      <c r="A2509" s="179" t="s">
        <v>115</v>
      </c>
      <c r="B2509" s="179" t="s">
        <v>627</v>
      </c>
      <c r="C2509" s="179" t="s">
        <v>422</v>
      </c>
      <c r="D2509" s="179" t="s">
        <v>184</v>
      </c>
      <c r="E2509" s="179" t="s">
        <v>787</v>
      </c>
      <c r="F2509" s="37">
        <v>583.86</v>
      </c>
      <c r="G2509" s="179">
        <v>6</v>
      </c>
      <c r="H2509" s="179">
        <v>6</v>
      </c>
      <c r="I2509" s="37">
        <f>Table1[[#This Row],[SumOfPaid]]*Table1[[#This Row],[Actuarial Factor 6/13/22]]</f>
        <v>813.1544310272086</v>
      </c>
      <c r="J2509" s="33">
        <v>1.3927215959771324</v>
      </c>
      <c r="K2509" s="180" t="s">
        <v>374</v>
      </c>
      <c r="L2509" s="180" t="s">
        <v>805</v>
      </c>
      <c r="M2509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09" s="181" t="str">
        <f>IFERROR(IF(Table1[[#This Row],[Medicare Rate in CR]]&gt;0,"Y","N"),"N")</f>
        <v>Y</v>
      </c>
      <c r="O2509" s="40">
        <f>Table1[[#This Row],[Medicare Rate in CR]]*Table1[[#This Row],[SumOfUnits]]*Table1[[#This Row],[Actuarial Factor 6/13/22]]</f>
        <v>1064.2621347818854</v>
      </c>
      <c r="P250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1064.2621347818854</v>
      </c>
      <c r="Q2509" s="40">
        <f>Table1[[#This Row],[Trended Medicare Pricing for all RHCs]]-Table1[[#This Row],[SumOfSFY23 Estimated Payment 6/13/2022]]</f>
        <v>251.10770375467678</v>
      </c>
      <c r="R2509" s="181">
        <f>Table1[[#This Row],[SumOfUnits]]*Table1[[#This Row],[Actuarial Factor 6/13/22]]</f>
        <v>8.3563295758627945</v>
      </c>
    </row>
    <row r="2510" spans="1:18" x14ac:dyDescent="0.2">
      <c r="A2510" s="179" t="s">
        <v>115</v>
      </c>
      <c r="B2510" s="179" t="s">
        <v>627</v>
      </c>
      <c r="C2510" s="179" t="s">
        <v>192</v>
      </c>
      <c r="D2510" s="179" t="s">
        <v>184</v>
      </c>
      <c r="E2510" s="179" t="s">
        <v>792</v>
      </c>
      <c r="F2510" s="37">
        <v>4584.1399999999994</v>
      </c>
      <c r="G2510" s="179">
        <v>44</v>
      </c>
      <c r="H2510" s="179">
        <v>44</v>
      </c>
      <c r="I2510" s="37">
        <f>Table1[[#This Row],[SumOfPaid]]*Table1[[#This Row],[Actuarial Factor 6/13/22]]</f>
        <v>6203.2072539105247</v>
      </c>
      <c r="J2510" s="33">
        <v>1.3531888759746704</v>
      </c>
      <c r="K2510" s="180" t="s">
        <v>374</v>
      </c>
      <c r="L2510" s="180" t="s">
        <v>805</v>
      </c>
      <c r="M2510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10" s="181" t="str">
        <f>IFERROR(IF(Table1[[#This Row],[Medicare Rate in CR]]&gt;0,"Y","N"),"N")</f>
        <v>Y</v>
      </c>
      <c r="O2510" s="40">
        <f>Table1[[#This Row],[Medicare Rate in CR]]*Table1[[#This Row],[SumOfUnits]]*Table1[[#This Row],[Actuarial Factor 6/13/22]]</f>
        <v>7583.0539507418971</v>
      </c>
      <c r="P251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7583.0539507418971</v>
      </c>
      <c r="Q2510" s="40">
        <f>Table1[[#This Row],[Trended Medicare Pricing for all RHCs]]-Table1[[#This Row],[SumOfSFY23 Estimated Payment 6/13/2022]]</f>
        <v>1379.8466968313724</v>
      </c>
      <c r="R2510" s="181">
        <f>Table1[[#This Row],[SumOfUnits]]*Table1[[#This Row],[Actuarial Factor 6/13/22]]</f>
        <v>59.5403105428855</v>
      </c>
    </row>
    <row r="2511" spans="1:18" x14ac:dyDescent="0.2">
      <c r="A2511" s="179" t="s">
        <v>115</v>
      </c>
      <c r="B2511" s="179" t="s">
        <v>627</v>
      </c>
      <c r="C2511" s="179" t="s">
        <v>192</v>
      </c>
      <c r="D2511" s="179" t="s">
        <v>184</v>
      </c>
      <c r="E2511" s="179" t="s">
        <v>786</v>
      </c>
      <c r="F2511" s="37">
        <v>35369.079999999994</v>
      </c>
      <c r="G2511" s="179">
        <v>340</v>
      </c>
      <c r="H2511" s="179">
        <v>340</v>
      </c>
      <c r="I2511" s="37">
        <f>Table1[[#This Row],[SumOfPaid]]*Table1[[#This Row],[Actuarial Factor 6/13/22]]</f>
        <v>46347.836003645985</v>
      </c>
      <c r="J2511" s="33">
        <v>1.3104054729058825</v>
      </c>
      <c r="K2511" s="180" t="s">
        <v>374</v>
      </c>
      <c r="L2511" s="180" t="s">
        <v>805</v>
      </c>
      <c r="M2511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11" s="181" t="str">
        <f>IFERROR(IF(Table1[[#This Row],[Medicare Rate in CR]]&gt;0,"Y","N"),"N")</f>
        <v>Y</v>
      </c>
      <c r="O2511" s="40">
        <f>Table1[[#This Row],[Medicare Rate in CR]]*Table1[[#This Row],[SumOfUnits]]*Table1[[#This Row],[Actuarial Factor 6/13/22]]</f>
        <v>56743.701949959686</v>
      </c>
      <c r="P251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56743.701949959686</v>
      </c>
      <c r="Q2511" s="40">
        <f>Table1[[#This Row],[Trended Medicare Pricing for all RHCs]]-Table1[[#This Row],[SumOfSFY23 Estimated Payment 6/13/2022]]</f>
        <v>10395.865946313701</v>
      </c>
      <c r="R2511" s="181">
        <f>Table1[[#This Row],[SumOfUnits]]*Table1[[#This Row],[Actuarial Factor 6/13/22]]</f>
        <v>445.53786078800005</v>
      </c>
    </row>
    <row r="2512" spans="1:18" x14ac:dyDescent="0.2">
      <c r="A2512" s="179" t="s">
        <v>115</v>
      </c>
      <c r="B2512" s="179" t="s">
        <v>627</v>
      </c>
      <c r="C2512" s="179" t="s">
        <v>192</v>
      </c>
      <c r="D2512" s="179" t="s">
        <v>184</v>
      </c>
      <c r="E2512" s="179" t="s">
        <v>790</v>
      </c>
      <c r="F2512" s="37">
        <v>3014.1200000000003</v>
      </c>
      <c r="G2512" s="179">
        <v>29</v>
      </c>
      <c r="H2512" s="179">
        <v>29</v>
      </c>
      <c r="I2512" s="37">
        <f>Table1[[#This Row],[SumOfPaid]]*Table1[[#This Row],[Actuarial Factor 6/13/22]]</f>
        <v>5879.3943801600517</v>
      </c>
      <c r="J2512" s="33">
        <v>1.9506172216633881</v>
      </c>
      <c r="K2512" s="180" t="s">
        <v>374</v>
      </c>
      <c r="L2512" s="180" t="s">
        <v>805</v>
      </c>
      <c r="M2512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12" s="181" t="str">
        <f>IFERROR(IF(Table1[[#This Row],[Medicare Rate in CR]]&gt;0,"Y","N"),"N")</f>
        <v>Y</v>
      </c>
      <c r="O2512" s="40">
        <f>Table1[[#This Row],[Medicare Rate in CR]]*Table1[[#This Row],[SumOfUnits]]*Table1[[#This Row],[Actuarial Factor 6/13/22]]</f>
        <v>7204.4876711804245</v>
      </c>
      <c r="P251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7204.4876711804245</v>
      </c>
      <c r="Q2512" s="40">
        <f>Table1[[#This Row],[Trended Medicare Pricing for all RHCs]]-Table1[[#This Row],[SumOfSFY23 Estimated Payment 6/13/2022]]</f>
        <v>1325.0932910203728</v>
      </c>
      <c r="R2512" s="181">
        <f>Table1[[#This Row],[SumOfUnits]]*Table1[[#This Row],[Actuarial Factor 6/13/22]]</f>
        <v>56.567899428238256</v>
      </c>
    </row>
    <row r="2513" spans="1:18" x14ac:dyDescent="0.2">
      <c r="A2513" s="179" t="s">
        <v>115</v>
      </c>
      <c r="B2513" s="179" t="s">
        <v>627</v>
      </c>
      <c r="C2513" s="179" t="s">
        <v>192</v>
      </c>
      <c r="D2513" s="179" t="s">
        <v>184</v>
      </c>
      <c r="E2513" s="179" t="s">
        <v>789</v>
      </c>
      <c r="F2513" s="37">
        <v>13237.81</v>
      </c>
      <c r="G2513" s="179">
        <v>128</v>
      </c>
      <c r="H2513" s="179">
        <v>128</v>
      </c>
      <c r="I2513" s="37">
        <f>Table1[[#This Row],[SumOfPaid]]*Table1[[#This Row],[Actuarial Factor 6/13/22]]</f>
        <v>18256.346636384831</v>
      </c>
      <c r="J2513" s="33">
        <v>1.3791062597502783</v>
      </c>
      <c r="K2513" s="180" t="s">
        <v>374</v>
      </c>
      <c r="L2513" s="180" t="s">
        <v>805</v>
      </c>
      <c r="M2513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13" s="181" t="str">
        <f>IFERROR(IF(Table1[[#This Row],[Medicare Rate in CR]]&gt;0,"Y","N"),"N")</f>
        <v>Y</v>
      </c>
      <c r="O2513" s="40">
        <f>Table1[[#This Row],[Medicare Rate in CR]]*Table1[[#This Row],[SumOfUnits]]*Table1[[#This Row],[Actuarial Factor 6/13/22]]</f>
        <v>22482.300574949819</v>
      </c>
      <c r="P251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22482.300574949819</v>
      </c>
      <c r="Q2513" s="40">
        <f>Table1[[#This Row],[Trended Medicare Pricing for all RHCs]]-Table1[[#This Row],[SumOfSFY23 Estimated Payment 6/13/2022]]</f>
        <v>4225.9539385649878</v>
      </c>
      <c r="R2513" s="181">
        <f>Table1[[#This Row],[SumOfUnits]]*Table1[[#This Row],[Actuarial Factor 6/13/22]]</f>
        <v>176.52560124803563</v>
      </c>
    </row>
    <row r="2514" spans="1:18" x14ac:dyDescent="0.2">
      <c r="A2514" s="179" t="s">
        <v>115</v>
      </c>
      <c r="B2514" s="179" t="s">
        <v>627</v>
      </c>
      <c r="C2514" s="179" t="s">
        <v>192</v>
      </c>
      <c r="D2514" s="179" t="s">
        <v>184</v>
      </c>
      <c r="E2514" s="179" t="s">
        <v>791</v>
      </c>
      <c r="F2514" s="37">
        <v>44799.159999999996</v>
      </c>
      <c r="G2514" s="179">
        <v>431</v>
      </c>
      <c r="H2514" s="179">
        <v>431</v>
      </c>
      <c r="I2514" s="37">
        <f>Table1[[#This Row],[SumOfPaid]]*Table1[[#This Row],[Actuarial Factor 6/13/22]]</f>
        <v>68810.692822906465</v>
      </c>
      <c r="J2514" s="33">
        <v>1.535981764455103</v>
      </c>
      <c r="K2514" s="180" t="s">
        <v>374</v>
      </c>
      <c r="L2514" s="180" t="s">
        <v>805</v>
      </c>
      <c r="M2514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14" s="181" t="str">
        <f>IFERROR(IF(Table1[[#This Row],[Medicare Rate in CR]]&gt;0,"Y","N"),"N")</f>
        <v>Y</v>
      </c>
      <c r="O2514" s="40">
        <f>Table1[[#This Row],[Medicare Rate in CR]]*Table1[[#This Row],[SumOfUnits]]*Table1[[#This Row],[Actuarial Factor 6/13/22]]</f>
        <v>84313.356771551829</v>
      </c>
      <c r="P251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84313.356771551829</v>
      </c>
      <c r="Q2514" s="40">
        <f>Table1[[#This Row],[Trended Medicare Pricing for all RHCs]]-Table1[[#This Row],[SumOfSFY23 Estimated Payment 6/13/2022]]</f>
        <v>15502.663948645364</v>
      </c>
      <c r="R2514" s="181">
        <f>Table1[[#This Row],[SumOfUnits]]*Table1[[#This Row],[Actuarial Factor 6/13/22]]</f>
        <v>662.00814048014945</v>
      </c>
    </row>
    <row r="2515" spans="1:18" x14ac:dyDescent="0.2">
      <c r="A2515" s="179" t="s">
        <v>115</v>
      </c>
      <c r="B2515" s="179" t="s">
        <v>627</v>
      </c>
      <c r="C2515" s="179" t="s">
        <v>192</v>
      </c>
      <c r="D2515" s="179" t="s">
        <v>184</v>
      </c>
      <c r="E2515" s="179" t="s">
        <v>788</v>
      </c>
      <c r="F2515" s="37">
        <v>3539.0000000000005</v>
      </c>
      <c r="G2515" s="179">
        <v>34</v>
      </c>
      <c r="H2515" s="179">
        <v>34</v>
      </c>
      <c r="I2515" s="37">
        <f>Table1[[#This Row],[SumOfPaid]]*Table1[[#This Row],[Actuarial Factor 6/13/22]]</f>
        <v>6740.6202994664218</v>
      </c>
      <c r="J2515" s="33">
        <v>1.9046680699255216</v>
      </c>
      <c r="K2515" s="180" t="s">
        <v>374</v>
      </c>
      <c r="L2515" s="180" t="s">
        <v>805</v>
      </c>
      <c r="M2515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15" s="181" t="str">
        <f>IFERROR(IF(Table1[[#This Row],[Medicare Rate in CR]]&gt;0,"Y","N"),"N")</f>
        <v>Y</v>
      </c>
      <c r="O2515" s="40">
        <f>Table1[[#This Row],[Medicare Rate in CR]]*Table1[[#This Row],[SumOfUnits]]*Table1[[#This Row],[Actuarial Factor 6/13/22]]</f>
        <v>8247.6698631142899</v>
      </c>
      <c r="P251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8247.6698631142899</v>
      </c>
      <c r="Q2515" s="40">
        <f>Table1[[#This Row],[Trended Medicare Pricing for all RHCs]]-Table1[[#This Row],[SumOfSFY23 Estimated Payment 6/13/2022]]</f>
        <v>1507.0495636478681</v>
      </c>
      <c r="R2515" s="181">
        <f>Table1[[#This Row],[SumOfUnits]]*Table1[[#This Row],[Actuarial Factor 6/13/22]]</f>
        <v>64.75871437746774</v>
      </c>
    </row>
    <row r="2516" spans="1:18" x14ac:dyDescent="0.2">
      <c r="A2516" s="179" t="s">
        <v>115</v>
      </c>
      <c r="B2516" s="179" t="s">
        <v>627</v>
      </c>
      <c r="C2516" s="179" t="s">
        <v>192</v>
      </c>
      <c r="D2516" s="179" t="s">
        <v>184</v>
      </c>
      <c r="E2516" s="179" t="s">
        <v>787</v>
      </c>
      <c r="F2516" s="37">
        <v>39974.299999999981</v>
      </c>
      <c r="G2516" s="179">
        <v>385</v>
      </c>
      <c r="H2516" s="179">
        <v>385</v>
      </c>
      <c r="I2516" s="37">
        <f>Table1[[#This Row],[SumOfPaid]]*Table1[[#This Row],[Actuarial Factor 6/13/22]]</f>
        <v>45878.270431226309</v>
      </c>
      <c r="J2516" s="33">
        <v>1.1476941542747798</v>
      </c>
      <c r="K2516" s="180" t="s">
        <v>374</v>
      </c>
      <c r="L2516" s="180" t="s">
        <v>805</v>
      </c>
      <c r="M2516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16" s="181" t="str">
        <f>IFERROR(IF(Table1[[#This Row],[Medicare Rate in CR]]&gt;0,"Y","N"),"N")</f>
        <v>Y</v>
      </c>
      <c r="O2516" s="40">
        <f>Table1[[#This Row],[Medicare Rate in CR]]*Table1[[#This Row],[SumOfUnits]]*Table1[[#This Row],[Actuarial Factor 6/13/22]]</f>
        <v>56275.576083047839</v>
      </c>
      <c r="P251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56275.576083047839</v>
      </c>
      <c r="Q2516" s="40">
        <f>Table1[[#This Row],[Trended Medicare Pricing for all RHCs]]-Table1[[#This Row],[SumOfSFY23 Estimated Payment 6/13/2022]]</f>
        <v>10397.305651821531</v>
      </c>
      <c r="R2516" s="181">
        <f>Table1[[#This Row],[SumOfUnits]]*Table1[[#This Row],[Actuarial Factor 6/13/22]]</f>
        <v>441.86224939579023</v>
      </c>
    </row>
    <row r="2517" spans="1:18" x14ac:dyDescent="0.2">
      <c r="A2517" s="179" t="s">
        <v>115</v>
      </c>
      <c r="B2517" s="179" t="s">
        <v>627</v>
      </c>
      <c r="C2517" s="179" t="s">
        <v>192</v>
      </c>
      <c r="D2517" s="179" t="s">
        <v>2</v>
      </c>
      <c r="E2517" s="179" t="s">
        <v>800</v>
      </c>
      <c r="F2517" s="37">
        <v>205.64</v>
      </c>
      <c r="G2517" s="179">
        <v>2</v>
      </c>
      <c r="H2517" s="179">
        <v>2</v>
      </c>
      <c r="I2517" s="37">
        <f>Table1[[#This Row],[SumOfPaid]]*Table1[[#This Row],[Actuarial Factor 6/13/22]]</f>
        <v>249.25630765389215</v>
      </c>
      <c r="J2517" s="33">
        <v>1.212100309540421</v>
      </c>
      <c r="K2517" s="180" t="s">
        <v>374</v>
      </c>
      <c r="L2517" s="180" t="s">
        <v>805</v>
      </c>
      <c r="M2517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17" s="181" t="str">
        <f>IFERROR(IF(Table1[[#This Row],[Medicare Rate in CR]]&gt;0,"Y","N"),"N")</f>
        <v>Y</v>
      </c>
      <c r="O2517" s="40">
        <f>Table1[[#This Row],[Medicare Rate in CR]]*Table1[[#This Row],[SumOfUnits]]*Table1[[#This Row],[Actuarial Factor 6/13/22]]</f>
        <v>308.74619084613602</v>
      </c>
      <c r="P251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308.74619084613602</v>
      </c>
      <c r="Q2517" s="40">
        <f>Table1[[#This Row],[Trended Medicare Pricing for all RHCs]]-Table1[[#This Row],[SumOfSFY23 Estimated Payment 6/13/2022]]</f>
        <v>59.489883192243866</v>
      </c>
      <c r="R2517" s="181">
        <f>Table1[[#This Row],[SumOfUnits]]*Table1[[#This Row],[Actuarial Factor 6/13/22]]</f>
        <v>2.4242006190808421</v>
      </c>
    </row>
    <row r="2518" spans="1:18" x14ac:dyDescent="0.2">
      <c r="A2518" s="179" t="s">
        <v>115</v>
      </c>
      <c r="B2518" s="179" t="s">
        <v>627</v>
      </c>
      <c r="C2518" s="179" t="s">
        <v>192</v>
      </c>
      <c r="D2518" s="179" t="s">
        <v>2</v>
      </c>
      <c r="E2518" s="179" t="s">
        <v>798</v>
      </c>
      <c r="F2518" s="37">
        <v>313.08</v>
      </c>
      <c r="G2518" s="179">
        <v>3</v>
      </c>
      <c r="H2518" s="179">
        <v>3</v>
      </c>
      <c r="I2518" s="37">
        <f>Table1[[#This Row],[SumOfPaid]]*Table1[[#This Row],[Actuarial Factor 6/13/22]]</f>
        <v>390.70084982198398</v>
      </c>
      <c r="J2518" s="33">
        <v>1.2479265677206592</v>
      </c>
      <c r="K2518" s="180" t="s">
        <v>374</v>
      </c>
      <c r="L2518" s="180" t="s">
        <v>805</v>
      </c>
      <c r="M2518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18" s="181" t="str">
        <f>IFERROR(IF(Table1[[#This Row],[Medicare Rate in CR]]&gt;0,"Y","N"),"N")</f>
        <v>Y</v>
      </c>
      <c r="O2518" s="40">
        <f>Table1[[#This Row],[Medicare Rate in CR]]*Table1[[#This Row],[SumOfUnits]]*Table1[[#This Row],[Actuarial Factor 6/13/22]]</f>
        <v>476.80778299470944</v>
      </c>
      <c r="P251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476.80778299470944</v>
      </c>
      <c r="Q2518" s="40">
        <f>Table1[[#This Row],[Trended Medicare Pricing for all RHCs]]-Table1[[#This Row],[SumOfSFY23 Estimated Payment 6/13/2022]]</f>
        <v>86.106933172725462</v>
      </c>
      <c r="R2518" s="181">
        <f>Table1[[#This Row],[SumOfUnits]]*Table1[[#This Row],[Actuarial Factor 6/13/22]]</f>
        <v>3.7437797031619775</v>
      </c>
    </row>
    <row r="2519" spans="1:18" x14ac:dyDescent="0.2">
      <c r="A2519" s="179" t="s">
        <v>115</v>
      </c>
      <c r="B2519" s="179" t="s">
        <v>627</v>
      </c>
      <c r="C2519" s="179" t="s">
        <v>192</v>
      </c>
      <c r="D2519" s="179" t="s">
        <v>2</v>
      </c>
      <c r="E2519" s="179" t="s">
        <v>799</v>
      </c>
      <c r="F2519" s="37">
        <v>1668.2199999999996</v>
      </c>
      <c r="G2519" s="179">
        <v>16</v>
      </c>
      <c r="H2519" s="179">
        <v>16</v>
      </c>
      <c r="I2519" s="37">
        <f>Table1[[#This Row],[SumOfPaid]]*Table1[[#This Row],[Actuarial Factor 6/13/22]]</f>
        <v>2034.3565982552093</v>
      </c>
      <c r="J2519" s="33">
        <v>1.2194774060107239</v>
      </c>
      <c r="K2519" s="180" t="s">
        <v>374</v>
      </c>
      <c r="L2519" s="180" t="s">
        <v>805</v>
      </c>
      <c r="M2519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19" s="181" t="str">
        <f>IFERROR(IF(Table1[[#This Row],[Medicare Rate in CR]]&gt;0,"Y","N"),"N")</f>
        <v>Y</v>
      </c>
      <c r="O2519" s="40">
        <f>Table1[[#This Row],[Medicare Rate in CR]]*Table1[[#This Row],[SumOfUnits]]*Table1[[#This Row],[Actuarial Factor 6/13/22]]</f>
        <v>2485.0022788724127</v>
      </c>
      <c r="P251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2485.0022788724127</v>
      </c>
      <c r="Q2519" s="40">
        <f>Table1[[#This Row],[Trended Medicare Pricing for all RHCs]]-Table1[[#This Row],[SumOfSFY23 Estimated Payment 6/13/2022]]</f>
        <v>450.64568061720342</v>
      </c>
      <c r="R2519" s="181">
        <f>Table1[[#This Row],[SumOfUnits]]*Table1[[#This Row],[Actuarial Factor 6/13/22]]</f>
        <v>19.511638496171582</v>
      </c>
    </row>
    <row r="2520" spans="1:18" x14ac:dyDescent="0.2">
      <c r="A2520" s="179" t="s">
        <v>115</v>
      </c>
      <c r="B2520" s="179" t="s">
        <v>627</v>
      </c>
      <c r="C2520" s="179" t="s">
        <v>192</v>
      </c>
      <c r="D2520" s="179" t="s">
        <v>185</v>
      </c>
      <c r="E2520" s="179" t="s">
        <v>794</v>
      </c>
      <c r="F2520" s="37">
        <v>396.44</v>
      </c>
      <c r="G2520" s="179">
        <v>4</v>
      </c>
      <c r="H2520" s="179">
        <v>4</v>
      </c>
      <c r="I2520" s="37">
        <f>Table1[[#This Row],[SumOfPaid]]*Table1[[#This Row],[Actuarial Factor 6/13/22]]</f>
        <v>440.17580482982788</v>
      </c>
      <c r="J2520" s="33">
        <v>1.1103213722879324</v>
      </c>
      <c r="K2520" s="180" t="s">
        <v>374</v>
      </c>
      <c r="L2520" s="180" t="s">
        <v>805</v>
      </c>
      <c r="M2520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20" s="181" t="str">
        <f>IFERROR(IF(Table1[[#This Row],[Medicare Rate in CR]]&gt;0,"Y","N"),"N")</f>
        <v>Y</v>
      </c>
      <c r="O2520" s="40">
        <f>Table1[[#This Row],[Medicare Rate in CR]]*Table1[[#This Row],[SumOfUnits]]*Table1[[#This Row],[Actuarial Factor 6/13/22]]</f>
        <v>565.64211989836429</v>
      </c>
      <c r="P252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565.64211989836429</v>
      </c>
      <c r="Q2520" s="40">
        <f>Table1[[#This Row],[Trended Medicare Pricing for all RHCs]]-Table1[[#This Row],[SumOfSFY23 Estimated Payment 6/13/2022]]</f>
        <v>125.4663150685364</v>
      </c>
      <c r="R2520" s="181">
        <f>Table1[[#This Row],[SumOfUnits]]*Table1[[#This Row],[Actuarial Factor 6/13/22]]</f>
        <v>4.4412854891517295</v>
      </c>
    </row>
    <row r="2521" spans="1:18" x14ac:dyDescent="0.2">
      <c r="A2521" s="179" t="s">
        <v>115</v>
      </c>
      <c r="B2521" s="179" t="s">
        <v>627</v>
      </c>
      <c r="C2521" s="179" t="s">
        <v>192</v>
      </c>
      <c r="D2521" s="179" t="s">
        <v>185</v>
      </c>
      <c r="E2521" s="179" t="s">
        <v>797</v>
      </c>
      <c r="F2521" s="37">
        <v>173.95</v>
      </c>
      <c r="G2521" s="179">
        <v>2</v>
      </c>
      <c r="H2521" s="179">
        <v>2</v>
      </c>
      <c r="I2521" s="37">
        <f>Table1[[#This Row],[SumOfPaid]]*Table1[[#This Row],[Actuarial Factor 6/13/22]]</f>
        <v>142.20900795287253</v>
      </c>
      <c r="J2521" s="33">
        <v>0.81752807101392666</v>
      </c>
      <c r="K2521" s="180" t="s">
        <v>374</v>
      </c>
      <c r="L2521" s="180" t="s">
        <v>805</v>
      </c>
      <c r="M2521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21" s="181" t="str">
        <f>IFERROR(IF(Table1[[#This Row],[Medicare Rate in CR]]&gt;0,"Y","N"),"N")</f>
        <v>Y</v>
      </c>
      <c r="O2521" s="40">
        <f>Table1[[#This Row],[Medicare Rate in CR]]*Table1[[#This Row],[SumOfUnits]]*Table1[[#This Row],[Actuarial Factor 6/13/22]]</f>
        <v>208.24075024866741</v>
      </c>
      <c r="P252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208.24075024866741</v>
      </c>
      <c r="Q2521" s="40">
        <f>Table1[[#This Row],[Trended Medicare Pricing for all RHCs]]-Table1[[#This Row],[SumOfSFY23 Estimated Payment 6/13/2022]]</f>
        <v>66.031742295794885</v>
      </c>
      <c r="R2521" s="181">
        <f>Table1[[#This Row],[SumOfUnits]]*Table1[[#This Row],[Actuarial Factor 6/13/22]]</f>
        <v>1.6350561420278533</v>
      </c>
    </row>
    <row r="2522" spans="1:18" x14ac:dyDescent="0.2">
      <c r="A2522" s="179" t="s">
        <v>115</v>
      </c>
      <c r="B2522" s="179" t="s">
        <v>627</v>
      </c>
      <c r="C2522" s="179" t="s">
        <v>192</v>
      </c>
      <c r="D2522" s="179" t="s">
        <v>185</v>
      </c>
      <c r="E2522" s="179" t="s">
        <v>795</v>
      </c>
      <c r="F2522" s="37">
        <v>3077.6600000000003</v>
      </c>
      <c r="G2522" s="179">
        <v>31</v>
      </c>
      <c r="H2522" s="179">
        <v>31</v>
      </c>
      <c r="I2522" s="37">
        <f>Table1[[#This Row],[SumOfPaid]]*Table1[[#This Row],[Actuarial Factor 6/13/22]]</f>
        <v>3452.98903815729</v>
      </c>
      <c r="J2522" s="33">
        <v>1.1219527297223506</v>
      </c>
      <c r="K2522" s="180" t="s">
        <v>374</v>
      </c>
      <c r="L2522" s="180" t="s">
        <v>805</v>
      </c>
      <c r="M2522" s="181">
        <f>IFERROR(INDEX(FreeStand_MedicareCRs!E:E,MATCH(Table1[[#This Row],[Medicare Number]],FreeStand_MedicareCRs!A:A,0)),INDEX(HospitalBased_Mdcr_Rates!G:G,MATCH(Table1[[#This Row],[Medicare Number]],HospitalBased_Mdcr_Rates!E:E,0)))</f>
        <v>127.36</v>
      </c>
      <c r="N2522" s="181" t="str">
        <f>IFERROR(IF(Table1[[#This Row],[Medicare Rate in CR]]&gt;0,"Y","N"),"N")</f>
        <v>Y</v>
      </c>
      <c r="O2522" s="40">
        <f>Table1[[#This Row],[Medicare Rate in CR]]*Table1[[#This Row],[SumOfUnits]]*Table1[[#This Row],[Actuarial Factor 6/13/22]]</f>
        <v>4429.6488893805954</v>
      </c>
      <c r="P252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4429.6488893805954</v>
      </c>
      <c r="Q2522" s="40">
        <f>Table1[[#This Row],[Trended Medicare Pricing for all RHCs]]-Table1[[#This Row],[SumOfSFY23 Estimated Payment 6/13/2022]]</f>
        <v>976.6598512233054</v>
      </c>
      <c r="R2522" s="181">
        <f>Table1[[#This Row],[SumOfUnits]]*Table1[[#This Row],[Actuarial Factor 6/13/22]]</f>
        <v>34.780534621392867</v>
      </c>
    </row>
    <row r="2523" spans="1:18" x14ac:dyDescent="0.2">
      <c r="A2523" s="179" t="s">
        <v>116</v>
      </c>
      <c r="B2523" s="179" t="s">
        <v>663</v>
      </c>
      <c r="C2523" s="179" t="s">
        <v>421</v>
      </c>
      <c r="D2523" s="179" t="s">
        <v>184</v>
      </c>
      <c r="E2523" s="179" t="s">
        <v>786</v>
      </c>
      <c r="F2523" s="37">
        <v>515.94000000000005</v>
      </c>
      <c r="G2523" s="179">
        <v>2</v>
      </c>
      <c r="H2523" s="179">
        <v>2</v>
      </c>
      <c r="I2523" s="37">
        <f>Table1[[#This Row],[SumOfPaid]]*Table1[[#This Row],[Actuarial Factor 6/13/22]]</f>
        <v>728.85600123021413</v>
      </c>
      <c r="J2523" s="33">
        <v>1.412675894930058</v>
      </c>
      <c r="K2523" s="180" t="s">
        <v>290</v>
      </c>
      <c r="L2523" s="180" t="s">
        <v>805</v>
      </c>
      <c r="M2523" s="181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23" s="181" t="str">
        <f>IFERROR(IF(Table1[[#This Row],[Medicare Rate in CR]]&gt;0,"Y","N"),"N")</f>
        <v>Y</v>
      </c>
      <c r="O2523" s="40">
        <f>Table1[[#This Row],[Medicare Rate in CR]]*Table1[[#This Row],[SumOfUnits]]*Table1[[#This Row],[Actuarial Factor 6/13/22]]</f>
        <v>769.99312329057727</v>
      </c>
      <c r="P252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769.99312329057727</v>
      </c>
      <c r="Q2523" s="40">
        <f>Table1[[#This Row],[Trended Medicare Pricing for all RHCs]]-Table1[[#This Row],[SumOfSFY23 Estimated Payment 6/13/2022]]</f>
        <v>41.13712206036314</v>
      </c>
      <c r="R2523" s="181">
        <f>Table1[[#This Row],[SumOfUnits]]*Table1[[#This Row],[Actuarial Factor 6/13/22]]</f>
        <v>2.8253517898601159</v>
      </c>
    </row>
    <row r="2524" spans="1:18" x14ac:dyDescent="0.2">
      <c r="A2524" s="179" t="s">
        <v>116</v>
      </c>
      <c r="B2524" s="179" t="s">
        <v>663</v>
      </c>
      <c r="C2524" s="179" t="s">
        <v>421</v>
      </c>
      <c r="D2524" s="179" t="s">
        <v>184</v>
      </c>
      <c r="E2524" s="179" t="s">
        <v>787</v>
      </c>
      <c r="F2524" s="37">
        <v>261.83999999999997</v>
      </c>
      <c r="G2524" s="179">
        <v>1</v>
      </c>
      <c r="H2524" s="179">
        <v>1</v>
      </c>
      <c r="I2524" s="37">
        <f>Table1[[#This Row],[SumOfPaid]]*Table1[[#This Row],[Actuarial Factor 6/13/22]]</f>
        <v>342.89121214887774</v>
      </c>
      <c r="J2524" s="33">
        <v>1.3095448065569728</v>
      </c>
      <c r="K2524" s="180" t="s">
        <v>290</v>
      </c>
      <c r="L2524" s="180" t="s">
        <v>805</v>
      </c>
      <c r="M2524" s="181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24" s="181" t="str">
        <f>IFERROR(IF(Table1[[#This Row],[Medicare Rate in CR]]&gt;0,"Y","N"),"N")</f>
        <v>Y</v>
      </c>
      <c r="O2524" s="40">
        <f>Table1[[#This Row],[Medicare Rate in CR]]*Table1[[#This Row],[SumOfUnits]]*Table1[[#This Row],[Actuarial Factor 6/13/22]]</f>
        <v>356.89024613097178</v>
      </c>
      <c r="P252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356.89024613097178</v>
      </c>
      <c r="Q2524" s="40">
        <f>Table1[[#This Row],[Trended Medicare Pricing for all RHCs]]-Table1[[#This Row],[SumOfSFY23 Estimated Payment 6/13/2022]]</f>
        <v>13.999033982094033</v>
      </c>
      <c r="R2524" s="181">
        <f>Table1[[#This Row],[SumOfUnits]]*Table1[[#This Row],[Actuarial Factor 6/13/22]]</f>
        <v>1.3095448065569728</v>
      </c>
    </row>
    <row r="2525" spans="1:18" x14ac:dyDescent="0.2">
      <c r="A2525" s="179" t="s">
        <v>116</v>
      </c>
      <c r="B2525" s="179" t="s">
        <v>663</v>
      </c>
      <c r="C2525" s="179" t="s">
        <v>381</v>
      </c>
      <c r="D2525" s="179" t="s">
        <v>184</v>
      </c>
      <c r="E2525" s="179" t="s">
        <v>789</v>
      </c>
      <c r="F2525" s="37">
        <v>261.83999999999997</v>
      </c>
      <c r="G2525" s="179">
        <v>1</v>
      </c>
      <c r="H2525" s="179">
        <v>1</v>
      </c>
      <c r="I2525" s="37">
        <f>Table1[[#This Row],[SumOfPaid]]*Table1[[#This Row],[Actuarial Factor 6/13/22]]</f>
        <v>389.18355131735774</v>
      </c>
      <c r="J2525" s="33">
        <v>1.4863410911906423</v>
      </c>
      <c r="K2525" s="180" t="s">
        <v>290</v>
      </c>
      <c r="L2525" s="180" t="s">
        <v>805</v>
      </c>
      <c r="M2525" s="181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25" s="181" t="str">
        <f>IFERROR(IF(Table1[[#This Row],[Medicare Rate in CR]]&gt;0,"Y","N"),"N")</f>
        <v>Y</v>
      </c>
      <c r="O2525" s="40">
        <f>Table1[[#This Row],[Medicare Rate in CR]]*Table1[[#This Row],[SumOfUnits]]*Table1[[#This Row],[Actuarial Factor 6/13/22]]</f>
        <v>405.0725375821857</v>
      </c>
      <c r="P252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405.0725375821857</v>
      </c>
      <c r="Q2525" s="40">
        <f>Table1[[#This Row],[Trended Medicare Pricing for all RHCs]]-Table1[[#This Row],[SumOfSFY23 Estimated Payment 6/13/2022]]</f>
        <v>15.888986264827963</v>
      </c>
      <c r="R2525" s="181">
        <f>Table1[[#This Row],[SumOfUnits]]*Table1[[#This Row],[Actuarial Factor 6/13/22]]</f>
        <v>1.4863410911906423</v>
      </c>
    </row>
    <row r="2526" spans="1:18" x14ac:dyDescent="0.2">
      <c r="A2526" s="179" t="s">
        <v>116</v>
      </c>
      <c r="B2526" s="179" t="s">
        <v>663</v>
      </c>
      <c r="C2526" s="179" t="s">
        <v>249</v>
      </c>
      <c r="D2526" s="179" t="s">
        <v>184</v>
      </c>
      <c r="E2526" s="179" t="s">
        <v>792</v>
      </c>
      <c r="F2526" s="37">
        <v>2071.5</v>
      </c>
      <c r="G2526" s="179">
        <v>8</v>
      </c>
      <c r="H2526" s="179">
        <v>8</v>
      </c>
      <c r="I2526" s="37">
        <f>Table1[[#This Row],[SumOfPaid]]*Table1[[#This Row],[Actuarial Factor 6/13/22]]</f>
        <v>3150.1820645821745</v>
      </c>
      <c r="J2526" s="33">
        <v>1.5207251096220973</v>
      </c>
      <c r="K2526" s="180" t="s">
        <v>290</v>
      </c>
      <c r="L2526" s="180" t="s">
        <v>805</v>
      </c>
      <c r="M2526" s="181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26" s="181" t="str">
        <f>IFERROR(IF(Table1[[#This Row],[Medicare Rate in CR]]&gt;0,"Y","N"),"N")</f>
        <v>Y</v>
      </c>
      <c r="O2526" s="40">
        <f>Table1[[#This Row],[Medicare Rate in CR]]*Table1[[#This Row],[SumOfUnits]]*Table1[[#This Row],[Actuarial Factor 6/13/22]]</f>
        <v>3315.5457130024811</v>
      </c>
      <c r="P252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3315.5457130024811</v>
      </c>
      <c r="Q2526" s="40">
        <f>Table1[[#This Row],[Trended Medicare Pricing for all RHCs]]-Table1[[#This Row],[SumOfSFY23 Estimated Payment 6/13/2022]]</f>
        <v>165.36364842030662</v>
      </c>
      <c r="R2526" s="181">
        <f>Table1[[#This Row],[SumOfUnits]]*Table1[[#This Row],[Actuarial Factor 6/13/22]]</f>
        <v>12.165800876976778</v>
      </c>
    </row>
    <row r="2527" spans="1:18" x14ac:dyDescent="0.2">
      <c r="A2527" s="179" t="s">
        <v>116</v>
      </c>
      <c r="B2527" s="179" t="s">
        <v>663</v>
      </c>
      <c r="C2527" s="179" t="s">
        <v>249</v>
      </c>
      <c r="D2527" s="179" t="s">
        <v>184</v>
      </c>
      <c r="E2527" s="179" t="s">
        <v>786</v>
      </c>
      <c r="F2527" s="37">
        <v>42647.640000000007</v>
      </c>
      <c r="G2527" s="179">
        <v>164</v>
      </c>
      <c r="H2527" s="179">
        <v>164</v>
      </c>
      <c r="I2527" s="37">
        <f>Table1[[#This Row],[SumOfPaid]]*Table1[[#This Row],[Actuarial Factor 6/13/22]]</f>
        <v>64917.298411844611</v>
      </c>
      <c r="J2527" s="33">
        <v>1.5221779777695694</v>
      </c>
      <c r="K2527" s="180" t="s">
        <v>290</v>
      </c>
      <c r="L2527" s="180" t="s">
        <v>805</v>
      </c>
      <c r="M2527" s="181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27" s="181" t="str">
        <f>IFERROR(IF(Table1[[#This Row],[Medicare Rate in CR]]&gt;0,"Y","N"),"N")</f>
        <v>Y</v>
      </c>
      <c r="O2527" s="40">
        <f>Table1[[#This Row],[Medicare Rate in CR]]*Table1[[#This Row],[SumOfUnits]]*Table1[[#This Row],[Actuarial Factor 6/13/22]]</f>
        <v>68033.622942172675</v>
      </c>
      <c r="P252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68033.622942172675</v>
      </c>
      <c r="Q2527" s="40">
        <f>Table1[[#This Row],[Trended Medicare Pricing for all RHCs]]-Table1[[#This Row],[SumOfSFY23 Estimated Payment 6/13/2022]]</f>
        <v>3116.3245303280637</v>
      </c>
      <c r="R2527" s="181">
        <f>Table1[[#This Row],[SumOfUnits]]*Table1[[#This Row],[Actuarial Factor 6/13/22]]</f>
        <v>249.6371883542094</v>
      </c>
    </row>
    <row r="2528" spans="1:18" x14ac:dyDescent="0.2">
      <c r="A2528" s="179" t="s">
        <v>116</v>
      </c>
      <c r="B2528" s="179" t="s">
        <v>663</v>
      </c>
      <c r="C2528" s="179" t="s">
        <v>249</v>
      </c>
      <c r="D2528" s="179" t="s">
        <v>184</v>
      </c>
      <c r="E2528" s="179" t="s">
        <v>790</v>
      </c>
      <c r="F2528" s="37">
        <v>27821.58</v>
      </c>
      <c r="G2528" s="179">
        <v>109</v>
      </c>
      <c r="H2528" s="179">
        <v>109</v>
      </c>
      <c r="I2528" s="37">
        <f>Table1[[#This Row],[SumOfPaid]]*Table1[[#This Row],[Actuarial Factor 6/13/22]]</f>
        <v>62241.198620519848</v>
      </c>
      <c r="J2528" s="33">
        <v>2.2371554246926251</v>
      </c>
      <c r="K2528" s="180" t="s">
        <v>290</v>
      </c>
      <c r="L2528" s="180" t="s">
        <v>805</v>
      </c>
      <c r="M2528" s="181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28" s="181" t="str">
        <f>IFERROR(IF(Table1[[#This Row],[Medicare Rate in CR]]&gt;0,"Y","N"),"N")</f>
        <v>Y</v>
      </c>
      <c r="O2528" s="40">
        <f>Table1[[#This Row],[Medicare Rate in CR]]*Table1[[#This Row],[SumOfUnits]]*Table1[[#This Row],[Actuarial Factor 6/13/22]]</f>
        <v>66456.42450017143</v>
      </c>
      <c r="P252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66456.42450017143</v>
      </c>
      <c r="Q2528" s="40">
        <f>Table1[[#This Row],[Trended Medicare Pricing for all RHCs]]-Table1[[#This Row],[SumOfSFY23 Estimated Payment 6/13/2022]]</f>
        <v>4215.2258796515816</v>
      </c>
      <c r="R2528" s="181">
        <f>Table1[[#This Row],[SumOfUnits]]*Table1[[#This Row],[Actuarial Factor 6/13/22]]</f>
        <v>243.84994129149612</v>
      </c>
    </row>
    <row r="2529" spans="1:18" x14ac:dyDescent="0.2">
      <c r="A2529" s="179" t="s">
        <v>116</v>
      </c>
      <c r="B2529" s="179" t="s">
        <v>663</v>
      </c>
      <c r="C2529" s="179" t="s">
        <v>249</v>
      </c>
      <c r="D2529" s="179" t="s">
        <v>184</v>
      </c>
      <c r="E2529" s="179" t="s">
        <v>789</v>
      </c>
      <c r="F2529" s="37">
        <v>74596.22000000003</v>
      </c>
      <c r="G2529" s="179">
        <v>294</v>
      </c>
      <c r="H2529" s="179">
        <v>294</v>
      </c>
      <c r="I2529" s="37">
        <f>Table1[[#This Row],[SumOfPaid]]*Table1[[#This Row],[Actuarial Factor 6/13/22]]</f>
        <v>115771.33357196627</v>
      </c>
      <c r="J2529" s="33">
        <v>1.551973190759079</v>
      </c>
      <c r="K2529" s="180" t="s">
        <v>290</v>
      </c>
      <c r="L2529" s="180" t="s">
        <v>805</v>
      </c>
      <c r="M2529" s="181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29" s="181" t="str">
        <f>IFERROR(IF(Table1[[#This Row],[Medicare Rate in CR]]&gt;0,"Y","N"),"N")</f>
        <v>Y</v>
      </c>
      <c r="O2529" s="40">
        <f>Table1[[#This Row],[Medicare Rate in CR]]*Table1[[#This Row],[SumOfUnits]]*Table1[[#This Row],[Actuarial Factor 6/13/22]]</f>
        <v>124350.0205812061</v>
      </c>
      <c r="P252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124350.0205812061</v>
      </c>
      <c r="Q2529" s="40">
        <f>Table1[[#This Row],[Trended Medicare Pricing for all RHCs]]-Table1[[#This Row],[SumOfSFY23 Estimated Payment 6/13/2022]]</f>
        <v>8578.6870092398312</v>
      </c>
      <c r="R2529" s="181">
        <f>Table1[[#This Row],[SumOfUnits]]*Table1[[#This Row],[Actuarial Factor 6/13/22]]</f>
        <v>456.28011808316921</v>
      </c>
    </row>
    <row r="2530" spans="1:18" x14ac:dyDescent="0.2">
      <c r="A2530" s="179" t="s">
        <v>116</v>
      </c>
      <c r="B2530" s="179" t="s">
        <v>663</v>
      </c>
      <c r="C2530" s="179" t="s">
        <v>249</v>
      </c>
      <c r="D2530" s="179" t="s">
        <v>184</v>
      </c>
      <c r="E2530" s="179" t="s">
        <v>791</v>
      </c>
      <c r="F2530" s="37">
        <v>5194.2299999999996</v>
      </c>
      <c r="G2530" s="179">
        <v>20</v>
      </c>
      <c r="H2530" s="179">
        <v>20</v>
      </c>
      <c r="I2530" s="37">
        <f>Table1[[#This Row],[SumOfPaid]]*Table1[[#This Row],[Actuarial Factor 6/13/22]]</f>
        <v>8604.6080394501059</v>
      </c>
      <c r="J2530" s="33">
        <v>1.6565704713595868</v>
      </c>
      <c r="K2530" s="180" t="s">
        <v>290</v>
      </c>
      <c r="L2530" s="180" t="s">
        <v>805</v>
      </c>
      <c r="M2530" s="181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30" s="181" t="str">
        <f>IFERROR(IF(Table1[[#This Row],[Medicare Rate in CR]]&gt;0,"Y","N"),"N")</f>
        <v>Y</v>
      </c>
      <c r="O2530" s="40">
        <f>Table1[[#This Row],[Medicare Rate in CR]]*Table1[[#This Row],[SumOfUnits]]*Table1[[#This Row],[Actuarial Factor 6/13/22]]</f>
        <v>9029.3030111925636</v>
      </c>
      <c r="P253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9029.3030111925636</v>
      </c>
      <c r="Q2530" s="40">
        <f>Table1[[#This Row],[Trended Medicare Pricing for all RHCs]]-Table1[[#This Row],[SumOfSFY23 Estimated Payment 6/13/2022]]</f>
        <v>424.69497174245771</v>
      </c>
      <c r="R2530" s="181">
        <f>Table1[[#This Row],[SumOfUnits]]*Table1[[#This Row],[Actuarial Factor 6/13/22]]</f>
        <v>33.131409427191734</v>
      </c>
    </row>
    <row r="2531" spans="1:18" x14ac:dyDescent="0.2">
      <c r="A2531" s="179" t="s">
        <v>116</v>
      </c>
      <c r="B2531" s="179" t="s">
        <v>663</v>
      </c>
      <c r="C2531" s="179" t="s">
        <v>249</v>
      </c>
      <c r="D2531" s="179" t="s">
        <v>184</v>
      </c>
      <c r="E2531" s="179" t="s">
        <v>788</v>
      </c>
      <c r="F2531" s="37">
        <v>12710.189999999999</v>
      </c>
      <c r="G2531" s="179">
        <v>49</v>
      </c>
      <c r="H2531" s="179">
        <v>49</v>
      </c>
      <c r="I2531" s="37">
        <f>Table1[[#This Row],[SumOfPaid]]*Table1[[#This Row],[Actuarial Factor 6/13/22]]</f>
        <v>25602.395333587923</v>
      </c>
      <c r="J2531" s="33">
        <v>2.0143204258620782</v>
      </c>
      <c r="K2531" s="180" t="s">
        <v>290</v>
      </c>
      <c r="L2531" s="180" t="s">
        <v>805</v>
      </c>
      <c r="M2531" s="181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31" s="181" t="str">
        <f>IFERROR(IF(Table1[[#This Row],[Medicare Rate in CR]]&gt;0,"Y","N"),"N")</f>
        <v>Y</v>
      </c>
      <c r="O2531" s="40">
        <f>Table1[[#This Row],[Medicare Rate in CR]]*Table1[[#This Row],[SumOfUnits]]*Table1[[#This Row],[Actuarial Factor 6/13/22]]</f>
        <v>26899.174537349416</v>
      </c>
      <c r="P253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26899.174537349416</v>
      </c>
      <c r="Q2531" s="40">
        <f>Table1[[#This Row],[Trended Medicare Pricing for all RHCs]]-Table1[[#This Row],[SumOfSFY23 Estimated Payment 6/13/2022]]</f>
        <v>1296.7792037614927</v>
      </c>
      <c r="R2531" s="181">
        <f>Table1[[#This Row],[SumOfUnits]]*Table1[[#This Row],[Actuarial Factor 6/13/22]]</f>
        <v>98.701700867241826</v>
      </c>
    </row>
    <row r="2532" spans="1:18" x14ac:dyDescent="0.2">
      <c r="A2532" s="179" t="s">
        <v>116</v>
      </c>
      <c r="B2532" s="179" t="s">
        <v>663</v>
      </c>
      <c r="C2532" s="179" t="s">
        <v>249</v>
      </c>
      <c r="D2532" s="179" t="s">
        <v>184</v>
      </c>
      <c r="E2532" s="179" t="s">
        <v>787</v>
      </c>
      <c r="F2532" s="37">
        <v>13253.220000000001</v>
      </c>
      <c r="G2532" s="179">
        <v>51</v>
      </c>
      <c r="H2532" s="179">
        <v>51</v>
      </c>
      <c r="I2532" s="37">
        <f>Table1[[#This Row],[SumOfPaid]]*Table1[[#This Row],[Actuarial Factor 6/13/22]]</f>
        <v>16561.568644951592</v>
      </c>
      <c r="J2532" s="33">
        <v>1.2496260263506975</v>
      </c>
      <c r="K2532" s="180" t="s">
        <v>290</v>
      </c>
      <c r="L2532" s="180" t="s">
        <v>805</v>
      </c>
      <c r="M2532" s="181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32" s="181" t="str">
        <f>IFERROR(IF(Table1[[#This Row],[Medicare Rate in CR]]&gt;0,"Y","N"),"N")</f>
        <v>Y</v>
      </c>
      <c r="O2532" s="40">
        <f>Table1[[#This Row],[Medicare Rate in CR]]*Table1[[#This Row],[SumOfUnits]]*Table1[[#This Row],[Actuarial Factor 6/13/22]]</f>
        <v>17368.589629029135</v>
      </c>
      <c r="P253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17368.589629029135</v>
      </c>
      <c r="Q2532" s="40">
        <f>Table1[[#This Row],[Trended Medicare Pricing for all RHCs]]-Table1[[#This Row],[SumOfSFY23 Estimated Payment 6/13/2022]]</f>
        <v>807.02098407754238</v>
      </c>
      <c r="R2532" s="181">
        <f>Table1[[#This Row],[SumOfUnits]]*Table1[[#This Row],[Actuarial Factor 6/13/22]]</f>
        <v>63.730927343885575</v>
      </c>
    </row>
    <row r="2533" spans="1:18" x14ac:dyDescent="0.2">
      <c r="A2533" s="179" t="s">
        <v>116</v>
      </c>
      <c r="B2533" s="179" t="s">
        <v>663</v>
      </c>
      <c r="C2533" s="179" t="s">
        <v>249</v>
      </c>
      <c r="D2533" s="179" t="s">
        <v>2</v>
      </c>
      <c r="E2533" s="179" t="s">
        <v>800</v>
      </c>
      <c r="F2533" s="37">
        <v>257.97000000000003</v>
      </c>
      <c r="G2533" s="179">
        <v>1</v>
      </c>
      <c r="H2533" s="179">
        <v>1</v>
      </c>
      <c r="I2533" s="37">
        <f>Table1[[#This Row],[SumOfPaid]]*Table1[[#This Row],[Actuarial Factor 6/13/22]]</f>
        <v>337.23381675790063</v>
      </c>
      <c r="J2533" s="33">
        <v>1.307259823847349</v>
      </c>
      <c r="K2533" s="180" t="s">
        <v>290</v>
      </c>
      <c r="L2533" s="180" t="s">
        <v>805</v>
      </c>
      <c r="M2533" s="181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33" s="181" t="str">
        <f>IFERROR(IF(Table1[[#This Row],[Medicare Rate in CR]]&gt;0,"Y","N"),"N")</f>
        <v>Y</v>
      </c>
      <c r="O2533" s="40">
        <f>Table1[[#This Row],[Medicare Rate in CR]]*Table1[[#This Row],[SumOfUnits]]*Table1[[#This Row],[Actuarial Factor 6/13/22]]</f>
        <v>356.26751979311797</v>
      </c>
      <c r="P253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356.26751979311797</v>
      </c>
      <c r="Q2533" s="40">
        <f>Table1[[#This Row],[Trended Medicare Pricing for all RHCs]]-Table1[[#This Row],[SumOfSFY23 Estimated Payment 6/13/2022]]</f>
        <v>19.033703035217343</v>
      </c>
      <c r="R2533" s="181">
        <f>Table1[[#This Row],[SumOfUnits]]*Table1[[#This Row],[Actuarial Factor 6/13/22]]</f>
        <v>1.307259823847349</v>
      </c>
    </row>
    <row r="2534" spans="1:18" x14ac:dyDescent="0.2">
      <c r="A2534" s="179" t="s">
        <v>116</v>
      </c>
      <c r="B2534" s="179" t="s">
        <v>663</v>
      </c>
      <c r="C2534" s="179" t="s">
        <v>249</v>
      </c>
      <c r="D2534" s="179" t="s">
        <v>2</v>
      </c>
      <c r="E2534" s="179" t="s">
        <v>798</v>
      </c>
      <c r="F2534" s="37">
        <v>7515.9600000000009</v>
      </c>
      <c r="G2534" s="179">
        <v>29</v>
      </c>
      <c r="H2534" s="179">
        <v>29</v>
      </c>
      <c r="I2534" s="37">
        <f>Table1[[#This Row],[SumOfPaid]]*Table1[[#This Row],[Actuarial Factor 6/13/22]]</f>
        <v>10900.365384324126</v>
      </c>
      <c r="J2534" s="33">
        <v>1.4502958217345654</v>
      </c>
      <c r="K2534" s="180" t="s">
        <v>290</v>
      </c>
      <c r="L2534" s="180" t="s">
        <v>805</v>
      </c>
      <c r="M2534" s="181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34" s="181" t="str">
        <f>IFERROR(IF(Table1[[#This Row],[Medicare Rate in CR]]&gt;0,"Y","N"),"N")</f>
        <v>Y</v>
      </c>
      <c r="O2534" s="40">
        <f>Table1[[#This Row],[Medicare Rate in CR]]*Table1[[#This Row],[SumOfUnits]]*Table1[[#This Row],[Actuarial Factor 6/13/22]]</f>
        <v>11462.224488622311</v>
      </c>
      <c r="P253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11462.224488622311</v>
      </c>
      <c r="Q2534" s="40">
        <f>Table1[[#This Row],[Trended Medicare Pricing for all RHCs]]-Table1[[#This Row],[SumOfSFY23 Estimated Payment 6/13/2022]]</f>
        <v>561.85910429818432</v>
      </c>
      <c r="R2534" s="181">
        <f>Table1[[#This Row],[SumOfUnits]]*Table1[[#This Row],[Actuarial Factor 6/13/22]]</f>
        <v>42.058578830302395</v>
      </c>
    </row>
    <row r="2535" spans="1:18" x14ac:dyDescent="0.2">
      <c r="A2535" s="179" t="s">
        <v>116</v>
      </c>
      <c r="B2535" s="179" t="s">
        <v>663</v>
      </c>
      <c r="C2535" s="179" t="s">
        <v>249</v>
      </c>
      <c r="D2535" s="179" t="s">
        <v>2</v>
      </c>
      <c r="E2535" s="179" t="s">
        <v>799</v>
      </c>
      <c r="F2535" s="37">
        <v>3042.2100000000005</v>
      </c>
      <c r="G2535" s="179">
        <v>13</v>
      </c>
      <c r="H2535" s="179">
        <v>13</v>
      </c>
      <c r="I2535" s="37">
        <f>Table1[[#This Row],[SumOfPaid]]*Table1[[#This Row],[Actuarial Factor 6/13/22]]</f>
        <v>3462.0220768551876</v>
      </c>
      <c r="J2535" s="33">
        <v>1.1379957586278353</v>
      </c>
      <c r="K2535" s="180" t="s">
        <v>290</v>
      </c>
      <c r="L2535" s="180" t="s">
        <v>805</v>
      </c>
      <c r="M2535" s="181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35" s="181" t="str">
        <f>IFERROR(IF(Table1[[#This Row],[Medicare Rate in CR]]&gt;0,"Y","N"),"N")</f>
        <v>Y</v>
      </c>
      <c r="O2535" s="40">
        <f>Table1[[#This Row],[Medicare Rate in CR]]*Table1[[#This Row],[SumOfUnits]]*Table1[[#This Row],[Actuarial Factor 6/13/22]]</f>
        <v>4031.7937932849709</v>
      </c>
      <c r="P253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4031.7937932849709</v>
      </c>
      <c r="Q2535" s="40">
        <f>Table1[[#This Row],[Trended Medicare Pricing for all RHCs]]-Table1[[#This Row],[SumOfSFY23 Estimated Payment 6/13/2022]]</f>
        <v>569.77171642978328</v>
      </c>
      <c r="R2535" s="181">
        <f>Table1[[#This Row],[SumOfUnits]]*Table1[[#This Row],[Actuarial Factor 6/13/22]]</f>
        <v>14.793944862161858</v>
      </c>
    </row>
    <row r="2536" spans="1:18" x14ac:dyDescent="0.2">
      <c r="A2536" s="179" t="s">
        <v>116</v>
      </c>
      <c r="B2536" s="179" t="s">
        <v>663</v>
      </c>
      <c r="C2536" s="179" t="s">
        <v>249</v>
      </c>
      <c r="D2536" s="179" t="s">
        <v>185</v>
      </c>
      <c r="E2536" s="179" t="s">
        <v>607</v>
      </c>
      <c r="F2536" s="37">
        <v>777.78</v>
      </c>
      <c r="G2536" s="179">
        <v>3</v>
      </c>
      <c r="H2536" s="179">
        <v>3</v>
      </c>
      <c r="I2536" s="37">
        <f>Table1[[#This Row],[SumOfPaid]]*Table1[[#This Row],[Actuarial Factor 6/13/22]]</f>
        <v>1176.2176344673824</v>
      </c>
      <c r="J2536" s="33">
        <v>1.5122754949566488</v>
      </c>
      <c r="K2536" s="180" t="s">
        <v>290</v>
      </c>
      <c r="L2536" s="180" t="s">
        <v>805</v>
      </c>
      <c r="M2536" s="181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36" s="181" t="str">
        <f>IFERROR(IF(Table1[[#This Row],[Medicare Rate in CR]]&gt;0,"Y","N"),"N")</f>
        <v>Y</v>
      </c>
      <c r="O2536" s="40">
        <f>Table1[[#This Row],[Medicare Rate in CR]]*Table1[[#This Row],[SumOfUnits]]*Table1[[#This Row],[Actuarial Factor 6/13/22]]</f>
        <v>1236.4213219216065</v>
      </c>
      <c r="P253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1236.4213219216065</v>
      </c>
      <c r="Q2536" s="40">
        <f>Table1[[#This Row],[Trended Medicare Pricing for all RHCs]]-Table1[[#This Row],[SumOfSFY23 Estimated Payment 6/13/2022]]</f>
        <v>60.203687454224109</v>
      </c>
      <c r="R2536" s="181">
        <f>Table1[[#This Row],[SumOfUnits]]*Table1[[#This Row],[Actuarial Factor 6/13/22]]</f>
        <v>4.5368264848699464</v>
      </c>
    </row>
    <row r="2537" spans="1:18" x14ac:dyDescent="0.2">
      <c r="A2537" s="179" t="s">
        <v>116</v>
      </c>
      <c r="B2537" s="179" t="s">
        <v>663</v>
      </c>
      <c r="C2537" s="179" t="s">
        <v>249</v>
      </c>
      <c r="D2537" s="179" t="s">
        <v>185</v>
      </c>
      <c r="E2537" s="179" t="s">
        <v>797</v>
      </c>
      <c r="F2537" s="37">
        <v>4932.3899999999994</v>
      </c>
      <c r="G2537" s="179">
        <v>19</v>
      </c>
      <c r="H2537" s="179">
        <v>19</v>
      </c>
      <c r="I2537" s="37">
        <f>Table1[[#This Row],[SumOfPaid]]*Table1[[#This Row],[Actuarial Factor 6/13/22]]</f>
        <v>5378.2150279414418</v>
      </c>
      <c r="J2537" s="33">
        <v>1.0903872215987467</v>
      </c>
      <c r="K2537" s="180" t="s">
        <v>290</v>
      </c>
      <c r="L2537" s="180" t="s">
        <v>805</v>
      </c>
      <c r="M2537" s="181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37" s="181" t="str">
        <f>IFERROR(IF(Table1[[#This Row],[Medicare Rate in CR]]&gt;0,"Y","N"),"N")</f>
        <v>Y</v>
      </c>
      <c r="O2537" s="40">
        <f>Table1[[#This Row],[Medicare Rate in CR]]*Table1[[#This Row],[SumOfUnits]]*Table1[[#This Row],[Actuarial Factor 6/13/22]]</f>
        <v>5646.101360543822</v>
      </c>
      <c r="P253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5646.101360543822</v>
      </c>
      <c r="Q2537" s="40">
        <f>Table1[[#This Row],[Trended Medicare Pricing for all RHCs]]-Table1[[#This Row],[SumOfSFY23 Estimated Payment 6/13/2022]]</f>
        <v>267.88633260238021</v>
      </c>
      <c r="R2537" s="181">
        <f>Table1[[#This Row],[SumOfUnits]]*Table1[[#This Row],[Actuarial Factor 6/13/22]]</f>
        <v>20.717357210376186</v>
      </c>
    </row>
    <row r="2538" spans="1:18" x14ac:dyDescent="0.2">
      <c r="A2538" s="179" t="s">
        <v>116</v>
      </c>
      <c r="B2538" s="179" t="s">
        <v>663</v>
      </c>
      <c r="C2538" s="179" t="s">
        <v>249</v>
      </c>
      <c r="D2538" s="179" t="s">
        <v>185</v>
      </c>
      <c r="E2538" s="179" t="s">
        <v>795</v>
      </c>
      <c r="F2538" s="37">
        <v>38349.840000000004</v>
      </c>
      <c r="G2538" s="179">
        <v>148</v>
      </c>
      <c r="H2538" s="179">
        <v>148</v>
      </c>
      <c r="I2538" s="37">
        <f>Table1[[#This Row],[SumOfPaid]]*Table1[[#This Row],[Actuarial Factor 6/13/22]]</f>
        <v>43729.483054523625</v>
      </c>
      <c r="J2538" s="33">
        <v>1.1402781094920766</v>
      </c>
      <c r="K2538" s="180" t="s">
        <v>290</v>
      </c>
      <c r="L2538" s="180" t="s">
        <v>805</v>
      </c>
      <c r="M2538" s="181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38" s="181" t="str">
        <f>IFERROR(IF(Table1[[#This Row],[Medicare Rate in CR]]&gt;0,"Y","N"),"N")</f>
        <v>Y</v>
      </c>
      <c r="O2538" s="40">
        <f>Table1[[#This Row],[Medicare Rate in CR]]*Table1[[#This Row],[SumOfUnits]]*Table1[[#This Row],[Actuarial Factor 6/13/22]]</f>
        <v>45992.478990621588</v>
      </c>
      <c r="P253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45992.478990621588</v>
      </c>
      <c r="Q2538" s="40">
        <f>Table1[[#This Row],[Trended Medicare Pricing for all RHCs]]-Table1[[#This Row],[SumOfSFY23 Estimated Payment 6/13/2022]]</f>
        <v>2262.9959360979628</v>
      </c>
      <c r="R2538" s="181">
        <f>Table1[[#This Row],[SumOfUnits]]*Table1[[#This Row],[Actuarial Factor 6/13/22]]</f>
        <v>168.76116020482735</v>
      </c>
    </row>
    <row r="2539" spans="1:18" x14ac:dyDescent="0.2">
      <c r="A2539" s="179" t="s">
        <v>116</v>
      </c>
      <c r="B2539" s="179" t="s">
        <v>663</v>
      </c>
      <c r="C2539" s="179" t="s">
        <v>220</v>
      </c>
      <c r="D2539" s="179" t="s">
        <v>185</v>
      </c>
      <c r="E2539" s="179" t="s">
        <v>795</v>
      </c>
      <c r="F2539" s="37">
        <v>257.97000000000003</v>
      </c>
      <c r="G2539" s="179">
        <v>1</v>
      </c>
      <c r="H2539" s="179">
        <v>1</v>
      </c>
      <c r="I2539" s="37">
        <f>Table1[[#This Row],[SumOfPaid]]*Table1[[#This Row],[Actuarial Factor 6/13/22]]</f>
        <v>311.90113776990751</v>
      </c>
      <c r="J2539" s="33">
        <v>1.2090597269833991</v>
      </c>
      <c r="K2539" s="180" t="s">
        <v>290</v>
      </c>
      <c r="L2539" s="180" t="s">
        <v>805</v>
      </c>
      <c r="M2539" s="181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39" s="181" t="str">
        <f>IFERROR(IF(Table1[[#This Row],[Medicare Rate in CR]]&gt;0,"Y","N"),"N")</f>
        <v>Y</v>
      </c>
      <c r="O2539" s="40">
        <f>Table1[[#This Row],[Medicare Rate in CR]]*Table1[[#This Row],[SumOfUnits]]*Table1[[#This Row],[Actuarial Factor 6/13/22]]</f>
        <v>329.50504739478572</v>
      </c>
      <c r="P253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329.50504739478572</v>
      </c>
      <c r="Q2539" s="40">
        <f>Table1[[#This Row],[Trended Medicare Pricing for all RHCs]]-Table1[[#This Row],[SumOfSFY23 Estimated Payment 6/13/2022]]</f>
        <v>17.603909624878213</v>
      </c>
      <c r="R2539" s="181">
        <f>Table1[[#This Row],[SumOfUnits]]*Table1[[#This Row],[Actuarial Factor 6/13/22]]</f>
        <v>1.2090597269833991</v>
      </c>
    </row>
    <row r="2540" spans="1:18" x14ac:dyDescent="0.2">
      <c r="A2540" s="179" t="s">
        <v>116</v>
      </c>
      <c r="B2540" s="179" t="s">
        <v>663</v>
      </c>
      <c r="C2540" s="179" t="s">
        <v>422</v>
      </c>
      <c r="D2540" s="179" t="s">
        <v>185</v>
      </c>
      <c r="E2540" s="179" t="s">
        <v>795</v>
      </c>
      <c r="F2540" s="37">
        <v>1031.8800000000001</v>
      </c>
      <c r="G2540" s="179">
        <v>4</v>
      </c>
      <c r="H2540" s="179">
        <v>4</v>
      </c>
      <c r="I2540" s="37">
        <f>Table1[[#This Row],[SumOfPaid]]*Table1[[#This Row],[Actuarial Factor 6/13/22]]</f>
        <v>1170.0867080332293</v>
      </c>
      <c r="J2540" s="33">
        <v>1.133936802761202</v>
      </c>
      <c r="K2540" s="180" t="s">
        <v>290</v>
      </c>
      <c r="L2540" s="180" t="s">
        <v>805</v>
      </c>
      <c r="M2540" s="181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40" s="181" t="str">
        <f>IFERROR(IF(Table1[[#This Row],[Medicare Rate in CR]]&gt;0,"Y","N"),"N")</f>
        <v>Y</v>
      </c>
      <c r="O2540" s="40">
        <f>Table1[[#This Row],[Medicare Rate in CR]]*Table1[[#This Row],[SumOfUnits]]*Table1[[#This Row],[Actuarial Factor 6/13/22]]</f>
        <v>1236.1271874260415</v>
      </c>
      <c r="P254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1236.1271874260415</v>
      </c>
      <c r="Q2540" s="40">
        <f>Table1[[#This Row],[Trended Medicare Pricing for all RHCs]]-Table1[[#This Row],[SumOfSFY23 Estimated Payment 6/13/2022]]</f>
        <v>66.040479392812131</v>
      </c>
      <c r="R2540" s="181">
        <f>Table1[[#This Row],[SumOfUnits]]*Table1[[#This Row],[Actuarial Factor 6/13/22]]</f>
        <v>4.535747211044808</v>
      </c>
    </row>
    <row r="2541" spans="1:18" x14ac:dyDescent="0.2">
      <c r="A2541" s="179" t="s">
        <v>116</v>
      </c>
      <c r="B2541" s="179" t="s">
        <v>663</v>
      </c>
      <c r="C2541" s="179" t="s">
        <v>192</v>
      </c>
      <c r="D2541" s="179" t="s">
        <v>184</v>
      </c>
      <c r="E2541" s="179" t="s">
        <v>786</v>
      </c>
      <c r="F2541" s="37">
        <v>261.83999999999997</v>
      </c>
      <c r="G2541" s="179">
        <v>1</v>
      </c>
      <c r="H2541" s="179">
        <v>1</v>
      </c>
      <c r="I2541" s="37">
        <f>Table1[[#This Row],[SumOfPaid]]*Table1[[#This Row],[Actuarial Factor 6/13/22]]</f>
        <v>343.11656902567626</v>
      </c>
      <c r="J2541" s="33">
        <v>1.3104054729058825</v>
      </c>
      <c r="K2541" s="180" t="s">
        <v>290</v>
      </c>
      <c r="L2541" s="180" t="s">
        <v>805</v>
      </c>
      <c r="M2541" s="181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41" s="181" t="str">
        <f>IFERROR(IF(Table1[[#This Row],[Medicare Rate in CR]]&gt;0,"Y","N"),"N")</f>
        <v>Y</v>
      </c>
      <c r="O2541" s="40">
        <f>Table1[[#This Row],[Medicare Rate in CR]]*Table1[[#This Row],[SumOfUnits]]*Table1[[#This Row],[Actuarial Factor 6/13/22]]</f>
        <v>357.12480353104013</v>
      </c>
      <c r="P254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357.12480353104013</v>
      </c>
      <c r="Q2541" s="40">
        <f>Table1[[#This Row],[Trended Medicare Pricing for all RHCs]]-Table1[[#This Row],[SumOfSFY23 Estimated Payment 6/13/2022]]</f>
        <v>14.008234505363873</v>
      </c>
      <c r="R2541" s="181">
        <f>Table1[[#This Row],[SumOfUnits]]*Table1[[#This Row],[Actuarial Factor 6/13/22]]</f>
        <v>1.3104054729058825</v>
      </c>
    </row>
    <row r="2542" spans="1:18" x14ac:dyDescent="0.2">
      <c r="A2542" s="179" t="s">
        <v>116</v>
      </c>
      <c r="B2542" s="179" t="s">
        <v>663</v>
      </c>
      <c r="C2542" s="179" t="s">
        <v>192</v>
      </c>
      <c r="D2542" s="179" t="s">
        <v>184</v>
      </c>
      <c r="E2542" s="179" t="s">
        <v>789</v>
      </c>
      <c r="F2542" s="37">
        <v>261.83999999999997</v>
      </c>
      <c r="G2542" s="179">
        <v>1</v>
      </c>
      <c r="H2542" s="179">
        <v>1</v>
      </c>
      <c r="I2542" s="37">
        <f>Table1[[#This Row],[SumOfPaid]]*Table1[[#This Row],[Actuarial Factor 6/13/22]]</f>
        <v>361.10518305301287</v>
      </c>
      <c r="J2542" s="33">
        <v>1.3791062597502783</v>
      </c>
      <c r="K2542" s="180" t="s">
        <v>290</v>
      </c>
      <c r="L2542" s="180" t="s">
        <v>805</v>
      </c>
      <c r="M2542" s="181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42" s="181" t="str">
        <f>IFERROR(IF(Table1[[#This Row],[Medicare Rate in CR]]&gt;0,"Y","N"),"N")</f>
        <v>Y</v>
      </c>
      <c r="O2542" s="40">
        <f>Table1[[#This Row],[Medicare Rate in CR]]*Table1[[#This Row],[SumOfUnits]]*Table1[[#This Row],[Actuarial Factor 6/13/22]]</f>
        <v>375.84782896974332</v>
      </c>
      <c r="P254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375.84782896974332</v>
      </c>
      <c r="Q2542" s="40">
        <f>Table1[[#This Row],[Trended Medicare Pricing for all RHCs]]-Table1[[#This Row],[SumOfSFY23 Estimated Payment 6/13/2022]]</f>
        <v>14.742645916730453</v>
      </c>
      <c r="R2542" s="181">
        <f>Table1[[#This Row],[SumOfUnits]]*Table1[[#This Row],[Actuarial Factor 6/13/22]]</f>
        <v>1.3791062597502783</v>
      </c>
    </row>
    <row r="2543" spans="1:18" x14ac:dyDescent="0.2">
      <c r="A2543" s="179" t="s">
        <v>116</v>
      </c>
      <c r="B2543" s="179" t="s">
        <v>663</v>
      </c>
      <c r="C2543" s="179" t="s">
        <v>192</v>
      </c>
      <c r="D2543" s="179" t="s">
        <v>184</v>
      </c>
      <c r="E2543" s="179" t="s">
        <v>787</v>
      </c>
      <c r="F2543" s="37">
        <v>515.94000000000005</v>
      </c>
      <c r="G2543" s="179">
        <v>2</v>
      </c>
      <c r="H2543" s="179">
        <v>2</v>
      </c>
      <c r="I2543" s="37">
        <f>Table1[[#This Row],[SumOfPaid]]*Table1[[#This Row],[Actuarial Factor 6/13/22]]</f>
        <v>592.14132195652996</v>
      </c>
      <c r="J2543" s="33">
        <v>1.1476941542747798</v>
      </c>
      <c r="K2543" s="180" t="s">
        <v>290</v>
      </c>
      <c r="L2543" s="180" t="s">
        <v>805</v>
      </c>
      <c r="M2543" s="181">
        <f>IFERROR(INDEX(FreeStand_MedicareCRs!E:E,MATCH(Table1[[#This Row],[Medicare Number]],FreeStand_MedicareCRs!A:A,0)),INDEX(HospitalBased_Mdcr_Rates!G:G,MATCH(Table1[[#This Row],[Medicare Number]],HospitalBased_Mdcr_Rates!E:E,0)))</f>
        <v>272.52999999999997</v>
      </c>
      <c r="N2543" s="181" t="str">
        <f>IFERROR(IF(Table1[[#This Row],[Medicare Rate in CR]]&gt;0,"Y","N"),"N")</f>
        <v>Y</v>
      </c>
      <c r="O2543" s="40">
        <f>Table1[[#This Row],[Medicare Rate in CR]]*Table1[[#This Row],[SumOfUnits]]*Table1[[#This Row],[Actuarial Factor 6/13/22]]</f>
        <v>625.56217572901141</v>
      </c>
      <c r="P254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625.56217572901141</v>
      </c>
      <c r="Q2543" s="40">
        <f>Table1[[#This Row],[Trended Medicare Pricing for all RHCs]]-Table1[[#This Row],[SumOfSFY23 Estimated Payment 6/13/2022]]</f>
        <v>33.420853772481451</v>
      </c>
      <c r="R2543" s="181">
        <f>Table1[[#This Row],[SumOfUnits]]*Table1[[#This Row],[Actuarial Factor 6/13/22]]</f>
        <v>2.2953883085495597</v>
      </c>
    </row>
    <row r="2544" spans="1:18" x14ac:dyDescent="0.2">
      <c r="A2544" s="179" t="s">
        <v>117</v>
      </c>
      <c r="B2544" s="179" t="s">
        <v>708</v>
      </c>
      <c r="C2544" s="179" t="s">
        <v>421</v>
      </c>
      <c r="D2544" s="179" t="s">
        <v>184</v>
      </c>
      <c r="E2544" s="179" t="s">
        <v>786</v>
      </c>
      <c r="F2544" s="37">
        <v>297.92</v>
      </c>
      <c r="G2544" s="179">
        <v>2</v>
      </c>
      <c r="H2544" s="179">
        <v>2</v>
      </c>
      <c r="I2544" s="37">
        <f>Table1[[#This Row],[SumOfPaid]]*Table1[[#This Row],[Actuarial Factor 6/13/22]]</f>
        <v>420.86440261756292</v>
      </c>
      <c r="J2544" s="33">
        <v>1.412675894930058</v>
      </c>
      <c r="K2544" s="180" t="s">
        <v>780</v>
      </c>
      <c r="L2544" s="180" t="s">
        <v>805</v>
      </c>
      <c r="M2544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44" s="181" t="str">
        <f>IFERROR(IF(Table1[[#This Row],[Medicare Rate in CR]]&gt;0,"Y","N"),"N")</f>
        <v>N</v>
      </c>
      <c r="O2544" s="40" t="e">
        <f>Table1[[#This Row],[Medicare Rate in CR]]*Table1[[#This Row],[SumOfUnits]]*Table1[[#This Row],[Actuarial Factor 6/13/22]]</f>
        <v>#N/A</v>
      </c>
      <c r="P254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494.61730073994312</v>
      </c>
      <c r="Q2544" s="40">
        <f>Table1[[#This Row],[Trended Medicare Pricing for all RHCs]]-Table1[[#This Row],[SumOfSFY23 Estimated Payment 6/13/2022]]</f>
        <v>73.752898122380202</v>
      </c>
      <c r="R2544" s="181">
        <f>Table1[[#This Row],[SumOfUnits]]*Table1[[#This Row],[Actuarial Factor 6/13/22]]</f>
        <v>2.8253517898601159</v>
      </c>
    </row>
    <row r="2545" spans="1:18" x14ac:dyDescent="0.2">
      <c r="A2545" s="179" t="s">
        <v>117</v>
      </c>
      <c r="B2545" s="179" t="s">
        <v>708</v>
      </c>
      <c r="C2545" s="179" t="s">
        <v>421</v>
      </c>
      <c r="D2545" s="179" t="s">
        <v>184</v>
      </c>
      <c r="E2545" s="179" t="s">
        <v>790</v>
      </c>
      <c r="F2545" s="37">
        <v>151.79</v>
      </c>
      <c r="G2545" s="179">
        <v>1</v>
      </c>
      <c r="H2545" s="179">
        <v>1</v>
      </c>
      <c r="I2545" s="37">
        <f>Table1[[#This Row],[SumOfPaid]]*Table1[[#This Row],[Actuarial Factor 6/13/22]]</f>
        <v>304.96385017435119</v>
      </c>
      <c r="J2545" s="33">
        <v>2.0091168731428368</v>
      </c>
      <c r="K2545" s="180" t="s">
        <v>780</v>
      </c>
      <c r="L2545" s="180" t="s">
        <v>805</v>
      </c>
      <c r="M2545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45" s="181" t="str">
        <f>IFERROR(IF(Table1[[#This Row],[Medicare Rate in CR]]&gt;0,"Y","N"),"N")</f>
        <v>N</v>
      </c>
      <c r="O2545" s="40" t="e">
        <f>Table1[[#This Row],[Medicare Rate in CR]]*Table1[[#This Row],[SumOfUnits]]*Table1[[#This Row],[Actuarial Factor 6/13/22]]</f>
        <v>#N/A</v>
      </c>
      <c r="P254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358.40616468949935</v>
      </c>
      <c r="Q2545" s="40">
        <f>Table1[[#This Row],[Trended Medicare Pricing for all RHCs]]-Table1[[#This Row],[SumOfSFY23 Estimated Payment 6/13/2022]]</f>
        <v>53.442314515148155</v>
      </c>
      <c r="R2545" s="181">
        <f>Table1[[#This Row],[SumOfUnits]]*Table1[[#This Row],[Actuarial Factor 6/13/22]]</f>
        <v>2.0091168731428368</v>
      </c>
    </row>
    <row r="2546" spans="1:18" x14ac:dyDescent="0.2">
      <c r="A2546" s="179" t="s">
        <v>117</v>
      </c>
      <c r="B2546" s="179" t="s">
        <v>708</v>
      </c>
      <c r="C2546" s="179" t="s">
        <v>421</v>
      </c>
      <c r="D2546" s="179" t="s">
        <v>184</v>
      </c>
      <c r="E2546" s="179" t="s">
        <v>787</v>
      </c>
      <c r="F2546" s="37">
        <v>148.96</v>
      </c>
      <c r="G2546" s="179">
        <v>1</v>
      </c>
      <c r="H2546" s="179">
        <v>1</v>
      </c>
      <c r="I2546" s="37">
        <f>Table1[[#This Row],[SumOfPaid]]*Table1[[#This Row],[Actuarial Factor 6/13/22]]</f>
        <v>195.06979438472669</v>
      </c>
      <c r="J2546" s="33">
        <v>1.3095448065569728</v>
      </c>
      <c r="K2546" s="180" t="s">
        <v>780</v>
      </c>
      <c r="L2546" s="180" t="s">
        <v>805</v>
      </c>
      <c r="M2546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46" s="181" t="str">
        <f>IFERROR(IF(Table1[[#This Row],[Medicare Rate in CR]]&gt;0,"Y","N"),"N")</f>
        <v>N</v>
      </c>
      <c r="O2546" s="40" t="e">
        <f>Table1[[#This Row],[Medicare Rate in CR]]*Table1[[#This Row],[SumOfUnits]]*Table1[[#This Row],[Actuarial Factor 6/13/22]]</f>
        <v>#N/A</v>
      </c>
      <c r="P254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229.25411261770338</v>
      </c>
      <c r="Q2546" s="40">
        <f>Table1[[#This Row],[Trended Medicare Pricing for all RHCs]]-Table1[[#This Row],[SumOfSFY23 Estimated Payment 6/13/2022]]</f>
        <v>34.184318232976693</v>
      </c>
      <c r="R2546" s="181">
        <f>Table1[[#This Row],[SumOfUnits]]*Table1[[#This Row],[Actuarial Factor 6/13/22]]</f>
        <v>1.3095448065569728</v>
      </c>
    </row>
    <row r="2547" spans="1:18" x14ac:dyDescent="0.2">
      <c r="A2547" s="179" t="s">
        <v>117</v>
      </c>
      <c r="B2547" s="179" t="s">
        <v>708</v>
      </c>
      <c r="C2547" s="179" t="s">
        <v>426</v>
      </c>
      <c r="D2547" s="179" t="s">
        <v>184</v>
      </c>
      <c r="E2547" s="179" t="s">
        <v>786</v>
      </c>
      <c r="F2547" s="37">
        <v>1045.55</v>
      </c>
      <c r="G2547" s="179">
        <v>7</v>
      </c>
      <c r="H2547" s="179">
        <v>7</v>
      </c>
      <c r="I2547" s="37">
        <f>Table1[[#This Row],[SumOfPaid]]*Table1[[#This Row],[Actuarial Factor 6/13/22]]</f>
        <v>1492.9258968994693</v>
      </c>
      <c r="J2547" s="33">
        <v>1.4278857031222509</v>
      </c>
      <c r="K2547" s="180" t="s">
        <v>780</v>
      </c>
      <c r="L2547" s="180" t="s">
        <v>805</v>
      </c>
      <c r="M2547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47" s="181" t="str">
        <f>IFERROR(IF(Table1[[#This Row],[Medicare Rate in CR]]&gt;0,"Y","N"),"N")</f>
        <v>N</v>
      </c>
      <c r="O2547" s="40" t="e">
        <f>Table1[[#This Row],[Medicare Rate in CR]]*Table1[[#This Row],[SumOfUnits]]*Table1[[#This Row],[Actuarial Factor 6/13/22]]</f>
        <v>#N/A</v>
      </c>
      <c r="P254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3210.4486952846269</v>
      </c>
      <c r="Q2547" s="40">
        <f>Table1[[#This Row],[Trended Medicare Pricing for all RHCs]]-Table1[[#This Row],[SumOfSFY23 Estimated Payment 6/13/2022]]</f>
        <v>1717.5227983851576</v>
      </c>
      <c r="R2547" s="181">
        <f>Table1[[#This Row],[SumOfUnits]]*Table1[[#This Row],[Actuarial Factor 6/13/22]]</f>
        <v>9.9951999218557575</v>
      </c>
    </row>
    <row r="2548" spans="1:18" x14ac:dyDescent="0.2">
      <c r="A2548" s="179" t="s">
        <v>117</v>
      </c>
      <c r="B2548" s="179" t="s">
        <v>708</v>
      </c>
      <c r="C2548" s="179" t="s">
        <v>426</v>
      </c>
      <c r="D2548" s="179" t="s">
        <v>184</v>
      </c>
      <c r="E2548" s="179" t="s">
        <v>789</v>
      </c>
      <c r="F2548" s="37">
        <v>297.92</v>
      </c>
      <c r="G2548" s="179">
        <v>2</v>
      </c>
      <c r="H2548" s="179">
        <v>2</v>
      </c>
      <c r="I2548" s="37">
        <f>Table1[[#This Row],[SumOfPaid]]*Table1[[#This Row],[Actuarial Factor 6/13/22]]</f>
        <v>451.95260979708576</v>
      </c>
      <c r="J2548" s="33">
        <v>1.5170267514671245</v>
      </c>
      <c r="K2548" s="180" t="s">
        <v>780</v>
      </c>
      <c r="L2548" s="180" t="s">
        <v>805</v>
      </c>
      <c r="M2548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48" s="181" t="str">
        <f>IFERROR(IF(Table1[[#This Row],[Medicare Rate in CR]]&gt;0,"Y","N"),"N")</f>
        <v>N</v>
      </c>
      <c r="O2548" s="40" t="e">
        <f>Table1[[#This Row],[Medicare Rate in CR]]*Table1[[#This Row],[SumOfUnits]]*Table1[[#This Row],[Actuarial Factor 6/13/22]]</f>
        <v>#N/A</v>
      </c>
      <c r="P254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971.89731216193206</v>
      </c>
      <c r="Q2548" s="40">
        <f>Table1[[#This Row],[Trended Medicare Pricing for all RHCs]]-Table1[[#This Row],[SumOfSFY23 Estimated Payment 6/13/2022]]</f>
        <v>519.94470236484631</v>
      </c>
      <c r="R2548" s="181">
        <f>Table1[[#This Row],[SumOfUnits]]*Table1[[#This Row],[Actuarial Factor 6/13/22]]</f>
        <v>3.034053502934249</v>
      </c>
    </row>
    <row r="2549" spans="1:18" x14ac:dyDescent="0.2">
      <c r="A2549" s="179" t="s">
        <v>117</v>
      </c>
      <c r="B2549" s="179" t="s">
        <v>708</v>
      </c>
      <c r="C2549" s="179" t="s">
        <v>426</v>
      </c>
      <c r="D2549" s="179" t="s">
        <v>184</v>
      </c>
      <c r="E2549" s="179" t="s">
        <v>791</v>
      </c>
      <c r="F2549" s="37">
        <v>148.96</v>
      </c>
      <c r="G2549" s="179">
        <v>1</v>
      </c>
      <c r="H2549" s="179">
        <v>1</v>
      </c>
      <c r="I2549" s="37">
        <f>Table1[[#This Row],[SumOfPaid]]*Table1[[#This Row],[Actuarial Factor 6/13/22]]</f>
        <v>240.41217359851979</v>
      </c>
      <c r="J2549" s="33">
        <v>1.6139377926860887</v>
      </c>
      <c r="K2549" s="180" t="s">
        <v>780</v>
      </c>
      <c r="L2549" s="180" t="s">
        <v>805</v>
      </c>
      <c r="M2549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49" s="181" t="str">
        <f>IFERROR(IF(Table1[[#This Row],[Medicare Rate in CR]]&gt;0,"Y","N"),"N")</f>
        <v>N</v>
      </c>
      <c r="O2549" s="40" t="e">
        <f>Table1[[#This Row],[Medicare Rate in CR]]*Table1[[#This Row],[SumOfUnits]]*Table1[[#This Row],[Actuarial Factor 6/13/22]]</f>
        <v>#N/A</v>
      </c>
      <c r="P254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516.99213649040382</v>
      </c>
      <c r="Q2549" s="40">
        <f>Table1[[#This Row],[Trended Medicare Pricing for all RHCs]]-Table1[[#This Row],[SumOfSFY23 Estimated Payment 6/13/2022]]</f>
        <v>276.57996289188407</v>
      </c>
      <c r="R2549" s="181">
        <f>Table1[[#This Row],[SumOfUnits]]*Table1[[#This Row],[Actuarial Factor 6/13/22]]</f>
        <v>1.6139377926860887</v>
      </c>
    </row>
    <row r="2550" spans="1:18" x14ac:dyDescent="0.2">
      <c r="A2550" s="179" t="s">
        <v>117</v>
      </c>
      <c r="B2550" s="179" t="s">
        <v>708</v>
      </c>
      <c r="C2550" s="179" t="s">
        <v>425</v>
      </c>
      <c r="D2550" s="179" t="s">
        <v>184</v>
      </c>
      <c r="E2550" s="179" t="s">
        <v>786</v>
      </c>
      <c r="F2550" s="37">
        <v>151.79</v>
      </c>
      <c r="G2550" s="179">
        <v>1</v>
      </c>
      <c r="H2550" s="179">
        <v>1</v>
      </c>
      <c r="I2550" s="37">
        <f>Table1[[#This Row],[SumOfPaid]]*Table1[[#This Row],[Actuarial Factor 6/13/22]]</f>
        <v>211.66765057532692</v>
      </c>
      <c r="J2550" s="33">
        <v>1.3944769126775607</v>
      </c>
      <c r="K2550" s="180" t="s">
        <v>780</v>
      </c>
      <c r="L2550" s="180" t="s">
        <v>805</v>
      </c>
      <c r="M2550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50" s="181" t="str">
        <f>IFERROR(IF(Table1[[#This Row],[Medicare Rate in CR]]&gt;0,"Y","N"),"N")</f>
        <v>N</v>
      </c>
      <c r="O2550" s="40" t="e">
        <f>Table1[[#This Row],[Medicare Rate in CR]]*Table1[[#This Row],[SumOfUnits]]*Table1[[#This Row],[Actuarial Factor 6/13/22]]</f>
        <v>#N/A</v>
      </c>
      <c r="P255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250.25559692968915</v>
      </c>
      <c r="Q2550" s="40">
        <f>Table1[[#This Row],[Trended Medicare Pricing for all RHCs]]-Table1[[#This Row],[SumOfSFY23 Estimated Payment 6/13/2022]]</f>
        <v>38.587946354362231</v>
      </c>
      <c r="R2550" s="181">
        <f>Table1[[#This Row],[SumOfUnits]]*Table1[[#This Row],[Actuarial Factor 6/13/22]]</f>
        <v>1.3944769126775607</v>
      </c>
    </row>
    <row r="2551" spans="1:18" x14ac:dyDescent="0.2">
      <c r="A2551" s="179" t="s">
        <v>117</v>
      </c>
      <c r="B2551" s="179" t="s">
        <v>708</v>
      </c>
      <c r="C2551" s="179" t="s">
        <v>425</v>
      </c>
      <c r="D2551" s="179" t="s">
        <v>184</v>
      </c>
      <c r="E2551" s="179" t="s">
        <v>789</v>
      </c>
      <c r="F2551" s="37">
        <v>449.71000000000004</v>
      </c>
      <c r="G2551" s="179">
        <v>3</v>
      </c>
      <c r="H2551" s="179">
        <v>3</v>
      </c>
      <c r="I2551" s="37">
        <f>Table1[[#This Row],[SumOfPaid]]*Table1[[#This Row],[Actuarial Factor 6/13/22]]</f>
        <v>679.14035170049442</v>
      </c>
      <c r="J2551" s="33">
        <v>1.5101740048041945</v>
      </c>
      <c r="K2551" s="180" t="s">
        <v>780</v>
      </c>
      <c r="L2551" s="180" t="s">
        <v>805</v>
      </c>
      <c r="M2551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51" s="181" t="str">
        <f>IFERROR(IF(Table1[[#This Row],[Medicare Rate in CR]]&gt;0,"Y","N"),"N")</f>
        <v>N</v>
      </c>
      <c r="O2551" s="40" t="e">
        <f>Table1[[#This Row],[Medicare Rate in CR]]*Table1[[#This Row],[SumOfUnits]]*Table1[[#This Row],[Actuarial Factor 6/13/22]]</f>
        <v>#N/A</v>
      </c>
      <c r="P255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802.95063346660265</v>
      </c>
      <c r="Q2551" s="40">
        <f>Table1[[#This Row],[Trended Medicare Pricing for all RHCs]]-Table1[[#This Row],[SumOfSFY23 Estimated Payment 6/13/2022]]</f>
        <v>123.81028176610823</v>
      </c>
      <c r="R2551" s="181">
        <f>Table1[[#This Row],[SumOfUnits]]*Table1[[#This Row],[Actuarial Factor 6/13/22]]</f>
        <v>4.5305220144125835</v>
      </c>
    </row>
    <row r="2552" spans="1:18" x14ac:dyDescent="0.2">
      <c r="A2552" s="179" t="s">
        <v>117</v>
      </c>
      <c r="B2552" s="179" t="s">
        <v>708</v>
      </c>
      <c r="C2552" s="179" t="s">
        <v>425</v>
      </c>
      <c r="D2552" s="179" t="s">
        <v>184</v>
      </c>
      <c r="E2552" s="179" t="s">
        <v>787</v>
      </c>
      <c r="F2552" s="37">
        <v>449.71000000000004</v>
      </c>
      <c r="G2552" s="179">
        <v>3</v>
      </c>
      <c r="H2552" s="179">
        <v>3</v>
      </c>
      <c r="I2552" s="37">
        <f>Table1[[#This Row],[SumOfPaid]]*Table1[[#This Row],[Actuarial Factor 6/13/22]]</f>
        <v>532.33536319845973</v>
      </c>
      <c r="J2552" s="33">
        <v>1.1837303222042197</v>
      </c>
      <c r="K2552" s="180" t="s">
        <v>780</v>
      </c>
      <c r="L2552" s="180" t="s">
        <v>805</v>
      </c>
      <c r="M2552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52" s="181" t="str">
        <f>IFERROR(IF(Table1[[#This Row],[Medicare Rate in CR]]&gt;0,"Y","N"),"N")</f>
        <v>N</v>
      </c>
      <c r="O2552" s="40" t="e">
        <f>Table1[[#This Row],[Medicare Rate in CR]]*Table1[[#This Row],[SumOfUnits]]*Table1[[#This Row],[Actuarial Factor 6/13/22]]</f>
        <v>#N/A</v>
      </c>
      <c r="P255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629.38244801183714</v>
      </c>
      <c r="Q2552" s="40">
        <f>Table1[[#This Row],[Trended Medicare Pricing for all RHCs]]-Table1[[#This Row],[SumOfSFY23 Estimated Payment 6/13/2022]]</f>
        <v>97.04708481337741</v>
      </c>
      <c r="R2552" s="181">
        <f>Table1[[#This Row],[SumOfUnits]]*Table1[[#This Row],[Actuarial Factor 6/13/22]]</f>
        <v>3.5511909666126593</v>
      </c>
    </row>
    <row r="2553" spans="1:18" x14ac:dyDescent="0.2">
      <c r="A2553" s="179" t="s">
        <v>117</v>
      </c>
      <c r="B2553" s="179" t="s">
        <v>708</v>
      </c>
      <c r="C2553" s="179" t="s">
        <v>413</v>
      </c>
      <c r="D2553" s="179" t="s">
        <v>184</v>
      </c>
      <c r="E2553" s="179" t="s">
        <v>787</v>
      </c>
      <c r="F2553" s="37">
        <v>446.88</v>
      </c>
      <c r="G2553" s="179">
        <v>3</v>
      </c>
      <c r="H2553" s="179">
        <v>3</v>
      </c>
      <c r="I2553" s="37">
        <f>Table1[[#This Row],[SumOfPaid]]*Table1[[#This Row],[Actuarial Factor 6/13/22]]</f>
        <v>566.47389893189472</v>
      </c>
      <c r="J2553" s="33">
        <v>1.2676197165500689</v>
      </c>
      <c r="K2553" s="180" t="s">
        <v>780</v>
      </c>
      <c r="L2553" s="180" t="s">
        <v>805</v>
      </c>
      <c r="M2553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53" s="181" t="str">
        <f>IFERROR(IF(Table1[[#This Row],[Medicare Rate in CR]]&gt;0,"Y","N"),"N")</f>
        <v>N</v>
      </c>
      <c r="O2553" s="40" t="e">
        <f>Table1[[#This Row],[Medicare Rate in CR]]*Table1[[#This Row],[SumOfUnits]]*Table1[[#This Row],[Actuarial Factor 6/13/22]]</f>
        <v>#N/A</v>
      </c>
      <c r="P255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1318.3155143003544</v>
      </c>
      <c r="Q2553" s="40">
        <f>Table1[[#This Row],[Trended Medicare Pricing for all RHCs]]-Table1[[#This Row],[SumOfSFY23 Estimated Payment 6/13/2022]]</f>
        <v>751.84161536845966</v>
      </c>
      <c r="R2553" s="181">
        <f>Table1[[#This Row],[SumOfUnits]]*Table1[[#This Row],[Actuarial Factor 6/13/22]]</f>
        <v>3.8028591496502067</v>
      </c>
    </row>
    <row r="2554" spans="1:18" x14ac:dyDescent="0.2">
      <c r="A2554" s="179" t="s">
        <v>117</v>
      </c>
      <c r="B2554" s="179" t="s">
        <v>708</v>
      </c>
      <c r="C2554" s="179" t="s">
        <v>408</v>
      </c>
      <c r="D2554" s="179" t="s">
        <v>184</v>
      </c>
      <c r="E2554" s="179" t="s">
        <v>786</v>
      </c>
      <c r="F2554" s="37">
        <v>2093.9300000000003</v>
      </c>
      <c r="G2554" s="179">
        <v>14</v>
      </c>
      <c r="H2554" s="179">
        <v>14</v>
      </c>
      <c r="I2554" s="37">
        <f>Table1[[#This Row],[SumOfPaid]]*Table1[[#This Row],[Actuarial Factor 6/13/22]]</f>
        <v>2825.198384936652</v>
      </c>
      <c r="J2554" s="33">
        <v>1.3492324886393774</v>
      </c>
      <c r="K2554" s="180" t="s">
        <v>780</v>
      </c>
      <c r="L2554" s="180" t="s">
        <v>805</v>
      </c>
      <c r="M2554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54" s="181" t="str">
        <f>IFERROR(IF(Table1[[#This Row],[Medicare Rate in CR]]&gt;0,"Y","N"),"N")</f>
        <v>N</v>
      </c>
      <c r="O2554" s="40" t="e">
        <f>Table1[[#This Row],[Medicare Rate in CR]]*Table1[[#This Row],[SumOfUnits]]*Table1[[#This Row],[Actuarial Factor 6/13/22]]</f>
        <v>#N/A</v>
      </c>
      <c r="P255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3249.6490120682092</v>
      </c>
      <c r="Q2554" s="40">
        <f>Table1[[#This Row],[Trended Medicare Pricing for all RHCs]]-Table1[[#This Row],[SumOfSFY23 Estimated Payment 6/13/2022]]</f>
        <v>424.45062713155721</v>
      </c>
      <c r="R2554" s="181">
        <f>Table1[[#This Row],[SumOfUnits]]*Table1[[#This Row],[Actuarial Factor 6/13/22]]</f>
        <v>18.889254840951285</v>
      </c>
    </row>
    <row r="2555" spans="1:18" x14ac:dyDescent="0.2">
      <c r="A2555" s="179" t="s">
        <v>117</v>
      </c>
      <c r="B2555" s="179" t="s">
        <v>708</v>
      </c>
      <c r="C2555" s="179" t="s">
        <v>408</v>
      </c>
      <c r="D2555" s="179" t="s">
        <v>184</v>
      </c>
      <c r="E2555" s="179" t="s">
        <v>790</v>
      </c>
      <c r="F2555" s="37">
        <v>151.79</v>
      </c>
      <c r="G2555" s="179">
        <v>1</v>
      </c>
      <c r="H2555" s="179">
        <v>1</v>
      </c>
      <c r="I2555" s="37">
        <f>Table1[[#This Row],[SumOfPaid]]*Table1[[#This Row],[Actuarial Factor 6/13/22]]</f>
        <v>286.60645209686402</v>
      </c>
      <c r="J2555" s="33">
        <v>1.8881774299813163</v>
      </c>
      <c r="K2555" s="180" t="s">
        <v>780</v>
      </c>
      <c r="L2555" s="180" t="s">
        <v>805</v>
      </c>
      <c r="M2555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55" s="181" t="str">
        <f>IFERROR(IF(Table1[[#This Row],[Medicare Rate in CR]]&gt;0,"Y","N"),"N")</f>
        <v>N</v>
      </c>
      <c r="O2555" s="40" t="e">
        <f>Table1[[#This Row],[Medicare Rate in CR]]*Table1[[#This Row],[SumOfUnits]]*Table1[[#This Row],[Actuarial Factor 6/13/22]]</f>
        <v>#N/A</v>
      </c>
      <c r="P255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329.66547725455831</v>
      </c>
      <c r="Q2555" s="40">
        <f>Table1[[#This Row],[Trended Medicare Pricing for all RHCs]]-Table1[[#This Row],[SumOfSFY23 Estimated Payment 6/13/2022]]</f>
        <v>43.059025157694293</v>
      </c>
      <c r="R2555" s="181">
        <f>Table1[[#This Row],[SumOfUnits]]*Table1[[#This Row],[Actuarial Factor 6/13/22]]</f>
        <v>1.8881774299813163</v>
      </c>
    </row>
    <row r="2556" spans="1:18" x14ac:dyDescent="0.2">
      <c r="A2556" s="179" t="s">
        <v>117</v>
      </c>
      <c r="B2556" s="179" t="s">
        <v>708</v>
      </c>
      <c r="C2556" s="179" t="s">
        <v>408</v>
      </c>
      <c r="D2556" s="179" t="s">
        <v>184</v>
      </c>
      <c r="E2556" s="179" t="s">
        <v>789</v>
      </c>
      <c r="F2556" s="37">
        <v>446.88</v>
      </c>
      <c r="G2556" s="179">
        <v>3</v>
      </c>
      <c r="H2556" s="179">
        <v>3</v>
      </c>
      <c r="I2556" s="37">
        <f>Table1[[#This Row],[SumOfPaid]]*Table1[[#This Row],[Actuarial Factor 6/13/22]]</f>
        <v>673.81920694532459</v>
      </c>
      <c r="J2556" s="33">
        <v>1.5078303055525524</v>
      </c>
      <c r="K2556" s="180" t="s">
        <v>780</v>
      </c>
      <c r="L2556" s="180" t="s">
        <v>805</v>
      </c>
      <c r="M2556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56" s="181" t="str">
        <f>IFERROR(IF(Table1[[#This Row],[Medicare Rate in CR]]&gt;0,"Y","N"),"N")</f>
        <v>N</v>
      </c>
      <c r="O2556" s="40" t="e">
        <f>Table1[[#This Row],[Medicare Rate in CR]]*Table1[[#This Row],[SumOfUnits]]*Table1[[#This Row],[Actuarial Factor 6/13/22]]</f>
        <v>#N/A</v>
      </c>
      <c r="P255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775.05209256714068</v>
      </c>
      <c r="Q2556" s="40">
        <f>Table1[[#This Row],[Trended Medicare Pricing for all RHCs]]-Table1[[#This Row],[SumOfSFY23 Estimated Payment 6/13/2022]]</f>
        <v>101.23288562181608</v>
      </c>
      <c r="R2556" s="181">
        <f>Table1[[#This Row],[SumOfUnits]]*Table1[[#This Row],[Actuarial Factor 6/13/22]]</f>
        <v>4.5234909166576571</v>
      </c>
    </row>
    <row r="2557" spans="1:18" x14ac:dyDescent="0.2">
      <c r="A2557" s="179" t="s">
        <v>117</v>
      </c>
      <c r="B2557" s="179" t="s">
        <v>708</v>
      </c>
      <c r="C2557" s="179" t="s">
        <v>408</v>
      </c>
      <c r="D2557" s="179" t="s">
        <v>184</v>
      </c>
      <c r="E2557" s="179" t="s">
        <v>791</v>
      </c>
      <c r="F2557" s="37">
        <v>148.96</v>
      </c>
      <c r="G2557" s="179">
        <v>1</v>
      </c>
      <c r="H2557" s="179">
        <v>1</v>
      </c>
      <c r="I2557" s="37">
        <f>Table1[[#This Row],[SumOfPaid]]*Table1[[#This Row],[Actuarial Factor 6/13/22]]</f>
        <v>256.11705611815694</v>
      </c>
      <c r="J2557" s="33">
        <v>1.7193679922003016</v>
      </c>
      <c r="K2557" s="180" t="s">
        <v>780</v>
      </c>
      <c r="L2557" s="180" t="s">
        <v>805</v>
      </c>
      <c r="M2557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57" s="181" t="str">
        <f>IFERROR(IF(Table1[[#This Row],[Medicare Rate in CR]]&gt;0,"Y","N"),"N")</f>
        <v>N</v>
      </c>
      <c r="O2557" s="40" t="e">
        <f>Table1[[#This Row],[Medicare Rate in CR]]*Table1[[#This Row],[SumOfUnits]]*Table1[[#This Row],[Actuarial Factor 6/13/22]]</f>
        <v>#N/A</v>
      </c>
      <c r="P255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294.5954318910064</v>
      </c>
      <c r="Q2557" s="40">
        <f>Table1[[#This Row],[Trended Medicare Pricing for all RHCs]]-Table1[[#This Row],[SumOfSFY23 Estimated Payment 6/13/2022]]</f>
        <v>38.478375772849461</v>
      </c>
      <c r="R2557" s="181">
        <f>Table1[[#This Row],[SumOfUnits]]*Table1[[#This Row],[Actuarial Factor 6/13/22]]</f>
        <v>1.7193679922003016</v>
      </c>
    </row>
    <row r="2558" spans="1:18" x14ac:dyDescent="0.2">
      <c r="A2558" s="179" t="s">
        <v>117</v>
      </c>
      <c r="B2558" s="179" t="s">
        <v>708</v>
      </c>
      <c r="C2558" s="179" t="s">
        <v>408</v>
      </c>
      <c r="D2558" s="179" t="s">
        <v>184</v>
      </c>
      <c r="E2558" s="179" t="s">
        <v>788</v>
      </c>
      <c r="F2558" s="37">
        <v>148.96</v>
      </c>
      <c r="G2558" s="179">
        <v>1</v>
      </c>
      <c r="H2558" s="179">
        <v>1</v>
      </c>
      <c r="I2558" s="37">
        <f>Table1[[#This Row],[SumOfPaid]]*Table1[[#This Row],[Actuarial Factor 6/13/22]]</f>
        <v>305.1500837113648</v>
      </c>
      <c r="J2558" s="33">
        <v>2.0485370818432114</v>
      </c>
      <c r="K2558" s="180" t="s">
        <v>780</v>
      </c>
      <c r="L2558" s="180" t="s">
        <v>805</v>
      </c>
      <c r="M2558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58" s="181" t="str">
        <f>IFERROR(IF(Table1[[#This Row],[Medicare Rate in CR]]&gt;0,"Y","N"),"N")</f>
        <v>N</v>
      </c>
      <c r="O2558" s="40" t="e">
        <f>Table1[[#This Row],[Medicare Rate in CR]]*Table1[[#This Row],[SumOfUnits]]*Table1[[#This Row],[Actuarial Factor 6/13/22]]</f>
        <v>#N/A</v>
      </c>
      <c r="P255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350.99505696744296</v>
      </c>
      <c r="Q2558" s="40">
        <f>Table1[[#This Row],[Trended Medicare Pricing for all RHCs]]-Table1[[#This Row],[SumOfSFY23 Estimated Payment 6/13/2022]]</f>
        <v>45.844973256078163</v>
      </c>
      <c r="R2558" s="181">
        <f>Table1[[#This Row],[SumOfUnits]]*Table1[[#This Row],[Actuarial Factor 6/13/22]]</f>
        <v>2.0485370818432114</v>
      </c>
    </row>
    <row r="2559" spans="1:18" x14ac:dyDescent="0.2">
      <c r="A2559" s="179" t="s">
        <v>117</v>
      </c>
      <c r="B2559" s="179" t="s">
        <v>708</v>
      </c>
      <c r="C2559" s="179" t="s">
        <v>408</v>
      </c>
      <c r="D2559" s="179" t="s">
        <v>184</v>
      </c>
      <c r="E2559" s="179" t="s">
        <v>787</v>
      </c>
      <c r="F2559" s="37">
        <v>2091.1000000000004</v>
      </c>
      <c r="G2559" s="179">
        <v>14</v>
      </c>
      <c r="H2559" s="179">
        <v>14</v>
      </c>
      <c r="I2559" s="37">
        <f>Table1[[#This Row],[SumOfPaid]]*Table1[[#This Row],[Actuarial Factor 6/13/22]]</f>
        <v>2727.2630708558818</v>
      </c>
      <c r="J2559" s="33">
        <v>1.3042241264673526</v>
      </c>
      <c r="K2559" s="180" t="s">
        <v>780</v>
      </c>
      <c r="L2559" s="180" t="s">
        <v>805</v>
      </c>
      <c r="M2559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59" s="181" t="str">
        <f>IFERROR(IF(Table1[[#This Row],[Medicare Rate in CR]]&gt;0,"Y","N"),"N")</f>
        <v>N</v>
      </c>
      <c r="O2559" s="40" t="e">
        <f>Table1[[#This Row],[Medicare Rate in CR]]*Table1[[#This Row],[SumOfUnits]]*Table1[[#This Row],[Actuarial Factor 6/13/22]]</f>
        <v>#N/A</v>
      </c>
      <c r="P255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3137.0001452325087</v>
      </c>
      <c r="Q2559" s="40">
        <f>Table1[[#This Row],[Trended Medicare Pricing for all RHCs]]-Table1[[#This Row],[SumOfSFY23 Estimated Payment 6/13/2022]]</f>
        <v>409.73707437662688</v>
      </c>
      <c r="R2559" s="181">
        <f>Table1[[#This Row],[SumOfUnits]]*Table1[[#This Row],[Actuarial Factor 6/13/22]]</f>
        <v>18.259137770542935</v>
      </c>
    </row>
    <row r="2560" spans="1:18" x14ac:dyDescent="0.2">
      <c r="A2560" s="179" t="s">
        <v>117</v>
      </c>
      <c r="B2560" s="179" t="s">
        <v>708</v>
      </c>
      <c r="C2560" s="179" t="s">
        <v>424</v>
      </c>
      <c r="D2560" s="179" t="s">
        <v>184</v>
      </c>
      <c r="E2560" s="179" t="s">
        <v>786</v>
      </c>
      <c r="F2560" s="37">
        <v>297.92</v>
      </c>
      <c r="G2560" s="179">
        <v>2</v>
      </c>
      <c r="H2560" s="179">
        <v>2</v>
      </c>
      <c r="I2560" s="37">
        <f>Table1[[#This Row],[SumOfPaid]]*Table1[[#This Row],[Actuarial Factor 6/13/22]]</f>
        <v>422.32195356589807</v>
      </c>
      <c r="J2560" s="33">
        <v>1.4175683188973485</v>
      </c>
      <c r="K2560" s="180" t="s">
        <v>780</v>
      </c>
      <c r="L2560" s="180" t="s">
        <v>805</v>
      </c>
      <c r="M2560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60" s="181" t="str">
        <f>IFERROR(IF(Table1[[#This Row],[Medicare Rate in CR]]&gt;0,"Y","N"),"N")</f>
        <v>N</v>
      </c>
      <c r="O2560" s="40" t="e">
        <f>Table1[[#This Row],[Medicare Rate in CR]]*Table1[[#This Row],[SumOfUnits]]*Table1[[#This Row],[Actuarial Factor 6/13/22]]</f>
        <v>#N/A</v>
      </c>
      <c r="P256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778.27587294858893</v>
      </c>
      <c r="Q2560" s="40">
        <f>Table1[[#This Row],[Trended Medicare Pricing for all RHCs]]-Table1[[#This Row],[SumOfSFY23 Estimated Payment 6/13/2022]]</f>
        <v>355.95391938269086</v>
      </c>
      <c r="R2560" s="181">
        <f>Table1[[#This Row],[SumOfUnits]]*Table1[[#This Row],[Actuarial Factor 6/13/22]]</f>
        <v>2.8351366377946969</v>
      </c>
    </row>
    <row r="2561" spans="1:18" x14ac:dyDescent="0.2">
      <c r="A2561" s="179" t="s">
        <v>117</v>
      </c>
      <c r="B2561" s="179" t="s">
        <v>708</v>
      </c>
      <c r="C2561" s="179" t="s">
        <v>424</v>
      </c>
      <c r="D2561" s="179" t="s">
        <v>184</v>
      </c>
      <c r="E2561" s="179" t="s">
        <v>788</v>
      </c>
      <c r="F2561" s="37">
        <v>446.88</v>
      </c>
      <c r="G2561" s="179">
        <v>3</v>
      </c>
      <c r="H2561" s="179">
        <v>3</v>
      </c>
      <c r="I2561" s="37">
        <f>Table1[[#This Row],[SumOfPaid]]*Table1[[#This Row],[Actuarial Factor 6/13/22]]</f>
        <v>882.25186517748261</v>
      </c>
      <c r="J2561" s="33">
        <v>1.9742478186033894</v>
      </c>
      <c r="K2561" s="180" t="s">
        <v>780</v>
      </c>
      <c r="L2561" s="180" t="s">
        <v>805</v>
      </c>
      <c r="M2561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61" s="181" t="str">
        <f>IFERROR(IF(Table1[[#This Row],[Medicare Rate in CR]]&gt;0,"Y","N"),"N")</f>
        <v>N</v>
      </c>
      <c r="O2561" s="40" t="e">
        <f>Table1[[#This Row],[Medicare Rate in CR]]*Table1[[#This Row],[SumOfUnits]]*Table1[[#This Row],[Actuarial Factor 6/13/22]]</f>
        <v>#N/A</v>
      </c>
      <c r="P256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1625.8575589876011</v>
      </c>
      <c r="Q2561" s="40">
        <f>Table1[[#This Row],[Trended Medicare Pricing for all RHCs]]-Table1[[#This Row],[SumOfSFY23 Estimated Payment 6/13/2022]]</f>
        <v>743.60569381011851</v>
      </c>
      <c r="R2561" s="181">
        <f>Table1[[#This Row],[SumOfUnits]]*Table1[[#This Row],[Actuarial Factor 6/13/22]]</f>
        <v>5.9227434558101679</v>
      </c>
    </row>
    <row r="2562" spans="1:18" x14ac:dyDescent="0.2">
      <c r="A2562" s="179" t="s">
        <v>117</v>
      </c>
      <c r="B2562" s="179" t="s">
        <v>708</v>
      </c>
      <c r="C2562" s="179" t="s">
        <v>423</v>
      </c>
      <c r="D2562" s="179" t="s">
        <v>184</v>
      </c>
      <c r="E2562" s="179" t="s">
        <v>790</v>
      </c>
      <c r="F2562" s="37">
        <v>446.88</v>
      </c>
      <c r="G2562" s="179">
        <v>3</v>
      </c>
      <c r="H2562" s="179">
        <v>3</v>
      </c>
      <c r="I2562" s="37">
        <f>Table1[[#This Row],[SumOfPaid]]*Table1[[#This Row],[Actuarial Factor 6/13/22]]</f>
        <v>935.16920485681328</v>
      </c>
      <c r="J2562" s="33">
        <v>2.0926629181364422</v>
      </c>
      <c r="K2562" s="180" t="s">
        <v>780</v>
      </c>
      <c r="L2562" s="180" t="s">
        <v>805</v>
      </c>
      <c r="M2562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62" s="181" t="str">
        <f>IFERROR(IF(Table1[[#This Row],[Medicare Rate in CR]]&gt;0,"Y","N"),"N")</f>
        <v>N</v>
      </c>
      <c r="O2562" s="40" t="e">
        <f>Table1[[#This Row],[Medicare Rate in CR]]*Table1[[#This Row],[SumOfUnits]]*Table1[[#This Row],[Actuarial Factor 6/13/22]]</f>
        <v>#N/A</v>
      </c>
      <c r="P256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1335.4261336431023</v>
      </c>
      <c r="Q2562" s="40">
        <f>Table1[[#This Row],[Trended Medicare Pricing for all RHCs]]-Table1[[#This Row],[SumOfSFY23 Estimated Payment 6/13/2022]]</f>
        <v>400.256928786289</v>
      </c>
      <c r="R2562" s="181">
        <f>Table1[[#This Row],[SumOfUnits]]*Table1[[#This Row],[Actuarial Factor 6/13/22]]</f>
        <v>6.2779887544093267</v>
      </c>
    </row>
    <row r="2563" spans="1:18" x14ac:dyDescent="0.2">
      <c r="A2563" s="179" t="s">
        <v>117</v>
      </c>
      <c r="B2563" s="179" t="s">
        <v>708</v>
      </c>
      <c r="C2563" s="179" t="s">
        <v>423</v>
      </c>
      <c r="D2563" s="179" t="s">
        <v>184</v>
      </c>
      <c r="E2563" s="179" t="s">
        <v>789</v>
      </c>
      <c r="F2563" s="37">
        <v>148.96</v>
      </c>
      <c r="G2563" s="179">
        <v>1</v>
      </c>
      <c r="H2563" s="179">
        <v>1</v>
      </c>
      <c r="I2563" s="37">
        <f>Table1[[#This Row],[SumOfPaid]]*Table1[[#This Row],[Actuarial Factor 6/13/22]]</f>
        <v>225.74524065155782</v>
      </c>
      <c r="J2563" s="33">
        <v>1.5154755682838199</v>
      </c>
      <c r="K2563" s="180" t="s">
        <v>780</v>
      </c>
      <c r="L2563" s="180" t="s">
        <v>805</v>
      </c>
      <c r="M2563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63" s="181" t="str">
        <f>IFERROR(IF(Table1[[#This Row],[Medicare Rate in CR]]&gt;0,"Y","N"),"N")</f>
        <v>N</v>
      </c>
      <c r="O2563" s="40" t="e">
        <f>Table1[[#This Row],[Medicare Rate in CR]]*Table1[[#This Row],[SumOfUnits]]*Table1[[#This Row],[Actuarial Factor 6/13/22]]</f>
        <v>#N/A</v>
      </c>
      <c r="P256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322.36529212678676</v>
      </c>
      <c r="Q2563" s="40">
        <f>Table1[[#This Row],[Trended Medicare Pricing for all RHCs]]-Table1[[#This Row],[SumOfSFY23 Estimated Payment 6/13/2022]]</f>
        <v>96.620051475228934</v>
      </c>
      <c r="R2563" s="181">
        <f>Table1[[#This Row],[SumOfUnits]]*Table1[[#This Row],[Actuarial Factor 6/13/22]]</f>
        <v>1.5154755682838199</v>
      </c>
    </row>
    <row r="2564" spans="1:18" x14ac:dyDescent="0.2">
      <c r="A2564" s="179" t="s">
        <v>117</v>
      </c>
      <c r="B2564" s="179" t="s">
        <v>708</v>
      </c>
      <c r="C2564" s="179" t="s">
        <v>423</v>
      </c>
      <c r="D2564" s="179" t="s">
        <v>184</v>
      </c>
      <c r="E2564" s="179" t="s">
        <v>791</v>
      </c>
      <c r="F2564" s="37">
        <v>446.88</v>
      </c>
      <c r="G2564" s="179">
        <v>3</v>
      </c>
      <c r="H2564" s="179">
        <v>3</v>
      </c>
      <c r="I2564" s="37">
        <f>Table1[[#This Row],[SumOfPaid]]*Table1[[#This Row],[Actuarial Factor 6/13/22]]</f>
        <v>721.12498067144509</v>
      </c>
      <c r="J2564" s="33">
        <v>1.6136881952010498</v>
      </c>
      <c r="K2564" s="180" t="s">
        <v>780</v>
      </c>
      <c r="L2564" s="180" t="s">
        <v>805</v>
      </c>
      <c r="M2564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64" s="181" t="str">
        <f>IFERROR(IF(Table1[[#This Row],[Medicare Rate in CR]]&gt;0,"Y","N"),"N")</f>
        <v>N</v>
      </c>
      <c r="O2564" s="40" t="e">
        <f>Table1[[#This Row],[Medicare Rate in CR]]*Table1[[#This Row],[SumOfUnits]]*Table1[[#This Row],[Actuarial Factor 6/13/22]]</f>
        <v>#N/A</v>
      </c>
      <c r="P256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1029.7699494488531</v>
      </c>
      <c r="Q2564" s="40">
        <f>Table1[[#This Row],[Trended Medicare Pricing for all RHCs]]-Table1[[#This Row],[SumOfSFY23 Estimated Payment 6/13/2022]]</f>
        <v>308.64496877740805</v>
      </c>
      <c r="R2564" s="181">
        <f>Table1[[#This Row],[SumOfUnits]]*Table1[[#This Row],[Actuarial Factor 6/13/22]]</f>
        <v>4.8410645856031493</v>
      </c>
    </row>
    <row r="2565" spans="1:18" x14ac:dyDescent="0.2">
      <c r="A2565" s="179" t="s">
        <v>117</v>
      </c>
      <c r="B2565" s="179" t="s">
        <v>708</v>
      </c>
      <c r="C2565" s="179" t="s">
        <v>423</v>
      </c>
      <c r="D2565" s="179" t="s">
        <v>185</v>
      </c>
      <c r="E2565" s="179" t="s">
        <v>797</v>
      </c>
      <c r="F2565" s="37">
        <v>148.96</v>
      </c>
      <c r="G2565" s="179">
        <v>1</v>
      </c>
      <c r="H2565" s="179">
        <v>1</v>
      </c>
      <c r="I2565" s="37">
        <f>Table1[[#This Row],[SumOfPaid]]*Table1[[#This Row],[Actuarial Factor 6/13/22]]</f>
        <v>181.84872825354583</v>
      </c>
      <c r="J2565" s="33">
        <v>1.2207889920350821</v>
      </c>
      <c r="K2565" s="180" t="s">
        <v>780</v>
      </c>
      <c r="L2565" s="180" t="s">
        <v>805</v>
      </c>
      <c r="M2565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65" s="181" t="str">
        <f>IFERROR(IF(Table1[[#This Row],[Medicare Rate in CR]]&gt;0,"Y","N"),"N")</f>
        <v>N</v>
      </c>
      <c r="O2565" s="40" t="e">
        <f>Table1[[#This Row],[Medicare Rate in CR]]*Table1[[#This Row],[SumOfUnits]]*Table1[[#This Row],[Actuarial Factor 6/13/22]]</f>
        <v>#N/A</v>
      </c>
      <c r="P256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259.68086076650775</v>
      </c>
      <c r="Q2565" s="40">
        <f>Table1[[#This Row],[Trended Medicare Pricing for all RHCs]]-Table1[[#This Row],[SumOfSFY23 Estimated Payment 6/13/2022]]</f>
        <v>77.83213251296192</v>
      </c>
      <c r="R2565" s="181">
        <f>Table1[[#This Row],[SumOfUnits]]*Table1[[#This Row],[Actuarial Factor 6/13/22]]</f>
        <v>1.2207889920350821</v>
      </c>
    </row>
    <row r="2566" spans="1:18" x14ac:dyDescent="0.2">
      <c r="A2566" s="179" t="s">
        <v>117</v>
      </c>
      <c r="B2566" s="179" t="s">
        <v>708</v>
      </c>
      <c r="C2566" s="179" t="s">
        <v>423</v>
      </c>
      <c r="D2566" s="179" t="s">
        <v>185</v>
      </c>
      <c r="E2566" s="179" t="s">
        <v>796</v>
      </c>
      <c r="F2566" s="37">
        <v>595.84</v>
      </c>
      <c r="G2566" s="179">
        <v>4</v>
      </c>
      <c r="H2566" s="179">
        <v>4</v>
      </c>
      <c r="I2566" s="37">
        <f>Table1[[#This Row],[SumOfPaid]]*Table1[[#This Row],[Actuarial Factor 6/13/22]]</f>
        <v>602.64546441578364</v>
      </c>
      <c r="J2566" s="33">
        <v>1.0114216306655874</v>
      </c>
      <c r="K2566" s="180" t="s">
        <v>780</v>
      </c>
      <c r="L2566" s="180" t="s">
        <v>805</v>
      </c>
      <c r="M2566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66" s="181" t="str">
        <f>IFERROR(IF(Table1[[#This Row],[Medicare Rate in CR]]&gt;0,"Y","N"),"N")</f>
        <v>N</v>
      </c>
      <c r="O2566" s="40" t="e">
        <f>Table1[[#This Row],[Medicare Rate in CR]]*Table1[[#This Row],[SumOfUnits]]*Table1[[#This Row],[Actuarial Factor 6/13/22]]</f>
        <v>#N/A</v>
      </c>
      <c r="P256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860.58062896280398</v>
      </c>
      <c r="Q2566" s="40">
        <f>Table1[[#This Row],[Trended Medicare Pricing for all RHCs]]-Table1[[#This Row],[SumOfSFY23 Estimated Payment 6/13/2022]]</f>
        <v>257.93516454702035</v>
      </c>
      <c r="R2566" s="181">
        <f>Table1[[#This Row],[SumOfUnits]]*Table1[[#This Row],[Actuarial Factor 6/13/22]]</f>
        <v>4.0456865226623497</v>
      </c>
    </row>
    <row r="2567" spans="1:18" x14ac:dyDescent="0.2">
      <c r="A2567" s="179" t="s">
        <v>117</v>
      </c>
      <c r="B2567" s="179" t="s">
        <v>708</v>
      </c>
      <c r="C2567" s="179" t="s">
        <v>381</v>
      </c>
      <c r="D2567" s="179" t="s">
        <v>184</v>
      </c>
      <c r="E2567" s="179" t="s">
        <v>786</v>
      </c>
      <c r="F2567" s="37">
        <v>446.88</v>
      </c>
      <c r="G2567" s="179">
        <v>3</v>
      </c>
      <c r="H2567" s="179">
        <v>3</v>
      </c>
      <c r="I2567" s="37">
        <f>Table1[[#This Row],[SumOfPaid]]*Table1[[#This Row],[Actuarial Factor 6/13/22]]</f>
        <v>606.87728138012312</v>
      </c>
      <c r="J2567" s="33">
        <v>1.3580318684660828</v>
      </c>
      <c r="K2567" s="180" t="s">
        <v>780</v>
      </c>
      <c r="L2567" s="180" t="s">
        <v>805</v>
      </c>
      <c r="M2567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67" s="181" t="str">
        <f>IFERROR(IF(Table1[[#This Row],[Medicare Rate in CR]]&gt;0,"Y","N"),"N")</f>
        <v>N</v>
      </c>
      <c r="O2567" s="40" t="e">
        <f>Table1[[#This Row],[Medicare Rate in CR]]*Table1[[#This Row],[SumOfUnits]]*Table1[[#This Row],[Actuarial Factor 6/13/22]]</f>
        <v>#N/A</v>
      </c>
      <c r="P256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976.99077436826997</v>
      </c>
      <c r="Q2567" s="40">
        <f>Table1[[#This Row],[Trended Medicare Pricing for all RHCs]]-Table1[[#This Row],[SumOfSFY23 Estimated Payment 6/13/2022]]</f>
        <v>370.11349298814685</v>
      </c>
      <c r="R2567" s="181">
        <f>Table1[[#This Row],[SumOfUnits]]*Table1[[#This Row],[Actuarial Factor 6/13/22]]</f>
        <v>4.0740956053982487</v>
      </c>
    </row>
    <row r="2568" spans="1:18" x14ac:dyDescent="0.2">
      <c r="A2568" s="179" t="s">
        <v>117</v>
      </c>
      <c r="B2568" s="179" t="s">
        <v>708</v>
      </c>
      <c r="C2568" s="179" t="s">
        <v>381</v>
      </c>
      <c r="D2568" s="179" t="s">
        <v>184</v>
      </c>
      <c r="E2568" s="179" t="s">
        <v>789</v>
      </c>
      <c r="F2568" s="37">
        <v>1191.6799999999998</v>
      </c>
      <c r="G2568" s="179">
        <v>8</v>
      </c>
      <c r="H2568" s="179">
        <v>8</v>
      </c>
      <c r="I2568" s="37">
        <f>Table1[[#This Row],[SumOfPaid]]*Table1[[#This Row],[Actuarial Factor 6/13/22]]</f>
        <v>1771.2429515500644</v>
      </c>
      <c r="J2568" s="33">
        <v>1.4863410911906423</v>
      </c>
      <c r="K2568" s="180" t="s">
        <v>780</v>
      </c>
      <c r="L2568" s="180" t="s">
        <v>805</v>
      </c>
      <c r="M2568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68" s="181" t="str">
        <f>IFERROR(IF(Table1[[#This Row],[Medicare Rate in CR]]&gt;0,"Y","N"),"N")</f>
        <v>N</v>
      </c>
      <c r="O2568" s="40" t="e">
        <f>Table1[[#This Row],[Medicare Rate in CR]]*Table1[[#This Row],[SumOfUnits]]*Table1[[#This Row],[Actuarial Factor 6/13/22]]</f>
        <v>#N/A</v>
      </c>
      <c r="P256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2851.4628507659204</v>
      </c>
      <c r="Q2568" s="40">
        <f>Table1[[#This Row],[Trended Medicare Pricing for all RHCs]]-Table1[[#This Row],[SumOfSFY23 Estimated Payment 6/13/2022]]</f>
        <v>1080.219899215856</v>
      </c>
      <c r="R2568" s="181">
        <f>Table1[[#This Row],[SumOfUnits]]*Table1[[#This Row],[Actuarial Factor 6/13/22]]</f>
        <v>11.890728729525138</v>
      </c>
    </row>
    <row r="2569" spans="1:18" x14ac:dyDescent="0.2">
      <c r="A2569" s="179" t="s">
        <v>117</v>
      </c>
      <c r="B2569" s="179" t="s">
        <v>708</v>
      </c>
      <c r="C2569" s="179" t="s">
        <v>381</v>
      </c>
      <c r="D2569" s="179" t="s">
        <v>184</v>
      </c>
      <c r="E2569" s="179" t="s">
        <v>788</v>
      </c>
      <c r="F2569" s="37">
        <v>446.88</v>
      </c>
      <c r="G2569" s="179">
        <v>3</v>
      </c>
      <c r="H2569" s="179">
        <v>3</v>
      </c>
      <c r="I2569" s="37">
        <f>Table1[[#This Row],[SumOfPaid]]*Table1[[#This Row],[Actuarial Factor 6/13/22]]</f>
        <v>819.87781589701683</v>
      </c>
      <c r="J2569" s="33">
        <v>1.8346710882049249</v>
      </c>
      <c r="K2569" s="180" t="s">
        <v>780</v>
      </c>
      <c r="L2569" s="180" t="s">
        <v>805</v>
      </c>
      <c r="M2569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69" s="181" t="str">
        <f>IFERROR(IF(Table1[[#This Row],[Medicare Rate in CR]]&gt;0,"Y","N"),"N")</f>
        <v>N</v>
      </c>
      <c r="O2569" s="40" t="e">
        <f>Table1[[#This Row],[Medicare Rate in CR]]*Table1[[#This Row],[SumOfUnits]]*Table1[[#This Row],[Actuarial Factor 6/13/22]]</f>
        <v>#N/A</v>
      </c>
      <c r="P256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1319.8929780646552</v>
      </c>
      <c r="Q2569" s="40">
        <f>Table1[[#This Row],[Trended Medicare Pricing for all RHCs]]-Table1[[#This Row],[SumOfSFY23 Estimated Payment 6/13/2022]]</f>
        <v>500.01516216763832</v>
      </c>
      <c r="R2569" s="181">
        <f>Table1[[#This Row],[SumOfUnits]]*Table1[[#This Row],[Actuarial Factor 6/13/22]]</f>
        <v>5.504013264614775</v>
      </c>
    </row>
    <row r="2570" spans="1:18" x14ac:dyDescent="0.2">
      <c r="A2570" s="179" t="s">
        <v>117</v>
      </c>
      <c r="B2570" s="179" t="s">
        <v>708</v>
      </c>
      <c r="C2570" s="179" t="s">
        <v>364</v>
      </c>
      <c r="D2570" s="179" t="s">
        <v>184</v>
      </c>
      <c r="E2570" s="179" t="s">
        <v>786</v>
      </c>
      <c r="F2570" s="37">
        <v>1042.72</v>
      </c>
      <c r="G2570" s="179">
        <v>7</v>
      </c>
      <c r="H2570" s="179">
        <v>7</v>
      </c>
      <c r="I2570" s="37">
        <f>Table1[[#This Row],[SumOfPaid]]*Table1[[#This Row],[Actuarial Factor 6/13/22]]</f>
        <v>1474.0688738474398</v>
      </c>
      <c r="J2570" s="33">
        <v>1.4136766091064137</v>
      </c>
      <c r="K2570" s="180" t="s">
        <v>780</v>
      </c>
      <c r="L2570" s="180" t="s">
        <v>805</v>
      </c>
      <c r="M2570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70" s="181" t="str">
        <f>IFERROR(IF(Table1[[#This Row],[Medicare Rate in CR]]&gt;0,"Y","N"),"N")</f>
        <v>N</v>
      </c>
      <c r="O2570" s="40" t="e">
        <f>Table1[[#This Row],[Medicare Rate in CR]]*Table1[[#This Row],[SumOfUnits]]*Table1[[#This Row],[Actuarial Factor 6/13/22]]</f>
        <v>#N/A</v>
      </c>
      <c r="P257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1650.1615210225029</v>
      </c>
      <c r="Q2570" s="40">
        <f>Table1[[#This Row],[Trended Medicare Pricing for all RHCs]]-Table1[[#This Row],[SumOfSFY23 Estimated Payment 6/13/2022]]</f>
        <v>176.09264717506312</v>
      </c>
      <c r="R2570" s="181">
        <f>Table1[[#This Row],[SumOfUnits]]*Table1[[#This Row],[Actuarial Factor 6/13/22]]</f>
        <v>9.8957362637448956</v>
      </c>
    </row>
    <row r="2571" spans="1:18" x14ac:dyDescent="0.2">
      <c r="A2571" s="179" t="s">
        <v>117</v>
      </c>
      <c r="B2571" s="179" t="s">
        <v>708</v>
      </c>
      <c r="C2571" s="179" t="s">
        <v>364</v>
      </c>
      <c r="D2571" s="179" t="s">
        <v>184</v>
      </c>
      <c r="E2571" s="179" t="s">
        <v>790</v>
      </c>
      <c r="F2571" s="37">
        <v>297.92</v>
      </c>
      <c r="G2571" s="179">
        <v>2</v>
      </c>
      <c r="H2571" s="179">
        <v>2</v>
      </c>
      <c r="I2571" s="37">
        <f>Table1[[#This Row],[SumOfPaid]]*Table1[[#This Row],[Actuarial Factor 6/13/22]]</f>
        <v>622.17551169647481</v>
      </c>
      <c r="J2571" s="33">
        <v>2.0883979313120125</v>
      </c>
      <c r="K2571" s="180" t="s">
        <v>780</v>
      </c>
      <c r="L2571" s="180" t="s">
        <v>805</v>
      </c>
      <c r="M2571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71" s="181" t="str">
        <f>IFERROR(IF(Table1[[#This Row],[Medicare Rate in CR]]&gt;0,"Y","N"),"N")</f>
        <v>N</v>
      </c>
      <c r="O2571" s="40" t="e">
        <f>Table1[[#This Row],[Medicare Rate in CR]]*Table1[[#This Row],[SumOfUnits]]*Table1[[#This Row],[Actuarial Factor 6/13/22]]</f>
        <v>#N/A</v>
      </c>
      <c r="P257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696.50075850544499</v>
      </c>
      <c r="Q2571" s="40">
        <f>Table1[[#This Row],[Trended Medicare Pricing for all RHCs]]-Table1[[#This Row],[SumOfSFY23 Estimated Payment 6/13/2022]]</f>
        <v>74.325246808970178</v>
      </c>
      <c r="R2571" s="181">
        <f>Table1[[#This Row],[SumOfUnits]]*Table1[[#This Row],[Actuarial Factor 6/13/22]]</f>
        <v>4.1767958626240249</v>
      </c>
    </row>
    <row r="2572" spans="1:18" x14ac:dyDescent="0.2">
      <c r="A2572" s="179" t="s">
        <v>117</v>
      </c>
      <c r="B2572" s="179" t="s">
        <v>708</v>
      </c>
      <c r="C2572" s="179" t="s">
        <v>364</v>
      </c>
      <c r="D2572" s="179" t="s">
        <v>184</v>
      </c>
      <c r="E2572" s="179" t="s">
        <v>789</v>
      </c>
      <c r="F2572" s="37">
        <v>148.96</v>
      </c>
      <c r="G2572" s="179">
        <v>1</v>
      </c>
      <c r="H2572" s="179">
        <v>1</v>
      </c>
      <c r="I2572" s="37">
        <f>Table1[[#This Row],[SumOfPaid]]*Table1[[#This Row],[Actuarial Factor 6/13/22]]</f>
        <v>218.49634867366012</v>
      </c>
      <c r="J2572" s="33">
        <v>1.4668122225675357</v>
      </c>
      <c r="K2572" s="180" t="s">
        <v>780</v>
      </c>
      <c r="L2572" s="180" t="s">
        <v>805</v>
      </c>
      <c r="M2572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72" s="181" t="str">
        <f>IFERROR(IF(Table1[[#This Row],[Medicare Rate in CR]]&gt;0,"Y","N"),"N")</f>
        <v>N</v>
      </c>
      <c r="O2572" s="40" t="e">
        <f>Table1[[#This Row],[Medicare Rate in CR]]*Table1[[#This Row],[SumOfUnits]]*Table1[[#This Row],[Actuarial Factor 6/13/22]]</f>
        <v>#N/A</v>
      </c>
      <c r="P257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244.59797873902195</v>
      </c>
      <c r="Q2572" s="40">
        <f>Table1[[#This Row],[Trended Medicare Pricing for all RHCs]]-Table1[[#This Row],[SumOfSFY23 Estimated Payment 6/13/2022]]</f>
        <v>26.101630065361832</v>
      </c>
      <c r="R2572" s="181">
        <f>Table1[[#This Row],[SumOfUnits]]*Table1[[#This Row],[Actuarial Factor 6/13/22]]</f>
        <v>1.4668122225675357</v>
      </c>
    </row>
    <row r="2573" spans="1:18" x14ac:dyDescent="0.2">
      <c r="A2573" s="179" t="s">
        <v>117</v>
      </c>
      <c r="B2573" s="179" t="s">
        <v>708</v>
      </c>
      <c r="C2573" s="179" t="s">
        <v>364</v>
      </c>
      <c r="D2573" s="179" t="s">
        <v>184</v>
      </c>
      <c r="E2573" s="179" t="s">
        <v>787</v>
      </c>
      <c r="F2573" s="37">
        <v>604.33000000000004</v>
      </c>
      <c r="G2573" s="179">
        <v>4</v>
      </c>
      <c r="H2573" s="179">
        <v>4</v>
      </c>
      <c r="I2573" s="37">
        <f>Table1[[#This Row],[SumOfPaid]]*Table1[[#This Row],[Actuarial Factor 6/13/22]]</f>
        <v>752.35224788733103</v>
      </c>
      <c r="J2573" s="33">
        <v>1.2449361241165109</v>
      </c>
      <c r="K2573" s="180" t="s">
        <v>780</v>
      </c>
      <c r="L2573" s="180" t="s">
        <v>805</v>
      </c>
      <c r="M2573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73" s="181" t="str">
        <f>IFERROR(IF(Table1[[#This Row],[Medicare Rate in CR]]&gt;0,"Y","N"),"N")</f>
        <v>N</v>
      </c>
      <c r="O2573" s="40" t="e">
        <f>Table1[[#This Row],[Medicare Rate in CR]]*Table1[[#This Row],[SumOfUnits]]*Table1[[#This Row],[Actuarial Factor 6/13/22]]</f>
        <v>#N/A</v>
      </c>
      <c r="P257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842.22844111621066</v>
      </c>
      <c r="Q2573" s="40">
        <f>Table1[[#This Row],[Trended Medicare Pricing for all RHCs]]-Table1[[#This Row],[SumOfSFY23 Estimated Payment 6/13/2022]]</f>
        <v>89.876193228879629</v>
      </c>
      <c r="R2573" s="181">
        <f>Table1[[#This Row],[SumOfUnits]]*Table1[[#This Row],[Actuarial Factor 6/13/22]]</f>
        <v>4.9797444964660436</v>
      </c>
    </row>
    <row r="2574" spans="1:18" x14ac:dyDescent="0.2">
      <c r="A2574" s="179" t="s">
        <v>117</v>
      </c>
      <c r="B2574" s="179" t="s">
        <v>708</v>
      </c>
      <c r="C2574" s="179" t="s">
        <v>249</v>
      </c>
      <c r="D2574" s="179" t="s">
        <v>184</v>
      </c>
      <c r="E2574" s="179" t="s">
        <v>792</v>
      </c>
      <c r="F2574" s="37">
        <v>2537.98</v>
      </c>
      <c r="G2574" s="179">
        <v>17</v>
      </c>
      <c r="H2574" s="179">
        <v>17</v>
      </c>
      <c r="I2574" s="37">
        <f>Table1[[#This Row],[SumOfPaid]]*Table1[[#This Row],[Actuarial Factor 6/13/22]]</f>
        <v>3859.5699137186907</v>
      </c>
      <c r="J2574" s="33">
        <v>1.5207251096220973</v>
      </c>
      <c r="K2574" s="180" t="s">
        <v>780</v>
      </c>
      <c r="L2574" s="180" t="s">
        <v>805</v>
      </c>
      <c r="M2574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74" s="181" t="str">
        <f>IFERROR(IF(Table1[[#This Row],[Medicare Rate in CR]]&gt;0,"Y","N"),"N")</f>
        <v>N</v>
      </c>
      <c r="O2574" s="40" t="e">
        <f>Table1[[#This Row],[Medicare Rate in CR]]*Table1[[#This Row],[SumOfUnits]]*Table1[[#This Row],[Actuarial Factor 6/13/22]]</f>
        <v>#N/A</v>
      </c>
      <c r="P257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5764.9513000129073</v>
      </c>
      <c r="Q2574" s="40">
        <f>Table1[[#This Row],[Trended Medicare Pricing for all RHCs]]-Table1[[#This Row],[SumOfSFY23 Estimated Payment 6/13/2022]]</f>
        <v>1905.3813862942166</v>
      </c>
      <c r="R2574" s="181">
        <f>Table1[[#This Row],[SumOfUnits]]*Table1[[#This Row],[Actuarial Factor 6/13/22]]</f>
        <v>25.852326863575655</v>
      </c>
    </row>
    <row r="2575" spans="1:18" x14ac:dyDescent="0.2">
      <c r="A2575" s="179" t="s">
        <v>117</v>
      </c>
      <c r="B2575" s="179" t="s">
        <v>708</v>
      </c>
      <c r="C2575" s="179" t="s">
        <v>249</v>
      </c>
      <c r="D2575" s="179" t="s">
        <v>184</v>
      </c>
      <c r="E2575" s="179" t="s">
        <v>786</v>
      </c>
      <c r="F2575" s="37">
        <v>104225.00999999989</v>
      </c>
      <c r="G2575" s="179">
        <v>702</v>
      </c>
      <c r="H2575" s="179">
        <v>702</v>
      </c>
      <c r="I2575" s="37">
        <f>Table1[[#This Row],[SumOfPaid]]*Table1[[#This Row],[Actuarial Factor 6/13/22]]</f>
        <v>158649.014954813</v>
      </c>
      <c r="J2575" s="33">
        <v>1.5221779777695694</v>
      </c>
      <c r="K2575" s="180" t="s">
        <v>780</v>
      </c>
      <c r="L2575" s="180" t="s">
        <v>805</v>
      </c>
      <c r="M2575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75" s="181" t="str">
        <f>IFERROR(IF(Table1[[#This Row],[Medicare Rate in CR]]&gt;0,"Y","N"),"N")</f>
        <v>N</v>
      </c>
      <c r="O2575" s="40" t="e">
        <f>Table1[[#This Row],[Medicare Rate in CR]]*Table1[[#This Row],[SumOfUnits]]*Table1[[#This Row],[Actuarial Factor 6/13/22]]</f>
        <v>#N/A</v>
      </c>
      <c r="P257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236970.40485225897</v>
      </c>
      <c r="Q2575" s="40">
        <f>Table1[[#This Row],[Trended Medicare Pricing for all RHCs]]-Table1[[#This Row],[SumOfSFY23 Estimated Payment 6/13/2022]]</f>
        <v>78321.389897445973</v>
      </c>
      <c r="R2575" s="181">
        <f>Table1[[#This Row],[SumOfUnits]]*Table1[[#This Row],[Actuarial Factor 6/13/22]]</f>
        <v>1068.5689403942376</v>
      </c>
    </row>
    <row r="2576" spans="1:18" x14ac:dyDescent="0.2">
      <c r="A2576" s="179" t="s">
        <v>117</v>
      </c>
      <c r="B2576" s="179" t="s">
        <v>708</v>
      </c>
      <c r="C2576" s="179" t="s">
        <v>249</v>
      </c>
      <c r="D2576" s="179" t="s">
        <v>184</v>
      </c>
      <c r="E2576" s="179" t="s">
        <v>790</v>
      </c>
      <c r="F2576" s="37">
        <v>39603.24</v>
      </c>
      <c r="G2576" s="179">
        <v>267</v>
      </c>
      <c r="H2576" s="179">
        <v>267</v>
      </c>
      <c r="I2576" s="37">
        <f>Table1[[#This Row],[SumOfPaid]]*Table1[[#This Row],[Actuarial Factor 6/13/22]]</f>
        <v>88598.603201403952</v>
      </c>
      <c r="J2576" s="33">
        <v>2.2371554246926251</v>
      </c>
      <c r="K2576" s="180" t="s">
        <v>780</v>
      </c>
      <c r="L2576" s="180" t="s">
        <v>805</v>
      </c>
      <c r="M2576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76" s="181" t="str">
        <f>IFERROR(IF(Table1[[#This Row],[Medicare Rate in CR]]&gt;0,"Y","N"),"N")</f>
        <v>N</v>
      </c>
      <c r="O2576" s="40" t="e">
        <f>Table1[[#This Row],[Medicare Rate in CR]]*Table1[[#This Row],[SumOfUnits]]*Table1[[#This Row],[Actuarial Factor 6/13/22]]</f>
        <v>#N/A</v>
      </c>
      <c r="P257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132337.70708227396</v>
      </c>
      <c r="Q2576" s="40">
        <f>Table1[[#This Row],[Trended Medicare Pricing for all RHCs]]-Table1[[#This Row],[SumOfSFY23 Estimated Payment 6/13/2022]]</f>
        <v>43739.10388087001</v>
      </c>
      <c r="R2576" s="181">
        <f>Table1[[#This Row],[SumOfUnits]]*Table1[[#This Row],[Actuarial Factor 6/13/22]]</f>
        <v>597.32049839293086</v>
      </c>
    </row>
    <row r="2577" spans="1:18" x14ac:dyDescent="0.2">
      <c r="A2577" s="179" t="s">
        <v>117</v>
      </c>
      <c r="B2577" s="179" t="s">
        <v>708</v>
      </c>
      <c r="C2577" s="179" t="s">
        <v>249</v>
      </c>
      <c r="D2577" s="179" t="s">
        <v>184</v>
      </c>
      <c r="E2577" s="179" t="s">
        <v>793</v>
      </c>
      <c r="F2577" s="37">
        <v>446.88</v>
      </c>
      <c r="G2577" s="179">
        <v>3</v>
      </c>
      <c r="H2577" s="179">
        <v>3</v>
      </c>
      <c r="I2577" s="37">
        <f>Table1[[#This Row],[SumOfPaid]]*Table1[[#This Row],[Actuarial Factor 6/13/22]]</f>
        <v>999.74001618664033</v>
      </c>
      <c r="J2577" s="33">
        <v>2.2371554246926251</v>
      </c>
      <c r="K2577" s="180" t="s">
        <v>780</v>
      </c>
      <c r="L2577" s="180" t="s">
        <v>805</v>
      </c>
      <c r="M2577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77" s="181" t="str">
        <f>IFERROR(IF(Table1[[#This Row],[Medicare Rate in CR]]&gt;0,"Y","N"),"N")</f>
        <v>N</v>
      </c>
      <c r="O2577" s="40" t="e">
        <f>Table1[[#This Row],[Medicare Rate in CR]]*Table1[[#This Row],[SumOfUnits]]*Table1[[#This Row],[Actuarial Factor 6/13/22]]</f>
        <v>#N/A</v>
      </c>
      <c r="P257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1493.2887950815789</v>
      </c>
      <c r="Q2577" s="40">
        <f>Table1[[#This Row],[Trended Medicare Pricing for all RHCs]]-Table1[[#This Row],[SumOfSFY23 Estimated Payment 6/13/2022]]</f>
        <v>493.54877889493855</v>
      </c>
      <c r="R2577" s="181">
        <f>Table1[[#This Row],[SumOfUnits]]*Table1[[#This Row],[Actuarial Factor 6/13/22]]</f>
        <v>6.7114662740778748</v>
      </c>
    </row>
    <row r="2578" spans="1:18" x14ac:dyDescent="0.2">
      <c r="A2578" s="179" t="s">
        <v>117</v>
      </c>
      <c r="B2578" s="179" t="s">
        <v>708</v>
      </c>
      <c r="C2578" s="179" t="s">
        <v>249</v>
      </c>
      <c r="D2578" s="179" t="s">
        <v>184</v>
      </c>
      <c r="E2578" s="179" t="s">
        <v>789</v>
      </c>
      <c r="F2578" s="37">
        <v>138514.7499999998</v>
      </c>
      <c r="G2578" s="179">
        <v>941</v>
      </c>
      <c r="H2578" s="179">
        <v>941</v>
      </c>
      <c r="I2578" s="37">
        <f>Table1[[#This Row],[SumOfPaid]]*Table1[[#This Row],[Actuarial Factor 6/13/22]]</f>
        <v>214971.17852469583</v>
      </c>
      <c r="J2578" s="33">
        <v>1.551973190759079</v>
      </c>
      <c r="K2578" s="180" t="s">
        <v>780</v>
      </c>
      <c r="L2578" s="180" t="s">
        <v>805</v>
      </c>
      <c r="M2578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78" s="181" t="str">
        <f>IFERROR(IF(Table1[[#This Row],[Medicare Rate in CR]]&gt;0,"Y","N"),"N")</f>
        <v>N</v>
      </c>
      <c r="O2578" s="40" t="e">
        <f>Table1[[#This Row],[Medicare Rate in CR]]*Table1[[#This Row],[SumOfUnits]]*Table1[[#This Row],[Actuarial Factor 6/13/22]]</f>
        <v>#N/A</v>
      </c>
      <c r="P257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321097.53231732227</v>
      </c>
      <c r="Q2578" s="40">
        <f>Table1[[#This Row],[Trended Medicare Pricing for all RHCs]]-Table1[[#This Row],[SumOfSFY23 Estimated Payment 6/13/2022]]</f>
        <v>106126.35379262644</v>
      </c>
      <c r="R2578" s="181">
        <f>Table1[[#This Row],[SumOfUnits]]*Table1[[#This Row],[Actuarial Factor 6/13/22]]</f>
        <v>1460.4067725042933</v>
      </c>
    </row>
    <row r="2579" spans="1:18" x14ac:dyDescent="0.2">
      <c r="A2579" s="179" t="s">
        <v>117</v>
      </c>
      <c r="B2579" s="179" t="s">
        <v>708</v>
      </c>
      <c r="C2579" s="179" t="s">
        <v>249</v>
      </c>
      <c r="D2579" s="179" t="s">
        <v>184</v>
      </c>
      <c r="E2579" s="179" t="s">
        <v>791</v>
      </c>
      <c r="F2579" s="37">
        <v>24784.600000000002</v>
      </c>
      <c r="G2579" s="179">
        <v>167</v>
      </c>
      <c r="H2579" s="179">
        <v>167</v>
      </c>
      <c r="I2579" s="37">
        <f>Table1[[#This Row],[SumOfPaid]]*Table1[[#This Row],[Actuarial Factor 6/13/22]]</f>
        <v>41057.436504458819</v>
      </c>
      <c r="J2579" s="33">
        <v>1.6565704713595868</v>
      </c>
      <c r="K2579" s="180" t="s">
        <v>780</v>
      </c>
      <c r="L2579" s="180" t="s">
        <v>805</v>
      </c>
      <c r="M2579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79" s="181" t="str">
        <f>IFERROR(IF(Table1[[#This Row],[Medicare Rate in CR]]&gt;0,"Y","N"),"N")</f>
        <v>N</v>
      </c>
      <c r="O2579" s="40" t="e">
        <f>Table1[[#This Row],[Medicare Rate in CR]]*Table1[[#This Row],[SumOfUnits]]*Table1[[#This Row],[Actuarial Factor 6/13/22]]</f>
        <v>#N/A</v>
      </c>
      <c r="P257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61326.553798198409</v>
      </c>
      <c r="Q2579" s="40">
        <f>Table1[[#This Row],[Trended Medicare Pricing for all RHCs]]-Table1[[#This Row],[SumOfSFY23 Estimated Payment 6/13/2022]]</f>
        <v>20269.11729373959</v>
      </c>
      <c r="R2579" s="181">
        <f>Table1[[#This Row],[SumOfUnits]]*Table1[[#This Row],[Actuarial Factor 6/13/22]]</f>
        <v>276.64726871705102</v>
      </c>
    </row>
    <row r="2580" spans="1:18" x14ac:dyDescent="0.2">
      <c r="A2580" s="179" t="s">
        <v>117</v>
      </c>
      <c r="B2580" s="179" t="s">
        <v>708</v>
      </c>
      <c r="C2580" s="179" t="s">
        <v>249</v>
      </c>
      <c r="D2580" s="179" t="s">
        <v>184</v>
      </c>
      <c r="E2580" s="179" t="s">
        <v>788</v>
      </c>
      <c r="F2580" s="37">
        <v>26814.709999999992</v>
      </c>
      <c r="G2580" s="179">
        <v>180</v>
      </c>
      <c r="H2580" s="179">
        <v>180</v>
      </c>
      <c r="I2580" s="37">
        <f>Table1[[#This Row],[SumOfPaid]]*Table1[[#This Row],[Actuarial Factor 6/13/22]]</f>
        <v>54013.418066568112</v>
      </c>
      <c r="J2580" s="33">
        <v>2.0143204258620782</v>
      </c>
      <c r="K2580" s="180" t="s">
        <v>780</v>
      </c>
      <c r="L2580" s="180" t="s">
        <v>805</v>
      </c>
      <c r="M2580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80" s="181" t="str">
        <f>IFERROR(IF(Table1[[#This Row],[Medicare Rate in CR]]&gt;0,"Y","N"),"N")</f>
        <v>N</v>
      </c>
      <c r="O2580" s="40" t="e">
        <f>Table1[[#This Row],[Medicare Rate in CR]]*Table1[[#This Row],[SumOfUnits]]*Table1[[#This Row],[Actuarial Factor 6/13/22]]</f>
        <v>#N/A</v>
      </c>
      <c r="P258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80678.607114797327</v>
      </c>
      <c r="Q2580" s="40">
        <f>Table1[[#This Row],[Trended Medicare Pricing for all RHCs]]-Table1[[#This Row],[SumOfSFY23 Estimated Payment 6/13/2022]]</f>
        <v>26665.189048229215</v>
      </c>
      <c r="R2580" s="181">
        <f>Table1[[#This Row],[SumOfUnits]]*Table1[[#This Row],[Actuarial Factor 6/13/22]]</f>
        <v>362.57767665517406</v>
      </c>
    </row>
    <row r="2581" spans="1:18" x14ac:dyDescent="0.2">
      <c r="A2581" s="179" t="s">
        <v>117</v>
      </c>
      <c r="B2581" s="179" t="s">
        <v>708</v>
      </c>
      <c r="C2581" s="179" t="s">
        <v>249</v>
      </c>
      <c r="D2581" s="179" t="s">
        <v>184</v>
      </c>
      <c r="E2581" s="179" t="s">
        <v>787</v>
      </c>
      <c r="F2581" s="37">
        <v>53213.34</v>
      </c>
      <c r="G2581" s="179">
        <v>359</v>
      </c>
      <c r="H2581" s="179">
        <v>359</v>
      </c>
      <c r="I2581" s="37">
        <f>Table1[[#This Row],[SumOfPaid]]*Table1[[#This Row],[Actuarial Factor 6/13/22]]</f>
        <v>66496.774613048619</v>
      </c>
      <c r="J2581" s="33">
        <v>1.2496260263506975</v>
      </c>
      <c r="K2581" s="180" t="s">
        <v>780</v>
      </c>
      <c r="L2581" s="180" t="s">
        <v>805</v>
      </c>
      <c r="M2581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81" s="181" t="str">
        <f>IFERROR(IF(Table1[[#This Row],[Medicare Rate in CR]]&gt;0,"Y","N"),"N")</f>
        <v>N</v>
      </c>
      <c r="O2581" s="40" t="e">
        <f>Table1[[#This Row],[Medicare Rate in CR]]*Table1[[#This Row],[SumOfUnits]]*Table1[[#This Row],[Actuarial Factor 6/13/22]]</f>
        <v>#N/A</v>
      </c>
      <c r="P258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99324.711255923859</v>
      </c>
      <c r="Q2581" s="40">
        <f>Table1[[#This Row],[Trended Medicare Pricing for all RHCs]]-Table1[[#This Row],[SumOfSFY23 Estimated Payment 6/13/2022]]</f>
        <v>32827.93664287524</v>
      </c>
      <c r="R2581" s="181">
        <f>Table1[[#This Row],[SumOfUnits]]*Table1[[#This Row],[Actuarial Factor 6/13/22]]</f>
        <v>448.61574345990039</v>
      </c>
    </row>
    <row r="2582" spans="1:18" x14ac:dyDescent="0.2">
      <c r="A2582" s="179" t="s">
        <v>117</v>
      </c>
      <c r="B2582" s="179" t="s">
        <v>708</v>
      </c>
      <c r="C2582" s="179" t="s">
        <v>249</v>
      </c>
      <c r="D2582" s="179" t="s">
        <v>2</v>
      </c>
      <c r="E2582" s="179" t="s">
        <v>801</v>
      </c>
      <c r="F2582" s="37">
        <v>290.77</v>
      </c>
      <c r="G2582" s="179">
        <v>3</v>
      </c>
      <c r="H2582" s="179">
        <v>3</v>
      </c>
      <c r="I2582" s="37">
        <f>Table1[[#This Row],[SumOfPaid]]*Table1[[#This Row],[Actuarial Factor 6/13/22]]</f>
        <v>403.61130653317429</v>
      </c>
      <c r="J2582" s="33">
        <v>1.388077540781973</v>
      </c>
      <c r="K2582" s="180" t="s">
        <v>780</v>
      </c>
      <c r="L2582" s="180" t="s">
        <v>805</v>
      </c>
      <c r="M2582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82" s="181" t="str">
        <f>IFERROR(IF(Table1[[#This Row],[Medicare Rate in CR]]&gt;0,"Y","N"),"N")</f>
        <v>N</v>
      </c>
      <c r="O2582" s="40" t="e">
        <f>Table1[[#This Row],[Medicare Rate in CR]]*Table1[[#This Row],[SumOfUnits]]*Table1[[#This Row],[Actuarial Factor 6/13/22]]</f>
        <v>#N/A</v>
      </c>
      <c r="P258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602.86497674982206</v>
      </c>
      <c r="Q2582" s="40">
        <f>Table1[[#This Row],[Trended Medicare Pricing for all RHCs]]-Table1[[#This Row],[SumOfSFY23 Estimated Payment 6/13/2022]]</f>
        <v>199.25367021664778</v>
      </c>
      <c r="R2582" s="181">
        <f>Table1[[#This Row],[SumOfUnits]]*Table1[[#This Row],[Actuarial Factor 6/13/22]]</f>
        <v>4.164232622345919</v>
      </c>
    </row>
    <row r="2583" spans="1:18" x14ac:dyDescent="0.2">
      <c r="A2583" s="179" t="s">
        <v>117</v>
      </c>
      <c r="B2583" s="179" t="s">
        <v>708</v>
      </c>
      <c r="C2583" s="179" t="s">
        <v>249</v>
      </c>
      <c r="D2583" s="179" t="s">
        <v>2</v>
      </c>
      <c r="E2583" s="179" t="s">
        <v>800</v>
      </c>
      <c r="F2583" s="37">
        <v>896.58999999999992</v>
      </c>
      <c r="G2583" s="179">
        <v>6</v>
      </c>
      <c r="H2583" s="179">
        <v>6</v>
      </c>
      <c r="I2583" s="37">
        <f>Table1[[#This Row],[SumOfPaid]]*Table1[[#This Row],[Actuarial Factor 6/13/22]]</f>
        <v>1172.0760854632945</v>
      </c>
      <c r="J2583" s="33">
        <v>1.307259823847349</v>
      </c>
      <c r="K2583" s="180" t="s">
        <v>780</v>
      </c>
      <c r="L2583" s="180" t="s">
        <v>805</v>
      </c>
      <c r="M2583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83" s="181" t="str">
        <f>IFERROR(IF(Table1[[#This Row],[Medicare Rate in CR]]&gt;0,"Y","N"),"N")</f>
        <v>N</v>
      </c>
      <c r="O2583" s="40" t="e">
        <f>Table1[[#This Row],[Medicare Rate in CR]]*Table1[[#This Row],[SumOfUnits]]*Table1[[#This Row],[Actuarial Factor 6/13/22]]</f>
        <v>#N/A</v>
      </c>
      <c r="P258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1750.7032399097895</v>
      </c>
      <c r="Q2583" s="40">
        <f>Table1[[#This Row],[Trended Medicare Pricing for all RHCs]]-Table1[[#This Row],[SumOfSFY23 Estimated Payment 6/13/2022]]</f>
        <v>578.62715444649507</v>
      </c>
      <c r="R2583" s="181">
        <f>Table1[[#This Row],[SumOfUnits]]*Table1[[#This Row],[Actuarial Factor 6/13/22]]</f>
        <v>7.8435589430840942</v>
      </c>
    </row>
    <row r="2584" spans="1:18" x14ac:dyDescent="0.2">
      <c r="A2584" s="179" t="s">
        <v>117</v>
      </c>
      <c r="B2584" s="179" t="s">
        <v>708</v>
      </c>
      <c r="C2584" s="179" t="s">
        <v>249</v>
      </c>
      <c r="D2584" s="179" t="s">
        <v>2</v>
      </c>
      <c r="E2584" s="179" t="s">
        <v>798</v>
      </c>
      <c r="F2584" s="37">
        <v>5958.4000000000005</v>
      </c>
      <c r="G2584" s="179">
        <v>40</v>
      </c>
      <c r="H2584" s="179">
        <v>40</v>
      </c>
      <c r="I2584" s="37">
        <f>Table1[[#This Row],[SumOfPaid]]*Table1[[#This Row],[Actuarial Factor 6/13/22]]</f>
        <v>8641.4426242232348</v>
      </c>
      <c r="J2584" s="33">
        <v>1.4502958217345654</v>
      </c>
      <c r="K2584" s="180" t="s">
        <v>780</v>
      </c>
      <c r="L2584" s="180" t="s">
        <v>805</v>
      </c>
      <c r="M2584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84" s="181" t="str">
        <f>IFERROR(IF(Table1[[#This Row],[Medicare Rate in CR]]&gt;0,"Y","N"),"N")</f>
        <v>N</v>
      </c>
      <c r="O2584" s="40" t="e">
        <f>Table1[[#This Row],[Medicare Rate in CR]]*Table1[[#This Row],[SumOfUnits]]*Table1[[#This Row],[Actuarial Factor 6/13/22]]</f>
        <v>#N/A</v>
      </c>
      <c r="P258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12907.52519171329</v>
      </c>
      <c r="Q2584" s="40">
        <f>Table1[[#This Row],[Trended Medicare Pricing for all RHCs]]-Table1[[#This Row],[SumOfSFY23 Estimated Payment 6/13/2022]]</f>
        <v>4266.0825674900552</v>
      </c>
      <c r="R2584" s="181">
        <f>Table1[[#This Row],[SumOfUnits]]*Table1[[#This Row],[Actuarial Factor 6/13/22]]</f>
        <v>58.011832869382616</v>
      </c>
    </row>
    <row r="2585" spans="1:18" x14ac:dyDescent="0.2">
      <c r="A2585" s="179" t="s">
        <v>117</v>
      </c>
      <c r="B2585" s="179" t="s">
        <v>708</v>
      </c>
      <c r="C2585" s="179" t="s">
        <v>249</v>
      </c>
      <c r="D2585" s="179" t="s">
        <v>2</v>
      </c>
      <c r="E2585" s="179" t="s">
        <v>799</v>
      </c>
      <c r="F2585" s="37">
        <v>7044.03</v>
      </c>
      <c r="G2585" s="179">
        <v>54</v>
      </c>
      <c r="H2585" s="179">
        <v>54</v>
      </c>
      <c r="I2585" s="37">
        <f>Table1[[#This Row],[SumOfPaid]]*Table1[[#This Row],[Actuarial Factor 6/13/22]]</f>
        <v>8016.07626364723</v>
      </c>
      <c r="J2585" s="33">
        <v>1.1379957586278353</v>
      </c>
      <c r="K2585" s="180" t="s">
        <v>780</v>
      </c>
      <c r="L2585" s="180" t="s">
        <v>805</v>
      </c>
      <c r="M2585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85" s="181" t="str">
        <f>IFERROR(IF(Table1[[#This Row],[Medicare Rate in CR]]&gt;0,"Y","N"),"N")</f>
        <v>N</v>
      </c>
      <c r="O2585" s="40" t="e">
        <f>Table1[[#This Row],[Medicare Rate in CR]]*Table1[[#This Row],[SumOfUnits]]*Table1[[#This Row],[Actuarial Factor 6/13/22]]</f>
        <v>#N/A</v>
      </c>
      <c r="P258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11973.429762952584</v>
      </c>
      <c r="Q2585" s="40">
        <f>Table1[[#This Row],[Trended Medicare Pricing for all RHCs]]-Table1[[#This Row],[SumOfSFY23 Estimated Payment 6/13/2022]]</f>
        <v>3957.3534993053545</v>
      </c>
      <c r="R2585" s="181">
        <f>Table1[[#This Row],[SumOfUnits]]*Table1[[#This Row],[Actuarial Factor 6/13/22]]</f>
        <v>61.451770965903108</v>
      </c>
    </row>
    <row r="2586" spans="1:18" x14ac:dyDescent="0.2">
      <c r="A2586" s="179" t="s">
        <v>117</v>
      </c>
      <c r="B2586" s="179" t="s">
        <v>708</v>
      </c>
      <c r="C2586" s="179" t="s">
        <v>249</v>
      </c>
      <c r="D2586" s="179" t="s">
        <v>185</v>
      </c>
      <c r="E2586" s="179" t="s">
        <v>794</v>
      </c>
      <c r="F2586" s="37">
        <v>5525.67</v>
      </c>
      <c r="G2586" s="179">
        <v>37</v>
      </c>
      <c r="H2586" s="179">
        <v>37</v>
      </c>
      <c r="I2586" s="37">
        <f>Table1[[#This Row],[SumOfPaid]]*Table1[[#This Row],[Actuarial Factor 6/13/22]]</f>
        <v>6020.7001589780484</v>
      </c>
      <c r="J2586" s="33">
        <v>1.0895873548326354</v>
      </c>
      <c r="K2586" s="180" t="s">
        <v>780</v>
      </c>
      <c r="L2586" s="180" t="s">
        <v>805</v>
      </c>
      <c r="M2586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86" s="181" t="str">
        <f>IFERROR(IF(Table1[[#This Row],[Medicare Rate in CR]]&gt;0,"Y","N"),"N")</f>
        <v>N</v>
      </c>
      <c r="O2586" s="40" t="e">
        <f>Table1[[#This Row],[Medicare Rate in CR]]*Table1[[#This Row],[SumOfUnits]]*Table1[[#This Row],[Actuarial Factor 6/13/22]]</f>
        <v>#N/A</v>
      </c>
      <c r="P258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8992.9821157317238</v>
      </c>
      <c r="Q2586" s="40">
        <f>Table1[[#This Row],[Trended Medicare Pricing for all RHCs]]-Table1[[#This Row],[SumOfSFY23 Estimated Payment 6/13/2022]]</f>
        <v>2972.2819567536753</v>
      </c>
      <c r="R2586" s="181">
        <f>Table1[[#This Row],[SumOfUnits]]*Table1[[#This Row],[Actuarial Factor 6/13/22]]</f>
        <v>40.314732128807506</v>
      </c>
    </row>
    <row r="2587" spans="1:18" x14ac:dyDescent="0.2">
      <c r="A2587" s="179" t="s">
        <v>117</v>
      </c>
      <c r="B2587" s="179" t="s">
        <v>708</v>
      </c>
      <c r="C2587" s="179" t="s">
        <v>249</v>
      </c>
      <c r="D2587" s="179" t="s">
        <v>185</v>
      </c>
      <c r="E2587" s="179" t="s">
        <v>607</v>
      </c>
      <c r="F2587" s="37">
        <v>2543.64</v>
      </c>
      <c r="G2587" s="179">
        <v>17</v>
      </c>
      <c r="H2587" s="179">
        <v>16</v>
      </c>
      <c r="I2587" s="37">
        <f>Table1[[#This Row],[SumOfPaid]]*Table1[[#This Row],[Actuarial Factor 6/13/22]]</f>
        <v>3846.6844399915299</v>
      </c>
      <c r="J2587" s="33">
        <v>1.5122754949566488</v>
      </c>
      <c r="K2587" s="180" t="s">
        <v>780</v>
      </c>
      <c r="L2587" s="180" t="s">
        <v>805</v>
      </c>
      <c r="M2587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87" s="181" t="str">
        <f>IFERROR(IF(Table1[[#This Row],[Medicare Rate in CR]]&gt;0,"Y","N"),"N")</f>
        <v>N</v>
      </c>
      <c r="O2587" s="40" t="e">
        <f>Table1[[#This Row],[Medicare Rate in CR]]*Table1[[#This Row],[SumOfUnits]]*Table1[[#This Row],[Actuarial Factor 6/13/22]]</f>
        <v>#N/A</v>
      </c>
      <c r="P258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5745.7045626366425</v>
      </c>
      <c r="Q2587" s="40">
        <f>Table1[[#This Row],[Trended Medicare Pricing for all RHCs]]-Table1[[#This Row],[SumOfSFY23 Estimated Payment 6/13/2022]]</f>
        <v>1899.0201226451127</v>
      </c>
      <c r="R2587" s="181">
        <f>Table1[[#This Row],[SumOfUnits]]*Table1[[#This Row],[Actuarial Factor 6/13/22]]</f>
        <v>25.708683414263028</v>
      </c>
    </row>
    <row r="2588" spans="1:18" x14ac:dyDescent="0.2">
      <c r="A2588" s="179" t="s">
        <v>117</v>
      </c>
      <c r="B2588" s="179" t="s">
        <v>708</v>
      </c>
      <c r="C2588" s="179" t="s">
        <v>249</v>
      </c>
      <c r="D2588" s="179" t="s">
        <v>185</v>
      </c>
      <c r="E2588" s="179" t="s">
        <v>797</v>
      </c>
      <c r="F2588" s="37">
        <v>6406.98</v>
      </c>
      <c r="G2588" s="179">
        <v>45</v>
      </c>
      <c r="H2588" s="179">
        <v>45</v>
      </c>
      <c r="I2588" s="37">
        <f>Table1[[#This Row],[SumOfPaid]]*Table1[[#This Row],[Actuarial Factor 6/13/22]]</f>
        <v>6986.0891210387372</v>
      </c>
      <c r="J2588" s="33">
        <v>1.0903872215987467</v>
      </c>
      <c r="K2588" s="180" t="s">
        <v>780</v>
      </c>
      <c r="L2588" s="180" t="s">
        <v>805</v>
      </c>
      <c r="M2588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88" s="181" t="str">
        <f>IFERROR(IF(Table1[[#This Row],[Medicare Rate in CR]]&gt;0,"Y","N"),"N")</f>
        <v>N</v>
      </c>
      <c r="O2588" s="40" t="e">
        <f>Table1[[#This Row],[Medicare Rate in CR]]*Table1[[#This Row],[SumOfUnits]]*Table1[[#This Row],[Actuarial Factor 6/13/22]]</f>
        <v>#N/A</v>
      </c>
      <c r="P258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10434.961526978508</v>
      </c>
      <c r="Q2588" s="40">
        <f>Table1[[#This Row],[Trended Medicare Pricing for all RHCs]]-Table1[[#This Row],[SumOfSFY23 Estimated Payment 6/13/2022]]</f>
        <v>3448.8724059397709</v>
      </c>
      <c r="R2588" s="181">
        <f>Table1[[#This Row],[SumOfUnits]]*Table1[[#This Row],[Actuarial Factor 6/13/22]]</f>
        <v>49.067424971943602</v>
      </c>
    </row>
    <row r="2589" spans="1:18" x14ac:dyDescent="0.2">
      <c r="A2589" s="179" t="s">
        <v>117</v>
      </c>
      <c r="B2589" s="179" t="s">
        <v>708</v>
      </c>
      <c r="C2589" s="179" t="s">
        <v>249</v>
      </c>
      <c r="D2589" s="179" t="s">
        <v>185</v>
      </c>
      <c r="E2589" s="179" t="s">
        <v>796</v>
      </c>
      <c r="F2589" s="37">
        <v>4468.8</v>
      </c>
      <c r="G2589" s="179">
        <v>30</v>
      </c>
      <c r="H2589" s="179">
        <v>30</v>
      </c>
      <c r="I2589" s="37">
        <f>Table1[[#This Row],[SumOfPaid]]*Table1[[#This Row],[Actuarial Factor 6/13/22]]</f>
        <v>4248.9870751202116</v>
      </c>
      <c r="J2589" s="33">
        <v>0.95081164409242114</v>
      </c>
      <c r="K2589" s="180" t="s">
        <v>780</v>
      </c>
      <c r="L2589" s="180" t="s">
        <v>805</v>
      </c>
      <c r="M2589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89" s="181" t="str">
        <f>IFERROR(IF(Table1[[#This Row],[Medicare Rate in CR]]&gt;0,"Y","N"),"N")</f>
        <v>N</v>
      </c>
      <c r="O2589" s="40" t="e">
        <f>Table1[[#This Row],[Medicare Rate in CR]]*Table1[[#This Row],[SumOfUnits]]*Table1[[#This Row],[Actuarial Factor 6/13/22]]</f>
        <v>#N/A</v>
      </c>
      <c r="P258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6346.6148068428711</v>
      </c>
      <c r="Q2589" s="40">
        <f>Table1[[#This Row],[Trended Medicare Pricing for all RHCs]]-Table1[[#This Row],[SumOfSFY23 Estimated Payment 6/13/2022]]</f>
        <v>2097.6277317226595</v>
      </c>
      <c r="R2589" s="181">
        <f>Table1[[#This Row],[SumOfUnits]]*Table1[[#This Row],[Actuarial Factor 6/13/22]]</f>
        <v>28.524349322772633</v>
      </c>
    </row>
    <row r="2590" spans="1:18" x14ac:dyDescent="0.2">
      <c r="A2590" s="179" t="s">
        <v>117</v>
      </c>
      <c r="B2590" s="179" t="s">
        <v>708</v>
      </c>
      <c r="C2590" s="179" t="s">
        <v>249</v>
      </c>
      <c r="D2590" s="179" t="s">
        <v>185</v>
      </c>
      <c r="E2590" s="179" t="s">
        <v>795</v>
      </c>
      <c r="F2590" s="37">
        <v>48618.3999999999</v>
      </c>
      <c r="G2590" s="179">
        <v>328</v>
      </c>
      <c r="H2590" s="179">
        <v>328</v>
      </c>
      <c r="I2590" s="37">
        <f>Table1[[#This Row],[SumOfPaid]]*Table1[[#This Row],[Actuarial Factor 6/13/22]]</f>
        <v>55438.497238529468</v>
      </c>
      <c r="J2590" s="33">
        <v>1.1402781094920766</v>
      </c>
      <c r="K2590" s="180" t="s">
        <v>780</v>
      </c>
      <c r="L2590" s="180" t="s">
        <v>805</v>
      </c>
      <c r="M2590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90" s="181" t="str">
        <f>IFERROR(IF(Table1[[#This Row],[Medicare Rate in CR]]&gt;0,"Y","N"),"N")</f>
        <v>N</v>
      </c>
      <c r="O2590" s="40" t="e">
        <f>Table1[[#This Row],[Medicare Rate in CR]]*Table1[[#This Row],[SumOfUnits]]*Table1[[#This Row],[Actuarial Factor 6/13/22]]</f>
        <v>#N/A</v>
      </c>
      <c r="P259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82807.215278058793</v>
      </c>
      <c r="Q2590" s="40">
        <f>Table1[[#This Row],[Trended Medicare Pricing for all RHCs]]-Table1[[#This Row],[SumOfSFY23 Estimated Payment 6/13/2022]]</f>
        <v>27368.718039529325</v>
      </c>
      <c r="R2590" s="181">
        <f>Table1[[#This Row],[SumOfUnits]]*Table1[[#This Row],[Actuarial Factor 6/13/22]]</f>
        <v>374.01121991340113</v>
      </c>
    </row>
    <row r="2591" spans="1:18" x14ac:dyDescent="0.2">
      <c r="A2591" s="179" t="s">
        <v>117</v>
      </c>
      <c r="B2591" s="179" t="s">
        <v>708</v>
      </c>
      <c r="C2591" s="179" t="s">
        <v>220</v>
      </c>
      <c r="D2591" s="179" t="s">
        <v>184</v>
      </c>
      <c r="E2591" s="179" t="s">
        <v>790</v>
      </c>
      <c r="F2591" s="37">
        <v>198.1</v>
      </c>
      <c r="G2591" s="179">
        <v>2</v>
      </c>
      <c r="H2591" s="179">
        <v>2</v>
      </c>
      <c r="I2591" s="37">
        <f>Table1[[#This Row],[SumOfPaid]]*Table1[[#This Row],[Actuarial Factor 6/13/22]]</f>
        <v>374.1907782541972</v>
      </c>
      <c r="J2591" s="33">
        <v>1.888898426321036</v>
      </c>
      <c r="K2591" s="180" t="s">
        <v>780</v>
      </c>
      <c r="L2591" s="180" t="s">
        <v>805</v>
      </c>
      <c r="M2591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91" s="181" t="str">
        <f>IFERROR(IF(Table1[[#This Row],[Medicare Rate in CR]]&gt;0,"Y","N"),"N")</f>
        <v>N</v>
      </c>
      <c r="O2591" s="40" t="e">
        <f>Table1[[#This Row],[Medicare Rate in CR]]*Table1[[#This Row],[SumOfUnits]]*Table1[[#This Row],[Actuarial Factor 6/13/22]]</f>
        <v>#N/A</v>
      </c>
      <c r="P259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461.32594705576713</v>
      </c>
      <c r="Q2591" s="40">
        <f>Table1[[#This Row],[Trended Medicare Pricing for all RHCs]]-Table1[[#This Row],[SumOfSFY23 Estimated Payment 6/13/2022]]</f>
        <v>87.135168801569932</v>
      </c>
      <c r="R2591" s="181">
        <f>Table1[[#This Row],[SumOfUnits]]*Table1[[#This Row],[Actuarial Factor 6/13/22]]</f>
        <v>3.777796852642072</v>
      </c>
    </row>
    <row r="2592" spans="1:18" x14ac:dyDescent="0.2">
      <c r="A2592" s="179" t="s">
        <v>117</v>
      </c>
      <c r="B2592" s="179" t="s">
        <v>708</v>
      </c>
      <c r="C2592" s="179" t="s">
        <v>422</v>
      </c>
      <c r="D2592" s="179" t="s">
        <v>184</v>
      </c>
      <c r="E2592" s="179" t="s">
        <v>786</v>
      </c>
      <c r="F2592" s="37">
        <v>446.88</v>
      </c>
      <c r="G2592" s="179">
        <v>3</v>
      </c>
      <c r="H2592" s="179">
        <v>3</v>
      </c>
      <c r="I2592" s="37">
        <f>Table1[[#This Row],[SumOfPaid]]*Table1[[#This Row],[Actuarial Factor 6/13/22]]</f>
        <v>698.22883697650093</v>
      </c>
      <c r="J2592" s="33">
        <v>1.5624526427150487</v>
      </c>
      <c r="K2592" s="180" t="s">
        <v>780</v>
      </c>
      <c r="L2592" s="180" t="s">
        <v>805</v>
      </c>
      <c r="M2592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92" s="181" t="str">
        <f>IFERROR(IF(Table1[[#This Row],[Medicare Rate in CR]]&gt;0,"Y","N"),"N")</f>
        <v>N</v>
      </c>
      <c r="O2592" s="40" t="e">
        <f>Table1[[#This Row],[Medicare Rate in CR]]*Table1[[#This Row],[SumOfUnits]]*Table1[[#This Row],[Actuarial Factor 6/13/22]]</f>
        <v>#N/A</v>
      </c>
      <c r="P259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1495.1525106785839</v>
      </c>
      <c r="Q2592" s="40">
        <f>Table1[[#This Row],[Trended Medicare Pricing for all RHCs]]-Table1[[#This Row],[SumOfSFY23 Estimated Payment 6/13/2022]]</f>
        <v>796.92367370208297</v>
      </c>
      <c r="R2592" s="181">
        <f>Table1[[#This Row],[SumOfUnits]]*Table1[[#This Row],[Actuarial Factor 6/13/22]]</f>
        <v>4.6873579281451461</v>
      </c>
    </row>
    <row r="2593" spans="1:18" x14ac:dyDescent="0.2">
      <c r="A2593" s="179" t="s">
        <v>117</v>
      </c>
      <c r="B2593" s="179" t="s">
        <v>708</v>
      </c>
      <c r="C2593" s="179" t="s">
        <v>422</v>
      </c>
      <c r="D2593" s="179" t="s">
        <v>184</v>
      </c>
      <c r="E2593" s="179" t="s">
        <v>790</v>
      </c>
      <c r="F2593" s="37">
        <v>252.3</v>
      </c>
      <c r="G2593" s="179">
        <v>2</v>
      </c>
      <c r="H2593" s="179">
        <v>2</v>
      </c>
      <c r="I2593" s="37">
        <f>Table1[[#This Row],[SumOfPaid]]*Table1[[#This Row],[Actuarial Factor 6/13/22]]</f>
        <v>530.4603102069442</v>
      </c>
      <c r="J2593" s="33">
        <v>2.1024982568646222</v>
      </c>
      <c r="K2593" s="180" t="s">
        <v>780</v>
      </c>
      <c r="L2593" s="180" t="s">
        <v>805</v>
      </c>
      <c r="M2593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93" s="181" t="str">
        <f>IFERROR(IF(Table1[[#This Row],[Medicare Rate in CR]]&gt;0,"Y","N"),"N")</f>
        <v>N</v>
      </c>
      <c r="O2593" s="40" t="e">
        <f>Table1[[#This Row],[Medicare Rate in CR]]*Table1[[#This Row],[SumOfUnits]]*Table1[[#This Row],[Actuarial Factor 6/13/22]]</f>
        <v>#N/A</v>
      </c>
      <c r="P259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1135.9013300791896</v>
      </c>
      <c r="Q2593" s="40">
        <f>Table1[[#This Row],[Trended Medicare Pricing for all RHCs]]-Table1[[#This Row],[SumOfSFY23 Estimated Payment 6/13/2022]]</f>
        <v>605.44101987224542</v>
      </c>
      <c r="R2593" s="181">
        <f>Table1[[#This Row],[SumOfUnits]]*Table1[[#This Row],[Actuarial Factor 6/13/22]]</f>
        <v>4.2049965137292444</v>
      </c>
    </row>
    <row r="2594" spans="1:18" x14ac:dyDescent="0.2">
      <c r="A2594" s="179" t="s">
        <v>117</v>
      </c>
      <c r="B2594" s="179" t="s">
        <v>708</v>
      </c>
      <c r="C2594" s="179" t="s">
        <v>422</v>
      </c>
      <c r="D2594" s="179" t="s">
        <v>184</v>
      </c>
      <c r="E2594" s="179" t="s">
        <v>791</v>
      </c>
      <c r="F2594" s="37">
        <v>148.96</v>
      </c>
      <c r="G2594" s="179">
        <v>1</v>
      </c>
      <c r="H2594" s="179">
        <v>1</v>
      </c>
      <c r="I2594" s="37">
        <f>Table1[[#This Row],[SumOfPaid]]*Table1[[#This Row],[Actuarial Factor 6/13/22]]</f>
        <v>247.35552518546129</v>
      </c>
      <c r="J2594" s="33">
        <v>1.6605499811054061</v>
      </c>
      <c r="K2594" s="180" t="s">
        <v>780</v>
      </c>
      <c r="L2594" s="180" t="s">
        <v>805</v>
      </c>
      <c r="M2594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94" s="181" t="str">
        <f>IFERROR(IF(Table1[[#This Row],[Medicare Rate in CR]]&gt;0,"Y","N"),"N")</f>
        <v>N</v>
      </c>
      <c r="O2594" s="40" t="e">
        <f>Table1[[#This Row],[Medicare Rate in CR]]*Table1[[#This Row],[SumOfUnits]]*Table1[[#This Row],[Actuarial Factor 6/13/22]]</f>
        <v>#N/A</v>
      </c>
      <c r="P259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529.6748213848249</v>
      </c>
      <c r="Q2594" s="40">
        <f>Table1[[#This Row],[Trended Medicare Pricing for all RHCs]]-Table1[[#This Row],[SumOfSFY23 Estimated Payment 6/13/2022]]</f>
        <v>282.31929619936363</v>
      </c>
      <c r="R2594" s="181">
        <f>Table1[[#This Row],[SumOfUnits]]*Table1[[#This Row],[Actuarial Factor 6/13/22]]</f>
        <v>1.6605499811054061</v>
      </c>
    </row>
    <row r="2595" spans="1:18" x14ac:dyDescent="0.2">
      <c r="A2595" s="179" t="s">
        <v>117</v>
      </c>
      <c r="B2595" s="179" t="s">
        <v>708</v>
      </c>
      <c r="C2595" s="179" t="s">
        <v>192</v>
      </c>
      <c r="D2595" s="179" t="s">
        <v>184</v>
      </c>
      <c r="E2595" s="179" t="s">
        <v>786</v>
      </c>
      <c r="F2595" s="37">
        <v>151.79</v>
      </c>
      <c r="G2595" s="179">
        <v>1</v>
      </c>
      <c r="H2595" s="179">
        <v>1</v>
      </c>
      <c r="I2595" s="37">
        <f>Table1[[#This Row],[SumOfPaid]]*Table1[[#This Row],[Actuarial Factor 6/13/22]]</f>
        <v>198.9064467323839</v>
      </c>
      <c r="J2595" s="33">
        <v>1.3104054729058825</v>
      </c>
      <c r="K2595" s="180" t="s">
        <v>780</v>
      </c>
      <c r="L2595" s="180" t="s">
        <v>805</v>
      </c>
      <c r="M2595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95" s="181" t="str">
        <f>IFERROR(IF(Table1[[#This Row],[Medicare Rate in CR]]&gt;0,"Y","N"),"N")</f>
        <v>N</v>
      </c>
      <c r="O2595" s="40" t="e">
        <f>Table1[[#This Row],[Medicare Rate in CR]]*Table1[[#This Row],[SumOfUnits]]*Table1[[#This Row],[Actuarial Factor 6/13/22]]</f>
        <v>#N/A</v>
      </c>
      <c r="P259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253.1116568525905</v>
      </c>
      <c r="Q2595" s="40">
        <f>Table1[[#This Row],[Trended Medicare Pricing for all RHCs]]-Table1[[#This Row],[SumOfSFY23 Estimated Payment 6/13/2022]]</f>
        <v>54.205210120206601</v>
      </c>
      <c r="R2595" s="181">
        <f>Table1[[#This Row],[SumOfUnits]]*Table1[[#This Row],[Actuarial Factor 6/13/22]]</f>
        <v>1.3104054729058825</v>
      </c>
    </row>
    <row r="2596" spans="1:18" x14ac:dyDescent="0.2">
      <c r="A2596" s="179" t="s">
        <v>117</v>
      </c>
      <c r="B2596" s="179" t="s">
        <v>708</v>
      </c>
      <c r="C2596" s="179" t="s">
        <v>192</v>
      </c>
      <c r="D2596" s="179" t="s">
        <v>184</v>
      </c>
      <c r="E2596" s="179" t="s">
        <v>789</v>
      </c>
      <c r="F2596" s="37">
        <v>148.96</v>
      </c>
      <c r="G2596" s="179">
        <v>1</v>
      </c>
      <c r="H2596" s="179">
        <v>1</v>
      </c>
      <c r="I2596" s="37">
        <f>Table1[[#This Row],[SumOfPaid]]*Table1[[#This Row],[Actuarial Factor 6/13/22]]</f>
        <v>205.43166845240148</v>
      </c>
      <c r="J2596" s="33">
        <v>1.3791062597502783</v>
      </c>
      <c r="K2596" s="180" t="s">
        <v>780</v>
      </c>
      <c r="L2596" s="180" t="s">
        <v>805</v>
      </c>
      <c r="M2596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96" s="181" t="str">
        <f>IFERROR(IF(Table1[[#This Row],[Medicare Rate in CR]]&gt;0,"Y","N"),"N")</f>
        <v>N</v>
      </c>
      <c r="O2596" s="40" t="e">
        <f>Table1[[#This Row],[Medicare Rate in CR]]*Table1[[#This Row],[SumOfUnits]]*Table1[[#This Row],[Actuarial Factor 6/13/22]]</f>
        <v>#N/A</v>
      </c>
      <c r="P259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261.41510657992035</v>
      </c>
      <c r="Q2596" s="40">
        <f>Table1[[#This Row],[Trended Medicare Pricing for all RHCs]]-Table1[[#This Row],[SumOfSFY23 Estimated Payment 6/13/2022]]</f>
        <v>55.983438127518866</v>
      </c>
      <c r="R2596" s="181">
        <f>Table1[[#This Row],[SumOfUnits]]*Table1[[#This Row],[Actuarial Factor 6/13/22]]</f>
        <v>1.3791062597502783</v>
      </c>
    </row>
    <row r="2597" spans="1:18" x14ac:dyDescent="0.2">
      <c r="A2597" s="179" t="s">
        <v>117</v>
      </c>
      <c r="B2597" s="179" t="s">
        <v>708</v>
      </c>
      <c r="C2597" s="179" t="s">
        <v>192</v>
      </c>
      <c r="D2597" s="179" t="s">
        <v>185</v>
      </c>
      <c r="E2597" s="179" t="s">
        <v>795</v>
      </c>
      <c r="F2597" s="37">
        <v>297.92</v>
      </c>
      <c r="G2597" s="179">
        <v>2</v>
      </c>
      <c r="H2597" s="179">
        <v>2</v>
      </c>
      <c r="I2597" s="37">
        <f>Table1[[#This Row],[SumOfPaid]]*Table1[[#This Row],[Actuarial Factor 6/13/22]]</f>
        <v>334.25215723888272</v>
      </c>
      <c r="J2597" s="33">
        <v>1.1219527297223506</v>
      </c>
      <c r="K2597" s="180" t="s">
        <v>780</v>
      </c>
      <c r="L2597" s="180" t="s">
        <v>805</v>
      </c>
      <c r="M2597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597" s="181" t="str">
        <f>IFERROR(IF(Table1[[#This Row],[Medicare Rate in CR]]&gt;0,"Y","N"),"N")</f>
        <v>N</v>
      </c>
      <c r="O2597" s="40" t="e">
        <f>Table1[[#This Row],[Medicare Rate in CR]]*Table1[[#This Row],[SumOfUnits]]*Table1[[#This Row],[Actuarial Factor 6/13/22]]</f>
        <v>#N/A</v>
      </c>
      <c r="P259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425.34125321294579</v>
      </c>
      <c r="Q2597" s="40">
        <f>Table1[[#This Row],[Trended Medicare Pricing for all RHCs]]-Table1[[#This Row],[SumOfSFY23 Estimated Payment 6/13/2022]]</f>
        <v>91.089095974063071</v>
      </c>
      <c r="R2597" s="181">
        <f>Table1[[#This Row],[SumOfUnits]]*Table1[[#This Row],[Actuarial Factor 6/13/22]]</f>
        <v>2.2439054594447012</v>
      </c>
    </row>
    <row r="2598" spans="1:18" x14ac:dyDescent="0.2">
      <c r="A2598" s="179" t="s">
        <v>118</v>
      </c>
      <c r="B2598" s="179" t="s">
        <v>609</v>
      </c>
      <c r="C2598" s="179" t="s">
        <v>423</v>
      </c>
      <c r="D2598" s="179" t="s">
        <v>184</v>
      </c>
      <c r="E2598" s="179" t="s">
        <v>792</v>
      </c>
      <c r="F2598" s="37">
        <v>497.82</v>
      </c>
      <c r="G2598" s="179">
        <v>3</v>
      </c>
      <c r="H2598" s="179">
        <v>3</v>
      </c>
      <c r="I2598" s="37">
        <f>Table1[[#This Row],[SumOfPaid]]*Table1[[#This Row],[Actuarial Factor 6/13/22]]</f>
        <v>696.9371465763677</v>
      </c>
      <c r="J2598" s="33">
        <v>1.3999781980964359</v>
      </c>
      <c r="K2598" s="180" t="s">
        <v>272</v>
      </c>
      <c r="L2598" s="180" t="s">
        <v>805</v>
      </c>
      <c r="M2598" s="181">
        <f>IFERROR(INDEX(FreeStand_MedicareCRs!E:E,MATCH(Table1[[#This Row],[Medicare Number]],FreeStand_MedicareCRs!A:A,0)),INDEX(HospitalBased_Mdcr_Rates!G:G,MATCH(Table1[[#This Row],[Medicare Number]],HospitalBased_Mdcr_Rates!E:E,0)))</f>
        <v>185.54</v>
      </c>
      <c r="N2598" s="181" t="str">
        <f>IFERROR(IF(Table1[[#This Row],[Medicare Rate in CR]]&gt;0,"Y","N"),"N")</f>
        <v>Y</v>
      </c>
      <c r="O2598" s="40">
        <f>Table1[[#This Row],[Medicare Rate in CR]]*Table1[[#This Row],[SumOfUnits]]*Table1[[#This Row],[Actuarial Factor 6/13/22]]</f>
        <v>779.25586462443812</v>
      </c>
      <c r="P259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779.25586462443812</v>
      </c>
      <c r="Q2598" s="40">
        <f>Table1[[#This Row],[Trended Medicare Pricing for all RHCs]]-Table1[[#This Row],[SumOfSFY23 Estimated Payment 6/13/2022]]</f>
        <v>82.318718048070423</v>
      </c>
      <c r="R2598" s="181">
        <f>Table1[[#This Row],[SumOfUnits]]*Table1[[#This Row],[Actuarial Factor 6/13/22]]</f>
        <v>4.1999345942893074</v>
      </c>
    </row>
    <row r="2599" spans="1:18" x14ac:dyDescent="0.2">
      <c r="A2599" s="179" t="s">
        <v>118</v>
      </c>
      <c r="B2599" s="179" t="s">
        <v>609</v>
      </c>
      <c r="C2599" s="179" t="s">
        <v>249</v>
      </c>
      <c r="D2599" s="179" t="s">
        <v>184</v>
      </c>
      <c r="E2599" s="179" t="s">
        <v>792</v>
      </c>
      <c r="F2599" s="37">
        <v>165.94</v>
      </c>
      <c r="G2599" s="179">
        <v>1</v>
      </c>
      <c r="H2599" s="179">
        <v>1</v>
      </c>
      <c r="I2599" s="37">
        <f>Table1[[#This Row],[SumOfPaid]]*Table1[[#This Row],[Actuarial Factor 6/13/22]]</f>
        <v>252.34912469069081</v>
      </c>
      <c r="J2599" s="33">
        <v>1.5207251096220973</v>
      </c>
      <c r="K2599" s="180" t="s">
        <v>272</v>
      </c>
      <c r="L2599" s="180" t="s">
        <v>805</v>
      </c>
      <c r="M2599" s="181">
        <f>IFERROR(INDEX(FreeStand_MedicareCRs!E:E,MATCH(Table1[[#This Row],[Medicare Number]],FreeStand_MedicareCRs!A:A,0)),INDEX(HospitalBased_Mdcr_Rates!G:G,MATCH(Table1[[#This Row],[Medicare Number]],HospitalBased_Mdcr_Rates!E:E,0)))</f>
        <v>185.54</v>
      </c>
      <c r="N2599" s="181" t="str">
        <f>IFERROR(IF(Table1[[#This Row],[Medicare Rate in CR]]&gt;0,"Y","N"),"N")</f>
        <v>Y</v>
      </c>
      <c r="O2599" s="40">
        <f>Table1[[#This Row],[Medicare Rate in CR]]*Table1[[#This Row],[SumOfUnits]]*Table1[[#This Row],[Actuarial Factor 6/13/22]]</f>
        <v>282.1553368392839</v>
      </c>
      <c r="P259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282.1553368392839</v>
      </c>
      <c r="Q2599" s="40">
        <f>Table1[[#This Row],[Trended Medicare Pricing for all RHCs]]-Table1[[#This Row],[SumOfSFY23 Estimated Payment 6/13/2022]]</f>
        <v>29.80621214859309</v>
      </c>
      <c r="R2599" s="181">
        <f>Table1[[#This Row],[SumOfUnits]]*Table1[[#This Row],[Actuarial Factor 6/13/22]]</f>
        <v>1.5207251096220973</v>
      </c>
    </row>
    <row r="2600" spans="1:18" x14ac:dyDescent="0.2">
      <c r="A2600" s="179" t="s">
        <v>118</v>
      </c>
      <c r="B2600" s="179" t="s">
        <v>609</v>
      </c>
      <c r="C2600" s="179" t="s">
        <v>249</v>
      </c>
      <c r="D2600" s="179" t="s">
        <v>184</v>
      </c>
      <c r="E2600" s="179" t="s">
        <v>786</v>
      </c>
      <c r="F2600" s="37">
        <v>5617.4600000000009</v>
      </c>
      <c r="G2600" s="179">
        <v>34</v>
      </c>
      <c r="H2600" s="179">
        <v>34</v>
      </c>
      <c r="I2600" s="37">
        <f>Table1[[#This Row],[SumOfPaid]]*Table1[[#This Row],[Actuarial Factor 6/13/22]]</f>
        <v>8550.7739030014473</v>
      </c>
      <c r="J2600" s="33">
        <v>1.5221779777695694</v>
      </c>
      <c r="K2600" s="180" t="s">
        <v>272</v>
      </c>
      <c r="L2600" s="180" t="s">
        <v>805</v>
      </c>
      <c r="M2600" s="181">
        <f>IFERROR(INDEX(FreeStand_MedicareCRs!E:E,MATCH(Table1[[#This Row],[Medicare Number]],FreeStand_MedicareCRs!A:A,0)),INDEX(HospitalBased_Mdcr_Rates!G:G,MATCH(Table1[[#This Row],[Medicare Number]],HospitalBased_Mdcr_Rates!E:E,0)))</f>
        <v>185.54</v>
      </c>
      <c r="N2600" s="181" t="str">
        <f>IFERROR(IF(Table1[[#This Row],[Medicare Rate in CR]]&gt;0,"Y","N"),"N")</f>
        <v>Y</v>
      </c>
      <c r="O2600" s="40">
        <f>Table1[[#This Row],[Medicare Rate in CR]]*Table1[[#This Row],[SumOfUnits]]*Table1[[#This Row],[Actuarial Factor 6/13/22]]</f>
        <v>9602.4466678424396</v>
      </c>
      <c r="P260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9602.4466678424396</v>
      </c>
      <c r="Q2600" s="40">
        <f>Table1[[#This Row],[Trended Medicare Pricing for all RHCs]]-Table1[[#This Row],[SumOfSFY23 Estimated Payment 6/13/2022]]</f>
        <v>1051.6727648409924</v>
      </c>
      <c r="R2600" s="181">
        <f>Table1[[#This Row],[SumOfUnits]]*Table1[[#This Row],[Actuarial Factor 6/13/22]]</f>
        <v>51.75405124416536</v>
      </c>
    </row>
    <row r="2601" spans="1:18" x14ac:dyDescent="0.2">
      <c r="A2601" s="179" t="s">
        <v>118</v>
      </c>
      <c r="B2601" s="179" t="s">
        <v>609</v>
      </c>
      <c r="C2601" s="179" t="s">
        <v>249</v>
      </c>
      <c r="D2601" s="179" t="s">
        <v>184</v>
      </c>
      <c r="E2601" s="179" t="s">
        <v>790</v>
      </c>
      <c r="F2601" s="37">
        <v>4126.45</v>
      </c>
      <c r="G2601" s="179">
        <v>25</v>
      </c>
      <c r="H2601" s="179">
        <v>25</v>
      </c>
      <c r="I2601" s="37">
        <f>Table1[[#This Row],[SumOfPaid]]*Table1[[#This Row],[Actuarial Factor 6/13/22]]</f>
        <v>9231.5100022228817</v>
      </c>
      <c r="J2601" s="33">
        <v>2.2371554246926251</v>
      </c>
      <c r="K2601" s="180" t="s">
        <v>272</v>
      </c>
      <c r="L2601" s="180" t="s">
        <v>805</v>
      </c>
      <c r="M2601" s="181">
        <f>IFERROR(INDEX(FreeStand_MedicareCRs!E:E,MATCH(Table1[[#This Row],[Medicare Number]],FreeStand_MedicareCRs!A:A,0)),INDEX(HospitalBased_Mdcr_Rates!G:G,MATCH(Table1[[#This Row],[Medicare Number]],HospitalBased_Mdcr_Rates!E:E,0)))</f>
        <v>185.54</v>
      </c>
      <c r="N2601" s="181" t="str">
        <f>IFERROR(IF(Table1[[#This Row],[Medicare Rate in CR]]&gt;0,"Y","N"),"N")</f>
        <v>Y</v>
      </c>
      <c r="O2601" s="40">
        <f>Table1[[#This Row],[Medicare Rate in CR]]*Table1[[#This Row],[SumOfUnits]]*Table1[[#This Row],[Actuarial Factor 6/13/22]]</f>
        <v>10377.045437436742</v>
      </c>
      <c r="P260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10377.045437436742</v>
      </c>
      <c r="Q2601" s="40">
        <f>Table1[[#This Row],[Trended Medicare Pricing for all RHCs]]-Table1[[#This Row],[SumOfSFY23 Estimated Payment 6/13/2022]]</f>
        <v>1145.5354352138602</v>
      </c>
      <c r="R2601" s="181">
        <f>Table1[[#This Row],[SumOfUnits]]*Table1[[#This Row],[Actuarial Factor 6/13/22]]</f>
        <v>55.928885617315629</v>
      </c>
    </row>
    <row r="2602" spans="1:18" x14ac:dyDescent="0.2">
      <c r="A2602" s="179" t="s">
        <v>118</v>
      </c>
      <c r="B2602" s="179" t="s">
        <v>609</v>
      </c>
      <c r="C2602" s="179" t="s">
        <v>249</v>
      </c>
      <c r="D2602" s="179" t="s">
        <v>184</v>
      </c>
      <c r="E2602" s="179" t="s">
        <v>789</v>
      </c>
      <c r="F2602" s="37">
        <v>10400.32</v>
      </c>
      <c r="G2602" s="179">
        <v>63</v>
      </c>
      <c r="H2602" s="179">
        <v>63</v>
      </c>
      <c r="I2602" s="37">
        <f>Table1[[#This Row],[SumOfPaid]]*Table1[[#This Row],[Actuarial Factor 6/13/22]]</f>
        <v>16141.017815315465</v>
      </c>
      <c r="J2602" s="33">
        <v>1.551973190759079</v>
      </c>
      <c r="K2602" s="180" t="s">
        <v>272</v>
      </c>
      <c r="L2602" s="180" t="s">
        <v>805</v>
      </c>
      <c r="M2602" s="181">
        <f>IFERROR(INDEX(FreeStand_MedicareCRs!E:E,MATCH(Table1[[#This Row],[Medicare Number]],FreeStand_MedicareCRs!A:A,0)),INDEX(HospitalBased_Mdcr_Rates!G:G,MATCH(Table1[[#This Row],[Medicare Number]],HospitalBased_Mdcr_Rates!E:E,0)))</f>
        <v>185.54</v>
      </c>
      <c r="N2602" s="181" t="str">
        <f>IFERROR(IF(Table1[[#This Row],[Medicare Rate in CR]]&gt;0,"Y","N"),"N")</f>
        <v>Y</v>
      </c>
      <c r="O2602" s="40">
        <f>Table1[[#This Row],[Medicare Rate in CR]]*Table1[[#This Row],[SumOfUnits]]*Table1[[#This Row],[Actuarial Factor 6/13/22]]</f>
        <v>18141.04566624669</v>
      </c>
      <c r="P260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18141.04566624669</v>
      </c>
      <c r="Q2602" s="40">
        <f>Table1[[#This Row],[Trended Medicare Pricing for all RHCs]]-Table1[[#This Row],[SumOfSFY23 Estimated Payment 6/13/2022]]</f>
        <v>2000.0278509312247</v>
      </c>
      <c r="R2602" s="181">
        <f>Table1[[#This Row],[SumOfUnits]]*Table1[[#This Row],[Actuarial Factor 6/13/22]]</f>
        <v>97.774311017821972</v>
      </c>
    </row>
    <row r="2603" spans="1:18" x14ac:dyDescent="0.2">
      <c r="A2603" s="179" t="s">
        <v>118</v>
      </c>
      <c r="B2603" s="179" t="s">
        <v>609</v>
      </c>
      <c r="C2603" s="179" t="s">
        <v>249</v>
      </c>
      <c r="D2603" s="179" t="s">
        <v>184</v>
      </c>
      <c r="E2603" s="179" t="s">
        <v>788</v>
      </c>
      <c r="F2603" s="37">
        <v>3465.1400000000003</v>
      </c>
      <c r="G2603" s="179">
        <v>21</v>
      </c>
      <c r="H2603" s="179">
        <v>21</v>
      </c>
      <c r="I2603" s="37">
        <f>Table1[[#This Row],[SumOfPaid]]*Table1[[#This Row],[Actuarial Factor 6/13/22]]</f>
        <v>6979.9022804717224</v>
      </c>
      <c r="J2603" s="33">
        <v>2.0143204258620782</v>
      </c>
      <c r="K2603" s="180" t="s">
        <v>272</v>
      </c>
      <c r="L2603" s="180" t="s">
        <v>805</v>
      </c>
      <c r="M2603" s="181">
        <f>IFERROR(INDEX(FreeStand_MedicareCRs!E:E,MATCH(Table1[[#This Row],[Medicare Number]],FreeStand_MedicareCRs!A:A,0)),INDEX(HospitalBased_Mdcr_Rates!G:G,MATCH(Table1[[#This Row],[Medicare Number]],HospitalBased_Mdcr_Rates!E:E,0)))</f>
        <v>185.54</v>
      </c>
      <c r="N2603" s="181" t="str">
        <f>IFERROR(IF(Table1[[#This Row],[Medicare Rate in CR]]&gt;0,"Y","N"),"N")</f>
        <v>Y</v>
      </c>
      <c r="O2603" s="40">
        <f>Table1[[#This Row],[Medicare Rate in CR]]*Table1[[#This Row],[SumOfUnits]]*Table1[[#This Row],[Actuarial Factor 6/13/22]]</f>
        <v>7848.4772481034488</v>
      </c>
      <c r="P260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7848.4772481034488</v>
      </c>
      <c r="Q2603" s="40">
        <f>Table1[[#This Row],[Trended Medicare Pricing for all RHCs]]-Table1[[#This Row],[SumOfSFY23 Estimated Payment 6/13/2022]]</f>
        <v>868.57496763172639</v>
      </c>
      <c r="R2603" s="181">
        <f>Table1[[#This Row],[SumOfUnits]]*Table1[[#This Row],[Actuarial Factor 6/13/22]]</f>
        <v>42.300728943103643</v>
      </c>
    </row>
    <row r="2604" spans="1:18" x14ac:dyDescent="0.2">
      <c r="A2604" s="179" t="s">
        <v>118</v>
      </c>
      <c r="B2604" s="179" t="s">
        <v>609</v>
      </c>
      <c r="C2604" s="179" t="s">
        <v>249</v>
      </c>
      <c r="D2604" s="179" t="s">
        <v>184</v>
      </c>
      <c r="E2604" s="179" t="s">
        <v>787</v>
      </c>
      <c r="F2604" s="37">
        <v>2476.85</v>
      </c>
      <c r="G2604" s="179">
        <v>15</v>
      </c>
      <c r="H2604" s="179">
        <v>15</v>
      </c>
      <c r="I2604" s="37">
        <f>Table1[[#This Row],[SumOfPaid]]*Table1[[#This Row],[Actuarial Factor 6/13/22]]</f>
        <v>3095.1362233667251</v>
      </c>
      <c r="J2604" s="33">
        <v>1.2496260263506975</v>
      </c>
      <c r="K2604" s="180" t="s">
        <v>272</v>
      </c>
      <c r="L2604" s="180" t="s">
        <v>805</v>
      </c>
      <c r="M2604" s="181">
        <f>IFERROR(INDEX(FreeStand_MedicareCRs!E:E,MATCH(Table1[[#This Row],[Medicare Number]],FreeStand_MedicareCRs!A:A,0)),INDEX(HospitalBased_Mdcr_Rates!G:G,MATCH(Table1[[#This Row],[Medicare Number]],HospitalBased_Mdcr_Rates!E:E,0)))</f>
        <v>185.54</v>
      </c>
      <c r="N2604" s="181" t="str">
        <f>IFERROR(IF(Table1[[#This Row],[Medicare Rate in CR]]&gt;0,"Y","N"),"N")</f>
        <v>Y</v>
      </c>
      <c r="O2604" s="40">
        <f>Table1[[#This Row],[Medicare Rate in CR]]*Table1[[#This Row],[SumOfUnits]]*Table1[[#This Row],[Actuarial Factor 6/13/22]]</f>
        <v>3477.834193936626</v>
      </c>
      <c r="P260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3477.834193936626</v>
      </c>
      <c r="Q2604" s="40">
        <f>Table1[[#This Row],[Trended Medicare Pricing for all RHCs]]-Table1[[#This Row],[SumOfSFY23 Estimated Payment 6/13/2022]]</f>
        <v>382.69797056990092</v>
      </c>
      <c r="R2604" s="181">
        <f>Table1[[#This Row],[SumOfUnits]]*Table1[[#This Row],[Actuarial Factor 6/13/22]]</f>
        <v>18.744390395260464</v>
      </c>
    </row>
    <row r="2605" spans="1:18" x14ac:dyDescent="0.2">
      <c r="A2605" s="179" t="s">
        <v>118</v>
      </c>
      <c r="B2605" s="179" t="s">
        <v>609</v>
      </c>
      <c r="C2605" s="179" t="s">
        <v>249</v>
      </c>
      <c r="D2605" s="179" t="s">
        <v>2</v>
      </c>
      <c r="E2605" s="179" t="s">
        <v>800</v>
      </c>
      <c r="F2605" s="37">
        <v>165.94</v>
      </c>
      <c r="G2605" s="179">
        <v>1</v>
      </c>
      <c r="H2605" s="179">
        <v>1</v>
      </c>
      <c r="I2605" s="37">
        <f>Table1[[#This Row],[SumOfPaid]]*Table1[[#This Row],[Actuarial Factor 6/13/22]]</f>
        <v>216.92669516922908</v>
      </c>
      <c r="J2605" s="33">
        <v>1.307259823847349</v>
      </c>
      <c r="K2605" s="180" t="s">
        <v>272</v>
      </c>
      <c r="L2605" s="180" t="s">
        <v>805</v>
      </c>
      <c r="M2605" s="181">
        <f>IFERROR(INDEX(FreeStand_MedicareCRs!E:E,MATCH(Table1[[#This Row],[Medicare Number]],FreeStand_MedicareCRs!A:A,0)),INDEX(HospitalBased_Mdcr_Rates!G:G,MATCH(Table1[[#This Row],[Medicare Number]],HospitalBased_Mdcr_Rates!E:E,0)))</f>
        <v>185.54</v>
      </c>
      <c r="N2605" s="181" t="str">
        <f>IFERROR(IF(Table1[[#This Row],[Medicare Rate in CR]]&gt;0,"Y","N"),"N")</f>
        <v>Y</v>
      </c>
      <c r="O2605" s="40">
        <f>Table1[[#This Row],[Medicare Rate in CR]]*Table1[[#This Row],[SumOfUnits]]*Table1[[#This Row],[Actuarial Factor 6/13/22]]</f>
        <v>242.54898771663713</v>
      </c>
      <c r="P260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242.54898771663713</v>
      </c>
      <c r="Q2605" s="40">
        <f>Table1[[#This Row],[Trended Medicare Pricing for all RHCs]]-Table1[[#This Row],[SumOfSFY23 Estimated Payment 6/13/2022]]</f>
        <v>25.622292547408051</v>
      </c>
      <c r="R2605" s="181">
        <f>Table1[[#This Row],[SumOfUnits]]*Table1[[#This Row],[Actuarial Factor 6/13/22]]</f>
        <v>1.307259823847349</v>
      </c>
    </row>
    <row r="2606" spans="1:18" x14ac:dyDescent="0.2">
      <c r="A2606" s="179" t="s">
        <v>118</v>
      </c>
      <c r="B2606" s="179" t="s">
        <v>609</v>
      </c>
      <c r="C2606" s="179" t="s">
        <v>249</v>
      </c>
      <c r="D2606" s="179" t="s">
        <v>2</v>
      </c>
      <c r="E2606" s="179" t="s">
        <v>798</v>
      </c>
      <c r="F2606" s="37">
        <v>827.25</v>
      </c>
      <c r="G2606" s="179">
        <v>5</v>
      </c>
      <c r="H2606" s="179">
        <v>5</v>
      </c>
      <c r="I2606" s="37">
        <f>Table1[[#This Row],[SumOfPaid]]*Table1[[#This Row],[Actuarial Factor 6/13/22]]</f>
        <v>1199.7572185299193</v>
      </c>
      <c r="J2606" s="33">
        <v>1.4502958217345654</v>
      </c>
      <c r="K2606" s="180" t="s">
        <v>272</v>
      </c>
      <c r="L2606" s="180" t="s">
        <v>805</v>
      </c>
      <c r="M2606" s="181">
        <f>IFERROR(INDEX(FreeStand_MedicareCRs!E:E,MATCH(Table1[[#This Row],[Medicare Number]],FreeStand_MedicareCRs!A:A,0)),INDEX(HospitalBased_Mdcr_Rates!G:G,MATCH(Table1[[#This Row],[Medicare Number]],HospitalBased_Mdcr_Rates!E:E,0)))</f>
        <v>185.54</v>
      </c>
      <c r="N2606" s="181" t="str">
        <f>IFERROR(IF(Table1[[#This Row],[Medicare Rate in CR]]&gt;0,"Y","N"),"N")</f>
        <v>Y</v>
      </c>
      <c r="O2606" s="40">
        <f>Table1[[#This Row],[Medicare Rate in CR]]*Table1[[#This Row],[SumOfUnits]]*Table1[[#This Row],[Actuarial Factor 6/13/22]]</f>
        <v>1345.4394338231562</v>
      </c>
      <c r="P260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1345.4394338231562</v>
      </c>
      <c r="Q2606" s="40">
        <f>Table1[[#This Row],[Trended Medicare Pricing for all RHCs]]-Table1[[#This Row],[SumOfSFY23 Estimated Payment 6/13/2022]]</f>
        <v>145.68221529323682</v>
      </c>
      <c r="R2606" s="181">
        <f>Table1[[#This Row],[SumOfUnits]]*Table1[[#This Row],[Actuarial Factor 6/13/22]]</f>
        <v>7.251479108672827</v>
      </c>
    </row>
    <row r="2607" spans="1:18" x14ac:dyDescent="0.2">
      <c r="A2607" s="179" t="s">
        <v>118</v>
      </c>
      <c r="B2607" s="179" t="s">
        <v>609</v>
      </c>
      <c r="C2607" s="179" t="s">
        <v>249</v>
      </c>
      <c r="D2607" s="179" t="s">
        <v>2</v>
      </c>
      <c r="E2607" s="179" t="s">
        <v>799</v>
      </c>
      <c r="F2607" s="37">
        <v>827.25</v>
      </c>
      <c r="G2607" s="179">
        <v>5</v>
      </c>
      <c r="H2607" s="179">
        <v>5</v>
      </c>
      <c r="I2607" s="37">
        <f>Table1[[#This Row],[SumOfPaid]]*Table1[[#This Row],[Actuarial Factor 6/13/22]]</f>
        <v>941.4069913248768</v>
      </c>
      <c r="J2607" s="33">
        <v>1.1379957586278353</v>
      </c>
      <c r="K2607" s="180" t="s">
        <v>272</v>
      </c>
      <c r="L2607" s="180" t="s">
        <v>805</v>
      </c>
      <c r="M2607" s="181">
        <f>IFERROR(INDEX(FreeStand_MedicareCRs!E:E,MATCH(Table1[[#This Row],[Medicare Number]],FreeStand_MedicareCRs!A:A,0)),INDEX(HospitalBased_Mdcr_Rates!G:G,MATCH(Table1[[#This Row],[Medicare Number]],HospitalBased_Mdcr_Rates!E:E,0)))</f>
        <v>185.54</v>
      </c>
      <c r="N2607" s="181" t="str">
        <f>IFERROR(IF(Table1[[#This Row],[Medicare Rate in CR]]&gt;0,"Y","N"),"N")</f>
        <v>Y</v>
      </c>
      <c r="O2607" s="40">
        <f>Table1[[#This Row],[Medicare Rate in CR]]*Table1[[#This Row],[SumOfUnits]]*Table1[[#This Row],[Actuarial Factor 6/13/22]]</f>
        <v>1055.7186652790426</v>
      </c>
      <c r="P260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1055.7186652790426</v>
      </c>
      <c r="Q2607" s="40">
        <f>Table1[[#This Row],[Trended Medicare Pricing for all RHCs]]-Table1[[#This Row],[SumOfSFY23 Estimated Payment 6/13/2022]]</f>
        <v>114.31167395416583</v>
      </c>
      <c r="R2607" s="181">
        <f>Table1[[#This Row],[SumOfUnits]]*Table1[[#This Row],[Actuarial Factor 6/13/22]]</f>
        <v>5.6899787931391765</v>
      </c>
    </row>
    <row r="2608" spans="1:18" x14ac:dyDescent="0.2">
      <c r="A2608" s="179" t="s">
        <v>118</v>
      </c>
      <c r="B2608" s="179" t="s">
        <v>609</v>
      </c>
      <c r="C2608" s="179" t="s">
        <v>249</v>
      </c>
      <c r="D2608" s="179" t="s">
        <v>185</v>
      </c>
      <c r="E2608" s="179" t="s">
        <v>795</v>
      </c>
      <c r="F2608" s="37">
        <v>5756.45</v>
      </c>
      <c r="G2608" s="179">
        <v>35</v>
      </c>
      <c r="H2608" s="179">
        <v>35</v>
      </c>
      <c r="I2608" s="37">
        <f>Table1[[#This Row],[SumOfPaid]]*Table1[[#This Row],[Actuarial Factor 6/13/22]]</f>
        <v>6563.953923385664</v>
      </c>
      <c r="J2608" s="33">
        <v>1.1402781094920766</v>
      </c>
      <c r="K2608" s="180" t="s">
        <v>272</v>
      </c>
      <c r="L2608" s="180" t="s">
        <v>805</v>
      </c>
      <c r="M2608" s="181">
        <f>IFERROR(INDEX(FreeStand_MedicareCRs!E:E,MATCH(Table1[[#This Row],[Medicare Number]],FreeStand_MedicareCRs!A:A,0)),INDEX(HospitalBased_Mdcr_Rates!G:G,MATCH(Table1[[#This Row],[Medicare Number]],HospitalBased_Mdcr_Rates!E:E,0)))</f>
        <v>185.54</v>
      </c>
      <c r="N2608" s="181" t="str">
        <f>IFERROR(IF(Table1[[#This Row],[Medicare Rate in CR]]&gt;0,"Y","N"),"N")</f>
        <v>Y</v>
      </c>
      <c r="O2608" s="40">
        <f>Table1[[#This Row],[Medicare Rate in CR]]*Table1[[#This Row],[SumOfUnits]]*Table1[[#This Row],[Actuarial Factor 6/13/22]]</f>
        <v>7404.8520152305964</v>
      </c>
      <c r="P260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7404.8520152305964</v>
      </c>
      <c r="Q2608" s="40">
        <f>Table1[[#This Row],[Trended Medicare Pricing for all RHCs]]-Table1[[#This Row],[SumOfSFY23 Estimated Payment 6/13/2022]]</f>
        <v>840.89809184493242</v>
      </c>
      <c r="R2608" s="181">
        <f>Table1[[#This Row],[SumOfUnits]]*Table1[[#This Row],[Actuarial Factor 6/13/22]]</f>
        <v>39.909733832222685</v>
      </c>
    </row>
    <row r="2609" spans="1:18" x14ac:dyDescent="0.2">
      <c r="A2609" s="179" t="s">
        <v>119</v>
      </c>
      <c r="B2609" s="179" t="s">
        <v>716</v>
      </c>
      <c r="C2609" s="179" t="s">
        <v>413</v>
      </c>
      <c r="D2609" s="179" t="s">
        <v>184</v>
      </c>
      <c r="E2609" s="179" t="s">
        <v>789</v>
      </c>
      <c r="F2609" s="37">
        <v>194.19</v>
      </c>
      <c r="G2609" s="179">
        <v>1</v>
      </c>
      <c r="H2609" s="179">
        <v>1</v>
      </c>
      <c r="I2609" s="37">
        <f>Table1[[#This Row],[SumOfPaid]]*Table1[[#This Row],[Actuarial Factor 6/13/22]]</f>
        <v>293.49571831021245</v>
      </c>
      <c r="J2609" s="33">
        <v>1.5113843056296021</v>
      </c>
      <c r="K2609" s="180" t="s">
        <v>271</v>
      </c>
      <c r="L2609" s="180" t="s">
        <v>805</v>
      </c>
      <c r="M2609" s="181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09" s="181" t="str">
        <f>IFERROR(IF(Table1[[#This Row],[Medicare Rate in CR]]&gt;0,"Y","N"),"N")</f>
        <v>Y</v>
      </c>
      <c r="O2609" s="40">
        <f>Table1[[#This Row],[Medicare Rate in CR]]*Table1[[#This Row],[SumOfUnits]]*Table1[[#This Row],[Actuarial Factor 6/13/22]]</f>
        <v>415.55511483285909</v>
      </c>
      <c r="P260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415.55511483285909</v>
      </c>
      <c r="Q2609" s="40">
        <f>Table1[[#This Row],[Trended Medicare Pricing for all RHCs]]-Table1[[#This Row],[SumOfSFY23 Estimated Payment 6/13/2022]]</f>
        <v>122.05939652264664</v>
      </c>
      <c r="R2609" s="181">
        <f>Table1[[#This Row],[SumOfUnits]]*Table1[[#This Row],[Actuarial Factor 6/13/22]]</f>
        <v>1.5113843056296021</v>
      </c>
    </row>
    <row r="2610" spans="1:18" x14ac:dyDescent="0.2">
      <c r="A2610" s="179" t="s">
        <v>119</v>
      </c>
      <c r="B2610" s="179" t="s">
        <v>716</v>
      </c>
      <c r="C2610" s="179" t="s">
        <v>408</v>
      </c>
      <c r="D2610" s="179" t="s">
        <v>184</v>
      </c>
      <c r="E2610" s="179" t="s">
        <v>786</v>
      </c>
      <c r="F2610" s="37">
        <v>595.04</v>
      </c>
      <c r="G2610" s="179">
        <v>3</v>
      </c>
      <c r="H2610" s="179">
        <v>3</v>
      </c>
      <c r="I2610" s="37">
        <f>Table1[[#This Row],[SumOfPaid]]*Table1[[#This Row],[Actuarial Factor 6/13/22]]</f>
        <v>802.84730003997504</v>
      </c>
      <c r="J2610" s="33">
        <v>1.3492324886393774</v>
      </c>
      <c r="K2610" s="180" t="s">
        <v>271</v>
      </c>
      <c r="L2610" s="180" t="s">
        <v>805</v>
      </c>
      <c r="M2610" s="181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10" s="181" t="str">
        <f>IFERROR(IF(Table1[[#This Row],[Medicare Rate in CR]]&gt;0,"Y","N"),"N")</f>
        <v>Y</v>
      </c>
      <c r="O2610" s="40">
        <f>Table1[[#This Row],[Medicare Rate in CR]]*Table1[[#This Row],[SumOfUnits]]*Table1[[#This Row],[Actuarial Factor 6/13/22]]</f>
        <v>1112.9144182541904</v>
      </c>
      <c r="P261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1112.9144182541904</v>
      </c>
      <c r="Q2610" s="40">
        <f>Table1[[#This Row],[Trended Medicare Pricing for all RHCs]]-Table1[[#This Row],[SumOfSFY23 Estimated Payment 6/13/2022]]</f>
        <v>310.06711821421538</v>
      </c>
      <c r="R2610" s="181">
        <f>Table1[[#This Row],[SumOfUnits]]*Table1[[#This Row],[Actuarial Factor 6/13/22]]</f>
        <v>4.047697465918132</v>
      </c>
    </row>
    <row r="2611" spans="1:18" x14ac:dyDescent="0.2">
      <c r="A2611" s="179" t="s">
        <v>119</v>
      </c>
      <c r="B2611" s="179" t="s">
        <v>716</v>
      </c>
      <c r="C2611" s="179" t="s">
        <v>408</v>
      </c>
      <c r="D2611" s="179" t="s">
        <v>184</v>
      </c>
      <c r="E2611" s="179" t="s">
        <v>789</v>
      </c>
      <c r="F2611" s="37">
        <v>394.2</v>
      </c>
      <c r="G2611" s="179">
        <v>2</v>
      </c>
      <c r="H2611" s="179">
        <v>2</v>
      </c>
      <c r="I2611" s="37">
        <f>Table1[[#This Row],[SumOfPaid]]*Table1[[#This Row],[Actuarial Factor 6/13/22]]</f>
        <v>594.38670644881608</v>
      </c>
      <c r="J2611" s="33">
        <v>1.5078303055525524</v>
      </c>
      <c r="K2611" s="180" t="s">
        <v>271</v>
      </c>
      <c r="L2611" s="180" t="s">
        <v>805</v>
      </c>
      <c r="M2611" s="181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11" s="181" t="str">
        <f>IFERROR(IF(Table1[[#This Row],[Medicare Rate in CR]]&gt;0,"Y","N"),"N")</f>
        <v>Y</v>
      </c>
      <c r="O2611" s="40">
        <f>Table1[[#This Row],[Medicare Rate in CR]]*Table1[[#This Row],[SumOfUnits]]*Table1[[#This Row],[Actuarial Factor 6/13/22]]</f>
        <v>829.15588502334856</v>
      </c>
      <c r="P261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829.15588502334856</v>
      </c>
      <c r="Q2611" s="40">
        <f>Table1[[#This Row],[Trended Medicare Pricing for all RHCs]]-Table1[[#This Row],[SumOfSFY23 Estimated Payment 6/13/2022]]</f>
        <v>234.76917857453248</v>
      </c>
      <c r="R2611" s="181">
        <f>Table1[[#This Row],[SumOfUnits]]*Table1[[#This Row],[Actuarial Factor 6/13/22]]</f>
        <v>3.0156606111051047</v>
      </c>
    </row>
    <row r="2612" spans="1:18" x14ac:dyDescent="0.2">
      <c r="A2612" s="179" t="s">
        <v>119</v>
      </c>
      <c r="B2612" s="179" t="s">
        <v>716</v>
      </c>
      <c r="C2612" s="179" t="s">
        <v>423</v>
      </c>
      <c r="D2612" s="179" t="s">
        <v>184</v>
      </c>
      <c r="E2612" s="179" t="s">
        <v>786</v>
      </c>
      <c r="F2612" s="37">
        <v>699.4</v>
      </c>
      <c r="G2612" s="179">
        <v>4</v>
      </c>
      <c r="H2612" s="179">
        <v>4</v>
      </c>
      <c r="I2612" s="37">
        <f>Table1[[#This Row],[SumOfPaid]]*Table1[[#This Row],[Actuarial Factor 6/13/22]]</f>
        <v>1047.4434333947604</v>
      </c>
      <c r="J2612" s="33">
        <v>1.4976314460891627</v>
      </c>
      <c r="K2612" s="180" t="s">
        <v>271</v>
      </c>
      <c r="L2612" s="180" t="s">
        <v>805</v>
      </c>
      <c r="M2612" s="181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12" s="181" t="str">
        <f>IFERROR(IF(Table1[[#This Row],[Medicare Rate in CR]]&gt;0,"Y","N"),"N")</f>
        <v>Y</v>
      </c>
      <c r="O2612" s="40">
        <f>Table1[[#This Row],[Medicare Rate in CR]]*Table1[[#This Row],[SumOfUnits]]*Table1[[#This Row],[Actuarial Factor 6/13/22]]</f>
        <v>1647.0950644088609</v>
      </c>
      <c r="P261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1647.0950644088609</v>
      </c>
      <c r="Q2612" s="40">
        <f>Table1[[#This Row],[Trended Medicare Pricing for all RHCs]]-Table1[[#This Row],[SumOfSFY23 Estimated Payment 6/13/2022]]</f>
        <v>599.65163101410053</v>
      </c>
      <c r="R2612" s="181">
        <f>Table1[[#This Row],[SumOfUnits]]*Table1[[#This Row],[Actuarial Factor 6/13/22]]</f>
        <v>5.9905257843566506</v>
      </c>
    </row>
    <row r="2613" spans="1:18" x14ac:dyDescent="0.2">
      <c r="A2613" s="179" t="s">
        <v>119</v>
      </c>
      <c r="B2613" s="179" t="s">
        <v>716</v>
      </c>
      <c r="C2613" s="179" t="s">
        <v>423</v>
      </c>
      <c r="D2613" s="179" t="s">
        <v>184</v>
      </c>
      <c r="E2613" s="179" t="s">
        <v>790</v>
      </c>
      <c r="F2613" s="37">
        <v>394.2</v>
      </c>
      <c r="G2613" s="179">
        <v>2</v>
      </c>
      <c r="H2613" s="179">
        <v>2</v>
      </c>
      <c r="I2613" s="37">
        <f>Table1[[#This Row],[SumOfPaid]]*Table1[[#This Row],[Actuarial Factor 6/13/22]]</f>
        <v>824.92772232938546</v>
      </c>
      <c r="J2613" s="33">
        <v>2.0926629181364422</v>
      </c>
      <c r="K2613" s="180" t="s">
        <v>271</v>
      </c>
      <c r="L2613" s="180" t="s">
        <v>805</v>
      </c>
      <c r="M2613" s="181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13" s="181" t="str">
        <f>IFERROR(IF(Table1[[#This Row],[Medicare Rate in CR]]&gt;0,"Y","N"),"N")</f>
        <v>Y</v>
      </c>
      <c r="O2613" s="40">
        <f>Table1[[#This Row],[Medicare Rate in CR]]*Table1[[#This Row],[SumOfUnits]]*Table1[[#This Row],[Actuarial Factor 6/13/22]]</f>
        <v>1150.7553386832296</v>
      </c>
      <c r="P261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1150.7553386832296</v>
      </c>
      <c r="Q2613" s="40">
        <f>Table1[[#This Row],[Trended Medicare Pricing for all RHCs]]-Table1[[#This Row],[SumOfSFY23 Estimated Payment 6/13/2022]]</f>
        <v>325.82761635384418</v>
      </c>
      <c r="R2613" s="181">
        <f>Table1[[#This Row],[SumOfUnits]]*Table1[[#This Row],[Actuarial Factor 6/13/22]]</f>
        <v>4.1853258362728845</v>
      </c>
    </row>
    <row r="2614" spans="1:18" x14ac:dyDescent="0.2">
      <c r="A2614" s="179" t="s">
        <v>119</v>
      </c>
      <c r="B2614" s="179" t="s">
        <v>716</v>
      </c>
      <c r="C2614" s="179" t="s">
        <v>423</v>
      </c>
      <c r="D2614" s="179" t="s">
        <v>184</v>
      </c>
      <c r="E2614" s="179" t="s">
        <v>789</v>
      </c>
      <c r="F2614" s="37">
        <v>690.67000000000007</v>
      </c>
      <c r="G2614" s="179">
        <v>4</v>
      </c>
      <c r="H2614" s="179">
        <v>4</v>
      </c>
      <c r="I2614" s="37">
        <f>Table1[[#This Row],[SumOfPaid]]*Table1[[#This Row],[Actuarial Factor 6/13/22]]</f>
        <v>1046.6935107465861</v>
      </c>
      <c r="J2614" s="33">
        <v>1.5154755682838199</v>
      </c>
      <c r="K2614" s="180" t="s">
        <v>271</v>
      </c>
      <c r="L2614" s="180" t="s">
        <v>805</v>
      </c>
      <c r="M2614" s="181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14" s="181" t="str">
        <f>IFERROR(IF(Table1[[#This Row],[Medicare Rate in CR]]&gt;0,"Y","N"),"N")</f>
        <v>Y</v>
      </c>
      <c r="O2614" s="40">
        <f>Table1[[#This Row],[Medicare Rate in CR]]*Table1[[#This Row],[SumOfUnits]]*Table1[[#This Row],[Actuarial Factor 6/13/22]]</f>
        <v>1666.720029998545</v>
      </c>
      <c r="P261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1666.720029998545</v>
      </c>
      <c r="Q2614" s="40">
        <f>Table1[[#This Row],[Trended Medicare Pricing for all RHCs]]-Table1[[#This Row],[SumOfSFY23 Estimated Payment 6/13/2022]]</f>
        <v>620.02651925195892</v>
      </c>
      <c r="R2614" s="181">
        <f>Table1[[#This Row],[SumOfUnits]]*Table1[[#This Row],[Actuarial Factor 6/13/22]]</f>
        <v>6.0619022731352796</v>
      </c>
    </row>
    <row r="2615" spans="1:18" x14ac:dyDescent="0.2">
      <c r="A2615" s="179" t="s">
        <v>119</v>
      </c>
      <c r="B2615" s="179" t="s">
        <v>716</v>
      </c>
      <c r="C2615" s="179" t="s">
        <v>423</v>
      </c>
      <c r="D2615" s="179" t="s">
        <v>184</v>
      </c>
      <c r="E2615" s="179" t="s">
        <v>788</v>
      </c>
      <c r="F2615" s="37">
        <v>795.88</v>
      </c>
      <c r="G2615" s="179">
        <v>4</v>
      </c>
      <c r="H2615" s="179">
        <v>4</v>
      </c>
      <c r="I2615" s="37">
        <f>Table1[[#This Row],[SumOfPaid]]*Table1[[#This Row],[Actuarial Factor 6/13/22]]</f>
        <v>1563.6930537544472</v>
      </c>
      <c r="J2615" s="33">
        <v>1.9647347009027081</v>
      </c>
      <c r="K2615" s="180" t="s">
        <v>271</v>
      </c>
      <c r="L2615" s="180" t="s">
        <v>805</v>
      </c>
      <c r="M2615" s="181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15" s="181" t="str">
        <f>IFERROR(IF(Table1[[#This Row],[Medicare Rate in CR]]&gt;0,"Y","N"),"N")</f>
        <v>Y</v>
      </c>
      <c r="O2615" s="40">
        <f>Table1[[#This Row],[Medicare Rate in CR]]*Table1[[#This Row],[SumOfUnits]]*Table1[[#This Row],[Actuarial Factor 6/13/22]]</f>
        <v>2160.8152240527984</v>
      </c>
      <c r="P261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2160.8152240527984</v>
      </c>
      <c r="Q2615" s="40">
        <f>Table1[[#This Row],[Trended Medicare Pricing for all RHCs]]-Table1[[#This Row],[SumOfSFY23 Estimated Payment 6/13/2022]]</f>
        <v>597.12217029835119</v>
      </c>
      <c r="R2615" s="181">
        <f>Table1[[#This Row],[SumOfUnits]]*Table1[[#This Row],[Actuarial Factor 6/13/22]]</f>
        <v>7.8589388036108323</v>
      </c>
    </row>
    <row r="2616" spans="1:18" x14ac:dyDescent="0.2">
      <c r="A2616" s="179" t="s">
        <v>119</v>
      </c>
      <c r="B2616" s="179" t="s">
        <v>716</v>
      </c>
      <c r="C2616" s="179" t="s">
        <v>423</v>
      </c>
      <c r="D2616" s="179" t="s">
        <v>184</v>
      </c>
      <c r="E2616" s="179" t="s">
        <v>787</v>
      </c>
      <c r="F2616" s="37">
        <v>592.13</v>
      </c>
      <c r="G2616" s="179">
        <v>3</v>
      </c>
      <c r="H2616" s="179">
        <v>3</v>
      </c>
      <c r="I2616" s="37">
        <f>Table1[[#This Row],[SumOfPaid]]*Table1[[#This Row],[Actuarial Factor 6/13/22]]</f>
        <v>741.12494679634494</v>
      </c>
      <c r="J2616" s="33">
        <v>1.2516253977949858</v>
      </c>
      <c r="K2616" s="180" t="s">
        <v>271</v>
      </c>
      <c r="L2616" s="180" t="s">
        <v>805</v>
      </c>
      <c r="M2616" s="181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16" s="181" t="str">
        <f>IFERROR(IF(Table1[[#This Row],[Medicare Rate in CR]]&gt;0,"Y","N"),"N")</f>
        <v>Y</v>
      </c>
      <c r="O2616" s="40">
        <f>Table1[[#This Row],[Medicare Rate in CR]]*Table1[[#This Row],[SumOfUnits]]*Table1[[#This Row],[Actuarial Factor 6/13/22]]</f>
        <v>1032.403209371194</v>
      </c>
      <c r="P261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1032.403209371194</v>
      </c>
      <c r="Q2616" s="40">
        <f>Table1[[#This Row],[Trended Medicare Pricing for all RHCs]]-Table1[[#This Row],[SumOfSFY23 Estimated Payment 6/13/2022]]</f>
        <v>291.27826257484901</v>
      </c>
      <c r="R2616" s="181">
        <f>Table1[[#This Row],[SumOfUnits]]*Table1[[#This Row],[Actuarial Factor 6/13/22]]</f>
        <v>3.7548761933849573</v>
      </c>
    </row>
    <row r="2617" spans="1:18" x14ac:dyDescent="0.2">
      <c r="A2617" s="179" t="s">
        <v>119</v>
      </c>
      <c r="B2617" s="179" t="s">
        <v>716</v>
      </c>
      <c r="C2617" s="179" t="s">
        <v>423</v>
      </c>
      <c r="D2617" s="179" t="s">
        <v>185</v>
      </c>
      <c r="E2617" s="179" t="s">
        <v>795</v>
      </c>
      <c r="F2617" s="37">
        <v>6511.7800000000007</v>
      </c>
      <c r="G2617" s="179">
        <v>33</v>
      </c>
      <c r="H2617" s="179">
        <v>33</v>
      </c>
      <c r="I2617" s="37">
        <f>Table1[[#This Row],[SumOfPaid]]*Table1[[#This Row],[Actuarial Factor 6/13/22]]</f>
        <v>7570.0318623153298</v>
      </c>
      <c r="J2617" s="33">
        <v>1.1625134544341684</v>
      </c>
      <c r="K2617" s="180" t="s">
        <v>271</v>
      </c>
      <c r="L2617" s="180" t="s">
        <v>805</v>
      </c>
      <c r="M2617" s="181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17" s="181" t="str">
        <f>IFERROR(IF(Table1[[#This Row],[Medicare Rate in CR]]&gt;0,"Y","N"),"N")</f>
        <v>Y</v>
      </c>
      <c r="O2617" s="40">
        <f>Table1[[#This Row],[Medicare Rate in CR]]*Table1[[#This Row],[SumOfUnits]]*Table1[[#This Row],[Actuarial Factor 6/13/22]]</f>
        <v>10547.891451790263</v>
      </c>
      <c r="P261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10547.891451790263</v>
      </c>
      <c r="Q2617" s="40">
        <f>Table1[[#This Row],[Trended Medicare Pricing for all RHCs]]-Table1[[#This Row],[SumOfSFY23 Estimated Payment 6/13/2022]]</f>
        <v>2977.8595894749333</v>
      </c>
      <c r="R2617" s="181">
        <f>Table1[[#This Row],[SumOfUnits]]*Table1[[#This Row],[Actuarial Factor 6/13/22]]</f>
        <v>38.362943996327559</v>
      </c>
    </row>
    <row r="2618" spans="1:18" x14ac:dyDescent="0.2">
      <c r="A2618" s="179" t="s">
        <v>119</v>
      </c>
      <c r="B2618" s="179" t="s">
        <v>716</v>
      </c>
      <c r="C2618" s="179" t="s">
        <v>249</v>
      </c>
      <c r="D2618" s="179" t="s">
        <v>184</v>
      </c>
      <c r="E2618" s="179" t="s">
        <v>792</v>
      </c>
      <c r="F2618" s="37">
        <v>5228.4400000000005</v>
      </c>
      <c r="G2618" s="179">
        <v>29</v>
      </c>
      <c r="H2618" s="179">
        <v>29</v>
      </c>
      <c r="I2618" s="37">
        <f>Table1[[#This Row],[SumOfPaid]]*Table1[[#This Row],[Actuarial Factor 6/13/22]]</f>
        <v>7951.0199921525591</v>
      </c>
      <c r="J2618" s="33">
        <v>1.5207251096220973</v>
      </c>
      <c r="K2618" s="180" t="s">
        <v>271</v>
      </c>
      <c r="L2618" s="180" t="s">
        <v>805</v>
      </c>
      <c r="M2618" s="181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18" s="181" t="str">
        <f>IFERROR(IF(Table1[[#This Row],[Medicare Rate in CR]]&gt;0,"Y","N"),"N")</f>
        <v>Y</v>
      </c>
      <c r="O2618" s="40">
        <f>Table1[[#This Row],[Medicare Rate in CR]]*Table1[[#This Row],[SumOfUnits]]*Table1[[#This Row],[Actuarial Factor 6/13/22]]</f>
        <v>12125.577697827273</v>
      </c>
      <c r="P261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12125.577697827273</v>
      </c>
      <c r="Q2618" s="40">
        <f>Table1[[#This Row],[Trended Medicare Pricing for all RHCs]]-Table1[[#This Row],[SumOfSFY23 Estimated Payment 6/13/2022]]</f>
        <v>4174.5577056747143</v>
      </c>
      <c r="R2618" s="181">
        <f>Table1[[#This Row],[SumOfUnits]]*Table1[[#This Row],[Actuarial Factor 6/13/22]]</f>
        <v>44.101028179040824</v>
      </c>
    </row>
    <row r="2619" spans="1:18" x14ac:dyDescent="0.2">
      <c r="A2619" s="179" t="s">
        <v>119</v>
      </c>
      <c r="B2619" s="179" t="s">
        <v>716</v>
      </c>
      <c r="C2619" s="179" t="s">
        <v>249</v>
      </c>
      <c r="D2619" s="179" t="s">
        <v>184</v>
      </c>
      <c r="E2619" s="179" t="s">
        <v>786</v>
      </c>
      <c r="F2619" s="37">
        <v>28505.93</v>
      </c>
      <c r="G2619" s="179">
        <v>150</v>
      </c>
      <c r="H2619" s="179">
        <v>150</v>
      </c>
      <c r="I2619" s="37">
        <f>Table1[[#This Row],[SumOfPaid]]*Table1[[#This Row],[Actuarial Factor 6/13/22]]</f>
        <v>43391.098881840902</v>
      </c>
      <c r="J2619" s="33">
        <v>1.5221779777695694</v>
      </c>
      <c r="K2619" s="180" t="s">
        <v>271</v>
      </c>
      <c r="L2619" s="180" t="s">
        <v>805</v>
      </c>
      <c r="M2619" s="181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19" s="181" t="str">
        <f>IFERROR(IF(Table1[[#This Row],[Medicare Rate in CR]]&gt;0,"Y","N"),"N")</f>
        <v>Y</v>
      </c>
      <c r="O2619" s="40">
        <f>Table1[[#This Row],[Medicare Rate in CR]]*Table1[[#This Row],[SumOfUnits]]*Table1[[#This Row],[Actuarial Factor 6/13/22]]</f>
        <v>62778.425248161468</v>
      </c>
      <c r="P261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62778.425248161468</v>
      </c>
      <c r="Q2619" s="40">
        <f>Table1[[#This Row],[Trended Medicare Pricing for all RHCs]]-Table1[[#This Row],[SumOfSFY23 Estimated Payment 6/13/2022]]</f>
        <v>19387.326366320565</v>
      </c>
      <c r="R2619" s="181">
        <f>Table1[[#This Row],[SumOfUnits]]*Table1[[#This Row],[Actuarial Factor 6/13/22]]</f>
        <v>228.32669666543541</v>
      </c>
    </row>
    <row r="2620" spans="1:18" x14ac:dyDescent="0.2">
      <c r="A2620" s="179" t="s">
        <v>119</v>
      </c>
      <c r="B2620" s="179" t="s">
        <v>716</v>
      </c>
      <c r="C2620" s="179" t="s">
        <v>249</v>
      </c>
      <c r="D2620" s="179" t="s">
        <v>184</v>
      </c>
      <c r="E2620" s="179" t="s">
        <v>790</v>
      </c>
      <c r="F2620" s="37">
        <v>7875.64</v>
      </c>
      <c r="G2620" s="179">
        <v>41</v>
      </c>
      <c r="H2620" s="179">
        <v>41</v>
      </c>
      <c r="I2620" s="37">
        <f>Table1[[#This Row],[SumOfPaid]]*Table1[[#This Row],[Actuarial Factor 6/13/22]]</f>
        <v>17619.030748926227</v>
      </c>
      <c r="J2620" s="33">
        <v>2.2371554246926251</v>
      </c>
      <c r="K2620" s="180" t="s">
        <v>271</v>
      </c>
      <c r="L2620" s="180" t="s">
        <v>805</v>
      </c>
      <c r="M2620" s="181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20" s="181" t="str">
        <f>IFERROR(IF(Table1[[#This Row],[Medicare Rate in CR]]&gt;0,"Y","N"),"N")</f>
        <v>Y</v>
      </c>
      <c r="O2620" s="40">
        <f>Table1[[#This Row],[Medicare Rate in CR]]*Table1[[#This Row],[SumOfUnits]]*Table1[[#This Row],[Actuarial Factor 6/13/22]]</f>
        <v>25219.341244788724</v>
      </c>
      <c r="P262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25219.341244788724</v>
      </c>
      <c r="Q2620" s="40">
        <f>Table1[[#This Row],[Trended Medicare Pricing for all RHCs]]-Table1[[#This Row],[SumOfSFY23 Estimated Payment 6/13/2022]]</f>
        <v>7600.3104958624972</v>
      </c>
      <c r="R2620" s="181">
        <f>Table1[[#This Row],[SumOfUnits]]*Table1[[#This Row],[Actuarial Factor 6/13/22]]</f>
        <v>91.723372412397623</v>
      </c>
    </row>
    <row r="2621" spans="1:18" x14ac:dyDescent="0.2">
      <c r="A2621" s="179" t="s">
        <v>119</v>
      </c>
      <c r="B2621" s="179" t="s">
        <v>716</v>
      </c>
      <c r="C2621" s="179" t="s">
        <v>249</v>
      </c>
      <c r="D2621" s="179" t="s">
        <v>184</v>
      </c>
      <c r="E2621" s="179" t="s">
        <v>789</v>
      </c>
      <c r="F2621" s="37">
        <v>33475.040000000001</v>
      </c>
      <c r="G2621" s="179">
        <v>173</v>
      </c>
      <c r="H2621" s="179">
        <v>173</v>
      </c>
      <c r="I2621" s="37">
        <f>Table1[[#This Row],[SumOfPaid]]*Table1[[#This Row],[Actuarial Factor 6/13/22]]</f>
        <v>51952.364639587802</v>
      </c>
      <c r="J2621" s="33">
        <v>1.551973190759079</v>
      </c>
      <c r="K2621" s="180" t="s">
        <v>271</v>
      </c>
      <c r="L2621" s="180" t="s">
        <v>805</v>
      </c>
      <c r="M2621" s="181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21" s="181" t="str">
        <f>IFERROR(IF(Table1[[#This Row],[Medicare Rate in CR]]&gt;0,"Y","N"),"N")</f>
        <v>Y</v>
      </c>
      <c r="O2621" s="40">
        <f>Table1[[#This Row],[Medicare Rate in CR]]*Table1[[#This Row],[SumOfUnits]]*Table1[[#This Row],[Actuarial Factor 6/13/22]]</f>
        <v>73821.699982263119</v>
      </c>
      <c r="P262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73821.699982263119</v>
      </c>
      <c r="Q2621" s="40">
        <f>Table1[[#This Row],[Trended Medicare Pricing for all RHCs]]-Table1[[#This Row],[SumOfSFY23 Estimated Payment 6/13/2022]]</f>
        <v>21869.335342675316</v>
      </c>
      <c r="R2621" s="181">
        <f>Table1[[#This Row],[SumOfUnits]]*Table1[[#This Row],[Actuarial Factor 6/13/22]]</f>
        <v>268.49136200132068</v>
      </c>
    </row>
    <row r="2622" spans="1:18" x14ac:dyDescent="0.2">
      <c r="A2622" s="179" t="s">
        <v>119</v>
      </c>
      <c r="B2622" s="179" t="s">
        <v>716</v>
      </c>
      <c r="C2622" s="179" t="s">
        <v>249</v>
      </c>
      <c r="D2622" s="179" t="s">
        <v>184</v>
      </c>
      <c r="E2622" s="179" t="s">
        <v>791</v>
      </c>
      <c r="F2622" s="37">
        <v>1186.3399999999999</v>
      </c>
      <c r="G2622" s="179">
        <v>6</v>
      </c>
      <c r="H2622" s="179">
        <v>6</v>
      </c>
      <c r="I2622" s="37">
        <f>Table1[[#This Row],[SumOfPaid]]*Table1[[#This Row],[Actuarial Factor 6/13/22]]</f>
        <v>1965.255812992732</v>
      </c>
      <c r="J2622" s="33">
        <v>1.6565704713595868</v>
      </c>
      <c r="K2622" s="180" t="s">
        <v>271</v>
      </c>
      <c r="L2622" s="180" t="s">
        <v>805</v>
      </c>
      <c r="M2622" s="181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22" s="181" t="str">
        <f>IFERROR(IF(Table1[[#This Row],[Medicare Rate in CR]]&gt;0,"Y","N"),"N")</f>
        <v>Y</v>
      </c>
      <c r="O2622" s="40">
        <f>Table1[[#This Row],[Medicare Rate in CR]]*Table1[[#This Row],[SumOfUnits]]*Table1[[#This Row],[Actuarial Factor 6/13/22]]</f>
        <v>2732.8443066019099</v>
      </c>
      <c r="P262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2732.8443066019099</v>
      </c>
      <c r="Q2622" s="40">
        <f>Table1[[#This Row],[Trended Medicare Pricing for all RHCs]]-Table1[[#This Row],[SumOfSFY23 Estimated Payment 6/13/2022]]</f>
        <v>767.58849360917793</v>
      </c>
      <c r="R2622" s="181">
        <f>Table1[[#This Row],[SumOfUnits]]*Table1[[#This Row],[Actuarial Factor 6/13/22]]</f>
        <v>9.9394228281575216</v>
      </c>
    </row>
    <row r="2623" spans="1:18" x14ac:dyDescent="0.2">
      <c r="A2623" s="179" t="s">
        <v>119</v>
      </c>
      <c r="B2623" s="179" t="s">
        <v>716</v>
      </c>
      <c r="C2623" s="179" t="s">
        <v>249</v>
      </c>
      <c r="D2623" s="179" t="s">
        <v>184</v>
      </c>
      <c r="E2623" s="179" t="s">
        <v>788</v>
      </c>
      <c r="F2623" s="37">
        <v>6270.72</v>
      </c>
      <c r="G2623" s="179">
        <v>32</v>
      </c>
      <c r="H2623" s="179">
        <v>32</v>
      </c>
      <c r="I2623" s="37">
        <f>Table1[[#This Row],[SumOfPaid]]*Table1[[#This Row],[Actuarial Factor 6/13/22]]</f>
        <v>12631.239380861851</v>
      </c>
      <c r="J2623" s="33">
        <v>2.0143204258620782</v>
      </c>
      <c r="K2623" s="180" t="s">
        <v>271</v>
      </c>
      <c r="L2623" s="180" t="s">
        <v>805</v>
      </c>
      <c r="M2623" s="181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23" s="181" t="str">
        <f>IFERROR(IF(Table1[[#This Row],[Medicare Rate in CR]]&gt;0,"Y","N"),"N")</f>
        <v>Y</v>
      </c>
      <c r="O2623" s="40">
        <f>Table1[[#This Row],[Medicare Rate in CR]]*Table1[[#This Row],[SumOfUnits]]*Table1[[#This Row],[Actuarial Factor 6/13/22]]</f>
        <v>17722.796834904908</v>
      </c>
      <c r="P262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17722.796834904908</v>
      </c>
      <c r="Q2623" s="40">
        <f>Table1[[#This Row],[Trended Medicare Pricing for all RHCs]]-Table1[[#This Row],[SumOfSFY23 Estimated Payment 6/13/2022]]</f>
        <v>5091.5574540430571</v>
      </c>
      <c r="R2623" s="181">
        <f>Table1[[#This Row],[SumOfUnits]]*Table1[[#This Row],[Actuarial Factor 6/13/22]]</f>
        <v>64.458253627586501</v>
      </c>
    </row>
    <row r="2624" spans="1:18" x14ac:dyDescent="0.2">
      <c r="A2624" s="179" t="s">
        <v>119</v>
      </c>
      <c r="B2624" s="179" t="s">
        <v>716</v>
      </c>
      <c r="C2624" s="179" t="s">
        <v>249</v>
      </c>
      <c r="D2624" s="179" t="s">
        <v>184</v>
      </c>
      <c r="E2624" s="179" t="s">
        <v>787</v>
      </c>
      <c r="F2624" s="37">
        <v>16524.669999999998</v>
      </c>
      <c r="G2624" s="179">
        <v>84</v>
      </c>
      <c r="H2624" s="179">
        <v>84</v>
      </c>
      <c r="I2624" s="37">
        <f>Table1[[#This Row],[SumOfPaid]]*Table1[[#This Row],[Actuarial Factor 6/13/22]]</f>
        <v>20649.657708856579</v>
      </c>
      <c r="J2624" s="33">
        <v>1.2496260263506975</v>
      </c>
      <c r="K2624" s="180" t="s">
        <v>271</v>
      </c>
      <c r="L2624" s="180" t="s">
        <v>805</v>
      </c>
      <c r="M2624" s="181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24" s="181" t="str">
        <f>IFERROR(IF(Table1[[#This Row],[Medicare Rate in CR]]&gt;0,"Y","N"),"N")</f>
        <v>Y</v>
      </c>
      <c r="O2624" s="40">
        <f>Table1[[#This Row],[Medicare Rate in CR]]*Table1[[#This Row],[SumOfUnits]]*Table1[[#This Row],[Actuarial Factor 6/13/22]]</f>
        <v>28861.112779390438</v>
      </c>
      <c r="P262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28861.112779390438</v>
      </c>
      <c r="Q2624" s="40">
        <f>Table1[[#This Row],[Trended Medicare Pricing for all RHCs]]-Table1[[#This Row],[SumOfSFY23 Estimated Payment 6/13/2022]]</f>
        <v>8211.4550705338588</v>
      </c>
      <c r="R2624" s="181">
        <f>Table1[[#This Row],[SumOfUnits]]*Table1[[#This Row],[Actuarial Factor 6/13/22]]</f>
        <v>104.96858621345859</v>
      </c>
    </row>
    <row r="2625" spans="1:18" x14ac:dyDescent="0.2">
      <c r="A2625" s="179" t="s">
        <v>119</v>
      </c>
      <c r="B2625" s="179" t="s">
        <v>716</v>
      </c>
      <c r="C2625" s="179" t="s">
        <v>249</v>
      </c>
      <c r="D2625" s="179" t="s">
        <v>2</v>
      </c>
      <c r="E2625" s="179" t="s">
        <v>798</v>
      </c>
      <c r="F2625" s="37">
        <v>1184.26</v>
      </c>
      <c r="G2625" s="179">
        <v>6</v>
      </c>
      <c r="H2625" s="179">
        <v>6</v>
      </c>
      <c r="I2625" s="37">
        <f>Table1[[#This Row],[SumOfPaid]]*Table1[[#This Row],[Actuarial Factor 6/13/22]]</f>
        <v>1717.5273298473764</v>
      </c>
      <c r="J2625" s="33">
        <v>1.4502958217345654</v>
      </c>
      <c r="K2625" s="180" t="s">
        <v>271</v>
      </c>
      <c r="L2625" s="180" t="s">
        <v>805</v>
      </c>
      <c r="M2625" s="181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25" s="181" t="str">
        <f>IFERROR(IF(Table1[[#This Row],[Medicare Rate in CR]]&gt;0,"Y","N"),"N")</f>
        <v>Y</v>
      </c>
      <c r="O2625" s="40">
        <f>Table1[[#This Row],[Medicare Rate in CR]]*Table1[[#This Row],[SumOfUnits]]*Table1[[#This Row],[Actuarial Factor 6/13/22]]</f>
        <v>2392.5530171155124</v>
      </c>
      <c r="P262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2392.5530171155124</v>
      </c>
      <c r="Q2625" s="40">
        <f>Table1[[#This Row],[Trended Medicare Pricing for all RHCs]]-Table1[[#This Row],[SumOfSFY23 Estimated Payment 6/13/2022]]</f>
        <v>675.02568726813593</v>
      </c>
      <c r="R2625" s="181">
        <f>Table1[[#This Row],[SumOfUnits]]*Table1[[#This Row],[Actuarial Factor 6/13/22]]</f>
        <v>8.7017749304073924</v>
      </c>
    </row>
    <row r="2626" spans="1:18" x14ac:dyDescent="0.2">
      <c r="A2626" s="179" t="s">
        <v>119</v>
      </c>
      <c r="B2626" s="179" t="s">
        <v>716</v>
      </c>
      <c r="C2626" s="179" t="s">
        <v>249</v>
      </c>
      <c r="D2626" s="179" t="s">
        <v>185</v>
      </c>
      <c r="E2626" s="179" t="s">
        <v>794</v>
      </c>
      <c r="F2626" s="37">
        <v>1950.63</v>
      </c>
      <c r="G2626" s="179">
        <v>10</v>
      </c>
      <c r="H2626" s="179">
        <v>10</v>
      </c>
      <c r="I2626" s="37">
        <f>Table1[[#This Row],[SumOfPaid]]*Table1[[#This Row],[Actuarial Factor 6/13/22]]</f>
        <v>2125.3817819571836</v>
      </c>
      <c r="J2626" s="33">
        <v>1.0895873548326354</v>
      </c>
      <c r="K2626" s="180" t="s">
        <v>271</v>
      </c>
      <c r="L2626" s="180" t="s">
        <v>805</v>
      </c>
      <c r="M2626" s="181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26" s="181" t="str">
        <f>IFERROR(IF(Table1[[#This Row],[Medicare Rate in CR]]&gt;0,"Y","N"),"N")</f>
        <v>Y</v>
      </c>
      <c r="O2626" s="40">
        <f>Table1[[#This Row],[Medicare Rate in CR]]*Table1[[#This Row],[SumOfUnits]]*Table1[[#This Row],[Actuarial Factor 6/13/22]]</f>
        <v>2995.8204321123308</v>
      </c>
      <c r="P262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2995.8204321123308</v>
      </c>
      <c r="Q2626" s="40">
        <f>Table1[[#This Row],[Trended Medicare Pricing for all RHCs]]-Table1[[#This Row],[SumOfSFY23 Estimated Payment 6/13/2022]]</f>
        <v>870.43865015514712</v>
      </c>
      <c r="R2626" s="181">
        <f>Table1[[#This Row],[SumOfUnits]]*Table1[[#This Row],[Actuarial Factor 6/13/22]]</f>
        <v>10.895873548326353</v>
      </c>
    </row>
    <row r="2627" spans="1:18" x14ac:dyDescent="0.2">
      <c r="A2627" s="179" t="s">
        <v>119</v>
      </c>
      <c r="B2627" s="179" t="s">
        <v>716</v>
      </c>
      <c r="C2627" s="179" t="s">
        <v>249</v>
      </c>
      <c r="D2627" s="179" t="s">
        <v>185</v>
      </c>
      <c r="E2627" s="179" t="s">
        <v>607</v>
      </c>
      <c r="F2627" s="37">
        <v>591.29999999999995</v>
      </c>
      <c r="G2627" s="179">
        <v>3</v>
      </c>
      <c r="H2627" s="179">
        <v>3</v>
      </c>
      <c r="I2627" s="37">
        <f>Table1[[#This Row],[SumOfPaid]]*Table1[[#This Row],[Actuarial Factor 6/13/22]]</f>
        <v>894.20850016786642</v>
      </c>
      <c r="J2627" s="33">
        <v>1.5122754949566488</v>
      </c>
      <c r="K2627" s="180" t="s">
        <v>271</v>
      </c>
      <c r="L2627" s="180" t="s">
        <v>805</v>
      </c>
      <c r="M2627" s="181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27" s="181" t="str">
        <f>IFERROR(IF(Table1[[#This Row],[Medicare Rate in CR]]&gt;0,"Y","N"),"N")</f>
        <v>Y</v>
      </c>
      <c r="O2627" s="40">
        <f>Table1[[#This Row],[Medicare Rate in CR]]*Table1[[#This Row],[SumOfUnits]]*Table1[[#This Row],[Actuarial Factor 6/13/22]]</f>
        <v>1247.4004420149915</v>
      </c>
      <c r="P262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1247.4004420149915</v>
      </c>
      <c r="Q2627" s="40">
        <f>Table1[[#This Row],[Trended Medicare Pricing for all RHCs]]-Table1[[#This Row],[SumOfSFY23 Estimated Payment 6/13/2022]]</f>
        <v>353.19194184712512</v>
      </c>
      <c r="R2627" s="181">
        <f>Table1[[#This Row],[SumOfUnits]]*Table1[[#This Row],[Actuarial Factor 6/13/22]]</f>
        <v>4.5368264848699464</v>
      </c>
    </row>
    <row r="2628" spans="1:18" x14ac:dyDescent="0.2">
      <c r="A2628" s="179" t="s">
        <v>119</v>
      </c>
      <c r="B2628" s="179" t="s">
        <v>716</v>
      </c>
      <c r="C2628" s="179" t="s">
        <v>249</v>
      </c>
      <c r="D2628" s="179" t="s">
        <v>185</v>
      </c>
      <c r="E2628" s="179" t="s">
        <v>795</v>
      </c>
      <c r="F2628" s="37">
        <v>12769.509999999998</v>
      </c>
      <c r="G2628" s="179">
        <v>65</v>
      </c>
      <c r="H2628" s="179">
        <v>65</v>
      </c>
      <c r="I2628" s="37">
        <f>Table1[[#This Row],[SumOfPaid]]*Table1[[#This Row],[Actuarial Factor 6/13/22]]</f>
        <v>14560.792721940166</v>
      </c>
      <c r="J2628" s="33">
        <v>1.1402781094920766</v>
      </c>
      <c r="K2628" s="180" t="s">
        <v>271</v>
      </c>
      <c r="L2628" s="180" t="s">
        <v>805</v>
      </c>
      <c r="M2628" s="181">
        <f>IFERROR(INDEX(FreeStand_MedicareCRs!E:E,MATCH(Table1[[#This Row],[Medicare Number]],FreeStand_MedicareCRs!A:A,0)),INDEX(HospitalBased_Mdcr_Rates!G:G,MATCH(Table1[[#This Row],[Medicare Number]],HospitalBased_Mdcr_Rates!E:E,0)))</f>
        <v>274.95</v>
      </c>
      <c r="N2628" s="181" t="str">
        <f>IFERROR(IF(Table1[[#This Row],[Medicare Rate in CR]]&gt;0,"Y","N"),"N")</f>
        <v>Y</v>
      </c>
      <c r="O2628" s="40">
        <f>Table1[[#This Row],[Medicare Rate in CR]]*Table1[[#This Row],[SumOfUnits]]*Table1[[#This Row],[Actuarial Factor 6/13/22]]</f>
        <v>20378.76530331502</v>
      </c>
      <c r="P262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20378.76530331502</v>
      </c>
      <c r="Q2628" s="40">
        <f>Table1[[#This Row],[Trended Medicare Pricing for all RHCs]]-Table1[[#This Row],[SumOfSFY23 Estimated Payment 6/13/2022]]</f>
        <v>5817.9725813748537</v>
      </c>
      <c r="R2628" s="181">
        <f>Table1[[#This Row],[SumOfUnits]]*Table1[[#This Row],[Actuarial Factor 6/13/22]]</f>
        <v>74.118077116984978</v>
      </c>
    </row>
    <row r="2629" spans="1:18" x14ac:dyDescent="0.2">
      <c r="A2629" s="179" t="s">
        <v>120</v>
      </c>
      <c r="B2629" s="179" t="s">
        <v>676</v>
      </c>
      <c r="C2629" s="179" t="s">
        <v>408</v>
      </c>
      <c r="D2629" s="179" t="s">
        <v>184</v>
      </c>
      <c r="E2629" s="179" t="s">
        <v>787</v>
      </c>
      <c r="F2629" s="37">
        <v>89</v>
      </c>
      <c r="G2629" s="179">
        <v>1</v>
      </c>
      <c r="H2629" s="179">
        <v>1</v>
      </c>
      <c r="I2629" s="37">
        <f>Table1[[#This Row],[SumOfPaid]]*Table1[[#This Row],[Actuarial Factor 6/13/22]]</f>
        <v>116.07594725559439</v>
      </c>
      <c r="J2629" s="33">
        <v>1.3042241264673526</v>
      </c>
      <c r="K2629" s="180" t="s">
        <v>224</v>
      </c>
      <c r="L2629" s="180" t="s">
        <v>805</v>
      </c>
      <c r="M2629" s="181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29" s="181" t="str">
        <f>IFERROR(IF(Table1[[#This Row],[Medicare Rate in CR]]&gt;0,"Y","N"),"N")</f>
        <v>Y</v>
      </c>
      <c r="O2629" s="40">
        <f>Table1[[#This Row],[Medicare Rate in CR]]*Table1[[#This Row],[SumOfUnits]]*Table1[[#This Row],[Actuarial Factor 6/13/22]]</f>
        <v>255.43229516863101</v>
      </c>
      <c r="P262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255.43229516863101</v>
      </c>
      <c r="Q2629" s="40">
        <f>Table1[[#This Row],[Trended Medicare Pricing for all RHCs]]-Table1[[#This Row],[SumOfSFY23 Estimated Payment 6/13/2022]]</f>
        <v>139.35634791303664</v>
      </c>
      <c r="R2629" s="181">
        <f>Table1[[#This Row],[SumOfUnits]]*Table1[[#This Row],[Actuarial Factor 6/13/22]]</f>
        <v>1.3042241264673526</v>
      </c>
    </row>
    <row r="2630" spans="1:18" x14ac:dyDescent="0.2">
      <c r="A2630" s="179" t="s">
        <v>120</v>
      </c>
      <c r="B2630" s="179" t="s">
        <v>676</v>
      </c>
      <c r="C2630" s="179" t="s">
        <v>381</v>
      </c>
      <c r="D2630" s="179" t="s">
        <v>184</v>
      </c>
      <c r="E2630" s="179" t="s">
        <v>792</v>
      </c>
      <c r="F2630" s="37">
        <v>3356.14</v>
      </c>
      <c r="G2630" s="179">
        <v>38</v>
      </c>
      <c r="H2630" s="179">
        <v>38</v>
      </c>
      <c r="I2630" s="37">
        <f>Table1[[#This Row],[SumOfPaid]]*Table1[[#This Row],[Actuarial Factor 6/13/22]]</f>
        <v>4762.1522713359755</v>
      </c>
      <c r="J2630" s="33">
        <v>1.4189373123099678</v>
      </c>
      <c r="K2630" s="180" t="s">
        <v>224</v>
      </c>
      <c r="L2630" s="180" t="s">
        <v>805</v>
      </c>
      <c r="M2630" s="181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30" s="181" t="str">
        <f>IFERROR(IF(Table1[[#This Row],[Medicare Rate in CR]]&gt;0,"Y","N"),"N")</f>
        <v>Y</v>
      </c>
      <c r="O2630" s="40">
        <f>Table1[[#This Row],[Medicare Rate in CR]]*Table1[[#This Row],[SumOfUnits]]*Table1[[#This Row],[Actuarial Factor 6/13/22]]</f>
        <v>10560.157159404473</v>
      </c>
      <c r="P263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10560.157159404473</v>
      </c>
      <c r="Q2630" s="40">
        <f>Table1[[#This Row],[Trended Medicare Pricing for all RHCs]]-Table1[[#This Row],[SumOfSFY23 Estimated Payment 6/13/2022]]</f>
        <v>5798.0048880684972</v>
      </c>
      <c r="R2630" s="181">
        <f>Table1[[#This Row],[SumOfUnits]]*Table1[[#This Row],[Actuarial Factor 6/13/22]]</f>
        <v>53.919617867778776</v>
      </c>
    </row>
    <row r="2631" spans="1:18" x14ac:dyDescent="0.2">
      <c r="A2631" s="179" t="s">
        <v>120</v>
      </c>
      <c r="B2631" s="179" t="s">
        <v>676</v>
      </c>
      <c r="C2631" s="179" t="s">
        <v>381</v>
      </c>
      <c r="D2631" s="179" t="s">
        <v>184</v>
      </c>
      <c r="E2631" s="179" t="s">
        <v>786</v>
      </c>
      <c r="F2631" s="37">
        <v>16758.240000000002</v>
      </c>
      <c r="G2631" s="179">
        <v>187</v>
      </c>
      <c r="H2631" s="179">
        <v>187</v>
      </c>
      <c r="I2631" s="37">
        <f>Table1[[#This Row],[SumOfPaid]]*Table1[[#This Row],[Actuarial Factor 6/13/22]]</f>
        <v>22758.22397940305</v>
      </c>
      <c r="J2631" s="33">
        <v>1.3580318684660828</v>
      </c>
      <c r="K2631" s="180" t="s">
        <v>224</v>
      </c>
      <c r="L2631" s="180" t="s">
        <v>805</v>
      </c>
      <c r="M2631" s="181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31" s="181" t="str">
        <f>IFERROR(IF(Table1[[#This Row],[Medicare Rate in CR]]&gt;0,"Y","N"),"N")</f>
        <v>Y</v>
      </c>
      <c r="O2631" s="40">
        <f>Table1[[#This Row],[Medicare Rate in CR]]*Table1[[#This Row],[SumOfUnits]]*Table1[[#This Row],[Actuarial Factor 6/13/22]]</f>
        <v>49736.491249108389</v>
      </c>
      <c r="P263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49736.491249108389</v>
      </c>
      <c r="Q2631" s="40">
        <f>Table1[[#This Row],[Trended Medicare Pricing for all RHCs]]-Table1[[#This Row],[SumOfSFY23 Estimated Payment 6/13/2022]]</f>
        <v>26978.267269705339</v>
      </c>
      <c r="R2631" s="181">
        <f>Table1[[#This Row],[SumOfUnits]]*Table1[[#This Row],[Actuarial Factor 6/13/22]]</f>
        <v>253.95195940315747</v>
      </c>
    </row>
    <row r="2632" spans="1:18" x14ac:dyDescent="0.2">
      <c r="A2632" s="179" t="s">
        <v>120</v>
      </c>
      <c r="B2632" s="179" t="s">
        <v>676</v>
      </c>
      <c r="C2632" s="179" t="s">
        <v>381</v>
      </c>
      <c r="D2632" s="179" t="s">
        <v>184</v>
      </c>
      <c r="E2632" s="179" t="s">
        <v>790</v>
      </c>
      <c r="F2632" s="37">
        <v>6082.45</v>
      </c>
      <c r="G2632" s="179">
        <v>70</v>
      </c>
      <c r="H2632" s="179">
        <v>70</v>
      </c>
      <c r="I2632" s="37">
        <f>Table1[[#This Row],[SumOfPaid]]*Table1[[#This Row],[Actuarial Factor 6/13/22]]</f>
        <v>12457.294295546715</v>
      </c>
      <c r="J2632" s="33">
        <v>2.048071795994495</v>
      </c>
      <c r="K2632" s="180" t="s">
        <v>224</v>
      </c>
      <c r="L2632" s="180" t="s">
        <v>805</v>
      </c>
      <c r="M2632" s="181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32" s="181" t="str">
        <f>IFERROR(IF(Table1[[#This Row],[Medicare Rate in CR]]&gt;0,"Y","N"),"N")</f>
        <v>Y</v>
      </c>
      <c r="O2632" s="40">
        <f>Table1[[#This Row],[Medicare Rate in CR]]*Table1[[#This Row],[SumOfUnits]]*Table1[[#This Row],[Actuarial Factor 6/13/22]]</f>
        <v>28078.04028718653</v>
      </c>
      <c r="P263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28078.04028718653</v>
      </c>
      <c r="Q2632" s="40">
        <f>Table1[[#This Row],[Trended Medicare Pricing for all RHCs]]-Table1[[#This Row],[SumOfSFY23 Estimated Payment 6/13/2022]]</f>
        <v>15620.745991639815</v>
      </c>
      <c r="R2632" s="181">
        <f>Table1[[#This Row],[SumOfUnits]]*Table1[[#This Row],[Actuarial Factor 6/13/22]]</f>
        <v>143.36502571961464</v>
      </c>
    </row>
    <row r="2633" spans="1:18" x14ac:dyDescent="0.2">
      <c r="A2633" s="179" t="s">
        <v>120</v>
      </c>
      <c r="B2633" s="179" t="s">
        <v>676</v>
      </c>
      <c r="C2633" s="179" t="s">
        <v>381</v>
      </c>
      <c r="D2633" s="179" t="s">
        <v>184</v>
      </c>
      <c r="E2633" s="179" t="s">
        <v>793</v>
      </c>
      <c r="F2633" s="37">
        <v>90.34</v>
      </c>
      <c r="G2633" s="179">
        <v>1</v>
      </c>
      <c r="H2633" s="179">
        <v>1</v>
      </c>
      <c r="I2633" s="37">
        <f>Table1[[#This Row],[SumOfPaid]]*Table1[[#This Row],[Actuarial Factor 6/13/22]]</f>
        <v>185.02280605014269</v>
      </c>
      <c r="J2633" s="33">
        <v>2.048071795994495</v>
      </c>
      <c r="K2633" s="180" t="s">
        <v>224</v>
      </c>
      <c r="L2633" s="180" t="s">
        <v>805</v>
      </c>
      <c r="M2633" s="181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33" s="181" t="str">
        <f>IFERROR(IF(Table1[[#This Row],[Medicare Rate in CR]]&gt;0,"Y","N"),"N")</f>
        <v>Y</v>
      </c>
      <c r="O2633" s="40">
        <f>Table1[[#This Row],[Medicare Rate in CR]]*Table1[[#This Row],[SumOfUnits]]*Table1[[#This Row],[Actuarial Factor 6/13/22]]</f>
        <v>401.11486124552181</v>
      </c>
      <c r="P263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401.11486124552181</v>
      </c>
      <c r="Q2633" s="40">
        <f>Table1[[#This Row],[Trended Medicare Pricing for all RHCs]]-Table1[[#This Row],[SumOfSFY23 Estimated Payment 6/13/2022]]</f>
        <v>216.09205519537912</v>
      </c>
      <c r="R2633" s="181">
        <f>Table1[[#This Row],[SumOfUnits]]*Table1[[#This Row],[Actuarial Factor 6/13/22]]</f>
        <v>2.048071795994495</v>
      </c>
    </row>
    <row r="2634" spans="1:18" x14ac:dyDescent="0.2">
      <c r="A2634" s="179" t="s">
        <v>120</v>
      </c>
      <c r="B2634" s="179" t="s">
        <v>676</v>
      </c>
      <c r="C2634" s="179" t="s">
        <v>381</v>
      </c>
      <c r="D2634" s="179" t="s">
        <v>184</v>
      </c>
      <c r="E2634" s="179" t="s">
        <v>789</v>
      </c>
      <c r="F2634" s="37">
        <v>14613.080000000011</v>
      </c>
      <c r="G2634" s="179">
        <v>164</v>
      </c>
      <c r="H2634" s="179">
        <v>164</v>
      </c>
      <c r="I2634" s="37">
        <f>Table1[[#This Row],[SumOfPaid]]*Table1[[#This Row],[Actuarial Factor 6/13/22]]</f>
        <v>21720.021272856167</v>
      </c>
      <c r="J2634" s="33">
        <v>1.4863410911906423</v>
      </c>
      <c r="K2634" s="180" t="s">
        <v>224</v>
      </c>
      <c r="L2634" s="180" t="s">
        <v>805</v>
      </c>
      <c r="M2634" s="181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34" s="181" t="str">
        <f>IFERROR(IF(Table1[[#This Row],[Medicare Rate in CR]]&gt;0,"Y","N"),"N")</f>
        <v>Y</v>
      </c>
      <c r="O2634" s="40">
        <f>Table1[[#This Row],[Medicare Rate in CR]]*Table1[[#This Row],[SumOfUnits]]*Table1[[#This Row],[Actuarial Factor 6/13/22]]</f>
        <v>47740.384044388709</v>
      </c>
      <c r="P263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47740.384044388709</v>
      </c>
      <c r="Q2634" s="40">
        <f>Table1[[#This Row],[Trended Medicare Pricing for all RHCs]]-Table1[[#This Row],[SumOfSFY23 Estimated Payment 6/13/2022]]</f>
        <v>26020.362771532542</v>
      </c>
      <c r="R2634" s="181">
        <f>Table1[[#This Row],[SumOfUnits]]*Table1[[#This Row],[Actuarial Factor 6/13/22]]</f>
        <v>243.75993895526534</v>
      </c>
    </row>
    <row r="2635" spans="1:18" x14ac:dyDescent="0.2">
      <c r="A2635" s="179" t="s">
        <v>120</v>
      </c>
      <c r="B2635" s="179" t="s">
        <v>676</v>
      </c>
      <c r="C2635" s="179" t="s">
        <v>381</v>
      </c>
      <c r="D2635" s="179" t="s">
        <v>184</v>
      </c>
      <c r="E2635" s="179" t="s">
        <v>791</v>
      </c>
      <c r="F2635" s="37">
        <v>1163.7</v>
      </c>
      <c r="G2635" s="179">
        <v>13</v>
      </c>
      <c r="H2635" s="179">
        <v>13</v>
      </c>
      <c r="I2635" s="37">
        <f>Table1[[#This Row],[SumOfPaid]]*Table1[[#This Row],[Actuarial Factor 6/13/22]]</f>
        <v>1882.7862988773936</v>
      </c>
      <c r="J2635" s="33">
        <v>1.6179309949964713</v>
      </c>
      <c r="K2635" s="180" t="s">
        <v>224</v>
      </c>
      <c r="L2635" s="180" t="s">
        <v>805</v>
      </c>
      <c r="M2635" s="181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35" s="181" t="str">
        <f>IFERROR(IF(Table1[[#This Row],[Medicare Rate in CR]]&gt;0,"Y","N"),"N")</f>
        <v>Y</v>
      </c>
      <c r="O2635" s="40">
        <f>Table1[[#This Row],[Medicare Rate in CR]]*Table1[[#This Row],[SumOfUnits]]*Table1[[#This Row],[Actuarial Factor 6/13/22]]</f>
        <v>4119.3332098107658</v>
      </c>
      <c r="P263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4119.3332098107658</v>
      </c>
      <c r="Q2635" s="40">
        <f>Table1[[#This Row],[Trended Medicare Pricing for all RHCs]]-Table1[[#This Row],[SumOfSFY23 Estimated Payment 6/13/2022]]</f>
        <v>2236.5469109333721</v>
      </c>
      <c r="R2635" s="181">
        <f>Table1[[#This Row],[SumOfUnits]]*Table1[[#This Row],[Actuarial Factor 6/13/22]]</f>
        <v>21.033102934954126</v>
      </c>
    </row>
    <row r="2636" spans="1:18" x14ac:dyDescent="0.2">
      <c r="A2636" s="179" t="s">
        <v>120</v>
      </c>
      <c r="B2636" s="179" t="s">
        <v>676</v>
      </c>
      <c r="C2636" s="179" t="s">
        <v>381</v>
      </c>
      <c r="D2636" s="179" t="s">
        <v>184</v>
      </c>
      <c r="E2636" s="179" t="s">
        <v>788</v>
      </c>
      <c r="F2636" s="37">
        <v>3232.14</v>
      </c>
      <c r="G2636" s="179">
        <v>36</v>
      </c>
      <c r="H2636" s="179">
        <v>36</v>
      </c>
      <c r="I2636" s="37">
        <f>Table1[[#This Row],[SumOfPaid]]*Table1[[#This Row],[Actuarial Factor 6/13/22]]</f>
        <v>5929.9138110306658</v>
      </c>
      <c r="J2636" s="33">
        <v>1.8346710882049249</v>
      </c>
      <c r="K2636" s="180" t="s">
        <v>224</v>
      </c>
      <c r="L2636" s="180" t="s">
        <v>805</v>
      </c>
      <c r="M2636" s="181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36" s="181" t="str">
        <f>IFERROR(IF(Table1[[#This Row],[Medicare Rate in CR]]&gt;0,"Y","N"),"N")</f>
        <v>Y</v>
      </c>
      <c r="O2636" s="40">
        <f>Table1[[#This Row],[Medicare Rate in CR]]*Table1[[#This Row],[SumOfUnits]]*Table1[[#This Row],[Actuarial Factor 6/13/22]]</f>
        <v>12935.531974497642</v>
      </c>
      <c r="P263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12935.531974497642</v>
      </c>
      <c r="Q2636" s="40">
        <f>Table1[[#This Row],[Trended Medicare Pricing for all RHCs]]-Table1[[#This Row],[SumOfSFY23 Estimated Payment 6/13/2022]]</f>
        <v>7005.6181634669765</v>
      </c>
      <c r="R2636" s="181">
        <f>Table1[[#This Row],[SumOfUnits]]*Table1[[#This Row],[Actuarial Factor 6/13/22]]</f>
        <v>66.048159175377293</v>
      </c>
    </row>
    <row r="2637" spans="1:18" x14ac:dyDescent="0.2">
      <c r="A2637" s="179" t="s">
        <v>120</v>
      </c>
      <c r="B2637" s="179" t="s">
        <v>676</v>
      </c>
      <c r="C2637" s="179" t="s">
        <v>381</v>
      </c>
      <c r="D2637" s="179" t="s">
        <v>184</v>
      </c>
      <c r="E2637" s="179" t="s">
        <v>787</v>
      </c>
      <c r="F2637" s="37">
        <v>4208.46</v>
      </c>
      <c r="G2637" s="179">
        <v>47</v>
      </c>
      <c r="H2637" s="179">
        <v>47</v>
      </c>
      <c r="I2637" s="37">
        <f>Table1[[#This Row],[SumOfPaid]]*Table1[[#This Row],[Actuarial Factor 6/13/22]]</f>
        <v>5093.0339970511641</v>
      </c>
      <c r="J2637" s="33">
        <v>1.210189474784402</v>
      </c>
      <c r="K2637" s="180" t="s">
        <v>224</v>
      </c>
      <c r="L2637" s="180" t="s">
        <v>805</v>
      </c>
      <c r="M2637" s="181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37" s="181" t="str">
        <f>IFERROR(IF(Table1[[#This Row],[Medicare Rate in CR]]&gt;0,"Y","N"),"N")</f>
        <v>Y</v>
      </c>
      <c r="O2637" s="40">
        <f>Table1[[#This Row],[Medicare Rate in CR]]*Table1[[#This Row],[SumOfUnits]]*Table1[[#This Row],[Actuarial Factor 6/13/22]]</f>
        <v>11139.733605916679</v>
      </c>
      <c r="P263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11139.733605916679</v>
      </c>
      <c r="Q2637" s="40">
        <f>Table1[[#This Row],[Trended Medicare Pricing for all RHCs]]-Table1[[#This Row],[SumOfSFY23 Estimated Payment 6/13/2022]]</f>
        <v>6046.6996088655151</v>
      </c>
      <c r="R2637" s="181">
        <f>Table1[[#This Row],[SumOfUnits]]*Table1[[#This Row],[Actuarial Factor 6/13/22]]</f>
        <v>56.878905314866891</v>
      </c>
    </row>
    <row r="2638" spans="1:18" x14ac:dyDescent="0.2">
      <c r="A2638" s="179" t="s">
        <v>120</v>
      </c>
      <c r="B2638" s="179" t="s">
        <v>676</v>
      </c>
      <c r="C2638" s="179" t="s">
        <v>381</v>
      </c>
      <c r="D2638" s="179" t="s">
        <v>2</v>
      </c>
      <c r="E2638" s="179" t="s">
        <v>798</v>
      </c>
      <c r="F2638" s="37">
        <v>2138.11</v>
      </c>
      <c r="G2638" s="179">
        <v>27</v>
      </c>
      <c r="H2638" s="179">
        <v>27</v>
      </c>
      <c r="I2638" s="37">
        <f>Table1[[#This Row],[SumOfPaid]]*Table1[[#This Row],[Actuarial Factor 6/13/22]]</f>
        <v>3196.2816295706893</v>
      </c>
      <c r="J2638" s="33">
        <v>1.4949098173483539</v>
      </c>
      <c r="K2638" s="180" t="s">
        <v>224</v>
      </c>
      <c r="L2638" s="180" t="s">
        <v>805</v>
      </c>
      <c r="M2638" s="181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38" s="181" t="str">
        <f>IFERROR(IF(Table1[[#This Row],[Medicare Rate in CR]]&gt;0,"Y","N"),"N")</f>
        <v>Y</v>
      </c>
      <c r="O2638" s="40">
        <f>Table1[[#This Row],[Medicare Rate in CR]]*Table1[[#This Row],[SumOfUnits]]*Table1[[#This Row],[Actuarial Factor 6/13/22]]</f>
        <v>7905.0083686472281</v>
      </c>
      <c r="P263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7905.0083686472281</v>
      </c>
      <c r="Q2638" s="40">
        <f>Table1[[#This Row],[Trended Medicare Pricing for all RHCs]]-Table1[[#This Row],[SumOfSFY23 Estimated Payment 6/13/2022]]</f>
        <v>4708.7267390765392</v>
      </c>
      <c r="R2638" s="181">
        <f>Table1[[#This Row],[SumOfUnits]]*Table1[[#This Row],[Actuarial Factor 6/13/22]]</f>
        <v>40.362565068405559</v>
      </c>
    </row>
    <row r="2639" spans="1:18" x14ac:dyDescent="0.2">
      <c r="A2639" s="179" t="s">
        <v>120</v>
      </c>
      <c r="B2639" s="179" t="s">
        <v>676</v>
      </c>
      <c r="C2639" s="179" t="s">
        <v>381</v>
      </c>
      <c r="D2639" s="179" t="s">
        <v>2</v>
      </c>
      <c r="E2639" s="179" t="s">
        <v>799</v>
      </c>
      <c r="F2639" s="37">
        <v>507.69</v>
      </c>
      <c r="G2639" s="179">
        <v>5</v>
      </c>
      <c r="H2639" s="179">
        <v>5</v>
      </c>
      <c r="I2639" s="37">
        <f>Table1[[#This Row],[SumOfPaid]]*Table1[[#This Row],[Actuarial Factor 6/13/22]]</f>
        <v>603.97859908989074</v>
      </c>
      <c r="J2639" s="33">
        <v>1.1896602239356511</v>
      </c>
      <c r="K2639" s="180" t="s">
        <v>224</v>
      </c>
      <c r="L2639" s="180" t="s">
        <v>805</v>
      </c>
      <c r="M2639" s="181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39" s="181" t="str">
        <f>IFERROR(IF(Table1[[#This Row],[Medicare Rate in CR]]&gt;0,"Y","N"),"N")</f>
        <v>Y</v>
      </c>
      <c r="O2639" s="40">
        <f>Table1[[#This Row],[Medicare Rate in CR]]*Table1[[#This Row],[SumOfUnits]]*Table1[[#This Row],[Actuarial Factor 6/13/22]]</f>
        <v>1164.9747742889863</v>
      </c>
      <c r="P263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1164.9747742889863</v>
      </c>
      <c r="Q2639" s="40">
        <f>Table1[[#This Row],[Trended Medicare Pricing for all RHCs]]-Table1[[#This Row],[SumOfSFY23 Estimated Payment 6/13/2022]]</f>
        <v>560.99617519909555</v>
      </c>
      <c r="R2639" s="181">
        <f>Table1[[#This Row],[SumOfUnits]]*Table1[[#This Row],[Actuarial Factor 6/13/22]]</f>
        <v>5.9483011196782556</v>
      </c>
    </row>
    <row r="2640" spans="1:18" x14ac:dyDescent="0.2">
      <c r="A2640" s="179" t="s">
        <v>120</v>
      </c>
      <c r="B2640" s="179" t="s">
        <v>676</v>
      </c>
      <c r="C2640" s="179" t="s">
        <v>381</v>
      </c>
      <c r="D2640" s="179" t="s">
        <v>185</v>
      </c>
      <c r="E2640" s="179" t="s">
        <v>794</v>
      </c>
      <c r="F2640" s="37">
        <v>89</v>
      </c>
      <c r="G2640" s="179">
        <v>1</v>
      </c>
      <c r="H2640" s="179">
        <v>1</v>
      </c>
      <c r="I2640" s="37">
        <f>Table1[[#This Row],[SumOfPaid]]*Table1[[#This Row],[Actuarial Factor 6/13/22]]</f>
        <v>100.76509499896379</v>
      </c>
      <c r="J2640" s="33">
        <v>1.1321920786400426</v>
      </c>
      <c r="K2640" s="180" t="s">
        <v>224</v>
      </c>
      <c r="L2640" s="180" t="s">
        <v>805</v>
      </c>
      <c r="M2640" s="181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40" s="181" t="str">
        <f>IFERROR(IF(Table1[[#This Row],[Medicare Rate in CR]]&gt;0,"Y","N"),"N")</f>
        <v>Y</v>
      </c>
      <c r="O2640" s="40">
        <f>Table1[[#This Row],[Medicare Rate in CR]]*Table1[[#This Row],[SumOfUnits]]*Table1[[#This Row],[Actuarial Factor 6/13/22]]</f>
        <v>221.73981860165233</v>
      </c>
      <c r="P264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221.73981860165233</v>
      </c>
      <c r="Q2640" s="40">
        <f>Table1[[#This Row],[Trended Medicare Pricing for all RHCs]]-Table1[[#This Row],[SumOfSFY23 Estimated Payment 6/13/2022]]</f>
        <v>120.97472360268854</v>
      </c>
      <c r="R2640" s="181">
        <f>Table1[[#This Row],[SumOfUnits]]*Table1[[#This Row],[Actuarial Factor 6/13/22]]</f>
        <v>1.1321920786400426</v>
      </c>
    </row>
    <row r="2641" spans="1:18" x14ac:dyDescent="0.2">
      <c r="A2641" s="179" t="s">
        <v>120</v>
      </c>
      <c r="B2641" s="179" t="s">
        <v>676</v>
      </c>
      <c r="C2641" s="179" t="s">
        <v>381</v>
      </c>
      <c r="D2641" s="179" t="s">
        <v>185</v>
      </c>
      <c r="E2641" s="179" t="s">
        <v>607</v>
      </c>
      <c r="F2641" s="37">
        <v>631.04</v>
      </c>
      <c r="G2641" s="179">
        <v>7</v>
      </c>
      <c r="H2641" s="179">
        <v>7</v>
      </c>
      <c r="I2641" s="37">
        <f>Table1[[#This Row],[SumOfPaid]]*Table1[[#This Row],[Actuarial Factor 6/13/22]]</f>
        <v>1074.0269425780978</v>
      </c>
      <c r="J2641" s="33">
        <v>1.7019950281726954</v>
      </c>
      <c r="K2641" s="180" t="s">
        <v>224</v>
      </c>
      <c r="L2641" s="180" t="s">
        <v>805</v>
      </c>
      <c r="M2641" s="181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41" s="181" t="str">
        <f>IFERROR(IF(Table1[[#This Row],[Medicare Rate in CR]]&gt;0,"Y","N"),"N")</f>
        <v>Y</v>
      </c>
      <c r="O2641" s="40">
        <f>Table1[[#This Row],[Medicare Rate in CR]]*Table1[[#This Row],[SumOfUnits]]*Table1[[#This Row],[Actuarial Factor 6/13/22]]</f>
        <v>2333.3500838733571</v>
      </c>
      <c r="P264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2333.3500838733571</v>
      </c>
      <c r="Q2641" s="40">
        <f>Table1[[#This Row],[Trended Medicare Pricing for all RHCs]]-Table1[[#This Row],[SumOfSFY23 Estimated Payment 6/13/2022]]</f>
        <v>1259.3231412952593</v>
      </c>
      <c r="R2641" s="181">
        <f>Table1[[#This Row],[SumOfUnits]]*Table1[[#This Row],[Actuarial Factor 6/13/22]]</f>
        <v>11.913965197208867</v>
      </c>
    </row>
    <row r="2642" spans="1:18" x14ac:dyDescent="0.2">
      <c r="A2642" s="179" t="s">
        <v>120</v>
      </c>
      <c r="B2642" s="179" t="s">
        <v>676</v>
      </c>
      <c r="C2642" s="179" t="s">
        <v>381</v>
      </c>
      <c r="D2642" s="179" t="s">
        <v>185</v>
      </c>
      <c r="E2642" s="179" t="s">
        <v>797</v>
      </c>
      <c r="F2642" s="37">
        <v>1970.0600000000002</v>
      </c>
      <c r="G2642" s="179">
        <v>22</v>
      </c>
      <c r="H2642" s="179">
        <v>22</v>
      </c>
      <c r="I2642" s="37">
        <f>Table1[[#This Row],[SumOfPaid]]*Table1[[#This Row],[Actuarial Factor 6/13/22]]</f>
        <v>1956.2704075023141</v>
      </c>
      <c r="J2642" s="33">
        <v>0.99300042003914291</v>
      </c>
      <c r="K2642" s="180" t="s">
        <v>224</v>
      </c>
      <c r="L2642" s="180" t="s">
        <v>805</v>
      </c>
      <c r="M2642" s="181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42" s="181" t="str">
        <f>IFERROR(IF(Table1[[#This Row],[Medicare Rate in CR]]&gt;0,"Y","N"),"N")</f>
        <v>Y</v>
      </c>
      <c r="O2642" s="40">
        <f>Table1[[#This Row],[Medicare Rate in CR]]*Table1[[#This Row],[SumOfUnits]]*Table1[[#This Row],[Actuarial Factor 6/13/22]]</f>
        <v>4278.5409098226546</v>
      </c>
      <c r="P264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4278.5409098226546</v>
      </c>
      <c r="Q2642" s="40">
        <f>Table1[[#This Row],[Trended Medicare Pricing for all RHCs]]-Table1[[#This Row],[SumOfSFY23 Estimated Payment 6/13/2022]]</f>
        <v>2322.2705023203407</v>
      </c>
      <c r="R2642" s="181">
        <f>Table1[[#This Row],[SumOfUnits]]*Table1[[#This Row],[Actuarial Factor 6/13/22]]</f>
        <v>21.846009240861143</v>
      </c>
    </row>
    <row r="2643" spans="1:18" x14ac:dyDescent="0.2">
      <c r="A2643" s="179" t="s">
        <v>120</v>
      </c>
      <c r="B2643" s="179" t="s">
        <v>676</v>
      </c>
      <c r="C2643" s="179" t="s">
        <v>381</v>
      </c>
      <c r="D2643" s="179" t="s">
        <v>185</v>
      </c>
      <c r="E2643" s="179" t="s">
        <v>796</v>
      </c>
      <c r="F2643" s="37">
        <v>267</v>
      </c>
      <c r="G2643" s="179">
        <v>3</v>
      </c>
      <c r="H2643" s="179">
        <v>3</v>
      </c>
      <c r="I2643" s="37">
        <f>Table1[[#This Row],[SumOfPaid]]*Table1[[#This Row],[Actuarial Factor 6/13/22]]</f>
        <v>217.59241981096352</v>
      </c>
      <c r="J2643" s="33">
        <v>0.81495288318712933</v>
      </c>
      <c r="K2643" s="180" t="s">
        <v>224</v>
      </c>
      <c r="L2643" s="180" t="s">
        <v>805</v>
      </c>
      <c r="M2643" s="181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43" s="181" t="str">
        <f>IFERROR(IF(Table1[[#This Row],[Medicare Rate in CR]]&gt;0,"Y","N"),"N")</f>
        <v>Y</v>
      </c>
      <c r="O2643" s="40">
        <f>Table1[[#This Row],[Medicare Rate in CR]]*Table1[[#This Row],[SumOfUnits]]*Table1[[#This Row],[Actuarial Factor 6/13/22]]</f>
        <v>478.8255665165978</v>
      </c>
      <c r="P264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478.8255665165978</v>
      </c>
      <c r="Q2643" s="40">
        <f>Table1[[#This Row],[Trended Medicare Pricing for all RHCs]]-Table1[[#This Row],[SumOfSFY23 Estimated Payment 6/13/2022]]</f>
        <v>261.23314670563428</v>
      </c>
      <c r="R2643" s="181">
        <f>Table1[[#This Row],[SumOfUnits]]*Table1[[#This Row],[Actuarial Factor 6/13/22]]</f>
        <v>2.4448586495613878</v>
      </c>
    </row>
    <row r="2644" spans="1:18" x14ac:dyDescent="0.2">
      <c r="A2644" s="179" t="s">
        <v>120</v>
      </c>
      <c r="B2644" s="179" t="s">
        <v>676</v>
      </c>
      <c r="C2644" s="179" t="s">
        <v>381</v>
      </c>
      <c r="D2644" s="179" t="s">
        <v>185</v>
      </c>
      <c r="E2644" s="179" t="s">
        <v>795</v>
      </c>
      <c r="F2644" s="37">
        <v>4960.9800000000005</v>
      </c>
      <c r="G2644" s="179">
        <v>56</v>
      </c>
      <c r="H2644" s="179">
        <v>56</v>
      </c>
      <c r="I2644" s="37">
        <f>Table1[[#This Row],[SumOfPaid]]*Table1[[#This Row],[Actuarial Factor 6/13/22]]</f>
        <v>5967.4260547881258</v>
      </c>
      <c r="J2644" s="33">
        <v>1.2028724273809057</v>
      </c>
      <c r="K2644" s="180" t="s">
        <v>224</v>
      </c>
      <c r="L2644" s="180" t="s">
        <v>805</v>
      </c>
      <c r="M2644" s="181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44" s="181" t="str">
        <f>IFERROR(IF(Table1[[#This Row],[Medicare Rate in CR]]&gt;0,"Y","N"),"N")</f>
        <v>Y</v>
      </c>
      <c r="O2644" s="40">
        <f>Table1[[#This Row],[Medicare Rate in CR]]*Table1[[#This Row],[SumOfUnits]]*Table1[[#This Row],[Actuarial Factor 6/13/22]]</f>
        <v>13192.623634542822</v>
      </c>
      <c r="P264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13192.623634542822</v>
      </c>
      <c r="Q2644" s="40">
        <f>Table1[[#This Row],[Trended Medicare Pricing for all RHCs]]-Table1[[#This Row],[SumOfSFY23 Estimated Payment 6/13/2022]]</f>
        <v>7225.1975797546966</v>
      </c>
      <c r="R2644" s="181">
        <f>Table1[[#This Row],[SumOfUnits]]*Table1[[#This Row],[Actuarial Factor 6/13/22]]</f>
        <v>67.360855933330726</v>
      </c>
    </row>
    <row r="2645" spans="1:18" x14ac:dyDescent="0.2">
      <c r="A2645" s="179" t="s">
        <v>120</v>
      </c>
      <c r="B2645" s="179" t="s">
        <v>676</v>
      </c>
      <c r="C2645" s="179" t="s">
        <v>249</v>
      </c>
      <c r="D2645" s="179" t="s">
        <v>184</v>
      </c>
      <c r="E2645" s="179" t="s">
        <v>786</v>
      </c>
      <c r="F2645" s="37">
        <v>1432.04</v>
      </c>
      <c r="G2645" s="179">
        <v>16</v>
      </c>
      <c r="H2645" s="179">
        <v>16</v>
      </c>
      <c r="I2645" s="37">
        <f>Table1[[#This Row],[SumOfPaid]]*Table1[[#This Row],[Actuarial Factor 6/13/22]]</f>
        <v>2179.8197512851343</v>
      </c>
      <c r="J2645" s="33">
        <v>1.5221779777695694</v>
      </c>
      <c r="K2645" s="180" t="s">
        <v>224</v>
      </c>
      <c r="L2645" s="180" t="s">
        <v>805</v>
      </c>
      <c r="M2645" s="181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45" s="181" t="str">
        <f>IFERROR(IF(Table1[[#This Row],[Medicare Rate in CR]]&gt;0,"Y","N"),"N")</f>
        <v>Y</v>
      </c>
      <c r="O2645" s="40">
        <f>Table1[[#This Row],[Medicare Rate in CR]]*Table1[[#This Row],[SumOfUnits]]*Table1[[#This Row],[Actuarial Factor 6/13/22]]</f>
        <v>4769.8969111387223</v>
      </c>
      <c r="P264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4769.8969111387223</v>
      </c>
      <c r="Q2645" s="40">
        <f>Table1[[#This Row],[Trended Medicare Pricing for all RHCs]]-Table1[[#This Row],[SumOfSFY23 Estimated Payment 6/13/2022]]</f>
        <v>2590.077159853588</v>
      </c>
      <c r="R2645" s="181">
        <f>Table1[[#This Row],[SumOfUnits]]*Table1[[#This Row],[Actuarial Factor 6/13/22]]</f>
        <v>24.354847644313111</v>
      </c>
    </row>
    <row r="2646" spans="1:18" x14ac:dyDescent="0.2">
      <c r="A2646" s="179" t="s">
        <v>120</v>
      </c>
      <c r="B2646" s="179" t="s">
        <v>676</v>
      </c>
      <c r="C2646" s="179" t="s">
        <v>249</v>
      </c>
      <c r="D2646" s="179" t="s">
        <v>184</v>
      </c>
      <c r="E2646" s="179" t="s">
        <v>789</v>
      </c>
      <c r="F2646" s="37">
        <v>503.82</v>
      </c>
      <c r="G2646" s="179">
        <v>6</v>
      </c>
      <c r="H2646" s="179">
        <v>6</v>
      </c>
      <c r="I2646" s="37">
        <f>Table1[[#This Row],[SumOfPaid]]*Table1[[#This Row],[Actuarial Factor 6/13/22]]</f>
        <v>781.91513296823916</v>
      </c>
      <c r="J2646" s="33">
        <v>1.551973190759079</v>
      </c>
      <c r="K2646" s="180" t="s">
        <v>224</v>
      </c>
      <c r="L2646" s="180" t="s">
        <v>805</v>
      </c>
      <c r="M2646" s="181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46" s="181" t="str">
        <f>IFERROR(IF(Table1[[#This Row],[Medicare Rate in CR]]&gt;0,"Y","N"),"N")</f>
        <v>Y</v>
      </c>
      <c r="O2646" s="40">
        <f>Table1[[#This Row],[Medicare Rate in CR]]*Table1[[#This Row],[SumOfUnits]]*Table1[[#This Row],[Actuarial Factor 6/13/22]]</f>
        <v>1823.7236964609936</v>
      </c>
      <c r="P264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1823.7236964609936</v>
      </c>
      <c r="Q2646" s="40">
        <f>Table1[[#This Row],[Trended Medicare Pricing for all RHCs]]-Table1[[#This Row],[SumOfSFY23 Estimated Payment 6/13/2022]]</f>
        <v>1041.8085634927543</v>
      </c>
      <c r="R2646" s="181">
        <f>Table1[[#This Row],[SumOfUnits]]*Table1[[#This Row],[Actuarial Factor 6/13/22]]</f>
        <v>9.3118391445544741</v>
      </c>
    </row>
    <row r="2647" spans="1:18" x14ac:dyDescent="0.2">
      <c r="A2647" s="179" t="s">
        <v>120</v>
      </c>
      <c r="B2647" s="179" t="s">
        <v>676</v>
      </c>
      <c r="C2647" s="179" t="s">
        <v>249</v>
      </c>
      <c r="D2647" s="179" t="s">
        <v>184</v>
      </c>
      <c r="E2647" s="179" t="s">
        <v>788</v>
      </c>
      <c r="F2647" s="37">
        <v>89</v>
      </c>
      <c r="G2647" s="179">
        <v>1</v>
      </c>
      <c r="H2647" s="179">
        <v>1</v>
      </c>
      <c r="I2647" s="37">
        <f>Table1[[#This Row],[SumOfPaid]]*Table1[[#This Row],[Actuarial Factor 6/13/22]]</f>
        <v>179.27451790172495</v>
      </c>
      <c r="J2647" s="33">
        <v>2.0143204258620782</v>
      </c>
      <c r="K2647" s="180" t="s">
        <v>224</v>
      </c>
      <c r="L2647" s="180" t="s">
        <v>805</v>
      </c>
      <c r="M2647" s="181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47" s="181" t="str">
        <f>IFERROR(IF(Table1[[#This Row],[Medicare Rate in CR]]&gt;0,"Y","N"),"N")</f>
        <v>Y</v>
      </c>
      <c r="O2647" s="40">
        <f>Table1[[#This Row],[Medicare Rate in CR]]*Table1[[#This Row],[SumOfUnits]]*Table1[[#This Row],[Actuarial Factor 6/13/22]]</f>
        <v>394.50465540508799</v>
      </c>
      <c r="P264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394.50465540508799</v>
      </c>
      <c r="Q2647" s="40">
        <f>Table1[[#This Row],[Trended Medicare Pricing for all RHCs]]-Table1[[#This Row],[SumOfSFY23 Estimated Payment 6/13/2022]]</f>
        <v>215.23013750336304</v>
      </c>
      <c r="R2647" s="181">
        <f>Table1[[#This Row],[SumOfUnits]]*Table1[[#This Row],[Actuarial Factor 6/13/22]]</f>
        <v>2.0143204258620782</v>
      </c>
    </row>
    <row r="2648" spans="1:18" x14ac:dyDescent="0.2">
      <c r="A2648" s="179" t="s">
        <v>120</v>
      </c>
      <c r="B2648" s="179" t="s">
        <v>676</v>
      </c>
      <c r="C2648" s="179" t="s">
        <v>249</v>
      </c>
      <c r="D2648" s="179" t="s">
        <v>184</v>
      </c>
      <c r="E2648" s="179" t="s">
        <v>787</v>
      </c>
      <c r="F2648" s="37">
        <v>90.34</v>
      </c>
      <c r="G2648" s="179">
        <v>1</v>
      </c>
      <c r="H2648" s="179">
        <v>1</v>
      </c>
      <c r="I2648" s="37">
        <f>Table1[[#This Row],[SumOfPaid]]*Table1[[#This Row],[Actuarial Factor 6/13/22]]</f>
        <v>112.89121522052201</v>
      </c>
      <c r="J2648" s="33">
        <v>1.2496260263506975</v>
      </c>
      <c r="K2648" s="180" t="s">
        <v>224</v>
      </c>
      <c r="L2648" s="180" t="s">
        <v>805</v>
      </c>
      <c r="M2648" s="181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48" s="181" t="str">
        <f>IFERROR(IF(Table1[[#This Row],[Medicare Rate in CR]]&gt;0,"Y","N"),"N")</f>
        <v>Y</v>
      </c>
      <c r="O2648" s="40">
        <f>Table1[[#This Row],[Medicare Rate in CR]]*Table1[[#This Row],[SumOfUnits]]*Table1[[#This Row],[Actuarial Factor 6/13/22]]</f>
        <v>244.73925726078411</v>
      </c>
      <c r="P264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244.73925726078411</v>
      </c>
      <c r="Q2648" s="40">
        <f>Table1[[#This Row],[Trended Medicare Pricing for all RHCs]]-Table1[[#This Row],[SumOfSFY23 Estimated Payment 6/13/2022]]</f>
        <v>131.8480420402621</v>
      </c>
      <c r="R2648" s="181">
        <f>Table1[[#This Row],[SumOfUnits]]*Table1[[#This Row],[Actuarial Factor 6/13/22]]</f>
        <v>1.2496260263506975</v>
      </c>
    </row>
    <row r="2649" spans="1:18" x14ac:dyDescent="0.2">
      <c r="A2649" s="179" t="s">
        <v>120</v>
      </c>
      <c r="B2649" s="179" t="s">
        <v>676</v>
      </c>
      <c r="C2649" s="179" t="s">
        <v>249</v>
      </c>
      <c r="D2649" s="179" t="s">
        <v>185</v>
      </c>
      <c r="E2649" s="179" t="s">
        <v>795</v>
      </c>
      <c r="F2649" s="37">
        <v>360.02</v>
      </c>
      <c r="G2649" s="179">
        <v>4</v>
      </c>
      <c r="H2649" s="179">
        <v>4</v>
      </c>
      <c r="I2649" s="37">
        <f>Table1[[#This Row],[SumOfPaid]]*Table1[[#This Row],[Actuarial Factor 6/13/22]]</f>
        <v>410.5229249793374</v>
      </c>
      <c r="J2649" s="33">
        <v>1.1402781094920766</v>
      </c>
      <c r="K2649" s="180" t="s">
        <v>224</v>
      </c>
      <c r="L2649" s="180" t="s">
        <v>805</v>
      </c>
      <c r="M2649" s="181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49" s="181" t="str">
        <f>IFERROR(IF(Table1[[#This Row],[Medicare Rate in CR]]&gt;0,"Y","N"),"N")</f>
        <v>Y</v>
      </c>
      <c r="O2649" s="40">
        <f>Table1[[#This Row],[Medicare Rate in CR]]*Table1[[#This Row],[SumOfUnits]]*Table1[[#This Row],[Actuarial Factor 6/13/22]]</f>
        <v>893.29387097609276</v>
      </c>
      <c r="P264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893.29387097609276</v>
      </c>
      <c r="Q2649" s="40">
        <f>Table1[[#This Row],[Trended Medicare Pricing for all RHCs]]-Table1[[#This Row],[SumOfSFY23 Estimated Payment 6/13/2022]]</f>
        <v>482.77094599675536</v>
      </c>
      <c r="R2649" s="181">
        <f>Table1[[#This Row],[SumOfUnits]]*Table1[[#This Row],[Actuarial Factor 6/13/22]]</f>
        <v>4.5611124379683066</v>
      </c>
    </row>
    <row r="2650" spans="1:18" x14ac:dyDescent="0.2">
      <c r="A2650" s="179" t="s">
        <v>120</v>
      </c>
      <c r="B2650" s="179" t="s">
        <v>676</v>
      </c>
      <c r="C2650" s="179" t="s">
        <v>192</v>
      </c>
      <c r="D2650" s="179" t="s">
        <v>184</v>
      </c>
      <c r="E2650" s="179" t="s">
        <v>789</v>
      </c>
      <c r="F2650" s="37">
        <v>179.34</v>
      </c>
      <c r="G2650" s="179">
        <v>2</v>
      </c>
      <c r="H2650" s="179">
        <v>2</v>
      </c>
      <c r="I2650" s="37">
        <f>Table1[[#This Row],[SumOfPaid]]*Table1[[#This Row],[Actuarial Factor 6/13/22]]</f>
        <v>247.32891662361493</v>
      </c>
      <c r="J2650" s="33">
        <v>1.3791062597502783</v>
      </c>
      <c r="K2650" s="180" t="s">
        <v>224</v>
      </c>
      <c r="L2650" s="180" t="s">
        <v>805</v>
      </c>
      <c r="M2650" s="181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50" s="181" t="str">
        <f>IFERROR(IF(Table1[[#This Row],[Medicare Rate in CR]]&gt;0,"Y","N"),"N")</f>
        <v>Y</v>
      </c>
      <c r="O2650" s="40">
        <f>Table1[[#This Row],[Medicare Rate in CR]]*Table1[[#This Row],[SumOfUnits]]*Table1[[#This Row],[Actuarial Factor 6/13/22]]</f>
        <v>540.19592194418397</v>
      </c>
      <c r="P265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540.19592194418397</v>
      </c>
      <c r="Q2650" s="40">
        <f>Table1[[#This Row],[Trended Medicare Pricing for all RHCs]]-Table1[[#This Row],[SumOfSFY23 Estimated Payment 6/13/2022]]</f>
        <v>292.86700532056904</v>
      </c>
      <c r="R2650" s="181">
        <f>Table1[[#This Row],[SumOfUnits]]*Table1[[#This Row],[Actuarial Factor 6/13/22]]</f>
        <v>2.7582125195005567</v>
      </c>
    </row>
    <row r="2651" spans="1:18" x14ac:dyDescent="0.2">
      <c r="A2651" s="179" t="s">
        <v>120</v>
      </c>
      <c r="B2651" s="179" t="s">
        <v>676</v>
      </c>
      <c r="C2651" s="179" t="s">
        <v>192</v>
      </c>
      <c r="D2651" s="179" t="s">
        <v>184</v>
      </c>
      <c r="E2651" s="179" t="s">
        <v>788</v>
      </c>
      <c r="F2651" s="37">
        <v>87.43</v>
      </c>
      <c r="G2651" s="179">
        <v>1</v>
      </c>
      <c r="H2651" s="179">
        <v>1</v>
      </c>
      <c r="I2651" s="37">
        <f>Table1[[#This Row],[SumOfPaid]]*Table1[[#This Row],[Actuarial Factor 6/13/22]]</f>
        <v>166.52512935358837</v>
      </c>
      <c r="J2651" s="33">
        <v>1.9046680699255216</v>
      </c>
      <c r="K2651" s="180" t="s">
        <v>224</v>
      </c>
      <c r="L2651" s="180" t="s">
        <v>805</v>
      </c>
      <c r="M2651" s="181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51" s="181" t="str">
        <f>IFERROR(IF(Table1[[#This Row],[Medicare Rate in CR]]&gt;0,"Y","N"),"N")</f>
        <v>Y</v>
      </c>
      <c r="O2651" s="40">
        <f>Table1[[#This Row],[Medicare Rate in CR]]*Table1[[#This Row],[SumOfUnits]]*Table1[[#This Row],[Actuarial Factor 6/13/22]]</f>
        <v>373.02924149491338</v>
      </c>
      <c r="P265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373.02924149491338</v>
      </c>
      <c r="Q2651" s="40">
        <f>Table1[[#This Row],[Trended Medicare Pricing for all RHCs]]-Table1[[#This Row],[SumOfSFY23 Estimated Payment 6/13/2022]]</f>
        <v>206.50411214132501</v>
      </c>
      <c r="R2651" s="181">
        <f>Table1[[#This Row],[SumOfUnits]]*Table1[[#This Row],[Actuarial Factor 6/13/22]]</f>
        <v>1.9046680699255216</v>
      </c>
    </row>
    <row r="2652" spans="1:18" x14ac:dyDescent="0.2">
      <c r="A2652" s="179" t="s">
        <v>120</v>
      </c>
      <c r="B2652" s="179" t="s">
        <v>676</v>
      </c>
      <c r="C2652" s="179" t="s">
        <v>192</v>
      </c>
      <c r="D2652" s="179" t="s">
        <v>185</v>
      </c>
      <c r="E2652" s="179" t="s">
        <v>795</v>
      </c>
      <c r="F2652" s="37">
        <v>358.68</v>
      </c>
      <c r="G2652" s="179">
        <v>4</v>
      </c>
      <c r="H2652" s="179">
        <v>4</v>
      </c>
      <c r="I2652" s="37">
        <f>Table1[[#This Row],[SumOfPaid]]*Table1[[#This Row],[Actuarial Factor 6/13/22]]</f>
        <v>402.42200509681271</v>
      </c>
      <c r="J2652" s="33">
        <v>1.1219527297223506</v>
      </c>
      <c r="K2652" s="180" t="s">
        <v>224</v>
      </c>
      <c r="L2652" s="180" t="s">
        <v>805</v>
      </c>
      <c r="M2652" s="181">
        <f>IFERROR(INDEX(FreeStand_MedicareCRs!E:E,MATCH(Table1[[#This Row],[Medicare Number]],FreeStand_MedicareCRs!A:A,0)),INDEX(HospitalBased_Mdcr_Rates!G:G,MATCH(Table1[[#This Row],[Medicare Number]],HospitalBased_Mdcr_Rates!E:E,0)))</f>
        <v>195.85</v>
      </c>
      <c r="N2652" s="181" t="str">
        <f>IFERROR(IF(Table1[[#This Row],[Medicare Rate in CR]]&gt;0,"Y","N"),"N")</f>
        <v>Y</v>
      </c>
      <c r="O2652" s="40">
        <f>Table1[[#This Row],[Medicare Rate in CR]]*Table1[[#This Row],[SumOfUnits]]*Table1[[#This Row],[Actuarial Factor 6/13/22]]</f>
        <v>878.93776846448941</v>
      </c>
      <c r="P265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878.93776846448941</v>
      </c>
      <c r="Q2652" s="40">
        <f>Table1[[#This Row],[Trended Medicare Pricing for all RHCs]]-Table1[[#This Row],[SumOfSFY23 Estimated Payment 6/13/2022]]</f>
        <v>476.5157633676767</v>
      </c>
      <c r="R2652" s="181">
        <f>Table1[[#This Row],[SumOfUnits]]*Table1[[#This Row],[Actuarial Factor 6/13/22]]</f>
        <v>4.4878109188894024</v>
      </c>
    </row>
    <row r="2653" spans="1:18" x14ac:dyDescent="0.2">
      <c r="A2653" s="179" t="s">
        <v>121</v>
      </c>
      <c r="B2653" s="179" t="s">
        <v>824</v>
      </c>
      <c r="C2653" s="179" t="s">
        <v>421</v>
      </c>
      <c r="D2653" s="179" t="s">
        <v>184</v>
      </c>
      <c r="E2653" s="179" t="s">
        <v>789</v>
      </c>
      <c r="F2653" s="37">
        <v>1500.45</v>
      </c>
      <c r="G2653" s="179">
        <v>7</v>
      </c>
      <c r="H2653" s="179">
        <v>7</v>
      </c>
      <c r="I2653" s="37">
        <f>Table1[[#This Row],[SumOfPaid]]*Table1[[#This Row],[Actuarial Factor 6/13/22]]</f>
        <v>2321.5135937154323</v>
      </c>
      <c r="J2653" s="33">
        <v>1.5472115656739194</v>
      </c>
      <c r="K2653" s="180" t="s">
        <v>386</v>
      </c>
      <c r="L2653" s="180" t="s">
        <v>805</v>
      </c>
      <c r="M2653" s="181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53" s="181" t="str">
        <f>IFERROR(IF(Table1[[#This Row],[Medicare Rate in CR]]&gt;0,"Y","N"),"N")</f>
        <v>Y</v>
      </c>
      <c r="O2653" s="40">
        <f>Table1[[#This Row],[Medicare Rate in CR]]*Table1[[#This Row],[SumOfUnits]]*Table1[[#This Row],[Actuarial Factor 6/13/22]]</f>
        <v>2365.4853464118851</v>
      </c>
      <c r="P265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2365.4853464118851</v>
      </c>
      <c r="Q2653" s="40">
        <f>Table1[[#This Row],[Trended Medicare Pricing for all RHCs]]-Table1[[#This Row],[SumOfSFY23 Estimated Payment 6/13/2022]]</f>
        <v>43.971752696452768</v>
      </c>
      <c r="R2653" s="181">
        <f>Table1[[#This Row],[SumOfUnits]]*Table1[[#This Row],[Actuarial Factor 6/13/22]]</f>
        <v>10.830480959717436</v>
      </c>
    </row>
    <row r="2654" spans="1:18" x14ac:dyDescent="0.2">
      <c r="A2654" s="179" t="s">
        <v>121</v>
      </c>
      <c r="B2654" s="179" t="s">
        <v>824</v>
      </c>
      <c r="C2654" s="179" t="s">
        <v>421</v>
      </c>
      <c r="D2654" s="179" t="s">
        <v>184</v>
      </c>
      <c r="E2654" s="179" t="s">
        <v>788</v>
      </c>
      <c r="F2654" s="37">
        <v>214.35</v>
      </c>
      <c r="G2654" s="179">
        <v>1</v>
      </c>
      <c r="H2654" s="179">
        <v>1</v>
      </c>
      <c r="I2654" s="37">
        <f>Table1[[#This Row],[SumOfPaid]]*Table1[[#This Row],[Actuarial Factor 6/13/22]]</f>
        <v>419.46214653229202</v>
      </c>
      <c r="J2654" s="33">
        <v>1.9569029462668162</v>
      </c>
      <c r="K2654" s="180" t="s">
        <v>386</v>
      </c>
      <c r="L2654" s="180" t="s">
        <v>805</v>
      </c>
      <c r="M2654" s="181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54" s="181" t="str">
        <f>IFERROR(IF(Table1[[#This Row],[Medicare Rate in CR]]&gt;0,"Y","N"),"N")</f>
        <v>Y</v>
      </c>
      <c r="O2654" s="40">
        <f>Table1[[#This Row],[Medicare Rate in CR]]*Table1[[#This Row],[SumOfUnits]]*Table1[[#This Row],[Actuarial Factor 6/13/22]]</f>
        <v>427.4071724941353</v>
      </c>
      <c r="P265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427.4071724941353</v>
      </c>
      <c r="Q2654" s="40">
        <f>Table1[[#This Row],[Trended Medicare Pricing for all RHCs]]-Table1[[#This Row],[SumOfSFY23 Estimated Payment 6/13/2022]]</f>
        <v>7.945025961843271</v>
      </c>
      <c r="R2654" s="181">
        <f>Table1[[#This Row],[SumOfUnits]]*Table1[[#This Row],[Actuarial Factor 6/13/22]]</f>
        <v>1.9569029462668162</v>
      </c>
    </row>
    <row r="2655" spans="1:18" x14ac:dyDescent="0.2">
      <c r="A2655" s="179" t="s">
        <v>121</v>
      </c>
      <c r="B2655" s="179" t="s">
        <v>824</v>
      </c>
      <c r="C2655" s="179" t="s">
        <v>421</v>
      </c>
      <c r="D2655" s="179" t="s">
        <v>185</v>
      </c>
      <c r="E2655" s="179" t="s">
        <v>795</v>
      </c>
      <c r="F2655" s="37">
        <v>860.61999999999989</v>
      </c>
      <c r="G2655" s="179">
        <v>4</v>
      </c>
      <c r="H2655" s="179">
        <v>4</v>
      </c>
      <c r="I2655" s="37">
        <f>Table1[[#This Row],[SumOfPaid]]*Table1[[#This Row],[Actuarial Factor 6/13/22]]</f>
        <v>996.01314687340493</v>
      </c>
      <c r="J2655" s="33">
        <v>1.1573204746269028</v>
      </c>
      <c r="K2655" s="180" t="s">
        <v>386</v>
      </c>
      <c r="L2655" s="180" t="s">
        <v>805</v>
      </c>
      <c r="M2655" s="181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55" s="181" t="str">
        <f>IFERROR(IF(Table1[[#This Row],[Medicare Rate in CR]]&gt;0,"Y","N"),"N")</f>
        <v>Y</v>
      </c>
      <c r="O2655" s="40">
        <f>Table1[[#This Row],[Medicare Rate in CR]]*Table1[[#This Row],[SumOfUnits]]*Table1[[#This Row],[Actuarial Factor 6/13/22]]</f>
        <v>1011.0814594530474</v>
      </c>
      <c r="P265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1011.0814594530474</v>
      </c>
      <c r="Q2655" s="40">
        <f>Table1[[#This Row],[Trended Medicare Pricing for all RHCs]]-Table1[[#This Row],[SumOfSFY23 Estimated Payment 6/13/2022]]</f>
        <v>15.068312579642452</v>
      </c>
      <c r="R2655" s="181">
        <f>Table1[[#This Row],[SumOfUnits]]*Table1[[#This Row],[Actuarial Factor 6/13/22]]</f>
        <v>4.6292818985076112</v>
      </c>
    </row>
    <row r="2656" spans="1:18" x14ac:dyDescent="0.2">
      <c r="A2656" s="179" t="s">
        <v>121</v>
      </c>
      <c r="B2656" s="179" t="s">
        <v>824</v>
      </c>
      <c r="C2656" s="179" t="s">
        <v>413</v>
      </c>
      <c r="D2656" s="179" t="s">
        <v>184</v>
      </c>
      <c r="E2656" s="179" t="s">
        <v>786</v>
      </c>
      <c r="F2656" s="37">
        <v>214.35</v>
      </c>
      <c r="G2656" s="179">
        <v>1</v>
      </c>
      <c r="H2656" s="179">
        <v>1</v>
      </c>
      <c r="I2656" s="37">
        <f>Table1[[#This Row],[SumOfPaid]]*Table1[[#This Row],[Actuarial Factor 6/13/22]]</f>
        <v>304.67664165094777</v>
      </c>
      <c r="J2656" s="33">
        <v>1.4213979083319235</v>
      </c>
      <c r="K2656" s="180" t="s">
        <v>386</v>
      </c>
      <c r="L2656" s="180" t="s">
        <v>805</v>
      </c>
      <c r="M2656" s="181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56" s="181" t="str">
        <f>IFERROR(IF(Table1[[#This Row],[Medicare Rate in CR]]&gt;0,"Y","N"),"N")</f>
        <v>Y</v>
      </c>
      <c r="O2656" s="40">
        <f>Table1[[#This Row],[Medicare Rate in CR]]*Table1[[#This Row],[SumOfUnits]]*Table1[[#This Row],[Actuarial Factor 6/13/22]]</f>
        <v>310.44751715877538</v>
      </c>
      <c r="P265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310.44751715877538</v>
      </c>
      <c r="Q2656" s="40">
        <f>Table1[[#This Row],[Trended Medicare Pricing for all RHCs]]-Table1[[#This Row],[SumOfSFY23 Estimated Payment 6/13/2022]]</f>
        <v>5.7708755078276113</v>
      </c>
      <c r="R2656" s="181">
        <f>Table1[[#This Row],[SumOfUnits]]*Table1[[#This Row],[Actuarial Factor 6/13/22]]</f>
        <v>1.4213979083319235</v>
      </c>
    </row>
    <row r="2657" spans="1:18" x14ac:dyDescent="0.2">
      <c r="A2657" s="179" t="s">
        <v>121</v>
      </c>
      <c r="B2657" s="179" t="s">
        <v>824</v>
      </c>
      <c r="C2657" s="179" t="s">
        <v>413</v>
      </c>
      <c r="D2657" s="179" t="s">
        <v>184</v>
      </c>
      <c r="E2657" s="179" t="s">
        <v>790</v>
      </c>
      <c r="F2657" s="37">
        <v>214.35</v>
      </c>
      <c r="G2657" s="179">
        <v>1</v>
      </c>
      <c r="H2657" s="179">
        <v>1</v>
      </c>
      <c r="I2657" s="37">
        <f>Table1[[#This Row],[SumOfPaid]]*Table1[[#This Row],[Actuarial Factor 6/13/22]]</f>
        <v>461.27653411349041</v>
      </c>
      <c r="J2657" s="33">
        <v>2.1519782323932373</v>
      </c>
      <c r="K2657" s="180" t="s">
        <v>386</v>
      </c>
      <c r="L2657" s="180" t="s">
        <v>805</v>
      </c>
      <c r="M2657" s="181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57" s="181" t="str">
        <f>IFERROR(IF(Table1[[#This Row],[Medicare Rate in CR]]&gt;0,"Y","N"),"N")</f>
        <v>Y</v>
      </c>
      <c r="O2657" s="40">
        <f>Table1[[#This Row],[Medicare Rate in CR]]*Table1[[#This Row],[SumOfUnits]]*Table1[[#This Row],[Actuarial Factor 6/13/22]]</f>
        <v>470.01356573700696</v>
      </c>
      <c r="P265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470.01356573700696</v>
      </c>
      <c r="Q2657" s="40">
        <f>Table1[[#This Row],[Trended Medicare Pricing for all RHCs]]-Table1[[#This Row],[SumOfSFY23 Estimated Payment 6/13/2022]]</f>
        <v>8.7370316235165433</v>
      </c>
      <c r="R2657" s="181">
        <f>Table1[[#This Row],[SumOfUnits]]*Table1[[#This Row],[Actuarial Factor 6/13/22]]</f>
        <v>2.1519782323932373</v>
      </c>
    </row>
    <row r="2658" spans="1:18" x14ac:dyDescent="0.2">
      <c r="A2658" s="179" t="s">
        <v>121</v>
      </c>
      <c r="B2658" s="179" t="s">
        <v>824</v>
      </c>
      <c r="C2658" s="179" t="s">
        <v>408</v>
      </c>
      <c r="D2658" s="179" t="s">
        <v>185</v>
      </c>
      <c r="E2658" s="179" t="s">
        <v>795</v>
      </c>
      <c r="F2658" s="37">
        <v>214.35</v>
      </c>
      <c r="G2658" s="179">
        <v>1</v>
      </c>
      <c r="H2658" s="179">
        <v>1</v>
      </c>
      <c r="I2658" s="37">
        <f>Table1[[#This Row],[SumOfPaid]]*Table1[[#This Row],[Actuarial Factor 6/13/22]]</f>
        <v>253.08350621110361</v>
      </c>
      <c r="J2658" s="33">
        <v>1.1807021516729816</v>
      </c>
      <c r="K2658" s="180" t="s">
        <v>386</v>
      </c>
      <c r="L2658" s="180" t="s">
        <v>805</v>
      </c>
      <c r="M2658" s="181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58" s="181" t="str">
        <f>IFERROR(IF(Table1[[#This Row],[Medicare Rate in CR]]&gt;0,"Y","N"),"N")</f>
        <v>Y</v>
      </c>
      <c r="O2658" s="40">
        <f>Table1[[#This Row],[Medicare Rate in CR]]*Table1[[#This Row],[SumOfUnits]]*Table1[[#This Row],[Actuarial Factor 6/13/22]]</f>
        <v>257.87715694689592</v>
      </c>
      <c r="P265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257.87715694689592</v>
      </c>
      <c r="Q2658" s="40">
        <f>Table1[[#This Row],[Trended Medicare Pricing for all RHCs]]-Table1[[#This Row],[SumOfSFY23 Estimated Payment 6/13/2022]]</f>
        <v>4.7936507357923119</v>
      </c>
      <c r="R2658" s="181">
        <f>Table1[[#This Row],[SumOfUnits]]*Table1[[#This Row],[Actuarial Factor 6/13/22]]</f>
        <v>1.1807021516729816</v>
      </c>
    </row>
    <row r="2659" spans="1:18" x14ac:dyDescent="0.2">
      <c r="A2659" s="179" t="s">
        <v>121</v>
      </c>
      <c r="B2659" s="179" t="s">
        <v>824</v>
      </c>
      <c r="C2659" s="179" t="s">
        <v>381</v>
      </c>
      <c r="D2659" s="179" t="s">
        <v>184</v>
      </c>
      <c r="E2659" s="179" t="s">
        <v>792</v>
      </c>
      <c r="F2659" s="37">
        <v>3893.7200000000003</v>
      </c>
      <c r="G2659" s="179">
        <v>18</v>
      </c>
      <c r="H2659" s="179">
        <v>18</v>
      </c>
      <c r="I2659" s="37">
        <f>Table1[[#This Row],[SumOfPaid]]*Table1[[#This Row],[Actuarial Factor 6/13/22]]</f>
        <v>5524.9445916875684</v>
      </c>
      <c r="J2659" s="33">
        <v>1.4189373123099678</v>
      </c>
      <c r="K2659" s="180" t="s">
        <v>386</v>
      </c>
      <c r="L2659" s="180" t="s">
        <v>805</v>
      </c>
      <c r="M2659" s="181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59" s="181" t="str">
        <f>IFERROR(IF(Table1[[#This Row],[Medicare Rate in CR]]&gt;0,"Y","N"),"N")</f>
        <v>Y</v>
      </c>
      <c r="O2659" s="40">
        <f>Table1[[#This Row],[Medicare Rate in CR]]*Table1[[#This Row],[SumOfUnits]]*Table1[[#This Row],[Actuarial Factor 6/13/22]]</f>
        <v>5578.3817708691613</v>
      </c>
      <c r="P265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5578.3817708691613</v>
      </c>
      <c r="Q2659" s="40">
        <f>Table1[[#This Row],[Trended Medicare Pricing for all RHCs]]-Table1[[#This Row],[SumOfSFY23 Estimated Payment 6/13/2022]]</f>
        <v>53.43717918159291</v>
      </c>
      <c r="R2659" s="181">
        <f>Table1[[#This Row],[SumOfUnits]]*Table1[[#This Row],[Actuarial Factor 6/13/22]]</f>
        <v>25.54087162157942</v>
      </c>
    </row>
    <row r="2660" spans="1:18" x14ac:dyDescent="0.2">
      <c r="A2660" s="179" t="s">
        <v>121</v>
      </c>
      <c r="B2660" s="179" t="s">
        <v>824</v>
      </c>
      <c r="C2660" s="179" t="s">
        <v>381</v>
      </c>
      <c r="D2660" s="179" t="s">
        <v>184</v>
      </c>
      <c r="E2660" s="179" t="s">
        <v>786</v>
      </c>
      <c r="F2660" s="37">
        <v>7128.2899999999991</v>
      </c>
      <c r="G2660" s="179">
        <v>33</v>
      </c>
      <c r="H2660" s="179">
        <v>33</v>
      </c>
      <c r="I2660" s="37">
        <f>Table1[[#This Row],[SumOfPaid]]*Table1[[#This Row],[Actuarial Factor 6/13/22]]</f>
        <v>9680.4449876680919</v>
      </c>
      <c r="J2660" s="33">
        <v>1.3580318684660828</v>
      </c>
      <c r="K2660" s="180" t="s">
        <v>386</v>
      </c>
      <c r="L2660" s="180" t="s">
        <v>805</v>
      </c>
      <c r="M2660" s="181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60" s="181" t="str">
        <f>IFERROR(IF(Table1[[#This Row],[Medicare Rate in CR]]&gt;0,"Y","N"),"N")</f>
        <v>Y</v>
      </c>
      <c r="O2660" s="40">
        <f>Table1[[#This Row],[Medicare Rate in CR]]*Table1[[#This Row],[SumOfUnits]]*Table1[[#This Row],[Actuarial Factor 6/13/22]]</f>
        <v>9788.0554329253464</v>
      </c>
      <c r="P266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9788.0554329253464</v>
      </c>
      <c r="Q2660" s="40">
        <f>Table1[[#This Row],[Trended Medicare Pricing for all RHCs]]-Table1[[#This Row],[SumOfSFY23 Estimated Payment 6/13/2022]]</f>
        <v>107.61044525725447</v>
      </c>
      <c r="R2660" s="181">
        <f>Table1[[#This Row],[SumOfUnits]]*Table1[[#This Row],[Actuarial Factor 6/13/22]]</f>
        <v>44.815051659380735</v>
      </c>
    </row>
    <row r="2661" spans="1:18" x14ac:dyDescent="0.2">
      <c r="A2661" s="179" t="s">
        <v>121</v>
      </c>
      <c r="B2661" s="179" t="s">
        <v>824</v>
      </c>
      <c r="C2661" s="179" t="s">
        <v>381</v>
      </c>
      <c r="D2661" s="179" t="s">
        <v>184</v>
      </c>
      <c r="E2661" s="179" t="s">
        <v>790</v>
      </c>
      <c r="F2661" s="37">
        <v>4043.47</v>
      </c>
      <c r="G2661" s="179">
        <v>19</v>
      </c>
      <c r="H2661" s="179">
        <v>19</v>
      </c>
      <c r="I2661" s="37">
        <f>Table1[[#This Row],[SumOfPaid]]*Table1[[#This Row],[Actuarial Factor 6/13/22]]</f>
        <v>8281.3168649498602</v>
      </c>
      <c r="J2661" s="33">
        <v>2.048071795994495</v>
      </c>
      <c r="K2661" s="180" t="s">
        <v>386</v>
      </c>
      <c r="L2661" s="180" t="s">
        <v>805</v>
      </c>
      <c r="M2661" s="181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61" s="181" t="str">
        <f>IFERROR(IF(Table1[[#This Row],[Medicare Rate in CR]]&gt;0,"Y","N"),"N")</f>
        <v>Y</v>
      </c>
      <c r="O2661" s="40">
        <f>Table1[[#This Row],[Medicare Rate in CR]]*Table1[[#This Row],[SumOfUnits]]*Table1[[#This Row],[Actuarial Factor 6/13/22]]</f>
        <v>8499.0678582999954</v>
      </c>
      <c r="P266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8499.0678582999954</v>
      </c>
      <c r="Q2661" s="40">
        <f>Table1[[#This Row],[Trended Medicare Pricing for all RHCs]]-Table1[[#This Row],[SumOfSFY23 Estimated Payment 6/13/2022]]</f>
        <v>217.7509933501351</v>
      </c>
      <c r="R2661" s="181">
        <f>Table1[[#This Row],[SumOfUnits]]*Table1[[#This Row],[Actuarial Factor 6/13/22]]</f>
        <v>38.913364123895406</v>
      </c>
    </row>
    <row r="2662" spans="1:18" x14ac:dyDescent="0.2">
      <c r="A2662" s="179" t="s">
        <v>121</v>
      </c>
      <c r="B2662" s="179" t="s">
        <v>824</v>
      </c>
      <c r="C2662" s="179" t="s">
        <v>381</v>
      </c>
      <c r="D2662" s="179" t="s">
        <v>184</v>
      </c>
      <c r="E2662" s="179" t="s">
        <v>789</v>
      </c>
      <c r="F2662" s="37">
        <v>8844.0500000000011</v>
      </c>
      <c r="G2662" s="179">
        <v>44</v>
      </c>
      <c r="H2662" s="179">
        <v>44</v>
      </c>
      <c r="I2662" s="37">
        <f>Table1[[#This Row],[SumOfPaid]]*Table1[[#This Row],[Actuarial Factor 6/13/22]]</f>
        <v>13145.274927544602</v>
      </c>
      <c r="J2662" s="33">
        <v>1.4863410911906423</v>
      </c>
      <c r="K2662" s="180" t="s">
        <v>386</v>
      </c>
      <c r="L2662" s="180" t="s">
        <v>805</v>
      </c>
      <c r="M2662" s="181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62" s="181" t="str">
        <f>IFERROR(IF(Table1[[#This Row],[Medicare Rate in CR]]&gt;0,"Y","N"),"N")</f>
        <v>Y</v>
      </c>
      <c r="O2662" s="40">
        <f>Table1[[#This Row],[Medicare Rate in CR]]*Table1[[#This Row],[SumOfUnits]]*Table1[[#This Row],[Actuarial Factor 6/13/22]]</f>
        <v>14283.797339985718</v>
      </c>
      <c r="P266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14283.797339985718</v>
      </c>
      <c r="Q2662" s="40">
        <f>Table1[[#This Row],[Trended Medicare Pricing for all RHCs]]-Table1[[#This Row],[SumOfSFY23 Estimated Payment 6/13/2022]]</f>
        <v>1138.5224124411161</v>
      </c>
      <c r="R2662" s="181">
        <f>Table1[[#This Row],[SumOfUnits]]*Table1[[#This Row],[Actuarial Factor 6/13/22]]</f>
        <v>65.399008012388265</v>
      </c>
    </row>
    <row r="2663" spans="1:18" x14ac:dyDescent="0.2">
      <c r="A2663" s="179" t="s">
        <v>121</v>
      </c>
      <c r="B2663" s="179" t="s">
        <v>824</v>
      </c>
      <c r="C2663" s="179" t="s">
        <v>381</v>
      </c>
      <c r="D2663" s="179" t="s">
        <v>184</v>
      </c>
      <c r="E2663" s="179" t="s">
        <v>791</v>
      </c>
      <c r="F2663" s="37">
        <v>5411.73</v>
      </c>
      <c r="G2663" s="179">
        <v>27</v>
      </c>
      <c r="H2663" s="179">
        <v>27</v>
      </c>
      <c r="I2663" s="37">
        <f>Table1[[#This Row],[SumOfPaid]]*Table1[[#This Row],[Actuarial Factor 6/13/22]]</f>
        <v>8755.8057035522525</v>
      </c>
      <c r="J2663" s="33">
        <v>1.6179309949964713</v>
      </c>
      <c r="K2663" s="180" t="s">
        <v>386</v>
      </c>
      <c r="L2663" s="180" t="s">
        <v>805</v>
      </c>
      <c r="M2663" s="181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63" s="181" t="str">
        <f>IFERROR(IF(Table1[[#This Row],[Medicare Rate in CR]]&gt;0,"Y","N"),"N")</f>
        <v>Y</v>
      </c>
      <c r="O2663" s="40">
        <f>Table1[[#This Row],[Medicare Rate in CR]]*Table1[[#This Row],[SumOfUnits]]*Table1[[#This Row],[Actuarial Factor 6/13/22]]</f>
        <v>9541.0523326638413</v>
      </c>
      <c r="P266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9541.0523326638413</v>
      </c>
      <c r="Q2663" s="40">
        <f>Table1[[#This Row],[Trended Medicare Pricing for all RHCs]]-Table1[[#This Row],[SumOfSFY23 Estimated Payment 6/13/2022]]</f>
        <v>785.24662911158885</v>
      </c>
      <c r="R2663" s="181">
        <f>Table1[[#This Row],[SumOfUnits]]*Table1[[#This Row],[Actuarial Factor 6/13/22]]</f>
        <v>43.684136864904723</v>
      </c>
    </row>
    <row r="2664" spans="1:18" x14ac:dyDescent="0.2">
      <c r="A2664" s="179" t="s">
        <v>121</v>
      </c>
      <c r="B2664" s="179" t="s">
        <v>824</v>
      </c>
      <c r="C2664" s="179" t="s">
        <v>381</v>
      </c>
      <c r="D2664" s="179" t="s">
        <v>184</v>
      </c>
      <c r="E2664" s="179" t="s">
        <v>788</v>
      </c>
      <c r="F2664" s="37">
        <v>2475.09</v>
      </c>
      <c r="G2664" s="179">
        <v>13</v>
      </c>
      <c r="H2664" s="179">
        <v>13</v>
      </c>
      <c r="I2664" s="37">
        <f>Table1[[#This Row],[SumOfPaid]]*Table1[[#This Row],[Actuarial Factor 6/13/22]]</f>
        <v>4540.9760637051277</v>
      </c>
      <c r="J2664" s="33">
        <v>1.8346710882049249</v>
      </c>
      <c r="K2664" s="180" t="s">
        <v>386</v>
      </c>
      <c r="L2664" s="180" t="s">
        <v>805</v>
      </c>
      <c r="M2664" s="181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64" s="181" t="str">
        <f>IFERROR(IF(Table1[[#This Row],[Medicare Rate in CR]]&gt;0,"Y","N"),"N")</f>
        <v>Y</v>
      </c>
      <c r="O2664" s="40">
        <f>Table1[[#This Row],[Medicare Rate in CR]]*Table1[[#This Row],[SumOfUnits]]*Table1[[#This Row],[Actuarial Factor 6/13/22]]</f>
        <v>5209.2366608728889</v>
      </c>
      <c r="P266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5209.2366608728889</v>
      </c>
      <c r="Q2664" s="40">
        <f>Table1[[#This Row],[Trended Medicare Pricing for all RHCs]]-Table1[[#This Row],[SumOfSFY23 Estimated Payment 6/13/2022]]</f>
        <v>668.26059716776126</v>
      </c>
      <c r="R2664" s="181">
        <f>Table1[[#This Row],[SumOfUnits]]*Table1[[#This Row],[Actuarial Factor 6/13/22]]</f>
        <v>23.850724146664025</v>
      </c>
    </row>
    <row r="2665" spans="1:18" x14ac:dyDescent="0.2">
      <c r="A2665" s="179" t="s">
        <v>121</v>
      </c>
      <c r="B2665" s="179" t="s">
        <v>824</v>
      </c>
      <c r="C2665" s="179" t="s">
        <v>381</v>
      </c>
      <c r="D2665" s="179" t="s">
        <v>184</v>
      </c>
      <c r="E2665" s="179" t="s">
        <v>787</v>
      </c>
      <c r="F2665" s="37">
        <v>3893.72</v>
      </c>
      <c r="G2665" s="179">
        <v>18</v>
      </c>
      <c r="H2665" s="179">
        <v>18</v>
      </c>
      <c r="I2665" s="37">
        <f>Table1[[#This Row],[SumOfPaid]]*Table1[[#This Row],[Actuarial Factor 6/13/22]]</f>
        <v>4712.1389617575214</v>
      </c>
      <c r="J2665" s="33">
        <v>1.210189474784402</v>
      </c>
      <c r="K2665" s="180" t="s">
        <v>386</v>
      </c>
      <c r="L2665" s="180" t="s">
        <v>805</v>
      </c>
      <c r="M2665" s="181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65" s="181" t="str">
        <f>IFERROR(IF(Table1[[#This Row],[Medicare Rate in CR]]&gt;0,"Y","N"),"N")</f>
        <v>Y</v>
      </c>
      <c r="O2665" s="40">
        <f>Table1[[#This Row],[Medicare Rate in CR]]*Table1[[#This Row],[SumOfUnits]]*Table1[[#This Row],[Actuarial Factor 6/13/22]]</f>
        <v>4757.7146973779027</v>
      </c>
      <c r="P266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4757.7146973779027</v>
      </c>
      <c r="Q2665" s="40">
        <f>Table1[[#This Row],[Trended Medicare Pricing for all RHCs]]-Table1[[#This Row],[SumOfSFY23 Estimated Payment 6/13/2022]]</f>
        <v>45.575735620381238</v>
      </c>
      <c r="R2665" s="181">
        <f>Table1[[#This Row],[SumOfUnits]]*Table1[[#This Row],[Actuarial Factor 6/13/22]]</f>
        <v>21.783410546119235</v>
      </c>
    </row>
    <row r="2666" spans="1:18" x14ac:dyDescent="0.2">
      <c r="A2666" s="179" t="s">
        <v>121</v>
      </c>
      <c r="B2666" s="179" t="s">
        <v>824</v>
      </c>
      <c r="C2666" s="179" t="s">
        <v>381</v>
      </c>
      <c r="D2666" s="179" t="s">
        <v>2</v>
      </c>
      <c r="E2666" s="179" t="s">
        <v>799</v>
      </c>
      <c r="F2666" s="37">
        <v>2818.0499999999997</v>
      </c>
      <c r="G2666" s="179">
        <v>13</v>
      </c>
      <c r="H2666" s="179">
        <v>13</v>
      </c>
      <c r="I2666" s="37">
        <f>Table1[[#This Row],[SumOfPaid]]*Table1[[#This Row],[Actuarial Factor 6/13/22]]</f>
        <v>3352.5219940618613</v>
      </c>
      <c r="J2666" s="33">
        <v>1.1896602239356511</v>
      </c>
      <c r="K2666" s="180" t="s">
        <v>386</v>
      </c>
      <c r="L2666" s="180" t="s">
        <v>805</v>
      </c>
      <c r="M2666" s="181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66" s="181" t="str">
        <f>IFERROR(IF(Table1[[#This Row],[Medicare Rate in CR]]&gt;0,"Y","N"),"N")</f>
        <v>Y</v>
      </c>
      <c r="O2666" s="40">
        <f>Table1[[#This Row],[Medicare Rate in CR]]*Table1[[#This Row],[SumOfUnits]]*Table1[[#This Row],[Actuarial Factor 6/13/22]]</f>
        <v>3377.837963627212</v>
      </c>
      <c r="P266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3377.837963627212</v>
      </c>
      <c r="Q2666" s="40">
        <f>Table1[[#This Row],[Trended Medicare Pricing for all RHCs]]-Table1[[#This Row],[SumOfSFY23 Estimated Payment 6/13/2022]]</f>
        <v>25.31596956535077</v>
      </c>
      <c r="R2666" s="181">
        <f>Table1[[#This Row],[SumOfUnits]]*Table1[[#This Row],[Actuarial Factor 6/13/22]]</f>
        <v>15.465582911163464</v>
      </c>
    </row>
    <row r="2667" spans="1:18" x14ac:dyDescent="0.2">
      <c r="A2667" s="179" t="s">
        <v>121</v>
      </c>
      <c r="B2667" s="179" t="s">
        <v>824</v>
      </c>
      <c r="C2667" s="179" t="s">
        <v>381</v>
      </c>
      <c r="D2667" s="179" t="s">
        <v>185</v>
      </c>
      <c r="E2667" s="179" t="s">
        <v>797</v>
      </c>
      <c r="F2667" s="37">
        <v>888.65999999999985</v>
      </c>
      <c r="G2667" s="179">
        <v>5</v>
      </c>
      <c r="H2667" s="179">
        <v>5</v>
      </c>
      <c r="I2667" s="37">
        <f>Table1[[#This Row],[SumOfPaid]]*Table1[[#This Row],[Actuarial Factor 6/13/22]]</f>
        <v>882.43975327198461</v>
      </c>
      <c r="J2667" s="33">
        <v>0.99300042003914291</v>
      </c>
      <c r="K2667" s="180" t="s">
        <v>386</v>
      </c>
      <c r="L2667" s="180" t="s">
        <v>805</v>
      </c>
      <c r="M2667" s="181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67" s="181" t="str">
        <f>IFERROR(IF(Table1[[#This Row],[Medicare Rate in CR]]&gt;0,"Y","N"),"N")</f>
        <v>Y</v>
      </c>
      <c r="O2667" s="40">
        <f>Table1[[#This Row],[Medicare Rate in CR]]*Table1[[#This Row],[SumOfUnits]]*Table1[[#This Row],[Actuarial Factor 6/13/22]]</f>
        <v>1084.406108703746</v>
      </c>
      <c r="P266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1084.406108703746</v>
      </c>
      <c r="Q2667" s="40">
        <f>Table1[[#This Row],[Trended Medicare Pricing for all RHCs]]-Table1[[#This Row],[SumOfSFY23 Estimated Payment 6/13/2022]]</f>
        <v>201.96635543176137</v>
      </c>
      <c r="R2667" s="181">
        <f>Table1[[#This Row],[SumOfUnits]]*Table1[[#This Row],[Actuarial Factor 6/13/22]]</f>
        <v>4.965002100195715</v>
      </c>
    </row>
    <row r="2668" spans="1:18" x14ac:dyDescent="0.2">
      <c r="A2668" s="179" t="s">
        <v>121</v>
      </c>
      <c r="B2668" s="179" t="s">
        <v>824</v>
      </c>
      <c r="C2668" s="179" t="s">
        <v>381</v>
      </c>
      <c r="D2668" s="179" t="s">
        <v>185</v>
      </c>
      <c r="E2668" s="179" t="s">
        <v>795</v>
      </c>
      <c r="F2668" s="37">
        <v>13612.54</v>
      </c>
      <c r="G2668" s="179">
        <v>62</v>
      </c>
      <c r="H2668" s="179">
        <v>62</v>
      </c>
      <c r="I2668" s="37">
        <f>Table1[[#This Row],[SumOfPaid]]*Table1[[#This Row],[Actuarial Factor 6/13/22]]</f>
        <v>16374.149032619674</v>
      </c>
      <c r="J2668" s="33">
        <v>1.2028724273809057</v>
      </c>
      <c r="K2668" s="180" t="s">
        <v>386</v>
      </c>
      <c r="L2668" s="180" t="s">
        <v>805</v>
      </c>
      <c r="M2668" s="181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68" s="181" t="str">
        <f>IFERROR(IF(Table1[[#This Row],[Medicare Rate in CR]]&gt;0,"Y","N"),"N")</f>
        <v>Y</v>
      </c>
      <c r="O2668" s="40">
        <f>Table1[[#This Row],[Medicare Rate in CR]]*Table1[[#This Row],[SumOfUnits]]*Table1[[#This Row],[Actuarial Factor 6/13/22]]</f>
        <v>16288.600745584345</v>
      </c>
      <c r="P266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16288.600745584345</v>
      </c>
      <c r="Q2668" s="40">
        <f>Table1[[#This Row],[Trended Medicare Pricing for all RHCs]]-Table1[[#This Row],[SumOfSFY23 Estimated Payment 6/13/2022]]</f>
        <v>-85.548287035329849</v>
      </c>
      <c r="R2668" s="181">
        <f>Table1[[#This Row],[SumOfUnits]]*Table1[[#This Row],[Actuarial Factor 6/13/22]]</f>
        <v>74.578090497616159</v>
      </c>
    </row>
    <row r="2669" spans="1:18" x14ac:dyDescent="0.2">
      <c r="A2669" s="179" t="s">
        <v>121</v>
      </c>
      <c r="B2669" s="179" t="s">
        <v>824</v>
      </c>
      <c r="C2669" s="179" t="s">
        <v>364</v>
      </c>
      <c r="D2669" s="179" t="s">
        <v>184</v>
      </c>
      <c r="E2669" s="179" t="s">
        <v>788</v>
      </c>
      <c r="F2669" s="37">
        <v>214.35</v>
      </c>
      <c r="G2669" s="179">
        <v>1</v>
      </c>
      <c r="H2669" s="179">
        <v>1</v>
      </c>
      <c r="I2669" s="37">
        <f>Table1[[#This Row],[SumOfPaid]]*Table1[[#This Row],[Actuarial Factor 6/13/22]]</f>
        <v>423.39806955943288</v>
      </c>
      <c r="J2669" s="33">
        <v>1.9752650784204939</v>
      </c>
      <c r="K2669" s="180" t="s">
        <v>386</v>
      </c>
      <c r="L2669" s="180" t="s">
        <v>805</v>
      </c>
      <c r="M2669" s="181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69" s="181" t="str">
        <f>IFERROR(IF(Table1[[#This Row],[Medicare Rate in CR]]&gt;0,"Y","N"),"N")</f>
        <v>Y</v>
      </c>
      <c r="O2669" s="40">
        <f>Table1[[#This Row],[Medicare Rate in CR]]*Table1[[#This Row],[SumOfUnits]]*Table1[[#This Row],[Actuarial Factor 6/13/22]]</f>
        <v>431.4176457778201</v>
      </c>
      <c r="P266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431.4176457778201</v>
      </c>
      <c r="Q2669" s="40">
        <f>Table1[[#This Row],[Trended Medicare Pricing for all RHCs]]-Table1[[#This Row],[SumOfSFY23 Estimated Payment 6/13/2022]]</f>
        <v>8.0195762183872148</v>
      </c>
      <c r="R2669" s="181">
        <f>Table1[[#This Row],[SumOfUnits]]*Table1[[#This Row],[Actuarial Factor 6/13/22]]</f>
        <v>1.9752650784204939</v>
      </c>
    </row>
    <row r="2670" spans="1:18" x14ac:dyDescent="0.2">
      <c r="A2670" s="179" t="s">
        <v>121</v>
      </c>
      <c r="B2670" s="179" t="s">
        <v>824</v>
      </c>
      <c r="C2670" s="179" t="s">
        <v>249</v>
      </c>
      <c r="D2670" s="179" t="s">
        <v>184</v>
      </c>
      <c r="E2670" s="179" t="s">
        <v>791</v>
      </c>
      <c r="F2670" s="37">
        <v>217.57</v>
      </c>
      <c r="G2670" s="179">
        <v>1</v>
      </c>
      <c r="H2670" s="179">
        <v>1</v>
      </c>
      <c r="I2670" s="37">
        <f>Table1[[#This Row],[SumOfPaid]]*Table1[[#This Row],[Actuarial Factor 6/13/22]]</f>
        <v>360.42003745370528</v>
      </c>
      <c r="J2670" s="33">
        <v>1.6565704713595868</v>
      </c>
      <c r="K2670" s="180" t="s">
        <v>386</v>
      </c>
      <c r="L2670" s="180" t="s">
        <v>805</v>
      </c>
      <c r="M2670" s="181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70" s="181" t="str">
        <f>IFERROR(IF(Table1[[#This Row],[Medicare Rate in CR]]&gt;0,"Y","N"),"N")</f>
        <v>Y</v>
      </c>
      <c r="O2670" s="40">
        <f>Table1[[#This Row],[Medicare Rate in CR]]*Table1[[#This Row],[SumOfUnits]]*Table1[[#This Row],[Actuarial Factor 6/13/22]]</f>
        <v>361.81155664964734</v>
      </c>
      <c r="P267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361.81155664964734</v>
      </c>
      <c r="Q2670" s="40">
        <f>Table1[[#This Row],[Trended Medicare Pricing for all RHCs]]-Table1[[#This Row],[SumOfSFY23 Estimated Payment 6/13/2022]]</f>
        <v>1.3915191959420667</v>
      </c>
      <c r="R2670" s="181">
        <f>Table1[[#This Row],[SumOfUnits]]*Table1[[#This Row],[Actuarial Factor 6/13/22]]</f>
        <v>1.6565704713595868</v>
      </c>
    </row>
    <row r="2671" spans="1:18" x14ac:dyDescent="0.2">
      <c r="A2671" s="179" t="s">
        <v>121</v>
      </c>
      <c r="B2671" s="179" t="s">
        <v>824</v>
      </c>
      <c r="C2671" s="179" t="s">
        <v>192</v>
      </c>
      <c r="D2671" s="179" t="s">
        <v>184</v>
      </c>
      <c r="E2671" s="179" t="s">
        <v>792</v>
      </c>
      <c r="F2671" s="37">
        <v>778.58</v>
      </c>
      <c r="G2671" s="179">
        <v>9</v>
      </c>
      <c r="H2671" s="179">
        <v>9</v>
      </c>
      <c r="I2671" s="37">
        <f>Table1[[#This Row],[SumOfPaid]]*Table1[[#This Row],[Actuarial Factor 6/13/22]]</f>
        <v>1053.5657950563589</v>
      </c>
      <c r="J2671" s="33">
        <v>1.3531888759746704</v>
      </c>
      <c r="K2671" s="180" t="s">
        <v>386</v>
      </c>
      <c r="L2671" s="180" t="s">
        <v>805</v>
      </c>
      <c r="M2671" s="181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71" s="181" t="str">
        <f>IFERROR(IF(Table1[[#This Row],[Medicare Rate in CR]]&gt;0,"Y","N"),"N")</f>
        <v>Y</v>
      </c>
      <c r="O2671" s="40">
        <f>Table1[[#This Row],[Medicare Rate in CR]]*Table1[[#This Row],[SumOfUnits]]*Table1[[#This Row],[Actuarial Factor 6/13/22]]</f>
        <v>2659.9498416146498</v>
      </c>
      <c r="P267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2659.9498416146498</v>
      </c>
      <c r="Q2671" s="40">
        <f>Table1[[#This Row],[Trended Medicare Pricing for all RHCs]]-Table1[[#This Row],[SumOfSFY23 Estimated Payment 6/13/2022]]</f>
        <v>1606.3840465582909</v>
      </c>
      <c r="R2671" s="181">
        <f>Table1[[#This Row],[SumOfUnits]]*Table1[[#This Row],[Actuarial Factor 6/13/22]]</f>
        <v>12.178699883772033</v>
      </c>
    </row>
    <row r="2672" spans="1:18" x14ac:dyDescent="0.2">
      <c r="A2672" s="179" t="s">
        <v>121</v>
      </c>
      <c r="B2672" s="179" t="s">
        <v>824</v>
      </c>
      <c r="C2672" s="179" t="s">
        <v>192</v>
      </c>
      <c r="D2672" s="179" t="s">
        <v>184</v>
      </c>
      <c r="E2672" s="179" t="s">
        <v>786</v>
      </c>
      <c r="F2672" s="37">
        <v>1721.24</v>
      </c>
      <c r="G2672" s="179">
        <v>8</v>
      </c>
      <c r="H2672" s="179">
        <v>8</v>
      </c>
      <c r="I2672" s="37">
        <f>Table1[[#This Row],[SumOfPaid]]*Table1[[#This Row],[Actuarial Factor 6/13/22]]</f>
        <v>2255.5223161845211</v>
      </c>
      <c r="J2672" s="33">
        <v>1.3104054729058825</v>
      </c>
      <c r="K2672" s="180" t="s">
        <v>386</v>
      </c>
      <c r="L2672" s="180" t="s">
        <v>805</v>
      </c>
      <c r="M2672" s="181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72" s="181" t="str">
        <f>IFERROR(IF(Table1[[#This Row],[Medicare Rate in CR]]&gt;0,"Y","N"),"N")</f>
        <v>Y</v>
      </c>
      <c r="O2672" s="40">
        <f>Table1[[#This Row],[Medicare Rate in CR]]*Table1[[#This Row],[SumOfUnits]]*Table1[[#This Row],[Actuarial Factor 6/13/22]]</f>
        <v>2289.6452746989903</v>
      </c>
      <c r="P267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2289.6452746989903</v>
      </c>
      <c r="Q2672" s="40">
        <f>Table1[[#This Row],[Trended Medicare Pricing for all RHCs]]-Table1[[#This Row],[SumOfSFY23 Estimated Payment 6/13/2022]]</f>
        <v>34.122958514469246</v>
      </c>
      <c r="R2672" s="181">
        <f>Table1[[#This Row],[SumOfUnits]]*Table1[[#This Row],[Actuarial Factor 6/13/22]]</f>
        <v>10.48324378324706</v>
      </c>
    </row>
    <row r="2673" spans="1:18" x14ac:dyDescent="0.2">
      <c r="A2673" s="179" t="s">
        <v>121</v>
      </c>
      <c r="B2673" s="179" t="s">
        <v>824</v>
      </c>
      <c r="C2673" s="179" t="s">
        <v>192</v>
      </c>
      <c r="D2673" s="179" t="s">
        <v>184</v>
      </c>
      <c r="E2673" s="179" t="s">
        <v>790</v>
      </c>
      <c r="F2673" s="37">
        <v>643.04999999999995</v>
      </c>
      <c r="G2673" s="179">
        <v>3</v>
      </c>
      <c r="H2673" s="179">
        <v>3</v>
      </c>
      <c r="I2673" s="37">
        <f>Table1[[#This Row],[SumOfPaid]]*Table1[[#This Row],[Actuarial Factor 6/13/22]]</f>
        <v>1254.3444043906416</v>
      </c>
      <c r="J2673" s="33">
        <v>1.9506172216633881</v>
      </c>
      <c r="K2673" s="180" t="s">
        <v>386</v>
      </c>
      <c r="L2673" s="180" t="s">
        <v>805</v>
      </c>
      <c r="M2673" s="181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73" s="181" t="str">
        <f>IFERROR(IF(Table1[[#This Row],[Medicare Rate in CR]]&gt;0,"Y","N"),"N")</f>
        <v>Y</v>
      </c>
      <c r="O2673" s="40">
        <f>Table1[[#This Row],[Medicare Rate in CR]]*Table1[[#This Row],[SumOfUnits]]*Table1[[#This Row],[Actuarial Factor 6/13/22]]</f>
        <v>1278.1029221505019</v>
      </c>
      <c r="P267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1278.1029221505019</v>
      </c>
      <c r="Q2673" s="40">
        <f>Table1[[#This Row],[Trended Medicare Pricing for all RHCs]]-Table1[[#This Row],[SumOfSFY23 Estimated Payment 6/13/2022]]</f>
        <v>23.758517759860297</v>
      </c>
      <c r="R2673" s="181">
        <f>Table1[[#This Row],[SumOfUnits]]*Table1[[#This Row],[Actuarial Factor 6/13/22]]</f>
        <v>5.8518516649901642</v>
      </c>
    </row>
    <row r="2674" spans="1:18" x14ac:dyDescent="0.2">
      <c r="A2674" s="179" t="s">
        <v>121</v>
      </c>
      <c r="B2674" s="179" t="s">
        <v>824</v>
      </c>
      <c r="C2674" s="179" t="s">
        <v>192</v>
      </c>
      <c r="D2674" s="179" t="s">
        <v>184</v>
      </c>
      <c r="E2674" s="179" t="s">
        <v>789</v>
      </c>
      <c r="F2674" s="37">
        <v>435.14</v>
      </c>
      <c r="G2674" s="179">
        <v>2</v>
      </c>
      <c r="H2674" s="179">
        <v>2</v>
      </c>
      <c r="I2674" s="37">
        <f>Table1[[#This Row],[SumOfPaid]]*Table1[[#This Row],[Actuarial Factor 6/13/22]]</f>
        <v>600.10429786773614</v>
      </c>
      <c r="J2674" s="33">
        <v>1.3791062597502783</v>
      </c>
      <c r="K2674" s="180" t="s">
        <v>386</v>
      </c>
      <c r="L2674" s="180" t="s">
        <v>805</v>
      </c>
      <c r="M2674" s="181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74" s="181" t="str">
        <f>IFERROR(IF(Table1[[#This Row],[Medicare Rate in CR]]&gt;0,"Y","N"),"N")</f>
        <v>Y</v>
      </c>
      <c r="O2674" s="40">
        <f>Table1[[#This Row],[Medicare Rate in CR]]*Table1[[#This Row],[SumOfUnits]]*Table1[[#This Row],[Actuarial Factor 6/13/22]]</f>
        <v>602.42119638411657</v>
      </c>
      <c r="P267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602.42119638411657</v>
      </c>
      <c r="Q2674" s="40">
        <f>Table1[[#This Row],[Trended Medicare Pricing for all RHCs]]-Table1[[#This Row],[SumOfSFY23 Estimated Payment 6/13/2022]]</f>
        <v>2.3168985163804336</v>
      </c>
      <c r="R2674" s="181">
        <f>Table1[[#This Row],[SumOfUnits]]*Table1[[#This Row],[Actuarial Factor 6/13/22]]</f>
        <v>2.7582125195005567</v>
      </c>
    </row>
    <row r="2675" spans="1:18" x14ac:dyDescent="0.2">
      <c r="A2675" s="179" t="s">
        <v>121</v>
      </c>
      <c r="B2675" s="179" t="s">
        <v>824</v>
      </c>
      <c r="C2675" s="179" t="s">
        <v>192</v>
      </c>
      <c r="D2675" s="179" t="s">
        <v>184</v>
      </c>
      <c r="E2675" s="179" t="s">
        <v>791</v>
      </c>
      <c r="F2675" s="37">
        <v>1513.33</v>
      </c>
      <c r="G2675" s="179">
        <v>7</v>
      </c>
      <c r="H2675" s="179">
        <v>7</v>
      </c>
      <c r="I2675" s="37">
        <f>Table1[[#This Row],[SumOfPaid]]*Table1[[#This Row],[Actuarial Factor 6/13/22]]</f>
        <v>2324.4472836028408</v>
      </c>
      <c r="J2675" s="33">
        <v>1.535981764455103</v>
      </c>
      <c r="K2675" s="180" t="s">
        <v>386</v>
      </c>
      <c r="L2675" s="180" t="s">
        <v>805</v>
      </c>
      <c r="M2675" s="181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75" s="181" t="str">
        <f>IFERROR(IF(Table1[[#This Row],[Medicare Rate in CR]]&gt;0,"Y","N"),"N")</f>
        <v>Y</v>
      </c>
      <c r="O2675" s="40">
        <f>Table1[[#This Row],[Medicare Rate in CR]]*Table1[[#This Row],[SumOfUnits]]*Table1[[#This Row],[Actuarial Factor 6/13/22]]</f>
        <v>2348.3164402224734</v>
      </c>
      <c r="P267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2348.3164402224734</v>
      </c>
      <c r="Q2675" s="40">
        <f>Table1[[#This Row],[Trended Medicare Pricing for all RHCs]]-Table1[[#This Row],[SumOfSFY23 Estimated Payment 6/13/2022]]</f>
        <v>23.869156619632577</v>
      </c>
      <c r="R2675" s="181">
        <f>Table1[[#This Row],[SumOfUnits]]*Table1[[#This Row],[Actuarial Factor 6/13/22]]</f>
        <v>10.751872351185721</v>
      </c>
    </row>
    <row r="2676" spans="1:18" x14ac:dyDescent="0.2">
      <c r="A2676" s="179" t="s">
        <v>121</v>
      </c>
      <c r="B2676" s="179" t="s">
        <v>824</v>
      </c>
      <c r="C2676" s="179" t="s">
        <v>192</v>
      </c>
      <c r="D2676" s="179" t="s">
        <v>184</v>
      </c>
      <c r="E2676" s="179" t="s">
        <v>788</v>
      </c>
      <c r="F2676" s="37">
        <v>2367.5099999999998</v>
      </c>
      <c r="G2676" s="179">
        <v>11</v>
      </c>
      <c r="H2676" s="179">
        <v>11</v>
      </c>
      <c r="I2676" s="37">
        <f>Table1[[#This Row],[SumOfPaid]]*Table1[[#This Row],[Actuarial Factor 6/13/22]]</f>
        <v>4509.3207022293709</v>
      </c>
      <c r="J2676" s="33">
        <v>1.9046680699255216</v>
      </c>
      <c r="K2676" s="180" t="s">
        <v>386</v>
      </c>
      <c r="L2676" s="180" t="s">
        <v>805</v>
      </c>
      <c r="M2676" s="181">
        <f>IFERROR(INDEX(FreeStand_MedicareCRs!E:E,MATCH(Table1[[#This Row],[Medicare Number]],FreeStand_MedicareCRs!A:A,0)),INDEX(HospitalBased_Mdcr_Rates!G:G,MATCH(Table1[[#This Row],[Medicare Number]],HospitalBased_Mdcr_Rates!E:E,0)))</f>
        <v>218.41</v>
      </c>
      <c r="N2676" s="181" t="str">
        <f>IFERROR(IF(Table1[[#This Row],[Medicare Rate in CR]]&gt;0,"Y","N"),"N")</f>
        <v>Y</v>
      </c>
      <c r="O2676" s="40">
        <f>Table1[[#This Row],[Medicare Rate in CR]]*Table1[[#This Row],[SumOfUnits]]*Table1[[#This Row],[Actuarial Factor 6/13/22]]</f>
        <v>4575.9840846767647</v>
      </c>
      <c r="P267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4575.9840846767647</v>
      </c>
      <c r="Q2676" s="40">
        <f>Table1[[#This Row],[Trended Medicare Pricing for all RHCs]]-Table1[[#This Row],[SumOfSFY23 Estimated Payment 6/13/2022]]</f>
        <v>66.663382447393815</v>
      </c>
      <c r="R2676" s="181">
        <f>Table1[[#This Row],[SumOfUnits]]*Table1[[#This Row],[Actuarial Factor 6/13/22]]</f>
        <v>20.951348769180736</v>
      </c>
    </row>
    <row r="2677" spans="1:18" x14ac:dyDescent="0.2">
      <c r="A2677" s="179" t="s">
        <v>122</v>
      </c>
      <c r="B2677" s="179" t="s">
        <v>832</v>
      </c>
      <c r="C2677" s="179" t="s">
        <v>426</v>
      </c>
      <c r="D2677" s="179" t="s">
        <v>185</v>
      </c>
      <c r="E2677" s="179" t="s">
        <v>795</v>
      </c>
      <c r="F2677" s="37">
        <v>116.59</v>
      </c>
      <c r="G2677" s="179">
        <v>1</v>
      </c>
      <c r="H2677" s="179">
        <v>1</v>
      </c>
      <c r="I2677" s="37">
        <f>Table1[[#This Row],[SumOfPaid]]*Table1[[#This Row],[Actuarial Factor 6/13/22]]</f>
        <v>129.99100157579548</v>
      </c>
      <c r="J2677" s="33">
        <v>1.1149412606209408</v>
      </c>
      <c r="K2677" s="180" t="s">
        <v>367</v>
      </c>
      <c r="L2677" s="180" t="s">
        <v>805</v>
      </c>
      <c r="M2677" s="181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77" s="181" t="str">
        <f>IFERROR(IF(Table1[[#This Row],[Medicare Rate in CR]]&gt;0,"Y","N"),"N")</f>
        <v>Y</v>
      </c>
      <c r="O2677" s="40">
        <f>Table1[[#This Row],[Medicare Rate in CR]]*Table1[[#This Row],[SumOfUnits]]*Table1[[#This Row],[Actuarial Factor 6/13/22]]</f>
        <v>222.20779324175351</v>
      </c>
      <c r="P267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222.20779324175351</v>
      </c>
      <c r="Q2677" s="40">
        <f>Table1[[#This Row],[Trended Medicare Pricing for all RHCs]]-Table1[[#This Row],[SumOfSFY23 Estimated Payment 6/13/2022]]</f>
        <v>92.216791665958027</v>
      </c>
      <c r="R2677" s="181">
        <f>Table1[[#This Row],[SumOfUnits]]*Table1[[#This Row],[Actuarial Factor 6/13/22]]</f>
        <v>1.1149412606209408</v>
      </c>
    </row>
    <row r="2678" spans="1:18" x14ac:dyDescent="0.2">
      <c r="A2678" s="179" t="s">
        <v>122</v>
      </c>
      <c r="B2678" s="179" t="s">
        <v>832</v>
      </c>
      <c r="C2678" s="179" t="s">
        <v>413</v>
      </c>
      <c r="D2678" s="179" t="s">
        <v>184</v>
      </c>
      <c r="E2678" s="179" t="s">
        <v>790</v>
      </c>
      <c r="F2678" s="37">
        <v>116.59</v>
      </c>
      <c r="G2678" s="179">
        <v>1</v>
      </c>
      <c r="H2678" s="179">
        <v>1</v>
      </c>
      <c r="I2678" s="37">
        <f>Table1[[#This Row],[SumOfPaid]]*Table1[[#This Row],[Actuarial Factor 6/13/22]]</f>
        <v>250.89914211472754</v>
      </c>
      <c r="J2678" s="33">
        <v>2.1519782323932373</v>
      </c>
      <c r="K2678" s="180" t="s">
        <v>367</v>
      </c>
      <c r="L2678" s="180" t="s">
        <v>805</v>
      </c>
      <c r="M2678" s="181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78" s="181" t="str">
        <f>IFERROR(IF(Table1[[#This Row],[Medicare Rate in CR]]&gt;0,"Y","N"),"N")</f>
        <v>Y</v>
      </c>
      <c r="O2678" s="40">
        <f>Table1[[#This Row],[Medicare Rate in CR]]*Table1[[#This Row],[SumOfUnits]]*Table1[[#This Row],[Actuarial Factor 6/13/22]]</f>
        <v>428.88926171597222</v>
      </c>
      <c r="P267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428.88926171597222</v>
      </c>
      <c r="Q2678" s="40">
        <f>Table1[[#This Row],[Trended Medicare Pricing for all RHCs]]-Table1[[#This Row],[SumOfSFY23 Estimated Payment 6/13/2022]]</f>
        <v>177.99011960124469</v>
      </c>
      <c r="R2678" s="181">
        <f>Table1[[#This Row],[SumOfUnits]]*Table1[[#This Row],[Actuarial Factor 6/13/22]]</f>
        <v>2.1519782323932373</v>
      </c>
    </row>
    <row r="2679" spans="1:18" x14ac:dyDescent="0.2">
      <c r="A2679" s="179" t="s">
        <v>122</v>
      </c>
      <c r="B2679" s="179" t="s">
        <v>832</v>
      </c>
      <c r="C2679" s="179" t="s">
        <v>413</v>
      </c>
      <c r="D2679" s="179" t="s">
        <v>185</v>
      </c>
      <c r="E2679" s="179" t="s">
        <v>607</v>
      </c>
      <c r="F2679" s="37">
        <v>116.59</v>
      </c>
      <c r="G2679" s="179">
        <v>1</v>
      </c>
      <c r="H2679" s="179">
        <v>1</v>
      </c>
      <c r="I2679" s="37">
        <f>Table1[[#This Row],[SumOfPaid]]*Table1[[#This Row],[Actuarial Factor 6/13/22]]</f>
        <v>168.92974295351212</v>
      </c>
      <c r="J2679" s="33">
        <v>1.4489213736470719</v>
      </c>
      <c r="K2679" s="180" t="s">
        <v>367</v>
      </c>
      <c r="L2679" s="180" t="s">
        <v>805</v>
      </c>
      <c r="M2679" s="181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79" s="181" t="str">
        <f>IFERROR(IF(Table1[[#This Row],[Medicare Rate in CR]]&gt;0,"Y","N"),"N")</f>
        <v>Y</v>
      </c>
      <c r="O2679" s="40">
        <f>Table1[[#This Row],[Medicare Rate in CR]]*Table1[[#This Row],[SumOfUnits]]*Table1[[#This Row],[Actuarial Factor 6/13/22]]</f>
        <v>288.77002976786144</v>
      </c>
      <c r="P267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288.77002976786144</v>
      </c>
      <c r="Q2679" s="40">
        <f>Table1[[#This Row],[Trended Medicare Pricing for all RHCs]]-Table1[[#This Row],[SumOfSFY23 Estimated Payment 6/13/2022]]</f>
        <v>119.84028681434933</v>
      </c>
      <c r="R2679" s="181">
        <f>Table1[[#This Row],[SumOfUnits]]*Table1[[#This Row],[Actuarial Factor 6/13/22]]</f>
        <v>1.4489213736470719</v>
      </c>
    </row>
    <row r="2680" spans="1:18" x14ac:dyDescent="0.2">
      <c r="A2680" s="179" t="s">
        <v>122</v>
      </c>
      <c r="B2680" s="179" t="s">
        <v>832</v>
      </c>
      <c r="C2680" s="179" t="s">
        <v>413</v>
      </c>
      <c r="D2680" s="179" t="s">
        <v>185</v>
      </c>
      <c r="E2680" s="179" t="s">
        <v>795</v>
      </c>
      <c r="F2680" s="37">
        <v>231.46</v>
      </c>
      <c r="G2680" s="179">
        <v>2</v>
      </c>
      <c r="H2680" s="179">
        <v>2</v>
      </c>
      <c r="I2680" s="37">
        <f>Table1[[#This Row],[SumOfPaid]]*Table1[[#This Row],[Actuarial Factor 6/13/22]]</f>
        <v>279.79025761995922</v>
      </c>
      <c r="J2680" s="33">
        <v>1.2088060901233872</v>
      </c>
      <c r="K2680" s="180" t="s">
        <v>367</v>
      </c>
      <c r="L2680" s="180" t="s">
        <v>805</v>
      </c>
      <c r="M2680" s="181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80" s="181" t="str">
        <f>IFERROR(IF(Table1[[#This Row],[Medicare Rate in CR]]&gt;0,"Y","N"),"N")</f>
        <v>Y</v>
      </c>
      <c r="O2680" s="40">
        <f>Table1[[#This Row],[Medicare Rate in CR]]*Table1[[#This Row],[SumOfUnits]]*Table1[[#This Row],[Actuarial Factor 6/13/22]]</f>
        <v>481.83010752318216</v>
      </c>
      <c r="P268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481.83010752318216</v>
      </c>
      <c r="Q2680" s="40">
        <f>Table1[[#This Row],[Trended Medicare Pricing for all RHCs]]-Table1[[#This Row],[SumOfSFY23 Estimated Payment 6/13/2022]]</f>
        <v>202.03984990322294</v>
      </c>
      <c r="R2680" s="181">
        <f>Table1[[#This Row],[SumOfUnits]]*Table1[[#This Row],[Actuarial Factor 6/13/22]]</f>
        <v>2.4176121802467745</v>
      </c>
    </row>
    <row r="2681" spans="1:18" x14ac:dyDescent="0.2">
      <c r="A2681" s="179" t="s">
        <v>122</v>
      </c>
      <c r="B2681" s="179" t="s">
        <v>832</v>
      </c>
      <c r="C2681" s="179" t="s">
        <v>424</v>
      </c>
      <c r="D2681" s="179" t="s">
        <v>184</v>
      </c>
      <c r="E2681" s="179" t="s">
        <v>788</v>
      </c>
      <c r="F2681" s="37">
        <v>229.74</v>
      </c>
      <c r="G2681" s="179">
        <v>2</v>
      </c>
      <c r="H2681" s="179">
        <v>2</v>
      </c>
      <c r="I2681" s="37">
        <f>Table1[[#This Row],[SumOfPaid]]*Table1[[#This Row],[Actuarial Factor 6/13/22]]</f>
        <v>453.56369384594268</v>
      </c>
      <c r="J2681" s="33">
        <v>1.9742478186033894</v>
      </c>
      <c r="K2681" s="180" t="s">
        <v>367</v>
      </c>
      <c r="L2681" s="180" t="s">
        <v>805</v>
      </c>
      <c r="M2681" s="181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81" s="181" t="str">
        <f>IFERROR(IF(Table1[[#This Row],[Medicare Rate in CR]]&gt;0,"Y","N"),"N")</f>
        <v>Y</v>
      </c>
      <c r="O2681" s="40">
        <f>Table1[[#This Row],[Medicare Rate in CR]]*Table1[[#This Row],[SumOfUnits]]*Table1[[#This Row],[Actuarial Factor 6/13/22]]</f>
        <v>786.9351804953111</v>
      </c>
      <c r="P268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786.9351804953111</v>
      </c>
      <c r="Q2681" s="40">
        <f>Table1[[#This Row],[Trended Medicare Pricing for all RHCs]]-Table1[[#This Row],[SumOfSFY23 Estimated Payment 6/13/2022]]</f>
        <v>333.37148664936842</v>
      </c>
      <c r="R2681" s="181">
        <f>Table1[[#This Row],[SumOfUnits]]*Table1[[#This Row],[Actuarial Factor 6/13/22]]</f>
        <v>3.9484956372067788</v>
      </c>
    </row>
    <row r="2682" spans="1:18" x14ac:dyDescent="0.2">
      <c r="A2682" s="179" t="s">
        <v>122</v>
      </c>
      <c r="B2682" s="179" t="s">
        <v>832</v>
      </c>
      <c r="C2682" s="179" t="s">
        <v>364</v>
      </c>
      <c r="D2682" s="179" t="s">
        <v>184</v>
      </c>
      <c r="E2682" s="179" t="s">
        <v>792</v>
      </c>
      <c r="F2682" s="37">
        <v>1618.4999999999998</v>
      </c>
      <c r="G2682" s="179">
        <v>14</v>
      </c>
      <c r="H2682" s="179">
        <v>14</v>
      </c>
      <c r="I2682" s="37">
        <f>Table1[[#This Row],[SumOfPaid]]*Table1[[#This Row],[Actuarial Factor 6/13/22]]</f>
        <v>2359.7841201500678</v>
      </c>
      <c r="J2682" s="33">
        <v>1.4580068706518803</v>
      </c>
      <c r="K2682" s="180" t="s">
        <v>367</v>
      </c>
      <c r="L2682" s="180" t="s">
        <v>805</v>
      </c>
      <c r="M2682" s="181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82" s="181" t="str">
        <f>IFERROR(IF(Table1[[#This Row],[Medicare Rate in CR]]&gt;0,"Y","N"),"N")</f>
        <v>Y</v>
      </c>
      <c r="O2682" s="40">
        <f>Table1[[#This Row],[Medicare Rate in CR]]*Table1[[#This Row],[SumOfUnits]]*Table1[[#This Row],[Actuarial Factor 6/13/22]]</f>
        <v>4068.1307704928768</v>
      </c>
      <c r="P268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4068.1307704928768</v>
      </c>
      <c r="Q2682" s="40">
        <f>Table1[[#This Row],[Trended Medicare Pricing for all RHCs]]-Table1[[#This Row],[SumOfSFY23 Estimated Payment 6/13/2022]]</f>
        <v>1708.346650342809</v>
      </c>
      <c r="R2682" s="181">
        <f>Table1[[#This Row],[SumOfUnits]]*Table1[[#This Row],[Actuarial Factor 6/13/22]]</f>
        <v>20.412096189126324</v>
      </c>
    </row>
    <row r="2683" spans="1:18" x14ac:dyDescent="0.2">
      <c r="A2683" s="179" t="s">
        <v>122</v>
      </c>
      <c r="B2683" s="179" t="s">
        <v>832</v>
      </c>
      <c r="C2683" s="179" t="s">
        <v>364</v>
      </c>
      <c r="D2683" s="179" t="s">
        <v>184</v>
      </c>
      <c r="E2683" s="179" t="s">
        <v>786</v>
      </c>
      <c r="F2683" s="37">
        <v>13522.73</v>
      </c>
      <c r="G2683" s="179">
        <v>117</v>
      </c>
      <c r="H2683" s="179">
        <v>117</v>
      </c>
      <c r="I2683" s="37">
        <f>Table1[[#This Row],[SumOfPaid]]*Table1[[#This Row],[Actuarial Factor 6/13/22]]</f>
        <v>19116.767092261573</v>
      </c>
      <c r="J2683" s="33">
        <v>1.4136766091064137</v>
      </c>
      <c r="K2683" s="180" t="s">
        <v>367</v>
      </c>
      <c r="L2683" s="180" t="s">
        <v>805</v>
      </c>
      <c r="M2683" s="181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83" s="181" t="str">
        <f>IFERROR(IF(Table1[[#This Row],[Medicare Rate in CR]]&gt;0,"Y","N"),"N")</f>
        <v>Y</v>
      </c>
      <c r="O2683" s="40">
        <f>Table1[[#This Row],[Medicare Rate in CR]]*Table1[[#This Row],[SumOfUnits]]*Table1[[#This Row],[Actuarial Factor 6/13/22]]</f>
        <v>32964.25253880427</v>
      </c>
      <c r="P268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32964.25253880427</v>
      </c>
      <c r="Q2683" s="40">
        <f>Table1[[#This Row],[Trended Medicare Pricing for all RHCs]]-Table1[[#This Row],[SumOfSFY23 Estimated Payment 6/13/2022]]</f>
        <v>13847.485446542698</v>
      </c>
      <c r="R2683" s="181">
        <f>Table1[[#This Row],[SumOfUnits]]*Table1[[#This Row],[Actuarial Factor 6/13/22]]</f>
        <v>165.4001632654504</v>
      </c>
    </row>
    <row r="2684" spans="1:18" x14ac:dyDescent="0.2">
      <c r="A2684" s="179" t="s">
        <v>122</v>
      </c>
      <c r="B2684" s="179" t="s">
        <v>832</v>
      </c>
      <c r="C2684" s="179" t="s">
        <v>364</v>
      </c>
      <c r="D2684" s="179" t="s">
        <v>184</v>
      </c>
      <c r="E2684" s="179" t="s">
        <v>790</v>
      </c>
      <c r="F2684" s="37">
        <v>16405.759999999998</v>
      </c>
      <c r="G2684" s="179">
        <v>147</v>
      </c>
      <c r="H2684" s="179">
        <v>147</v>
      </c>
      <c r="I2684" s="37">
        <f>Table1[[#This Row],[SumOfPaid]]*Table1[[#This Row],[Actuarial Factor 6/13/22]]</f>
        <v>34261.755245601358</v>
      </c>
      <c r="J2684" s="33">
        <v>2.0883979313120125</v>
      </c>
      <c r="K2684" s="180" t="s">
        <v>367</v>
      </c>
      <c r="L2684" s="180" t="s">
        <v>805</v>
      </c>
      <c r="M2684" s="181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84" s="181" t="str">
        <f>IFERROR(IF(Table1[[#This Row],[Medicare Rate in CR]]&gt;0,"Y","N"),"N")</f>
        <v>Y</v>
      </c>
      <c r="O2684" s="40">
        <f>Table1[[#This Row],[Medicare Rate in CR]]*Table1[[#This Row],[SumOfUnits]]*Table1[[#This Row],[Actuarial Factor 6/13/22]]</f>
        <v>61184.003033441164</v>
      </c>
      <c r="P268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61184.003033441164</v>
      </c>
      <c r="Q2684" s="40">
        <f>Table1[[#This Row],[Trended Medicare Pricing for all RHCs]]-Table1[[#This Row],[SumOfSFY23 Estimated Payment 6/13/2022]]</f>
        <v>26922.247787839806</v>
      </c>
      <c r="R2684" s="181">
        <f>Table1[[#This Row],[SumOfUnits]]*Table1[[#This Row],[Actuarial Factor 6/13/22]]</f>
        <v>306.99449590286582</v>
      </c>
    </row>
    <row r="2685" spans="1:18" x14ac:dyDescent="0.2">
      <c r="A2685" s="179" t="s">
        <v>122</v>
      </c>
      <c r="B2685" s="179" t="s">
        <v>832</v>
      </c>
      <c r="C2685" s="179" t="s">
        <v>364</v>
      </c>
      <c r="D2685" s="179" t="s">
        <v>184</v>
      </c>
      <c r="E2685" s="179" t="s">
        <v>793</v>
      </c>
      <c r="F2685" s="37">
        <v>459.48</v>
      </c>
      <c r="G2685" s="179">
        <v>4</v>
      </c>
      <c r="H2685" s="179">
        <v>4</v>
      </c>
      <c r="I2685" s="37">
        <f>Table1[[#This Row],[SumOfPaid]]*Table1[[#This Row],[Actuarial Factor 6/13/22]]</f>
        <v>959.57708147924347</v>
      </c>
      <c r="J2685" s="33">
        <v>2.0883979313120125</v>
      </c>
      <c r="K2685" s="180" t="s">
        <v>367</v>
      </c>
      <c r="L2685" s="180" t="s">
        <v>805</v>
      </c>
      <c r="M2685" s="181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85" s="181" t="str">
        <f>IFERROR(IF(Table1[[#This Row],[Medicare Rate in CR]]&gt;0,"Y","N"),"N")</f>
        <v>Y</v>
      </c>
      <c r="O2685" s="40">
        <f>Table1[[#This Row],[Medicare Rate in CR]]*Table1[[#This Row],[SumOfUnits]]*Table1[[#This Row],[Actuarial Factor 6/13/22]]</f>
        <v>1664.8708308419364</v>
      </c>
      <c r="P268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1664.8708308419364</v>
      </c>
      <c r="Q2685" s="40">
        <f>Table1[[#This Row],[Trended Medicare Pricing for all RHCs]]-Table1[[#This Row],[SumOfSFY23 Estimated Payment 6/13/2022]]</f>
        <v>705.29374936269289</v>
      </c>
      <c r="R2685" s="181">
        <f>Table1[[#This Row],[SumOfUnits]]*Table1[[#This Row],[Actuarial Factor 6/13/22]]</f>
        <v>8.3535917252480498</v>
      </c>
    </row>
    <row r="2686" spans="1:18" x14ac:dyDescent="0.2">
      <c r="A2686" s="179" t="s">
        <v>122</v>
      </c>
      <c r="B2686" s="179" t="s">
        <v>832</v>
      </c>
      <c r="C2686" s="179" t="s">
        <v>364</v>
      </c>
      <c r="D2686" s="179" t="s">
        <v>184</v>
      </c>
      <c r="E2686" s="179" t="s">
        <v>789</v>
      </c>
      <c r="F2686" s="37">
        <v>33772.910000000003</v>
      </c>
      <c r="G2686" s="179">
        <v>298</v>
      </c>
      <c r="H2686" s="179">
        <v>298</v>
      </c>
      <c r="I2686" s="37">
        <f>Table1[[#This Row],[SumOfPaid]]*Table1[[#This Row],[Actuarial Factor 6/13/22]]</f>
        <v>49538.517179673356</v>
      </c>
      <c r="J2686" s="33">
        <v>1.4668122225675357</v>
      </c>
      <c r="K2686" s="180" t="s">
        <v>367</v>
      </c>
      <c r="L2686" s="180" t="s">
        <v>805</v>
      </c>
      <c r="M2686" s="181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86" s="181" t="str">
        <f>IFERROR(IF(Table1[[#This Row],[Medicare Rate in CR]]&gt;0,"Y","N"),"N")</f>
        <v>Y</v>
      </c>
      <c r="O2686" s="40">
        <f>Table1[[#This Row],[Medicare Rate in CR]]*Table1[[#This Row],[SumOfUnits]]*Table1[[#This Row],[Actuarial Factor 6/13/22]]</f>
        <v>87116.031435397541</v>
      </c>
      <c r="P268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87116.031435397541</v>
      </c>
      <c r="Q2686" s="40">
        <f>Table1[[#This Row],[Trended Medicare Pricing for all RHCs]]-Table1[[#This Row],[SumOfSFY23 Estimated Payment 6/13/2022]]</f>
        <v>37577.514255724185</v>
      </c>
      <c r="R2686" s="181">
        <f>Table1[[#This Row],[SumOfUnits]]*Table1[[#This Row],[Actuarial Factor 6/13/22]]</f>
        <v>437.11004232512568</v>
      </c>
    </row>
    <row r="2687" spans="1:18" x14ac:dyDescent="0.2">
      <c r="A2687" s="179" t="s">
        <v>122</v>
      </c>
      <c r="B2687" s="179" t="s">
        <v>832</v>
      </c>
      <c r="C2687" s="179" t="s">
        <v>364</v>
      </c>
      <c r="D2687" s="179" t="s">
        <v>184</v>
      </c>
      <c r="E2687" s="179" t="s">
        <v>791</v>
      </c>
      <c r="F2687" s="37">
        <v>2238.19</v>
      </c>
      <c r="G2687" s="179">
        <v>20</v>
      </c>
      <c r="H2687" s="179">
        <v>20</v>
      </c>
      <c r="I2687" s="37">
        <f>Table1[[#This Row],[SumOfPaid]]*Table1[[#This Row],[Actuarial Factor 6/13/22]]</f>
        <v>3455.8911819799046</v>
      </c>
      <c r="J2687" s="33">
        <v>1.5440562159512394</v>
      </c>
      <c r="K2687" s="180" t="s">
        <v>367</v>
      </c>
      <c r="L2687" s="180" t="s">
        <v>805</v>
      </c>
      <c r="M2687" s="181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87" s="181" t="str">
        <f>IFERROR(IF(Table1[[#This Row],[Medicare Rate in CR]]&gt;0,"Y","N"),"N")</f>
        <v>Y</v>
      </c>
      <c r="O2687" s="40">
        <f>Table1[[#This Row],[Medicare Rate in CR]]*Table1[[#This Row],[SumOfUnits]]*Table1[[#This Row],[Actuarial Factor 6/13/22]]</f>
        <v>6154.6080767816402</v>
      </c>
      <c r="P268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6154.6080767816402</v>
      </c>
      <c r="Q2687" s="40">
        <f>Table1[[#This Row],[Trended Medicare Pricing for all RHCs]]-Table1[[#This Row],[SumOfSFY23 Estimated Payment 6/13/2022]]</f>
        <v>2698.7168948017356</v>
      </c>
      <c r="R2687" s="181">
        <f>Table1[[#This Row],[SumOfUnits]]*Table1[[#This Row],[Actuarial Factor 6/13/22]]</f>
        <v>30.881124319024789</v>
      </c>
    </row>
    <row r="2688" spans="1:18" x14ac:dyDescent="0.2">
      <c r="A2688" s="179" t="s">
        <v>122</v>
      </c>
      <c r="B2688" s="179" t="s">
        <v>832</v>
      </c>
      <c r="C2688" s="179" t="s">
        <v>364</v>
      </c>
      <c r="D2688" s="179" t="s">
        <v>184</v>
      </c>
      <c r="E2688" s="179" t="s">
        <v>788</v>
      </c>
      <c r="F2688" s="37">
        <v>31828.790000000012</v>
      </c>
      <c r="G2688" s="179">
        <v>279</v>
      </c>
      <c r="H2688" s="179">
        <v>279</v>
      </c>
      <c r="I2688" s="37">
        <f>Table1[[#This Row],[SumOfPaid]]*Table1[[#This Row],[Actuarial Factor 6/13/22]]</f>
        <v>62870.297375379458</v>
      </c>
      <c r="J2688" s="33">
        <v>1.9752650784204939</v>
      </c>
      <c r="K2688" s="180" t="s">
        <v>367</v>
      </c>
      <c r="L2688" s="180" t="s">
        <v>805</v>
      </c>
      <c r="M2688" s="181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88" s="181" t="str">
        <f>IFERROR(IF(Table1[[#This Row],[Medicare Rate in CR]]&gt;0,"Y","N"),"N")</f>
        <v>Y</v>
      </c>
      <c r="O2688" s="40">
        <f>Table1[[#This Row],[Medicare Rate in CR]]*Table1[[#This Row],[SumOfUnits]]*Table1[[#This Row],[Actuarial Factor 6/13/22]]</f>
        <v>109834.02210604805</v>
      </c>
      <c r="P268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109834.02210604805</v>
      </c>
      <c r="Q2688" s="40">
        <f>Table1[[#This Row],[Trended Medicare Pricing for all RHCs]]-Table1[[#This Row],[SumOfSFY23 Estimated Payment 6/13/2022]]</f>
        <v>46963.724730668597</v>
      </c>
      <c r="R2688" s="181">
        <f>Table1[[#This Row],[SumOfUnits]]*Table1[[#This Row],[Actuarial Factor 6/13/22]]</f>
        <v>551.09895687931783</v>
      </c>
    </row>
    <row r="2689" spans="1:18" x14ac:dyDescent="0.2">
      <c r="A2689" s="179" t="s">
        <v>122</v>
      </c>
      <c r="B2689" s="179" t="s">
        <v>832</v>
      </c>
      <c r="C2689" s="179" t="s">
        <v>364</v>
      </c>
      <c r="D2689" s="179" t="s">
        <v>184</v>
      </c>
      <c r="E2689" s="179" t="s">
        <v>787</v>
      </c>
      <c r="F2689" s="37">
        <v>3835.43</v>
      </c>
      <c r="G2689" s="179">
        <v>33</v>
      </c>
      <c r="H2689" s="179">
        <v>33</v>
      </c>
      <c r="I2689" s="37">
        <f>Table1[[#This Row],[SumOfPaid]]*Table1[[#This Row],[Actuarial Factor 6/13/22]]</f>
        <v>4774.8653585201891</v>
      </c>
      <c r="J2689" s="33">
        <v>1.2449361241165109</v>
      </c>
      <c r="K2689" s="180" t="s">
        <v>367</v>
      </c>
      <c r="L2689" s="180" t="s">
        <v>805</v>
      </c>
      <c r="M2689" s="181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89" s="181" t="str">
        <f>IFERROR(IF(Table1[[#This Row],[Medicare Rate in CR]]&gt;0,"Y","N"),"N")</f>
        <v>Y</v>
      </c>
      <c r="O2689" s="40">
        <f>Table1[[#This Row],[Medicare Rate in CR]]*Table1[[#This Row],[SumOfUnits]]*Table1[[#This Row],[Actuarial Factor 6/13/22]]</f>
        <v>8187.820394701881</v>
      </c>
      <c r="P268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8187.820394701881</v>
      </c>
      <c r="Q2689" s="40">
        <f>Table1[[#This Row],[Trended Medicare Pricing for all RHCs]]-Table1[[#This Row],[SumOfSFY23 Estimated Payment 6/13/2022]]</f>
        <v>3412.9550361816919</v>
      </c>
      <c r="R2689" s="181">
        <f>Table1[[#This Row],[SumOfUnits]]*Table1[[#This Row],[Actuarial Factor 6/13/22]]</f>
        <v>41.082892095844862</v>
      </c>
    </row>
    <row r="2690" spans="1:18" x14ac:dyDescent="0.2">
      <c r="A2690" s="179" t="s">
        <v>122</v>
      </c>
      <c r="B2690" s="179" t="s">
        <v>832</v>
      </c>
      <c r="C2690" s="179" t="s">
        <v>364</v>
      </c>
      <c r="D2690" s="179" t="s">
        <v>2</v>
      </c>
      <c r="E2690" s="179" t="s">
        <v>800</v>
      </c>
      <c r="F2690" s="37">
        <v>116.59</v>
      </c>
      <c r="G2690" s="179">
        <v>1</v>
      </c>
      <c r="H2690" s="179">
        <v>1</v>
      </c>
      <c r="I2690" s="37">
        <f>Table1[[#This Row],[SumOfPaid]]*Table1[[#This Row],[Actuarial Factor 6/13/22]]</f>
        <v>150.53942341197518</v>
      </c>
      <c r="J2690" s="33">
        <v>1.2911864088856264</v>
      </c>
      <c r="K2690" s="180" t="s">
        <v>367</v>
      </c>
      <c r="L2690" s="180" t="s">
        <v>805</v>
      </c>
      <c r="M2690" s="181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90" s="181" t="str">
        <f>IFERROR(IF(Table1[[#This Row],[Medicare Rate in CR]]&gt;0,"Y","N"),"N")</f>
        <v>Y</v>
      </c>
      <c r="O2690" s="40">
        <f>Table1[[#This Row],[Medicare Rate in CR]]*Table1[[#This Row],[SumOfUnits]]*Table1[[#This Row],[Actuarial Factor 6/13/22]]</f>
        <v>257.33345129090537</v>
      </c>
      <c r="P269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257.33345129090537</v>
      </c>
      <c r="Q2690" s="40">
        <f>Table1[[#This Row],[Trended Medicare Pricing for all RHCs]]-Table1[[#This Row],[SumOfSFY23 Estimated Payment 6/13/2022]]</f>
        <v>106.79402787893019</v>
      </c>
      <c r="R2690" s="181">
        <f>Table1[[#This Row],[SumOfUnits]]*Table1[[#This Row],[Actuarial Factor 6/13/22]]</f>
        <v>1.2911864088856264</v>
      </c>
    </row>
    <row r="2691" spans="1:18" x14ac:dyDescent="0.2">
      <c r="A2691" s="179" t="s">
        <v>122</v>
      </c>
      <c r="B2691" s="179" t="s">
        <v>832</v>
      </c>
      <c r="C2691" s="179" t="s">
        <v>364</v>
      </c>
      <c r="D2691" s="179" t="s">
        <v>2</v>
      </c>
      <c r="E2691" s="179" t="s">
        <v>798</v>
      </c>
      <c r="F2691" s="37">
        <v>4811.0000000000009</v>
      </c>
      <c r="G2691" s="179">
        <v>44</v>
      </c>
      <c r="H2691" s="179">
        <v>44</v>
      </c>
      <c r="I2691" s="37">
        <f>Table1[[#This Row],[SumOfPaid]]*Table1[[#This Row],[Actuarial Factor 6/13/22]]</f>
        <v>7075.0190845359884</v>
      </c>
      <c r="J2691" s="33">
        <v>1.4705922021484072</v>
      </c>
      <c r="K2691" s="180" t="s">
        <v>367</v>
      </c>
      <c r="L2691" s="180" t="s">
        <v>805</v>
      </c>
      <c r="M2691" s="181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91" s="181" t="str">
        <f>IFERROR(IF(Table1[[#This Row],[Medicare Rate in CR]]&gt;0,"Y","N"),"N")</f>
        <v>Y</v>
      </c>
      <c r="O2691" s="40">
        <f>Table1[[#This Row],[Medicare Rate in CR]]*Table1[[#This Row],[SumOfUnits]]*Table1[[#This Row],[Actuarial Factor 6/13/22]]</f>
        <v>12895.917139079815</v>
      </c>
      <c r="P269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12895.917139079815</v>
      </c>
      <c r="Q2691" s="40">
        <f>Table1[[#This Row],[Trended Medicare Pricing for all RHCs]]-Table1[[#This Row],[SumOfSFY23 Estimated Payment 6/13/2022]]</f>
        <v>5820.8980545438262</v>
      </c>
      <c r="R2691" s="181">
        <f>Table1[[#This Row],[SumOfUnits]]*Table1[[#This Row],[Actuarial Factor 6/13/22]]</f>
        <v>64.706056894529922</v>
      </c>
    </row>
    <row r="2692" spans="1:18" x14ac:dyDescent="0.2">
      <c r="A2692" s="179" t="s">
        <v>122</v>
      </c>
      <c r="B2692" s="179" t="s">
        <v>832</v>
      </c>
      <c r="C2692" s="179" t="s">
        <v>364</v>
      </c>
      <c r="D2692" s="179" t="s">
        <v>2</v>
      </c>
      <c r="E2692" s="179" t="s">
        <v>799</v>
      </c>
      <c r="F2692" s="37">
        <v>3478.2</v>
      </c>
      <c r="G2692" s="179">
        <v>32</v>
      </c>
      <c r="H2692" s="179">
        <v>32</v>
      </c>
      <c r="I2692" s="37">
        <f>Table1[[#This Row],[SumOfPaid]]*Table1[[#This Row],[Actuarial Factor 6/13/22]]</f>
        <v>4306.7129591532621</v>
      </c>
      <c r="J2692" s="33">
        <v>1.2382016442853379</v>
      </c>
      <c r="K2692" s="180" t="s">
        <v>367</v>
      </c>
      <c r="L2692" s="180" t="s">
        <v>805</v>
      </c>
      <c r="M2692" s="181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92" s="181" t="str">
        <f>IFERROR(IF(Table1[[#This Row],[Medicare Rate in CR]]&gt;0,"Y","N"),"N")</f>
        <v>Y</v>
      </c>
      <c r="O2692" s="40">
        <f>Table1[[#This Row],[Medicare Rate in CR]]*Table1[[#This Row],[SumOfUnits]]*Table1[[#This Row],[Actuarial Factor 6/13/22]]</f>
        <v>7896.754806594171</v>
      </c>
      <c r="P269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7896.754806594171</v>
      </c>
      <c r="Q2692" s="40">
        <f>Table1[[#This Row],[Trended Medicare Pricing for all RHCs]]-Table1[[#This Row],[SumOfSFY23 Estimated Payment 6/13/2022]]</f>
        <v>3590.0418474409089</v>
      </c>
      <c r="R2692" s="181">
        <f>Table1[[#This Row],[SumOfUnits]]*Table1[[#This Row],[Actuarial Factor 6/13/22]]</f>
        <v>39.622452617130811</v>
      </c>
    </row>
    <row r="2693" spans="1:18" x14ac:dyDescent="0.2">
      <c r="A2693" s="179" t="s">
        <v>122</v>
      </c>
      <c r="B2693" s="179" t="s">
        <v>832</v>
      </c>
      <c r="C2693" s="179" t="s">
        <v>364</v>
      </c>
      <c r="D2693" s="179" t="s">
        <v>185</v>
      </c>
      <c r="E2693" s="179" t="s">
        <v>794</v>
      </c>
      <c r="F2693" s="37">
        <v>689.22</v>
      </c>
      <c r="G2693" s="179">
        <v>6</v>
      </c>
      <c r="H2693" s="179">
        <v>6</v>
      </c>
      <c r="I2693" s="37">
        <f>Table1[[#This Row],[SumOfPaid]]*Table1[[#This Row],[Actuarial Factor 6/13/22]]</f>
        <v>748.04925903338744</v>
      </c>
      <c r="J2693" s="33">
        <v>1.0853562854145082</v>
      </c>
      <c r="K2693" s="180" t="s">
        <v>367</v>
      </c>
      <c r="L2693" s="180" t="s">
        <v>805</v>
      </c>
      <c r="M2693" s="181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93" s="181" t="str">
        <f>IFERROR(IF(Table1[[#This Row],[Medicare Rate in CR]]&gt;0,"Y","N"),"N")</f>
        <v>Y</v>
      </c>
      <c r="O2693" s="40">
        <f>Table1[[#This Row],[Medicare Rate in CR]]*Table1[[#This Row],[SumOfUnits]]*Table1[[#This Row],[Actuarial Factor 6/13/22]]</f>
        <v>1297.8690460986691</v>
      </c>
      <c r="P269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1297.8690460986691</v>
      </c>
      <c r="Q2693" s="40">
        <f>Table1[[#This Row],[Trended Medicare Pricing for all RHCs]]-Table1[[#This Row],[SumOfSFY23 Estimated Payment 6/13/2022]]</f>
        <v>549.81978706528162</v>
      </c>
      <c r="R2693" s="181">
        <f>Table1[[#This Row],[SumOfUnits]]*Table1[[#This Row],[Actuarial Factor 6/13/22]]</f>
        <v>6.5121377124870499</v>
      </c>
    </row>
    <row r="2694" spans="1:18" x14ac:dyDescent="0.2">
      <c r="A2694" s="179" t="s">
        <v>122</v>
      </c>
      <c r="B2694" s="179" t="s">
        <v>832</v>
      </c>
      <c r="C2694" s="179" t="s">
        <v>364</v>
      </c>
      <c r="D2694" s="179" t="s">
        <v>185</v>
      </c>
      <c r="E2694" s="179" t="s">
        <v>797</v>
      </c>
      <c r="F2694" s="37">
        <v>18245.86</v>
      </c>
      <c r="G2694" s="179">
        <v>158</v>
      </c>
      <c r="H2694" s="179">
        <v>158</v>
      </c>
      <c r="I2694" s="37">
        <f>Table1[[#This Row],[SumOfPaid]]*Table1[[#This Row],[Actuarial Factor 6/13/22]]</f>
        <v>15243.213830928404</v>
      </c>
      <c r="J2694" s="33">
        <v>0.83543411113142396</v>
      </c>
      <c r="K2694" s="180" t="s">
        <v>367</v>
      </c>
      <c r="L2694" s="180" t="s">
        <v>805</v>
      </c>
      <c r="M2694" s="181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94" s="181" t="str">
        <f>IFERROR(IF(Table1[[#This Row],[Medicare Rate in CR]]&gt;0,"Y","N"),"N")</f>
        <v>Y</v>
      </c>
      <c r="O2694" s="40">
        <f>Table1[[#This Row],[Medicare Rate in CR]]*Table1[[#This Row],[SumOfUnits]]*Table1[[#This Row],[Actuarial Factor 6/13/22]]</f>
        <v>26307.318899061862</v>
      </c>
      <c r="P269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26307.318899061862</v>
      </c>
      <c r="Q2694" s="40">
        <f>Table1[[#This Row],[Trended Medicare Pricing for all RHCs]]-Table1[[#This Row],[SumOfSFY23 Estimated Payment 6/13/2022]]</f>
        <v>11064.105068133458</v>
      </c>
      <c r="R2694" s="181">
        <f>Table1[[#This Row],[SumOfUnits]]*Table1[[#This Row],[Actuarial Factor 6/13/22]]</f>
        <v>131.99858955876499</v>
      </c>
    </row>
    <row r="2695" spans="1:18" x14ac:dyDescent="0.2">
      <c r="A2695" s="179" t="s">
        <v>122</v>
      </c>
      <c r="B2695" s="179" t="s">
        <v>832</v>
      </c>
      <c r="C2695" s="179" t="s">
        <v>364</v>
      </c>
      <c r="D2695" s="179" t="s">
        <v>185</v>
      </c>
      <c r="E2695" s="179" t="s">
        <v>796</v>
      </c>
      <c r="F2695" s="37">
        <v>4346.2299999999996</v>
      </c>
      <c r="G2695" s="179">
        <v>38</v>
      </c>
      <c r="H2695" s="179">
        <v>38</v>
      </c>
      <c r="I2695" s="37">
        <f>Table1[[#This Row],[SumOfPaid]]*Table1[[#This Row],[Actuarial Factor 6/13/22]]</f>
        <v>4325.8884598907653</v>
      </c>
      <c r="J2695" s="33">
        <v>0.99531972764689536</v>
      </c>
      <c r="K2695" s="180" t="s">
        <v>367</v>
      </c>
      <c r="L2695" s="180" t="s">
        <v>805</v>
      </c>
      <c r="M2695" s="181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95" s="181" t="str">
        <f>IFERROR(IF(Table1[[#This Row],[Medicare Rate in CR]]&gt;0,"Y","N"),"N")</f>
        <v>Y</v>
      </c>
      <c r="O2695" s="40">
        <f>Table1[[#This Row],[Medicare Rate in CR]]*Table1[[#This Row],[SumOfUnits]]*Table1[[#This Row],[Actuarial Factor 6/13/22]]</f>
        <v>7537.9544253609974</v>
      </c>
      <c r="P269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7537.9544253609974</v>
      </c>
      <c r="Q2695" s="40">
        <f>Table1[[#This Row],[Trended Medicare Pricing for all RHCs]]-Table1[[#This Row],[SumOfSFY23 Estimated Payment 6/13/2022]]</f>
        <v>3212.0659654702322</v>
      </c>
      <c r="R2695" s="181">
        <f>Table1[[#This Row],[SumOfUnits]]*Table1[[#This Row],[Actuarial Factor 6/13/22]]</f>
        <v>37.822149650582027</v>
      </c>
    </row>
    <row r="2696" spans="1:18" x14ac:dyDescent="0.2">
      <c r="A2696" s="179" t="s">
        <v>122</v>
      </c>
      <c r="B2696" s="179" t="s">
        <v>832</v>
      </c>
      <c r="C2696" s="179" t="s">
        <v>364</v>
      </c>
      <c r="D2696" s="179" t="s">
        <v>185</v>
      </c>
      <c r="E2696" s="179" t="s">
        <v>795</v>
      </c>
      <c r="F2696" s="37">
        <v>109018.58</v>
      </c>
      <c r="G2696" s="179">
        <v>944</v>
      </c>
      <c r="H2696" s="179">
        <v>944</v>
      </c>
      <c r="I2696" s="37">
        <f>Table1[[#This Row],[SumOfPaid]]*Table1[[#This Row],[Actuarial Factor 6/13/22]]</f>
        <v>126817.45241608388</v>
      </c>
      <c r="J2696" s="33">
        <v>1.1632645776168051</v>
      </c>
      <c r="K2696" s="180" t="s">
        <v>367</v>
      </c>
      <c r="L2696" s="180" t="s">
        <v>805</v>
      </c>
      <c r="M2696" s="181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96" s="181" t="str">
        <f>IFERROR(IF(Table1[[#This Row],[Medicare Rate in CR]]&gt;0,"Y","N"),"N")</f>
        <v>Y</v>
      </c>
      <c r="O2696" s="40">
        <f>Table1[[#This Row],[Medicare Rate in CR]]*Table1[[#This Row],[SumOfUnits]]*Table1[[#This Row],[Actuarial Factor 6/13/22]]</f>
        <v>218855.66702116362</v>
      </c>
      <c r="P269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218855.66702116362</v>
      </c>
      <c r="Q2696" s="40">
        <f>Table1[[#This Row],[Trended Medicare Pricing for all RHCs]]-Table1[[#This Row],[SumOfSFY23 Estimated Payment 6/13/2022]]</f>
        <v>92038.214605079746</v>
      </c>
      <c r="R2696" s="181">
        <f>Table1[[#This Row],[SumOfUnits]]*Table1[[#This Row],[Actuarial Factor 6/13/22]]</f>
        <v>1098.121761270264</v>
      </c>
    </row>
    <row r="2697" spans="1:18" x14ac:dyDescent="0.2">
      <c r="A2697" s="179" t="s">
        <v>122</v>
      </c>
      <c r="B2697" s="179" t="s">
        <v>832</v>
      </c>
      <c r="C2697" s="179" t="s">
        <v>192</v>
      </c>
      <c r="D2697" s="179" t="s">
        <v>184</v>
      </c>
      <c r="E2697" s="179" t="s">
        <v>789</v>
      </c>
      <c r="F2697" s="37">
        <v>116.59</v>
      </c>
      <c r="G2697" s="179">
        <v>1</v>
      </c>
      <c r="H2697" s="179">
        <v>1</v>
      </c>
      <c r="I2697" s="37">
        <f>Table1[[#This Row],[SumOfPaid]]*Table1[[#This Row],[Actuarial Factor 6/13/22]]</f>
        <v>160.78999882428496</v>
      </c>
      <c r="J2697" s="33">
        <v>1.3791062597502783</v>
      </c>
      <c r="K2697" s="180" t="s">
        <v>367</v>
      </c>
      <c r="L2697" s="180" t="s">
        <v>805</v>
      </c>
      <c r="M2697" s="181">
        <f>IFERROR(INDEX(FreeStand_MedicareCRs!E:E,MATCH(Table1[[#This Row],[Medicare Number]],FreeStand_MedicareCRs!A:A,0)),INDEX(HospitalBased_Mdcr_Rates!G:G,MATCH(Table1[[#This Row],[Medicare Number]],HospitalBased_Mdcr_Rates!E:E,0)))</f>
        <v>199.3</v>
      </c>
      <c r="N2697" s="181" t="str">
        <f>IFERROR(IF(Table1[[#This Row],[Medicare Rate in CR]]&gt;0,"Y","N"),"N")</f>
        <v>Y</v>
      </c>
      <c r="O2697" s="40">
        <f>Table1[[#This Row],[Medicare Rate in CR]]*Table1[[#This Row],[SumOfUnits]]*Table1[[#This Row],[Actuarial Factor 6/13/22]]</f>
        <v>274.85587756823048</v>
      </c>
      <c r="P269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274.85587756823048</v>
      </c>
      <c r="Q2697" s="40">
        <f>Table1[[#This Row],[Trended Medicare Pricing for all RHCs]]-Table1[[#This Row],[SumOfSFY23 Estimated Payment 6/13/2022]]</f>
        <v>114.06587874394552</v>
      </c>
      <c r="R2697" s="181">
        <f>Table1[[#This Row],[SumOfUnits]]*Table1[[#This Row],[Actuarial Factor 6/13/22]]</f>
        <v>1.3791062597502783</v>
      </c>
    </row>
    <row r="2698" spans="1:18" x14ac:dyDescent="0.2">
      <c r="A2698" s="179" t="s">
        <v>123</v>
      </c>
      <c r="B2698" s="179" t="s">
        <v>619</v>
      </c>
      <c r="C2698" s="179" t="s">
        <v>421</v>
      </c>
      <c r="D2698" s="179" t="s">
        <v>184</v>
      </c>
      <c r="E2698" s="179" t="s">
        <v>790</v>
      </c>
      <c r="F2698" s="37">
        <v>127.06</v>
      </c>
      <c r="G2698" s="179">
        <v>2</v>
      </c>
      <c r="H2698" s="179">
        <v>2</v>
      </c>
      <c r="I2698" s="37">
        <f>Table1[[#This Row],[SumOfPaid]]*Table1[[#This Row],[Actuarial Factor 6/13/22]]</f>
        <v>255.27838990152884</v>
      </c>
      <c r="J2698" s="33">
        <v>2.0091168731428368</v>
      </c>
      <c r="K2698" s="180" t="s">
        <v>204</v>
      </c>
      <c r="L2698" s="180" t="s">
        <v>805</v>
      </c>
      <c r="M2698" s="181">
        <f>IFERROR(INDEX(FreeStand_MedicareCRs!E:E,MATCH(Table1[[#This Row],[Medicare Number]],FreeStand_MedicareCRs!A:A,0)),INDEX(HospitalBased_Mdcr_Rates!G:G,MATCH(Table1[[#This Row],[Medicare Number]],HospitalBased_Mdcr_Rates!E:E,0)))</f>
        <v>215.5</v>
      </c>
      <c r="N2698" s="181" t="str">
        <f>IFERROR(IF(Table1[[#This Row],[Medicare Rate in CR]]&gt;0,"Y","N"),"N")</f>
        <v>Y</v>
      </c>
      <c r="O2698" s="40">
        <f>Table1[[#This Row],[Medicare Rate in CR]]*Table1[[#This Row],[SumOfUnits]]*Table1[[#This Row],[Actuarial Factor 6/13/22]]</f>
        <v>865.92937232456268</v>
      </c>
      <c r="P269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865.92937232456268</v>
      </c>
      <c r="Q2698" s="40">
        <f>Table1[[#This Row],[Trended Medicare Pricing for all RHCs]]-Table1[[#This Row],[SumOfSFY23 Estimated Payment 6/13/2022]]</f>
        <v>610.65098242303384</v>
      </c>
      <c r="R2698" s="181">
        <f>Table1[[#This Row],[SumOfUnits]]*Table1[[#This Row],[Actuarial Factor 6/13/22]]</f>
        <v>4.0182337462856736</v>
      </c>
    </row>
    <row r="2699" spans="1:18" x14ac:dyDescent="0.2">
      <c r="A2699" s="179" t="s">
        <v>123</v>
      </c>
      <c r="B2699" s="179" t="s">
        <v>619</v>
      </c>
      <c r="C2699" s="179" t="s">
        <v>408</v>
      </c>
      <c r="D2699" s="179" t="s">
        <v>184</v>
      </c>
      <c r="E2699" s="179" t="s">
        <v>792</v>
      </c>
      <c r="F2699" s="37">
        <v>62.59</v>
      </c>
      <c r="G2699" s="179">
        <v>1</v>
      </c>
      <c r="H2699" s="179">
        <v>1</v>
      </c>
      <c r="I2699" s="37">
        <f>Table1[[#This Row],[SumOfPaid]]*Table1[[#This Row],[Actuarial Factor 6/13/22]]</f>
        <v>112.96860147699574</v>
      </c>
      <c r="J2699" s="33">
        <v>1.804898569691576</v>
      </c>
      <c r="K2699" s="180" t="s">
        <v>204</v>
      </c>
      <c r="L2699" s="180" t="s">
        <v>805</v>
      </c>
      <c r="M2699" s="181">
        <f>IFERROR(INDEX(FreeStand_MedicareCRs!E:E,MATCH(Table1[[#This Row],[Medicare Number]],FreeStand_MedicareCRs!A:A,0)),INDEX(HospitalBased_Mdcr_Rates!G:G,MATCH(Table1[[#This Row],[Medicare Number]],HospitalBased_Mdcr_Rates!E:E,0)))</f>
        <v>215.5</v>
      </c>
      <c r="N2699" s="181" t="str">
        <f>IFERROR(IF(Table1[[#This Row],[Medicare Rate in CR]]&gt;0,"Y","N"),"N")</f>
        <v>Y</v>
      </c>
      <c r="O2699" s="40">
        <f>Table1[[#This Row],[Medicare Rate in CR]]*Table1[[#This Row],[SumOfUnits]]*Table1[[#This Row],[Actuarial Factor 6/13/22]]</f>
        <v>388.95564176853463</v>
      </c>
      <c r="P269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388.95564176853463</v>
      </c>
      <c r="Q2699" s="40">
        <f>Table1[[#This Row],[Trended Medicare Pricing for all RHCs]]-Table1[[#This Row],[SumOfSFY23 Estimated Payment 6/13/2022]]</f>
        <v>275.9870402915389</v>
      </c>
      <c r="R2699" s="181">
        <f>Table1[[#This Row],[SumOfUnits]]*Table1[[#This Row],[Actuarial Factor 6/13/22]]</f>
        <v>1.804898569691576</v>
      </c>
    </row>
    <row r="2700" spans="1:18" x14ac:dyDescent="0.2">
      <c r="A2700" s="179" t="s">
        <v>123</v>
      </c>
      <c r="B2700" s="179" t="s">
        <v>619</v>
      </c>
      <c r="C2700" s="179" t="s">
        <v>408</v>
      </c>
      <c r="D2700" s="179" t="s">
        <v>184</v>
      </c>
      <c r="E2700" s="179" t="s">
        <v>789</v>
      </c>
      <c r="F2700" s="37">
        <v>62.59</v>
      </c>
      <c r="G2700" s="179">
        <v>1</v>
      </c>
      <c r="H2700" s="179">
        <v>1</v>
      </c>
      <c r="I2700" s="37">
        <f>Table1[[#This Row],[SumOfPaid]]*Table1[[#This Row],[Actuarial Factor 6/13/22]]</f>
        <v>94.375098824534263</v>
      </c>
      <c r="J2700" s="33">
        <v>1.5078303055525524</v>
      </c>
      <c r="K2700" s="180" t="s">
        <v>204</v>
      </c>
      <c r="L2700" s="180" t="s">
        <v>805</v>
      </c>
      <c r="M2700" s="181">
        <f>IFERROR(INDEX(FreeStand_MedicareCRs!E:E,MATCH(Table1[[#This Row],[Medicare Number]],FreeStand_MedicareCRs!A:A,0)),INDEX(HospitalBased_Mdcr_Rates!G:G,MATCH(Table1[[#This Row],[Medicare Number]],HospitalBased_Mdcr_Rates!E:E,0)))</f>
        <v>215.5</v>
      </c>
      <c r="N2700" s="181" t="str">
        <f>IFERROR(IF(Table1[[#This Row],[Medicare Rate in CR]]&gt;0,"Y","N"),"N")</f>
        <v>Y</v>
      </c>
      <c r="O2700" s="40">
        <f>Table1[[#This Row],[Medicare Rate in CR]]*Table1[[#This Row],[SumOfUnits]]*Table1[[#This Row],[Actuarial Factor 6/13/22]]</f>
        <v>324.93743084657501</v>
      </c>
      <c r="P270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324.93743084657501</v>
      </c>
      <c r="Q2700" s="40">
        <f>Table1[[#This Row],[Trended Medicare Pricing for all RHCs]]-Table1[[#This Row],[SumOfSFY23 Estimated Payment 6/13/2022]]</f>
        <v>230.56233202204075</v>
      </c>
      <c r="R2700" s="181">
        <f>Table1[[#This Row],[SumOfUnits]]*Table1[[#This Row],[Actuarial Factor 6/13/22]]</f>
        <v>1.5078303055525524</v>
      </c>
    </row>
    <row r="2701" spans="1:18" x14ac:dyDescent="0.2">
      <c r="A2701" s="179" t="s">
        <v>123</v>
      </c>
      <c r="B2701" s="179" t="s">
        <v>619</v>
      </c>
      <c r="C2701" s="179" t="s">
        <v>381</v>
      </c>
      <c r="D2701" s="179" t="s">
        <v>184</v>
      </c>
      <c r="E2701" s="179" t="s">
        <v>792</v>
      </c>
      <c r="F2701" s="37">
        <v>62.59</v>
      </c>
      <c r="G2701" s="179">
        <v>1</v>
      </c>
      <c r="H2701" s="179">
        <v>1</v>
      </c>
      <c r="I2701" s="37">
        <f>Table1[[#This Row],[SumOfPaid]]*Table1[[#This Row],[Actuarial Factor 6/13/22]]</f>
        <v>88.811286377480883</v>
      </c>
      <c r="J2701" s="33">
        <v>1.4189373123099678</v>
      </c>
      <c r="K2701" s="180" t="s">
        <v>204</v>
      </c>
      <c r="L2701" s="180" t="s">
        <v>805</v>
      </c>
      <c r="M2701" s="181">
        <f>IFERROR(INDEX(FreeStand_MedicareCRs!E:E,MATCH(Table1[[#This Row],[Medicare Number]],FreeStand_MedicareCRs!A:A,0)),INDEX(HospitalBased_Mdcr_Rates!G:G,MATCH(Table1[[#This Row],[Medicare Number]],HospitalBased_Mdcr_Rates!E:E,0)))</f>
        <v>215.5</v>
      </c>
      <c r="N2701" s="181" t="str">
        <f>IFERROR(IF(Table1[[#This Row],[Medicare Rate in CR]]&gt;0,"Y","N"),"N")</f>
        <v>Y</v>
      </c>
      <c r="O2701" s="40">
        <f>Table1[[#This Row],[Medicare Rate in CR]]*Table1[[#This Row],[SumOfUnits]]*Table1[[#This Row],[Actuarial Factor 6/13/22]]</f>
        <v>305.78099080279804</v>
      </c>
      <c r="P270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305.78099080279804</v>
      </c>
      <c r="Q2701" s="40">
        <f>Table1[[#This Row],[Trended Medicare Pricing for all RHCs]]-Table1[[#This Row],[SumOfSFY23 Estimated Payment 6/13/2022]]</f>
        <v>216.96970442531716</v>
      </c>
      <c r="R2701" s="181">
        <f>Table1[[#This Row],[SumOfUnits]]*Table1[[#This Row],[Actuarial Factor 6/13/22]]</f>
        <v>1.4189373123099678</v>
      </c>
    </row>
    <row r="2702" spans="1:18" x14ac:dyDescent="0.2">
      <c r="A2702" s="179" t="s">
        <v>123</v>
      </c>
      <c r="B2702" s="179" t="s">
        <v>619</v>
      </c>
      <c r="C2702" s="179" t="s">
        <v>381</v>
      </c>
      <c r="D2702" s="179" t="s">
        <v>184</v>
      </c>
      <c r="E2702" s="179" t="s">
        <v>789</v>
      </c>
      <c r="F2702" s="37">
        <v>62.59</v>
      </c>
      <c r="G2702" s="179">
        <v>1</v>
      </c>
      <c r="H2702" s="179">
        <v>1</v>
      </c>
      <c r="I2702" s="37">
        <f>Table1[[#This Row],[SumOfPaid]]*Table1[[#This Row],[Actuarial Factor 6/13/22]]</f>
        <v>93.030088897622306</v>
      </c>
      <c r="J2702" s="33">
        <v>1.4863410911906423</v>
      </c>
      <c r="K2702" s="180" t="s">
        <v>204</v>
      </c>
      <c r="L2702" s="180" t="s">
        <v>805</v>
      </c>
      <c r="M2702" s="181">
        <f>IFERROR(INDEX(FreeStand_MedicareCRs!E:E,MATCH(Table1[[#This Row],[Medicare Number]],FreeStand_MedicareCRs!A:A,0)),INDEX(HospitalBased_Mdcr_Rates!G:G,MATCH(Table1[[#This Row],[Medicare Number]],HospitalBased_Mdcr_Rates!E:E,0)))</f>
        <v>215.5</v>
      </c>
      <c r="N2702" s="181" t="str">
        <f>IFERROR(IF(Table1[[#This Row],[Medicare Rate in CR]]&gt;0,"Y","N"),"N")</f>
        <v>Y</v>
      </c>
      <c r="O2702" s="40">
        <f>Table1[[#This Row],[Medicare Rate in CR]]*Table1[[#This Row],[SumOfUnits]]*Table1[[#This Row],[Actuarial Factor 6/13/22]]</f>
        <v>320.30650515158339</v>
      </c>
      <c r="P270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320.30650515158339</v>
      </c>
      <c r="Q2702" s="40">
        <f>Table1[[#This Row],[Trended Medicare Pricing for all RHCs]]-Table1[[#This Row],[SumOfSFY23 Estimated Payment 6/13/2022]]</f>
        <v>227.27641625396109</v>
      </c>
      <c r="R2702" s="181">
        <f>Table1[[#This Row],[SumOfUnits]]*Table1[[#This Row],[Actuarial Factor 6/13/22]]</f>
        <v>1.4863410911906423</v>
      </c>
    </row>
    <row r="2703" spans="1:18" x14ac:dyDescent="0.2">
      <c r="A2703" s="179" t="s">
        <v>123</v>
      </c>
      <c r="B2703" s="179" t="s">
        <v>619</v>
      </c>
      <c r="C2703" s="179" t="s">
        <v>381</v>
      </c>
      <c r="D2703" s="179" t="s">
        <v>2</v>
      </c>
      <c r="E2703" s="179" t="s">
        <v>798</v>
      </c>
      <c r="F2703" s="37">
        <v>62.59</v>
      </c>
      <c r="G2703" s="179">
        <v>1</v>
      </c>
      <c r="H2703" s="179">
        <v>1</v>
      </c>
      <c r="I2703" s="37">
        <f>Table1[[#This Row],[SumOfPaid]]*Table1[[#This Row],[Actuarial Factor 6/13/22]]</f>
        <v>93.566405467833476</v>
      </c>
      <c r="J2703" s="33">
        <v>1.4949098173483539</v>
      </c>
      <c r="K2703" s="180" t="s">
        <v>204</v>
      </c>
      <c r="L2703" s="180" t="s">
        <v>805</v>
      </c>
      <c r="M2703" s="181">
        <f>IFERROR(INDEX(FreeStand_MedicareCRs!E:E,MATCH(Table1[[#This Row],[Medicare Number]],FreeStand_MedicareCRs!A:A,0)),INDEX(HospitalBased_Mdcr_Rates!G:G,MATCH(Table1[[#This Row],[Medicare Number]],HospitalBased_Mdcr_Rates!E:E,0)))</f>
        <v>215.5</v>
      </c>
      <c r="N2703" s="181" t="str">
        <f>IFERROR(IF(Table1[[#This Row],[Medicare Rate in CR]]&gt;0,"Y","N"),"N")</f>
        <v>Y</v>
      </c>
      <c r="O2703" s="40">
        <f>Table1[[#This Row],[Medicare Rate in CR]]*Table1[[#This Row],[SumOfUnits]]*Table1[[#This Row],[Actuarial Factor 6/13/22]]</f>
        <v>322.1530656385703</v>
      </c>
      <c r="P270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322.1530656385703</v>
      </c>
      <c r="Q2703" s="40">
        <f>Table1[[#This Row],[Trended Medicare Pricing for all RHCs]]-Table1[[#This Row],[SumOfSFY23 Estimated Payment 6/13/2022]]</f>
        <v>228.58666017073682</v>
      </c>
      <c r="R2703" s="181">
        <f>Table1[[#This Row],[SumOfUnits]]*Table1[[#This Row],[Actuarial Factor 6/13/22]]</f>
        <v>1.4949098173483539</v>
      </c>
    </row>
    <row r="2704" spans="1:18" x14ac:dyDescent="0.2">
      <c r="A2704" s="179" t="s">
        <v>123</v>
      </c>
      <c r="B2704" s="179" t="s">
        <v>619</v>
      </c>
      <c r="C2704" s="179" t="s">
        <v>220</v>
      </c>
      <c r="D2704" s="179" t="s">
        <v>184</v>
      </c>
      <c r="E2704" s="179" t="s">
        <v>788</v>
      </c>
      <c r="F2704" s="37">
        <v>62.59</v>
      </c>
      <c r="G2704" s="179">
        <v>1</v>
      </c>
      <c r="H2704" s="179">
        <v>1</v>
      </c>
      <c r="I2704" s="37">
        <f>Table1[[#This Row],[SumOfPaid]]*Table1[[#This Row],[Actuarial Factor 6/13/22]]</f>
        <v>119.39249068991533</v>
      </c>
      <c r="J2704" s="33">
        <v>1.9075330035135856</v>
      </c>
      <c r="K2704" s="180" t="s">
        <v>204</v>
      </c>
      <c r="L2704" s="180" t="s">
        <v>805</v>
      </c>
      <c r="M2704" s="181">
        <f>IFERROR(INDEX(FreeStand_MedicareCRs!E:E,MATCH(Table1[[#This Row],[Medicare Number]],FreeStand_MedicareCRs!A:A,0)),INDEX(HospitalBased_Mdcr_Rates!G:G,MATCH(Table1[[#This Row],[Medicare Number]],HospitalBased_Mdcr_Rates!E:E,0)))</f>
        <v>215.5</v>
      </c>
      <c r="N2704" s="181" t="str">
        <f>IFERROR(IF(Table1[[#This Row],[Medicare Rate in CR]]&gt;0,"Y","N"),"N")</f>
        <v>Y</v>
      </c>
      <c r="O2704" s="40">
        <f>Table1[[#This Row],[Medicare Rate in CR]]*Table1[[#This Row],[SumOfUnits]]*Table1[[#This Row],[Actuarial Factor 6/13/22]]</f>
        <v>411.07336225717768</v>
      </c>
      <c r="P270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411.07336225717768</v>
      </c>
      <c r="Q2704" s="40">
        <f>Table1[[#This Row],[Trended Medicare Pricing for all RHCs]]-Table1[[#This Row],[SumOfSFY23 Estimated Payment 6/13/2022]]</f>
        <v>291.68087156726233</v>
      </c>
      <c r="R2704" s="181">
        <f>Table1[[#This Row],[SumOfUnits]]*Table1[[#This Row],[Actuarial Factor 6/13/22]]</f>
        <v>1.9075330035135856</v>
      </c>
    </row>
    <row r="2705" spans="1:18" x14ac:dyDescent="0.2">
      <c r="A2705" s="179" t="s">
        <v>123</v>
      </c>
      <c r="B2705" s="179" t="s">
        <v>619</v>
      </c>
      <c r="C2705" s="179" t="s">
        <v>192</v>
      </c>
      <c r="D2705" s="179" t="s">
        <v>184</v>
      </c>
      <c r="E2705" s="179" t="s">
        <v>792</v>
      </c>
      <c r="F2705" s="37">
        <v>936.1</v>
      </c>
      <c r="G2705" s="179">
        <v>5</v>
      </c>
      <c r="H2705" s="179">
        <v>5</v>
      </c>
      <c r="I2705" s="37">
        <f>Table1[[#This Row],[SumOfPaid]]*Table1[[#This Row],[Actuarial Factor 6/13/22]]</f>
        <v>1266.720106799889</v>
      </c>
      <c r="J2705" s="33">
        <v>1.3531888759746704</v>
      </c>
      <c r="K2705" s="180" t="s">
        <v>204</v>
      </c>
      <c r="L2705" s="180" t="s">
        <v>805</v>
      </c>
      <c r="M2705" s="181">
        <f>IFERROR(INDEX(FreeStand_MedicareCRs!E:E,MATCH(Table1[[#This Row],[Medicare Number]],FreeStand_MedicareCRs!A:A,0)),INDEX(HospitalBased_Mdcr_Rates!G:G,MATCH(Table1[[#This Row],[Medicare Number]],HospitalBased_Mdcr_Rates!E:E,0)))</f>
        <v>215.5</v>
      </c>
      <c r="N2705" s="181" t="str">
        <f>IFERROR(IF(Table1[[#This Row],[Medicare Rate in CR]]&gt;0,"Y","N"),"N")</f>
        <v>Y</v>
      </c>
      <c r="O2705" s="40">
        <f>Table1[[#This Row],[Medicare Rate in CR]]*Table1[[#This Row],[SumOfUnits]]*Table1[[#This Row],[Actuarial Factor 6/13/22]]</f>
        <v>1458.0610138627073</v>
      </c>
      <c r="P270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1458.0610138627073</v>
      </c>
      <c r="Q2705" s="40">
        <f>Table1[[#This Row],[Trended Medicare Pricing for all RHCs]]-Table1[[#This Row],[SumOfSFY23 Estimated Payment 6/13/2022]]</f>
        <v>191.34090706281836</v>
      </c>
      <c r="R2705" s="181">
        <f>Table1[[#This Row],[SumOfUnits]]*Table1[[#This Row],[Actuarial Factor 6/13/22]]</f>
        <v>6.7659443798733516</v>
      </c>
    </row>
    <row r="2706" spans="1:18" x14ac:dyDescent="0.2">
      <c r="A2706" s="179" t="s">
        <v>123</v>
      </c>
      <c r="B2706" s="179" t="s">
        <v>619</v>
      </c>
      <c r="C2706" s="179" t="s">
        <v>192</v>
      </c>
      <c r="D2706" s="179" t="s">
        <v>184</v>
      </c>
      <c r="E2706" s="179" t="s">
        <v>786</v>
      </c>
      <c r="F2706" s="37">
        <v>378.36</v>
      </c>
      <c r="G2706" s="179">
        <v>6</v>
      </c>
      <c r="H2706" s="179">
        <v>6</v>
      </c>
      <c r="I2706" s="37">
        <f>Table1[[#This Row],[SumOfPaid]]*Table1[[#This Row],[Actuarial Factor 6/13/22]]</f>
        <v>495.80501472866973</v>
      </c>
      <c r="J2706" s="33">
        <v>1.3104054729058825</v>
      </c>
      <c r="K2706" s="180" t="s">
        <v>204</v>
      </c>
      <c r="L2706" s="180" t="s">
        <v>805</v>
      </c>
      <c r="M2706" s="181">
        <f>IFERROR(INDEX(FreeStand_MedicareCRs!E:E,MATCH(Table1[[#This Row],[Medicare Number]],FreeStand_MedicareCRs!A:A,0)),INDEX(HospitalBased_Mdcr_Rates!G:G,MATCH(Table1[[#This Row],[Medicare Number]],HospitalBased_Mdcr_Rates!E:E,0)))</f>
        <v>215.5</v>
      </c>
      <c r="N2706" s="181" t="str">
        <f>IFERROR(IF(Table1[[#This Row],[Medicare Rate in CR]]&gt;0,"Y","N"),"N")</f>
        <v>Y</v>
      </c>
      <c r="O2706" s="40">
        <f>Table1[[#This Row],[Medicare Rate in CR]]*Table1[[#This Row],[SumOfUnits]]*Table1[[#This Row],[Actuarial Factor 6/13/22]]</f>
        <v>1694.3542764673061</v>
      </c>
      <c r="P270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1694.3542764673061</v>
      </c>
      <c r="Q2706" s="40">
        <f>Table1[[#This Row],[Trended Medicare Pricing for all RHCs]]-Table1[[#This Row],[SumOfSFY23 Estimated Payment 6/13/2022]]</f>
        <v>1198.5492617386365</v>
      </c>
      <c r="R2706" s="181">
        <f>Table1[[#This Row],[SumOfUnits]]*Table1[[#This Row],[Actuarial Factor 6/13/22]]</f>
        <v>7.8624328374352945</v>
      </c>
    </row>
    <row r="2707" spans="1:18" x14ac:dyDescent="0.2">
      <c r="A2707" s="179" t="s">
        <v>123</v>
      </c>
      <c r="B2707" s="179" t="s">
        <v>619</v>
      </c>
      <c r="C2707" s="179" t="s">
        <v>192</v>
      </c>
      <c r="D2707" s="179" t="s">
        <v>184</v>
      </c>
      <c r="E2707" s="179" t="s">
        <v>790</v>
      </c>
      <c r="F2707" s="37">
        <v>3449.8300000000004</v>
      </c>
      <c r="G2707" s="179">
        <v>46</v>
      </c>
      <c r="H2707" s="179">
        <v>46</v>
      </c>
      <c r="I2707" s="37">
        <f>Table1[[#This Row],[SumOfPaid]]*Table1[[#This Row],[Actuarial Factor 6/13/22]]</f>
        <v>6729.297809811007</v>
      </c>
      <c r="J2707" s="33">
        <v>1.9506172216633881</v>
      </c>
      <c r="K2707" s="180" t="s">
        <v>204</v>
      </c>
      <c r="L2707" s="180" t="s">
        <v>805</v>
      </c>
      <c r="M2707" s="181">
        <f>IFERROR(INDEX(FreeStand_MedicareCRs!E:E,MATCH(Table1[[#This Row],[Medicare Number]],FreeStand_MedicareCRs!A:A,0)),INDEX(HospitalBased_Mdcr_Rates!G:G,MATCH(Table1[[#This Row],[Medicare Number]],HospitalBased_Mdcr_Rates!E:E,0)))</f>
        <v>215.5</v>
      </c>
      <c r="N2707" s="181" t="str">
        <f>IFERROR(IF(Table1[[#This Row],[Medicare Rate in CR]]&gt;0,"Y","N"),"N")</f>
        <v>Y</v>
      </c>
      <c r="O2707" s="40">
        <f>Table1[[#This Row],[Medicare Rate in CR]]*Table1[[#This Row],[SumOfUnits]]*Table1[[#This Row],[Actuarial Factor 6/13/22]]</f>
        <v>19336.468518349167</v>
      </c>
      <c r="P270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19336.468518349167</v>
      </c>
      <c r="Q2707" s="40">
        <f>Table1[[#This Row],[Trended Medicare Pricing for all RHCs]]-Table1[[#This Row],[SumOfSFY23 Estimated Payment 6/13/2022]]</f>
        <v>12607.17070853816</v>
      </c>
      <c r="R2707" s="181">
        <f>Table1[[#This Row],[SumOfUnits]]*Table1[[#This Row],[Actuarial Factor 6/13/22]]</f>
        <v>89.728392196515856</v>
      </c>
    </row>
    <row r="2708" spans="1:18" x14ac:dyDescent="0.2">
      <c r="A2708" s="179" t="s">
        <v>123</v>
      </c>
      <c r="B2708" s="179" t="s">
        <v>619</v>
      </c>
      <c r="C2708" s="179" t="s">
        <v>192</v>
      </c>
      <c r="D2708" s="179" t="s">
        <v>184</v>
      </c>
      <c r="E2708" s="179" t="s">
        <v>789</v>
      </c>
      <c r="F2708" s="37">
        <v>4595.3999999999996</v>
      </c>
      <c r="G2708" s="179">
        <v>62</v>
      </c>
      <c r="H2708" s="179">
        <v>62</v>
      </c>
      <c r="I2708" s="37">
        <f>Table1[[#This Row],[SumOfPaid]]*Table1[[#This Row],[Actuarial Factor 6/13/22]]</f>
        <v>6337.5449060564288</v>
      </c>
      <c r="J2708" s="33">
        <v>1.3791062597502783</v>
      </c>
      <c r="K2708" s="180" t="s">
        <v>204</v>
      </c>
      <c r="L2708" s="180" t="s">
        <v>805</v>
      </c>
      <c r="M2708" s="181">
        <f>IFERROR(INDEX(FreeStand_MedicareCRs!E:E,MATCH(Table1[[#This Row],[Medicare Number]],FreeStand_MedicareCRs!A:A,0)),INDEX(HospitalBased_Mdcr_Rates!G:G,MATCH(Table1[[#This Row],[Medicare Number]],HospitalBased_Mdcr_Rates!E:E,0)))</f>
        <v>215.5</v>
      </c>
      <c r="N2708" s="181" t="str">
        <f>IFERROR(IF(Table1[[#This Row],[Medicare Rate in CR]]&gt;0,"Y","N"),"N")</f>
        <v>Y</v>
      </c>
      <c r="O2708" s="40">
        <f>Table1[[#This Row],[Medicare Rate in CR]]*Table1[[#This Row],[SumOfUnits]]*Table1[[#This Row],[Actuarial Factor 6/13/22]]</f>
        <v>18426.238736523468</v>
      </c>
      <c r="P270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18426.238736523468</v>
      </c>
      <c r="Q2708" s="40">
        <f>Table1[[#This Row],[Trended Medicare Pricing for all RHCs]]-Table1[[#This Row],[SumOfSFY23 Estimated Payment 6/13/2022]]</f>
        <v>12088.69383046704</v>
      </c>
      <c r="R2708" s="181">
        <f>Table1[[#This Row],[SumOfUnits]]*Table1[[#This Row],[Actuarial Factor 6/13/22]]</f>
        <v>85.504588104517254</v>
      </c>
    </row>
    <row r="2709" spans="1:18" x14ac:dyDescent="0.2">
      <c r="A2709" s="179" t="s">
        <v>123</v>
      </c>
      <c r="B2709" s="179" t="s">
        <v>619</v>
      </c>
      <c r="C2709" s="179" t="s">
        <v>192</v>
      </c>
      <c r="D2709" s="179" t="s">
        <v>184</v>
      </c>
      <c r="E2709" s="179" t="s">
        <v>791</v>
      </c>
      <c r="F2709" s="37">
        <v>376.48</v>
      </c>
      <c r="G2709" s="179">
        <v>6</v>
      </c>
      <c r="H2709" s="179">
        <v>6</v>
      </c>
      <c r="I2709" s="37">
        <f>Table1[[#This Row],[SumOfPaid]]*Table1[[#This Row],[Actuarial Factor 6/13/22]]</f>
        <v>578.26641468205719</v>
      </c>
      <c r="J2709" s="33">
        <v>1.535981764455103</v>
      </c>
      <c r="K2709" s="180" t="s">
        <v>204</v>
      </c>
      <c r="L2709" s="180" t="s">
        <v>805</v>
      </c>
      <c r="M2709" s="181">
        <f>IFERROR(INDEX(FreeStand_MedicareCRs!E:E,MATCH(Table1[[#This Row],[Medicare Number]],FreeStand_MedicareCRs!A:A,0)),INDEX(HospitalBased_Mdcr_Rates!G:G,MATCH(Table1[[#This Row],[Medicare Number]],HospitalBased_Mdcr_Rates!E:E,0)))</f>
        <v>215.5</v>
      </c>
      <c r="N2709" s="181" t="str">
        <f>IFERROR(IF(Table1[[#This Row],[Medicare Rate in CR]]&gt;0,"Y","N"),"N")</f>
        <v>Y</v>
      </c>
      <c r="O2709" s="40">
        <f>Table1[[#This Row],[Medicare Rate in CR]]*Table1[[#This Row],[SumOfUnits]]*Table1[[#This Row],[Actuarial Factor 6/13/22]]</f>
        <v>1986.0244214404481</v>
      </c>
      <c r="P270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1986.0244214404481</v>
      </c>
      <c r="Q2709" s="40">
        <f>Table1[[#This Row],[Trended Medicare Pricing for all RHCs]]-Table1[[#This Row],[SumOfSFY23 Estimated Payment 6/13/2022]]</f>
        <v>1407.7580067583908</v>
      </c>
      <c r="R2709" s="181">
        <f>Table1[[#This Row],[SumOfUnits]]*Table1[[#This Row],[Actuarial Factor 6/13/22]]</f>
        <v>9.2158905867306178</v>
      </c>
    </row>
    <row r="2710" spans="1:18" x14ac:dyDescent="0.2">
      <c r="A2710" s="179" t="s">
        <v>123</v>
      </c>
      <c r="B2710" s="179" t="s">
        <v>619</v>
      </c>
      <c r="C2710" s="179" t="s">
        <v>192</v>
      </c>
      <c r="D2710" s="179" t="s">
        <v>184</v>
      </c>
      <c r="E2710" s="179" t="s">
        <v>788</v>
      </c>
      <c r="F2710" s="37">
        <v>1398.18</v>
      </c>
      <c r="G2710" s="179">
        <v>19</v>
      </c>
      <c r="H2710" s="179">
        <v>19</v>
      </c>
      <c r="I2710" s="37">
        <f>Table1[[#This Row],[SumOfPaid]]*Table1[[#This Row],[Actuarial Factor 6/13/22]]</f>
        <v>2663.0688020084658</v>
      </c>
      <c r="J2710" s="33">
        <v>1.9046680699255216</v>
      </c>
      <c r="K2710" s="180" t="s">
        <v>204</v>
      </c>
      <c r="L2710" s="180" t="s">
        <v>805</v>
      </c>
      <c r="M2710" s="181">
        <f>IFERROR(INDEX(FreeStand_MedicareCRs!E:E,MATCH(Table1[[#This Row],[Medicare Number]],FreeStand_MedicareCRs!A:A,0)),INDEX(HospitalBased_Mdcr_Rates!G:G,MATCH(Table1[[#This Row],[Medicare Number]],HospitalBased_Mdcr_Rates!E:E,0)))</f>
        <v>215.5</v>
      </c>
      <c r="N2710" s="181" t="str">
        <f>IFERROR(IF(Table1[[#This Row],[Medicare Rate in CR]]&gt;0,"Y","N"),"N")</f>
        <v>Y</v>
      </c>
      <c r="O2710" s="40">
        <f>Table1[[#This Row],[Medicare Rate in CR]]*Table1[[#This Row],[SumOfUnits]]*Table1[[#This Row],[Actuarial Factor 6/13/22]]</f>
        <v>7798.6634123100484</v>
      </c>
      <c r="P271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7798.6634123100484</v>
      </c>
      <c r="Q2710" s="40">
        <f>Table1[[#This Row],[Trended Medicare Pricing for all RHCs]]-Table1[[#This Row],[SumOfSFY23 Estimated Payment 6/13/2022]]</f>
        <v>5135.5946103015831</v>
      </c>
      <c r="R2710" s="181">
        <f>Table1[[#This Row],[SumOfUnits]]*Table1[[#This Row],[Actuarial Factor 6/13/22]]</f>
        <v>36.188693328584911</v>
      </c>
    </row>
    <row r="2711" spans="1:18" x14ac:dyDescent="0.2">
      <c r="A2711" s="179" t="s">
        <v>123</v>
      </c>
      <c r="B2711" s="179" t="s">
        <v>619</v>
      </c>
      <c r="C2711" s="179" t="s">
        <v>192</v>
      </c>
      <c r="D2711" s="179" t="s">
        <v>185</v>
      </c>
      <c r="E2711" s="179" t="s">
        <v>795</v>
      </c>
      <c r="F2711" s="37">
        <v>1424.21</v>
      </c>
      <c r="G2711" s="179">
        <v>23</v>
      </c>
      <c r="H2711" s="179">
        <v>23</v>
      </c>
      <c r="I2711" s="37">
        <f>Table1[[#This Row],[SumOfPaid]]*Table1[[#This Row],[Actuarial Factor 6/13/22]]</f>
        <v>1597.896297197869</v>
      </c>
      <c r="J2711" s="33">
        <v>1.1219527297223506</v>
      </c>
      <c r="K2711" s="180" t="s">
        <v>204</v>
      </c>
      <c r="L2711" s="180" t="s">
        <v>805</v>
      </c>
      <c r="M2711" s="181">
        <f>IFERROR(INDEX(FreeStand_MedicareCRs!E:E,MATCH(Table1[[#This Row],[Medicare Number]],FreeStand_MedicareCRs!A:A,0)),INDEX(HospitalBased_Mdcr_Rates!G:G,MATCH(Table1[[#This Row],[Medicare Number]],HospitalBased_Mdcr_Rates!E:E,0)))</f>
        <v>215.5</v>
      </c>
      <c r="N2711" s="181" t="str">
        <f>IFERROR(IF(Table1[[#This Row],[Medicare Rate in CR]]&gt;0,"Y","N"),"N")</f>
        <v>Y</v>
      </c>
      <c r="O2711" s="40">
        <f>Table1[[#This Row],[Medicare Rate in CR]]*Table1[[#This Row],[SumOfUnits]]*Table1[[#This Row],[Actuarial Factor 6/13/22]]</f>
        <v>5560.9587048688309</v>
      </c>
      <c r="P271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5560.9587048688309</v>
      </c>
      <c r="Q2711" s="40">
        <f>Table1[[#This Row],[Trended Medicare Pricing for all RHCs]]-Table1[[#This Row],[SumOfSFY23 Estimated Payment 6/13/2022]]</f>
        <v>3963.0624076709619</v>
      </c>
      <c r="R2711" s="181">
        <f>Table1[[#This Row],[SumOfUnits]]*Table1[[#This Row],[Actuarial Factor 6/13/22]]</f>
        <v>25.804912783614064</v>
      </c>
    </row>
    <row r="2712" spans="1:18" x14ac:dyDescent="0.2">
      <c r="A2712" s="179" t="s">
        <v>15</v>
      </c>
      <c r="B2712" s="179" t="s">
        <v>839</v>
      </c>
      <c r="C2712" s="179" t="s">
        <v>421</v>
      </c>
      <c r="D2712" s="179" t="s">
        <v>184</v>
      </c>
      <c r="E2712" s="179" t="s">
        <v>787</v>
      </c>
      <c r="F2712" s="37">
        <v>248.28</v>
      </c>
      <c r="G2712" s="179">
        <v>3</v>
      </c>
      <c r="H2712" s="179">
        <v>3</v>
      </c>
      <c r="I2712" s="37">
        <f>Table1[[#This Row],[SumOfPaid]]*Table1[[#This Row],[Actuarial Factor 6/13/22]]</f>
        <v>325.13378457196524</v>
      </c>
      <c r="J2712" s="33">
        <v>1.3095448065569728</v>
      </c>
      <c r="K2712" s="180" t="s">
        <v>394</v>
      </c>
      <c r="L2712" s="180" t="s">
        <v>806</v>
      </c>
      <c r="M2712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12" s="181" t="str">
        <f>IFERROR(IF(Table1[[#This Row],[Medicare Rate in CR]]&gt;0,"Y","N"),"N")</f>
        <v>Y</v>
      </c>
      <c r="O2712" s="40">
        <f>Table1[[#This Row],[Medicare Rate in CR]]*Table1[[#This Row],[SumOfUnits]]*Table1[[#This Row],[Actuarial Factor 6/13/22]]</f>
        <v>651.60330484661858</v>
      </c>
      <c r="P271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651.60330484661858</v>
      </c>
      <c r="Q2712" s="40">
        <f>Table1[[#This Row],[Trended Medicare Pricing for all RHCs]]-Table1[[#This Row],[SumOfSFY23 Estimated Payment 6/13/2022]]</f>
        <v>326.46952027465335</v>
      </c>
      <c r="R2712" s="181">
        <f>Table1[[#This Row],[SumOfUnits]]*Table1[[#This Row],[Actuarial Factor 6/13/22]]</f>
        <v>3.9286344196709182</v>
      </c>
    </row>
    <row r="2713" spans="1:18" x14ac:dyDescent="0.2">
      <c r="A2713" s="179" t="s">
        <v>15</v>
      </c>
      <c r="B2713" s="179" t="s">
        <v>839</v>
      </c>
      <c r="C2713" s="179" t="s">
        <v>381</v>
      </c>
      <c r="D2713" s="179" t="s">
        <v>184</v>
      </c>
      <c r="E2713" s="179" t="s">
        <v>792</v>
      </c>
      <c r="F2713" s="37">
        <v>248.28</v>
      </c>
      <c r="G2713" s="179">
        <v>3</v>
      </c>
      <c r="H2713" s="179">
        <v>3</v>
      </c>
      <c r="I2713" s="37">
        <f>Table1[[#This Row],[SumOfPaid]]*Table1[[#This Row],[Actuarial Factor 6/13/22]]</f>
        <v>352.29375590031879</v>
      </c>
      <c r="J2713" s="33">
        <v>1.4189373123099678</v>
      </c>
      <c r="K2713" s="180" t="s">
        <v>394</v>
      </c>
      <c r="L2713" s="180" t="s">
        <v>806</v>
      </c>
      <c r="M2713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13" s="181" t="str">
        <f>IFERROR(IF(Table1[[#This Row],[Medicare Rate in CR]]&gt;0,"Y","N"),"N")</f>
        <v>Y</v>
      </c>
      <c r="O2713" s="40">
        <f>Table1[[#This Row],[Medicare Rate in CR]]*Table1[[#This Row],[SumOfUnits]]*Table1[[#This Row],[Actuarial Factor 6/13/22]]</f>
        <v>706.0348278591938</v>
      </c>
      <c r="P271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706.0348278591938</v>
      </c>
      <c r="Q2713" s="40">
        <f>Table1[[#This Row],[Trended Medicare Pricing for all RHCs]]-Table1[[#This Row],[SumOfSFY23 Estimated Payment 6/13/2022]]</f>
        <v>353.74107195887501</v>
      </c>
      <c r="R2713" s="181">
        <f>Table1[[#This Row],[SumOfUnits]]*Table1[[#This Row],[Actuarial Factor 6/13/22]]</f>
        <v>4.2568119369299033</v>
      </c>
    </row>
    <row r="2714" spans="1:18" x14ac:dyDescent="0.2">
      <c r="A2714" s="179" t="s">
        <v>15</v>
      </c>
      <c r="B2714" s="179" t="s">
        <v>839</v>
      </c>
      <c r="C2714" s="179" t="s">
        <v>381</v>
      </c>
      <c r="D2714" s="179" t="s">
        <v>184</v>
      </c>
      <c r="E2714" s="179" t="s">
        <v>786</v>
      </c>
      <c r="F2714" s="37">
        <v>5627.6800000000103</v>
      </c>
      <c r="G2714" s="179">
        <v>68</v>
      </c>
      <c r="H2714" s="179">
        <v>68</v>
      </c>
      <c r="I2714" s="37">
        <f>Table1[[#This Row],[SumOfPaid]]*Table1[[#This Row],[Actuarial Factor 6/13/22]]</f>
        <v>7642.568785529219</v>
      </c>
      <c r="J2714" s="33">
        <v>1.3580318684660828</v>
      </c>
      <c r="K2714" s="180" t="s">
        <v>394</v>
      </c>
      <c r="L2714" s="180" t="s">
        <v>806</v>
      </c>
      <c r="M2714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14" s="181" t="str">
        <f>IFERROR(IF(Table1[[#This Row],[Medicare Rate in CR]]&gt;0,"Y","N"),"N")</f>
        <v>Y</v>
      </c>
      <c r="O2714" s="40">
        <f>Table1[[#This Row],[Medicare Rate in CR]]*Table1[[#This Row],[SumOfUnits]]*Table1[[#This Row],[Actuarial Factor 6/13/22]]</f>
        <v>15316.535267857347</v>
      </c>
      <c r="P271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15316.535267857347</v>
      </c>
      <c r="Q2714" s="40">
        <f>Table1[[#This Row],[Trended Medicare Pricing for all RHCs]]-Table1[[#This Row],[SumOfSFY23 Estimated Payment 6/13/2022]]</f>
        <v>7673.9664823281282</v>
      </c>
      <c r="R2714" s="181">
        <f>Table1[[#This Row],[SumOfUnits]]*Table1[[#This Row],[Actuarial Factor 6/13/22]]</f>
        <v>92.346167055693627</v>
      </c>
    </row>
    <row r="2715" spans="1:18" x14ac:dyDescent="0.2">
      <c r="A2715" s="179" t="s">
        <v>15</v>
      </c>
      <c r="B2715" s="179" t="s">
        <v>839</v>
      </c>
      <c r="C2715" s="179" t="s">
        <v>381</v>
      </c>
      <c r="D2715" s="179" t="s">
        <v>184</v>
      </c>
      <c r="E2715" s="179" t="s">
        <v>790</v>
      </c>
      <c r="F2715" s="37">
        <v>2234.5200000000004</v>
      </c>
      <c r="G2715" s="179">
        <v>27</v>
      </c>
      <c r="H2715" s="179">
        <v>27</v>
      </c>
      <c r="I2715" s="37">
        <f>Table1[[#This Row],[SumOfPaid]]*Table1[[#This Row],[Actuarial Factor 6/13/22]]</f>
        <v>4576.4573895856201</v>
      </c>
      <c r="J2715" s="33">
        <v>2.048071795994495</v>
      </c>
      <c r="K2715" s="180" t="s">
        <v>394</v>
      </c>
      <c r="L2715" s="180" t="s">
        <v>806</v>
      </c>
      <c r="M2715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15" s="181" t="str">
        <f>IFERROR(IF(Table1[[#This Row],[Medicare Rate in CR]]&gt;0,"Y","N"),"N")</f>
        <v>Y</v>
      </c>
      <c r="O2715" s="40">
        <f>Table1[[#This Row],[Medicare Rate in CR]]*Table1[[#This Row],[SumOfUnits]]*Table1[[#This Row],[Actuarial Factor 6/13/22]]</f>
        <v>9171.716078258467</v>
      </c>
      <c r="P271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9171.716078258467</v>
      </c>
      <c r="Q2715" s="40">
        <f>Table1[[#This Row],[Trended Medicare Pricing for all RHCs]]-Table1[[#This Row],[SumOfSFY23 Estimated Payment 6/13/2022]]</f>
        <v>4595.2586886728468</v>
      </c>
      <c r="R2715" s="181">
        <f>Table1[[#This Row],[SumOfUnits]]*Table1[[#This Row],[Actuarial Factor 6/13/22]]</f>
        <v>55.297938491851362</v>
      </c>
    </row>
    <row r="2716" spans="1:18" x14ac:dyDescent="0.2">
      <c r="A2716" s="179" t="s">
        <v>15</v>
      </c>
      <c r="B2716" s="179" t="s">
        <v>839</v>
      </c>
      <c r="C2716" s="179" t="s">
        <v>381</v>
      </c>
      <c r="D2716" s="179" t="s">
        <v>184</v>
      </c>
      <c r="E2716" s="179" t="s">
        <v>789</v>
      </c>
      <c r="F2716" s="37">
        <v>5544.9200000000101</v>
      </c>
      <c r="G2716" s="179">
        <v>67</v>
      </c>
      <c r="H2716" s="179">
        <v>67</v>
      </c>
      <c r="I2716" s="37">
        <f>Table1[[#This Row],[SumOfPaid]]*Table1[[#This Row],[Actuarial Factor 6/13/22]]</f>
        <v>8241.6424433648317</v>
      </c>
      <c r="J2716" s="33">
        <v>1.4863410911906423</v>
      </c>
      <c r="K2716" s="180" t="s">
        <v>394</v>
      </c>
      <c r="L2716" s="180" t="s">
        <v>806</v>
      </c>
      <c r="M2716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16" s="181" t="str">
        <f>IFERROR(IF(Table1[[#This Row],[Medicare Rate in CR]]&gt;0,"Y","N"),"N")</f>
        <v>Y</v>
      </c>
      <c r="O2716" s="40">
        <f>Table1[[#This Row],[Medicare Rate in CR]]*Table1[[#This Row],[SumOfUnits]]*Table1[[#This Row],[Actuarial Factor 6/13/22]]</f>
        <v>16517.143736786955</v>
      </c>
      <c r="P271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16517.143736786955</v>
      </c>
      <c r="Q2716" s="40">
        <f>Table1[[#This Row],[Trended Medicare Pricing for all RHCs]]-Table1[[#This Row],[SumOfSFY23 Estimated Payment 6/13/2022]]</f>
        <v>8275.5012934221231</v>
      </c>
      <c r="R2716" s="181">
        <f>Table1[[#This Row],[SumOfUnits]]*Table1[[#This Row],[Actuarial Factor 6/13/22]]</f>
        <v>99.584853109773036</v>
      </c>
    </row>
    <row r="2717" spans="1:18" x14ac:dyDescent="0.2">
      <c r="A2717" s="179" t="s">
        <v>15</v>
      </c>
      <c r="B2717" s="179" t="s">
        <v>839</v>
      </c>
      <c r="C2717" s="179" t="s">
        <v>381</v>
      </c>
      <c r="D2717" s="179" t="s">
        <v>184</v>
      </c>
      <c r="E2717" s="179" t="s">
        <v>791</v>
      </c>
      <c r="F2717" s="37">
        <v>579.32000000000005</v>
      </c>
      <c r="G2717" s="179">
        <v>7</v>
      </c>
      <c r="H2717" s="179">
        <v>7</v>
      </c>
      <c r="I2717" s="37">
        <f>Table1[[#This Row],[SumOfPaid]]*Table1[[#This Row],[Actuarial Factor 6/13/22]]</f>
        <v>937.29978402135589</v>
      </c>
      <c r="J2717" s="33">
        <v>1.6179309949964713</v>
      </c>
      <c r="K2717" s="180" t="s">
        <v>394</v>
      </c>
      <c r="L2717" s="180" t="s">
        <v>806</v>
      </c>
      <c r="M2717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17" s="181" t="str">
        <f>IFERROR(IF(Table1[[#This Row],[Medicare Rate in CR]]&gt;0,"Y","N"),"N")</f>
        <v>Y</v>
      </c>
      <c r="O2717" s="40">
        <f>Table1[[#This Row],[Medicare Rate in CR]]*Table1[[#This Row],[SumOfUnits]]*Table1[[#This Row],[Actuarial Factor 6/13/22]]</f>
        <v>1878.4502438108032</v>
      </c>
      <c r="P271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1878.4502438108032</v>
      </c>
      <c r="Q2717" s="40">
        <f>Table1[[#This Row],[Trended Medicare Pricing for all RHCs]]-Table1[[#This Row],[SumOfSFY23 Estimated Payment 6/13/2022]]</f>
        <v>941.15045978944727</v>
      </c>
      <c r="R2717" s="181">
        <f>Table1[[#This Row],[SumOfUnits]]*Table1[[#This Row],[Actuarial Factor 6/13/22]]</f>
        <v>11.3255169649753</v>
      </c>
    </row>
    <row r="2718" spans="1:18" x14ac:dyDescent="0.2">
      <c r="A2718" s="179" t="s">
        <v>15</v>
      </c>
      <c r="B2718" s="179" t="s">
        <v>839</v>
      </c>
      <c r="C2718" s="179" t="s">
        <v>381</v>
      </c>
      <c r="D2718" s="179" t="s">
        <v>184</v>
      </c>
      <c r="E2718" s="179" t="s">
        <v>788</v>
      </c>
      <c r="F2718" s="37">
        <v>1322.6200000000001</v>
      </c>
      <c r="G2718" s="179">
        <v>16</v>
      </c>
      <c r="H2718" s="179">
        <v>16</v>
      </c>
      <c r="I2718" s="37">
        <f>Table1[[#This Row],[SumOfPaid]]*Table1[[#This Row],[Actuarial Factor 6/13/22]]</f>
        <v>2426.5726746815981</v>
      </c>
      <c r="J2718" s="33">
        <v>1.8346710882049249</v>
      </c>
      <c r="K2718" s="180" t="s">
        <v>394</v>
      </c>
      <c r="L2718" s="180" t="s">
        <v>806</v>
      </c>
      <c r="M2718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18" s="181" t="str">
        <f>IFERROR(IF(Table1[[#This Row],[Medicare Rate in CR]]&gt;0,"Y","N"),"N")</f>
        <v>Y</v>
      </c>
      <c r="O2718" s="40">
        <f>Table1[[#This Row],[Medicare Rate in CR]]*Table1[[#This Row],[SumOfUnits]]*Table1[[#This Row],[Actuarial Factor 6/13/22]]</f>
        <v>4868.7767470347017</v>
      </c>
      <c r="P271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4868.7767470347017</v>
      </c>
      <c r="Q2718" s="40">
        <f>Table1[[#This Row],[Trended Medicare Pricing for all RHCs]]-Table1[[#This Row],[SumOfSFY23 Estimated Payment 6/13/2022]]</f>
        <v>2442.2040723531036</v>
      </c>
      <c r="R2718" s="181">
        <f>Table1[[#This Row],[SumOfUnits]]*Table1[[#This Row],[Actuarial Factor 6/13/22]]</f>
        <v>29.354737411278798</v>
      </c>
    </row>
    <row r="2719" spans="1:18" x14ac:dyDescent="0.2">
      <c r="A2719" s="179" t="s">
        <v>15</v>
      </c>
      <c r="B2719" s="179" t="s">
        <v>839</v>
      </c>
      <c r="C2719" s="179" t="s">
        <v>381</v>
      </c>
      <c r="D2719" s="179" t="s">
        <v>184</v>
      </c>
      <c r="E2719" s="179" t="s">
        <v>787</v>
      </c>
      <c r="F2719" s="37">
        <v>2517.1400000000003</v>
      </c>
      <c r="G2719" s="179">
        <v>31</v>
      </c>
      <c r="H2719" s="179">
        <v>31</v>
      </c>
      <c r="I2719" s="37">
        <f>Table1[[#This Row],[SumOfPaid]]*Table1[[#This Row],[Actuarial Factor 6/13/22]]</f>
        <v>3046.2163345588101</v>
      </c>
      <c r="J2719" s="33">
        <v>1.210189474784402</v>
      </c>
      <c r="K2719" s="180" t="s">
        <v>394</v>
      </c>
      <c r="L2719" s="180" t="s">
        <v>806</v>
      </c>
      <c r="M2719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19" s="181" t="str">
        <f>IFERROR(IF(Table1[[#This Row],[Medicare Rate in CR]]&gt;0,"Y","N"),"N")</f>
        <v>Y</v>
      </c>
      <c r="O2719" s="40">
        <f>Table1[[#This Row],[Medicare Rate in CR]]*Table1[[#This Row],[SumOfUnits]]*Table1[[#This Row],[Actuarial Factor 6/13/22]]</f>
        <v>6222.382814919969</v>
      </c>
      <c r="P271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6222.382814919969</v>
      </c>
      <c r="Q2719" s="40">
        <f>Table1[[#This Row],[Trended Medicare Pricing for all RHCs]]-Table1[[#This Row],[SumOfSFY23 Estimated Payment 6/13/2022]]</f>
        <v>3176.1664803611588</v>
      </c>
      <c r="R2719" s="181">
        <f>Table1[[#This Row],[SumOfUnits]]*Table1[[#This Row],[Actuarial Factor 6/13/22]]</f>
        <v>37.515873718316463</v>
      </c>
    </row>
    <row r="2720" spans="1:18" x14ac:dyDescent="0.2">
      <c r="A2720" s="179" t="s">
        <v>15</v>
      </c>
      <c r="B2720" s="179" t="s">
        <v>839</v>
      </c>
      <c r="C2720" s="179" t="s">
        <v>381</v>
      </c>
      <c r="D2720" s="179" t="s">
        <v>2</v>
      </c>
      <c r="E2720" s="179" t="s">
        <v>801</v>
      </c>
      <c r="F2720" s="37">
        <v>78.62</v>
      </c>
      <c r="G2720" s="179">
        <v>1</v>
      </c>
      <c r="H2720" s="179">
        <v>1</v>
      </c>
      <c r="I2720" s="37">
        <f>Table1[[#This Row],[SumOfPaid]]*Table1[[#This Row],[Actuarial Factor 6/13/22]]</f>
        <v>110.34278634138921</v>
      </c>
      <c r="J2720" s="33">
        <v>1.4034951200888985</v>
      </c>
      <c r="K2720" s="180" t="s">
        <v>394</v>
      </c>
      <c r="L2720" s="180" t="s">
        <v>806</v>
      </c>
      <c r="M2720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20" s="181" t="str">
        <f>IFERROR(IF(Table1[[#This Row],[Medicare Rate in CR]]&gt;0,"Y","N"),"N")</f>
        <v>Y</v>
      </c>
      <c r="O2720" s="40">
        <f>Table1[[#This Row],[Medicare Rate in CR]]*Table1[[#This Row],[SumOfUnits]]*Table1[[#This Row],[Actuarial Factor 6/13/22]]</f>
        <v>232.78370061794473</v>
      </c>
      <c r="P272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232.78370061794473</v>
      </c>
      <c r="Q2720" s="40">
        <f>Table1[[#This Row],[Trended Medicare Pricing for all RHCs]]-Table1[[#This Row],[SumOfSFY23 Estimated Payment 6/13/2022]]</f>
        <v>122.44091427655552</v>
      </c>
      <c r="R2720" s="181">
        <f>Table1[[#This Row],[SumOfUnits]]*Table1[[#This Row],[Actuarial Factor 6/13/22]]</f>
        <v>1.4034951200888985</v>
      </c>
    </row>
    <row r="2721" spans="1:18" x14ac:dyDescent="0.2">
      <c r="A2721" s="179" t="s">
        <v>15</v>
      </c>
      <c r="B2721" s="179" t="s">
        <v>839</v>
      </c>
      <c r="C2721" s="179" t="s">
        <v>381</v>
      </c>
      <c r="D2721" s="179" t="s">
        <v>2</v>
      </c>
      <c r="E2721" s="179" t="s">
        <v>798</v>
      </c>
      <c r="F2721" s="37">
        <v>32.96</v>
      </c>
      <c r="G2721" s="179">
        <v>1</v>
      </c>
      <c r="H2721" s="179">
        <v>1</v>
      </c>
      <c r="I2721" s="37">
        <f>Table1[[#This Row],[SumOfPaid]]*Table1[[#This Row],[Actuarial Factor 6/13/22]]</f>
        <v>49.272227579801744</v>
      </c>
      <c r="J2721" s="33">
        <v>1.4949098173483539</v>
      </c>
      <c r="K2721" s="180" t="s">
        <v>394</v>
      </c>
      <c r="L2721" s="180" t="s">
        <v>806</v>
      </c>
      <c r="M2721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21" s="181" t="str">
        <f>IFERROR(IF(Table1[[#This Row],[Medicare Rate in CR]]&gt;0,"Y","N"),"N")</f>
        <v>Y</v>
      </c>
      <c r="O2721" s="40">
        <f>Table1[[#This Row],[Medicare Rate in CR]]*Table1[[#This Row],[SumOfUnits]]*Table1[[#This Row],[Actuarial Factor 6/13/22]]</f>
        <v>247.945742305398</v>
      </c>
      <c r="P272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247.945742305398</v>
      </c>
      <c r="Q2721" s="40">
        <f>Table1[[#This Row],[Trended Medicare Pricing for all RHCs]]-Table1[[#This Row],[SumOfSFY23 Estimated Payment 6/13/2022]]</f>
        <v>198.67351472559625</v>
      </c>
      <c r="R2721" s="181">
        <f>Table1[[#This Row],[SumOfUnits]]*Table1[[#This Row],[Actuarial Factor 6/13/22]]</f>
        <v>1.4949098173483539</v>
      </c>
    </row>
    <row r="2722" spans="1:18" x14ac:dyDescent="0.2">
      <c r="A2722" s="179" t="s">
        <v>15</v>
      </c>
      <c r="B2722" s="179" t="s">
        <v>839</v>
      </c>
      <c r="C2722" s="179" t="s">
        <v>381</v>
      </c>
      <c r="D2722" s="179" t="s">
        <v>185</v>
      </c>
      <c r="E2722" s="179" t="s">
        <v>794</v>
      </c>
      <c r="F2722" s="37">
        <v>8.26</v>
      </c>
      <c r="G2722" s="179">
        <v>1</v>
      </c>
      <c r="H2722" s="179">
        <v>1</v>
      </c>
      <c r="I2722" s="37">
        <f>Table1[[#This Row],[SumOfPaid]]*Table1[[#This Row],[Actuarial Factor 6/13/22]]</f>
        <v>9.3519065695667507</v>
      </c>
      <c r="J2722" s="33">
        <v>1.1321920786400426</v>
      </c>
      <c r="K2722" s="180" t="s">
        <v>394</v>
      </c>
      <c r="L2722" s="180" t="s">
        <v>806</v>
      </c>
      <c r="M2722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22" s="181" t="str">
        <f>IFERROR(IF(Table1[[#This Row],[Medicare Rate in CR]]&gt;0,"Y","N"),"N")</f>
        <v>Y</v>
      </c>
      <c r="O2722" s="40">
        <f>Table1[[#This Row],[Medicare Rate in CR]]*Table1[[#This Row],[SumOfUnits]]*Table1[[#This Row],[Actuarial Factor 6/13/22]]</f>
        <v>187.78537816323748</v>
      </c>
      <c r="P272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187.78537816323748</v>
      </c>
      <c r="Q2722" s="40">
        <f>Table1[[#This Row],[Trended Medicare Pricing for all RHCs]]-Table1[[#This Row],[SumOfSFY23 Estimated Payment 6/13/2022]]</f>
        <v>178.43347159367073</v>
      </c>
      <c r="R2722" s="181">
        <f>Table1[[#This Row],[SumOfUnits]]*Table1[[#This Row],[Actuarial Factor 6/13/22]]</f>
        <v>1.1321920786400426</v>
      </c>
    </row>
    <row r="2723" spans="1:18" x14ac:dyDescent="0.2">
      <c r="A2723" s="179" t="s">
        <v>15</v>
      </c>
      <c r="B2723" s="179" t="s">
        <v>839</v>
      </c>
      <c r="C2723" s="179" t="s">
        <v>381</v>
      </c>
      <c r="D2723" s="179" t="s">
        <v>185</v>
      </c>
      <c r="E2723" s="179" t="s">
        <v>796</v>
      </c>
      <c r="F2723" s="37">
        <v>82.76</v>
      </c>
      <c r="G2723" s="179">
        <v>1</v>
      </c>
      <c r="H2723" s="179">
        <v>1</v>
      </c>
      <c r="I2723" s="37">
        <f>Table1[[#This Row],[SumOfPaid]]*Table1[[#This Row],[Actuarial Factor 6/13/22]]</f>
        <v>67.445500612566832</v>
      </c>
      <c r="J2723" s="33">
        <v>0.81495288318712933</v>
      </c>
      <c r="K2723" s="180" t="s">
        <v>394</v>
      </c>
      <c r="L2723" s="180" t="s">
        <v>806</v>
      </c>
      <c r="M2723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23" s="181" t="str">
        <f>IFERROR(IF(Table1[[#This Row],[Medicare Rate in CR]]&gt;0,"Y","N"),"N")</f>
        <v>Y</v>
      </c>
      <c r="O2723" s="40">
        <f>Table1[[#This Row],[Medicare Rate in CR]]*Table1[[#This Row],[SumOfUnits]]*Table1[[#This Row],[Actuarial Factor 6/13/22]]</f>
        <v>135.16808520541727</v>
      </c>
      <c r="P272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135.16808520541727</v>
      </c>
      <c r="Q2723" s="40">
        <f>Table1[[#This Row],[Trended Medicare Pricing for all RHCs]]-Table1[[#This Row],[SumOfSFY23 Estimated Payment 6/13/2022]]</f>
        <v>67.722584592850438</v>
      </c>
      <c r="R2723" s="181">
        <f>Table1[[#This Row],[SumOfUnits]]*Table1[[#This Row],[Actuarial Factor 6/13/22]]</f>
        <v>0.81495288318712933</v>
      </c>
    </row>
    <row r="2724" spans="1:18" x14ac:dyDescent="0.2">
      <c r="A2724" s="179" t="s">
        <v>15</v>
      </c>
      <c r="B2724" s="179" t="s">
        <v>839</v>
      </c>
      <c r="C2724" s="179" t="s">
        <v>381</v>
      </c>
      <c r="D2724" s="179" t="s">
        <v>185</v>
      </c>
      <c r="E2724" s="179" t="s">
        <v>795</v>
      </c>
      <c r="F2724" s="37">
        <v>1201.4100000000001</v>
      </c>
      <c r="G2724" s="179">
        <v>15</v>
      </c>
      <c r="H2724" s="179">
        <v>15</v>
      </c>
      <c r="I2724" s="37">
        <f>Table1[[#This Row],[SumOfPaid]]*Table1[[#This Row],[Actuarial Factor 6/13/22]]</f>
        <v>1445.1429629796939</v>
      </c>
      <c r="J2724" s="33">
        <v>1.2028724273809057</v>
      </c>
      <c r="K2724" s="180" t="s">
        <v>394</v>
      </c>
      <c r="L2724" s="180" t="s">
        <v>806</v>
      </c>
      <c r="M2724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24" s="181" t="str">
        <f>IFERROR(IF(Table1[[#This Row],[Medicare Rate in CR]]&gt;0,"Y","N"),"N")</f>
        <v>Y</v>
      </c>
      <c r="O2724" s="40">
        <f>Table1[[#This Row],[Medicare Rate in CR]]*Table1[[#This Row],[SumOfUnits]]*Table1[[#This Row],[Actuarial Factor 6/13/22]]</f>
        <v>2992.6263120809554</v>
      </c>
      <c r="P272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2992.6263120809554</v>
      </c>
      <c r="Q2724" s="40">
        <f>Table1[[#This Row],[Trended Medicare Pricing for all RHCs]]-Table1[[#This Row],[SumOfSFY23 Estimated Payment 6/13/2022]]</f>
        <v>1547.4833491012614</v>
      </c>
      <c r="R2724" s="181">
        <f>Table1[[#This Row],[SumOfUnits]]*Table1[[#This Row],[Actuarial Factor 6/13/22]]</f>
        <v>18.043086410713585</v>
      </c>
    </row>
    <row r="2725" spans="1:18" x14ac:dyDescent="0.2">
      <c r="A2725" s="179" t="s">
        <v>15</v>
      </c>
      <c r="B2725" s="179" t="s">
        <v>839</v>
      </c>
      <c r="C2725" s="179" t="s">
        <v>364</v>
      </c>
      <c r="D2725" s="179" t="s">
        <v>184</v>
      </c>
      <c r="E2725" s="179" t="s">
        <v>786</v>
      </c>
      <c r="F2725" s="37">
        <v>165.52</v>
      </c>
      <c r="G2725" s="179">
        <v>2</v>
      </c>
      <c r="H2725" s="179">
        <v>2</v>
      </c>
      <c r="I2725" s="37">
        <f>Table1[[#This Row],[SumOfPaid]]*Table1[[#This Row],[Actuarial Factor 6/13/22]]</f>
        <v>233.99175233929361</v>
      </c>
      <c r="J2725" s="33">
        <v>1.4136766091064137</v>
      </c>
      <c r="K2725" s="180" t="s">
        <v>394</v>
      </c>
      <c r="L2725" s="180" t="s">
        <v>806</v>
      </c>
      <c r="M2725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25" s="181" t="str">
        <f>IFERROR(IF(Table1[[#This Row],[Medicare Rate in CR]]&gt;0,"Y","N"),"N")</f>
        <v>Y</v>
      </c>
      <c r="O2725" s="40">
        <f>Table1[[#This Row],[Medicare Rate in CR]]*Table1[[#This Row],[SumOfUnits]]*Table1[[#This Row],[Actuarial Factor 6/13/22]]</f>
        <v>468.94480477277961</v>
      </c>
      <c r="P272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468.94480477277961</v>
      </c>
      <c r="Q2725" s="40">
        <f>Table1[[#This Row],[Trended Medicare Pricing for all RHCs]]-Table1[[#This Row],[SumOfSFY23 Estimated Payment 6/13/2022]]</f>
        <v>234.95305243348599</v>
      </c>
      <c r="R2725" s="181">
        <f>Table1[[#This Row],[SumOfUnits]]*Table1[[#This Row],[Actuarial Factor 6/13/22]]</f>
        <v>2.8273532182128274</v>
      </c>
    </row>
    <row r="2726" spans="1:18" x14ac:dyDescent="0.2">
      <c r="A2726" s="179" t="s">
        <v>15</v>
      </c>
      <c r="B2726" s="179" t="s">
        <v>839</v>
      </c>
      <c r="C2726" s="179" t="s">
        <v>249</v>
      </c>
      <c r="D2726" s="179" t="s">
        <v>184</v>
      </c>
      <c r="E2726" s="179" t="s">
        <v>789</v>
      </c>
      <c r="F2726" s="37">
        <v>165.52</v>
      </c>
      <c r="G2726" s="179">
        <v>2</v>
      </c>
      <c r="H2726" s="179">
        <v>2</v>
      </c>
      <c r="I2726" s="37">
        <f>Table1[[#This Row],[SumOfPaid]]*Table1[[#This Row],[Actuarial Factor 6/13/22]]</f>
        <v>256.88260253444275</v>
      </c>
      <c r="J2726" s="33">
        <v>1.551973190759079</v>
      </c>
      <c r="K2726" s="180" t="s">
        <v>394</v>
      </c>
      <c r="L2726" s="180" t="s">
        <v>806</v>
      </c>
      <c r="M2726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26" s="181" t="str">
        <f>IFERROR(IF(Table1[[#This Row],[Medicare Rate in CR]]&gt;0,"Y","N"),"N")</f>
        <v>Y</v>
      </c>
      <c r="O2726" s="40">
        <f>Table1[[#This Row],[Medicare Rate in CR]]*Table1[[#This Row],[SumOfUnits]]*Table1[[#This Row],[Actuarial Factor 6/13/22]]</f>
        <v>514.82054683860179</v>
      </c>
      <c r="P272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514.82054683860179</v>
      </c>
      <c r="Q2726" s="40">
        <f>Table1[[#This Row],[Trended Medicare Pricing for all RHCs]]-Table1[[#This Row],[SumOfSFY23 Estimated Payment 6/13/2022]]</f>
        <v>257.93794430415903</v>
      </c>
      <c r="R2726" s="181">
        <f>Table1[[#This Row],[SumOfUnits]]*Table1[[#This Row],[Actuarial Factor 6/13/22]]</f>
        <v>3.103946381518158</v>
      </c>
    </row>
    <row r="2727" spans="1:18" x14ac:dyDescent="0.2">
      <c r="A2727" s="179" t="s">
        <v>15</v>
      </c>
      <c r="B2727" s="179" t="s">
        <v>839</v>
      </c>
      <c r="C2727" s="179" t="s">
        <v>192</v>
      </c>
      <c r="D2727" s="179" t="s">
        <v>184</v>
      </c>
      <c r="E2727" s="179" t="s">
        <v>786</v>
      </c>
      <c r="F2727" s="37">
        <v>496.56</v>
      </c>
      <c r="G2727" s="179">
        <v>6</v>
      </c>
      <c r="H2727" s="179">
        <v>6</v>
      </c>
      <c r="I2727" s="37">
        <f>Table1[[#This Row],[SumOfPaid]]*Table1[[#This Row],[Actuarial Factor 6/13/22]]</f>
        <v>650.69494162614501</v>
      </c>
      <c r="J2727" s="33">
        <v>1.3104054729058825</v>
      </c>
      <c r="K2727" s="180" t="s">
        <v>394</v>
      </c>
      <c r="L2727" s="180" t="s">
        <v>806</v>
      </c>
      <c r="M2727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27" s="181" t="str">
        <f>IFERROR(IF(Table1[[#This Row],[Medicare Rate in CR]]&gt;0,"Y","N"),"N")</f>
        <v>Y</v>
      </c>
      <c r="O2727" s="40">
        <f>Table1[[#This Row],[Medicare Rate in CR]]*Table1[[#This Row],[SumOfUnits]]*Table1[[#This Row],[Actuarial Factor 6/13/22]]</f>
        <v>1304.0631104170182</v>
      </c>
      <c r="P272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1304.0631104170182</v>
      </c>
      <c r="Q2727" s="40">
        <f>Table1[[#This Row],[Trended Medicare Pricing for all RHCs]]-Table1[[#This Row],[SumOfSFY23 Estimated Payment 6/13/2022]]</f>
        <v>653.36816879087314</v>
      </c>
      <c r="R2727" s="181">
        <f>Table1[[#This Row],[SumOfUnits]]*Table1[[#This Row],[Actuarial Factor 6/13/22]]</f>
        <v>7.8624328374352945</v>
      </c>
    </row>
    <row r="2728" spans="1:18" x14ac:dyDescent="0.2">
      <c r="A2728" s="179" t="s">
        <v>15</v>
      </c>
      <c r="B2728" s="179" t="s">
        <v>839</v>
      </c>
      <c r="C2728" s="179" t="s">
        <v>192</v>
      </c>
      <c r="D2728" s="179" t="s">
        <v>184</v>
      </c>
      <c r="E2728" s="179" t="s">
        <v>790</v>
      </c>
      <c r="F2728" s="37">
        <v>165.52</v>
      </c>
      <c r="G2728" s="179">
        <v>2</v>
      </c>
      <c r="H2728" s="179">
        <v>2</v>
      </c>
      <c r="I2728" s="37">
        <f>Table1[[#This Row],[SumOfPaid]]*Table1[[#This Row],[Actuarial Factor 6/13/22]]</f>
        <v>322.86616252972402</v>
      </c>
      <c r="J2728" s="33">
        <v>1.9506172216633881</v>
      </c>
      <c r="K2728" s="180" t="s">
        <v>394</v>
      </c>
      <c r="L2728" s="180" t="s">
        <v>806</v>
      </c>
      <c r="M2728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28" s="181" t="str">
        <f>IFERROR(IF(Table1[[#This Row],[Medicare Rate in CR]]&gt;0,"Y","N"),"N")</f>
        <v>Y</v>
      </c>
      <c r="O2728" s="40">
        <f>Table1[[#This Row],[Medicare Rate in CR]]*Table1[[#This Row],[SumOfUnits]]*Table1[[#This Row],[Actuarial Factor 6/13/22]]</f>
        <v>647.05874477017915</v>
      </c>
      <c r="P272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647.05874477017915</v>
      </c>
      <c r="Q2728" s="40">
        <f>Table1[[#This Row],[Trended Medicare Pricing for all RHCs]]-Table1[[#This Row],[SumOfSFY23 Estimated Payment 6/13/2022]]</f>
        <v>324.19258224045512</v>
      </c>
      <c r="R2728" s="181">
        <f>Table1[[#This Row],[SumOfUnits]]*Table1[[#This Row],[Actuarial Factor 6/13/22]]</f>
        <v>3.9012344433267763</v>
      </c>
    </row>
    <row r="2729" spans="1:18" x14ac:dyDescent="0.2">
      <c r="A2729" s="179" t="s">
        <v>15</v>
      </c>
      <c r="B2729" s="179" t="s">
        <v>839</v>
      </c>
      <c r="C2729" s="179" t="s">
        <v>192</v>
      </c>
      <c r="D2729" s="179" t="s">
        <v>184</v>
      </c>
      <c r="E2729" s="179" t="s">
        <v>793</v>
      </c>
      <c r="F2729" s="37">
        <v>82.76</v>
      </c>
      <c r="G2729" s="179">
        <v>1</v>
      </c>
      <c r="H2729" s="179">
        <v>1</v>
      </c>
      <c r="I2729" s="37">
        <f>Table1[[#This Row],[SumOfPaid]]*Table1[[#This Row],[Actuarial Factor 6/13/22]]</f>
        <v>161.43308126486201</v>
      </c>
      <c r="J2729" s="33">
        <v>1.9506172216633881</v>
      </c>
      <c r="K2729" s="180" t="s">
        <v>394</v>
      </c>
      <c r="L2729" s="180" t="s">
        <v>806</v>
      </c>
      <c r="M2729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29" s="181" t="str">
        <f>IFERROR(IF(Table1[[#This Row],[Medicare Rate in CR]]&gt;0,"Y","N"),"N")</f>
        <v>Y</v>
      </c>
      <c r="O2729" s="40">
        <f>Table1[[#This Row],[Medicare Rate in CR]]*Table1[[#This Row],[SumOfUnits]]*Table1[[#This Row],[Actuarial Factor 6/13/22]]</f>
        <v>323.52937238508957</v>
      </c>
      <c r="P272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323.52937238508957</v>
      </c>
      <c r="Q2729" s="40">
        <f>Table1[[#This Row],[Trended Medicare Pricing for all RHCs]]-Table1[[#This Row],[SumOfSFY23 Estimated Payment 6/13/2022]]</f>
        <v>162.09629112022756</v>
      </c>
      <c r="R2729" s="181">
        <f>Table1[[#This Row],[SumOfUnits]]*Table1[[#This Row],[Actuarial Factor 6/13/22]]</f>
        <v>1.9506172216633881</v>
      </c>
    </row>
    <row r="2730" spans="1:18" x14ac:dyDescent="0.2">
      <c r="A2730" s="179" t="s">
        <v>15</v>
      </c>
      <c r="B2730" s="179" t="s">
        <v>839</v>
      </c>
      <c r="C2730" s="179" t="s">
        <v>192</v>
      </c>
      <c r="D2730" s="179" t="s">
        <v>184</v>
      </c>
      <c r="E2730" s="179" t="s">
        <v>789</v>
      </c>
      <c r="F2730" s="37">
        <v>579.32000000000005</v>
      </c>
      <c r="G2730" s="179">
        <v>7</v>
      </c>
      <c r="H2730" s="179">
        <v>7</v>
      </c>
      <c r="I2730" s="37">
        <f>Table1[[#This Row],[SumOfPaid]]*Table1[[#This Row],[Actuarial Factor 6/13/22]]</f>
        <v>798.94383839853128</v>
      </c>
      <c r="J2730" s="33">
        <v>1.3791062597502783</v>
      </c>
      <c r="K2730" s="180" t="s">
        <v>394</v>
      </c>
      <c r="L2730" s="180" t="s">
        <v>806</v>
      </c>
      <c r="M2730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30" s="181" t="str">
        <f>IFERROR(IF(Table1[[#This Row],[Medicare Rate in CR]]&gt;0,"Y","N"),"N")</f>
        <v>Y</v>
      </c>
      <c r="O2730" s="40">
        <f>Table1[[#This Row],[Medicare Rate in CR]]*Table1[[#This Row],[SumOfUnits]]*Table1[[#This Row],[Actuarial Factor 6/13/22]]</f>
        <v>1601.1699496952681</v>
      </c>
      <c r="P273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1601.1699496952681</v>
      </c>
      <c r="Q2730" s="40">
        <f>Table1[[#This Row],[Trended Medicare Pricing for all RHCs]]-Table1[[#This Row],[SumOfSFY23 Estimated Payment 6/13/2022]]</f>
        <v>802.2261112967368</v>
      </c>
      <c r="R2730" s="181">
        <f>Table1[[#This Row],[SumOfUnits]]*Table1[[#This Row],[Actuarial Factor 6/13/22]]</f>
        <v>9.6537438182519484</v>
      </c>
    </row>
    <row r="2731" spans="1:18" x14ac:dyDescent="0.2">
      <c r="A2731" s="179" t="s">
        <v>15</v>
      </c>
      <c r="B2731" s="179" t="s">
        <v>839</v>
      </c>
      <c r="C2731" s="179" t="s">
        <v>192</v>
      </c>
      <c r="D2731" s="179" t="s">
        <v>184</v>
      </c>
      <c r="E2731" s="179" t="s">
        <v>788</v>
      </c>
      <c r="F2731" s="37">
        <v>82.76</v>
      </c>
      <c r="G2731" s="179">
        <v>1</v>
      </c>
      <c r="H2731" s="179">
        <v>1</v>
      </c>
      <c r="I2731" s="37">
        <f>Table1[[#This Row],[SumOfPaid]]*Table1[[#This Row],[Actuarial Factor 6/13/22]]</f>
        <v>157.63032946703618</v>
      </c>
      <c r="J2731" s="33">
        <v>1.9046680699255216</v>
      </c>
      <c r="K2731" s="180" t="s">
        <v>394</v>
      </c>
      <c r="L2731" s="180" t="s">
        <v>806</v>
      </c>
      <c r="M2731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31" s="181" t="str">
        <f>IFERROR(IF(Table1[[#This Row],[Medicare Rate in CR]]&gt;0,"Y","N"),"N")</f>
        <v>Y</v>
      </c>
      <c r="O2731" s="40">
        <f>Table1[[#This Row],[Medicare Rate in CR]]*Table1[[#This Row],[SumOfUnits]]*Table1[[#This Row],[Actuarial Factor 6/13/22]]</f>
        <v>315.90824607784702</v>
      </c>
      <c r="P273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315.90824607784702</v>
      </c>
      <c r="Q2731" s="40">
        <f>Table1[[#This Row],[Trended Medicare Pricing for all RHCs]]-Table1[[#This Row],[SumOfSFY23 Estimated Payment 6/13/2022]]</f>
        <v>158.27791661081085</v>
      </c>
      <c r="R2731" s="181">
        <f>Table1[[#This Row],[SumOfUnits]]*Table1[[#This Row],[Actuarial Factor 6/13/22]]</f>
        <v>1.9046680699255216</v>
      </c>
    </row>
    <row r="2732" spans="1:18" x14ac:dyDescent="0.2">
      <c r="A2732" s="179" t="s">
        <v>15</v>
      </c>
      <c r="B2732" s="179" t="s">
        <v>839</v>
      </c>
      <c r="C2732" s="179" t="s">
        <v>192</v>
      </c>
      <c r="D2732" s="179" t="s">
        <v>184</v>
      </c>
      <c r="E2732" s="179" t="s">
        <v>787</v>
      </c>
      <c r="F2732" s="37">
        <v>496.56</v>
      </c>
      <c r="G2732" s="179">
        <v>6</v>
      </c>
      <c r="H2732" s="179">
        <v>6</v>
      </c>
      <c r="I2732" s="37">
        <f>Table1[[#This Row],[SumOfPaid]]*Table1[[#This Row],[Actuarial Factor 6/13/22]]</f>
        <v>569.89900924668473</v>
      </c>
      <c r="J2732" s="33">
        <v>1.1476941542747798</v>
      </c>
      <c r="K2732" s="180" t="s">
        <v>394</v>
      </c>
      <c r="L2732" s="180" t="s">
        <v>806</v>
      </c>
      <c r="M2732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32" s="181" t="str">
        <f>IFERROR(IF(Table1[[#This Row],[Medicare Rate in CR]]&gt;0,"Y","N"),"N")</f>
        <v>Y</v>
      </c>
      <c r="O2732" s="40">
        <f>Table1[[#This Row],[Medicare Rate in CR]]*Table1[[#This Row],[SumOfUnits]]*Table1[[#This Row],[Actuarial Factor 6/13/22]]</f>
        <v>1142.13931456809</v>
      </c>
      <c r="P273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1142.13931456809</v>
      </c>
      <c r="Q2732" s="40">
        <f>Table1[[#This Row],[Trended Medicare Pricing for all RHCs]]-Table1[[#This Row],[SumOfSFY23 Estimated Payment 6/13/2022]]</f>
        <v>572.24030532140523</v>
      </c>
      <c r="R2732" s="181">
        <f>Table1[[#This Row],[SumOfUnits]]*Table1[[#This Row],[Actuarial Factor 6/13/22]]</f>
        <v>6.8861649256486785</v>
      </c>
    </row>
    <row r="2733" spans="1:18" x14ac:dyDescent="0.2">
      <c r="A2733" s="179" t="s">
        <v>15</v>
      </c>
      <c r="B2733" s="179" t="s">
        <v>843</v>
      </c>
      <c r="C2733" s="179" t="s">
        <v>421</v>
      </c>
      <c r="D2733" s="179" t="s">
        <v>184</v>
      </c>
      <c r="E2733" s="179" t="s">
        <v>786</v>
      </c>
      <c r="F2733" s="37">
        <v>406.1</v>
      </c>
      <c r="G2733" s="179">
        <v>5</v>
      </c>
      <c r="H2733" s="179">
        <v>5</v>
      </c>
      <c r="I2733" s="37">
        <f>Table1[[#This Row],[SumOfPaid]]*Table1[[#This Row],[Actuarial Factor 6/13/22]]</f>
        <v>573.68768093109657</v>
      </c>
      <c r="J2733" s="33">
        <v>1.412675894930058</v>
      </c>
      <c r="K2733" s="180" t="s">
        <v>394</v>
      </c>
      <c r="L2733" s="180" t="s">
        <v>806</v>
      </c>
      <c r="M2733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33" s="181" t="str">
        <f>IFERROR(IF(Table1[[#This Row],[Medicare Rate in CR]]&gt;0,"Y","N"),"N")</f>
        <v>Y</v>
      </c>
      <c r="O2733" s="40">
        <f>Table1[[#This Row],[Medicare Rate in CR]]*Table1[[#This Row],[SumOfUnits]]*Table1[[#This Row],[Actuarial Factor 6/13/22]]</f>
        <v>1171.5321196654972</v>
      </c>
      <c r="P273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1171.5321196654972</v>
      </c>
      <c r="Q2733" s="40">
        <f>Table1[[#This Row],[Trended Medicare Pricing for all RHCs]]-Table1[[#This Row],[SumOfSFY23 Estimated Payment 6/13/2022]]</f>
        <v>597.84443873440068</v>
      </c>
      <c r="R2733" s="181">
        <f>Table1[[#This Row],[SumOfUnits]]*Table1[[#This Row],[Actuarial Factor 6/13/22]]</f>
        <v>7.06337947465029</v>
      </c>
    </row>
    <row r="2734" spans="1:18" x14ac:dyDescent="0.2">
      <c r="A2734" s="179" t="s">
        <v>15</v>
      </c>
      <c r="B2734" s="179" t="s">
        <v>843</v>
      </c>
      <c r="C2734" s="179" t="s">
        <v>421</v>
      </c>
      <c r="D2734" s="179" t="s">
        <v>184</v>
      </c>
      <c r="E2734" s="179" t="s">
        <v>789</v>
      </c>
      <c r="F2734" s="37">
        <v>81.22</v>
      </c>
      <c r="G2734" s="179">
        <v>1</v>
      </c>
      <c r="H2734" s="179">
        <v>1</v>
      </c>
      <c r="I2734" s="37">
        <f>Table1[[#This Row],[SumOfPaid]]*Table1[[#This Row],[Actuarial Factor 6/13/22]]</f>
        <v>125.66452336403573</v>
      </c>
      <c r="J2734" s="33">
        <v>1.5472115656739194</v>
      </c>
      <c r="K2734" s="180" t="s">
        <v>394</v>
      </c>
      <c r="L2734" s="180" t="s">
        <v>806</v>
      </c>
      <c r="M2734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34" s="181" t="str">
        <f>IFERROR(IF(Table1[[#This Row],[Medicare Rate in CR]]&gt;0,"Y","N"),"N")</f>
        <v>Y</v>
      </c>
      <c r="O2734" s="40">
        <f>Table1[[#This Row],[Medicare Rate in CR]]*Table1[[#This Row],[SumOfUnits]]*Table1[[#This Row],[Actuarial Factor 6/13/22]]</f>
        <v>256.62051028267626</v>
      </c>
      <c r="P273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256.62051028267626</v>
      </c>
      <c r="Q2734" s="40">
        <f>Table1[[#This Row],[Trended Medicare Pricing for all RHCs]]-Table1[[#This Row],[SumOfSFY23 Estimated Payment 6/13/2022]]</f>
        <v>130.95598691864052</v>
      </c>
      <c r="R2734" s="181">
        <f>Table1[[#This Row],[SumOfUnits]]*Table1[[#This Row],[Actuarial Factor 6/13/22]]</f>
        <v>1.5472115656739194</v>
      </c>
    </row>
    <row r="2735" spans="1:18" x14ac:dyDescent="0.2">
      <c r="A2735" s="179" t="s">
        <v>15</v>
      </c>
      <c r="B2735" s="179" t="s">
        <v>843</v>
      </c>
      <c r="C2735" s="179" t="s">
        <v>424</v>
      </c>
      <c r="D2735" s="179" t="s">
        <v>184</v>
      </c>
      <c r="E2735" s="179" t="s">
        <v>789</v>
      </c>
      <c r="F2735" s="37">
        <v>81.22</v>
      </c>
      <c r="G2735" s="179">
        <v>1</v>
      </c>
      <c r="H2735" s="179">
        <v>1</v>
      </c>
      <c r="I2735" s="37">
        <f>Table1[[#This Row],[SumOfPaid]]*Table1[[#This Row],[Actuarial Factor 6/13/22]]</f>
        <v>131.01077865387811</v>
      </c>
      <c r="J2735" s="33">
        <v>1.6130359351622521</v>
      </c>
      <c r="K2735" s="180" t="s">
        <v>394</v>
      </c>
      <c r="L2735" s="180" t="s">
        <v>806</v>
      </c>
      <c r="M2735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35" s="181" t="str">
        <f>IFERROR(IF(Table1[[#This Row],[Medicare Rate in CR]]&gt;0,"Y","N"),"N")</f>
        <v>Y</v>
      </c>
      <c r="O2735" s="40">
        <f>Table1[[#This Row],[Medicare Rate in CR]]*Table1[[#This Row],[SumOfUnits]]*Table1[[#This Row],[Actuarial Factor 6/13/22]]</f>
        <v>267.53814020601118</v>
      </c>
      <c r="P273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267.53814020601118</v>
      </c>
      <c r="Q2735" s="40">
        <f>Table1[[#This Row],[Trended Medicare Pricing for all RHCs]]-Table1[[#This Row],[SumOfSFY23 Estimated Payment 6/13/2022]]</f>
        <v>136.52736155213307</v>
      </c>
      <c r="R2735" s="181">
        <f>Table1[[#This Row],[SumOfUnits]]*Table1[[#This Row],[Actuarial Factor 6/13/22]]</f>
        <v>1.6130359351622521</v>
      </c>
    </row>
    <row r="2736" spans="1:18" x14ac:dyDescent="0.2">
      <c r="A2736" s="179" t="s">
        <v>15</v>
      </c>
      <c r="B2736" s="179" t="s">
        <v>843</v>
      </c>
      <c r="C2736" s="179" t="s">
        <v>381</v>
      </c>
      <c r="D2736" s="179" t="s">
        <v>184</v>
      </c>
      <c r="E2736" s="179" t="s">
        <v>792</v>
      </c>
      <c r="F2736" s="37">
        <v>2680.26</v>
      </c>
      <c r="G2736" s="179">
        <v>33</v>
      </c>
      <c r="H2736" s="179">
        <v>33</v>
      </c>
      <c r="I2736" s="37">
        <f>Table1[[#This Row],[SumOfPaid]]*Table1[[#This Row],[Actuarial Factor 6/13/22]]</f>
        <v>3803.1209206919148</v>
      </c>
      <c r="J2736" s="33">
        <v>1.4189373123099678</v>
      </c>
      <c r="K2736" s="180" t="s">
        <v>394</v>
      </c>
      <c r="L2736" s="180" t="s">
        <v>806</v>
      </c>
      <c r="M2736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36" s="181" t="str">
        <f>IFERROR(IF(Table1[[#This Row],[Medicare Rate in CR]]&gt;0,"Y","N"),"N")</f>
        <v>Y</v>
      </c>
      <c r="O2736" s="40">
        <f>Table1[[#This Row],[Medicare Rate in CR]]*Table1[[#This Row],[SumOfUnits]]*Table1[[#This Row],[Actuarial Factor 6/13/22]]</f>
        <v>7766.3831064511314</v>
      </c>
      <c r="P273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7766.3831064511314</v>
      </c>
      <c r="Q2736" s="40">
        <f>Table1[[#This Row],[Trended Medicare Pricing for all RHCs]]-Table1[[#This Row],[SumOfSFY23 Estimated Payment 6/13/2022]]</f>
        <v>3963.2621857592167</v>
      </c>
      <c r="R2736" s="181">
        <f>Table1[[#This Row],[SumOfUnits]]*Table1[[#This Row],[Actuarial Factor 6/13/22]]</f>
        <v>46.824931306228933</v>
      </c>
    </row>
    <row r="2737" spans="1:18" x14ac:dyDescent="0.2">
      <c r="A2737" s="179" t="s">
        <v>15</v>
      </c>
      <c r="B2737" s="179" t="s">
        <v>843</v>
      </c>
      <c r="C2737" s="179" t="s">
        <v>381</v>
      </c>
      <c r="D2737" s="179" t="s">
        <v>184</v>
      </c>
      <c r="E2737" s="179" t="s">
        <v>786</v>
      </c>
      <c r="F2737" s="37">
        <v>34518.500000000007</v>
      </c>
      <c r="G2737" s="179">
        <v>425</v>
      </c>
      <c r="H2737" s="179">
        <v>425</v>
      </c>
      <c r="I2737" s="37">
        <f>Table1[[#This Row],[SumOfPaid]]*Table1[[#This Row],[Actuarial Factor 6/13/22]]</f>
        <v>46877.223051646492</v>
      </c>
      <c r="J2737" s="33">
        <v>1.3580318684660828</v>
      </c>
      <c r="K2737" s="180" t="s">
        <v>394</v>
      </c>
      <c r="L2737" s="180" t="s">
        <v>806</v>
      </c>
      <c r="M2737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37" s="181" t="str">
        <f>IFERROR(IF(Table1[[#This Row],[Medicare Rate in CR]]&gt;0,"Y","N"),"N")</f>
        <v>Y</v>
      </c>
      <c r="O2737" s="40">
        <f>Table1[[#This Row],[Medicare Rate in CR]]*Table1[[#This Row],[SumOfUnits]]*Table1[[#This Row],[Actuarial Factor 6/13/22]]</f>
        <v>95728.345424108411</v>
      </c>
      <c r="P273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95728.345424108411</v>
      </c>
      <c r="Q2737" s="40">
        <f>Table1[[#This Row],[Trended Medicare Pricing for all RHCs]]-Table1[[#This Row],[SumOfSFY23 Estimated Payment 6/13/2022]]</f>
        <v>48851.122372461919</v>
      </c>
      <c r="R2737" s="181">
        <f>Table1[[#This Row],[SumOfUnits]]*Table1[[#This Row],[Actuarial Factor 6/13/22]]</f>
        <v>577.16354409808514</v>
      </c>
    </row>
    <row r="2738" spans="1:18" x14ac:dyDescent="0.2">
      <c r="A2738" s="179" t="s">
        <v>15</v>
      </c>
      <c r="B2738" s="179" t="s">
        <v>843</v>
      </c>
      <c r="C2738" s="179" t="s">
        <v>381</v>
      </c>
      <c r="D2738" s="179" t="s">
        <v>184</v>
      </c>
      <c r="E2738" s="179" t="s">
        <v>790</v>
      </c>
      <c r="F2738" s="37">
        <v>10837.26</v>
      </c>
      <c r="G2738" s="179">
        <v>134</v>
      </c>
      <c r="H2738" s="179">
        <v>134</v>
      </c>
      <c r="I2738" s="37">
        <f>Table1[[#This Row],[SumOfPaid]]*Table1[[#This Row],[Actuarial Factor 6/13/22]]</f>
        <v>22195.4865518593</v>
      </c>
      <c r="J2738" s="33">
        <v>2.048071795994495</v>
      </c>
      <c r="K2738" s="180" t="s">
        <v>394</v>
      </c>
      <c r="L2738" s="180" t="s">
        <v>806</v>
      </c>
      <c r="M2738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38" s="181" t="str">
        <f>IFERROR(IF(Table1[[#This Row],[Medicare Rate in CR]]&gt;0,"Y","N"),"N")</f>
        <v>Y</v>
      </c>
      <c r="O2738" s="40">
        <f>Table1[[#This Row],[Medicare Rate in CR]]*Table1[[#This Row],[SumOfUnits]]*Table1[[#This Row],[Actuarial Factor 6/13/22]]</f>
        <v>45518.887203208695</v>
      </c>
      <c r="P273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45518.887203208695</v>
      </c>
      <c r="Q2738" s="40">
        <f>Table1[[#This Row],[Trended Medicare Pricing for all RHCs]]-Table1[[#This Row],[SumOfSFY23 Estimated Payment 6/13/2022]]</f>
        <v>23323.400651349395</v>
      </c>
      <c r="R2738" s="181">
        <f>Table1[[#This Row],[SumOfUnits]]*Table1[[#This Row],[Actuarial Factor 6/13/22]]</f>
        <v>274.44162066326231</v>
      </c>
    </row>
    <row r="2739" spans="1:18" x14ac:dyDescent="0.2">
      <c r="A2739" s="179" t="s">
        <v>15</v>
      </c>
      <c r="B2739" s="179" t="s">
        <v>843</v>
      </c>
      <c r="C2739" s="179" t="s">
        <v>381</v>
      </c>
      <c r="D2739" s="179" t="s">
        <v>184</v>
      </c>
      <c r="E2739" s="179" t="s">
        <v>789</v>
      </c>
      <c r="F2739" s="37">
        <v>31806.720000000001</v>
      </c>
      <c r="G2739" s="179">
        <v>394</v>
      </c>
      <c r="H2739" s="179">
        <v>394</v>
      </c>
      <c r="I2739" s="37">
        <f>Table1[[#This Row],[SumOfPaid]]*Table1[[#This Row],[Actuarial Factor 6/13/22]]</f>
        <v>47275.634911995228</v>
      </c>
      <c r="J2739" s="33">
        <v>1.4863410911906423</v>
      </c>
      <c r="K2739" s="180" t="s">
        <v>394</v>
      </c>
      <c r="L2739" s="180" t="s">
        <v>806</v>
      </c>
      <c r="M2739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39" s="181" t="str">
        <f>IFERROR(IF(Table1[[#This Row],[Medicare Rate in CR]]&gt;0,"Y","N"),"N")</f>
        <v>Y</v>
      </c>
      <c r="O2739" s="40">
        <f>Table1[[#This Row],[Medicare Rate in CR]]*Table1[[#This Row],[SumOfUnits]]*Table1[[#This Row],[Actuarial Factor 6/13/22]]</f>
        <v>97130.666153642698</v>
      </c>
      <c r="P273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97130.666153642698</v>
      </c>
      <c r="Q2739" s="40">
        <f>Table1[[#This Row],[Trended Medicare Pricing for all RHCs]]-Table1[[#This Row],[SumOfSFY23 Estimated Payment 6/13/2022]]</f>
        <v>49855.03124164747</v>
      </c>
      <c r="R2739" s="181">
        <f>Table1[[#This Row],[SumOfUnits]]*Table1[[#This Row],[Actuarial Factor 6/13/22]]</f>
        <v>585.61838992911305</v>
      </c>
    </row>
    <row r="2740" spans="1:18" x14ac:dyDescent="0.2">
      <c r="A2740" s="179" t="s">
        <v>15</v>
      </c>
      <c r="B2740" s="179" t="s">
        <v>843</v>
      </c>
      <c r="C2740" s="179" t="s">
        <v>381</v>
      </c>
      <c r="D2740" s="179" t="s">
        <v>184</v>
      </c>
      <c r="E2740" s="179" t="s">
        <v>791</v>
      </c>
      <c r="F2740" s="37">
        <v>2680.26</v>
      </c>
      <c r="G2740" s="179">
        <v>33</v>
      </c>
      <c r="H2740" s="179">
        <v>33</v>
      </c>
      <c r="I2740" s="37">
        <f>Table1[[#This Row],[SumOfPaid]]*Table1[[#This Row],[Actuarial Factor 6/13/22]]</f>
        <v>4336.4757286492422</v>
      </c>
      <c r="J2740" s="33">
        <v>1.6179309949964713</v>
      </c>
      <c r="K2740" s="180" t="s">
        <v>394</v>
      </c>
      <c r="L2740" s="180" t="s">
        <v>806</v>
      </c>
      <c r="M2740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40" s="181" t="str">
        <f>IFERROR(IF(Table1[[#This Row],[Medicare Rate in CR]]&gt;0,"Y","N"),"N")</f>
        <v>Y</v>
      </c>
      <c r="O2740" s="40">
        <f>Table1[[#This Row],[Medicare Rate in CR]]*Table1[[#This Row],[SumOfUnits]]*Table1[[#This Row],[Actuarial Factor 6/13/22]]</f>
        <v>8855.5511493937865</v>
      </c>
      <c r="P274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8855.5511493937865</v>
      </c>
      <c r="Q2740" s="40">
        <f>Table1[[#This Row],[Trended Medicare Pricing for all RHCs]]-Table1[[#This Row],[SumOfSFY23 Estimated Payment 6/13/2022]]</f>
        <v>4519.0754207445443</v>
      </c>
      <c r="R2740" s="181">
        <f>Table1[[#This Row],[SumOfUnits]]*Table1[[#This Row],[Actuarial Factor 6/13/22]]</f>
        <v>53.391722834883552</v>
      </c>
    </row>
    <row r="2741" spans="1:18" x14ac:dyDescent="0.2">
      <c r="A2741" s="179" t="s">
        <v>15</v>
      </c>
      <c r="B2741" s="179" t="s">
        <v>843</v>
      </c>
      <c r="C2741" s="179" t="s">
        <v>381</v>
      </c>
      <c r="D2741" s="179" t="s">
        <v>184</v>
      </c>
      <c r="E2741" s="179" t="s">
        <v>788</v>
      </c>
      <c r="F2741" s="37">
        <v>6660.04</v>
      </c>
      <c r="G2741" s="179">
        <v>82</v>
      </c>
      <c r="H2741" s="179">
        <v>82</v>
      </c>
      <c r="I2741" s="37">
        <f>Table1[[#This Row],[SumOfPaid]]*Table1[[#This Row],[Actuarial Factor 6/13/22]]</f>
        <v>12218.982834288328</v>
      </c>
      <c r="J2741" s="33">
        <v>1.8346710882049249</v>
      </c>
      <c r="K2741" s="180" t="s">
        <v>394</v>
      </c>
      <c r="L2741" s="180" t="s">
        <v>806</v>
      </c>
      <c r="M2741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41" s="181" t="str">
        <f>IFERROR(IF(Table1[[#This Row],[Medicare Rate in CR]]&gt;0,"Y","N"),"N")</f>
        <v>Y</v>
      </c>
      <c r="O2741" s="40">
        <f>Table1[[#This Row],[Medicare Rate in CR]]*Table1[[#This Row],[SumOfUnits]]*Table1[[#This Row],[Actuarial Factor 6/13/22]]</f>
        <v>24952.480828552845</v>
      </c>
      <c r="P274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24952.480828552845</v>
      </c>
      <c r="Q2741" s="40">
        <f>Table1[[#This Row],[Trended Medicare Pricing for all RHCs]]-Table1[[#This Row],[SumOfSFY23 Estimated Payment 6/13/2022]]</f>
        <v>12733.497994264517</v>
      </c>
      <c r="R2741" s="181">
        <f>Table1[[#This Row],[SumOfUnits]]*Table1[[#This Row],[Actuarial Factor 6/13/22]]</f>
        <v>150.44302923280384</v>
      </c>
    </row>
    <row r="2742" spans="1:18" x14ac:dyDescent="0.2">
      <c r="A2742" s="179" t="s">
        <v>15</v>
      </c>
      <c r="B2742" s="179" t="s">
        <v>843</v>
      </c>
      <c r="C2742" s="179" t="s">
        <v>381</v>
      </c>
      <c r="D2742" s="179" t="s">
        <v>184</v>
      </c>
      <c r="E2742" s="179" t="s">
        <v>787</v>
      </c>
      <c r="F2742" s="37">
        <v>26071.62</v>
      </c>
      <c r="G2742" s="179">
        <v>321</v>
      </c>
      <c r="H2742" s="179">
        <v>321</v>
      </c>
      <c r="I2742" s="37">
        <f>Table1[[#This Row],[SumOfPaid]]*Table1[[#This Row],[Actuarial Factor 6/13/22]]</f>
        <v>31551.600114578509</v>
      </c>
      <c r="J2742" s="33">
        <v>1.210189474784402</v>
      </c>
      <c r="K2742" s="180" t="s">
        <v>394</v>
      </c>
      <c r="L2742" s="180" t="s">
        <v>806</v>
      </c>
      <c r="M2742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42" s="181" t="str">
        <f>IFERROR(IF(Table1[[#This Row],[Medicare Rate in CR]]&gt;0,"Y","N"),"N")</f>
        <v>Y</v>
      </c>
      <c r="O2742" s="40">
        <f>Table1[[#This Row],[Medicare Rate in CR]]*Table1[[#This Row],[SumOfUnits]]*Table1[[#This Row],[Actuarial Factor 6/13/22]]</f>
        <v>64431.770438364838</v>
      </c>
      <c r="P274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64431.770438364838</v>
      </c>
      <c r="Q2742" s="40">
        <f>Table1[[#This Row],[Trended Medicare Pricing for all RHCs]]-Table1[[#This Row],[SumOfSFY23 Estimated Payment 6/13/2022]]</f>
        <v>32880.170323786326</v>
      </c>
      <c r="R2742" s="181">
        <f>Table1[[#This Row],[SumOfUnits]]*Table1[[#This Row],[Actuarial Factor 6/13/22]]</f>
        <v>388.47082140579306</v>
      </c>
    </row>
    <row r="2743" spans="1:18" x14ac:dyDescent="0.2">
      <c r="A2743" s="179" t="s">
        <v>15</v>
      </c>
      <c r="B2743" s="179" t="s">
        <v>843</v>
      </c>
      <c r="C2743" s="179" t="s">
        <v>381</v>
      </c>
      <c r="D2743" s="179" t="s">
        <v>2</v>
      </c>
      <c r="E2743" s="179" t="s">
        <v>802</v>
      </c>
      <c r="F2743" s="37">
        <v>162.44</v>
      </c>
      <c r="G2743" s="179">
        <v>2</v>
      </c>
      <c r="H2743" s="179">
        <v>2</v>
      </c>
      <c r="I2743" s="37">
        <f>Table1[[#This Row],[SumOfPaid]]*Table1[[#This Row],[Actuarial Factor 6/13/22]]</f>
        <v>213.38042508082103</v>
      </c>
      <c r="J2743" s="33">
        <v>1.3135953280030843</v>
      </c>
      <c r="K2743" s="180" t="s">
        <v>394</v>
      </c>
      <c r="L2743" s="180" t="s">
        <v>806</v>
      </c>
      <c r="M2743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43" s="181" t="str">
        <f>IFERROR(IF(Table1[[#This Row],[Medicare Rate in CR]]&gt;0,"Y","N"),"N")</f>
        <v>Y</v>
      </c>
      <c r="O2743" s="40">
        <f>Table1[[#This Row],[Medicare Rate in CR]]*Table1[[#This Row],[SumOfUnits]]*Table1[[#This Row],[Actuarial Factor 6/13/22]]</f>
        <v>435.74584220518318</v>
      </c>
      <c r="P274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435.74584220518318</v>
      </c>
      <c r="Q2743" s="40">
        <f>Table1[[#This Row],[Trended Medicare Pricing for all RHCs]]-Table1[[#This Row],[SumOfSFY23 Estimated Payment 6/13/2022]]</f>
        <v>222.36541712436215</v>
      </c>
      <c r="R2743" s="181">
        <f>Table1[[#This Row],[SumOfUnits]]*Table1[[#This Row],[Actuarial Factor 6/13/22]]</f>
        <v>2.6271906560061686</v>
      </c>
    </row>
    <row r="2744" spans="1:18" x14ac:dyDescent="0.2">
      <c r="A2744" s="179" t="s">
        <v>15</v>
      </c>
      <c r="B2744" s="179" t="s">
        <v>843</v>
      </c>
      <c r="C2744" s="179" t="s">
        <v>381</v>
      </c>
      <c r="D2744" s="179" t="s">
        <v>2</v>
      </c>
      <c r="E2744" s="179" t="s">
        <v>800</v>
      </c>
      <c r="F2744" s="37">
        <v>730.98</v>
      </c>
      <c r="G2744" s="179">
        <v>9</v>
      </c>
      <c r="H2744" s="179">
        <v>9</v>
      </c>
      <c r="I2744" s="37">
        <f>Table1[[#This Row],[SumOfPaid]]*Table1[[#This Row],[Actuarial Factor 6/13/22]]</f>
        <v>961.77817786259675</v>
      </c>
      <c r="J2744" s="33">
        <v>1.3157380200040996</v>
      </c>
      <c r="K2744" s="180" t="s">
        <v>394</v>
      </c>
      <c r="L2744" s="180" t="s">
        <v>806</v>
      </c>
      <c r="M2744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44" s="181" t="str">
        <f>IFERROR(IF(Table1[[#This Row],[Medicare Rate in CR]]&gt;0,"Y","N"),"N")</f>
        <v>Y</v>
      </c>
      <c r="O2744" s="40">
        <f>Table1[[#This Row],[Medicare Rate in CR]]*Table1[[#This Row],[SumOfUnits]]*Table1[[#This Row],[Actuarial Factor 6/13/22]]</f>
        <v>1964.0547719809199</v>
      </c>
      <c r="P274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1964.0547719809199</v>
      </c>
      <c r="Q2744" s="40">
        <f>Table1[[#This Row],[Trended Medicare Pricing for all RHCs]]-Table1[[#This Row],[SumOfSFY23 Estimated Payment 6/13/2022]]</f>
        <v>1002.2765941183231</v>
      </c>
      <c r="R2744" s="181">
        <f>Table1[[#This Row],[SumOfUnits]]*Table1[[#This Row],[Actuarial Factor 6/13/22]]</f>
        <v>11.841642180036896</v>
      </c>
    </row>
    <row r="2745" spans="1:18" x14ac:dyDescent="0.2">
      <c r="A2745" s="179" t="s">
        <v>15</v>
      </c>
      <c r="B2745" s="179" t="s">
        <v>843</v>
      </c>
      <c r="C2745" s="179" t="s">
        <v>381</v>
      </c>
      <c r="D2745" s="179" t="s">
        <v>2</v>
      </c>
      <c r="E2745" s="179" t="s">
        <v>798</v>
      </c>
      <c r="F2745" s="37">
        <v>893.42000000000007</v>
      </c>
      <c r="G2745" s="179">
        <v>11</v>
      </c>
      <c r="H2745" s="179">
        <v>11</v>
      </c>
      <c r="I2745" s="37">
        <f>Table1[[#This Row],[SumOfPaid]]*Table1[[#This Row],[Actuarial Factor 6/13/22]]</f>
        <v>1335.5823290153664</v>
      </c>
      <c r="J2745" s="33">
        <v>1.4949098173483539</v>
      </c>
      <c r="K2745" s="180" t="s">
        <v>394</v>
      </c>
      <c r="L2745" s="180" t="s">
        <v>806</v>
      </c>
      <c r="M2745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45" s="181" t="str">
        <f>IFERROR(IF(Table1[[#This Row],[Medicare Rate in CR]]&gt;0,"Y","N"),"N")</f>
        <v>Y</v>
      </c>
      <c r="O2745" s="40">
        <f>Table1[[#This Row],[Medicare Rate in CR]]*Table1[[#This Row],[SumOfUnits]]*Table1[[#This Row],[Actuarial Factor 6/13/22]]</f>
        <v>2727.4031653593779</v>
      </c>
      <c r="P274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2727.4031653593779</v>
      </c>
      <c r="Q2745" s="40">
        <f>Table1[[#This Row],[Trended Medicare Pricing for all RHCs]]-Table1[[#This Row],[SumOfSFY23 Estimated Payment 6/13/2022]]</f>
        <v>1391.8208363440115</v>
      </c>
      <c r="R2745" s="181">
        <f>Table1[[#This Row],[SumOfUnits]]*Table1[[#This Row],[Actuarial Factor 6/13/22]]</f>
        <v>16.444007990831892</v>
      </c>
    </row>
    <row r="2746" spans="1:18" x14ac:dyDescent="0.2">
      <c r="A2746" s="179" t="s">
        <v>15</v>
      </c>
      <c r="B2746" s="179" t="s">
        <v>843</v>
      </c>
      <c r="C2746" s="179" t="s">
        <v>381</v>
      </c>
      <c r="D2746" s="179" t="s">
        <v>2</v>
      </c>
      <c r="E2746" s="179" t="s">
        <v>799</v>
      </c>
      <c r="F2746" s="37">
        <v>3749.1099999999997</v>
      </c>
      <c r="G2746" s="179">
        <v>47</v>
      </c>
      <c r="H2746" s="179">
        <v>47</v>
      </c>
      <c r="I2746" s="37">
        <f>Table1[[#This Row],[SumOfPaid]]*Table1[[#This Row],[Actuarial Factor 6/13/22]]</f>
        <v>4460.1670421593881</v>
      </c>
      <c r="J2746" s="33">
        <v>1.1896602239356511</v>
      </c>
      <c r="K2746" s="180" t="s">
        <v>394</v>
      </c>
      <c r="L2746" s="180" t="s">
        <v>806</v>
      </c>
      <c r="M2746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46" s="181" t="str">
        <f>IFERROR(IF(Table1[[#This Row],[Medicare Rate in CR]]&gt;0,"Y","N"),"N")</f>
        <v>Y</v>
      </c>
      <c r="O2746" s="40">
        <f>Table1[[#This Row],[Medicare Rate in CR]]*Table1[[#This Row],[SumOfUnits]]*Table1[[#This Row],[Actuarial Factor 6/13/22]]</f>
        <v>9273.9011028724544</v>
      </c>
      <c r="P274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9273.9011028724544</v>
      </c>
      <c r="Q2746" s="40">
        <f>Table1[[#This Row],[Trended Medicare Pricing for all RHCs]]-Table1[[#This Row],[SumOfSFY23 Estimated Payment 6/13/2022]]</f>
        <v>4813.7340607130664</v>
      </c>
      <c r="R2746" s="181">
        <f>Table1[[#This Row],[SumOfUnits]]*Table1[[#This Row],[Actuarial Factor 6/13/22]]</f>
        <v>55.914030524975601</v>
      </c>
    </row>
    <row r="2747" spans="1:18" x14ac:dyDescent="0.2">
      <c r="A2747" s="179" t="s">
        <v>15</v>
      </c>
      <c r="B2747" s="179" t="s">
        <v>843</v>
      </c>
      <c r="C2747" s="179" t="s">
        <v>381</v>
      </c>
      <c r="D2747" s="179" t="s">
        <v>185</v>
      </c>
      <c r="E2747" s="179" t="s">
        <v>794</v>
      </c>
      <c r="F2747" s="37">
        <v>162.44</v>
      </c>
      <c r="G2747" s="179">
        <v>2</v>
      </c>
      <c r="H2747" s="179">
        <v>2</v>
      </c>
      <c r="I2747" s="37">
        <f>Table1[[#This Row],[SumOfPaid]]*Table1[[#This Row],[Actuarial Factor 6/13/22]]</f>
        <v>183.91328125428851</v>
      </c>
      <c r="J2747" s="33">
        <v>1.1321920786400426</v>
      </c>
      <c r="K2747" s="180" t="s">
        <v>394</v>
      </c>
      <c r="L2747" s="180" t="s">
        <v>806</v>
      </c>
      <c r="M2747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47" s="181" t="str">
        <f>IFERROR(IF(Table1[[#This Row],[Medicare Rate in CR]]&gt;0,"Y","N"),"N")</f>
        <v>Y</v>
      </c>
      <c r="O2747" s="40">
        <f>Table1[[#This Row],[Medicare Rate in CR]]*Table1[[#This Row],[SumOfUnits]]*Table1[[#This Row],[Actuarial Factor 6/13/22]]</f>
        <v>375.57075632647496</v>
      </c>
      <c r="P274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375.57075632647496</v>
      </c>
      <c r="Q2747" s="40">
        <f>Table1[[#This Row],[Trended Medicare Pricing for all RHCs]]-Table1[[#This Row],[SumOfSFY23 Estimated Payment 6/13/2022]]</f>
        <v>191.65747507218646</v>
      </c>
      <c r="R2747" s="181">
        <f>Table1[[#This Row],[SumOfUnits]]*Table1[[#This Row],[Actuarial Factor 6/13/22]]</f>
        <v>2.2643841572800851</v>
      </c>
    </row>
    <row r="2748" spans="1:18" x14ac:dyDescent="0.2">
      <c r="A2748" s="179" t="s">
        <v>15</v>
      </c>
      <c r="B2748" s="179" t="s">
        <v>843</v>
      </c>
      <c r="C2748" s="179" t="s">
        <v>381</v>
      </c>
      <c r="D2748" s="179" t="s">
        <v>185</v>
      </c>
      <c r="E2748" s="179" t="s">
        <v>607</v>
      </c>
      <c r="F2748" s="37">
        <v>406.1</v>
      </c>
      <c r="G2748" s="179">
        <v>5</v>
      </c>
      <c r="H2748" s="179">
        <v>5</v>
      </c>
      <c r="I2748" s="37">
        <f>Table1[[#This Row],[SumOfPaid]]*Table1[[#This Row],[Actuarial Factor 6/13/22]]</f>
        <v>691.18018094093168</v>
      </c>
      <c r="J2748" s="33">
        <v>1.7019950281726954</v>
      </c>
      <c r="K2748" s="180" t="s">
        <v>394</v>
      </c>
      <c r="L2748" s="180" t="s">
        <v>806</v>
      </c>
      <c r="M2748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48" s="181" t="str">
        <f>IFERROR(IF(Table1[[#This Row],[Medicare Rate in CR]]&gt;0,"Y","N"),"N")</f>
        <v>Y</v>
      </c>
      <c r="O2748" s="40">
        <f>Table1[[#This Row],[Medicare Rate in CR]]*Table1[[#This Row],[SumOfUnits]]*Table1[[#This Row],[Actuarial Factor 6/13/22]]</f>
        <v>1411.4644768636165</v>
      </c>
      <c r="P274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1411.4644768636165</v>
      </c>
      <c r="Q2748" s="40">
        <f>Table1[[#This Row],[Trended Medicare Pricing for all RHCs]]-Table1[[#This Row],[SumOfSFY23 Estimated Payment 6/13/2022]]</f>
        <v>720.28429592268481</v>
      </c>
      <c r="R2748" s="181">
        <f>Table1[[#This Row],[SumOfUnits]]*Table1[[#This Row],[Actuarial Factor 6/13/22]]</f>
        <v>8.5099751408634781</v>
      </c>
    </row>
    <row r="2749" spans="1:18" x14ac:dyDescent="0.2">
      <c r="A2749" s="179" t="s">
        <v>15</v>
      </c>
      <c r="B2749" s="179" t="s">
        <v>843</v>
      </c>
      <c r="C2749" s="179" t="s">
        <v>381</v>
      </c>
      <c r="D2749" s="179" t="s">
        <v>185</v>
      </c>
      <c r="E2749" s="179" t="s">
        <v>797</v>
      </c>
      <c r="F2749" s="37">
        <v>974.64</v>
      </c>
      <c r="G2749" s="179">
        <v>12</v>
      </c>
      <c r="H2749" s="179">
        <v>12</v>
      </c>
      <c r="I2749" s="37">
        <f>Table1[[#This Row],[SumOfPaid]]*Table1[[#This Row],[Actuarial Factor 6/13/22]]</f>
        <v>967.81792938695025</v>
      </c>
      <c r="J2749" s="33">
        <v>0.99300042003914291</v>
      </c>
      <c r="K2749" s="180" t="s">
        <v>394</v>
      </c>
      <c r="L2749" s="180" t="s">
        <v>806</v>
      </c>
      <c r="M2749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49" s="181" t="str">
        <f>IFERROR(IF(Table1[[#This Row],[Medicare Rate in CR]]&gt;0,"Y","N"),"N")</f>
        <v>Y</v>
      </c>
      <c r="O2749" s="40">
        <f>Table1[[#This Row],[Medicare Rate in CR]]*Table1[[#This Row],[SumOfUnits]]*Table1[[#This Row],[Actuarial Factor 6/13/22]]</f>
        <v>1976.3885960123071</v>
      </c>
      <c r="P274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1976.3885960123071</v>
      </c>
      <c r="Q2749" s="40">
        <f>Table1[[#This Row],[Trended Medicare Pricing for all RHCs]]-Table1[[#This Row],[SumOfSFY23 Estimated Payment 6/13/2022]]</f>
        <v>1008.5706666253568</v>
      </c>
      <c r="R2749" s="181">
        <f>Table1[[#This Row],[SumOfUnits]]*Table1[[#This Row],[Actuarial Factor 6/13/22]]</f>
        <v>11.916005040469715</v>
      </c>
    </row>
    <row r="2750" spans="1:18" x14ac:dyDescent="0.2">
      <c r="A2750" s="179" t="s">
        <v>15</v>
      </c>
      <c r="B2750" s="179" t="s">
        <v>843</v>
      </c>
      <c r="C2750" s="179" t="s">
        <v>381</v>
      </c>
      <c r="D2750" s="179" t="s">
        <v>185</v>
      </c>
      <c r="E2750" s="179" t="s">
        <v>796</v>
      </c>
      <c r="F2750" s="37">
        <v>831.18</v>
      </c>
      <c r="G2750" s="179">
        <v>11</v>
      </c>
      <c r="H2750" s="179">
        <v>11</v>
      </c>
      <c r="I2750" s="37">
        <f>Table1[[#This Row],[SumOfPaid]]*Table1[[#This Row],[Actuarial Factor 6/13/22]]</f>
        <v>677.37253744747807</v>
      </c>
      <c r="J2750" s="33">
        <v>0.81495288318712933</v>
      </c>
      <c r="K2750" s="180" t="s">
        <v>394</v>
      </c>
      <c r="L2750" s="180" t="s">
        <v>806</v>
      </c>
      <c r="M2750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50" s="181" t="str">
        <f>IFERROR(IF(Table1[[#This Row],[Medicare Rate in CR]]&gt;0,"Y","N"),"N")</f>
        <v>Y</v>
      </c>
      <c r="O2750" s="40">
        <f>Table1[[#This Row],[Medicare Rate in CR]]*Table1[[#This Row],[SumOfUnits]]*Table1[[#This Row],[Actuarial Factor 6/13/22]]</f>
        <v>1486.84893725959</v>
      </c>
      <c r="P275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1486.84893725959</v>
      </c>
      <c r="Q2750" s="40">
        <f>Table1[[#This Row],[Trended Medicare Pricing for all RHCs]]-Table1[[#This Row],[SumOfSFY23 Estimated Payment 6/13/2022]]</f>
        <v>809.47639981211194</v>
      </c>
      <c r="R2750" s="181">
        <f>Table1[[#This Row],[SumOfUnits]]*Table1[[#This Row],[Actuarial Factor 6/13/22]]</f>
        <v>8.9644817150584224</v>
      </c>
    </row>
    <row r="2751" spans="1:18" x14ac:dyDescent="0.2">
      <c r="A2751" s="179" t="s">
        <v>15</v>
      </c>
      <c r="B2751" s="179" t="s">
        <v>843</v>
      </c>
      <c r="C2751" s="179" t="s">
        <v>381</v>
      </c>
      <c r="D2751" s="179" t="s">
        <v>185</v>
      </c>
      <c r="E2751" s="179" t="s">
        <v>795</v>
      </c>
      <c r="F2751" s="37">
        <v>24690.879999999997</v>
      </c>
      <c r="G2751" s="179">
        <v>304</v>
      </c>
      <c r="H2751" s="179">
        <v>304</v>
      </c>
      <c r="I2751" s="37">
        <f>Table1[[#This Row],[SumOfPaid]]*Table1[[#This Row],[Actuarial Factor 6/13/22]]</f>
        <v>29699.978759770653</v>
      </c>
      <c r="J2751" s="33">
        <v>1.2028724273809057</v>
      </c>
      <c r="K2751" s="180" t="s">
        <v>394</v>
      </c>
      <c r="L2751" s="180" t="s">
        <v>806</v>
      </c>
      <c r="M2751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51" s="181" t="str">
        <f>IFERROR(IF(Table1[[#This Row],[Medicare Rate in CR]]&gt;0,"Y","N"),"N")</f>
        <v>Y</v>
      </c>
      <c r="O2751" s="40">
        <f>Table1[[#This Row],[Medicare Rate in CR]]*Table1[[#This Row],[SumOfUnits]]*Table1[[#This Row],[Actuarial Factor 6/13/22]]</f>
        <v>60650.559924840694</v>
      </c>
      <c r="P275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60650.559924840694</v>
      </c>
      <c r="Q2751" s="40">
        <f>Table1[[#This Row],[Trended Medicare Pricing for all RHCs]]-Table1[[#This Row],[SumOfSFY23 Estimated Payment 6/13/2022]]</f>
        <v>30950.581165070042</v>
      </c>
      <c r="R2751" s="181">
        <f>Table1[[#This Row],[SumOfUnits]]*Table1[[#This Row],[Actuarial Factor 6/13/22]]</f>
        <v>365.67321792379533</v>
      </c>
    </row>
    <row r="2752" spans="1:18" x14ac:dyDescent="0.2">
      <c r="A2752" s="179" t="s">
        <v>15</v>
      </c>
      <c r="B2752" s="179" t="s">
        <v>843</v>
      </c>
      <c r="C2752" s="179" t="s">
        <v>364</v>
      </c>
      <c r="D2752" s="179" t="s">
        <v>184</v>
      </c>
      <c r="E2752" s="179" t="s">
        <v>786</v>
      </c>
      <c r="F2752" s="37">
        <v>81.22</v>
      </c>
      <c r="G2752" s="179">
        <v>1</v>
      </c>
      <c r="H2752" s="179">
        <v>1</v>
      </c>
      <c r="I2752" s="37">
        <f>Table1[[#This Row],[SumOfPaid]]*Table1[[#This Row],[Actuarial Factor 6/13/22]]</f>
        <v>114.81881419162292</v>
      </c>
      <c r="J2752" s="33">
        <v>1.4136766091064137</v>
      </c>
      <c r="K2752" s="180" t="s">
        <v>394</v>
      </c>
      <c r="L2752" s="180" t="s">
        <v>806</v>
      </c>
      <c r="M2752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52" s="181" t="str">
        <f>IFERROR(IF(Table1[[#This Row],[Medicare Rate in CR]]&gt;0,"Y","N"),"N")</f>
        <v>Y</v>
      </c>
      <c r="O2752" s="40">
        <f>Table1[[#This Row],[Medicare Rate in CR]]*Table1[[#This Row],[SumOfUnits]]*Table1[[#This Row],[Actuarial Factor 6/13/22]]</f>
        <v>234.4724023863898</v>
      </c>
      <c r="P275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234.4724023863898</v>
      </c>
      <c r="Q2752" s="40">
        <f>Table1[[#This Row],[Trended Medicare Pricing for all RHCs]]-Table1[[#This Row],[SumOfSFY23 Estimated Payment 6/13/2022]]</f>
        <v>119.65358819476688</v>
      </c>
      <c r="R2752" s="181">
        <f>Table1[[#This Row],[SumOfUnits]]*Table1[[#This Row],[Actuarial Factor 6/13/22]]</f>
        <v>1.4136766091064137</v>
      </c>
    </row>
    <row r="2753" spans="1:18" x14ac:dyDescent="0.2">
      <c r="A2753" s="179" t="s">
        <v>15</v>
      </c>
      <c r="B2753" s="179" t="s">
        <v>843</v>
      </c>
      <c r="C2753" s="179" t="s">
        <v>364</v>
      </c>
      <c r="D2753" s="179" t="s">
        <v>184</v>
      </c>
      <c r="E2753" s="179" t="s">
        <v>787</v>
      </c>
      <c r="F2753" s="37">
        <v>243.66</v>
      </c>
      <c r="G2753" s="179">
        <v>3</v>
      </c>
      <c r="H2753" s="179">
        <v>3</v>
      </c>
      <c r="I2753" s="37">
        <f>Table1[[#This Row],[SumOfPaid]]*Table1[[#This Row],[Actuarial Factor 6/13/22]]</f>
        <v>303.34113600222906</v>
      </c>
      <c r="J2753" s="33">
        <v>1.2449361241165109</v>
      </c>
      <c r="K2753" s="180" t="s">
        <v>394</v>
      </c>
      <c r="L2753" s="180" t="s">
        <v>806</v>
      </c>
      <c r="M2753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53" s="181" t="str">
        <f>IFERROR(IF(Table1[[#This Row],[Medicare Rate in CR]]&gt;0,"Y","N"),"N")</f>
        <v>Y</v>
      </c>
      <c r="O2753" s="40">
        <f>Table1[[#This Row],[Medicare Rate in CR]]*Table1[[#This Row],[SumOfUnits]]*Table1[[#This Row],[Actuarial Factor 6/13/22]]</f>
        <v>619.45531663789359</v>
      </c>
      <c r="P275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619.45531663789359</v>
      </c>
      <c r="Q2753" s="40">
        <f>Table1[[#This Row],[Trended Medicare Pricing for all RHCs]]-Table1[[#This Row],[SumOfSFY23 Estimated Payment 6/13/2022]]</f>
        <v>316.11418063566452</v>
      </c>
      <c r="R2753" s="181">
        <f>Table1[[#This Row],[SumOfUnits]]*Table1[[#This Row],[Actuarial Factor 6/13/22]]</f>
        <v>3.7348083723495327</v>
      </c>
    </row>
    <row r="2754" spans="1:18" x14ac:dyDescent="0.2">
      <c r="A2754" s="179" t="s">
        <v>15</v>
      </c>
      <c r="B2754" s="179" t="s">
        <v>843</v>
      </c>
      <c r="C2754" s="179" t="s">
        <v>364</v>
      </c>
      <c r="D2754" s="179" t="s">
        <v>185</v>
      </c>
      <c r="E2754" s="179" t="s">
        <v>795</v>
      </c>
      <c r="F2754" s="37">
        <v>81.22</v>
      </c>
      <c r="G2754" s="179">
        <v>1</v>
      </c>
      <c r="H2754" s="179">
        <v>1</v>
      </c>
      <c r="I2754" s="37">
        <f>Table1[[#This Row],[SumOfPaid]]*Table1[[#This Row],[Actuarial Factor 6/13/22]]</f>
        <v>94.480348994036916</v>
      </c>
      <c r="J2754" s="33">
        <v>1.1632645776168051</v>
      </c>
      <c r="K2754" s="180" t="s">
        <v>394</v>
      </c>
      <c r="L2754" s="180" t="s">
        <v>806</v>
      </c>
      <c r="M2754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54" s="181" t="str">
        <f>IFERROR(IF(Table1[[#This Row],[Medicare Rate in CR]]&gt;0,"Y","N"),"N")</f>
        <v>Y</v>
      </c>
      <c r="O2754" s="40">
        <f>Table1[[#This Row],[Medicare Rate in CR]]*Table1[[#This Row],[SumOfUnits]]*Table1[[#This Row],[Actuarial Factor 6/13/22]]</f>
        <v>192.93906284352332</v>
      </c>
      <c r="P275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192.93906284352332</v>
      </c>
      <c r="Q2754" s="40">
        <f>Table1[[#This Row],[Trended Medicare Pricing for all RHCs]]-Table1[[#This Row],[SumOfSFY23 Estimated Payment 6/13/2022]]</f>
        <v>98.458713849486401</v>
      </c>
      <c r="R2754" s="181">
        <f>Table1[[#This Row],[SumOfUnits]]*Table1[[#This Row],[Actuarial Factor 6/13/22]]</f>
        <v>1.1632645776168051</v>
      </c>
    </row>
    <row r="2755" spans="1:18" x14ac:dyDescent="0.2">
      <c r="A2755" s="179" t="s">
        <v>15</v>
      </c>
      <c r="B2755" s="179" t="s">
        <v>843</v>
      </c>
      <c r="C2755" s="179" t="s">
        <v>249</v>
      </c>
      <c r="D2755" s="179" t="s">
        <v>184</v>
      </c>
      <c r="E2755" s="179" t="s">
        <v>789</v>
      </c>
      <c r="F2755" s="37">
        <v>81.22</v>
      </c>
      <c r="G2755" s="179">
        <v>1</v>
      </c>
      <c r="H2755" s="179">
        <v>1</v>
      </c>
      <c r="I2755" s="37">
        <f>Table1[[#This Row],[SumOfPaid]]*Table1[[#This Row],[Actuarial Factor 6/13/22]]</f>
        <v>126.0512625534524</v>
      </c>
      <c r="J2755" s="33">
        <v>1.551973190759079</v>
      </c>
      <c r="K2755" s="180" t="s">
        <v>394</v>
      </c>
      <c r="L2755" s="180" t="s">
        <v>806</v>
      </c>
      <c r="M2755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55" s="181" t="str">
        <f>IFERROR(IF(Table1[[#This Row],[Medicare Rate in CR]]&gt;0,"Y","N"),"N")</f>
        <v>Y</v>
      </c>
      <c r="O2755" s="40">
        <f>Table1[[#This Row],[Medicare Rate in CR]]*Table1[[#This Row],[SumOfUnits]]*Table1[[#This Row],[Actuarial Factor 6/13/22]]</f>
        <v>257.41027341930089</v>
      </c>
      <c r="P275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257.41027341930089</v>
      </c>
      <c r="Q2755" s="40">
        <f>Table1[[#This Row],[Trended Medicare Pricing for all RHCs]]-Table1[[#This Row],[SumOfSFY23 Estimated Payment 6/13/2022]]</f>
        <v>131.35901086584849</v>
      </c>
      <c r="R2755" s="181">
        <f>Table1[[#This Row],[SumOfUnits]]*Table1[[#This Row],[Actuarial Factor 6/13/22]]</f>
        <v>1.551973190759079</v>
      </c>
    </row>
    <row r="2756" spans="1:18" x14ac:dyDescent="0.2">
      <c r="A2756" s="179" t="s">
        <v>15</v>
      </c>
      <c r="B2756" s="179" t="s">
        <v>843</v>
      </c>
      <c r="C2756" s="179" t="s">
        <v>249</v>
      </c>
      <c r="D2756" s="179" t="s">
        <v>184</v>
      </c>
      <c r="E2756" s="179" t="s">
        <v>787</v>
      </c>
      <c r="F2756" s="37">
        <v>568.54</v>
      </c>
      <c r="G2756" s="179">
        <v>7</v>
      </c>
      <c r="H2756" s="179">
        <v>7</v>
      </c>
      <c r="I2756" s="37">
        <f>Table1[[#This Row],[SumOfPaid]]*Table1[[#This Row],[Actuarial Factor 6/13/22]]</f>
        <v>710.46238102142547</v>
      </c>
      <c r="J2756" s="33">
        <v>1.2496260263506975</v>
      </c>
      <c r="K2756" s="180" t="s">
        <v>394</v>
      </c>
      <c r="L2756" s="180" t="s">
        <v>806</v>
      </c>
      <c r="M2756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56" s="181" t="str">
        <f>IFERROR(IF(Table1[[#This Row],[Medicare Rate in CR]]&gt;0,"Y","N"),"N")</f>
        <v>Y</v>
      </c>
      <c r="O2756" s="40">
        <f>Table1[[#This Row],[Medicare Rate in CR]]*Table1[[#This Row],[SumOfUnits]]*Table1[[#This Row],[Actuarial Factor 6/13/22]]</f>
        <v>1450.8408091136869</v>
      </c>
      <c r="P275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1450.8408091136869</v>
      </c>
      <c r="Q2756" s="40">
        <f>Table1[[#This Row],[Trended Medicare Pricing for all RHCs]]-Table1[[#This Row],[SumOfSFY23 Estimated Payment 6/13/2022]]</f>
        <v>740.3784280922614</v>
      </c>
      <c r="R2756" s="181">
        <f>Table1[[#This Row],[SumOfUnits]]*Table1[[#This Row],[Actuarial Factor 6/13/22]]</f>
        <v>8.7473821844548834</v>
      </c>
    </row>
    <row r="2757" spans="1:18" x14ac:dyDescent="0.2">
      <c r="A2757" s="179" t="s">
        <v>15</v>
      </c>
      <c r="B2757" s="179" t="s">
        <v>843</v>
      </c>
      <c r="C2757" s="179" t="s">
        <v>192</v>
      </c>
      <c r="D2757" s="179" t="s">
        <v>184</v>
      </c>
      <c r="E2757" s="179" t="s">
        <v>792</v>
      </c>
      <c r="F2757" s="37">
        <v>81.22</v>
      </c>
      <c r="G2757" s="179">
        <v>1</v>
      </c>
      <c r="H2757" s="179">
        <v>1</v>
      </c>
      <c r="I2757" s="37">
        <f>Table1[[#This Row],[SumOfPaid]]*Table1[[#This Row],[Actuarial Factor 6/13/22]]</f>
        <v>109.90600050666274</v>
      </c>
      <c r="J2757" s="33">
        <v>1.3531888759746704</v>
      </c>
      <c r="K2757" s="180" t="s">
        <v>394</v>
      </c>
      <c r="L2757" s="180" t="s">
        <v>806</v>
      </c>
      <c r="M2757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57" s="181" t="str">
        <f>IFERROR(IF(Table1[[#This Row],[Medicare Rate in CR]]&gt;0,"Y","N"),"N")</f>
        <v>Y</v>
      </c>
      <c r="O2757" s="40">
        <f>Table1[[#This Row],[Medicare Rate in CR]]*Table1[[#This Row],[SumOfUnits]]*Table1[[#This Row],[Actuarial Factor 6/13/22]]</f>
        <v>224.43990696915884</v>
      </c>
      <c r="P275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224.43990696915884</v>
      </c>
      <c r="Q2757" s="40">
        <f>Table1[[#This Row],[Trended Medicare Pricing for all RHCs]]-Table1[[#This Row],[SumOfSFY23 Estimated Payment 6/13/2022]]</f>
        <v>114.53390646249611</v>
      </c>
      <c r="R2757" s="181">
        <f>Table1[[#This Row],[SumOfUnits]]*Table1[[#This Row],[Actuarial Factor 6/13/22]]</f>
        <v>1.3531888759746704</v>
      </c>
    </row>
    <row r="2758" spans="1:18" x14ac:dyDescent="0.2">
      <c r="A2758" s="179" t="s">
        <v>15</v>
      </c>
      <c r="B2758" s="179" t="s">
        <v>843</v>
      </c>
      <c r="C2758" s="179" t="s">
        <v>192</v>
      </c>
      <c r="D2758" s="179" t="s">
        <v>184</v>
      </c>
      <c r="E2758" s="179" t="s">
        <v>786</v>
      </c>
      <c r="F2758" s="37">
        <v>2355.38</v>
      </c>
      <c r="G2758" s="179">
        <v>29</v>
      </c>
      <c r="H2758" s="179">
        <v>29</v>
      </c>
      <c r="I2758" s="37">
        <f>Table1[[#This Row],[SumOfPaid]]*Table1[[#This Row],[Actuarial Factor 6/13/22]]</f>
        <v>3086.5028427730576</v>
      </c>
      <c r="J2758" s="33">
        <v>1.3104054729058825</v>
      </c>
      <c r="K2758" s="180" t="s">
        <v>394</v>
      </c>
      <c r="L2758" s="180" t="s">
        <v>806</v>
      </c>
      <c r="M2758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58" s="181" t="str">
        <f>IFERROR(IF(Table1[[#This Row],[Medicare Rate in CR]]&gt;0,"Y","N"),"N")</f>
        <v>Y</v>
      </c>
      <c r="O2758" s="40">
        <f>Table1[[#This Row],[Medicare Rate in CR]]*Table1[[#This Row],[SumOfUnits]]*Table1[[#This Row],[Actuarial Factor 6/13/22]]</f>
        <v>6302.9717003489213</v>
      </c>
      <c r="P275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6302.9717003489213</v>
      </c>
      <c r="Q2758" s="40">
        <f>Table1[[#This Row],[Trended Medicare Pricing for all RHCs]]-Table1[[#This Row],[SumOfSFY23 Estimated Payment 6/13/2022]]</f>
        <v>3216.4688575758637</v>
      </c>
      <c r="R2758" s="181">
        <f>Table1[[#This Row],[SumOfUnits]]*Table1[[#This Row],[Actuarial Factor 6/13/22]]</f>
        <v>38.001758714270593</v>
      </c>
    </row>
    <row r="2759" spans="1:18" x14ac:dyDescent="0.2">
      <c r="A2759" s="179" t="s">
        <v>15</v>
      </c>
      <c r="B2759" s="179" t="s">
        <v>843</v>
      </c>
      <c r="C2759" s="179" t="s">
        <v>192</v>
      </c>
      <c r="D2759" s="179" t="s">
        <v>184</v>
      </c>
      <c r="E2759" s="179" t="s">
        <v>790</v>
      </c>
      <c r="F2759" s="37">
        <v>1832.4</v>
      </c>
      <c r="G2759" s="179">
        <v>21</v>
      </c>
      <c r="H2759" s="179">
        <v>21</v>
      </c>
      <c r="I2759" s="37">
        <f>Table1[[#This Row],[SumOfPaid]]*Table1[[#This Row],[Actuarial Factor 6/13/22]]</f>
        <v>3574.3109969759926</v>
      </c>
      <c r="J2759" s="33">
        <v>1.9506172216633881</v>
      </c>
      <c r="K2759" s="180" t="s">
        <v>394</v>
      </c>
      <c r="L2759" s="180" t="s">
        <v>806</v>
      </c>
      <c r="M2759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59" s="181" t="str">
        <f>IFERROR(IF(Table1[[#This Row],[Medicare Rate in CR]]&gt;0,"Y","N"),"N")</f>
        <v>Y</v>
      </c>
      <c r="O2759" s="40">
        <f>Table1[[#This Row],[Medicare Rate in CR]]*Table1[[#This Row],[SumOfUnits]]*Table1[[#This Row],[Actuarial Factor 6/13/22]]</f>
        <v>6794.1168200868815</v>
      </c>
      <c r="P275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6794.1168200868815</v>
      </c>
      <c r="Q2759" s="40">
        <f>Table1[[#This Row],[Trended Medicare Pricing for all RHCs]]-Table1[[#This Row],[SumOfSFY23 Estimated Payment 6/13/2022]]</f>
        <v>3219.8058231108889</v>
      </c>
      <c r="R2759" s="181">
        <f>Table1[[#This Row],[SumOfUnits]]*Table1[[#This Row],[Actuarial Factor 6/13/22]]</f>
        <v>40.962961654931149</v>
      </c>
    </row>
    <row r="2760" spans="1:18" x14ac:dyDescent="0.2">
      <c r="A2760" s="179" t="s">
        <v>15</v>
      </c>
      <c r="B2760" s="179" t="s">
        <v>843</v>
      </c>
      <c r="C2760" s="179" t="s">
        <v>192</v>
      </c>
      <c r="D2760" s="179" t="s">
        <v>184</v>
      </c>
      <c r="E2760" s="179" t="s">
        <v>789</v>
      </c>
      <c r="F2760" s="37">
        <v>3167.58</v>
      </c>
      <c r="G2760" s="179">
        <v>39</v>
      </c>
      <c r="H2760" s="179">
        <v>39</v>
      </c>
      <c r="I2760" s="37">
        <f>Table1[[#This Row],[SumOfPaid]]*Table1[[#This Row],[Actuarial Factor 6/13/22]]</f>
        <v>4368.4294062597864</v>
      </c>
      <c r="J2760" s="33">
        <v>1.3791062597502783</v>
      </c>
      <c r="K2760" s="180" t="s">
        <v>394</v>
      </c>
      <c r="L2760" s="180" t="s">
        <v>806</v>
      </c>
      <c r="M2760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60" s="181" t="str">
        <f>IFERROR(IF(Table1[[#This Row],[Medicare Rate in CR]]&gt;0,"Y","N"),"N")</f>
        <v>Y</v>
      </c>
      <c r="O2760" s="40">
        <f>Table1[[#This Row],[Medicare Rate in CR]]*Table1[[#This Row],[SumOfUnits]]*Table1[[#This Row],[Actuarial Factor 6/13/22]]</f>
        <v>8920.8040054450667</v>
      </c>
      <c r="P276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8920.8040054450667</v>
      </c>
      <c r="Q2760" s="40">
        <f>Table1[[#This Row],[Trended Medicare Pricing for all RHCs]]-Table1[[#This Row],[SumOfSFY23 Estimated Payment 6/13/2022]]</f>
        <v>4552.3745991852802</v>
      </c>
      <c r="R2760" s="181">
        <f>Table1[[#This Row],[SumOfUnits]]*Table1[[#This Row],[Actuarial Factor 6/13/22]]</f>
        <v>53.785144130260854</v>
      </c>
    </row>
    <row r="2761" spans="1:18" x14ac:dyDescent="0.2">
      <c r="A2761" s="179" t="s">
        <v>15</v>
      </c>
      <c r="B2761" s="179" t="s">
        <v>843</v>
      </c>
      <c r="C2761" s="179" t="s">
        <v>192</v>
      </c>
      <c r="D2761" s="179" t="s">
        <v>184</v>
      </c>
      <c r="E2761" s="179" t="s">
        <v>791</v>
      </c>
      <c r="F2761" s="37">
        <v>487.32</v>
      </c>
      <c r="G2761" s="179">
        <v>6</v>
      </c>
      <c r="H2761" s="179">
        <v>6</v>
      </c>
      <c r="I2761" s="37">
        <f>Table1[[#This Row],[SumOfPaid]]*Table1[[#This Row],[Actuarial Factor 6/13/22]]</f>
        <v>748.51463345426077</v>
      </c>
      <c r="J2761" s="33">
        <v>1.535981764455103</v>
      </c>
      <c r="K2761" s="180" t="s">
        <v>394</v>
      </c>
      <c r="L2761" s="180" t="s">
        <v>806</v>
      </c>
      <c r="M2761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61" s="181" t="str">
        <f>IFERROR(IF(Table1[[#This Row],[Medicare Rate in CR]]&gt;0,"Y","N"),"N")</f>
        <v>Y</v>
      </c>
      <c r="O2761" s="40">
        <f>Table1[[#This Row],[Medicare Rate in CR]]*Table1[[#This Row],[SumOfUnits]]*Table1[[#This Row],[Actuarial Factor 6/13/22]]</f>
        <v>1528.5476127151405</v>
      </c>
      <c r="P276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1528.5476127151405</v>
      </c>
      <c r="Q2761" s="40">
        <f>Table1[[#This Row],[Trended Medicare Pricing for all RHCs]]-Table1[[#This Row],[SumOfSFY23 Estimated Payment 6/13/2022]]</f>
        <v>780.03297926087976</v>
      </c>
      <c r="R2761" s="181">
        <f>Table1[[#This Row],[SumOfUnits]]*Table1[[#This Row],[Actuarial Factor 6/13/22]]</f>
        <v>9.2158905867306178</v>
      </c>
    </row>
    <row r="2762" spans="1:18" x14ac:dyDescent="0.2">
      <c r="A2762" s="179" t="s">
        <v>15</v>
      </c>
      <c r="B2762" s="179" t="s">
        <v>843</v>
      </c>
      <c r="C2762" s="179" t="s">
        <v>192</v>
      </c>
      <c r="D2762" s="179" t="s">
        <v>184</v>
      </c>
      <c r="E2762" s="179" t="s">
        <v>788</v>
      </c>
      <c r="F2762" s="37">
        <v>243.66</v>
      </c>
      <c r="G2762" s="179">
        <v>3</v>
      </c>
      <c r="H2762" s="179">
        <v>3</v>
      </c>
      <c r="I2762" s="37">
        <f>Table1[[#This Row],[SumOfPaid]]*Table1[[#This Row],[Actuarial Factor 6/13/22]]</f>
        <v>464.09142191805262</v>
      </c>
      <c r="J2762" s="33">
        <v>1.9046680699255216</v>
      </c>
      <c r="K2762" s="180" t="s">
        <v>394</v>
      </c>
      <c r="L2762" s="180" t="s">
        <v>806</v>
      </c>
      <c r="M2762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62" s="181" t="str">
        <f>IFERROR(IF(Table1[[#This Row],[Medicare Rate in CR]]&gt;0,"Y","N"),"N")</f>
        <v>Y</v>
      </c>
      <c r="O2762" s="40">
        <f>Table1[[#This Row],[Medicare Rate in CR]]*Table1[[#This Row],[SumOfUnits]]*Table1[[#This Row],[Actuarial Factor 6/13/22]]</f>
        <v>947.72473823354107</v>
      </c>
      <c r="P276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947.72473823354107</v>
      </c>
      <c r="Q2762" s="40">
        <f>Table1[[#This Row],[Trended Medicare Pricing for all RHCs]]-Table1[[#This Row],[SumOfSFY23 Estimated Payment 6/13/2022]]</f>
        <v>483.63331631548846</v>
      </c>
      <c r="R2762" s="181">
        <f>Table1[[#This Row],[SumOfUnits]]*Table1[[#This Row],[Actuarial Factor 6/13/22]]</f>
        <v>5.7140042097765651</v>
      </c>
    </row>
    <row r="2763" spans="1:18" x14ac:dyDescent="0.2">
      <c r="A2763" s="179" t="s">
        <v>15</v>
      </c>
      <c r="B2763" s="179" t="s">
        <v>843</v>
      </c>
      <c r="C2763" s="179" t="s">
        <v>192</v>
      </c>
      <c r="D2763" s="179" t="s">
        <v>184</v>
      </c>
      <c r="E2763" s="179" t="s">
        <v>787</v>
      </c>
      <c r="F2763" s="37">
        <v>2761.48</v>
      </c>
      <c r="G2763" s="179">
        <v>34</v>
      </c>
      <c r="H2763" s="179">
        <v>34</v>
      </c>
      <c r="I2763" s="37">
        <f>Table1[[#This Row],[SumOfPaid]]*Table1[[#This Row],[Actuarial Factor 6/13/22]]</f>
        <v>3169.3344531467192</v>
      </c>
      <c r="J2763" s="33">
        <v>1.1476941542747798</v>
      </c>
      <c r="K2763" s="180" t="s">
        <v>394</v>
      </c>
      <c r="L2763" s="180" t="s">
        <v>806</v>
      </c>
      <c r="M2763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63" s="181" t="str">
        <f>IFERROR(IF(Table1[[#This Row],[Medicare Rate in CR]]&gt;0,"Y","N"),"N")</f>
        <v>Y</v>
      </c>
      <c r="O2763" s="40">
        <f>Table1[[#This Row],[Medicare Rate in CR]]*Table1[[#This Row],[SumOfUnits]]*Table1[[#This Row],[Actuarial Factor 6/13/22]]</f>
        <v>6472.1227825525102</v>
      </c>
      <c r="P276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6472.1227825525102</v>
      </c>
      <c r="Q2763" s="40">
        <f>Table1[[#This Row],[Trended Medicare Pricing for all RHCs]]-Table1[[#This Row],[SumOfSFY23 Estimated Payment 6/13/2022]]</f>
        <v>3302.788329405791</v>
      </c>
      <c r="R2763" s="181">
        <f>Table1[[#This Row],[SumOfUnits]]*Table1[[#This Row],[Actuarial Factor 6/13/22]]</f>
        <v>39.021601245342517</v>
      </c>
    </row>
    <row r="2764" spans="1:18" x14ac:dyDescent="0.2">
      <c r="A2764" s="179" t="s">
        <v>15</v>
      </c>
      <c r="B2764" s="179" t="s">
        <v>843</v>
      </c>
      <c r="C2764" s="179" t="s">
        <v>192</v>
      </c>
      <c r="D2764" s="179" t="s">
        <v>2</v>
      </c>
      <c r="E2764" s="179" t="s">
        <v>798</v>
      </c>
      <c r="F2764" s="37">
        <v>81.22</v>
      </c>
      <c r="G2764" s="179">
        <v>1</v>
      </c>
      <c r="H2764" s="179">
        <v>1</v>
      </c>
      <c r="I2764" s="37">
        <f>Table1[[#This Row],[SumOfPaid]]*Table1[[#This Row],[Actuarial Factor 6/13/22]]</f>
        <v>101.35659583027194</v>
      </c>
      <c r="J2764" s="33">
        <v>1.2479265677206592</v>
      </c>
      <c r="K2764" s="180" t="s">
        <v>394</v>
      </c>
      <c r="L2764" s="180" t="s">
        <v>806</v>
      </c>
      <c r="M2764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64" s="181" t="str">
        <f>IFERROR(IF(Table1[[#This Row],[Medicare Rate in CR]]&gt;0,"Y","N"),"N")</f>
        <v>Y</v>
      </c>
      <c r="O2764" s="40">
        <f>Table1[[#This Row],[Medicare Rate in CR]]*Table1[[#This Row],[SumOfUnits]]*Table1[[#This Row],[Actuarial Factor 6/13/22]]</f>
        <v>206.98110052214855</v>
      </c>
      <c r="P276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206.98110052214855</v>
      </c>
      <c r="Q2764" s="40">
        <f>Table1[[#This Row],[Trended Medicare Pricing for all RHCs]]-Table1[[#This Row],[SumOfSFY23 Estimated Payment 6/13/2022]]</f>
        <v>105.62450469187661</v>
      </c>
      <c r="R2764" s="181">
        <f>Table1[[#This Row],[SumOfUnits]]*Table1[[#This Row],[Actuarial Factor 6/13/22]]</f>
        <v>1.2479265677206592</v>
      </c>
    </row>
    <row r="2765" spans="1:18" x14ac:dyDescent="0.2">
      <c r="A2765" s="179" t="s">
        <v>15</v>
      </c>
      <c r="B2765" s="179" t="s">
        <v>843</v>
      </c>
      <c r="C2765" s="179" t="s">
        <v>192</v>
      </c>
      <c r="D2765" s="179" t="s">
        <v>2</v>
      </c>
      <c r="E2765" s="179" t="s">
        <v>799</v>
      </c>
      <c r="F2765" s="37">
        <v>81.22</v>
      </c>
      <c r="G2765" s="179">
        <v>1</v>
      </c>
      <c r="H2765" s="179">
        <v>1</v>
      </c>
      <c r="I2765" s="37">
        <f>Table1[[#This Row],[SumOfPaid]]*Table1[[#This Row],[Actuarial Factor 6/13/22]]</f>
        <v>99.045954916190993</v>
      </c>
      <c r="J2765" s="33">
        <v>1.2194774060107239</v>
      </c>
      <c r="K2765" s="180" t="s">
        <v>394</v>
      </c>
      <c r="L2765" s="180" t="s">
        <v>806</v>
      </c>
      <c r="M2765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65" s="181" t="str">
        <f>IFERROR(IF(Table1[[#This Row],[Medicare Rate in CR]]&gt;0,"Y","N"),"N")</f>
        <v>Y</v>
      </c>
      <c r="O2765" s="40">
        <f>Table1[[#This Row],[Medicare Rate in CR]]*Table1[[#This Row],[SumOfUnits]]*Table1[[#This Row],[Actuarial Factor 6/13/22]]</f>
        <v>202.26252256093866</v>
      </c>
      <c r="P276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202.26252256093866</v>
      </c>
      <c r="Q2765" s="40">
        <f>Table1[[#This Row],[Trended Medicare Pricing for all RHCs]]-Table1[[#This Row],[SumOfSFY23 Estimated Payment 6/13/2022]]</f>
        <v>103.21656764474767</v>
      </c>
      <c r="R2765" s="181">
        <f>Table1[[#This Row],[SumOfUnits]]*Table1[[#This Row],[Actuarial Factor 6/13/22]]</f>
        <v>1.2194774060107239</v>
      </c>
    </row>
    <row r="2766" spans="1:18" x14ac:dyDescent="0.2">
      <c r="A2766" s="179" t="s">
        <v>15</v>
      </c>
      <c r="B2766" s="179" t="s">
        <v>843</v>
      </c>
      <c r="C2766" s="179" t="s">
        <v>192</v>
      </c>
      <c r="D2766" s="179" t="s">
        <v>185</v>
      </c>
      <c r="E2766" s="179" t="s">
        <v>795</v>
      </c>
      <c r="F2766" s="37">
        <v>162.44</v>
      </c>
      <c r="G2766" s="179">
        <v>2</v>
      </c>
      <c r="H2766" s="179">
        <v>2</v>
      </c>
      <c r="I2766" s="37">
        <f>Table1[[#This Row],[SumOfPaid]]*Table1[[#This Row],[Actuarial Factor 6/13/22]]</f>
        <v>182.25000141609863</v>
      </c>
      <c r="J2766" s="33">
        <v>1.1219527297223506</v>
      </c>
      <c r="K2766" s="180" t="s">
        <v>394</v>
      </c>
      <c r="L2766" s="180" t="s">
        <v>806</v>
      </c>
      <c r="M2766" s="181">
        <f>IFERROR(INDEX(FreeStand_MedicareCRs!E:E,MATCH(Table1[[#This Row],[Medicare Number]],FreeStand_MedicareCRs!A:A,0)),INDEX(HospitalBased_Mdcr_Rates!G:G,MATCH(Table1[[#This Row],[Medicare Number]],HospitalBased_Mdcr_Rates!E:E,0)))</f>
        <v>165.86</v>
      </c>
      <c r="N2766" s="181" t="str">
        <f>IFERROR(IF(Table1[[#This Row],[Medicare Rate in CR]]&gt;0,"Y","N"),"N")</f>
        <v>Y</v>
      </c>
      <c r="O2766" s="40">
        <f>Table1[[#This Row],[Medicare Rate in CR]]*Table1[[#This Row],[SumOfUnits]]*Table1[[#This Row],[Actuarial Factor 6/13/22]]</f>
        <v>372.17415950349817</v>
      </c>
      <c r="P276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372.17415950349817</v>
      </c>
      <c r="Q2766" s="40">
        <f>Table1[[#This Row],[Trended Medicare Pricing for all RHCs]]-Table1[[#This Row],[SumOfSFY23 Estimated Payment 6/13/2022]]</f>
        <v>189.92415808739955</v>
      </c>
      <c r="R2766" s="181">
        <f>Table1[[#This Row],[SumOfUnits]]*Table1[[#This Row],[Actuarial Factor 6/13/22]]</f>
        <v>2.2439054594447012</v>
      </c>
    </row>
    <row r="2767" spans="1:18" x14ac:dyDescent="0.2">
      <c r="A2767" s="179" t="s">
        <v>124</v>
      </c>
      <c r="B2767" s="179" t="s">
        <v>654</v>
      </c>
      <c r="C2767" s="179" t="s">
        <v>421</v>
      </c>
      <c r="D2767" s="179" t="s">
        <v>185</v>
      </c>
      <c r="E2767" s="179" t="s">
        <v>795</v>
      </c>
      <c r="F2767" s="37">
        <v>320.24</v>
      </c>
      <c r="G2767" s="179">
        <v>1</v>
      </c>
      <c r="H2767" s="179">
        <v>1</v>
      </c>
      <c r="I2767" s="37">
        <f>Table1[[#This Row],[SumOfPaid]]*Table1[[#This Row],[Actuarial Factor 6/13/22]]</f>
        <v>370.62030879451936</v>
      </c>
      <c r="J2767" s="33">
        <v>1.1573204746269028</v>
      </c>
      <c r="K2767" s="180" t="s">
        <v>270</v>
      </c>
      <c r="L2767" s="180" t="s">
        <v>805</v>
      </c>
      <c r="M2767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67" s="181" t="str">
        <f>IFERROR(IF(Table1[[#This Row],[Medicare Rate in CR]]&gt;0,"Y","N"),"N")</f>
        <v>Y</v>
      </c>
      <c r="O2767" s="40">
        <f>Table1[[#This Row],[Medicare Rate in CR]]*Table1[[#This Row],[SumOfUnits]]*Table1[[#This Row],[Actuarial Factor 6/13/22]]</f>
        <v>247.23837299454524</v>
      </c>
      <c r="P276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247.23837299454524</v>
      </c>
      <c r="Q2767" s="40">
        <f>Table1[[#This Row],[Trended Medicare Pricing for all RHCs]]-Table1[[#This Row],[SumOfSFY23 Estimated Payment 6/13/2022]]</f>
        <v>-123.38193579997412</v>
      </c>
      <c r="R2767" s="181">
        <f>Table1[[#This Row],[SumOfUnits]]*Table1[[#This Row],[Actuarial Factor 6/13/22]]</f>
        <v>1.1573204746269028</v>
      </c>
    </row>
    <row r="2768" spans="1:18" x14ac:dyDescent="0.2">
      <c r="A2768" s="179" t="s">
        <v>124</v>
      </c>
      <c r="B2768" s="179" t="s">
        <v>654</v>
      </c>
      <c r="C2768" s="179" t="s">
        <v>426</v>
      </c>
      <c r="D2768" s="179" t="s">
        <v>184</v>
      </c>
      <c r="E2768" s="179" t="s">
        <v>787</v>
      </c>
      <c r="F2768" s="37">
        <v>315.51</v>
      </c>
      <c r="G2768" s="179">
        <v>1</v>
      </c>
      <c r="H2768" s="179">
        <v>1</v>
      </c>
      <c r="I2768" s="37">
        <f>Table1[[#This Row],[SumOfPaid]]*Table1[[#This Row],[Actuarial Factor 6/13/22]]</f>
        <v>409.35464603905439</v>
      </c>
      <c r="J2768" s="33">
        <v>1.2974379450383646</v>
      </c>
      <c r="K2768" s="180" t="s">
        <v>270</v>
      </c>
      <c r="L2768" s="180" t="s">
        <v>805</v>
      </c>
      <c r="M2768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68" s="181" t="str">
        <f>IFERROR(IF(Table1[[#This Row],[Medicare Rate in CR]]&gt;0,"Y","N"),"N")</f>
        <v>Y</v>
      </c>
      <c r="O2768" s="40">
        <f>Table1[[#This Row],[Medicare Rate in CR]]*Table1[[#This Row],[SumOfUnits]]*Table1[[#This Row],[Actuarial Factor 6/13/22]]</f>
        <v>277.17166819854583</v>
      </c>
      <c r="P276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277.17166819854583</v>
      </c>
      <c r="Q2768" s="40">
        <f>Table1[[#This Row],[Trended Medicare Pricing for all RHCs]]-Table1[[#This Row],[SumOfSFY23 Estimated Payment 6/13/2022]]</f>
        <v>-132.18297784050856</v>
      </c>
      <c r="R2768" s="181">
        <f>Table1[[#This Row],[SumOfUnits]]*Table1[[#This Row],[Actuarial Factor 6/13/22]]</f>
        <v>1.2974379450383646</v>
      </c>
    </row>
    <row r="2769" spans="1:18" x14ac:dyDescent="0.2">
      <c r="A2769" s="179" t="s">
        <v>124</v>
      </c>
      <c r="B2769" s="179" t="s">
        <v>654</v>
      </c>
      <c r="C2769" s="179" t="s">
        <v>426</v>
      </c>
      <c r="D2769" s="179" t="s">
        <v>185</v>
      </c>
      <c r="E2769" s="179" t="s">
        <v>795</v>
      </c>
      <c r="F2769" s="37">
        <v>1596.47</v>
      </c>
      <c r="G2769" s="179">
        <v>5</v>
      </c>
      <c r="H2769" s="179">
        <v>5</v>
      </c>
      <c r="I2769" s="37">
        <f>Table1[[#This Row],[SumOfPaid]]*Table1[[#This Row],[Actuarial Factor 6/13/22]]</f>
        <v>1779.9702743435134</v>
      </c>
      <c r="J2769" s="33">
        <v>1.1149412606209408</v>
      </c>
      <c r="K2769" s="180" t="s">
        <v>270</v>
      </c>
      <c r="L2769" s="180" t="s">
        <v>805</v>
      </c>
      <c r="M2769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69" s="181" t="str">
        <f>IFERROR(IF(Table1[[#This Row],[Medicare Rate in CR]]&gt;0,"Y","N"),"N")</f>
        <v>Y</v>
      </c>
      <c r="O2769" s="40">
        <f>Table1[[#This Row],[Medicare Rate in CR]]*Table1[[#This Row],[SumOfUnits]]*Table1[[#This Row],[Actuarial Factor 6/13/22]]</f>
        <v>1190.9245075322581</v>
      </c>
      <c r="P276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1190.9245075322581</v>
      </c>
      <c r="Q2769" s="40">
        <f>Table1[[#This Row],[Trended Medicare Pricing for all RHCs]]-Table1[[#This Row],[SumOfSFY23 Estimated Payment 6/13/2022]]</f>
        <v>-589.04576681125536</v>
      </c>
      <c r="R2769" s="181">
        <f>Table1[[#This Row],[SumOfUnits]]*Table1[[#This Row],[Actuarial Factor 6/13/22]]</f>
        <v>5.5747063031047039</v>
      </c>
    </row>
    <row r="2770" spans="1:18" x14ac:dyDescent="0.2">
      <c r="A2770" s="179" t="s">
        <v>124</v>
      </c>
      <c r="B2770" s="179" t="s">
        <v>654</v>
      </c>
      <c r="C2770" s="179" t="s">
        <v>425</v>
      </c>
      <c r="D2770" s="179" t="s">
        <v>184</v>
      </c>
      <c r="E2770" s="179" t="s">
        <v>787</v>
      </c>
      <c r="F2770" s="37">
        <v>640.48</v>
      </c>
      <c r="G2770" s="179">
        <v>2</v>
      </c>
      <c r="H2770" s="179">
        <v>2</v>
      </c>
      <c r="I2770" s="37">
        <f>Table1[[#This Row],[SumOfPaid]]*Table1[[#This Row],[Actuarial Factor 6/13/22]]</f>
        <v>758.15559676535861</v>
      </c>
      <c r="J2770" s="33">
        <v>1.1837303222042197</v>
      </c>
      <c r="K2770" s="180" t="s">
        <v>270</v>
      </c>
      <c r="L2770" s="180" t="s">
        <v>805</v>
      </c>
      <c r="M2770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70" s="181" t="str">
        <f>IFERROR(IF(Table1[[#This Row],[Medicare Rate in CR]]&gt;0,"Y","N"),"N")</f>
        <v>Y</v>
      </c>
      <c r="O2770" s="40">
        <f>Table1[[#This Row],[Medicare Rate in CR]]*Table1[[#This Row],[SumOfUnits]]*Table1[[#This Row],[Actuarial Factor 6/13/22]]</f>
        <v>505.76061746497487</v>
      </c>
      <c r="P277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505.76061746497487</v>
      </c>
      <c r="Q2770" s="40">
        <f>Table1[[#This Row],[Trended Medicare Pricing for all RHCs]]-Table1[[#This Row],[SumOfSFY23 Estimated Payment 6/13/2022]]</f>
        <v>-252.39497930038374</v>
      </c>
      <c r="R2770" s="181">
        <f>Table1[[#This Row],[SumOfUnits]]*Table1[[#This Row],[Actuarial Factor 6/13/22]]</f>
        <v>2.3674606444084394</v>
      </c>
    </row>
    <row r="2771" spans="1:18" x14ac:dyDescent="0.2">
      <c r="A2771" s="179" t="s">
        <v>124</v>
      </c>
      <c r="B2771" s="179" t="s">
        <v>654</v>
      </c>
      <c r="C2771" s="179" t="s">
        <v>408</v>
      </c>
      <c r="D2771" s="179" t="s">
        <v>185</v>
      </c>
      <c r="E2771" s="179" t="s">
        <v>795</v>
      </c>
      <c r="F2771" s="37">
        <v>315.51</v>
      </c>
      <c r="G2771" s="179">
        <v>1</v>
      </c>
      <c r="H2771" s="179">
        <v>1</v>
      </c>
      <c r="I2771" s="37">
        <f>Table1[[#This Row],[SumOfPaid]]*Table1[[#This Row],[Actuarial Factor 6/13/22]]</f>
        <v>372.52333587434242</v>
      </c>
      <c r="J2771" s="33">
        <v>1.1807021516729816</v>
      </c>
      <c r="K2771" s="180" t="s">
        <v>270</v>
      </c>
      <c r="L2771" s="180" t="s">
        <v>805</v>
      </c>
      <c r="M2771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71" s="181" t="str">
        <f>IFERROR(IF(Table1[[#This Row],[Medicare Rate in CR]]&gt;0,"Y","N"),"N")</f>
        <v>Y</v>
      </c>
      <c r="O2771" s="40">
        <f>Table1[[#This Row],[Medicare Rate in CR]]*Table1[[#This Row],[SumOfUnits]]*Table1[[#This Row],[Actuarial Factor 6/13/22]]</f>
        <v>252.23340066189905</v>
      </c>
      <c r="P277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252.23340066189905</v>
      </c>
      <c r="Q2771" s="40">
        <f>Table1[[#This Row],[Trended Medicare Pricing for all RHCs]]-Table1[[#This Row],[SumOfSFY23 Estimated Payment 6/13/2022]]</f>
        <v>-120.28993521244337</v>
      </c>
      <c r="R2771" s="181">
        <f>Table1[[#This Row],[SumOfUnits]]*Table1[[#This Row],[Actuarial Factor 6/13/22]]</f>
        <v>1.1807021516729816</v>
      </c>
    </row>
    <row r="2772" spans="1:18" x14ac:dyDescent="0.2">
      <c r="A2772" s="179" t="s">
        <v>124</v>
      </c>
      <c r="B2772" s="179" t="s">
        <v>654</v>
      </c>
      <c r="C2772" s="179" t="s">
        <v>423</v>
      </c>
      <c r="D2772" s="179" t="s">
        <v>184</v>
      </c>
      <c r="E2772" s="179" t="s">
        <v>792</v>
      </c>
      <c r="F2772" s="37">
        <v>33036.519999999997</v>
      </c>
      <c r="G2772" s="179">
        <v>104</v>
      </c>
      <c r="H2772" s="179">
        <v>104</v>
      </c>
      <c r="I2772" s="37">
        <f>Table1[[#This Row],[SumOfPaid]]*Table1[[#This Row],[Actuarial Factor 6/13/22]]</f>
        <v>46250.407740976858</v>
      </c>
      <c r="J2772" s="33">
        <v>1.3999781980964359</v>
      </c>
      <c r="K2772" s="180" t="s">
        <v>270</v>
      </c>
      <c r="L2772" s="180" t="s">
        <v>805</v>
      </c>
      <c r="M2772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72" s="181" t="str">
        <f>IFERROR(IF(Table1[[#This Row],[Medicare Rate in CR]]&gt;0,"Y","N"),"N")</f>
        <v>Y</v>
      </c>
      <c r="O2772" s="40">
        <f>Table1[[#This Row],[Medicare Rate in CR]]*Table1[[#This Row],[SumOfUnits]]*Table1[[#This Row],[Actuarial Factor 6/13/22]]</f>
        <v>31104.043615771527</v>
      </c>
      <c r="P277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31104.043615771527</v>
      </c>
      <c r="Q2772" s="40">
        <f>Table1[[#This Row],[Trended Medicare Pricing for all RHCs]]-Table1[[#This Row],[SumOfSFY23 Estimated Payment 6/13/2022]]</f>
        <v>-15146.364125205331</v>
      </c>
      <c r="R2772" s="181">
        <f>Table1[[#This Row],[SumOfUnits]]*Table1[[#This Row],[Actuarial Factor 6/13/22]]</f>
        <v>145.59773260202934</v>
      </c>
    </row>
    <row r="2773" spans="1:18" x14ac:dyDescent="0.2">
      <c r="A2773" s="179" t="s">
        <v>124</v>
      </c>
      <c r="B2773" s="179" t="s">
        <v>654</v>
      </c>
      <c r="C2773" s="179" t="s">
        <v>423</v>
      </c>
      <c r="D2773" s="179" t="s">
        <v>184</v>
      </c>
      <c r="E2773" s="179" t="s">
        <v>786</v>
      </c>
      <c r="F2773" s="37">
        <v>242614.91999999978</v>
      </c>
      <c r="G2773" s="179">
        <v>765</v>
      </c>
      <c r="H2773" s="179">
        <v>765</v>
      </c>
      <c r="I2773" s="37">
        <f>Table1[[#This Row],[SumOfPaid]]*Table1[[#This Row],[Actuarial Factor 6/13/22]]</f>
        <v>363347.73348240618</v>
      </c>
      <c r="J2773" s="33">
        <v>1.4976314460891627</v>
      </c>
      <c r="K2773" s="180" t="s">
        <v>270</v>
      </c>
      <c r="L2773" s="180" t="s">
        <v>805</v>
      </c>
      <c r="M2773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73" s="181" t="str">
        <f>IFERROR(IF(Table1[[#This Row],[Medicare Rate in CR]]&gt;0,"Y","N"),"N")</f>
        <v>Y</v>
      </c>
      <c r="O2773" s="40">
        <f>Table1[[#This Row],[Medicare Rate in CR]]*Table1[[#This Row],[SumOfUnits]]*Table1[[#This Row],[Actuarial Factor 6/13/22]]</f>
        <v>244753.33945844125</v>
      </c>
      <c r="P277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244753.33945844125</v>
      </c>
      <c r="Q2773" s="40">
        <f>Table1[[#This Row],[Trended Medicare Pricing for all RHCs]]-Table1[[#This Row],[SumOfSFY23 Estimated Payment 6/13/2022]]</f>
        <v>-118594.39402396494</v>
      </c>
      <c r="R2773" s="181">
        <f>Table1[[#This Row],[SumOfUnits]]*Table1[[#This Row],[Actuarial Factor 6/13/22]]</f>
        <v>1145.6880562582094</v>
      </c>
    </row>
    <row r="2774" spans="1:18" x14ac:dyDescent="0.2">
      <c r="A2774" s="179" t="s">
        <v>124</v>
      </c>
      <c r="B2774" s="179" t="s">
        <v>654</v>
      </c>
      <c r="C2774" s="179" t="s">
        <v>423</v>
      </c>
      <c r="D2774" s="179" t="s">
        <v>184</v>
      </c>
      <c r="E2774" s="179" t="s">
        <v>790</v>
      </c>
      <c r="F2774" s="37">
        <v>62883.040000000001</v>
      </c>
      <c r="G2774" s="179">
        <v>199</v>
      </c>
      <c r="H2774" s="179">
        <v>199</v>
      </c>
      <c r="I2774" s="37">
        <f>Table1[[#This Row],[SumOfPaid]]*Table1[[#This Row],[Actuarial Factor 6/13/22]]</f>
        <v>131593.00598769062</v>
      </c>
      <c r="J2774" s="33">
        <v>2.0926629181364422</v>
      </c>
      <c r="K2774" s="180" t="s">
        <v>270</v>
      </c>
      <c r="L2774" s="180" t="s">
        <v>805</v>
      </c>
      <c r="M2774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74" s="181" t="str">
        <f>IFERROR(IF(Table1[[#This Row],[Medicare Rate in CR]]&gt;0,"Y","N"),"N")</f>
        <v>Y</v>
      </c>
      <c r="O2774" s="40">
        <f>Table1[[#This Row],[Medicare Rate in CR]]*Table1[[#This Row],[SumOfUnits]]*Table1[[#This Row],[Actuarial Factor 6/13/22]]</f>
        <v>88964.06026109615</v>
      </c>
      <c r="P277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88964.06026109615</v>
      </c>
      <c r="Q2774" s="40">
        <f>Table1[[#This Row],[Trended Medicare Pricing for all RHCs]]-Table1[[#This Row],[SumOfSFY23 Estimated Payment 6/13/2022]]</f>
        <v>-42628.945726594466</v>
      </c>
      <c r="R2774" s="181">
        <f>Table1[[#This Row],[SumOfUnits]]*Table1[[#This Row],[Actuarial Factor 6/13/22]]</f>
        <v>416.43992070915198</v>
      </c>
    </row>
    <row r="2775" spans="1:18" x14ac:dyDescent="0.2">
      <c r="A2775" s="179" t="s">
        <v>124</v>
      </c>
      <c r="B2775" s="179" t="s">
        <v>654</v>
      </c>
      <c r="C2775" s="179" t="s">
        <v>423</v>
      </c>
      <c r="D2775" s="179" t="s">
        <v>184</v>
      </c>
      <c r="E2775" s="179" t="s">
        <v>789</v>
      </c>
      <c r="F2775" s="37">
        <v>295050.43000000011</v>
      </c>
      <c r="G2775" s="179">
        <v>933</v>
      </c>
      <c r="H2775" s="179">
        <v>933</v>
      </c>
      <c r="I2775" s="37">
        <f>Table1[[#This Row],[SumOfPaid]]*Table1[[#This Row],[Actuarial Factor 6/13/22]]</f>
        <v>447141.71807663562</v>
      </c>
      <c r="J2775" s="33">
        <v>1.5154755682838199</v>
      </c>
      <c r="K2775" s="180" t="s">
        <v>270</v>
      </c>
      <c r="L2775" s="180" t="s">
        <v>805</v>
      </c>
      <c r="M2775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75" s="181" t="str">
        <f>IFERROR(IF(Table1[[#This Row],[Medicare Rate in CR]]&gt;0,"Y","N"),"N")</f>
        <v>Y</v>
      </c>
      <c r="O2775" s="40">
        <f>Table1[[#This Row],[Medicare Rate in CR]]*Table1[[#This Row],[SumOfUnits]]*Table1[[#This Row],[Actuarial Factor 6/13/22]]</f>
        <v>302059.72559375683</v>
      </c>
      <c r="P277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302059.72559375683</v>
      </c>
      <c r="Q2775" s="40">
        <f>Table1[[#This Row],[Trended Medicare Pricing for all RHCs]]-Table1[[#This Row],[SumOfSFY23 Estimated Payment 6/13/2022]]</f>
        <v>-145081.99248287879</v>
      </c>
      <c r="R2775" s="181">
        <f>Table1[[#This Row],[SumOfUnits]]*Table1[[#This Row],[Actuarial Factor 6/13/22]]</f>
        <v>1413.9387052088039</v>
      </c>
    </row>
    <row r="2776" spans="1:18" x14ac:dyDescent="0.2">
      <c r="A2776" s="179" t="s">
        <v>124</v>
      </c>
      <c r="B2776" s="179" t="s">
        <v>654</v>
      </c>
      <c r="C2776" s="179" t="s">
        <v>423</v>
      </c>
      <c r="D2776" s="179" t="s">
        <v>184</v>
      </c>
      <c r="E2776" s="179" t="s">
        <v>791</v>
      </c>
      <c r="F2776" s="37">
        <v>61329.56</v>
      </c>
      <c r="G2776" s="179">
        <v>193</v>
      </c>
      <c r="H2776" s="179">
        <v>193</v>
      </c>
      <c r="I2776" s="37">
        <f>Table1[[#This Row],[SumOfPaid]]*Table1[[#This Row],[Actuarial Factor 6/13/22]]</f>
        <v>98966.78698887449</v>
      </c>
      <c r="J2776" s="33">
        <v>1.6136881952010498</v>
      </c>
      <c r="K2776" s="180" t="s">
        <v>270</v>
      </c>
      <c r="L2776" s="180" t="s">
        <v>805</v>
      </c>
      <c r="M2776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76" s="181" t="str">
        <f>IFERROR(IF(Table1[[#This Row],[Medicare Rate in CR]]&gt;0,"Y","N"),"N")</f>
        <v>Y</v>
      </c>
      <c r="O2776" s="40">
        <f>Table1[[#This Row],[Medicare Rate in CR]]*Table1[[#This Row],[SumOfUnits]]*Table1[[#This Row],[Actuarial Factor 6/13/22]]</f>
        <v>66533.316364174447</v>
      </c>
      <c r="P277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66533.316364174447</v>
      </c>
      <c r="Q2776" s="40">
        <f>Table1[[#This Row],[Trended Medicare Pricing for all RHCs]]-Table1[[#This Row],[SumOfSFY23 Estimated Payment 6/13/2022]]</f>
        <v>-32433.470624700043</v>
      </c>
      <c r="R2776" s="181">
        <f>Table1[[#This Row],[SumOfUnits]]*Table1[[#This Row],[Actuarial Factor 6/13/22]]</f>
        <v>311.44182167380262</v>
      </c>
    </row>
    <row r="2777" spans="1:18" x14ac:dyDescent="0.2">
      <c r="A2777" s="179" t="s">
        <v>124</v>
      </c>
      <c r="B2777" s="179" t="s">
        <v>654</v>
      </c>
      <c r="C2777" s="179" t="s">
        <v>423</v>
      </c>
      <c r="D2777" s="179" t="s">
        <v>184</v>
      </c>
      <c r="E2777" s="179" t="s">
        <v>788</v>
      </c>
      <c r="F2777" s="37">
        <v>70069.67</v>
      </c>
      <c r="G2777" s="179">
        <v>220</v>
      </c>
      <c r="H2777" s="179">
        <v>220</v>
      </c>
      <c r="I2777" s="37">
        <f>Table1[[#This Row],[SumOfPaid]]*Table1[[#This Row],[Actuarial Factor 6/13/22]]</f>
        <v>137668.31212980146</v>
      </c>
      <c r="J2777" s="33">
        <v>1.9647347009027081</v>
      </c>
      <c r="K2777" s="180" t="s">
        <v>270</v>
      </c>
      <c r="L2777" s="180" t="s">
        <v>805</v>
      </c>
      <c r="M2777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77" s="181" t="str">
        <f>IFERROR(IF(Table1[[#This Row],[Medicare Rate in CR]]&gt;0,"Y","N"),"N")</f>
        <v>Y</v>
      </c>
      <c r="O2777" s="40">
        <f>Table1[[#This Row],[Medicare Rate in CR]]*Table1[[#This Row],[SumOfUnits]]*Table1[[#This Row],[Actuarial Factor 6/13/22]]</f>
        <v>92339.780313846015</v>
      </c>
      <c r="P277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92339.780313846015</v>
      </c>
      <c r="Q2777" s="40">
        <f>Table1[[#This Row],[Trended Medicare Pricing for all RHCs]]-Table1[[#This Row],[SumOfSFY23 Estimated Payment 6/13/2022]]</f>
        <v>-45328.531815955444</v>
      </c>
      <c r="R2777" s="181">
        <f>Table1[[#This Row],[SumOfUnits]]*Table1[[#This Row],[Actuarial Factor 6/13/22]]</f>
        <v>432.24163419859576</v>
      </c>
    </row>
    <row r="2778" spans="1:18" x14ac:dyDescent="0.2">
      <c r="A2778" s="179" t="s">
        <v>124</v>
      </c>
      <c r="B2778" s="179" t="s">
        <v>654</v>
      </c>
      <c r="C2778" s="179" t="s">
        <v>423</v>
      </c>
      <c r="D2778" s="179" t="s">
        <v>184</v>
      </c>
      <c r="E2778" s="179" t="s">
        <v>787</v>
      </c>
      <c r="F2778" s="37">
        <v>127729.44</v>
      </c>
      <c r="G2778" s="179">
        <v>402</v>
      </c>
      <c r="H2778" s="179">
        <v>402</v>
      </c>
      <c r="I2778" s="37">
        <f>Table1[[#This Row],[SumOfPaid]]*Table1[[#This Row],[Actuarial Factor 6/13/22]]</f>
        <v>159869.41115013076</v>
      </c>
      <c r="J2778" s="33">
        <v>1.2516253977949858</v>
      </c>
      <c r="K2778" s="180" t="s">
        <v>270</v>
      </c>
      <c r="L2778" s="180" t="s">
        <v>805</v>
      </c>
      <c r="M2778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78" s="181" t="str">
        <f>IFERROR(IF(Table1[[#This Row],[Medicare Rate in CR]]&gt;0,"Y","N"),"N")</f>
        <v>Y</v>
      </c>
      <c r="O2778" s="40">
        <f>Table1[[#This Row],[Medicare Rate in CR]]*Table1[[#This Row],[SumOfUnits]]*Table1[[#This Row],[Actuarial Factor 6/13/22]]</f>
        <v>107488.66295983901</v>
      </c>
      <c r="P277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107488.66295983901</v>
      </c>
      <c r="Q2778" s="40">
        <f>Table1[[#This Row],[Trended Medicare Pricing for all RHCs]]-Table1[[#This Row],[SumOfSFY23 Estimated Payment 6/13/2022]]</f>
        <v>-52380.74819029175</v>
      </c>
      <c r="R2778" s="181">
        <f>Table1[[#This Row],[SumOfUnits]]*Table1[[#This Row],[Actuarial Factor 6/13/22]]</f>
        <v>503.15340991358431</v>
      </c>
    </row>
    <row r="2779" spans="1:18" x14ac:dyDescent="0.2">
      <c r="A2779" s="179" t="s">
        <v>124</v>
      </c>
      <c r="B2779" s="179" t="s">
        <v>654</v>
      </c>
      <c r="C2779" s="179" t="s">
        <v>423</v>
      </c>
      <c r="D2779" s="179" t="s">
        <v>2</v>
      </c>
      <c r="E2779" s="179" t="s">
        <v>802</v>
      </c>
      <c r="F2779" s="37">
        <v>315.51</v>
      </c>
      <c r="G2779" s="179">
        <v>1</v>
      </c>
      <c r="H2779" s="179">
        <v>1</v>
      </c>
      <c r="I2779" s="37">
        <f>Table1[[#This Row],[SumOfPaid]]*Table1[[#This Row],[Actuarial Factor 6/13/22]]</f>
        <v>388.98416863265106</v>
      </c>
      <c r="J2779" s="33">
        <v>1.2328742944206239</v>
      </c>
      <c r="K2779" s="180" t="s">
        <v>270</v>
      </c>
      <c r="L2779" s="180" t="s">
        <v>805</v>
      </c>
      <c r="M2779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79" s="181" t="str">
        <f>IFERROR(IF(Table1[[#This Row],[Medicare Rate in CR]]&gt;0,"Y","N"),"N")</f>
        <v>Y</v>
      </c>
      <c r="O2779" s="40">
        <f>Table1[[#This Row],[Medicare Rate in CR]]*Table1[[#This Row],[SumOfUnits]]*Table1[[#This Row],[Actuarial Factor 6/13/22]]</f>
        <v>263.37893551707788</v>
      </c>
      <c r="P277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263.37893551707788</v>
      </c>
      <c r="Q2779" s="40">
        <f>Table1[[#This Row],[Trended Medicare Pricing for all RHCs]]-Table1[[#This Row],[SumOfSFY23 Estimated Payment 6/13/2022]]</f>
        <v>-125.60523311557318</v>
      </c>
      <c r="R2779" s="181">
        <f>Table1[[#This Row],[SumOfUnits]]*Table1[[#This Row],[Actuarial Factor 6/13/22]]</f>
        <v>1.2328742944206239</v>
      </c>
    </row>
    <row r="2780" spans="1:18" x14ac:dyDescent="0.2">
      <c r="A2780" s="179" t="s">
        <v>124</v>
      </c>
      <c r="B2780" s="179" t="s">
        <v>654</v>
      </c>
      <c r="C2780" s="179" t="s">
        <v>423</v>
      </c>
      <c r="D2780" s="179" t="s">
        <v>2</v>
      </c>
      <c r="E2780" s="179" t="s">
        <v>800</v>
      </c>
      <c r="F2780" s="37">
        <v>2236.9499999999998</v>
      </c>
      <c r="G2780" s="179">
        <v>7</v>
      </c>
      <c r="H2780" s="179">
        <v>7</v>
      </c>
      <c r="I2780" s="37">
        <f>Table1[[#This Row],[SumOfPaid]]*Table1[[#This Row],[Actuarial Factor 6/13/22]]</f>
        <v>2979.0290190719606</v>
      </c>
      <c r="J2780" s="33">
        <v>1.3317369718017662</v>
      </c>
      <c r="K2780" s="180" t="s">
        <v>270</v>
      </c>
      <c r="L2780" s="180" t="s">
        <v>805</v>
      </c>
      <c r="M2780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80" s="181" t="str">
        <f>IFERROR(IF(Table1[[#This Row],[Medicare Rate in CR]]&gt;0,"Y","N"),"N")</f>
        <v>Y</v>
      </c>
      <c r="O2780" s="40">
        <f>Table1[[#This Row],[Medicare Rate in CR]]*Table1[[#This Row],[SumOfUnits]]*Table1[[#This Row],[Actuarial Factor 6/13/22]]</f>
        <v>1991.492785002079</v>
      </c>
      <c r="P278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1991.492785002079</v>
      </c>
      <c r="Q2780" s="40">
        <f>Table1[[#This Row],[Trended Medicare Pricing for all RHCs]]-Table1[[#This Row],[SumOfSFY23 Estimated Payment 6/13/2022]]</f>
        <v>-987.53623406988163</v>
      </c>
      <c r="R2780" s="181">
        <f>Table1[[#This Row],[SumOfUnits]]*Table1[[#This Row],[Actuarial Factor 6/13/22]]</f>
        <v>9.3221588026123641</v>
      </c>
    </row>
    <row r="2781" spans="1:18" x14ac:dyDescent="0.2">
      <c r="A2781" s="179" t="s">
        <v>124</v>
      </c>
      <c r="B2781" s="179" t="s">
        <v>654</v>
      </c>
      <c r="C2781" s="179" t="s">
        <v>423</v>
      </c>
      <c r="D2781" s="179" t="s">
        <v>2</v>
      </c>
      <c r="E2781" s="179" t="s">
        <v>798</v>
      </c>
      <c r="F2781" s="37">
        <v>5694.67</v>
      </c>
      <c r="G2781" s="179">
        <v>18</v>
      </c>
      <c r="H2781" s="179">
        <v>18</v>
      </c>
      <c r="I2781" s="37">
        <f>Table1[[#This Row],[SumOfPaid]]*Table1[[#This Row],[Actuarial Factor 6/13/22]]</f>
        <v>8195.4113153902908</v>
      </c>
      <c r="J2781" s="33">
        <v>1.4391371783422553</v>
      </c>
      <c r="K2781" s="180" t="s">
        <v>270</v>
      </c>
      <c r="L2781" s="180" t="s">
        <v>805</v>
      </c>
      <c r="M2781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81" s="181" t="str">
        <f>IFERROR(IF(Table1[[#This Row],[Medicare Rate in CR]]&gt;0,"Y","N"),"N")</f>
        <v>Y</v>
      </c>
      <c r="O2781" s="40">
        <f>Table1[[#This Row],[Medicare Rate in CR]]*Table1[[#This Row],[SumOfUnits]]*Table1[[#This Row],[Actuarial Factor 6/13/22]]</f>
        <v>5533.9717573666085</v>
      </c>
      <c r="P278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5533.9717573666085</v>
      </c>
      <c r="Q2781" s="40">
        <f>Table1[[#This Row],[Trended Medicare Pricing for all RHCs]]-Table1[[#This Row],[SumOfSFY23 Estimated Payment 6/13/2022]]</f>
        <v>-2661.4395580236824</v>
      </c>
      <c r="R2781" s="181">
        <f>Table1[[#This Row],[SumOfUnits]]*Table1[[#This Row],[Actuarial Factor 6/13/22]]</f>
        <v>25.904469210160595</v>
      </c>
    </row>
    <row r="2782" spans="1:18" x14ac:dyDescent="0.2">
      <c r="A2782" s="179" t="s">
        <v>124</v>
      </c>
      <c r="B2782" s="179" t="s">
        <v>654</v>
      </c>
      <c r="C2782" s="179" t="s">
        <v>423</v>
      </c>
      <c r="D2782" s="179" t="s">
        <v>2</v>
      </c>
      <c r="E2782" s="179" t="s">
        <v>799</v>
      </c>
      <c r="F2782" s="37">
        <v>18077.310000000001</v>
      </c>
      <c r="G2782" s="179">
        <v>57</v>
      </c>
      <c r="H2782" s="179">
        <v>57</v>
      </c>
      <c r="I2782" s="37">
        <f>Table1[[#This Row],[SumOfPaid]]*Table1[[#This Row],[Actuarial Factor 6/13/22]]</f>
        <v>20963.483409565168</v>
      </c>
      <c r="J2782" s="33">
        <v>1.1596572393550348</v>
      </c>
      <c r="K2782" s="180" t="s">
        <v>270</v>
      </c>
      <c r="L2782" s="180" t="s">
        <v>805</v>
      </c>
      <c r="M2782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82" s="181" t="str">
        <f>IFERROR(IF(Table1[[#This Row],[Medicare Rate in CR]]&gt;0,"Y","N"),"N")</f>
        <v>Y</v>
      </c>
      <c r="O2782" s="40">
        <f>Table1[[#This Row],[Medicare Rate in CR]]*Table1[[#This Row],[SumOfUnits]]*Table1[[#This Row],[Actuarial Factor 6/13/22]]</f>
        <v>14121.041834474718</v>
      </c>
      <c r="P278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14121.041834474718</v>
      </c>
      <c r="Q2782" s="40">
        <f>Table1[[#This Row],[Trended Medicare Pricing for all RHCs]]-Table1[[#This Row],[SumOfSFY23 Estimated Payment 6/13/2022]]</f>
        <v>-6842.44157509045</v>
      </c>
      <c r="R2782" s="181">
        <f>Table1[[#This Row],[SumOfUnits]]*Table1[[#This Row],[Actuarial Factor 6/13/22]]</f>
        <v>66.10046264323698</v>
      </c>
    </row>
    <row r="2783" spans="1:18" x14ac:dyDescent="0.2">
      <c r="A2783" s="179" t="s">
        <v>124</v>
      </c>
      <c r="B2783" s="179" t="s">
        <v>654</v>
      </c>
      <c r="C2783" s="179" t="s">
        <v>423</v>
      </c>
      <c r="D2783" s="179" t="s">
        <v>185</v>
      </c>
      <c r="E2783" s="179" t="s">
        <v>794</v>
      </c>
      <c r="F2783" s="37">
        <v>8868.9599999999991</v>
      </c>
      <c r="G2783" s="179">
        <v>28</v>
      </c>
      <c r="H2783" s="179">
        <v>28</v>
      </c>
      <c r="I2783" s="37">
        <f>Table1[[#This Row],[SumOfPaid]]*Table1[[#This Row],[Actuarial Factor 6/13/22]]</f>
        <v>10924.656066574096</v>
      </c>
      <c r="J2783" s="33">
        <v>1.2317854705144795</v>
      </c>
      <c r="K2783" s="180" t="s">
        <v>270</v>
      </c>
      <c r="L2783" s="180" t="s">
        <v>805</v>
      </c>
      <c r="M2783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83" s="181" t="str">
        <f>IFERROR(IF(Table1[[#This Row],[Medicare Rate in CR]]&gt;0,"Y","N"),"N")</f>
        <v>Y</v>
      </c>
      <c r="O2783" s="40">
        <f>Table1[[#This Row],[Medicare Rate in CR]]*Table1[[#This Row],[SumOfUnits]]*Table1[[#This Row],[Actuarial Factor 6/13/22]]</f>
        <v>7368.0972418482306</v>
      </c>
      <c r="P278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7368.0972418482306</v>
      </c>
      <c r="Q2783" s="40">
        <f>Table1[[#This Row],[Trended Medicare Pricing for all RHCs]]-Table1[[#This Row],[SumOfSFY23 Estimated Payment 6/13/2022]]</f>
        <v>-3556.5588247258656</v>
      </c>
      <c r="R2783" s="181">
        <f>Table1[[#This Row],[SumOfUnits]]*Table1[[#This Row],[Actuarial Factor 6/13/22]]</f>
        <v>34.489993174405427</v>
      </c>
    </row>
    <row r="2784" spans="1:18" x14ac:dyDescent="0.2">
      <c r="A2784" s="179" t="s">
        <v>124</v>
      </c>
      <c r="B2784" s="179" t="s">
        <v>654</v>
      </c>
      <c r="C2784" s="179" t="s">
        <v>423</v>
      </c>
      <c r="D2784" s="179" t="s">
        <v>185</v>
      </c>
      <c r="E2784" s="179" t="s">
        <v>607</v>
      </c>
      <c r="F2784" s="37">
        <v>315.51</v>
      </c>
      <c r="G2784" s="179">
        <v>1</v>
      </c>
      <c r="H2784" s="179">
        <v>1</v>
      </c>
      <c r="I2784" s="37">
        <f>Table1[[#This Row],[SumOfPaid]]*Table1[[#This Row],[Actuarial Factor 6/13/22]]</f>
        <v>443.32270264258676</v>
      </c>
      <c r="J2784" s="33">
        <v>1.4050987374174726</v>
      </c>
      <c r="K2784" s="180" t="s">
        <v>270</v>
      </c>
      <c r="L2784" s="180" t="s">
        <v>805</v>
      </c>
      <c r="M2784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84" s="181" t="str">
        <f>IFERROR(IF(Table1[[#This Row],[Medicare Rate in CR]]&gt;0,"Y","N"),"N")</f>
        <v>Y</v>
      </c>
      <c r="O2784" s="40">
        <f>Table1[[#This Row],[Medicare Rate in CR]]*Table1[[#This Row],[SumOfUnits]]*Table1[[#This Row],[Actuarial Factor 6/13/22]]</f>
        <v>300.17124327449466</v>
      </c>
      <c r="P278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300.17124327449466</v>
      </c>
      <c r="Q2784" s="40">
        <f>Table1[[#This Row],[Trended Medicare Pricing for all RHCs]]-Table1[[#This Row],[SumOfSFY23 Estimated Payment 6/13/2022]]</f>
        <v>-143.15145936809211</v>
      </c>
      <c r="R2784" s="181">
        <f>Table1[[#This Row],[SumOfUnits]]*Table1[[#This Row],[Actuarial Factor 6/13/22]]</f>
        <v>1.4050987374174726</v>
      </c>
    </row>
    <row r="2785" spans="1:18" x14ac:dyDescent="0.2">
      <c r="A2785" s="179" t="s">
        <v>124</v>
      </c>
      <c r="B2785" s="179" t="s">
        <v>654</v>
      </c>
      <c r="C2785" s="179" t="s">
        <v>423</v>
      </c>
      <c r="D2785" s="179" t="s">
        <v>185</v>
      </c>
      <c r="E2785" s="179" t="s">
        <v>797</v>
      </c>
      <c r="F2785" s="37">
        <v>16868.66</v>
      </c>
      <c r="G2785" s="179">
        <v>53</v>
      </c>
      <c r="H2785" s="179">
        <v>53</v>
      </c>
      <c r="I2785" s="37">
        <f>Table1[[#This Row],[SumOfPaid]]*Table1[[#This Row],[Actuarial Factor 6/13/22]]</f>
        <v>20593.074438382508</v>
      </c>
      <c r="J2785" s="33">
        <v>1.2207889920350821</v>
      </c>
      <c r="K2785" s="180" t="s">
        <v>270</v>
      </c>
      <c r="L2785" s="180" t="s">
        <v>805</v>
      </c>
      <c r="M2785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85" s="181" t="str">
        <f>IFERROR(IF(Table1[[#This Row],[Medicare Rate in CR]]&gt;0,"Y","N"),"N")</f>
        <v>Y</v>
      </c>
      <c r="O2785" s="40">
        <f>Table1[[#This Row],[Medicare Rate in CR]]*Table1[[#This Row],[SumOfUnits]]*Table1[[#This Row],[Actuarial Factor 6/13/22]]</f>
        <v>13822.249075528092</v>
      </c>
      <c r="P278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13822.249075528092</v>
      </c>
      <c r="Q2785" s="40">
        <f>Table1[[#This Row],[Trended Medicare Pricing for all RHCs]]-Table1[[#This Row],[SumOfSFY23 Estimated Payment 6/13/2022]]</f>
        <v>-6770.8253628544153</v>
      </c>
      <c r="R2785" s="181">
        <f>Table1[[#This Row],[SumOfUnits]]*Table1[[#This Row],[Actuarial Factor 6/13/22]]</f>
        <v>64.701816577859347</v>
      </c>
    </row>
    <row r="2786" spans="1:18" x14ac:dyDescent="0.2">
      <c r="A2786" s="179" t="s">
        <v>124</v>
      </c>
      <c r="B2786" s="179" t="s">
        <v>654</v>
      </c>
      <c r="C2786" s="179" t="s">
        <v>423</v>
      </c>
      <c r="D2786" s="179" t="s">
        <v>185</v>
      </c>
      <c r="E2786" s="179" t="s">
        <v>796</v>
      </c>
      <c r="F2786" s="37">
        <v>2867.9700000000003</v>
      </c>
      <c r="G2786" s="179">
        <v>9</v>
      </c>
      <c r="H2786" s="179">
        <v>9</v>
      </c>
      <c r="I2786" s="37">
        <f>Table1[[#This Row],[SumOfPaid]]*Table1[[#This Row],[Actuarial Factor 6/13/22]]</f>
        <v>2900.7268940999852</v>
      </c>
      <c r="J2786" s="33">
        <v>1.0114216306655874</v>
      </c>
      <c r="K2786" s="180" t="s">
        <v>270</v>
      </c>
      <c r="L2786" s="180" t="s">
        <v>805</v>
      </c>
      <c r="M2786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86" s="181" t="str">
        <f>IFERROR(IF(Table1[[#This Row],[Medicare Rate in CR]]&gt;0,"Y","N"),"N")</f>
        <v>Y</v>
      </c>
      <c r="O2786" s="40">
        <f>Table1[[#This Row],[Medicare Rate in CR]]*Table1[[#This Row],[SumOfUnits]]*Table1[[#This Row],[Actuarial Factor 6/13/22]]</f>
        <v>1944.6300266318051</v>
      </c>
      <c r="P278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1944.6300266318051</v>
      </c>
      <c r="Q2786" s="40">
        <f>Table1[[#This Row],[Trended Medicare Pricing for all RHCs]]-Table1[[#This Row],[SumOfSFY23 Estimated Payment 6/13/2022]]</f>
        <v>-956.09686746818011</v>
      </c>
      <c r="R2786" s="181">
        <f>Table1[[#This Row],[SumOfUnits]]*Table1[[#This Row],[Actuarial Factor 6/13/22]]</f>
        <v>9.1027946759902871</v>
      </c>
    </row>
    <row r="2787" spans="1:18" x14ac:dyDescent="0.2">
      <c r="A2787" s="179" t="s">
        <v>124</v>
      </c>
      <c r="B2787" s="179" t="s">
        <v>654</v>
      </c>
      <c r="C2787" s="179" t="s">
        <v>423</v>
      </c>
      <c r="D2787" s="179" t="s">
        <v>185</v>
      </c>
      <c r="E2787" s="179" t="s">
        <v>795</v>
      </c>
      <c r="F2787" s="37">
        <v>61432.65</v>
      </c>
      <c r="G2787" s="179">
        <v>193</v>
      </c>
      <c r="H2787" s="179">
        <v>193</v>
      </c>
      <c r="I2787" s="37">
        <f>Table1[[#This Row],[SumOfPaid]]*Table1[[#This Row],[Actuarial Factor 6/13/22]]</f>
        <v>71416.282166545221</v>
      </c>
      <c r="J2787" s="33">
        <v>1.1625134544341684</v>
      </c>
      <c r="K2787" s="180" t="s">
        <v>270</v>
      </c>
      <c r="L2787" s="180" t="s">
        <v>805</v>
      </c>
      <c r="M2787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87" s="181" t="str">
        <f>IFERROR(IF(Table1[[#This Row],[Medicare Rate in CR]]&gt;0,"Y","N"),"N")</f>
        <v>Y</v>
      </c>
      <c r="O2787" s="40">
        <f>Table1[[#This Row],[Medicare Rate in CR]]*Table1[[#This Row],[SumOfUnits]]*Table1[[#This Row],[Actuarial Factor 6/13/22]]</f>
        <v>47931.115609258879</v>
      </c>
      <c r="P278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47931.115609258879</v>
      </c>
      <c r="Q2787" s="40">
        <f>Table1[[#This Row],[Trended Medicare Pricing for all RHCs]]-Table1[[#This Row],[SumOfSFY23 Estimated Payment 6/13/2022]]</f>
        <v>-23485.166557286342</v>
      </c>
      <c r="R2787" s="181">
        <f>Table1[[#This Row],[SumOfUnits]]*Table1[[#This Row],[Actuarial Factor 6/13/22]]</f>
        <v>224.36509670579451</v>
      </c>
    </row>
    <row r="2788" spans="1:18" x14ac:dyDescent="0.2">
      <c r="A2788" s="179" t="s">
        <v>124</v>
      </c>
      <c r="B2788" s="179" t="s">
        <v>654</v>
      </c>
      <c r="C2788" s="179" t="s">
        <v>249</v>
      </c>
      <c r="D2788" s="179" t="s">
        <v>184</v>
      </c>
      <c r="E2788" s="179" t="s">
        <v>792</v>
      </c>
      <c r="F2788" s="37">
        <v>315.51</v>
      </c>
      <c r="G2788" s="179">
        <v>1</v>
      </c>
      <c r="H2788" s="179">
        <v>1</v>
      </c>
      <c r="I2788" s="37">
        <f>Table1[[#This Row],[SumOfPaid]]*Table1[[#This Row],[Actuarial Factor 6/13/22]]</f>
        <v>479.80397933686788</v>
      </c>
      <c r="J2788" s="33">
        <v>1.5207251096220973</v>
      </c>
      <c r="K2788" s="180" t="s">
        <v>270</v>
      </c>
      <c r="L2788" s="180" t="s">
        <v>805</v>
      </c>
      <c r="M2788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88" s="181" t="str">
        <f>IFERROR(IF(Table1[[#This Row],[Medicare Rate in CR]]&gt;0,"Y","N"),"N")</f>
        <v>Y</v>
      </c>
      <c r="O2788" s="40">
        <f>Table1[[#This Row],[Medicare Rate in CR]]*Table1[[#This Row],[SumOfUnits]]*Table1[[#This Row],[Actuarial Factor 6/13/22]]</f>
        <v>324.87250516856864</v>
      </c>
      <c r="P278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324.87250516856864</v>
      </c>
      <c r="Q2788" s="40">
        <f>Table1[[#This Row],[Trended Medicare Pricing for all RHCs]]-Table1[[#This Row],[SumOfSFY23 Estimated Payment 6/13/2022]]</f>
        <v>-154.93147416829925</v>
      </c>
      <c r="R2788" s="181">
        <f>Table1[[#This Row],[SumOfUnits]]*Table1[[#This Row],[Actuarial Factor 6/13/22]]</f>
        <v>1.5207251096220973</v>
      </c>
    </row>
    <row r="2789" spans="1:18" x14ac:dyDescent="0.2">
      <c r="A2789" s="179" t="s">
        <v>124</v>
      </c>
      <c r="B2789" s="179" t="s">
        <v>654</v>
      </c>
      <c r="C2789" s="179" t="s">
        <v>249</v>
      </c>
      <c r="D2789" s="179" t="s">
        <v>184</v>
      </c>
      <c r="E2789" s="179" t="s">
        <v>786</v>
      </c>
      <c r="F2789" s="37">
        <v>32183.420000000002</v>
      </c>
      <c r="G2789" s="179">
        <v>101</v>
      </c>
      <c r="H2789" s="179">
        <v>101</v>
      </c>
      <c r="I2789" s="37">
        <f>Table1[[#This Row],[SumOfPaid]]*Table1[[#This Row],[Actuarial Factor 6/13/22]]</f>
        <v>48988.893173308716</v>
      </c>
      <c r="J2789" s="33">
        <v>1.5221779777695694</v>
      </c>
      <c r="K2789" s="180" t="s">
        <v>270</v>
      </c>
      <c r="L2789" s="180" t="s">
        <v>805</v>
      </c>
      <c r="M2789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89" s="181" t="str">
        <f>IFERROR(IF(Table1[[#This Row],[Medicare Rate in CR]]&gt;0,"Y","N"),"N")</f>
        <v>Y</v>
      </c>
      <c r="O2789" s="40">
        <f>Table1[[#This Row],[Medicare Rate in CR]]*Table1[[#This Row],[SumOfUnits]]*Table1[[#This Row],[Actuarial Factor 6/13/22]]</f>
        <v>32843.471020482226</v>
      </c>
      <c r="P278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32843.471020482226</v>
      </c>
      <c r="Q2789" s="40">
        <f>Table1[[#This Row],[Trended Medicare Pricing for all RHCs]]-Table1[[#This Row],[SumOfSFY23 Estimated Payment 6/13/2022]]</f>
        <v>-16145.42215282649</v>
      </c>
      <c r="R2789" s="181">
        <f>Table1[[#This Row],[SumOfUnits]]*Table1[[#This Row],[Actuarial Factor 6/13/22]]</f>
        <v>153.73997575472652</v>
      </c>
    </row>
    <row r="2790" spans="1:18" x14ac:dyDescent="0.2">
      <c r="A2790" s="179" t="s">
        <v>124</v>
      </c>
      <c r="B2790" s="179" t="s">
        <v>654</v>
      </c>
      <c r="C2790" s="179" t="s">
        <v>249</v>
      </c>
      <c r="D2790" s="179" t="s">
        <v>184</v>
      </c>
      <c r="E2790" s="179" t="s">
        <v>790</v>
      </c>
      <c r="F2790" s="37">
        <v>13508.830000000002</v>
      </c>
      <c r="G2790" s="179">
        <v>43</v>
      </c>
      <c r="H2790" s="179">
        <v>43</v>
      </c>
      <c r="I2790" s="37">
        <f>Table1[[#This Row],[SumOfPaid]]*Table1[[#This Row],[Actuarial Factor 6/13/22]]</f>
        <v>30221.352315750479</v>
      </c>
      <c r="J2790" s="33">
        <v>2.2371554246926251</v>
      </c>
      <c r="K2790" s="180" t="s">
        <v>270</v>
      </c>
      <c r="L2790" s="180" t="s">
        <v>805</v>
      </c>
      <c r="M2790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90" s="181" t="str">
        <f>IFERROR(IF(Table1[[#This Row],[Medicare Rate in CR]]&gt;0,"Y","N"),"N")</f>
        <v>Y</v>
      </c>
      <c r="O2790" s="40">
        <f>Table1[[#This Row],[Medicare Rate in CR]]*Table1[[#This Row],[SumOfUnits]]*Table1[[#This Row],[Actuarial Factor 6/13/22]]</f>
        <v>20550.711075214676</v>
      </c>
      <c r="P279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20550.711075214676</v>
      </c>
      <c r="Q2790" s="40">
        <f>Table1[[#This Row],[Trended Medicare Pricing for all RHCs]]-Table1[[#This Row],[SumOfSFY23 Estimated Payment 6/13/2022]]</f>
        <v>-9670.6412405358024</v>
      </c>
      <c r="R2790" s="181">
        <f>Table1[[#This Row],[SumOfUnits]]*Table1[[#This Row],[Actuarial Factor 6/13/22]]</f>
        <v>96.197683261782885</v>
      </c>
    </row>
    <row r="2791" spans="1:18" x14ac:dyDescent="0.2">
      <c r="A2791" s="179" t="s">
        <v>124</v>
      </c>
      <c r="B2791" s="179" t="s">
        <v>654</v>
      </c>
      <c r="C2791" s="179" t="s">
        <v>249</v>
      </c>
      <c r="D2791" s="179" t="s">
        <v>184</v>
      </c>
      <c r="E2791" s="179" t="s">
        <v>789</v>
      </c>
      <c r="F2791" s="37">
        <v>37624.340000000004</v>
      </c>
      <c r="G2791" s="179">
        <v>118</v>
      </c>
      <c r="H2791" s="179">
        <v>118</v>
      </c>
      <c r="I2791" s="37">
        <f>Table1[[#This Row],[SumOfPaid]]*Table1[[#This Row],[Actuarial Factor 6/13/22]]</f>
        <v>58391.96700000445</v>
      </c>
      <c r="J2791" s="33">
        <v>1.551973190759079</v>
      </c>
      <c r="K2791" s="180" t="s">
        <v>270</v>
      </c>
      <c r="L2791" s="180" t="s">
        <v>805</v>
      </c>
      <c r="M2791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91" s="181" t="str">
        <f>IFERROR(IF(Table1[[#This Row],[Medicare Rate in CR]]&gt;0,"Y","N"),"N")</f>
        <v>Y</v>
      </c>
      <c r="O2791" s="40">
        <f>Table1[[#This Row],[Medicare Rate in CR]]*Table1[[#This Row],[SumOfUnits]]*Table1[[#This Row],[Actuarial Factor 6/13/22]]</f>
        <v>39122.667863539726</v>
      </c>
      <c r="P279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39122.667863539726</v>
      </c>
      <c r="Q2791" s="40">
        <f>Table1[[#This Row],[Trended Medicare Pricing for all RHCs]]-Table1[[#This Row],[SumOfSFY23 Estimated Payment 6/13/2022]]</f>
        <v>-19269.299136464724</v>
      </c>
      <c r="R2791" s="181">
        <f>Table1[[#This Row],[SumOfUnits]]*Table1[[#This Row],[Actuarial Factor 6/13/22]]</f>
        <v>183.13283650957132</v>
      </c>
    </row>
    <row r="2792" spans="1:18" x14ac:dyDescent="0.2">
      <c r="A2792" s="179" t="s">
        <v>124</v>
      </c>
      <c r="B2792" s="179" t="s">
        <v>654</v>
      </c>
      <c r="C2792" s="179" t="s">
        <v>249</v>
      </c>
      <c r="D2792" s="179" t="s">
        <v>184</v>
      </c>
      <c r="E2792" s="179" t="s">
        <v>791</v>
      </c>
      <c r="F2792" s="37">
        <v>16906.5</v>
      </c>
      <c r="G2792" s="179">
        <v>53</v>
      </c>
      <c r="H2792" s="179">
        <v>53</v>
      </c>
      <c r="I2792" s="37">
        <f>Table1[[#This Row],[SumOfPaid]]*Table1[[#This Row],[Actuarial Factor 6/13/22]]</f>
        <v>28006.808674040854</v>
      </c>
      <c r="J2792" s="33">
        <v>1.6565704713595868</v>
      </c>
      <c r="K2792" s="180" t="s">
        <v>270</v>
      </c>
      <c r="L2792" s="180" t="s">
        <v>805</v>
      </c>
      <c r="M2792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92" s="181" t="str">
        <f>IFERROR(IF(Table1[[#This Row],[Medicare Rate in CR]]&gt;0,"Y","N"),"N")</f>
        <v>Y</v>
      </c>
      <c r="O2792" s="40">
        <f>Table1[[#This Row],[Medicare Rate in CR]]*Table1[[#This Row],[SumOfUnits]]*Table1[[#This Row],[Actuarial Factor 6/13/22]]</f>
        <v>18756.336939217072</v>
      </c>
      <c r="P279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18756.336939217072</v>
      </c>
      <c r="Q2792" s="40">
        <f>Table1[[#This Row],[Trended Medicare Pricing for all RHCs]]-Table1[[#This Row],[SumOfSFY23 Estimated Payment 6/13/2022]]</f>
        <v>-9250.4717348237828</v>
      </c>
      <c r="R2792" s="181">
        <f>Table1[[#This Row],[SumOfUnits]]*Table1[[#This Row],[Actuarial Factor 6/13/22]]</f>
        <v>87.798234982058105</v>
      </c>
    </row>
    <row r="2793" spans="1:18" x14ac:dyDescent="0.2">
      <c r="A2793" s="179" t="s">
        <v>124</v>
      </c>
      <c r="B2793" s="179" t="s">
        <v>654</v>
      </c>
      <c r="C2793" s="179" t="s">
        <v>249</v>
      </c>
      <c r="D2793" s="179" t="s">
        <v>184</v>
      </c>
      <c r="E2793" s="179" t="s">
        <v>788</v>
      </c>
      <c r="F2793" s="37">
        <v>1266.77</v>
      </c>
      <c r="G2793" s="179">
        <v>4</v>
      </c>
      <c r="H2793" s="179">
        <v>4</v>
      </c>
      <c r="I2793" s="37">
        <f>Table1[[#This Row],[SumOfPaid]]*Table1[[#This Row],[Actuarial Factor 6/13/22]]</f>
        <v>2551.6806858693049</v>
      </c>
      <c r="J2793" s="33">
        <v>2.0143204258620782</v>
      </c>
      <c r="K2793" s="180" t="s">
        <v>270</v>
      </c>
      <c r="L2793" s="180" t="s">
        <v>805</v>
      </c>
      <c r="M2793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93" s="181" t="str">
        <f>IFERROR(IF(Table1[[#This Row],[Medicare Rate in CR]]&gt;0,"Y","N"),"N")</f>
        <v>Y</v>
      </c>
      <c r="O2793" s="40">
        <f>Table1[[#This Row],[Medicare Rate in CR]]*Table1[[#This Row],[SumOfUnits]]*Table1[[#This Row],[Actuarial Factor 6/13/22]]</f>
        <v>1721.277090307663</v>
      </c>
      <c r="P279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1721.277090307663</v>
      </c>
      <c r="Q2793" s="40">
        <f>Table1[[#This Row],[Trended Medicare Pricing for all RHCs]]-Table1[[#This Row],[SumOfSFY23 Estimated Payment 6/13/2022]]</f>
        <v>-830.40359556164185</v>
      </c>
      <c r="R2793" s="181">
        <f>Table1[[#This Row],[SumOfUnits]]*Table1[[#This Row],[Actuarial Factor 6/13/22]]</f>
        <v>8.0572817034483126</v>
      </c>
    </row>
    <row r="2794" spans="1:18" x14ac:dyDescent="0.2">
      <c r="A2794" s="179" t="s">
        <v>124</v>
      </c>
      <c r="B2794" s="179" t="s">
        <v>654</v>
      </c>
      <c r="C2794" s="179" t="s">
        <v>249</v>
      </c>
      <c r="D2794" s="179" t="s">
        <v>184</v>
      </c>
      <c r="E2794" s="179" t="s">
        <v>787</v>
      </c>
      <c r="F2794" s="37">
        <v>28665.51</v>
      </c>
      <c r="G2794" s="179">
        <v>90</v>
      </c>
      <c r="H2794" s="179">
        <v>90</v>
      </c>
      <c r="I2794" s="37">
        <f>Table1[[#This Row],[SumOfPaid]]*Table1[[#This Row],[Actuarial Factor 6/13/22]]</f>
        <v>35821.167354616184</v>
      </c>
      <c r="J2794" s="33">
        <v>1.2496260263506975</v>
      </c>
      <c r="K2794" s="180" t="s">
        <v>270</v>
      </c>
      <c r="L2794" s="180" t="s">
        <v>805</v>
      </c>
      <c r="M2794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94" s="181" t="str">
        <f>IFERROR(IF(Table1[[#This Row],[Medicare Rate in CR]]&gt;0,"Y","N"),"N")</f>
        <v>Y</v>
      </c>
      <c r="O2794" s="40">
        <f>Table1[[#This Row],[Medicare Rate in CR]]*Table1[[#This Row],[SumOfUnits]]*Table1[[#This Row],[Actuarial Factor 6/13/22]]</f>
        <v>24026.184720836958</v>
      </c>
      <c r="P279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24026.184720836958</v>
      </c>
      <c r="Q2794" s="40">
        <f>Table1[[#This Row],[Trended Medicare Pricing for all RHCs]]-Table1[[#This Row],[SumOfSFY23 Estimated Payment 6/13/2022]]</f>
        <v>-11794.982633779226</v>
      </c>
      <c r="R2794" s="181">
        <f>Table1[[#This Row],[SumOfUnits]]*Table1[[#This Row],[Actuarial Factor 6/13/22]]</f>
        <v>112.46634237156277</v>
      </c>
    </row>
    <row r="2795" spans="1:18" x14ac:dyDescent="0.2">
      <c r="A2795" s="179" t="s">
        <v>124</v>
      </c>
      <c r="B2795" s="179" t="s">
        <v>654</v>
      </c>
      <c r="C2795" s="179" t="s">
        <v>249</v>
      </c>
      <c r="D2795" s="179" t="s">
        <v>2</v>
      </c>
      <c r="E2795" s="179" t="s">
        <v>804</v>
      </c>
      <c r="F2795" s="37">
        <v>631.02</v>
      </c>
      <c r="G2795" s="179">
        <v>2</v>
      </c>
      <c r="H2795" s="179">
        <v>2</v>
      </c>
      <c r="I2795" s="37">
        <f>Table1[[#This Row],[SumOfPaid]]*Table1[[#This Row],[Actuarial Factor 6/13/22]]</f>
        <v>428.37544278627297</v>
      </c>
      <c r="J2795" s="33">
        <v>0.6788619105357564</v>
      </c>
      <c r="K2795" s="180" t="s">
        <v>270</v>
      </c>
      <c r="L2795" s="180" t="s">
        <v>805</v>
      </c>
      <c r="M2795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95" s="181" t="str">
        <f>IFERROR(IF(Table1[[#This Row],[Medicare Rate in CR]]&gt;0,"Y","N"),"N")</f>
        <v>Y</v>
      </c>
      <c r="O2795" s="40">
        <f>Table1[[#This Row],[Medicare Rate in CR]]*Table1[[#This Row],[SumOfUnits]]*Table1[[#This Row],[Actuarial Factor 6/13/22]]</f>
        <v>290.05053989550726</v>
      </c>
      <c r="P279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290.05053989550726</v>
      </c>
      <c r="Q2795" s="40">
        <f>Table1[[#This Row],[Trended Medicare Pricing for all RHCs]]-Table1[[#This Row],[SumOfSFY23 Estimated Payment 6/13/2022]]</f>
        <v>-138.32490289076571</v>
      </c>
      <c r="R2795" s="181">
        <f>Table1[[#This Row],[SumOfUnits]]*Table1[[#This Row],[Actuarial Factor 6/13/22]]</f>
        <v>1.3577238210715128</v>
      </c>
    </row>
    <row r="2796" spans="1:18" x14ac:dyDescent="0.2">
      <c r="A2796" s="179" t="s">
        <v>124</v>
      </c>
      <c r="B2796" s="179" t="s">
        <v>654</v>
      </c>
      <c r="C2796" s="179" t="s">
        <v>249</v>
      </c>
      <c r="D2796" s="179" t="s">
        <v>2</v>
      </c>
      <c r="E2796" s="179" t="s">
        <v>800</v>
      </c>
      <c r="F2796" s="37">
        <v>1280.96</v>
      </c>
      <c r="G2796" s="179">
        <v>4</v>
      </c>
      <c r="H2796" s="179">
        <v>4</v>
      </c>
      <c r="I2796" s="37">
        <f>Table1[[#This Row],[SumOfPaid]]*Table1[[#This Row],[Actuarial Factor 6/13/22]]</f>
        <v>1674.5475439555003</v>
      </c>
      <c r="J2796" s="33">
        <v>1.307259823847349</v>
      </c>
      <c r="K2796" s="180" t="s">
        <v>270</v>
      </c>
      <c r="L2796" s="180" t="s">
        <v>805</v>
      </c>
      <c r="M2796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96" s="181" t="str">
        <f>IFERROR(IF(Table1[[#This Row],[Medicare Rate in CR]]&gt;0,"Y","N"),"N")</f>
        <v>Y</v>
      </c>
      <c r="O2796" s="40">
        <f>Table1[[#This Row],[Medicare Rate in CR]]*Table1[[#This Row],[SumOfUnits]]*Table1[[#This Row],[Actuarial Factor 6/13/22]]</f>
        <v>1117.0796646740366</v>
      </c>
      <c r="P279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1117.0796646740366</v>
      </c>
      <c r="Q2796" s="40">
        <f>Table1[[#This Row],[Trended Medicare Pricing for all RHCs]]-Table1[[#This Row],[SumOfSFY23 Estimated Payment 6/13/2022]]</f>
        <v>-557.46787928146364</v>
      </c>
      <c r="R2796" s="181">
        <f>Table1[[#This Row],[SumOfUnits]]*Table1[[#This Row],[Actuarial Factor 6/13/22]]</f>
        <v>5.2290392953893958</v>
      </c>
    </row>
    <row r="2797" spans="1:18" x14ac:dyDescent="0.2">
      <c r="A2797" s="179" t="s">
        <v>124</v>
      </c>
      <c r="B2797" s="179" t="s">
        <v>654</v>
      </c>
      <c r="C2797" s="179" t="s">
        <v>249</v>
      </c>
      <c r="D2797" s="179" t="s">
        <v>2</v>
      </c>
      <c r="E2797" s="179" t="s">
        <v>798</v>
      </c>
      <c r="F2797" s="37">
        <v>951.26</v>
      </c>
      <c r="G2797" s="179">
        <v>3</v>
      </c>
      <c r="H2797" s="179">
        <v>3</v>
      </c>
      <c r="I2797" s="37">
        <f>Table1[[#This Row],[SumOfPaid]]*Table1[[#This Row],[Actuarial Factor 6/13/22]]</f>
        <v>1379.6084033832226</v>
      </c>
      <c r="J2797" s="33">
        <v>1.4502958217345654</v>
      </c>
      <c r="K2797" s="180" t="s">
        <v>270</v>
      </c>
      <c r="L2797" s="180" t="s">
        <v>805</v>
      </c>
      <c r="M2797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97" s="181" t="str">
        <f>IFERROR(IF(Table1[[#This Row],[Medicare Rate in CR]]&gt;0,"Y","N"),"N")</f>
        <v>Y</v>
      </c>
      <c r="O2797" s="40">
        <f>Table1[[#This Row],[Medicare Rate in CR]]*Table1[[#This Row],[SumOfUnits]]*Table1[[#This Row],[Actuarial Factor 6/13/22]]</f>
        <v>929.48008919146559</v>
      </c>
      <c r="P279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929.48008919146559</v>
      </c>
      <c r="Q2797" s="40">
        <f>Table1[[#This Row],[Trended Medicare Pricing for all RHCs]]-Table1[[#This Row],[SumOfSFY23 Estimated Payment 6/13/2022]]</f>
        <v>-450.128314191757</v>
      </c>
      <c r="R2797" s="181">
        <f>Table1[[#This Row],[SumOfUnits]]*Table1[[#This Row],[Actuarial Factor 6/13/22]]</f>
        <v>4.3508874652036962</v>
      </c>
    </row>
    <row r="2798" spans="1:18" x14ac:dyDescent="0.2">
      <c r="A2798" s="179" t="s">
        <v>124</v>
      </c>
      <c r="B2798" s="179" t="s">
        <v>654</v>
      </c>
      <c r="C2798" s="179" t="s">
        <v>249</v>
      </c>
      <c r="D2798" s="179" t="s">
        <v>2</v>
      </c>
      <c r="E2798" s="179" t="s">
        <v>799</v>
      </c>
      <c r="F2798" s="37">
        <v>2241.6800000000003</v>
      </c>
      <c r="G2798" s="179">
        <v>7</v>
      </c>
      <c r="H2798" s="179">
        <v>7</v>
      </c>
      <c r="I2798" s="37">
        <f>Table1[[#This Row],[SumOfPaid]]*Table1[[#This Row],[Actuarial Factor 6/13/22]]</f>
        <v>2551.022332200846</v>
      </c>
      <c r="J2798" s="33">
        <v>1.1379957586278353</v>
      </c>
      <c r="K2798" s="180" t="s">
        <v>270</v>
      </c>
      <c r="L2798" s="180" t="s">
        <v>805</v>
      </c>
      <c r="M2798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98" s="181" t="str">
        <f>IFERROR(IF(Table1[[#This Row],[Medicare Rate in CR]]&gt;0,"Y","N"),"N")</f>
        <v>Y</v>
      </c>
      <c r="O2798" s="40">
        <f>Table1[[#This Row],[Medicare Rate in CR]]*Table1[[#This Row],[SumOfUnits]]*Table1[[#This Row],[Actuarial Factor 6/13/22]]</f>
        <v>1701.7702374096511</v>
      </c>
      <c r="P279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1701.7702374096511</v>
      </c>
      <c r="Q2798" s="40">
        <f>Table1[[#This Row],[Trended Medicare Pricing for all RHCs]]-Table1[[#This Row],[SumOfSFY23 Estimated Payment 6/13/2022]]</f>
        <v>-849.25209479119485</v>
      </c>
      <c r="R2798" s="181">
        <f>Table1[[#This Row],[SumOfUnits]]*Table1[[#This Row],[Actuarial Factor 6/13/22]]</f>
        <v>7.9659703103948472</v>
      </c>
    </row>
    <row r="2799" spans="1:18" x14ac:dyDescent="0.2">
      <c r="A2799" s="179" t="s">
        <v>124</v>
      </c>
      <c r="B2799" s="179" t="s">
        <v>654</v>
      </c>
      <c r="C2799" s="179" t="s">
        <v>249</v>
      </c>
      <c r="D2799" s="179" t="s">
        <v>185</v>
      </c>
      <c r="E2799" s="179" t="s">
        <v>607</v>
      </c>
      <c r="F2799" s="37">
        <v>6051.45</v>
      </c>
      <c r="G2799" s="179">
        <v>19</v>
      </c>
      <c r="H2799" s="179">
        <v>19</v>
      </c>
      <c r="I2799" s="37">
        <f>Table1[[#This Row],[SumOfPaid]]*Table1[[#This Row],[Actuarial Factor 6/13/22]]</f>
        <v>9151.4595439554123</v>
      </c>
      <c r="J2799" s="33">
        <v>1.5122754949566488</v>
      </c>
      <c r="K2799" s="180" t="s">
        <v>270</v>
      </c>
      <c r="L2799" s="180" t="s">
        <v>805</v>
      </c>
      <c r="M2799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799" s="181" t="str">
        <f>IFERROR(IF(Table1[[#This Row],[Medicare Rate in CR]]&gt;0,"Y","N"),"N")</f>
        <v>Y</v>
      </c>
      <c r="O2799" s="40">
        <f>Table1[[#This Row],[Medicare Rate in CR]]*Table1[[#This Row],[SumOfUnits]]*Table1[[#This Row],[Actuarial Factor 6/13/22]]</f>
        <v>6138.2808657641881</v>
      </c>
      <c r="P279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6138.2808657641881</v>
      </c>
      <c r="Q2799" s="40">
        <f>Table1[[#This Row],[Trended Medicare Pricing for all RHCs]]-Table1[[#This Row],[SumOfSFY23 Estimated Payment 6/13/2022]]</f>
        <v>-3013.1786781912242</v>
      </c>
      <c r="R2799" s="181">
        <f>Table1[[#This Row],[SumOfUnits]]*Table1[[#This Row],[Actuarial Factor 6/13/22]]</f>
        <v>28.733234404176329</v>
      </c>
    </row>
    <row r="2800" spans="1:18" x14ac:dyDescent="0.2">
      <c r="A2800" s="179" t="s">
        <v>124</v>
      </c>
      <c r="B2800" s="179" t="s">
        <v>654</v>
      </c>
      <c r="C2800" s="179" t="s">
        <v>249</v>
      </c>
      <c r="D2800" s="179" t="s">
        <v>185</v>
      </c>
      <c r="E2800" s="179" t="s">
        <v>797</v>
      </c>
      <c r="F2800" s="37">
        <v>631.02</v>
      </c>
      <c r="G2800" s="179">
        <v>2</v>
      </c>
      <c r="H2800" s="179">
        <v>2</v>
      </c>
      <c r="I2800" s="37">
        <f>Table1[[#This Row],[SumOfPaid]]*Table1[[#This Row],[Actuarial Factor 6/13/22]]</f>
        <v>688.05614457324111</v>
      </c>
      <c r="J2800" s="33">
        <v>1.0903872215987467</v>
      </c>
      <c r="K2800" s="180" t="s">
        <v>270</v>
      </c>
      <c r="L2800" s="180" t="s">
        <v>805</v>
      </c>
      <c r="M2800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800" s="181" t="str">
        <f>IFERROR(IF(Table1[[#This Row],[Medicare Rate in CR]]&gt;0,"Y","N"),"N")</f>
        <v>Y</v>
      </c>
      <c r="O2800" s="40">
        <f>Table1[[#This Row],[Medicare Rate in CR]]*Table1[[#This Row],[SumOfUnits]]*Table1[[#This Row],[Actuarial Factor 6/13/22]]</f>
        <v>465.87884430028049</v>
      </c>
      <c r="P280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465.87884430028049</v>
      </c>
      <c r="Q2800" s="40">
        <f>Table1[[#This Row],[Trended Medicare Pricing for all RHCs]]-Table1[[#This Row],[SumOfSFY23 Estimated Payment 6/13/2022]]</f>
        <v>-222.17730027296062</v>
      </c>
      <c r="R2800" s="181">
        <f>Table1[[#This Row],[SumOfUnits]]*Table1[[#This Row],[Actuarial Factor 6/13/22]]</f>
        <v>2.1807744431974934</v>
      </c>
    </row>
    <row r="2801" spans="1:18" x14ac:dyDescent="0.2">
      <c r="A2801" s="179" t="s">
        <v>124</v>
      </c>
      <c r="B2801" s="179" t="s">
        <v>654</v>
      </c>
      <c r="C2801" s="179" t="s">
        <v>249</v>
      </c>
      <c r="D2801" s="179" t="s">
        <v>185</v>
      </c>
      <c r="E2801" s="179" t="s">
        <v>795</v>
      </c>
      <c r="F2801" s="37">
        <v>13101.460000000001</v>
      </c>
      <c r="G2801" s="179">
        <v>41</v>
      </c>
      <c r="H2801" s="179">
        <v>41</v>
      </c>
      <c r="I2801" s="37">
        <f>Table1[[#This Row],[SumOfPaid]]*Table1[[#This Row],[Actuarial Factor 6/13/22]]</f>
        <v>14939.308040386064</v>
      </c>
      <c r="J2801" s="33">
        <v>1.1402781094920766</v>
      </c>
      <c r="K2801" s="180" t="s">
        <v>270</v>
      </c>
      <c r="L2801" s="180" t="s">
        <v>805</v>
      </c>
      <c r="M2801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801" s="181" t="str">
        <f>IFERROR(IF(Table1[[#This Row],[Medicare Rate in CR]]&gt;0,"Y","N"),"N")</f>
        <v>Y</v>
      </c>
      <c r="O2801" s="40">
        <f>Table1[[#This Row],[Medicare Rate in CR]]*Table1[[#This Row],[SumOfUnits]]*Table1[[#This Row],[Actuarial Factor 6/13/22]]</f>
        <v>9987.5021137624863</v>
      </c>
      <c r="P280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9987.5021137624863</v>
      </c>
      <c r="Q2801" s="40">
        <f>Table1[[#This Row],[Trended Medicare Pricing for all RHCs]]-Table1[[#This Row],[SumOfSFY23 Estimated Payment 6/13/2022]]</f>
        <v>-4951.8059266235778</v>
      </c>
      <c r="R2801" s="181">
        <f>Table1[[#This Row],[SumOfUnits]]*Table1[[#This Row],[Actuarial Factor 6/13/22]]</f>
        <v>46.751402489175142</v>
      </c>
    </row>
    <row r="2802" spans="1:18" x14ac:dyDescent="0.2">
      <c r="A2802" s="179" t="s">
        <v>124</v>
      </c>
      <c r="B2802" s="179" t="s">
        <v>654</v>
      </c>
      <c r="C2802" s="179" t="s">
        <v>220</v>
      </c>
      <c r="D2802" s="179" t="s">
        <v>184</v>
      </c>
      <c r="E2802" s="179" t="s">
        <v>786</v>
      </c>
      <c r="F2802" s="37">
        <v>320.24</v>
      </c>
      <c r="G2802" s="179">
        <v>1</v>
      </c>
      <c r="H2802" s="179">
        <v>1</v>
      </c>
      <c r="I2802" s="37">
        <f>Table1[[#This Row],[SumOfPaid]]*Table1[[#This Row],[Actuarial Factor 6/13/22]]</f>
        <v>441.53990463851795</v>
      </c>
      <c r="J2802" s="33">
        <v>1.3787781184065637</v>
      </c>
      <c r="K2802" s="180" t="s">
        <v>270</v>
      </c>
      <c r="L2802" s="180" t="s">
        <v>805</v>
      </c>
      <c r="M2802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802" s="181" t="str">
        <f>IFERROR(IF(Table1[[#This Row],[Medicare Rate in CR]]&gt;0,"Y","N"),"N")</f>
        <v>Y</v>
      </c>
      <c r="O2802" s="40">
        <f>Table1[[#This Row],[Medicare Rate in CR]]*Table1[[#This Row],[SumOfUnits]]*Table1[[#This Row],[Actuarial Factor 6/13/22]]</f>
        <v>294.54836943519422</v>
      </c>
      <c r="P280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294.54836943519422</v>
      </c>
      <c r="Q2802" s="40">
        <f>Table1[[#This Row],[Trended Medicare Pricing for all RHCs]]-Table1[[#This Row],[SumOfSFY23 Estimated Payment 6/13/2022]]</f>
        <v>-146.99153520332374</v>
      </c>
      <c r="R2802" s="181">
        <f>Table1[[#This Row],[SumOfUnits]]*Table1[[#This Row],[Actuarial Factor 6/13/22]]</f>
        <v>1.3787781184065637</v>
      </c>
    </row>
    <row r="2803" spans="1:18" x14ac:dyDescent="0.2">
      <c r="A2803" s="179" t="s">
        <v>124</v>
      </c>
      <c r="B2803" s="179" t="s">
        <v>654</v>
      </c>
      <c r="C2803" s="179" t="s">
        <v>220</v>
      </c>
      <c r="D2803" s="179" t="s">
        <v>184</v>
      </c>
      <c r="E2803" s="179" t="s">
        <v>787</v>
      </c>
      <c r="F2803" s="37">
        <v>635.75</v>
      </c>
      <c r="G2803" s="179">
        <v>2</v>
      </c>
      <c r="H2803" s="179">
        <v>2</v>
      </c>
      <c r="I2803" s="37">
        <f>Table1[[#This Row],[SumOfPaid]]*Table1[[#This Row],[Actuarial Factor 6/13/22]]</f>
        <v>765.51402300178506</v>
      </c>
      <c r="J2803" s="33">
        <v>1.2041117152997012</v>
      </c>
      <c r="K2803" s="180" t="s">
        <v>270</v>
      </c>
      <c r="L2803" s="180" t="s">
        <v>805</v>
      </c>
      <c r="M2803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803" s="181" t="str">
        <f>IFERROR(IF(Table1[[#This Row],[Medicare Rate in CR]]&gt;0,"Y","N"),"N")</f>
        <v>Y</v>
      </c>
      <c r="O2803" s="40">
        <f>Table1[[#This Row],[Medicare Rate in CR]]*Table1[[#This Row],[SumOfUnits]]*Table1[[#This Row],[Actuarial Factor 6/13/22]]</f>
        <v>514.46877147895032</v>
      </c>
      <c r="P280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514.46877147895032</v>
      </c>
      <c r="Q2803" s="40">
        <f>Table1[[#This Row],[Trended Medicare Pricing for all RHCs]]-Table1[[#This Row],[SumOfSFY23 Estimated Payment 6/13/2022]]</f>
        <v>-251.04525152283475</v>
      </c>
      <c r="R2803" s="181">
        <f>Table1[[#This Row],[SumOfUnits]]*Table1[[#This Row],[Actuarial Factor 6/13/22]]</f>
        <v>2.4082234305994024</v>
      </c>
    </row>
    <row r="2804" spans="1:18" x14ac:dyDescent="0.2">
      <c r="A2804" s="179" t="s">
        <v>124</v>
      </c>
      <c r="B2804" s="179" t="s">
        <v>654</v>
      </c>
      <c r="C2804" s="179" t="s">
        <v>192</v>
      </c>
      <c r="D2804" s="179" t="s">
        <v>184</v>
      </c>
      <c r="E2804" s="179" t="s">
        <v>789</v>
      </c>
      <c r="F2804" s="37">
        <v>320.24</v>
      </c>
      <c r="G2804" s="179">
        <v>1</v>
      </c>
      <c r="H2804" s="179">
        <v>1</v>
      </c>
      <c r="I2804" s="37">
        <f>Table1[[#This Row],[SumOfPaid]]*Table1[[#This Row],[Actuarial Factor 6/13/22]]</f>
        <v>441.64498862242914</v>
      </c>
      <c r="J2804" s="33">
        <v>1.3791062597502783</v>
      </c>
      <c r="K2804" s="180" t="s">
        <v>270</v>
      </c>
      <c r="L2804" s="180" t="s">
        <v>805</v>
      </c>
      <c r="M2804" s="181">
        <f>IFERROR(INDEX(FreeStand_MedicareCRs!E:E,MATCH(Table1[[#This Row],[Medicare Number]],FreeStand_MedicareCRs!A:A,0)),INDEX(HospitalBased_Mdcr_Rates!G:G,MATCH(Table1[[#This Row],[Medicare Number]],HospitalBased_Mdcr_Rates!E:E,0)))</f>
        <v>213.63</v>
      </c>
      <c r="N2804" s="181" t="str">
        <f>IFERROR(IF(Table1[[#This Row],[Medicare Rate in CR]]&gt;0,"Y","N"),"N")</f>
        <v>Y</v>
      </c>
      <c r="O2804" s="40">
        <f>Table1[[#This Row],[Medicare Rate in CR]]*Table1[[#This Row],[SumOfUnits]]*Table1[[#This Row],[Actuarial Factor 6/13/22]]</f>
        <v>294.61847027045195</v>
      </c>
      <c r="P280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294.61847027045195</v>
      </c>
      <c r="Q2804" s="40">
        <f>Table1[[#This Row],[Trended Medicare Pricing for all RHCs]]-Table1[[#This Row],[SumOfSFY23 Estimated Payment 6/13/2022]]</f>
        <v>-147.02651835197719</v>
      </c>
      <c r="R2804" s="181">
        <f>Table1[[#This Row],[SumOfUnits]]*Table1[[#This Row],[Actuarial Factor 6/13/22]]</f>
        <v>1.3791062597502783</v>
      </c>
    </row>
    <row r="2805" spans="1:18" x14ac:dyDescent="0.2">
      <c r="A2805" s="179" t="s">
        <v>125</v>
      </c>
      <c r="B2805" s="179" t="s">
        <v>704</v>
      </c>
      <c r="C2805" s="179" t="s">
        <v>421</v>
      </c>
      <c r="D2805" s="179" t="s">
        <v>184</v>
      </c>
      <c r="E2805" s="179" t="s">
        <v>792</v>
      </c>
      <c r="F2805" s="37">
        <v>1342.7</v>
      </c>
      <c r="G2805" s="179">
        <v>8</v>
      </c>
      <c r="H2805" s="179">
        <v>8</v>
      </c>
      <c r="I2805" s="37">
        <f>Table1[[#This Row],[SumOfPaid]]*Table1[[#This Row],[Actuarial Factor 6/13/22]]</f>
        <v>1960.5024210437718</v>
      </c>
      <c r="J2805" s="33">
        <v>1.4601194764606924</v>
      </c>
      <c r="K2805" s="180" t="s">
        <v>600</v>
      </c>
      <c r="L2805" s="180" t="s">
        <v>805</v>
      </c>
      <c r="M2805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05" s="181" t="str">
        <f>IFERROR(IF(Table1[[#This Row],[Medicare Rate in CR]]&gt;0,"Y","N"),"N")</f>
        <v>N</v>
      </c>
      <c r="O2805" s="40" t="e">
        <f>Table1[[#This Row],[Medicare Rate in CR]]*Table1[[#This Row],[SumOfUnits]]*Table1[[#This Row],[Actuarial Factor 6/13/22]]</f>
        <v>#N/A</v>
      </c>
      <c r="P280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2304.0637544058418</v>
      </c>
      <c r="Q2805" s="40">
        <f>Table1[[#This Row],[Trended Medicare Pricing for all RHCs]]-Table1[[#This Row],[SumOfSFY23 Estimated Payment 6/13/2022]]</f>
        <v>343.56133336206994</v>
      </c>
      <c r="R2805" s="181">
        <f>Table1[[#This Row],[SumOfUnits]]*Table1[[#This Row],[Actuarial Factor 6/13/22]]</f>
        <v>11.680955811685539</v>
      </c>
    </row>
    <row r="2806" spans="1:18" x14ac:dyDescent="0.2">
      <c r="A2806" s="179" t="s">
        <v>125</v>
      </c>
      <c r="B2806" s="179" t="s">
        <v>704</v>
      </c>
      <c r="C2806" s="179" t="s">
        <v>421</v>
      </c>
      <c r="D2806" s="179" t="s">
        <v>184</v>
      </c>
      <c r="E2806" s="179" t="s">
        <v>786</v>
      </c>
      <c r="F2806" s="37">
        <v>999.09999999999991</v>
      </c>
      <c r="G2806" s="179">
        <v>6</v>
      </c>
      <c r="H2806" s="179">
        <v>6</v>
      </c>
      <c r="I2806" s="37">
        <f>Table1[[#This Row],[SumOfPaid]]*Table1[[#This Row],[Actuarial Factor 6/13/22]]</f>
        <v>1411.4044866246209</v>
      </c>
      <c r="J2806" s="33">
        <v>1.412675894930058</v>
      </c>
      <c r="K2806" s="180" t="s">
        <v>600</v>
      </c>
      <c r="L2806" s="180" t="s">
        <v>805</v>
      </c>
      <c r="M2806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06" s="181" t="str">
        <f>IFERROR(IF(Table1[[#This Row],[Medicare Rate in CR]]&gt;0,"Y","N"),"N")</f>
        <v>N</v>
      </c>
      <c r="O2806" s="40" t="e">
        <f>Table1[[#This Row],[Medicare Rate in CR]]*Table1[[#This Row],[SumOfUnits]]*Table1[[#This Row],[Actuarial Factor 6/13/22]]</f>
        <v>#N/A</v>
      </c>
      <c r="P280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1658.7410887797969</v>
      </c>
      <c r="Q2806" s="40">
        <f>Table1[[#This Row],[Trended Medicare Pricing for all RHCs]]-Table1[[#This Row],[SumOfSFY23 Estimated Payment 6/13/2022]]</f>
        <v>247.33660215517602</v>
      </c>
      <c r="R2806" s="181">
        <f>Table1[[#This Row],[SumOfUnits]]*Table1[[#This Row],[Actuarial Factor 6/13/22]]</f>
        <v>8.4760553695803473</v>
      </c>
    </row>
    <row r="2807" spans="1:18" x14ac:dyDescent="0.2">
      <c r="A2807" s="179" t="s">
        <v>125</v>
      </c>
      <c r="B2807" s="179" t="s">
        <v>704</v>
      </c>
      <c r="C2807" s="179" t="s">
        <v>421</v>
      </c>
      <c r="D2807" s="179" t="s">
        <v>184</v>
      </c>
      <c r="E2807" s="179" t="s">
        <v>789</v>
      </c>
      <c r="F2807" s="37">
        <v>1513.3200000000002</v>
      </c>
      <c r="G2807" s="179">
        <v>9</v>
      </c>
      <c r="H2807" s="179">
        <v>9</v>
      </c>
      <c r="I2807" s="37">
        <f>Table1[[#This Row],[SumOfPaid]]*Table1[[#This Row],[Actuarial Factor 6/13/22]]</f>
        <v>2341.4262065656558</v>
      </c>
      <c r="J2807" s="33">
        <v>1.5472115656739194</v>
      </c>
      <c r="K2807" s="180" t="s">
        <v>600</v>
      </c>
      <c r="L2807" s="180" t="s">
        <v>805</v>
      </c>
      <c r="M2807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07" s="181" t="str">
        <f>IFERROR(IF(Table1[[#This Row],[Medicare Rate in CR]]&gt;0,"Y","N"),"N")</f>
        <v>N</v>
      </c>
      <c r="O2807" s="40" t="e">
        <f>Table1[[#This Row],[Medicare Rate in CR]]*Table1[[#This Row],[SumOfUnits]]*Table1[[#This Row],[Actuarial Factor 6/13/22]]</f>
        <v>#N/A</v>
      </c>
      <c r="P280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2751.7411854516881</v>
      </c>
      <c r="Q2807" s="40">
        <f>Table1[[#This Row],[Trended Medicare Pricing for all RHCs]]-Table1[[#This Row],[SumOfSFY23 Estimated Payment 6/13/2022]]</f>
        <v>410.31497888603235</v>
      </c>
      <c r="R2807" s="181">
        <f>Table1[[#This Row],[SumOfUnits]]*Table1[[#This Row],[Actuarial Factor 6/13/22]]</f>
        <v>13.924904091065274</v>
      </c>
    </row>
    <row r="2808" spans="1:18" x14ac:dyDescent="0.2">
      <c r="A2808" s="179" t="s">
        <v>125</v>
      </c>
      <c r="B2808" s="179" t="s">
        <v>704</v>
      </c>
      <c r="C2808" s="179" t="s">
        <v>421</v>
      </c>
      <c r="D2808" s="179" t="s">
        <v>184</v>
      </c>
      <c r="E2808" s="179" t="s">
        <v>787</v>
      </c>
      <c r="F2808" s="37">
        <v>341.24</v>
      </c>
      <c r="G2808" s="179">
        <v>2</v>
      </c>
      <c r="H2808" s="179">
        <v>2</v>
      </c>
      <c r="I2808" s="37">
        <f>Table1[[#This Row],[SumOfPaid]]*Table1[[#This Row],[Actuarial Factor 6/13/22]]</f>
        <v>446.8690697895014</v>
      </c>
      <c r="J2808" s="33">
        <v>1.3095448065569728</v>
      </c>
      <c r="K2808" s="180" t="s">
        <v>600</v>
      </c>
      <c r="L2808" s="180" t="s">
        <v>805</v>
      </c>
      <c r="M2808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08" s="181" t="str">
        <f>IFERROR(IF(Table1[[#This Row],[Medicare Rate in CR]]&gt;0,"Y","N"),"N")</f>
        <v>N</v>
      </c>
      <c r="O2808" s="40" t="e">
        <f>Table1[[#This Row],[Medicare Rate in CR]]*Table1[[#This Row],[SumOfUnits]]*Table1[[#This Row],[Actuarial Factor 6/13/22]]</f>
        <v>#N/A</v>
      </c>
      <c r="P280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525.17906410892249</v>
      </c>
      <c r="Q2808" s="40">
        <f>Table1[[#This Row],[Trended Medicare Pricing for all RHCs]]-Table1[[#This Row],[SumOfSFY23 Estimated Payment 6/13/2022]]</f>
        <v>78.309994319421094</v>
      </c>
      <c r="R2808" s="181">
        <f>Table1[[#This Row],[SumOfUnits]]*Table1[[#This Row],[Actuarial Factor 6/13/22]]</f>
        <v>2.6190896131139456</v>
      </c>
    </row>
    <row r="2809" spans="1:18" x14ac:dyDescent="0.2">
      <c r="A2809" s="179" t="s">
        <v>125</v>
      </c>
      <c r="B2809" s="179" t="s">
        <v>704</v>
      </c>
      <c r="C2809" s="179" t="s">
        <v>381</v>
      </c>
      <c r="D2809" s="179" t="s">
        <v>184</v>
      </c>
      <c r="E2809" s="179" t="s">
        <v>790</v>
      </c>
      <c r="F2809" s="37">
        <v>329.34</v>
      </c>
      <c r="G2809" s="179">
        <v>2</v>
      </c>
      <c r="H2809" s="179">
        <v>2</v>
      </c>
      <c r="I2809" s="37">
        <f>Table1[[#This Row],[SumOfPaid]]*Table1[[#This Row],[Actuarial Factor 6/13/22]]</f>
        <v>674.51196529282697</v>
      </c>
      <c r="J2809" s="33">
        <v>2.048071795994495</v>
      </c>
      <c r="K2809" s="180" t="s">
        <v>600</v>
      </c>
      <c r="L2809" s="180" t="s">
        <v>805</v>
      </c>
      <c r="M2809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09" s="181" t="str">
        <f>IFERROR(IF(Table1[[#This Row],[Medicare Rate in CR]]&gt;0,"Y","N"),"N")</f>
        <v>N</v>
      </c>
      <c r="O2809" s="40" t="e">
        <f>Table1[[#This Row],[Medicare Rate in CR]]*Table1[[#This Row],[SumOfUnits]]*Table1[[#This Row],[Actuarial Factor 6/13/22]]</f>
        <v>#N/A</v>
      </c>
      <c r="P280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1085.8735159659684</v>
      </c>
      <c r="Q2809" s="40">
        <f>Table1[[#This Row],[Trended Medicare Pricing for all RHCs]]-Table1[[#This Row],[SumOfSFY23 Estimated Payment 6/13/2022]]</f>
        <v>411.36155067314144</v>
      </c>
      <c r="R2809" s="181">
        <f>Table1[[#This Row],[SumOfUnits]]*Table1[[#This Row],[Actuarial Factor 6/13/22]]</f>
        <v>4.0961435919889899</v>
      </c>
    </row>
    <row r="2810" spans="1:18" x14ac:dyDescent="0.2">
      <c r="A2810" s="179" t="s">
        <v>125</v>
      </c>
      <c r="B2810" s="179" t="s">
        <v>704</v>
      </c>
      <c r="C2810" s="179" t="s">
        <v>381</v>
      </c>
      <c r="D2810" s="179" t="s">
        <v>184</v>
      </c>
      <c r="E2810" s="179" t="s">
        <v>789</v>
      </c>
      <c r="F2810" s="37">
        <v>502.32</v>
      </c>
      <c r="G2810" s="179">
        <v>3</v>
      </c>
      <c r="H2810" s="179">
        <v>3</v>
      </c>
      <c r="I2810" s="37">
        <f>Table1[[#This Row],[SumOfPaid]]*Table1[[#This Row],[Actuarial Factor 6/13/22]]</f>
        <v>746.61885692688338</v>
      </c>
      <c r="J2810" s="33">
        <v>1.4863410911906423</v>
      </c>
      <c r="K2810" s="180" t="s">
        <v>600</v>
      </c>
      <c r="L2810" s="180" t="s">
        <v>805</v>
      </c>
      <c r="M2810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10" s="181" t="str">
        <f>IFERROR(IF(Table1[[#This Row],[Medicare Rate in CR]]&gt;0,"Y","N"),"N")</f>
        <v>N</v>
      </c>
      <c r="O2810" s="40" t="e">
        <f>Table1[[#This Row],[Medicare Rate in CR]]*Table1[[#This Row],[SumOfUnits]]*Table1[[#This Row],[Actuarial Factor 6/13/22]]</f>
        <v>#N/A</v>
      </c>
      <c r="P281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1201.9559103087552</v>
      </c>
      <c r="Q2810" s="40">
        <f>Table1[[#This Row],[Trended Medicare Pricing for all RHCs]]-Table1[[#This Row],[SumOfSFY23 Estimated Payment 6/13/2022]]</f>
        <v>455.33705338187178</v>
      </c>
      <c r="R2810" s="181">
        <f>Table1[[#This Row],[SumOfUnits]]*Table1[[#This Row],[Actuarial Factor 6/13/22]]</f>
        <v>4.4590232735719271</v>
      </c>
    </row>
    <row r="2811" spans="1:18" x14ac:dyDescent="0.2">
      <c r="A2811" s="179" t="s">
        <v>125</v>
      </c>
      <c r="B2811" s="179" t="s">
        <v>704</v>
      </c>
      <c r="C2811" s="179" t="s">
        <v>249</v>
      </c>
      <c r="D2811" s="179" t="s">
        <v>184</v>
      </c>
      <c r="E2811" s="179" t="s">
        <v>792</v>
      </c>
      <c r="F2811" s="37">
        <v>1839.0700000000002</v>
      </c>
      <c r="G2811" s="179">
        <v>11</v>
      </c>
      <c r="H2811" s="179">
        <v>11</v>
      </c>
      <c r="I2811" s="37">
        <f>Table1[[#This Row],[SumOfPaid]]*Table1[[#This Row],[Actuarial Factor 6/13/22]]</f>
        <v>2796.7199273527108</v>
      </c>
      <c r="J2811" s="33">
        <v>1.5207251096220973</v>
      </c>
      <c r="K2811" s="180" t="s">
        <v>600</v>
      </c>
      <c r="L2811" s="180" t="s">
        <v>805</v>
      </c>
      <c r="M2811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11" s="181" t="str">
        <f>IFERROR(IF(Table1[[#This Row],[Medicare Rate in CR]]&gt;0,"Y","N"),"N")</f>
        <v>N</v>
      </c>
      <c r="O2811" s="40" t="e">
        <f>Table1[[#This Row],[Medicare Rate in CR]]*Table1[[#This Row],[SumOfUnits]]*Table1[[#This Row],[Actuarial Factor 6/13/22]]</f>
        <v>#N/A</v>
      </c>
      <c r="P281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4177.3965859915124</v>
      </c>
      <c r="Q2811" s="40">
        <f>Table1[[#This Row],[Trended Medicare Pricing for all RHCs]]-Table1[[#This Row],[SumOfSFY23 Estimated Payment 6/13/2022]]</f>
        <v>1380.6766586388017</v>
      </c>
      <c r="R2811" s="181">
        <f>Table1[[#This Row],[SumOfUnits]]*Table1[[#This Row],[Actuarial Factor 6/13/22]]</f>
        <v>16.727976205843071</v>
      </c>
    </row>
    <row r="2812" spans="1:18" x14ac:dyDescent="0.2">
      <c r="A2812" s="179" t="s">
        <v>125</v>
      </c>
      <c r="B2812" s="179" t="s">
        <v>704</v>
      </c>
      <c r="C2812" s="179" t="s">
        <v>249</v>
      </c>
      <c r="D2812" s="179" t="s">
        <v>184</v>
      </c>
      <c r="E2812" s="179" t="s">
        <v>786</v>
      </c>
      <c r="F2812" s="37">
        <v>23611.279999999999</v>
      </c>
      <c r="G2812" s="179">
        <v>143</v>
      </c>
      <c r="H2812" s="179">
        <v>143</v>
      </c>
      <c r="I2812" s="37">
        <f>Table1[[#This Row],[SumOfPaid]]*Table1[[#This Row],[Actuarial Factor 6/13/22]]</f>
        <v>35940.570442951081</v>
      </c>
      <c r="J2812" s="33">
        <v>1.5221779777695694</v>
      </c>
      <c r="K2812" s="180" t="s">
        <v>600</v>
      </c>
      <c r="L2812" s="180" t="s">
        <v>805</v>
      </c>
      <c r="M2812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12" s="181" t="str">
        <f>IFERROR(IF(Table1[[#This Row],[Medicare Rate in CR]]&gt;0,"Y","N"),"N")</f>
        <v>N</v>
      </c>
      <c r="O2812" s="40" t="e">
        <f>Table1[[#This Row],[Medicare Rate in CR]]*Table1[[#This Row],[SumOfUnits]]*Table1[[#This Row],[Actuarial Factor 6/13/22]]</f>
        <v>#N/A</v>
      </c>
      <c r="P281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53683.608000421882</v>
      </c>
      <c r="Q2812" s="40">
        <f>Table1[[#This Row],[Trended Medicare Pricing for all RHCs]]-Table1[[#This Row],[SumOfSFY23 Estimated Payment 6/13/2022]]</f>
        <v>17743.037557470801</v>
      </c>
      <c r="R2812" s="181">
        <f>Table1[[#This Row],[SumOfUnits]]*Table1[[#This Row],[Actuarial Factor 6/13/22]]</f>
        <v>217.67145082104844</v>
      </c>
    </row>
    <row r="2813" spans="1:18" x14ac:dyDescent="0.2">
      <c r="A2813" s="179" t="s">
        <v>125</v>
      </c>
      <c r="B2813" s="179" t="s">
        <v>704</v>
      </c>
      <c r="C2813" s="179" t="s">
        <v>249</v>
      </c>
      <c r="D2813" s="179" t="s">
        <v>184</v>
      </c>
      <c r="E2813" s="179" t="s">
        <v>790</v>
      </c>
      <c r="F2813" s="37">
        <v>8748.4600000000009</v>
      </c>
      <c r="G2813" s="179">
        <v>54</v>
      </c>
      <c r="H2813" s="179">
        <v>54</v>
      </c>
      <c r="I2813" s="37">
        <f>Table1[[#This Row],[SumOfPaid]]*Table1[[#This Row],[Actuarial Factor 6/13/22]]</f>
        <v>19571.664746706443</v>
      </c>
      <c r="J2813" s="33">
        <v>2.2371554246926251</v>
      </c>
      <c r="K2813" s="180" t="s">
        <v>600</v>
      </c>
      <c r="L2813" s="180" t="s">
        <v>805</v>
      </c>
      <c r="M2813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13" s="181" t="str">
        <f>IFERROR(IF(Table1[[#This Row],[Medicare Rate in CR]]&gt;0,"Y","N"),"N")</f>
        <v>N</v>
      </c>
      <c r="O2813" s="40" t="e">
        <f>Table1[[#This Row],[Medicare Rate in CR]]*Table1[[#This Row],[SumOfUnits]]*Table1[[#This Row],[Actuarial Factor 6/13/22]]</f>
        <v>#N/A</v>
      </c>
      <c r="P281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29233.747968625557</v>
      </c>
      <c r="Q2813" s="40">
        <f>Table1[[#This Row],[Trended Medicare Pricing for all RHCs]]-Table1[[#This Row],[SumOfSFY23 Estimated Payment 6/13/2022]]</f>
        <v>9662.0832219191143</v>
      </c>
      <c r="R2813" s="181">
        <f>Table1[[#This Row],[SumOfUnits]]*Table1[[#This Row],[Actuarial Factor 6/13/22]]</f>
        <v>120.80639293340175</v>
      </c>
    </row>
    <row r="2814" spans="1:18" x14ac:dyDescent="0.2">
      <c r="A2814" s="179" t="s">
        <v>125</v>
      </c>
      <c r="B2814" s="179" t="s">
        <v>704</v>
      </c>
      <c r="C2814" s="179" t="s">
        <v>249</v>
      </c>
      <c r="D2814" s="179" t="s">
        <v>184</v>
      </c>
      <c r="E2814" s="179" t="s">
        <v>793</v>
      </c>
      <c r="F2814" s="37">
        <v>167.44</v>
      </c>
      <c r="G2814" s="179">
        <v>1</v>
      </c>
      <c r="H2814" s="179">
        <v>1</v>
      </c>
      <c r="I2814" s="37">
        <f>Table1[[#This Row],[SumOfPaid]]*Table1[[#This Row],[Actuarial Factor 6/13/22]]</f>
        <v>374.58930431053312</v>
      </c>
      <c r="J2814" s="33">
        <v>2.2371554246926251</v>
      </c>
      <c r="K2814" s="180" t="s">
        <v>600</v>
      </c>
      <c r="L2814" s="180" t="s">
        <v>805</v>
      </c>
      <c r="M2814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14" s="181" t="str">
        <f>IFERROR(IF(Table1[[#This Row],[Medicare Rate in CR]]&gt;0,"Y","N"),"N")</f>
        <v>N</v>
      </c>
      <c r="O2814" s="40" t="e">
        <f>Table1[[#This Row],[Medicare Rate in CR]]*Table1[[#This Row],[SumOfUnits]]*Table1[[#This Row],[Actuarial Factor 6/13/22]]</f>
        <v>#N/A</v>
      </c>
      <c r="P281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559.51547585136848</v>
      </c>
      <c r="Q2814" s="40">
        <f>Table1[[#This Row],[Trended Medicare Pricing for all RHCs]]-Table1[[#This Row],[SumOfSFY23 Estimated Payment 6/13/2022]]</f>
        <v>184.92617154083536</v>
      </c>
      <c r="R2814" s="181">
        <f>Table1[[#This Row],[SumOfUnits]]*Table1[[#This Row],[Actuarial Factor 6/13/22]]</f>
        <v>2.2371554246926251</v>
      </c>
    </row>
    <row r="2815" spans="1:18" x14ac:dyDescent="0.2">
      <c r="A2815" s="179" t="s">
        <v>125</v>
      </c>
      <c r="B2815" s="179" t="s">
        <v>704</v>
      </c>
      <c r="C2815" s="179" t="s">
        <v>249</v>
      </c>
      <c r="D2815" s="179" t="s">
        <v>184</v>
      </c>
      <c r="E2815" s="179" t="s">
        <v>789</v>
      </c>
      <c r="F2815" s="37">
        <v>33439.159999999982</v>
      </c>
      <c r="G2815" s="179">
        <v>200</v>
      </c>
      <c r="H2815" s="179">
        <v>200</v>
      </c>
      <c r="I2815" s="37">
        <f>Table1[[#This Row],[SumOfPaid]]*Table1[[#This Row],[Actuarial Factor 6/13/22]]</f>
        <v>51896.679841503334</v>
      </c>
      <c r="J2815" s="33">
        <v>1.551973190759079</v>
      </c>
      <c r="K2815" s="180" t="s">
        <v>600</v>
      </c>
      <c r="L2815" s="180" t="s">
        <v>805</v>
      </c>
      <c r="M2815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15" s="181" t="str">
        <f>IFERROR(IF(Table1[[#This Row],[Medicare Rate in CR]]&gt;0,"Y","N"),"N")</f>
        <v>N</v>
      </c>
      <c r="O2815" s="40" t="e">
        <f>Table1[[#This Row],[Medicare Rate in CR]]*Table1[[#This Row],[SumOfUnits]]*Table1[[#This Row],[Actuarial Factor 6/13/22]]</f>
        <v>#N/A</v>
      </c>
      <c r="P281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77516.883644262576</v>
      </c>
      <c r="Q2815" s="40">
        <f>Table1[[#This Row],[Trended Medicare Pricing for all RHCs]]-Table1[[#This Row],[SumOfSFY23 Estimated Payment 6/13/2022]]</f>
        <v>25620.203802759243</v>
      </c>
      <c r="R2815" s="181">
        <f>Table1[[#This Row],[SumOfUnits]]*Table1[[#This Row],[Actuarial Factor 6/13/22]]</f>
        <v>310.3946381518158</v>
      </c>
    </row>
    <row r="2816" spans="1:18" x14ac:dyDescent="0.2">
      <c r="A2816" s="179" t="s">
        <v>125</v>
      </c>
      <c r="B2816" s="179" t="s">
        <v>704</v>
      </c>
      <c r="C2816" s="179" t="s">
        <v>249</v>
      </c>
      <c r="D2816" s="179" t="s">
        <v>184</v>
      </c>
      <c r="E2816" s="179" t="s">
        <v>788</v>
      </c>
      <c r="F2816" s="37">
        <v>3006.02</v>
      </c>
      <c r="G2816" s="179">
        <v>18</v>
      </c>
      <c r="H2816" s="179">
        <v>18</v>
      </c>
      <c r="I2816" s="37">
        <f>Table1[[#This Row],[SumOfPaid]]*Table1[[#This Row],[Actuarial Factor 6/13/22]]</f>
        <v>6055.0874865499245</v>
      </c>
      <c r="J2816" s="33">
        <v>2.0143204258620782</v>
      </c>
      <c r="K2816" s="180" t="s">
        <v>600</v>
      </c>
      <c r="L2816" s="180" t="s">
        <v>805</v>
      </c>
      <c r="M2816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16" s="181" t="str">
        <f>IFERROR(IF(Table1[[#This Row],[Medicare Rate in CR]]&gt;0,"Y","N"),"N")</f>
        <v>N</v>
      </c>
      <c r="O2816" s="40" t="e">
        <f>Table1[[#This Row],[Medicare Rate in CR]]*Table1[[#This Row],[SumOfUnits]]*Table1[[#This Row],[Actuarial Factor 6/13/22]]</f>
        <v>#N/A</v>
      </c>
      <c r="P281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9044.3456803830122</v>
      </c>
      <c r="Q2816" s="40">
        <f>Table1[[#This Row],[Trended Medicare Pricing for all RHCs]]-Table1[[#This Row],[SumOfSFY23 Estimated Payment 6/13/2022]]</f>
        <v>2989.2581938330877</v>
      </c>
      <c r="R2816" s="181">
        <f>Table1[[#This Row],[SumOfUnits]]*Table1[[#This Row],[Actuarial Factor 6/13/22]]</f>
        <v>36.257767665517406</v>
      </c>
    </row>
    <row r="2817" spans="1:18" x14ac:dyDescent="0.2">
      <c r="A2817" s="179" t="s">
        <v>125</v>
      </c>
      <c r="B2817" s="179" t="s">
        <v>704</v>
      </c>
      <c r="C2817" s="179" t="s">
        <v>249</v>
      </c>
      <c r="D2817" s="179" t="s">
        <v>184</v>
      </c>
      <c r="E2817" s="179" t="s">
        <v>787</v>
      </c>
      <c r="F2817" s="37">
        <v>3364.7000000000003</v>
      </c>
      <c r="G2817" s="179">
        <v>20</v>
      </c>
      <c r="H2817" s="179">
        <v>20</v>
      </c>
      <c r="I2817" s="37">
        <f>Table1[[#This Row],[SumOfPaid]]*Table1[[#This Row],[Actuarial Factor 6/13/22]]</f>
        <v>4204.6166908621926</v>
      </c>
      <c r="J2817" s="33">
        <v>1.2496260263506975</v>
      </c>
      <c r="K2817" s="180" t="s">
        <v>600</v>
      </c>
      <c r="L2817" s="180" t="s">
        <v>805</v>
      </c>
      <c r="M2817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17" s="181" t="str">
        <f>IFERROR(IF(Table1[[#This Row],[Medicare Rate in CR]]&gt;0,"Y","N"),"N")</f>
        <v>N</v>
      </c>
      <c r="O2817" s="40" t="e">
        <f>Table1[[#This Row],[Medicare Rate in CR]]*Table1[[#This Row],[SumOfUnits]]*Table1[[#This Row],[Actuarial Factor 6/13/22]]</f>
        <v>#N/A</v>
      </c>
      <c r="P281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6280.3397787623762</v>
      </c>
      <c r="Q2817" s="40">
        <f>Table1[[#This Row],[Trended Medicare Pricing for all RHCs]]-Table1[[#This Row],[SumOfSFY23 Estimated Payment 6/13/2022]]</f>
        <v>2075.7230879001836</v>
      </c>
      <c r="R2817" s="181">
        <f>Table1[[#This Row],[SumOfUnits]]*Table1[[#This Row],[Actuarial Factor 6/13/22]]</f>
        <v>24.992520527013951</v>
      </c>
    </row>
    <row r="2818" spans="1:18" x14ac:dyDescent="0.2">
      <c r="A2818" s="179" t="s">
        <v>125</v>
      </c>
      <c r="B2818" s="179" t="s">
        <v>704</v>
      </c>
      <c r="C2818" s="179" t="s">
        <v>249</v>
      </c>
      <c r="D2818" s="179" t="s">
        <v>2</v>
      </c>
      <c r="E2818" s="179" t="s">
        <v>802</v>
      </c>
      <c r="F2818" s="37">
        <v>164.67</v>
      </c>
      <c r="G2818" s="179">
        <v>1</v>
      </c>
      <c r="H2818" s="179">
        <v>1</v>
      </c>
      <c r="I2818" s="37">
        <f>Table1[[#This Row],[SumOfPaid]]*Table1[[#This Row],[Actuarial Factor 6/13/22]]</f>
        <v>173.52186100388374</v>
      </c>
      <c r="J2818" s="33">
        <v>1.0537551527532869</v>
      </c>
      <c r="K2818" s="180" t="s">
        <v>600</v>
      </c>
      <c r="L2818" s="180" t="s">
        <v>805</v>
      </c>
      <c r="M2818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18" s="181" t="str">
        <f>IFERROR(IF(Table1[[#This Row],[Medicare Rate in CR]]&gt;0,"Y","N"),"N")</f>
        <v>N</v>
      </c>
      <c r="O2818" s="40" t="e">
        <f>Table1[[#This Row],[Medicare Rate in CR]]*Table1[[#This Row],[SumOfUnits]]*Table1[[#This Row],[Actuarial Factor 6/13/22]]</f>
        <v>#N/A</v>
      </c>
      <c r="P281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259.18563480850833</v>
      </c>
      <c r="Q2818" s="40">
        <f>Table1[[#This Row],[Trended Medicare Pricing for all RHCs]]-Table1[[#This Row],[SumOfSFY23 Estimated Payment 6/13/2022]]</f>
        <v>85.663773804624583</v>
      </c>
      <c r="R2818" s="181">
        <f>Table1[[#This Row],[SumOfUnits]]*Table1[[#This Row],[Actuarial Factor 6/13/22]]</f>
        <v>1.0537551527532869</v>
      </c>
    </row>
    <row r="2819" spans="1:18" x14ac:dyDescent="0.2">
      <c r="A2819" s="179" t="s">
        <v>125</v>
      </c>
      <c r="B2819" s="179" t="s">
        <v>704</v>
      </c>
      <c r="C2819" s="179" t="s">
        <v>249</v>
      </c>
      <c r="D2819" s="179" t="s">
        <v>2</v>
      </c>
      <c r="E2819" s="179" t="s">
        <v>800</v>
      </c>
      <c r="F2819" s="37">
        <v>1482.03</v>
      </c>
      <c r="G2819" s="179">
        <v>9</v>
      </c>
      <c r="H2819" s="179">
        <v>9</v>
      </c>
      <c r="I2819" s="37">
        <f>Table1[[#This Row],[SumOfPaid]]*Table1[[#This Row],[Actuarial Factor 6/13/22]]</f>
        <v>1937.3982767364867</v>
      </c>
      <c r="J2819" s="33">
        <v>1.307259823847349</v>
      </c>
      <c r="K2819" s="180" t="s">
        <v>600</v>
      </c>
      <c r="L2819" s="180" t="s">
        <v>805</v>
      </c>
      <c r="M2819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19" s="181" t="str">
        <f>IFERROR(IF(Table1[[#This Row],[Medicare Rate in CR]]&gt;0,"Y","N"),"N")</f>
        <v>N</v>
      </c>
      <c r="O2819" s="40" t="e">
        <f>Table1[[#This Row],[Medicare Rate in CR]]*Table1[[#This Row],[SumOfUnits]]*Table1[[#This Row],[Actuarial Factor 6/13/22]]</f>
        <v>#N/A</v>
      </c>
      <c r="P281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2893.8474917671465</v>
      </c>
      <c r="Q2819" s="40">
        <f>Table1[[#This Row],[Trended Medicare Pricing for all RHCs]]-Table1[[#This Row],[SumOfSFY23 Estimated Payment 6/13/2022]]</f>
        <v>956.44921503065984</v>
      </c>
      <c r="R2819" s="181">
        <f>Table1[[#This Row],[SumOfUnits]]*Table1[[#This Row],[Actuarial Factor 6/13/22]]</f>
        <v>11.765338414626141</v>
      </c>
    </row>
    <row r="2820" spans="1:18" x14ac:dyDescent="0.2">
      <c r="A2820" s="179" t="s">
        <v>125</v>
      </c>
      <c r="B2820" s="179" t="s">
        <v>704</v>
      </c>
      <c r="C2820" s="179" t="s">
        <v>249</v>
      </c>
      <c r="D2820" s="179" t="s">
        <v>2</v>
      </c>
      <c r="E2820" s="179" t="s">
        <v>798</v>
      </c>
      <c r="F2820" s="37">
        <v>840.38000000000011</v>
      </c>
      <c r="G2820" s="179">
        <v>5</v>
      </c>
      <c r="H2820" s="179">
        <v>5</v>
      </c>
      <c r="I2820" s="37">
        <f>Table1[[#This Row],[SumOfPaid]]*Table1[[#This Row],[Actuarial Factor 6/13/22]]</f>
        <v>1218.7996026692942</v>
      </c>
      <c r="J2820" s="33">
        <v>1.4502958217345654</v>
      </c>
      <c r="K2820" s="180" t="s">
        <v>600</v>
      </c>
      <c r="L2820" s="180" t="s">
        <v>805</v>
      </c>
      <c r="M2820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20" s="181" t="str">
        <f>IFERROR(IF(Table1[[#This Row],[Medicare Rate in CR]]&gt;0,"Y","N"),"N")</f>
        <v>N</v>
      </c>
      <c r="O2820" s="40" t="e">
        <f>Table1[[#This Row],[Medicare Rate in CR]]*Table1[[#This Row],[SumOfUnits]]*Table1[[#This Row],[Actuarial Factor 6/13/22]]</f>
        <v>#N/A</v>
      </c>
      <c r="P282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1820.493088851372</v>
      </c>
      <c r="Q2820" s="40">
        <f>Table1[[#This Row],[Trended Medicare Pricing for all RHCs]]-Table1[[#This Row],[SumOfSFY23 Estimated Payment 6/13/2022]]</f>
        <v>601.69348618207778</v>
      </c>
      <c r="R2820" s="181">
        <f>Table1[[#This Row],[SumOfUnits]]*Table1[[#This Row],[Actuarial Factor 6/13/22]]</f>
        <v>7.251479108672827</v>
      </c>
    </row>
    <row r="2821" spans="1:18" x14ac:dyDescent="0.2">
      <c r="A2821" s="179" t="s">
        <v>125</v>
      </c>
      <c r="B2821" s="179" t="s">
        <v>704</v>
      </c>
      <c r="C2821" s="179" t="s">
        <v>249</v>
      </c>
      <c r="D2821" s="179" t="s">
        <v>185</v>
      </c>
      <c r="E2821" s="179" t="s">
        <v>797</v>
      </c>
      <c r="F2821" s="37">
        <v>1646.6999999999998</v>
      </c>
      <c r="G2821" s="179">
        <v>10</v>
      </c>
      <c r="H2821" s="179">
        <v>10</v>
      </c>
      <c r="I2821" s="37">
        <f>Table1[[#This Row],[SumOfPaid]]*Table1[[#This Row],[Actuarial Factor 6/13/22]]</f>
        <v>1795.5406378066559</v>
      </c>
      <c r="J2821" s="33">
        <v>1.0903872215987467</v>
      </c>
      <c r="K2821" s="180" t="s">
        <v>600</v>
      </c>
      <c r="L2821" s="180" t="s">
        <v>805</v>
      </c>
      <c r="M2821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21" s="181" t="str">
        <f>IFERROR(IF(Table1[[#This Row],[Medicare Rate in CR]]&gt;0,"Y","N"),"N")</f>
        <v>N</v>
      </c>
      <c r="O2821" s="40" t="e">
        <f>Table1[[#This Row],[Medicare Rate in CR]]*Table1[[#This Row],[SumOfUnits]]*Table1[[#This Row],[Actuarial Factor 6/13/22]]</f>
        <v>#N/A</v>
      </c>
      <c r="P282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2681.9579812135371</v>
      </c>
      <c r="Q2821" s="40">
        <f>Table1[[#This Row],[Trended Medicare Pricing for all RHCs]]-Table1[[#This Row],[SumOfSFY23 Estimated Payment 6/13/2022]]</f>
        <v>886.41734340688117</v>
      </c>
      <c r="R2821" s="181">
        <f>Table1[[#This Row],[SumOfUnits]]*Table1[[#This Row],[Actuarial Factor 6/13/22]]</f>
        <v>10.903872215987466</v>
      </c>
    </row>
    <row r="2822" spans="1:18" x14ac:dyDescent="0.2">
      <c r="A2822" s="179" t="s">
        <v>125</v>
      </c>
      <c r="B2822" s="179" t="s">
        <v>704</v>
      </c>
      <c r="C2822" s="179" t="s">
        <v>249</v>
      </c>
      <c r="D2822" s="179" t="s">
        <v>185</v>
      </c>
      <c r="E2822" s="179" t="s">
        <v>795</v>
      </c>
      <c r="F2822" s="37">
        <v>4808.67</v>
      </c>
      <c r="G2822" s="179">
        <v>29</v>
      </c>
      <c r="H2822" s="179">
        <v>29</v>
      </c>
      <c r="I2822" s="37">
        <f>Table1[[#This Row],[SumOfPaid]]*Table1[[#This Row],[Actuarial Factor 6/13/22]]</f>
        <v>5483.2211367712644</v>
      </c>
      <c r="J2822" s="33">
        <v>1.1402781094920766</v>
      </c>
      <c r="K2822" s="180" t="s">
        <v>600</v>
      </c>
      <c r="L2822" s="180" t="s">
        <v>805</v>
      </c>
      <c r="M2822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22" s="181" t="str">
        <f>IFERROR(IF(Table1[[#This Row],[Medicare Rate in CR]]&gt;0,"Y","N"),"N")</f>
        <v>N</v>
      </c>
      <c r="O2822" s="40" t="e">
        <f>Table1[[#This Row],[Medicare Rate in CR]]*Table1[[#This Row],[SumOfUnits]]*Table1[[#This Row],[Actuarial Factor 6/13/22]]</f>
        <v>#N/A</v>
      </c>
      <c r="P282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8190.1619940422515</v>
      </c>
      <c r="Q2822" s="40">
        <f>Table1[[#This Row],[Trended Medicare Pricing for all RHCs]]-Table1[[#This Row],[SumOfSFY23 Estimated Payment 6/13/2022]]</f>
        <v>2706.9408572709872</v>
      </c>
      <c r="R2822" s="181">
        <f>Table1[[#This Row],[SumOfUnits]]*Table1[[#This Row],[Actuarial Factor 6/13/22]]</f>
        <v>33.06806517527022</v>
      </c>
    </row>
    <row r="2823" spans="1:18" x14ac:dyDescent="0.2">
      <c r="A2823" s="179" t="s">
        <v>125</v>
      </c>
      <c r="B2823" s="179" t="s">
        <v>704</v>
      </c>
      <c r="C2823" s="179" t="s">
        <v>220</v>
      </c>
      <c r="D2823" s="179" t="s">
        <v>184</v>
      </c>
      <c r="E2823" s="179" t="s">
        <v>786</v>
      </c>
      <c r="F2823" s="37">
        <v>334.88</v>
      </c>
      <c r="G2823" s="179">
        <v>2</v>
      </c>
      <c r="H2823" s="179">
        <v>2</v>
      </c>
      <c r="I2823" s="37">
        <f>Table1[[#This Row],[SumOfPaid]]*Table1[[#This Row],[Actuarial Factor 6/13/22]]</f>
        <v>461.72521629199008</v>
      </c>
      <c r="J2823" s="33">
        <v>1.3787781184065637</v>
      </c>
      <c r="K2823" s="180" t="s">
        <v>600</v>
      </c>
      <c r="L2823" s="180" t="s">
        <v>805</v>
      </c>
      <c r="M2823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23" s="181" t="str">
        <f>IFERROR(IF(Table1[[#This Row],[Medicare Rate in CR]]&gt;0,"Y","N"),"N")</f>
        <v>N</v>
      </c>
      <c r="O2823" s="40" t="e">
        <f>Table1[[#This Row],[Medicare Rate in CR]]*Table1[[#This Row],[SumOfUnits]]*Table1[[#This Row],[Actuarial Factor 6/13/22]]</f>
        <v>#N/A</v>
      </c>
      <c r="P282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569.24391263520408</v>
      </c>
      <c r="Q2823" s="40">
        <f>Table1[[#This Row],[Trended Medicare Pricing for all RHCs]]-Table1[[#This Row],[SumOfSFY23 Estimated Payment 6/13/2022]]</f>
        <v>107.518696343214</v>
      </c>
      <c r="R2823" s="181">
        <f>Table1[[#This Row],[SumOfUnits]]*Table1[[#This Row],[Actuarial Factor 6/13/22]]</f>
        <v>2.7575562368131274</v>
      </c>
    </row>
    <row r="2824" spans="1:18" x14ac:dyDescent="0.2">
      <c r="A2824" s="179" t="s">
        <v>125</v>
      </c>
      <c r="B2824" s="179" t="s">
        <v>704</v>
      </c>
      <c r="C2824" s="179" t="s">
        <v>220</v>
      </c>
      <c r="D2824" s="179" t="s">
        <v>184</v>
      </c>
      <c r="E2824" s="179" t="s">
        <v>789</v>
      </c>
      <c r="F2824" s="37">
        <v>167.44</v>
      </c>
      <c r="G2824" s="179">
        <v>1</v>
      </c>
      <c r="H2824" s="179">
        <v>1</v>
      </c>
      <c r="I2824" s="37">
        <f>Table1[[#This Row],[SumOfPaid]]*Table1[[#This Row],[Actuarial Factor 6/13/22]]</f>
        <v>256.3228426781086</v>
      </c>
      <c r="J2824" s="33">
        <v>1.5308339863718861</v>
      </c>
      <c r="K2824" s="180" t="s">
        <v>600</v>
      </c>
      <c r="L2824" s="180" t="s">
        <v>805</v>
      </c>
      <c r="M2824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24" s="181" t="str">
        <f>IFERROR(IF(Table1[[#This Row],[Medicare Rate in CR]]&gt;0,"Y","N"),"N")</f>
        <v>N</v>
      </c>
      <c r="O2824" s="40" t="e">
        <f>Table1[[#This Row],[Medicare Rate in CR]]*Table1[[#This Row],[SumOfUnits]]*Table1[[#This Row],[Actuarial Factor 6/13/22]]</f>
        <v>#N/A</v>
      </c>
      <c r="P282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316.01093619195433</v>
      </c>
      <c r="Q2824" s="40">
        <f>Table1[[#This Row],[Trended Medicare Pricing for all RHCs]]-Table1[[#This Row],[SumOfSFY23 Estimated Payment 6/13/2022]]</f>
        <v>59.688093513845729</v>
      </c>
      <c r="R2824" s="181">
        <f>Table1[[#This Row],[SumOfUnits]]*Table1[[#This Row],[Actuarial Factor 6/13/22]]</f>
        <v>1.5308339863718861</v>
      </c>
    </row>
    <row r="2825" spans="1:18" x14ac:dyDescent="0.2">
      <c r="A2825" s="179" t="s">
        <v>125</v>
      </c>
      <c r="B2825" s="179" t="s">
        <v>704</v>
      </c>
      <c r="C2825" s="179" t="s">
        <v>220</v>
      </c>
      <c r="D2825" s="179" t="s">
        <v>184</v>
      </c>
      <c r="E2825" s="179" t="s">
        <v>788</v>
      </c>
      <c r="F2825" s="37">
        <v>167.44</v>
      </c>
      <c r="G2825" s="179">
        <v>1</v>
      </c>
      <c r="H2825" s="179">
        <v>1</v>
      </c>
      <c r="I2825" s="37">
        <f>Table1[[#This Row],[SumOfPaid]]*Table1[[#This Row],[Actuarial Factor 6/13/22]]</f>
        <v>319.39732610831476</v>
      </c>
      <c r="J2825" s="33">
        <v>1.9075330035135856</v>
      </c>
      <c r="K2825" s="180" t="s">
        <v>600</v>
      </c>
      <c r="L2825" s="180" t="s">
        <v>805</v>
      </c>
      <c r="M2825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2825" s="181" t="str">
        <f>IFERROR(IF(Table1[[#This Row],[Medicare Rate in CR]]&gt;0,"Y","N"),"N")</f>
        <v>N</v>
      </c>
      <c r="O2825" s="40" t="e">
        <f>Table1[[#This Row],[Medicare Rate in CR]]*Table1[[#This Row],[SumOfUnits]]*Table1[[#This Row],[Actuarial Factor 6/13/22]]</f>
        <v>#N/A</v>
      </c>
      <c r="P282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393.77312995645758</v>
      </c>
      <c r="Q2825" s="40">
        <f>Table1[[#This Row],[Trended Medicare Pricing for all RHCs]]-Table1[[#This Row],[SumOfSFY23 Estimated Payment 6/13/2022]]</f>
        <v>74.375803848142823</v>
      </c>
      <c r="R2825" s="181">
        <f>Table1[[#This Row],[SumOfUnits]]*Table1[[#This Row],[Actuarial Factor 6/13/22]]</f>
        <v>1.9075330035135856</v>
      </c>
    </row>
    <row r="2826" spans="1:18" x14ac:dyDescent="0.2">
      <c r="A2826" s="179" t="s">
        <v>126</v>
      </c>
      <c r="B2826" s="179" t="s">
        <v>635</v>
      </c>
      <c r="C2826" s="179" t="s">
        <v>421</v>
      </c>
      <c r="D2826" s="179" t="s">
        <v>184</v>
      </c>
      <c r="E2826" s="179" t="s">
        <v>786</v>
      </c>
      <c r="F2826" s="37">
        <v>294.39999999999998</v>
      </c>
      <c r="G2826" s="179">
        <v>2</v>
      </c>
      <c r="H2826" s="179">
        <v>2</v>
      </c>
      <c r="I2826" s="37">
        <f>Table1[[#This Row],[SumOfPaid]]*Table1[[#This Row],[Actuarial Factor 6/13/22]]</f>
        <v>415.89178346740903</v>
      </c>
      <c r="J2826" s="33">
        <v>1.412675894930058</v>
      </c>
      <c r="K2826" s="180" t="s">
        <v>231</v>
      </c>
      <c r="L2826" s="180" t="s">
        <v>805</v>
      </c>
      <c r="M2826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26" s="181" t="str">
        <f>IFERROR(IF(Table1[[#This Row],[Medicare Rate in CR]]&gt;0,"Y","N"),"N")</f>
        <v>Y</v>
      </c>
      <c r="O2826" s="40">
        <f>Table1[[#This Row],[Medicare Rate in CR]]*Table1[[#This Row],[SumOfUnits]]*Table1[[#This Row],[Actuarial Factor 6/13/22]]</f>
        <v>515.2311523988908</v>
      </c>
      <c r="P282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515.2311523988908</v>
      </c>
      <c r="Q2826" s="40">
        <f>Table1[[#This Row],[Trended Medicare Pricing for all RHCs]]-Table1[[#This Row],[SumOfSFY23 Estimated Payment 6/13/2022]]</f>
        <v>99.339368931481772</v>
      </c>
      <c r="R2826" s="181">
        <f>Table1[[#This Row],[SumOfUnits]]*Table1[[#This Row],[Actuarial Factor 6/13/22]]</f>
        <v>2.8253517898601159</v>
      </c>
    </row>
    <row r="2827" spans="1:18" x14ac:dyDescent="0.2">
      <c r="A2827" s="179" t="s">
        <v>126</v>
      </c>
      <c r="B2827" s="179" t="s">
        <v>635</v>
      </c>
      <c r="C2827" s="179" t="s">
        <v>421</v>
      </c>
      <c r="D2827" s="179" t="s">
        <v>184</v>
      </c>
      <c r="E2827" s="179" t="s">
        <v>790</v>
      </c>
      <c r="F2827" s="37">
        <v>441.6</v>
      </c>
      <c r="G2827" s="179">
        <v>3</v>
      </c>
      <c r="H2827" s="179">
        <v>3</v>
      </c>
      <c r="I2827" s="37">
        <f>Table1[[#This Row],[SumOfPaid]]*Table1[[#This Row],[Actuarial Factor 6/13/22]]</f>
        <v>887.22601117987676</v>
      </c>
      <c r="J2827" s="33">
        <v>2.0091168731428368</v>
      </c>
      <c r="K2827" s="180" t="s">
        <v>231</v>
      </c>
      <c r="L2827" s="180" t="s">
        <v>805</v>
      </c>
      <c r="M2827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27" s="181" t="str">
        <f>IFERROR(IF(Table1[[#This Row],[Medicare Rate in CR]]&gt;0,"Y","N"),"N")</f>
        <v>Y</v>
      </c>
      <c r="O2827" s="40">
        <f>Table1[[#This Row],[Medicare Rate in CR]]*Table1[[#This Row],[SumOfUnits]]*Table1[[#This Row],[Actuarial Factor 6/13/22]]</f>
        <v>1099.1476589589834</v>
      </c>
      <c r="P282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1099.1476589589834</v>
      </c>
      <c r="Q2827" s="40">
        <f>Table1[[#This Row],[Trended Medicare Pricing for all RHCs]]-Table1[[#This Row],[SumOfSFY23 Estimated Payment 6/13/2022]]</f>
        <v>211.92164777910659</v>
      </c>
      <c r="R2827" s="181">
        <f>Table1[[#This Row],[SumOfUnits]]*Table1[[#This Row],[Actuarial Factor 6/13/22]]</f>
        <v>6.0273506194285105</v>
      </c>
    </row>
    <row r="2828" spans="1:18" x14ac:dyDescent="0.2">
      <c r="A2828" s="179" t="s">
        <v>126</v>
      </c>
      <c r="B2828" s="179" t="s">
        <v>635</v>
      </c>
      <c r="C2828" s="179" t="s">
        <v>421</v>
      </c>
      <c r="D2828" s="179" t="s">
        <v>184</v>
      </c>
      <c r="E2828" s="179" t="s">
        <v>789</v>
      </c>
      <c r="F2828" s="37">
        <v>294.39999999999998</v>
      </c>
      <c r="G2828" s="179">
        <v>2</v>
      </c>
      <c r="H2828" s="179">
        <v>2</v>
      </c>
      <c r="I2828" s="37">
        <f>Table1[[#This Row],[SumOfPaid]]*Table1[[#This Row],[Actuarial Factor 6/13/22]]</f>
        <v>455.49908493440182</v>
      </c>
      <c r="J2828" s="33">
        <v>1.5472115656739194</v>
      </c>
      <c r="K2828" s="180" t="s">
        <v>231</v>
      </c>
      <c r="L2828" s="180" t="s">
        <v>805</v>
      </c>
      <c r="M2828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28" s="181" t="str">
        <f>IFERROR(IF(Table1[[#This Row],[Medicare Rate in CR]]&gt;0,"Y","N"),"N")</f>
        <v>Y</v>
      </c>
      <c r="O2828" s="40">
        <f>Table1[[#This Row],[Medicare Rate in CR]]*Table1[[#This Row],[SumOfUnits]]*Table1[[#This Row],[Actuarial Factor 6/13/22]]</f>
        <v>564.29900223259187</v>
      </c>
      <c r="P282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564.29900223259187</v>
      </c>
      <c r="Q2828" s="40">
        <f>Table1[[#This Row],[Trended Medicare Pricing for all RHCs]]-Table1[[#This Row],[SumOfSFY23 Estimated Payment 6/13/2022]]</f>
        <v>108.79991729819005</v>
      </c>
      <c r="R2828" s="181">
        <f>Table1[[#This Row],[SumOfUnits]]*Table1[[#This Row],[Actuarial Factor 6/13/22]]</f>
        <v>3.0944231313478388</v>
      </c>
    </row>
    <row r="2829" spans="1:18" x14ac:dyDescent="0.2">
      <c r="A2829" s="179" t="s">
        <v>126</v>
      </c>
      <c r="B2829" s="179" t="s">
        <v>635</v>
      </c>
      <c r="C2829" s="179" t="s">
        <v>421</v>
      </c>
      <c r="D2829" s="179" t="s">
        <v>184</v>
      </c>
      <c r="E2829" s="179" t="s">
        <v>788</v>
      </c>
      <c r="F2829" s="37">
        <v>147.19999999999999</v>
      </c>
      <c r="G2829" s="179">
        <v>1</v>
      </c>
      <c r="H2829" s="179">
        <v>1</v>
      </c>
      <c r="I2829" s="37">
        <f>Table1[[#This Row],[SumOfPaid]]*Table1[[#This Row],[Actuarial Factor 6/13/22]]</f>
        <v>288.05611369047534</v>
      </c>
      <c r="J2829" s="33">
        <v>1.9569029462668162</v>
      </c>
      <c r="K2829" s="180" t="s">
        <v>231</v>
      </c>
      <c r="L2829" s="180" t="s">
        <v>805</v>
      </c>
      <c r="M2829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29" s="181" t="str">
        <f>IFERROR(IF(Table1[[#This Row],[Medicare Rate in CR]]&gt;0,"Y","N"),"N")</f>
        <v>Y</v>
      </c>
      <c r="O2829" s="40">
        <f>Table1[[#This Row],[Medicare Rate in CR]]*Table1[[#This Row],[SumOfUnits]]*Table1[[#This Row],[Actuarial Factor 6/13/22]]</f>
        <v>356.8608212812166</v>
      </c>
      <c r="P282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356.8608212812166</v>
      </c>
      <c r="Q2829" s="40">
        <f>Table1[[#This Row],[Trended Medicare Pricing for all RHCs]]-Table1[[#This Row],[SumOfSFY23 Estimated Payment 6/13/2022]]</f>
        <v>68.804707590741259</v>
      </c>
      <c r="R2829" s="181">
        <f>Table1[[#This Row],[SumOfUnits]]*Table1[[#This Row],[Actuarial Factor 6/13/22]]</f>
        <v>1.9569029462668162</v>
      </c>
    </row>
    <row r="2830" spans="1:18" x14ac:dyDescent="0.2">
      <c r="A2830" s="179" t="s">
        <v>126</v>
      </c>
      <c r="B2830" s="179" t="s">
        <v>635</v>
      </c>
      <c r="C2830" s="179" t="s">
        <v>421</v>
      </c>
      <c r="D2830" s="179" t="s">
        <v>184</v>
      </c>
      <c r="E2830" s="179" t="s">
        <v>787</v>
      </c>
      <c r="F2830" s="37">
        <v>294.39999999999998</v>
      </c>
      <c r="G2830" s="179">
        <v>2</v>
      </c>
      <c r="H2830" s="179">
        <v>2</v>
      </c>
      <c r="I2830" s="37">
        <f>Table1[[#This Row],[SumOfPaid]]*Table1[[#This Row],[Actuarial Factor 6/13/22]]</f>
        <v>385.52999105037276</v>
      </c>
      <c r="J2830" s="33">
        <v>1.3095448065569728</v>
      </c>
      <c r="K2830" s="180" t="s">
        <v>231</v>
      </c>
      <c r="L2830" s="180" t="s">
        <v>805</v>
      </c>
      <c r="M2830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30" s="181" t="str">
        <f>IFERROR(IF(Table1[[#This Row],[Medicare Rate in CR]]&gt;0,"Y","N"),"N")</f>
        <v>Y</v>
      </c>
      <c r="O2830" s="40">
        <f>Table1[[#This Row],[Medicare Rate in CR]]*Table1[[#This Row],[SumOfUnits]]*Table1[[#This Row],[Actuarial Factor 6/13/22]]</f>
        <v>477.61718184745916</v>
      </c>
      <c r="P283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477.61718184745916</v>
      </c>
      <c r="Q2830" s="40">
        <f>Table1[[#This Row],[Trended Medicare Pricing for all RHCs]]-Table1[[#This Row],[SumOfSFY23 Estimated Payment 6/13/2022]]</f>
        <v>92.087190797086407</v>
      </c>
      <c r="R2830" s="181">
        <f>Table1[[#This Row],[SumOfUnits]]*Table1[[#This Row],[Actuarial Factor 6/13/22]]</f>
        <v>2.6190896131139456</v>
      </c>
    </row>
    <row r="2831" spans="1:18" x14ac:dyDescent="0.2">
      <c r="A2831" s="179" t="s">
        <v>126</v>
      </c>
      <c r="B2831" s="179" t="s">
        <v>635</v>
      </c>
      <c r="C2831" s="179" t="s">
        <v>421</v>
      </c>
      <c r="D2831" s="179" t="s">
        <v>185</v>
      </c>
      <c r="E2831" s="179" t="s">
        <v>795</v>
      </c>
      <c r="F2831" s="37">
        <v>147.02000000000001</v>
      </c>
      <c r="G2831" s="179">
        <v>1</v>
      </c>
      <c r="H2831" s="179">
        <v>1</v>
      </c>
      <c r="I2831" s="37">
        <f>Table1[[#This Row],[SumOfPaid]]*Table1[[#This Row],[Actuarial Factor 6/13/22]]</f>
        <v>170.14925617964727</v>
      </c>
      <c r="J2831" s="33">
        <v>1.1573204746269028</v>
      </c>
      <c r="K2831" s="180" t="s">
        <v>231</v>
      </c>
      <c r="L2831" s="180" t="s">
        <v>805</v>
      </c>
      <c r="M2831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31" s="181" t="str">
        <f>IFERROR(IF(Table1[[#This Row],[Medicare Rate in CR]]&gt;0,"Y","N"),"N")</f>
        <v>Y</v>
      </c>
      <c r="O2831" s="40">
        <f>Table1[[#This Row],[Medicare Rate in CR]]*Table1[[#This Row],[SumOfUnits]]*Table1[[#This Row],[Actuarial Factor 6/13/22]]</f>
        <v>211.04896175296201</v>
      </c>
      <c r="P283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211.04896175296201</v>
      </c>
      <c r="Q2831" s="40">
        <f>Table1[[#This Row],[Trended Medicare Pricing for all RHCs]]-Table1[[#This Row],[SumOfSFY23 Estimated Payment 6/13/2022]]</f>
        <v>40.899705573314748</v>
      </c>
      <c r="R2831" s="181">
        <f>Table1[[#This Row],[SumOfUnits]]*Table1[[#This Row],[Actuarial Factor 6/13/22]]</f>
        <v>1.1573204746269028</v>
      </c>
    </row>
    <row r="2832" spans="1:18" x14ac:dyDescent="0.2">
      <c r="A2832" s="179" t="s">
        <v>126</v>
      </c>
      <c r="B2832" s="179" t="s">
        <v>635</v>
      </c>
      <c r="C2832" s="179" t="s">
        <v>426</v>
      </c>
      <c r="D2832" s="179" t="s">
        <v>184</v>
      </c>
      <c r="E2832" s="179" t="s">
        <v>786</v>
      </c>
      <c r="F2832" s="37">
        <v>105.83</v>
      </c>
      <c r="G2832" s="179">
        <v>1</v>
      </c>
      <c r="H2832" s="179">
        <v>1</v>
      </c>
      <c r="I2832" s="37">
        <f>Table1[[#This Row],[SumOfPaid]]*Table1[[#This Row],[Actuarial Factor 6/13/22]]</f>
        <v>151.11314396142782</v>
      </c>
      <c r="J2832" s="33">
        <v>1.4278857031222509</v>
      </c>
      <c r="K2832" s="180" t="s">
        <v>231</v>
      </c>
      <c r="L2832" s="180" t="s">
        <v>805</v>
      </c>
      <c r="M2832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32" s="181" t="str">
        <f>IFERROR(IF(Table1[[#This Row],[Medicare Rate in CR]]&gt;0,"Y","N"),"N")</f>
        <v>Y</v>
      </c>
      <c r="O2832" s="40">
        <f>Table1[[#This Row],[Medicare Rate in CR]]*Table1[[#This Row],[SumOfUnits]]*Table1[[#This Row],[Actuarial Factor 6/13/22]]</f>
        <v>260.38923682137369</v>
      </c>
      <c r="P283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260.38923682137369</v>
      </c>
      <c r="Q2832" s="40">
        <f>Table1[[#This Row],[Trended Medicare Pricing for all RHCs]]-Table1[[#This Row],[SumOfSFY23 Estimated Payment 6/13/2022]]</f>
        <v>109.27609285994586</v>
      </c>
      <c r="R2832" s="181">
        <f>Table1[[#This Row],[SumOfUnits]]*Table1[[#This Row],[Actuarial Factor 6/13/22]]</f>
        <v>1.4278857031222509</v>
      </c>
    </row>
    <row r="2833" spans="1:18" x14ac:dyDescent="0.2">
      <c r="A2833" s="179" t="s">
        <v>126</v>
      </c>
      <c r="B2833" s="179" t="s">
        <v>635</v>
      </c>
      <c r="C2833" s="179" t="s">
        <v>413</v>
      </c>
      <c r="D2833" s="179" t="s">
        <v>184</v>
      </c>
      <c r="E2833" s="179" t="s">
        <v>789</v>
      </c>
      <c r="F2833" s="37">
        <v>294.04000000000002</v>
      </c>
      <c r="G2833" s="179">
        <v>2</v>
      </c>
      <c r="H2833" s="179">
        <v>2</v>
      </c>
      <c r="I2833" s="37">
        <f>Table1[[#This Row],[SumOfPaid]]*Table1[[#This Row],[Actuarial Factor 6/13/22]]</f>
        <v>444.40744122732826</v>
      </c>
      <c r="J2833" s="33">
        <v>1.5113843056296021</v>
      </c>
      <c r="K2833" s="180" t="s">
        <v>231</v>
      </c>
      <c r="L2833" s="180" t="s">
        <v>805</v>
      </c>
      <c r="M2833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33" s="181" t="str">
        <f>IFERROR(IF(Table1[[#This Row],[Medicare Rate in CR]]&gt;0,"Y","N"),"N")</f>
        <v>Y</v>
      </c>
      <c r="O2833" s="40">
        <f>Table1[[#This Row],[Medicare Rate in CR]]*Table1[[#This Row],[SumOfUnits]]*Table1[[#This Row],[Actuarial Factor 6/13/22]]</f>
        <v>551.23208394922858</v>
      </c>
      <c r="P283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551.23208394922858</v>
      </c>
      <c r="Q2833" s="40">
        <f>Table1[[#This Row],[Trended Medicare Pricing for all RHCs]]-Table1[[#This Row],[SumOfSFY23 Estimated Payment 6/13/2022]]</f>
        <v>106.82464272190032</v>
      </c>
      <c r="R2833" s="181">
        <f>Table1[[#This Row],[SumOfUnits]]*Table1[[#This Row],[Actuarial Factor 6/13/22]]</f>
        <v>3.0227686112592043</v>
      </c>
    </row>
    <row r="2834" spans="1:18" x14ac:dyDescent="0.2">
      <c r="A2834" s="179" t="s">
        <v>126</v>
      </c>
      <c r="B2834" s="179" t="s">
        <v>635</v>
      </c>
      <c r="C2834" s="179" t="s">
        <v>408</v>
      </c>
      <c r="D2834" s="179" t="s">
        <v>184</v>
      </c>
      <c r="E2834" s="179" t="s">
        <v>787</v>
      </c>
      <c r="F2834" s="37">
        <v>147.19999999999999</v>
      </c>
      <c r="G2834" s="179">
        <v>1</v>
      </c>
      <c r="H2834" s="179">
        <v>1</v>
      </c>
      <c r="I2834" s="37">
        <f>Table1[[#This Row],[SumOfPaid]]*Table1[[#This Row],[Actuarial Factor 6/13/22]]</f>
        <v>191.98179141599428</v>
      </c>
      <c r="J2834" s="33">
        <v>1.3042241264673526</v>
      </c>
      <c r="K2834" s="180" t="s">
        <v>231</v>
      </c>
      <c r="L2834" s="180" t="s">
        <v>805</v>
      </c>
      <c r="M2834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34" s="181" t="str">
        <f>IFERROR(IF(Table1[[#This Row],[Medicare Rate in CR]]&gt;0,"Y","N"),"N")</f>
        <v>Y</v>
      </c>
      <c r="O2834" s="40">
        <f>Table1[[#This Row],[Medicare Rate in CR]]*Table1[[#This Row],[SumOfUnits]]*Table1[[#This Row],[Actuarial Factor 6/13/22]]</f>
        <v>237.83831170258645</v>
      </c>
      <c r="P283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237.83831170258645</v>
      </c>
      <c r="Q2834" s="40">
        <f>Table1[[#This Row],[Trended Medicare Pricing for all RHCs]]-Table1[[#This Row],[SumOfSFY23 Estimated Payment 6/13/2022]]</f>
        <v>45.856520286592172</v>
      </c>
      <c r="R2834" s="181">
        <f>Table1[[#This Row],[SumOfUnits]]*Table1[[#This Row],[Actuarial Factor 6/13/22]]</f>
        <v>1.3042241264673526</v>
      </c>
    </row>
    <row r="2835" spans="1:18" x14ac:dyDescent="0.2">
      <c r="A2835" s="179" t="s">
        <v>126</v>
      </c>
      <c r="B2835" s="179" t="s">
        <v>635</v>
      </c>
      <c r="C2835" s="179" t="s">
        <v>381</v>
      </c>
      <c r="D2835" s="179" t="s">
        <v>184</v>
      </c>
      <c r="E2835" s="179" t="s">
        <v>792</v>
      </c>
      <c r="F2835" s="37">
        <v>7100.2400000000007</v>
      </c>
      <c r="G2835" s="179">
        <v>48</v>
      </c>
      <c r="H2835" s="179">
        <v>48</v>
      </c>
      <c r="I2835" s="37">
        <f>Table1[[#This Row],[SumOfPaid]]*Table1[[#This Row],[Actuarial Factor 6/13/22]]</f>
        <v>10074.795462355727</v>
      </c>
      <c r="J2835" s="33">
        <v>1.4189373123099678</v>
      </c>
      <c r="K2835" s="180" t="s">
        <v>231</v>
      </c>
      <c r="L2835" s="180" t="s">
        <v>805</v>
      </c>
      <c r="M2835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35" s="181" t="str">
        <f>IFERROR(IF(Table1[[#This Row],[Medicare Rate in CR]]&gt;0,"Y","N"),"N")</f>
        <v>Y</v>
      </c>
      <c r="O2835" s="40">
        <f>Table1[[#This Row],[Medicare Rate in CR]]*Table1[[#This Row],[SumOfUnits]]*Table1[[#This Row],[Actuarial Factor 6/13/22]]</f>
        <v>12420.355597096595</v>
      </c>
      <c r="P283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12420.355597096595</v>
      </c>
      <c r="Q2835" s="40">
        <f>Table1[[#This Row],[Trended Medicare Pricing for all RHCs]]-Table1[[#This Row],[SumOfSFY23 Estimated Payment 6/13/2022]]</f>
        <v>2345.5601347408683</v>
      </c>
      <c r="R2835" s="181">
        <f>Table1[[#This Row],[SumOfUnits]]*Table1[[#This Row],[Actuarial Factor 6/13/22]]</f>
        <v>68.108990990878453</v>
      </c>
    </row>
    <row r="2836" spans="1:18" x14ac:dyDescent="0.2">
      <c r="A2836" s="179" t="s">
        <v>126</v>
      </c>
      <c r="B2836" s="179" t="s">
        <v>635</v>
      </c>
      <c r="C2836" s="179" t="s">
        <v>381</v>
      </c>
      <c r="D2836" s="179" t="s">
        <v>184</v>
      </c>
      <c r="E2836" s="179" t="s">
        <v>786</v>
      </c>
      <c r="F2836" s="37">
        <v>96221.3100000001</v>
      </c>
      <c r="G2836" s="179">
        <v>652</v>
      </c>
      <c r="H2836" s="179">
        <v>652</v>
      </c>
      <c r="I2836" s="37">
        <f>Table1[[#This Row],[SumOfPaid]]*Table1[[#This Row],[Actuarial Factor 6/13/22]]</f>
        <v>130671.60540555432</v>
      </c>
      <c r="J2836" s="33">
        <v>1.3580318684660828</v>
      </c>
      <c r="K2836" s="180" t="s">
        <v>231</v>
      </c>
      <c r="L2836" s="180" t="s">
        <v>805</v>
      </c>
      <c r="M2836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36" s="181" t="str">
        <f>IFERROR(IF(Table1[[#This Row],[Medicare Rate in CR]]&gt;0,"Y","N"),"N")</f>
        <v>Y</v>
      </c>
      <c r="O2836" s="40">
        <f>Table1[[#This Row],[Medicare Rate in CR]]*Table1[[#This Row],[SumOfUnits]]*Table1[[#This Row],[Actuarial Factor 6/13/22]]</f>
        <v>161468.25087982565</v>
      </c>
      <c r="P283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161468.25087982565</v>
      </c>
      <c r="Q2836" s="40">
        <f>Table1[[#This Row],[Trended Medicare Pricing for all RHCs]]-Table1[[#This Row],[SumOfSFY23 Estimated Payment 6/13/2022]]</f>
        <v>30796.645474271325</v>
      </c>
      <c r="R2836" s="181">
        <f>Table1[[#This Row],[SumOfUnits]]*Table1[[#This Row],[Actuarial Factor 6/13/22]]</f>
        <v>885.43677823988594</v>
      </c>
    </row>
    <row r="2837" spans="1:18" x14ac:dyDescent="0.2">
      <c r="A2837" s="179" t="s">
        <v>126</v>
      </c>
      <c r="B2837" s="179" t="s">
        <v>635</v>
      </c>
      <c r="C2837" s="179" t="s">
        <v>381</v>
      </c>
      <c r="D2837" s="179" t="s">
        <v>184</v>
      </c>
      <c r="E2837" s="179" t="s">
        <v>790</v>
      </c>
      <c r="F2837" s="37">
        <v>37236.720000000001</v>
      </c>
      <c r="G2837" s="179">
        <v>254</v>
      </c>
      <c r="H2837" s="179">
        <v>254</v>
      </c>
      <c r="I2837" s="37">
        <f>Table1[[#This Row],[SumOfPaid]]*Table1[[#This Row],[Actuarial Factor 6/13/22]]</f>
        <v>76263.476007344128</v>
      </c>
      <c r="J2837" s="33">
        <v>2.048071795994495</v>
      </c>
      <c r="K2837" s="180" t="s">
        <v>231</v>
      </c>
      <c r="L2837" s="180" t="s">
        <v>805</v>
      </c>
      <c r="M2837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37" s="181" t="str">
        <f>IFERROR(IF(Table1[[#This Row],[Medicare Rate in CR]]&gt;0,"Y","N"),"N")</f>
        <v>Y</v>
      </c>
      <c r="O2837" s="40">
        <f>Table1[[#This Row],[Medicare Rate in CR]]*Table1[[#This Row],[SumOfUnits]]*Table1[[#This Row],[Actuarial Factor 6/13/22]]</f>
        <v>94865.538670259251</v>
      </c>
      <c r="P283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94865.538670259251</v>
      </c>
      <c r="Q2837" s="40">
        <f>Table1[[#This Row],[Trended Medicare Pricing for all RHCs]]-Table1[[#This Row],[SumOfSFY23 Estimated Payment 6/13/2022]]</f>
        <v>18602.062662915123</v>
      </c>
      <c r="R2837" s="181">
        <f>Table1[[#This Row],[SumOfUnits]]*Table1[[#This Row],[Actuarial Factor 6/13/22]]</f>
        <v>520.21023618260176</v>
      </c>
    </row>
    <row r="2838" spans="1:18" x14ac:dyDescent="0.2">
      <c r="A2838" s="179" t="s">
        <v>126</v>
      </c>
      <c r="B2838" s="179" t="s">
        <v>635</v>
      </c>
      <c r="C2838" s="179" t="s">
        <v>381</v>
      </c>
      <c r="D2838" s="179" t="s">
        <v>184</v>
      </c>
      <c r="E2838" s="179" t="s">
        <v>789</v>
      </c>
      <c r="F2838" s="37">
        <v>144668.74000000066</v>
      </c>
      <c r="G2838" s="179">
        <v>982</v>
      </c>
      <c r="H2838" s="179">
        <v>982</v>
      </c>
      <c r="I2838" s="37">
        <f>Table1[[#This Row],[SumOfPaid]]*Table1[[#This Row],[Actuarial Factor 6/13/22]]</f>
        <v>215027.09287277629</v>
      </c>
      <c r="J2838" s="33">
        <v>1.4863410911906423</v>
      </c>
      <c r="K2838" s="180" t="s">
        <v>231</v>
      </c>
      <c r="L2838" s="180" t="s">
        <v>805</v>
      </c>
      <c r="M2838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38" s="181" t="str">
        <f>IFERROR(IF(Table1[[#This Row],[Medicare Rate in CR]]&gt;0,"Y","N"),"N")</f>
        <v>Y</v>
      </c>
      <c r="O2838" s="40">
        <f>Table1[[#This Row],[Medicare Rate in CR]]*Table1[[#This Row],[SumOfUnits]]*Table1[[#This Row],[Actuarial Factor 6/13/22]]</f>
        <v>266170.27648451412</v>
      </c>
      <c r="P283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266170.27648451412</v>
      </c>
      <c r="Q2838" s="40">
        <f>Table1[[#This Row],[Trended Medicare Pricing for all RHCs]]-Table1[[#This Row],[SumOfSFY23 Estimated Payment 6/13/2022]]</f>
        <v>51143.183611737826</v>
      </c>
      <c r="R2838" s="181">
        <f>Table1[[#This Row],[SumOfUnits]]*Table1[[#This Row],[Actuarial Factor 6/13/22]]</f>
        <v>1459.5869515492107</v>
      </c>
    </row>
    <row r="2839" spans="1:18" x14ac:dyDescent="0.2">
      <c r="A2839" s="179" t="s">
        <v>126</v>
      </c>
      <c r="B2839" s="179" t="s">
        <v>635</v>
      </c>
      <c r="C2839" s="179" t="s">
        <v>381</v>
      </c>
      <c r="D2839" s="179" t="s">
        <v>184</v>
      </c>
      <c r="E2839" s="179" t="s">
        <v>791</v>
      </c>
      <c r="F2839" s="37">
        <v>46580.869999999981</v>
      </c>
      <c r="G2839" s="179">
        <v>316</v>
      </c>
      <c r="H2839" s="179">
        <v>316</v>
      </c>
      <c r="I2839" s="37">
        <f>Table1[[#This Row],[SumOfPaid]]*Table1[[#This Row],[Actuarial Factor 6/13/22]]</f>
        <v>75364.633346901246</v>
      </c>
      <c r="J2839" s="33">
        <v>1.6179309949964713</v>
      </c>
      <c r="K2839" s="180" t="s">
        <v>231</v>
      </c>
      <c r="L2839" s="180" t="s">
        <v>805</v>
      </c>
      <c r="M2839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39" s="181" t="str">
        <f>IFERROR(IF(Table1[[#This Row],[Medicare Rate in CR]]&gt;0,"Y","N"),"N")</f>
        <v>Y</v>
      </c>
      <c r="O2839" s="40">
        <f>Table1[[#This Row],[Medicare Rate in CR]]*Table1[[#This Row],[SumOfUnits]]*Table1[[#This Row],[Actuarial Factor 6/13/22]]</f>
        <v>93234.503214227865</v>
      </c>
      <c r="P283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93234.503214227865</v>
      </c>
      <c r="Q2839" s="40">
        <f>Table1[[#This Row],[Trended Medicare Pricing for all RHCs]]-Table1[[#This Row],[SumOfSFY23 Estimated Payment 6/13/2022]]</f>
        <v>17869.869867326619</v>
      </c>
      <c r="R2839" s="181">
        <f>Table1[[#This Row],[SumOfUnits]]*Table1[[#This Row],[Actuarial Factor 6/13/22]]</f>
        <v>511.26619441888494</v>
      </c>
    </row>
    <row r="2840" spans="1:18" x14ac:dyDescent="0.2">
      <c r="A2840" s="179" t="s">
        <v>126</v>
      </c>
      <c r="B2840" s="179" t="s">
        <v>635</v>
      </c>
      <c r="C2840" s="179" t="s">
        <v>381</v>
      </c>
      <c r="D2840" s="179" t="s">
        <v>184</v>
      </c>
      <c r="E2840" s="179" t="s">
        <v>788</v>
      </c>
      <c r="F2840" s="37">
        <v>34178.720000000001</v>
      </c>
      <c r="G2840" s="179">
        <v>232</v>
      </c>
      <c r="H2840" s="179">
        <v>232</v>
      </c>
      <c r="I2840" s="37">
        <f>Table1[[#This Row],[SumOfPaid]]*Table1[[#This Row],[Actuarial Factor 6/13/22]]</f>
        <v>62706.70941585143</v>
      </c>
      <c r="J2840" s="33">
        <v>1.8346710882049249</v>
      </c>
      <c r="K2840" s="180" t="s">
        <v>231</v>
      </c>
      <c r="L2840" s="180" t="s">
        <v>805</v>
      </c>
      <c r="M2840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40" s="181" t="str">
        <f>IFERROR(IF(Table1[[#This Row],[Medicare Rate in CR]]&gt;0,"Y","N"),"N")</f>
        <v>Y</v>
      </c>
      <c r="O2840" s="40">
        <f>Table1[[#This Row],[Medicare Rate in CR]]*Table1[[#This Row],[SumOfUnits]]*Table1[[#This Row],[Actuarial Factor 6/13/22]]</f>
        <v>77620.383757651623</v>
      </c>
      <c r="P284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77620.383757651623</v>
      </c>
      <c r="Q2840" s="40">
        <f>Table1[[#This Row],[Trended Medicare Pricing for all RHCs]]-Table1[[#This Row],[SumOfSFY23 Estimated Payment 6/13/2022]]</f>
        <v>14913.674341800193</v>
      </c>
      <c r="R2840" s="181">
        <f>Table1[[#This Row],[SumOfUnits]]*Table1[[#This Row],[Actuarial Factor 6/13/22]]</f>
        <v>425.64369246354255</v>
      </c>
    </row>
    <row r="2841" spans="1:18" x14ac:dyDescent="0.2">
      <c r="A2841" s="179" t="s">
        <v>126</v>
      </c>
      <c r="B2841" s="179" t="s">
        <v>635</v>
      </c>
      <c r="C2841" s="179" t="s">
        <v>381</v>
      </c>
      <c r="D2841" s="179" t="s">
        <v>184</v>
      </c>
      <c r="E2841" s="179" t="s">
        <v>787</v>
      </c>
      <c r="F2841" s="37">
        <v>48257.220000000008</v>
      </c>
      <c r="G2841" s="179">
        <v>328</v>
      </c>
      <c r="H2841" s="179">
        <v>328</v>
      </c>
      <c r="I2841" s="37">
        <f>Table1[[#This Row],[SumOfPaid]]*Table1[[#This Row],[Actuarial Factor 6/13/22]]</f>
        <v>58400.37972635535</v>
      </c>
      <c r="J2841" s="33">
        <v>1.210189474784402</v>
      </c>
      <c r="K2841" s="180" t="s">
        <v>231</v>
      </c>
      <c r="L2841" s="180" t="s">
        <v>805</v>
      </c>
      <c r="M2841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41" s="181" t="str">
        <f>IFERROR(IF(Table1[[#This Row],[Medicare Rate in CR]]&gt;0,"Y","N"),"N")</f>
        <v>Y</v>
      </c>
      <c r="O2841" s="40">
        <f>Table1[[#This Row],[Medicare Rate in CR]]*Table1[[#This Row],[SumOfUnits]]*Table1[[#This Row],[Actuarial Factor 6/13/22]]</f>
        <v>72386.370059912209</v>
      </c>
      <c r="P284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72386.370059912209</v>
      </c>
      <c r="Q2841" s="40">
        <f>Table1[[#This Row],[Trended Medicare Pricing for all RHCs]]-Table1[[#This Row],[SumOfSFY23 Estimated Payment 6/13/2022]]</f>
        <v>13985.99033355686</v>
      </c>
      <c r="R2841" s="181">
        <f>Table1[[#This Row],[SumOfUnits]]*Table1[[#This Row],[Actuarial Factor 6/13/22]]</f>
        <v>396.94214772928387</v>
      </c>
    </row>
    <row r="2842" spans="1:18" x14ac:dyDescent="0.2">
      <c r="A2842" s="179" t="s">
        <v>126</v>
      </c>
      <c r="B2842" s="179" t="s">
        <v>635</v>
      </c>
      <c r="C2842" s="179" t="s">
        <v>381</v>
      </c>
      <c r="D2842" s="179" t="s">
        <v>2</v>
      </c>
      <c r="E2842" s="179" t="s">
        <v>800</v>
      </c>
      <c r="F2842" s="37">
        <v>553.69000000000005</v>
      </c>
      <c r="G2842" s="179">
        <v>5</v>
      </c>
      <c r="H2842" s="179">
        <v>5</v>
      </c>
      <c r="I2842" s="37">
        <f>Table1[[#This Row],[SumOfPaid]]*Table1[[#This Row],[Actuarial Factor 6/13/22]]</f>
        <v>728.51098429606998</v>
      </c>
      <c r="J2842" s="33">
        <v>1.3157380200040996</v>
      </c>
      <c r="K2842" s="180" t="s">
        <v>231</v>
      </c>
      <c r="L2842" s="180" t="s">
        <v>805</v>
      </c>
      <c r="M2842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42" s="181" t="str">
        <f>IFERROR(IF(Table1[[#This Row],[Medicare Rate in CR]]&gt;0,"Y","N"),"N")</f>
        <v>Y</v>
      </c>
      <c r="O2842" s="40">
        <f>Table1[[#This Row],[Medicare Rate in CR]]*Table1[[#This Row],[SumOfUnits]]*Table1[[#This Row],[Actuarial Factor 6/13/22]]</f>
        <v>1199.6899266397381</v>
      </c>
      <c r="P284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1199.6899266397381</v>
      </c>
      <c r="Q2842" s="40">
        <f>Table1[[#This Row],[Trended Medicare Pricing for all RHCs]]-Table1[[#This Row],[SumOfSFY23 Estimated Payment 6/13/2022]]</f>
        <v>471.17894234366815</v>
      </c>
      <c r="R2842" s="181">
        <f>Table1[[#This Row],[SumOfUnits]]*Table1[[#This Row],[Actuarial Factor 6/13/22]]</f>
        <v>6.5786901000204976</v>
      </c>
    </row>
    <row r="2843" spans="1:18" x14ac:dyDescent="0.2">
      <c r="A2843" s="179" t="s">
        <v>126</v>
      </c>
      <c r="B2843" s="179" t="s">
        <v>635</v>
      </c>
      <c r="C2843" s="179" t="s">
        <v>381</v>
      </c>
      <c r="D2843" s="179" t="s">
        <v>2</v>
      </c>
      <c r="E2843" s="179" t="s">
        <v>798</v>
      </c>
      <c r="F2843" s="37">
        <v>14054.679999999998</v>
      </c>
      <c r="G2843" s="179">
        <v>103</v>
      </c>
      <c r="H2843" s="179">
        <v>103</v>
      </c>
      <c r="I2843" s="37">
        <f>Table1[[#This Row],[SumOfPaid]]*Table1[[#This Row],[Actuarial Factor 6/13/22]]</f>
        <v>21010.479111689561</v>
      </c>
      <c r="J2843" s="33">
        <v>1.4949098173483539</v>
      </c>
      <c r="K2843" s="180" t="s">
        <v>231</v>
      </c>
      <c r="L2843" s="180" t="s">
        <v>805</v>
      </c>
      <c r="M2843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43" s="181" t="str">
        <f>IFERROR(IF(Table1[[#This Row],[Medicare Rate in CR]]&gt;0,"Y","N"),"N")</f>
        <v>Y</v>
      </c>
      <c r="O2843" s="40">
        <f>Table1[[#This Row],[Medicare Rate in CR]]*Table1[[#This Row],[SumOfUnits]]*Table1[[#This Row],[Actuarial Factor 6/13/22]]</f>
        <v>28079.010692039523</v>
      </c>
      <c r="P284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28079.010692039523</v>
      </c>
      <c r="Q2843" s="40">
        <f>Table1[[#This Row],[Trended Medicare Pricing for all RHCs]]-Table1[[#This Row],[SumOfSFY23 Estimated Payment 6/13/2022]]</f>
        <v>7068.5315803499616</v>
      </c>
      <c r="R2843" s="181">
        <f>Table1[[#This Row],[SumOfUnits]]*Table1[[#This Row],[Actuarial Factor 6/13/22]]</f>
        <v>153.97571118688046</v>
      </c>
    </row>
    <row r="2844" spans="1:18" x14ac:dyDescent="0.2">
      <c r="A2844" s="179" t="s">
        <v>126</v>
      </c>
      <c r="B2844" s="179" t="s">
        <v>635</v>
      </c>
      <c r="C2844" s="179" t="s">
        <v>381</v>
      </c>
      <c r="D2844" s="179" t="s">
        <v>2</v>
      </c>
      <c r="E2844" s="179" t="s">
        <v>799</v>
      </c>
      <c r="F2844" s="37">
        <v>13667.83</v>
      </c>
      <c r="G2844" s="179">
        <v>99</v>
      </c>
      <c r="H2844" s="179">
        <v>99</v>
      </c>
      <c r="I2844" s="37">
        <f>Table1[[#This Row],[SumOfPaid]]*Table1[[#This Row],[Actuarial Factor 6/13/22]]</f>
        <v>16260.07369851441</v>
      </c>
      <c r="J2844" s="33">
        <v>1.1896602239356511</v>
      </c>
      <c r="K2844" s="180" t="s">
        <v>231</v>
      </c>
      <c r="L2844" s="180" t="s">
        <v>805</v>
      </c>
      <c r="M2844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44" s="181" t="str">
        <f>IFERROR(IF(Table1[[#This Row],[Medicare Rate in CR]]&gt;0,"Y","N"),"N")</f>
        <v>Y</v>
      </c>
      <c r="O2844" s="40">
        <f>Table1[[#This Row],[Medicare Rate in CR]]*Table1[[#This Row],[SumOfUnits]]*Table1[[#This Row],[Actuarial Factor 6/13/22]]</f>
        <v>21477.697405253632</v>
      </c>
      <c r="P284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21477.697405253632</v>
      </c>
      <c r="Q2844" s="40">
        <f>Table1[[#This Row],[Trended Medicare Pricing for all RHCs]]-Table1[[#This Row],[SumOfSFY23 Estimated Payment 6/13/2022]]</f>
        <v>5217.6237067392212</v>
      </c>
      <c r="R2844" s="181">
        <f>Table1[[#This Row],[SumOfUnits]]*Table1[[#This Row],[Actuarial Factor 6/13/22]]</f>
        <v>117.77636216962945</v>
      </c>
    </row>
    <row r="2845" spans="1:18" x14ac:dyDescent="0.2">
      <c r="A2845" s="179" t="s">
        <v>126</v>
      </c>
      <c r="B2845" s="179" t="s">
        <v>635</v>
      </c>
      <c r="C2845" s="179" t="s">
        <v>381</v>
      </c>
      <c r="D2845" s="179" t="s">
        <v>185</v>
      </c>
      <c r="E2845" s="179" t="s">
        <v>794</v>
      </c>
      <c r="F2845" s="37">
        <v>3559.32</v>
      </c>
      <c r="G2845" s="179">
        <v>24</v>
      </c>
      <c r="H2845" s="179">
        <v>24</v>
      </c>
      <c r="I2845" s="37">
        <f>Table1[[#This Row],[SumOfPaid]]*Table1[[#This Row],[Actuarial Factor 6/13/22]]</f>
        <v>4029.8339093450763</v>
      </c>
      <c r="J2845" s="33">
        <v>1.1321920786400426</v>
      </c>
      <c r="K2845" s="180" t="s">
        <v>231</v>
      </c>
      <c r="L2845" s="180" t="s">
        <v>805</v>
      </c>
      <c r="M2845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45" s="181" t="str">
        <f>IFERROR(IF(Table1[[#This Row],[Medicare Rate in CR]]&gt;0,"Y","N"),"N")</f>
        <v>Y</v>
      </c>
      <c r="O2845" s="40">
        <f>Table1[[#This Row],[Medicare Rate in CR]]*Table1[[#This Row],[SumOfUnits]]*Table1[[#This Row],[Actuarial Factor 6/13/22]]</f>
        <v>4955.1971390591561</v>
      </c>
      <c r="P284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4955.1971390591561</v>
      </c>
      <c r="Q2845" s="40">
        <f>Table1[[#This Row],[Trended Medicare Pricing for all RHCs]]-Table1[[#This Row],[SumOfSFY23 Estimated Payment 6/13/2022]]</f>
        <v>925.36322971407981</v>
      </c>
      <c r="R2845" s="181">
        <f>Table1[[#This Row],[SumOfUnits]]*Table1[[#This Row],[Actuarial Factor 6/13/22]]</f>
        <v>27.17260988736102</v>
      </c>
    </row>
    <row r="2846" spans="1:18" x14ac:dyDescent="0.2">
      <c r="A2846" s="179" t="s">
        <v>126</v>
      </c>
      <c r="B2846" s="179" t="s">
        <v>635</v>
      </c>
      <c r="C2846" s="179" t="s">
        <v>381</v>
      </c>
      <c r="D2846" s="179" t="s">
        <v>185</v>
      </c>
      <c r="E2846" s="179" t="s">
        <v>607</v>
      </c>
      <c r="F2846" s="37">
        <v>1480.8400000000001</v>
      </c>
      <c r="G2846" s="179">
        <v>10</v>
      </c>
      <c r="H2846" s="179">
        <v>10</v>
      </c>
      <c r="I2846" s="37">
        <f>Table1[[#This Row],[SumOfPaid]]*Table1[[#This Row],[Actuarial Factor 6/13/22]]</f>
        <v>2520.3823175192547</v>
      </c>
      <c r="J2846" s="33">
        <v>1.7019950281726954</v>
      </c>
      <c r="K2846" s="180" t="s">
        <v>231</v>
      </c>
      <c r="L2846" s="180" t="s">
        <v>805</v>
      </c>
      <c r="M2846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46" s="181" t="str">
        <f>IFERROR(IF(Table1[[#This Row],[Medicare Rate in CR]]&gt;0,"Y","N"),"N")</f>
        <v>Y</v>
      </c>
      <c r="O2846" s="40">
        <f>Table1[[#This Row],[Medicare Rate in CR]]*Table1[[#This Row],[SumOfUnits]]*Table1[[#This Row],[Actuarial Factor 6/13/22]]</f>
        <v>3103.7581333757275</v>
      </c>
      <c r="P284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3103.7581333757275</v>
      </c>
      <c r="Q2846" s="40">
        <f>Table1[[#This Row],[Trended Medicare Pricing for all RHCs]]-Table1[[#This Row],[SumOfSFY23 Estimated Payment 6/13/2022]]</f>
        <v>583.37581585647285</v>
      </c>
      <c r="R2846" s="181">
        <f>Table1[[#This Row],[SumOfUnits]]*Table1[[#This Row],[Actuarial Factor 6/13/22]]</f>
        <v>17.019950281726956</v>
      </c>
    </row>
    <row r="2847" spans="1:18" x14ac:dyDescent="0.2">
      <c r="A2847" s="179" t="s">
        <v>126</v>
      </c>
      <c r="B2847" s="179" t="s">
        <v>635</v>
      </c>
      <c r="C2847" s="179" t="s">
        <v>381</v>
      </c>
      <c r="D2847" s="179" t="s">
        <v>185</v>
      </c>
      <c r="E2847" s="179" t="s">
        <v>797</v>
      </c>
      <c r="F2847" s="37">
        <v>4152.54</v>
      </c>
      <c r="G2847" s="179">
        <v>28</v>
      </c>
      <c r="H2847" s="179">
        <v>28</v>
      </c>
      <c r="I2847" s="37">
        <f>Table1[[#This Row],[SumOfPaid]]*Table1[[#This Row],[Actuarial Factor 6/13/22]]</f>
        <v>4123.4739642293425</v>
      </c>
      <c r="J2847" s="33">
        <v>0.99300042003914291</v>
      </c>
      <c r="K2847" s="180" t="s">
        <v>231</v>
      </c>
      <c r="L2847" s="180" t="s">
        <v>805</v>
      </c>
      <c r="M2847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47" s="181" t="str">
        <f>IFERROR(IF(Table1[[#This Row],[Medicare Rate in CR]]&gt;0,"Y","N"),"N")</f>
        <v>Y</v>
      </c>
      <c r="O2847" s="40">
        <f>Table1[[#This Row],[Medicare Rate in CR]]*Table1[[#This Row],[SumOfUnits]]*Table1[[#This Row],[Actuarial Factor 6/13/22]]</f>
        <v>5070.3395847534666</v>
      </c>
      <c r="P284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5070.3395847534666</v>
      </c>
      <c r="Q2847" s="40">
        <f>Table1[[#This Row],[Trended Medicare Pricing for all RHCs]]-Table1[[#This Row],[SumOfSFY23 Estimated Payment 6/13/2022]]</f>
        <v>946.8656205241241</v>
      </c>
      <c r="R2847" s="181">
        <f>Table1[[#This Row],[SumOfUnits]]*Table1[[#This Row],[Actuarial Factor 6/13/22]]</f>
        <v>27.804011761096</v>
      </c>
    </row>
    <row r="2848" spans="1:18" x14ac:dyDescent="0.2">
      <c r="A2848" s="179" t="s">
        <v>126</v>
      </c>
      <c r="B2848" s="179" t="s">
        <v>635</v>
      </c>
      <c r="C2848" s="179" t="s">
        <v>381</v>
      </c>
      <c r="D2848" s="179" t="s">
        <v>185</v>
      </c>
      <c r="E2848" s="179" t="s">
        <v>796</v>
      </c>
      <c r="F2848" s="37">
        <v>649.41000000000008</v>
      </c>
      <c r="G2848" s="179">
        <v>6</v>
      </c>
      <c r="H2848" s="179">
        <v>6</v>
      </c>
      <c r="I2848" s="37">
        <f>Table1[[#This Row],[SumOfPaid]]*Table1[[#This Row],[Actuarial Factor 6/13/22]]</f>
        <v>529.23855187055369</v>
      </c>
      <c r="J2848" s="33">
        <v>0.81495288318712933</v>
      </c>
      <c r="K2848" s="180" t="s">
        <v>231</v>
      </c>
      <c r="L2848" s="180" t="s">
        <v>805</v>
      </c>
      <c r="M2848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48" s="181" t="str">
        <f>IFERROR(IF(Table1[[#This Row],[Medicare Rate in CR]]&gt;0,"Y","N"),"N")</f>
        <v>Y</v>
      </c>
      <c r="O2848" s="40">
        <f>Table1[[#This Row],[Medicare Rate in CR]]*Table1[[#This Row],[SumOfUnits]]*Table1[[#This Row],[Actuarial Factor 6/13/22]]</f>
        <v>891.68884666802944</v>
      </c>
      <c r="P284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891.68884666802944</v>
      </c>
      <c r="Q2848" s="40">
        <f>Table1[[#This Row],[Trended Medicare Pricing for all RHCs]]-Table1[[#This Row],[SumOfSFY23 Estimated Payment 6/13/2022]]</f>
        <v>362.45029479747575</v>
      </c>
      <c r="R2848" s="181">
        <f>Table1[[#This Row],[SumOfUnits]]*Table1[[#This Row],[Actuarial Factor 6/13/22]]</f>
        <v>4.8897172991227755</v>
      </c>
    </row>
    <row r="2849" spans="1:18" x14ac:dyDescent="0.2">
      <c r="A2849" s="179" t="s">
        <v>126</v>
      </c>
      <c r="B2849" s="179" t="s">
        <v>635</v>
      </c>
      <c r="C2849" s="179" t="s">
        <v>381</v>
      </c>
      <c r="D2849" s="179" t="s">
        <v>185</v>
      </c>
      <c r="E2849" s="179" t="s">
        <v>795</v>
      </c>
      <c r="F2849" s="37">
        <v>30278.089999999989</v>
      </c>
      <c r="G2849" s="179">
        <v>216</v>
      </c>
      <c r="H2849" s="179">
        <v>216</v>
      </c>
      <c r="I2849" s="37">
        <f>Table1[[#This Row],[SumOfPaid]]*Table1[[#This Row],[Actuarial Factor 6/13/22]]</f>
        <v>36420.679614757515</v>
      </c>
      <c r="J2849" s="33">
        <v>1.2028724273809057</v>
      </c>
      <c r="K2849" s="180" t="s">
        <v>231</v>
      </c>
      <c r="L2849" s="180" t="s">
        <v>805</v>
      </c>
      <c r="M2849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49" s="181" t="str">
        <f>IFERROR(IF(Table1[[#This Row],[Medicare Rate in CR]]&gt;0,"Y","N"),"N")</f>
        <v>Y</v>
      </c>
      <c r="O2849" s="40">
        <f>Table1[[#This Row],[Medicare Rate in CR]]*Table1[[#This Row],[SumOfUnits]]*Table1[[#This Row],[Actuarial Factor 6/13/22]]</f>
        <v>47380.856225151307</v>
      </c>
      <c r="P284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47380.856225151307</v>
      </c>
      <c r="Q2849" s="40">
        <f>Table1[[#This Row],[Trended Medicare Pricing for all RHCs]]-Table1[[#This Row],[SumOfSFY23 Estimated Payment 6/13/2022]]</f>
        <v>10960.176610393792</v>
      </c>
      <c r="R2849" s="181">
        <f>Table1[[#This Row],[SumOfUnits]]*Table1[[#This Row],[Actuarial Factor 6/13/22]]</f>
        <v>259.82044431427562</v>
      </c>
    </row>
    <row r="2850" spans="1:18" x14ac:dyDescent="0.2">
      <c r="A2850" s="179" t="s">
        <v>126</v>
      </c>
      <c r="B2850" s="179" t="s">
        <v>635</v>
      </c>
      <c r="C2850" s="179" t="s">
        <v>249</v>
      </c>
      <c r="D2850" s="179" t="s">
        <v>184</v>
      </c>
      <c r="E2850" s="179" t="s">
        <v>789</v>
      </c>
      <c r="F2850" s="37">
        <v>149.41</v>
      </c>
      <c r="G2850" s="179">
        <v>1</v>
      </c>
      <c r="H2850" s="179">
        <v>1</v>
      </c>
      <c r="I2850" s="37">
        <f>Table1[[#This Row],[SumOfPaid]]*Table1[[#This Row],[Actuarial Factor 6/13/22]]</f>
        <v>231.88031443131399</v>
      </c>
      <c r="J2850" s="33">
        <v>1.551973190759079</v>
      </c>
      <c r="K2850" s="180" t="s">
        <v>231</v>
      </c>
      <c r="L2850" s="180" t="s">
        <v>805</v>
      </c>
      <c r="M2850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50" s="181" t="str">
        <f>IFERROR(IF(Table1[[#This Row],[Medicare Rate in CR]]&gt;0,"Y","N"),"N")</f>
        <v>Y</v>
      </c>
      <c r="O2850" s="40">
        <f>Table1[[#This Row],[Medicare Rate in CR]]*Table1[[#This Row],[SumOfUnits]]*Table1[[#This Row],[Actuarial Factor 6/13/22]]</f>
        <v>283.01783106682569</v>
      </c>
      <c r="P285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283.01783106682569</v>
      </c>
      <c r="Q2850" s="40">
        <f>Table1[[#This Row],[Trended Medicare Pricing for all RHCs]]-Table1[[#This Row],[SumOfSFY23 Estimated Payment 6/13/2022]]</f>
        <v>51.137516635511702</v>
      </c>
      <c r="R2850" s="181">
        <f>Table1[[#This Row],[SumOfUnits]]*Table1[[#This Row],[Actuarial Factor 6/13/22]]</f>
        <v>1.551973190759079</v>
      </c>
    </row>
    <row r="2851" spans="1:18" x14ac:dyDescent="0.2">
      <c r="A2851" s="179" t="s">
        <v>126</v>
      </c>
      <c r="B2851" s="179" t="s">
        <v>635</v>
      </c>
      <c r="C2851" s="179" t="s">
        <v>249</v>
      </c>
      <c r="D2851" s="179" t="s">
        <v>184</v>
      </c>
      <c r="E2851" s="179" t="s">
        <v>788</v>
      </c>
      <c r="F2851" s="37">
        <v>298.82</v>
      </c>
      <c r="G2851" s="179">
        <v>2</v>
      </c>
      <c r="H2851" s="179">
        <v>2</v>
      </c>
      <c r="I2851" s="37">
        <f>Table1[[#This Row],[SumOfPaid]]*Table1[[#This Row],[Actuarial Factor 6/13/22]]</f>
        <v>601.91922965610615</v>
      </c>
      <c r="J2851" s="33">
        <v>2.0143204258620782</v>
      </c>
      <c r="K2851" s="180" t="s">
        <v>231</v>
      </c>
      <c r="L2851" s="180" t="s">
        <v>805</v>
      </c>
      <c r="M2851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51" s="181" t="str">
        <f>IFERROR(IF(Table1[[#This Row],[Medicare Rate in CR]]&gt;0,"Y","N"),"N")</f>
        <v>Y</v>
      </c>
      <c r="O2851" s="40">
        <f>Table1[[#This Row],[Medicare Rate in CR]]*Table1[[#This Row],[SumOfUnits]]*Table1[[#This Row],[Actuarial Factor 6/13/22]]</f>
        <v>734.66294572041716</v>
      </c>
      <c r="P285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734.66294572041716</v>
      </c>
      <c r="Q2851" s="40">
        <f>Table1[[#This Row],[Trended Medicare Pricing for all RHCs]]-Table1[[#This Row],[SumOfSFY23 Estimated Payment 6/13/2022]]</f>
        <v>132.743716064311</v>
      </c>
      <c r="R2851" s="181">
        <f>Table1[[#This Row],[SumOfUnits]]*Table1[[#This Row],[Actuarial Factor 6/13/22]]</f>
        <v>4.0286408517241563</v>
      </c>
    </row>
    <row r="2852" spans="1:18" x14ac:dyDescent="0.2">
      <c r="A2852" s="179" t="s">
        <v>126</v>
      </c>
      <c r="B2852" s="179" t="s">
        <v>635</v>
      </c>
      <c r="C2852" s="179" t="s">
        <v>220</v>
      </c>
      <c r="D2852" s="179" t="s">
        <v>184</v>
      </c>
      <c r="E2852" s="179" t="s">
        <v>792</v>
      </c>
      <c r="F2852" s="37">
        <v>298.82</v>
      </c>
      <c r="G2852" s="179">
        <v>2</v>
      </c>
      <c r="H2852" s="179">
        <v>2</v>
      </c>
      <c r="I2852" s="37">
        <f>Table1[[#This Row],[SumOfPaid]]*Table1[[#This Row],[Actuarial Factor 6/13/22]]</f>
        <v>502.59243650453408</v>
      </c>
      <c r="J2852" s="33">
        <v>1.6819236881886557</v>
      </c>
      <c r="K2852" s="180" t="s">
        <v>231</v>
      </c>
      <c r="L2852" s="180" t="s">
        <v>805</v>
      </c>
      <c r="M2852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52" s="181" t="str">
        <f>IFERROR(IF(Table1[[#This Row],[Medicare Rate in CR]]&gt;0,"Y","N"),"N")</f>
        <v>Y</v>
      </c>
      <c r="O2852" s="40">
        <f>Table1[[#This Row],[Medicare Rate in CR]]*Table1[[#This Row],[SumOfUnits]]*Table1[[#This Row],[Actuarial Factor 6/13/22]]</f>
        <v>613.43120755616656</v>
      </c>
      <c r="P285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613.43120755616656</v>
      </c>
      <c r="Q2852" s="40">
        <f>Table1[[#This Row],[Trended Medicare Pricing for all RHCs]]-Table1[[#This Row],[SumOfSFY23 Estimated Payment 6/13/2022]]</f>
        <v>110.83877105163248</v>
      </c>
      <c r="R2852" s="181">
        <f>Table1[[#This Row],[SumOfUnits]]*Table1[[#This Row],[Actuarial Factor 6/13/22]]</f>
        <v>3.3638473763773113</v>
      </c>
    </row>
    <row r="2853" spans="1:18" x14ac:dyDescent="0.2">
      <c r="A2853" s="179" t="s">
        <v>126</v>
      </c>
      <c r="B2853" s="179" t="s">
        <v>635</v>
      </c>
      <c r="C2853" s="179" t="s">
        <v>220</v>
      </c>
      <c r="D2853" s="179" t="s">
        <v>184</v>
      </c>
      <c r="E2853" s="179" t="s">
        <v>786</v>
      </c>
      <c r="F2853" s="37">
        <v>2071.85</v>
      </c>
      <c r="G2853" s="179">
        <v>14</v>
      </c>
      <c r="H2853" s="179">
        <v>14</v>
      </c>
      <c r="I2853" s="37">
        <f>Table1[[#This Row],[SumOfPaid]]*Table1[[#This Row],[Actuarial Factor 6/13/22]]</f>
        <v>2856.6214446206391</v>
      </c>
      <c r="J2853" s="33">
        <v>1.3787781184065637</v>
      </c>
      <c r="K2853" s="180" t="s">
        <v>231</v>
      </c>
      <c r="L2853" s="180" t="s">
        <v>805</v>
      </c>
      <c r="M2853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53" s="181" t="str">
        <f>IFERROR(IF(Table1[[#This Row],[Medicare Rate in CR]]&gt;0,"Y","N"),"N")</f>
        <v>Y</v>
      </c>
      <c r="O2853" s="40">
        <f>Table1[[#This Row],[Medicare Rate in CR]]*Table1[[#This Row],[SumOfUnits]]*Table1[[#This Row],[Actuarial Factor 6/13/22]]</f>
        <v>3520.0756874166932</v>
      </c>
      <c r="P285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3520.0756874166932</v>
      </c>
      <c r="Q2853" s="40">
        <f>Table1[[#This Row],[Trended Medicare Pricing for all RHCs]]-Table1[[#This Row],[SumOfSFY23 Estimated Payment 6/13/2022]]</f>
        <v>663.45424279605413</v>
      </c>
      <c r="R2853" s="181">
        <f>Table1[[#This Row],[SumOfUnits]]*Table1[[#This Row],[Actuarial Factor 6/13/22]]</f>
        <v>19.302893657691893</v>
      </c>
    </row>
    <row r="2854" spans="1:18" x14ac:dyDescent="0.2">
      <c r="A2854" s="179" t="s">
        <v>126</v>
      </c>
      <c r="B2854" s="179" t="s">
        <v>635</v>
      </c>
      <c r="C2854" s="179" t="s">
        <v>220</v>
      </c>
      <c r="D2854" s="179" t="s">
        <v>184</v>
      </c>
      <c r="E2854" s="179" t="s">
        <v>790</v>
      </c>
      <c r="F2854" s="37">
        <v>1929.0700000000002</v>
      </c>
      <c r="G2854" s="179">
        <v>13</v>
      </c>
      <c r="H2854" s="179">
        <v>13</v>
      </c>
      <c r="I2854" s="37">
        <f>Table1[[#This Row],[SumOfPaid]]*Table1[[#This Row],[Actuarial Factor 6/13/22]]</f>
        <v>3643.8172872631212</v>
      </c>
      <c r="J2854" s="33">
        <v>1.888898426321036</v>
      </c>
      <c r="K2854" s="180" t="s">
        <v>231</v>
      </c>
      <c r="L2854" s="180" t="s">
        <v>805</v>
      </c>
      <c r="M2854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54" s="181" t="str">
        <f>IFERROR(IF(Table1[[#This Row],[Medicare Rate in CR]]&gt;0,"Y","N"),"N")</f>
        <v>Y</v>
      </c>
      <c r="O2854" s="40">
        <f>Table1[[#This Row],[Medicare Rate in CR]]*Table1[[#This Row],[SumOfUnits]]*Table1[[#This Row],[Actuarial Factor 6/13/22]]</f>
        <v>4477.9737213107537</v>
      </c>
      <c r="P285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4477.9737213107537</v>
      </c>
      <c r="Q2854" s="40">
        <f>Table1[[#This Row],[Trended Medicare Pricing for all RHCs]]-Table1[[#This Row],[SumOfSFY23 Estimated Payment 6/13/2022]]</f>
        <v>834.1564340476325</v>
      </c>
      <c r="R2854" s="181">
        <f>Table1[[#This Row],[SumOfUnits]]*Table1[[#This Row],[Actuarial Factor 6/13/22]]</f>
        <v>24.555679542173468</v>
      </c>
    </row>
    <row r="2855" spans="1:18" x14ac:dyDescent="0.2">
      <c r="A2855" s="179" t="s">
        <v>126</v>
      </c>
      <c r="B2855" s="179" t="s">
        <v>635</v>
      </c>
      <c r="C2855" s="179" t="s">
        <v>220</v>
      </c>
      <c r="D2855" s="179" t="s">
        <v>184</v>
      </c>
      <c r="E2855" s="179" t="s">
        <v>793</v>
      </c>
      <c r="F2855" s="37">
        <v>149.41</v>
      </c>
      <c r="G2855" s="179">
        <v>1</v>
      </c>
      <c r="H2855" s="179">
        <v>1</v>
      </c>
      <c r="I2855" s="37">
        <f>Table1[[#This Row],[SumOfPaid]]*Table1[[#This Row],[Actuarial Factor 6/13/22]]</f>
        <v>282.22031387662599</v>
      </c>
      <c r="J2855" s="33">
        <v>1.888898426321036</v>
      </c>
      <c r="K2855" s="180" t="s">
        <v>231</v>
      </c>
      <c r="L2855" s="180" t="s">
        <v>805</v>
      </c>
      <c r="M2855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55" s="181" t="str">
        <f>IFERROR(IF(Table1[[#This Row],[Medicare Rate in CR]]&gt;0,"Y","N"),"N")</f>
        <v>Y</v>
      </c>
      <c r="O2855" s="40">
        <f>Table1[[#This Row],[Medicare Rate in CR]]*Table1[[#This Row],[SumOfUnits]]*Table1[[#This Row],[Actuarial Factor 6/13/22]]</f>
        <v>344.45951702390414</v>
      </c>
      <c r="P285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344.45951702390414</v>
      </c>
      <c r="Q2855" s="40">
        <f>Table1[[#This Row],[Trended Medicare Pricing for all RHCs]]-Table1[[#This Row],[SumOfSFY23 Estimated Payment 6/13/2022]]</f>
        <v>62.239203147278147</v>
      </c>
      <c r="R2855" s="181">
        <f>Table1[[#This Row],[SumOfUnits]]*Table1[[#This Row],[Actuarial Factor 6/13/22]]</f>
        <v>1.888898426321036</v>
      </c>
    </row>
    <row r="2856" spans="1:18" x14ac:dyDescent="0.2">
      <c r="A2856" s="179" t="s">
        <v>126</v>
      </c>
      <c r="B2856" s="179" t="s">
        <v>635</v>
      </c>
      <c r="C2856" s="179" t="s">
        <v>220</v>
      </c>
      <c r="D2856" s="179" t="s">
        <v>184</v>
      </c>
      <c r="E2856" s="179" t="s">
        <v>789</v>
      </c>
      <c r="F2856" s="37">
        <v>4912.8500000000004</v>
      </c>
      <c r="G2856" s="179">
        <v>33</v>
      </c>
      <c r="H2856" s="179">
        <v>33</v>
      </c>
      <c r="I2856" s="37">
        <f>Table1[[#This Row],[SumOfPaid]]*Table1[[#This Row],[Actuarial Factor 6/13/22]]</f>
        <v>7520.7577499471208</v>
      </c>
      <c r="J2856" s="33">
        <v>1.5308339863718861</v>
      </c>
      <c r="K2856" s="180" t="s">
        <v>231</v>
      </c>
      <c r="L2856" s="180" t="s">
        <v>805</v>
      </c>
      <c r="M2856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56" s="181" t="str">
        <f>IFERROR(IF(Table1[[#This Row],[Medicare Rate in CR]]&gt;0,"Y","N"),"N")</f>
        <v>Y</v>
      </c>
      <c r="O2856" s="40">
        <f>Table1[[#This Row],[Medicare Rate in CR]]*Table1[[#This Row],[SumOfUnits]]*Table1[[#This Row],[Actuarial Factor 6/13/22]]</f>
        <v>9212.3752299076459</v>
      </c>
      <c r="P285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9212.3752299076459</v>
      </c>
      <c r="Q2856" s="40">
        <f>Table1[[#This Row],[Trended Medicare Pricing for all RHCs]]-Table1[[#This Row],[SumOfSFY23 Estimated Payment 6/13/2022]]</f>
        <v>1691.6174799605251</v>
      </c>
      <c r="R2856" s="181">
        <f>Table1[[#This Row],[SumOfUnits]]*Table1[[#This Row],[Actuarial Factor 6/13/22]]</f>
        <v>50.517521550272242</v>
      </c>
    </row>
    <row r="2857" spans="1:18" x14ac:dyDescent="0.2">
      <c r="A2857" s="179" t="s">
        <v>126</v>
      </c>
      <c r="B2857" s="179" t="s">
        <v>635</v>
      </c>
      <c r="C2857" s="179" t="s">
        <v>220</v>
      </c>
      <c r="D2857" s="179" t="s">
        <v>184</v>
      </c>
      <c r="E2857" s="179" t="s">
        <v>791</v>
      </c>
      <c r="F2857" s="37">
        <v>3867.1299999999997</v>
      </c>
      <c r="G2857" s="179">
        <v>26</v>
      </c>
      <c r="H2857" s="179">
        <v>26</v>
      </c>
      <c r="I2857" s="37">
        <f>Table1[[#This Row],[SumOfPaid]]*Table1[[#This Row],[Actuarial Factor 6/13/22]]</f>
        <v>6316.6662196419838</v>
      </c>
      <c r="J2857" s="33">
        <v>1.6334248446889514</v>
      </c>
      <c r="K2857" s="180" t="s">
        <v>231</v>
      </c>
      <c r="L2857" s="180" t="s">
        <v>805</v>
      </c>
      <c r="M2857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57" s="181" t="str">
        <f>IFERROR(IF(Table1[[#This Row],[Medicare Rate in CR]]&gt;0,"Y","N"),"N")</f>
        <v>Y</v>
      </c>
      <c r="O2857" s="40">
        <f>Table1[[#This Row],[Medicare Rate in CR]]*Table1[[#This Row],[SumOfUnits]]*Table1[[#This Row],[Actuarial Factor 6/13/22]]</f>
        <v>7744.6552216144073</v>
      </c>
      <c r="P285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7744.6552216144073</v>
      </c>
      <c r="Q2857" s="40">
        <f>Table1[[#This Row],[Trended Medicare Pricing for all RHCs]]-Table1[[#This Row],[SumOfSFY23 Estimated Payment 6/13/2022]]</f>
        <v>1427.9890019724235</v>
      </c>
      <c r="R2857" s="181">
        <f>Table1[[#This Row],[SumOfUnits]]*Table1[[#This Row],[Actuarial Factor 6/13/22]]</f>
        <v>42.469045961912741</v>
      </c>
    </row>
    <row r="2858" spans="1:18" x14ac:dyDescent="0.2">
      <c r="A2858" s="179" t="s">
        <v>126</v>
      </c>
      <c r="B2858" s="179" t="s">
        <v>635</v>
      </c>
      <c r="C2858" s="179" t="s">
        <v>220</v>
      </c>
      <c r="D2858" s="179" t="s">
        <v>184</v>
      </c>
      <c r="E2858" s="179" t="s">
        <v>788</v>
      </c>
      <c r="F2858" s="37">
        <v>1636.88</v>
      </c>
      <c r="G2858" s="179">
        <v>11</v>
      </c>
      <c r="H2858" s="179">
        <v>11</v>
      </c>
      <c r="I2858" s="37">
        <f>Table1[[#This Row],[SumOfPaid]]*Table1[[#This Row],[Actuarial Factor 6/13/22]]</f>
        <v>3122.4026227913182</v>
      </c>
      <c r="J2858" s="33">
        <v>1.9075330035135856</v>
      </c>
      <c r="K2858" s="180" t="s">
        <v>231</v>
      </c>
      <c r="L2858" s="180" t="s">
        <v>805</v>
      </c>
      <c r="M2858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58" s="181" t="str">
        <f>IFERROR(IF(Table1[[#This Row],[Medicare Rate in CR]]&gt;0,"Y","N"),"N")</f>
        <v>Y</v>
      </c>
      <c r="O2858" s="40">
        <f>Table1[[#This Row],[Medicare Rate in CR]]*Table1[[#This Row],[SumOfUnits]]*Table1[[#This Row],[Actuarial Factor 6/13/22]]</f>
        <v>3826.4349037281122</v>
      </c>
      <c r="P285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3826.4349037281122</v>
      </c>
      <c r="Q2858" s="40">
        <f>Table1[[#This Row],[Trended Medicare Pricing for all RHCs]]-Table1[[#This Row],[SumOfSFY23 Estimated Payment 6/13/2022]]</f>
        <v>704.032280936794</v>
      </c>
      <c r="R2858" s="181">
        <f>Table1[[#This Row],[SumOfUnits]]*Table1[[#This Row],[Actuarial Factor 6/13/22]]</f>
        <v>20.982863038649441</v>
      </c>
    </row>
    <row r="2859" spans="1:18" x14ac:dyDescent="0.2">
      <c r="A2859" s="179" t="s">
        <v>126</v>
      </c>
      <c r="B2859" s="179" t="s">
        <v>635</v>
      </c>
      <c r="C2859" s="179" t="s">
        <v>220</v>
      </c>
      <c r="D2859" s="179" t="s">
        <v>184</v>
      </c>
      <c r="E2859" s="179" t="s">
        <v>787</v>
      </c>
      <c r="F2859" s="37">
        <v>3359.26</v>
      </c>
      <c r="G2859" s="179">
        <v>25</v>
      </c>
      <c r="H2859" s="179">
        <v>25</v>
      </c>
      <c r="I2859" s="37">
        <f>Table1[[#This Row],[SumOfPaid]]*Table1[[#This Row],[Actuarial Factor 6/13/22]]</f>
        <v>4044.9243207376744</v>
      </c>
      <c r="J2859" s="33">
        <v>1.2041117152997012</v>
      </c>
      <c r="K2859" s="180" t="s">
        <v>231</v>
      </c>
      <c r="L2859" s="180" t="s">
        <v>805</v>
      </c>
      <c r="M2859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59" s="181" t="str">
        <f>IFERROR(IF(Table1[[#This Row],[Medicare Rate in CR]]&gt;0,"Y","N"),"N")</f>
        <v>Y</v>
      </c>
      <c r="O2859" s="40">
        <f>Table1[[#This Row],[Medicare Rate in CR]]*Table1[[#This Row],[SumOfUnits]]*Table1[[#This Row],[Actuarial Factor 6/13/22]]</f>
        <v>5489.5453100513378</v>
      </c>
      <c r="P285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5489.5453100513378</v>
      </c>
      <c r="Q2859" s="40">
        <f>Table1[[#This Row],[Trended Medicare Pricing for all RHCs]]-Table1[[#This Row],[SumOfSFY23 Estimated Payment 6/13/2022]]</f>
        <v>1444.6209893136634</v>
      </c>
      <c r="R2859" s="181">
        <f>Table1[[#This Row],[SumOfUnits]]*Table1[[#This Row],[Actuarial Factor 6/13/22]]</f>
        <v>30.10279288249253</v>
      </c>
    </row>
    <row r="2860" spans="1:18" x14ac:dyDescent="0.2">
      <c r="A2860" s="179" t="s">
        <v>126</v>
      </c>
      <c r="B2860" s="179" t="s">
        <v>635</v>
      </c>
      <c r="C2860" s="179" t="s">
        <v>220</v>
      </c>
      <c r="D2860" s="179" t="s">
        <v>2</v>
      </c>
      <c r="E2860" s="179" t="s">
        <v>798</v>
      </c>
      <c r="F2860" s="37">
        <v>1942.33</v>
      </c>
      <c r="G2860" s="179">
        <v>13</v>
      </c>
      <c r="H2860" s="179">
        <v>13</v>
      </c>
      <c r="I2860" s="37">
        <f>Table1[[#This Row],[SumOfPaid]]*Table1[[#This Row],[Actuarial Factor 6/13/22]]</f>
        <v>2526.4912667583026</v>
      </c>
      <c r="J2860" s="33">
        <v>1.3007528415656981</v>
      </c>
      <c r="K2860" s="180" t="s">
        <v>231</v>
      </c>
      <c r="L2860" s="180" t="s">
        <v>805</v>
      </c>
      <c r="M2860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60" s="181" t="str">
        <f>IFERROR(IF(Table1[[#This Row],[Medicare Rate in CR]]&gt;0,"Y","N"),"N")</f>
        <v>Y</v>
      </c>
      <c r="O2860" s="40">
        <f>Table1[[#This Row],[Medicare Rate in CR]]*Table1[[#This Row],[SumOfUnits]]*Table1[[#This Row],[Actuarial Factor 6/13/22]]</f>
        <v>3083.6687464429697</v>
      </c>
      <c r="P286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3083.6687464429697</v>
      </c>
      <c r="Q2860" s="40">
        <f>Table1[[#This Row],[Trended Medicare Pricing for all RHCs]]-Table1[[#This Row],[SumOfSFY23 Estimated Payment 6/13/2022]]</f>
        <v>557.17747968466711</v>
      </c>
      <c r="R2860" s="181">
        <f>Table1[[#This Row],[SumOfUnits]]*Table1[[#This Row],[Actuarial Factor 6/13/22]]</f>
        <v>16.909786940354074</v>
      </c>
    </row>
    <row r="2861" spans="1:18" x14ac:dyDescent="0.2">
      <c r="A2861" s="179" t="s">
        <v>126</v>
      </c>
      <c r="B2861" s="179" t="s">
        <v>635</v>
      </c>
      <c r="C2861" s="179" t="s">
        <v>220</v>
      </c>
      <c r="D2861" s="179" t="s">
        <v>185</v>
      </c>
      <c r="E2861" s="179" t="s">
        <v>797</v>
      </c>
      <c r="F2861" s="37">
        <v>446.02</v>
      </c>
      <c r="G2861" s="179">
        <v>3</v>
      </c>
      <c r="H2861" s="179">
        <v>3</v>
      </c>
      <c r="I2861" s="37">
        <f>Table1[[#This Row],[SumOfPaid]]*Table1[[#This Row],[Actuarial Factor 6/13/22]]</f>
        <v>423.35186449947736</v>
      </c>
      <c r="J2861" s="33">
        <v>0.94917686314397864</v>
      </c>
      <c r="K2861" s="180" t="s">
        <v>231</v>
      </c>
      <c r="L2861" s="180" t="s">
        <v>805</v>
      </c>
      <c r="M2861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61" s="181" t="str">
        <f>IFERROR(IF(Table1[[#This Row],[Medicare Rate in CR]]&gt;0,"Y","N"),"N")</f>
        <v>Y</v>
      </c>
      <c r="O2861" s="40">
        <f>Table1[[#This Row],[Medicare Rate in CR]]*Table1[[#This Row],[SumOfUnits]]*Table1[[#This Row],[Actuarial Factor 6/13/22]]</f>
        <v>519.27567828880785</v>
      </c>
      <c r="P286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519.27567828880785</v>
      </c>
      <c r="Q2861" s="40">
        <f>Table1[[#This Row],[Trended Medicare Pricing for all RHCs]]-Table1[[#This Row],[SumOfSFY23 Estimated Payment 6/13/2022]]</f>
        <v>95.923813789330495</v>
      </c>
      <c r="R2861" s="181">
        <f>Table1[[#This Row],[SumOfUnits]]*Table1[[#This Row],[Actuarial Factor 6/13/22]]</f>
        <v>2.847530589431936</v>
      </c>
    </row>
    <row r="2862" spans="1:18" x14ac:dyDescent="0.2">
      <c r="A2862" s="179" t="s">
        <v>126</v>
      </c>
      <c r="B2862" s="179" t="s">
        <v>635</v>
      </c>
      <c r="C2862" s="179" t="s">
        <v>220</v>
      </c>
      <c r="D2862" s="179" t="s">
        <v>185</v>
      </c>
      <c r="E2862" s="179" t="s">
        <v>796</v>
      </c>
      <c r="F2862" s="37">
        <v>6184.1900000000005</v>
      </c>
      <c r="G2862" s="179">
        <v>47</v>
      </c>
      <c r="H2862" s="179">
        <v>47</v>
      </c>
      <c r="I2862" s="37">
        <f>Table1[[#This Row],[SumOfPaid]]*Table1[[#This Row],[Actuarial Factor 6/13/22]]</f>
        <v>6209.212020118789</v>
      </c>
      <c r="J2862" s="33">
        <v>1.004046127321248</v>
      </c>
      <c r="K2862" s="180" t="s">
        <v>231</v>
      </c>
      <c r="L2862" s="180" t="s">
        <v>805</v>
      </c>
      <c r="M2862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62" s="181" t="str">
        <f>IFERROR(IF(Table1[[#This Row],[Medicare Rate in CR]]&gt;0,"Y","N"),"N")</f>
        <v>Y</v>
      </c>
      <c r="O2862" s="40">
        <f>Table1[[#This Row],[Medicare Rate in CR]]*Table1[[#This Row],[SumOfUnits]]*Table1[[#This Row],[Actuarial Factor 6/13/22]]</f>
        <v>8605.5990335802308</v>
      </c>
      <c r="P286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8605.5990335802308</v>
      </c>
      <c r="Q2862" s="40">
        <f>Table1[[#This Row],[Trended Medicare Pricing for all RHCs]]-Table1[[#This Row],[SumOfSFY23 Estimated Payment 6/13/2022]]</f>
        <v>2396.3870134614417</v>
      </c>
      <c r="R2862" s="181">
        <f>Table1[[#This Row],[SumOfUnits]]*Table1[[#This Row],[Actuarial Factor 6/13/22]]</f>
        <v>47.190167984098657</v>
      </c>
    </row>
    <row r="2863" spans="1:18" x14ac:dyDescent="0.2">
      <c r="A2863" s="179" t="s">
        <v>126</v>
      </c>
      <c r="B2863" s="179" t="s">
        <v>635</v>
      </c>
      <c r="C2863" s="179" t="s">
        <v>220</v>
      </c>
      <c r="D2863" s="179" t="s">
        <v>185</v>
      </c>
      <c r="E2863" s="179" t="s">
        <v>795</v>
      </c>
      <c r="F2863" s="37">
        <v>6692.77</v>
      </c>
      <c r="G2863" s="179">
        <v>47</v>
      </c>
      <c r="H2863" s="179">
        <v>47</v>
      </c>
      <c r="I2863" s="37">
        <f>Table1[[#This Row],[SumOfPaid]]*Table1[[#This Row],[Actuarial Factor 6/13/22]]</f>
        <v>8091.9586689626849</v>
      </c>
      <c r="J2863" s="33">
        <v>1.2090597269833991</v>
      </c>
      <c r="K2863" s="180" t="s">
        <v>231</v>
      </c>
      <c r="L2863" s="180" t="s">
        <v>805</v>
      </c>
      <c r="M2863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63" s="181" t="str">
        <f>IFERROR(IF(Table1[[#This Row],[Medicare Rate in CR]]&gt;0,"Y","N"),"N")</f>
        <v>Y</v>
      </c>
      <c r="O2863" s="40">
        <f>Table1[[#This Row],[Medicare Rate in CR]]*Table1[[#This Row],[SumOfUnits]]*Table1[[#This Row],[Actuarial Factor 6/13/22]]</f>
        <v>10362.754195196556</v>
      </c>
      <c r="P286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10362.754195196556</v>
      </c>
      <c r="Q2863" s="40">
        <f>Table1[[#This Row],[Trended Medicare Pricing for all RHCs]]-Table1[[#This Row],[SumOfSFY23 Estimated Payment 6/13/2022]]</f>
        <v>2270.795526233871</v>
      </c>
      <c r="R2863" s="181">
        <f>Table1[[#This Row],[SumOfUnits]]*Table1[[#This Row],[Actuarial Factor 6/13/22]]</f>
        <v>56.825807168219761</v>
      </c>
    </row>
    <row r="2864" spans="1:18" x14ac:dyDescent="0.2">
      <c r="A2864" s="179" t="s">
        <v>126</v>
      </c>
      <c r="B2864" s="179" t="s">
        <v>635</v>
      </c>
      <c r="C2864" s="179" t="s">
        <v>422</v>
      </c>
      <c r="D2864" s="179" t="s">
        <v>184</v>
      </c>
      <c r="E2864" s="179" t="s">
        <v>787</v>
      </c>
      <c r="F2864" s="37">
        <v>441.06000000000006</v>
      </c>
      <c r="G2864" s="179">
        <v>3</v>
      </c>
      <c r="H2864" s="179">
        <v>3</v>
      </c>
      <c r="I2864" s="37">
        <f>Table1[[#This Row],[SumOfPaid]]*Table1[[#This Row],[Actuarial Factor 6/13/22]]</f>
        <v>614.2737871216741</v>
      </c>
      <c r="J2864" s="33">
        <v>1.3927215959771324</v>
      </c>
      <c r="K2864" s="180" t="s">
        <v>231</v>
      </c>
      <c r="L2864" s="180" t="s">
        <v>805</v>
      </c>
      <c r="M2864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64" s="181" t="str">
        <f>IFERROR(IF(Table1[[#This Row],[Medicare Rate in CR]]&gt;0,"Y","N"),"N")</f>
        <v>Y</v>
      </c>
      <c r="O2864" s="40">
        <f>Table1[[#This Row],[Medicare Rate in CR]]*Table1[[#This Row],[SumOfUnits]]*Table1[[#This Row],[Actuarial Factor 6/13/22]]</f>
        <v>761.93013072716963</v>
      </c>
      <c r="P286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761.93013072716963</v>
      </c>
      <c r="Q2864" s="40">
        <f>Table1[[#This Row],[Trended Medicare Pricing for all RHCs]]-Table1[[#This Row],[SumOfSFY23 Estimated Payment 6/13/2022]]</f>
        <v>147.65634360549552</v>
      </c>
      <c r="R2864" s="181">
        <f>Table1[[#This Row],[SumOfUnits]]*Table1[[#This Row],[Actuarial Factor 6/13/22]]</f>
        <v>4.1781647879313972</v>
      </c>
    </row>
    <row r="2865" spans="1:18" x14ac:dyDescent="0.2">
      <c r="A2865" s="179" t="s">
        <v>126</v>
      </c>
      <c r="B2865" s="179" t="s">
        <v>635</v>
      </c>
      <c r="C2865" s="179" t="s">
        <v>192</v>
      </c>
      <c r="D2865" s="179" t="s">
        <v>184</v>
      </c>
      <c r="E2865" s="179" t="s">
        <v>789</v>
      </c>
      <c r="F2865" s="37">
        <v>831.60000000000014</v>
      </c>
      <c r="G2865" s="179">
        <v>6</v>
      </c>
      <c r="H2865" s="179">
        <v>6</v>
      </c>
      <c r="I2865" s="37">
        <f>Table1[[#This Row],[SumOfPaid]]*Table1[[#This Row],[Actuarial Factor 6/13/22]]</f>
        <v>1146.8647656083317</v>
      </c>
      <c r="J2865" s="33">
        <v>1.3791062597502783</v>
      </c>
      <c r="K2865" s="180" t="s">
        <v>231</v>
      </c>
      <c r="L2865" s="180" t="s">
        <v>805</v>
      </c>
      <c r="M2865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65" s="181" t="str">
        <f>IFERROR(IF(Table1[[#This Row],[Medicare Rate in CR]]&gt;0,"Y","N"),"N")</f>
        <v>Y</v>
      </c>
      <c r="O2865" s="40">
        <f>Table1[[#This Row],[Medicare Rate in CR]]*Table1[[#This Row],[SumOfUnits]]*Table1[[#This Row],[Actuarial Factor 6/13/22]]</f>
        <v>1508.9629051683646</v>
      </c>
      <c r="P286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1508.9629051683646</v>
      </c>
      <c r="Q2865" s="40">
        <f>Table1[[#This Row],[Trended Medicare Pricing for all RHCs]]-Table1[[#This Row],[SumOfSFY23 Estimated Payment 6/13/2022]]</f>
        <v>362.09813956003291</v>
      </c>
      <c r="R2865" s="181">
        <f>Table1[[#This Row],[SumOfUnits]]*Table1[[#This Row],[Actuarial Factor 6/13/22]]</f>
        <v>8.27463755850167</v>
      </c>
    </row>
    <row r="2866" spans="1:18" x14ac:dyDescent="0.2">
      <c r="A2866" s="179" t="s">
        <v>126</v>
      </c>
      <c r="B2866" s="179" t="s">
        <v>635</v>
      </c>
      <c r="C2866" s="179" t="s">
        <v>192</v>
      </c>
      <c r="D2866" s="179" t="s">
        <v>2</v>
      </c>
      <c r="E2866" s="179" t="s">
        <v>799</v>
      </c>
      <c r="F2866" s="37">
        <v>147.19999999999999</v>
      </c>
      <c r="G2866" s="179">
        <v>1</v>
      </c>
      <c r="H2866" s="179">
        <v>1</v>
      </c>
      <c r="I2866" s="37">
        <f>Table1[[#This Row],[SumOfPaid]]*Table1[[#This Row],[Actuarial Factor 6/13/22]]</f>
        <v>179.50707416477854</v>
      </c>
      <c r="J2866" s="33">
        <v>1.2194774060107239</v>
      </c>
      <c r="K2866" s="180" t="s">
        <v>231</v>
      </c>
      <c r="L2866" s="180" t="s">
        <v>805</v>
      </c>
      <c r="M2866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66" s="181" t="str">
        <f>IFERROR(IF(Table1[[#This Row],[Medicare Rate in CR]]&gt;0,"Y","N"),"N")</f>
        <v>Y</v>
      </c>
      <c r="O2866" s="40">
        <f>Table1[[#This Row],[Medicare Rate in CR]]*Table1[[#This Row],[SumOfUnits]]*Table1[[#This Row],[Actuarial Factor 6/13/22]]</f>
        <v>222.38389976011561</v>
      </c>
      <c r="P286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222.38389976011561</v>
      </c>
      <c r="Q2866" s="40">
        <f>Table1[[#This Row],[Trended Medicare Pricing for all RHCs]]-Table1[[#This Row],[SumOfSFY23 Estimated Payment 6/13/2022]]</f>
        <v>42.876825595337067</v>
      </c>
      <c r="R2866" s="181">
        <f>Table1[[#This Row],[SumOfUnits]]*Table1[[#This Row],[Actuarial Factor 6/13/22]]</f>
        <v>1.2194774060107239</v>
      </c>
    </row>
    <row r="2867" spans="1:18" x14ac:dyDescent="0.2">
      <c r="A2867" s="179" t="s">
        <v>126</v>
      </c>
      <c r="B2867" s="179" t="s">
        <v>635</v>
      </c>
      <c r="C2867" s="179" t="s">
        <v>192</v>
      </c>
      <c r="D2867" s="179" t="s">
        <v>185</v>
      </c>
      <c r="E2867" s="179" t="s">
        <v>794</v>
      </c>
      <c r="F2867" s="37">
        <v>479.41</v>
      </c>
      <c r="G2867" s="179">
        <v>3</v>
      </c>
      <c r="H2867" s="179">
        <v>3</v>
      </c>
      <c r="I2867" s="37">
        <f>Table1[[#This Row],[SumOfPaid]]*Table1[[#This Row],[Actuarial Factor 6/13/22]]</f>
        <v>532.29916908855773</v>
      </c>
      <c r="J2867" s="33">
        <v>1.1103213722879324</v>
      </c>
      <c r="K2867" s="180" t="s">
        <v>231</v>
      </c>
      <c r="L2867" s="180" t="s">
        <v>805</v>
      </c>
      <c r="M2867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67" s="181" t="str">
        <f>IFERROR(IF(Table1[[#This Row],[Medicare Rate in CR]]&gt;0,"Y","N"),"N")</f>
        <v>Y</v>
      </c>
      <c r="O2867" s="40">
        <f>Table1[[#This Row],[Medicare Rate in CR]]*Table1[[#This Row],[SumOfUnits]]*Table1[[#This Row],[Actuarial Factor 6/13/22]]</f>
        <v>607.4346163512821</v>
      </c>
      <c r="P286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607.4346163512821</v>
      </c>
      <c r="Q2867" s="40">
        <f>Table1[[#This Row],[Trended Medicare Pricing for all RHCs]]-Table1[[#This Row],[SumOfSFY23 Estimated Payment 6/13/2022]]</f>
        <v>75.135447262724369</v>
      </c>
      <c r="R2867" s="181">
        <f>Table1[[#This Row],[SumOfUnits]]*Table1[[#This Row],[Actuarial Factor 6/13/22]]</f>
        <v>3.3309641168637971</v>
      </c>
    </row>
    <row r="2868" spans="1:18" x14ac:dyDescent="0.2">
      <c r="A2868" s="179" t="s">
        <v>126</v>
      </c>
      <c r="B2868" s="179" t="s">
        <v>635</v>
      </c>
      <c r="C2868" s="179" t="s">
        <v>192</v>
      </c>
      <c r="D2868" s="179" t="s">
        <v>185</v>
      </c>
      <c r="E2868" s="179" t="s">
        <v>797</v>
      </c>
      <c r="F2868" s="37">
        <v>777.64</v>
      </c>
      <c r="G2868" s="179">
        <v>5</v>
      </c>
      <c r="H2868" s="179">
        <v>5</v>
      </c>
      <c r="I2868" s="37">
        <f>Table1[[#This Row],[SumOfPaid]]*Table1[[#This Row],[Actuarial Factor 6/13/22]]</f>
        <v>635.74252914326996</v>
      </c>
      <c r="J2868" s="33">
        <v>0.81752807101392666</v>
      </c>
      <c r="K2868" s="180" t="s">
        <v>231</v>
      </c>
      <c r="L2868" s="180" t="s">
        <v>805</v>
      </c>
      <c r="M2868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68" s="181" t="str">
        <f>IFERROR(IF(Table1[[#This Row],[Medicare Rate in CR]]&gt;0,"Y","N"),"N")</f>
        <v>Y</v>
      </c>
      <c r="O2868" s="40">
        <f>Table1[[#This Row],[Medicare Rate in CR]]*Table1[[#This Row],[SumOfUnits]]*Table1[[#This Row],[Actuarial Factor 6/13/22]]</f>
        <v>745.42209515049842</v>
      </c>
      <c r="P286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745.42209515049842</v>
      </c>
      <c r="Q2868" s="40">
        <f>Table1[[#This Row],[Trended Medicare Pricing for all RHCs]]-Table1[[#This Row],[SumOfSFY23 Estimated Payment 6/13/2022]]</f>
        <v>109.67956600722846</v>
      </c>
      <c r="R2868" s="181">
        <f>Table1[[#This Row],[SumOfUnits]]*Table1[[#This Row],[Actuarial Factor 6/13/22]]</f>
        <v>4.0876403550696336</v>
      </c>
    </row>
    <row r="2869" spans="1:18" x14ac:dyDescent="0.2">
      <c r="A2869" s="179" t="s">
        <v>126</v>
      </c>
      <c r="B2869" s="179" t="s">
        <v>635</v>
      </c>
      <c r="C2869" s="179" t="s">
        <v>192</v>
      </c>
      <c r="D2869" s="179" t="s">
        <v>185</v>
      </c>
      <c r="E2869" s="179" t="s">
        <v>795</v>
      </c>
      <c r="F2869" s="37">
        <v>737.64</v>
      </c>
      <c r="G2869" s="179">
        <v>5</v>
      </c>
      <c r="H2869" s="179">
        <v>5</v>
      </c>
      <c r="I2869" s="37">
        <f>Table1[[#This Row],[SumOfPaid]]*Table1[[#This Row],[Actuarial Factor 6/13/22]]</f>
        <v>827.5972115523947</v>
      </c>
      <c r="J2869" s="33">
        <v>1.1219527297223506</v>
      </c>
      <c r="K2869" s="180" t="s">
        <v>231</v>
      </c>
      <c r="L2869" s="180" t="s">
        <v>805</v>
      </c>
      <c r="M2869" s="181">
        <f>IFERROR(INDEX(FreeStand_MedicareCRs!E:E,MATCH(Table1[[#This Row],[Medicare Number]],FreeStand_MedicareCRs!A:A,0)),INDEX(HospitalBased_Mdcr_Rates!G:G,MATCH(Table1[[#This Row],[Medicare Number]],HospitalBased_Mdcr_Rates!E:E,0)))</f>
        <v>182.36</v>
      </c>
      <c r="N2869" s="181" t="str">
        <f>IFERROR(IF(Table1[[#This Row],[Medicare Rate in CR]]&gt;0,"Y","N"),"N")</f>
        <v>Y</v>
      </c>
      <c r="O2869" s="40">
        <f>Table1[[#This Row],[Medicare Rate in CR]]*Table1[[#This Row],[SumOfUnits]]*Table1[[#This Row],[Actuarial Factor 6/13/22]]</f>
        <v>1022.9964989608394</v>
      </c>
      <c r="P286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1022.9964989608394</v>
      </c>
      <c r="Q2869" s="40">
        <f>Table1[[#This Row],[Trended Medicare Pricing for all RHCs]]-Table1[[#This Row],[SumOfSFY23 Estimated Payment 6/13/2022]]</f>
        <v>195.39928740844471</v>
      </c>
      <c r="R2869" s="181">
        <f>Table1[[#This Row],[SumOfUnits]]*Table1[[#This Row],[Actuarial Factor 6/13/22]]</f>
        <v>5.6097636486117528</v>
      </c>
    </row>
    <row r="2870" spans="1:18" x14ac:dyDescent="0.2">
      <c r="A2870" s="179" t="s">
        <v>127</v>
      </c>
      <c r="B2870" s="179" t="s">
        <v>714</v>
      </c>
      <c r="C2870" s="179" t="s">
        <v>421</v>
      </c>
      <c r="D2870" s="179" t="s">
        <v>184</v>
      </c>
      <c r="E2870" s="179" t="s">
        <v>792</v>
      </c>
      <c r="F2870" s="37">
        <v>1859.26</v>
      </c>
      <c r="G2870" s="179">
        <v>30</v>
      </c>
      <c r="H2870" s="179">
        <v>30</v>
      </c>
      <c r="I2870" s="37">
        <f>Table1[[#This Row],[SumOfPaid]]*Table1[[#This Row],[Actuarial Factor 6/13/22]]</f>
        <v>2714.7417378043069</v>
      </c>
      <c r="J2870" s="33">
        <v>1.4601194764606924</v>
      </c>
      <c r="K2870" s="180" t="s">
        <v>355</v>
      </c>
      <c r="L2870" s="180" t="s">
        <v>805</v>
      </c>
      <c r="M2870" s="181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70" s="181" t="str">
        <f>IFERROR(IF(Table1[[#This Row],[Medicare Rate in CR]]&gt;0,"Y","N"),"N")</f>
        <v>Y</v>
      </c>
      <c r="O2870" s="40">
        <f>Table1[[#This Row],[Medicare Rate in CR]]*Table1[[#This Row],[SumOfUnits]]*Table1[[#This Row],[Actuarial Factor 6/13/22]]</f>
        <v>6540.31317091038</v>
      </c>
      <c r="P287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6540.31317091038</v>
      </c>
      <c r="Q2870" s="40">
        <f>Table1[[#This Row],[Trended Medicare Pricing for all RHCs]]-Table1[[#This Row],[SumOfSFY23 Estimated Payment 6/13/2022]]</f>
        <v>3825.5714331060731</v>
      </c>
      <c r="R2870" s="181">
        <f>Table1[[#This Row],[SumOfUnits]]*Table1[[#This Row],[Actuarial Factor 6/13/22]]</f>
        <v>43.803584293820769</v>
      </c>
    </row>
    <row r="2871" spans="1:18" x14ac:dyDescent="0.2">
      <c r="A2871" s="179" t="s">
        <v>127</v>
      </c>
      <c r="B2871" s="179" t="s">
        <v>714</v>
      </c>
      <c r="C2871" s="179" t="s">
        <v>421</v>
      </c>
      <c r="D2871" s="179" t="s">
        <v>184</v>
      </c>
      <c r="E2871" s="179" t="s">
        <v>786</v>
      </c>
      <c r="F2871" s="37">
        <v>8613.33</v>
      </c>
      <c r="G2871" s="179">
        <v>139</v>
      </c>
      <c r="H2871" s="179">
        <v>139</v>
      </c>
      <c r="I2871" s="37">
        <f>Table1[[#This Row],[SumOfPaid]]*Table1[[#This Row],[Actuarial Factor 6/13/22]]</f>
        <v>12167.843666077915</v>
      </c>
      <c r="J2871" s="33">
        <v>1.412675894930058</v>
      </c>
      <c r="K2871" s="180" t="s">
        <v>355</v>
      </c>
      <c r="L2871" s="180" t="s">
        <v>805</v>
      </c>
      <c r="M2871" s="181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71" s="181" t="str">
        <f>IFERROR(IF(Table1[[#This Row],[Medicare Rate in CR]]&gt;0,"Y","N"),"N")</f>
        <v>Y</v>
      </c>
      <c r="O2871" s="40">
        <f>Table1[[#This Row],[Medicare Rate in CR]]*Table1[[#This Row],[SumOfUnits]]*Table1[[#This Row],[Actuarial Factor 6/13/22]]</f>
        <v>29318.802664208968</v>
      </c>
      <c r="P287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29318.802664208968</v>
      </c>
      <c r="Q2871" s="40">
        <f>Table1[[#This Row],[Trended Medicare Pricing for all RHCs]]-Table1[[#This Row],[SumOfSFY23 Estimated Payment 6/13/2022]]</f>
        <v>17150.958998131053</v>
      </c>
      <c r="R2871" s="181">
        <f>Table1[[#This Row],[SumOfUnits]]*Table1[[#This Row],[Actuarial Factor 6/13/22]]</f>
        <v>196.36194939527806</v>
      </c>
    </row>
    <row r="2872" spans="1:18" x14ac:dyDescent="0.2">
      <c r="A2872" s="179" t="s">
        <v>127</v>
      </c>
      <c r="B2872" s="179" t="s">
        <v>714</v>
      </c>
      <c r="C2872" s="179" t="s">
        <v>421</v>
      </c>
      <c r="D2872" s="179" t="s">
        <v>184</v>
      </c>
      <c r="E2872" s="179" t="s">
        <v>790</v>
      </c>
      <c r="F2872" s="37">
        <v>1303.29</v>
      </c>
      <c r="G2872" s="179">
        <v>21</v>
      </c>
      <c r="H2872" s="179">
        <v>21</v>
      </c>
      <c r="I2872" s="37">
        <f>Table1[[#This Row],[SumOfPaid]]*Table1[[#This Row],[Actuarial Factor 6/13/22]]</f>
        <v>2618.4619295983275</v>
      </c>
      <c r="J2872" s="33">
        <v>2.0091168731428368</v>
      </c>
      <c r="K2872" s="180" t="s">
        <v>355</v>
      </c>
      <c r="L2872" s="180" t="s">
        <v>805</v>
      </c>
      <c r="M2872" s="181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72" s="181" t="str">
        <f>IFERROR(IF(Table1[[#This Row],[Medicare Rate in CR]]&gt;0,"Y","N"),"N")</f>
        <v>Y</v>
      </c>
      <c r="O2872" s="40">
        <f>Table1[[#This Row],[Medicare Rate in CR]]*Table1[[#This Row],[SumOfUnits]]*Table1[[#This Row],[Actuarial Factor 6/13/22]]</f>
        <v>6299.6060469080967</v>
      </c>
      <c r="P287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6299.6060469080967</v>
      </c>
      <c r="Q2872" s="40">
        <f>Table1[[#This Row],[Trended Medicare Pricing for all RHCs]]-Table1[[#This Row],[SumOfSFY23 Estimated Payment 6/13/2022]]</f>
        <v>3681.1441173097692</v>
      </c>
      <c r="R2872" s="181">
        <f>Table1[[#This Row],[SumOfUnits]]*Table1[[#This Row],[Actuarial Factor 6/13/22]]</f>
        <v>42.191454335999573</v>
      </c>
    </row>
    <row r="2873" spans="1:18" x14ac:dyDescent="0.2">
      <c r="A2873" s="179" t="s">
        <v>127</v>
      </c>
      <c r="B2873" s="179" t="s">
        <v>714</v>
      </c>
      <c r="C2873" s="179" t="s">
        <v>421</v>
      </c>
      <c r="D2873" s="179" t="s">
        <v>184</v>
      </c>
      <c r="E2873" s="179" t="s">
        <v>789</v>
      </c>
      <c r="F2873" s="37">
        <v>6541.0000000000009</v>
      </c>
      <c r="G2873" s="179">
        <v>106</v>
      </c>
      <c r="H2873" s="179">
        <v>106</v>
      </c>
      <c r="I2873" s="37">
        <f>Table1[[#This Row],[SumOfPaid]]*Table1[[#This Row],[Actuarial Factor 6/13/22]]</f>
        <v>10120.310851073107</v>
      </c>
      <c r="J2873" s="33">
        <v>1.5472115656739194</v>
      </c>
      <c r="K2873" s="180" t="s">
        <v>355</v>
      </c>
      <c r="L2873" s="180" t="s">
        <v>805</v>
      </c>
      <c r="M2873" s="181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73" s="181" t="str">
        <f>IFERROR(IF(Table1[[#This Row],[Medicare Rate in CR]]&gt;0,"Y","N"),"N")</f>
        <v>Y</v>
      </c>
      <c r="O2873" s="40">
        <f>Table1[[#This Row],[Medicare Rate in CR]]*Table1[[#This Row],[SumOfUnits]]*Table1[[#This Row],[Actuarial Factor 6/13/22]]</f>
        <v>24487.500840301927</v>
      </c>
      <c r="P287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24487.500840301927</v>
      </c>
      <c r="Q2873" s="40">
        <f>Table1[[#This Row],[Trended Medicare Pricing for all RHCs]]-Table1[[#This Row],[SumOfSFY23 Estimated Payment 6/13/2022]]</f>
        <v>14367.18998922882</v>
      </c>
      <c r="R2873" s="181">
        <f>Table1[[#This Row],[SumOfUnits]]*Table1[[#This Row],[Actuarial Factor 6/13/22]]</f>
        <v>164.00442596143546</v>
      </c>
    </row>
    <row r="2874" spans="1:18" x14ac:dyDescent="0.2">
      <c r="A2874" s="179" t="s">
        <v>127</v>
      </c>
      <c r="B2874" s="179" t="s">
        <v>714</v>
      </c>
      <c r="C2874" s="179" t="s">
        <v>421</v>
      </c>
      <c r="D2874" s="179" t="s">
        <v>184</v>
      </c>
      <c r="E2874" s="179" t="s">
        <v>791</v>
      </c>
      <c r="F2874" s="37">
        <v>61.73</v>
      </c>
      <c r="G2874" s="179">
        <v>1</v>
      </c>
      <c r="H2874" s="179">
        <v>1</v>
      </c>
      <c r="I2874" s="37">
        <f>Table1[[#This Row],[SumOfPaid]]*Table1[[#This Row],[Actuarial Factor 6/13/22]]</f>
        <v>100.80966599768614</v>
      </c>
      <c r="J2874" s="33">
        <v>1.6330741292351554</v>
      </c>
      <c r="K2874" s="180" t="s">
        <v>355</v>
      </c>
      <c r="L2874" s="180" t="s">
        <v>805</v>
      </c>
      <c r="M2874" s="181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74" s="181" t="str">
        <f>IFERROR(IF(Table1[[#This Row],[Medicare Rate in CR]]&gt;0,"Y","N"),"N")</f>
        <v>Y</v>
      </c>
      <c r="O2874" s="40">
        <f>Table1[[#This Row],[Medicare Rate in CR]]*Table1[[#This Row],[SumOfUnits]]*Table1[[#This Row],[Actuarial Factor 6/13/22]]</f>
        <v>243.83429823610106</v>
      </c>
      <c r="P287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243.83429823610106</v>
      </c>
      <c r="Q2874" s="40">
        <f>Table1[[#This Row],[Trended Medicare Pricing for all RHCs]]-Table1[[#This Row],[SumOfSFY23 Estimated Payment 6/13/2022]]</f>
        <v>143.02463223841494</v>
      </c>
      <c r="R2874" s="181">
        <f>Table1[[#This Row],[SumOfUnits]]*Table1[[#This Row],[Actuarial Factor 6/13/22]]</f>
        <v>1.6330741292351554</v>
      </c>
    </row>
    <row r="2875" spans="1:18" x14ac:dyDescent="0.2">
      <c r="A2875" s="179" t="s">
        <v>127</v>
      </c>
      <c r="B2875" s="179" t="s">
        <v>714</v>
      </c>
      <c r="C2875" s="179" t="s">
        <v>421</v>
      </c>
      <c r="D2875" s="179" t="s">
        <v>184</v>
      </c>
      <c r="E2875" s="179" t="s">
        <v>788</v>
      </c>
      <c r="F2875" s="37">
        <v>1113.1199999999999</v>
      </c>
      <c r="G2875" s="179">
        <v>18</v>
      </c>
      <c r="H2875" s="179">
        <v>18</v>
      </c>
      <c r="I2875" s="37">
        <f>Table1[[#This Row],[SumOfPaid]]*Table1[[#This Row],[Actuarial Factor 6/13/22]]</f>
        <v>2178.2678075485182</v>
      </c>
      <c r="J2875" s="33">
        <v>1.9569029462668162</v>
      </c>
      <c r="K2875" s="180" t="s">
        <v>355</v>
      </c>
      <c r="L2875" s="180" t="s">
        <v>805</v>
      </c>
      <c r="M2875" s="181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75" s="181" t="str">
        <f>IFERROR(IF(Table1[[#This Row],[Medicare Rate in CR]]&gt;0,"Y","N"),"N")</f>
        <v>Y</v>
      </c>
      <c r="O2875" s="40">
        <f>Table1[[#This Row],[Medicare Rate in CR]]*Table1[[#This Row],[SumOfUnits]]*Table1[[#This Row],[Actuarial Factor 6/13/22]]</f>
        <v>5259.3332203277696</v>
      </c>
      <c r="P287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5259.3332203277696</v>
      </c>
      <c r="Q2875" s="40">
        <f>Table1[[#This Row],[Trended Medicare Pricing for all RHCs]]-Table1[[#This Row],[SumOfSFY23 Estimated Payment 6/13/2022]]</f>
        <v>3081.0654127792513</v>
      </c>
      <c r="R2875" s="181">
        <f>Table1[[#This Row],[SumOfUnits]]*Table1[[#This Row],[Actuarial Factor 6/13/22]]</f>
        <v>35.224253032802693</v>
      </c>
    </row>
    <row r="2876" spans="1:18" x14ac:dyDescent="0.2">
      <c r="A2876" s="179" t="s">
        <v>127</v>
      </c>
      <c r="B2876" s="179" t="s">
        <v>714</v>
      </c>
      <c r="C2876" s="179" t="s">
        <v>421</v>
      </c>
      <c r="D2876" s="179" t="s">
        <v>184</v>
      </c>
      <c r="E2876" s="179" t="s">
        <v>787</v>
      </c>
      <c r="F2876" s="37">
        <v>3281.3199999999997</v>
      </c>
      <c r="G2876" s="179">
        <v>53</v>
      </c>
      <c r="H2876" s="179">
        <v>53</v>
      </c>
      <c r="I2876" s="37">
        <f>Table1[[#This Row],[SumOfPaid]]*Table1[[#This Row],[Actuarial Factor 6/13/22]]</f>
        <v>4297.0355646515254</v>
      </c>
      <c r="J2876" s="33">
        <v>1.3095448065569728</v>
      </c>
      <c r="K2876" s="180" t="s">
        <v>355</v>
      </c>
      <c r="L2876" s="180" t="s">
        <v>805</v>
      </c>
      <c r="M2876" s="181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76" s="181" t="str">
        <f>IFERROR(IF(Table1[[#This Row],[Medicare Rate in CR]]&gt;0,"Y","N"),"N")</f>
        <v>Y</v>
      </c>
      <c r="O2876" s="40">
        <f>Table1[[#This Row],[Medicare Rate in CR]]*Table1[[#This Row],[SumOfUnits]]*Table1[[#This Row],[Actuarial Factor 6/13/22]]</f>
        <v>10362.991158552146</v>
      </c>
      <c r="P287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10362.991158552146</v>
      </c>
      <c r="Q2876" s="40">
        <f>Table1[[#This Row],[Trended Medicare Pricing for all RHCs]]-Table1[[#This Row],[SumOfSFY23 Estimated Payment 6/13/2022]]</f>
        <v>6065.9555939006204</v>
      </c>
      <c r="R2876" s="181">
        <f>Table1[[#This Row],[SumOfUnits]]*Table1[[#This Row],[Actuarial Factor 6/13/22]]</f>
        <v>69.405874747519562</v>
      </c>
    </row>
    <row r="2877" spans="1:18" x14ac:dyDescent="0.2">
      <c r="A2877" s="179" t="s">
        <v>127</v>
      </c>
      <c r="B2877" s="179" t="s">
        <v>714</v>
      </c>
      <c r="C2877" s="179" t="s">
        <v>421</v>
      </c>
      <c r="D2877" s="179" t="s">
        <v>2</v>
      </c>
      <c r="E2877" s="179" t="s">
        <v>802</v>
      </c>
      <c r="F2877" s="37">
        <v>123.68</v>
      </c>
      <c r="G2877" s="179">
        <v>2</v>
      </c>
      <c r="H2877" s="179">
        <v>2</v>
      </c>
      <c r="I2877" s="37">
        <f>Table1[[#This Row],[SumOfPaid]]*Table1[[#This Row],[Actuarial Factor 6/13/22]]</f>
        <v>130.30408535205575</v>
      </c>
      <c r="J2877" s="33">
        <v>1.0535582580211493</v>
      </c>
      <c r="K2877" s="180" t="s">
        <v>355</v>
      </c>
      <c r="L2877" s="180" t="s">
        <v>805</v>
      </c>
      <c r="M2877" s="181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77" s="181" t="str">
        <f>IFERROR(IF(Table1[[#This Row],[Medicare Rate in CR]]&gt;0,"Y","N"),"N")</f>
        <v>Y</v>
      </c>
      <c r="O2877" s="40">
        <f>Table1[[#This Row],[Medicare Rate in CR]]*Table1[[#This Row],[SumOfUnits]]*Table1[[#This Row],[Actuarial Factor 6/13/22]]</f>
        <v>314.61356701027563</v>
      </c>
      <c r="P287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314.61356701027563</v>
      </c>
      <c r="Q2877" s="40">
        <f>Table1[[#This Row],[Trended Medicare Pricing for all RHCs]]-Table1[[#This Row],[SumOfSFY23 Estimated Payment 6/13/2022]]</f>
        <v>184.30948165821988</v>
      </c>
      <c r="R2877" s="181">
        <f>Table1[[#This Row],[SumOfUnits]]*Table1[[#This Row],[Actuarial Factor 6/13/22]]</f>
        <v>2.1071165160422987</v>
      </c>
    </row>
    <row r="2878" spans="1:18" x14ac:dyDescent="0.2">
      <c r="A2878" s="179" t="s">
        <v>127</v>
      </c>
      <c r="B2878" s="179" t="s">
        <v>714</v>
      </c>
      <c r="C2878" s="179" t="s">
        <v>421</v>
      </c>
      <c r="D2878" s="179" t="s">
        <v>2</v>
      </c>
      <c r="E2878" s="179" t="s">
        <v>800</v>
      </c>
      <c r="F2878" s="37">
        <v>61.84</v>
      </c>
      <c r="G2878" s="179">
        <v>1</v>
      </c>
      <c r="H2878" s="179">
        <v>1</v>
      </c>
      <c r="I2878" s="37">
        <f>Table1[[#This Row],[SumOfPaid]]*Table1[[#This Row],[Actuarial Factor 6/13/22]]</f>
        <v>73.016643439091581</v>
      </c>
      <c r="J2878" s="33">
        <v>1.1807348550952712</v>
      </c>
      <c r="K2878" s="180" t="s">
        <v>355</v>
      </c>
      <c r="L2878" s="180" t="s">
        <v>805</v>
      </c>
      <c r="M2878" s="181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78" s="181" t="str">
        <f>IFERROR(IF(Table1[[#This Row],[Medicare Rate in CR]]&gt;0,"Y","N"),"N")</f>
        <v>Y</v>
      </c>
      <c r="O2878" s="40">
        <f>Table1[[#This Row],[Medicare Rate in CR]]*Table1[[#This Row],[SumOfUnits]]*Table1[[#This Row],[Actuarial Factor 6/13/22]]</f>
        <v>176.29552121427494</v>
      </c>
      <c r="P287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176.29552121427494</v>
      </c>
      <c r="Q2878" s="40">
        <f>Table1[[#This Row],[Trended Medicare Pricing for all RHCs]]-Table1[[#This Row],[SumOfSFY23 Estimated Payment 6/13/2022]]</f>
        <v>103.27887777518336</v>
      </c>
      <c r="R2878" s="181">
        <f>Table1[[#This Row],[SumOfUnits]]*Table1[[#This Row],[Actuarial Factor 6/13/22]]</f>
        <v>1.1807348550952712</v>
      </c>
    </row>
    <row r="2879" spans="1:18" x14ac:dyDescent="0.2">
      <c r="A2879" s="179" t="s">
        <v>127</v>
      </c>
      <c r="B2879" s="179" t="s">
        <v>714</v>
      </c>
      <c r="C2879" s="179" t="s">
        <v>421</v>
      </c>
      <c r="D2879" s="179" t="s">
        <v>2</v>
      </c>
      <c r="E2879" s="179" t="s">
        <v>798</v>
      </c>
      <c r="F2879" s="37">
        <v>495.65</v>
      </c>
      <c r="G2879" s="179">
        <v>8</v>
      </c>
      <c r="H2879" s="179">
        <v>8</v>
      </c>
      <c r="I2879" s="37">
        <f>Table1[[#This Row],[SumOfPaid]]*Table1[[#This Row],[Actuarial Factor 6/13/22]]</f>
        <v>788.75779084724934</v>
      </c>
      <c r="J2879" s="33">
        <v>1.5913604173252283</v>
      </c>
      <c r="K2879" s="180" t="s">
        <v>355</v>
      </c>
      <c r="L2879" s="180" t="s">
        <v>805</v>
      </c>
      <c r="M2879" s="181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79" s="181" t="str">
        <f>IFERROR(IF(Table1[[#This Row],[Medicare Rate in CR]]&gt;0,"Y","N"),"N")</f>
        <v>Y</v>
      </c>
      <c r="O2879" s="40">
        <f>Table1[[#This Row],[Medicare Rate in CR]]*Table1[[#This Row],[SumOfUnits]]*Table1[[#This Row],[Actuarial Factor 6/13/22]]</f>
        <v>1900.8481912866387</v>
      </c>
      <c r="P287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1900.8481912866387</v>
      </c>
      <c r="Q2879" s="40">
        <f>Table1[[#This Row],[Trended Medicare Pricing for all RHCs]]-Table1[[#This Row],[SumOfSFY23 Estimated Payment 6/13/2022]]</f>
        <v>1112.0904004393892</v>
      </c>
      <c r="R2879" s="181">
        <f>Table1[[#This Row],[SumOfUnits]]*Table1[[#This Row],[Actuarial Factor 6/13/22]]</f>
        <v>12.730883338601826</v>
      </c>
    </row>
    <row r="2880" spans="1:18" x14ac:dyDescent="0.2">
      <c r="A2880" s="179" t="s">
        <v>127</v>
      </c>
      <c r="B2880" s="179" t="s">
        <v>714</v>
      </c>
      <c r="C2880" s="179" t="s">
        <v>421</v>
      </c>
      <c r="D2880" s="179" t="s">
        <v>2</v>
      </c>
      <c r="E2880" s="179" t="s">
        <v>799</v>
      </c>
      <c r="F2880" s="37">
        <v>125.54</v>
      </c>
      <c r="G2880" s="179">
        <v>2</v>
      </c>
      <c r="H2880" s="179">
        <v>2</v>
      </c>
      <c r="I2880" s="37">
        <f>Table1[[#This Row],[SumOfPaid]]*Table1[[#This Row],[Actuarial Factor 6/13/22]]</f>
        <v>143.94668506818266</v>
      </c>
      <c r="J2880" s="33">
        <v>1.1466200817921193</v>
      </c>
      <c r="K2880" s="180" t="s">
        <v>355</v>
      </c>
      <c r="L2880" s="180" t="s">
        <v>805</v>
      </c>
      <c r="M2880" s="181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80" s="181" t="str">
        <f>IFERROR(IF(Table1[[#This Row],[Medicare Rate in CR]]&gt;0,"Y","N"),"N")</f>
        <v>Y</v>
      </c>
      <c r="O2880" s="40">
        <f>Table1[[#This Row],[Medicare Rate in CR]]*Table1[[#This Row],[SumOfUnits]]*Table1[[#This Row],[Actuarial Factor 6/13/22]]</f>
        <v>342.40368882476264</v>
      </c>
      <c r="P288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342.40368882476264</v>
      </c>
      <c r="Q2880" s="40">
        <f>Table1[[#This Row],[Trended Medicare Pricing for all RHCs]]-Table1[[#This Row],[SumOfSFY23 Estimated Payment 6/13/2022]]</f>
        <v>198.45700375657998</v>
      </c>
      <c r="R2880" s="181">
        <f>Table1[[#This Row],[SumOfUnits]]*Table1[[#This Row],[Actuarial Factor 6/13/22]]</f>
        <v>2.2932401635842385</v>
      </c>
    </row>
    <row r="2881" spans="1:18" x14ac:dyDescent="0.2">
      <c r="A2881" s="179" t="s">
        <v>127</v>
      </c>
      <c r="B2881" s="179" t="s">
        <v>714</v>
      </c>
      <c r="C2881" s="179" t="s">
        <v>421</v>
      </c>
      <c r="D2881" s="179" t="s">
        <v>185</v>
      </c>
      <c r="E2881" s="179" t="s">
        <v>794</v>
      </c>
      <c r="F2881" s="37">
        <v>432.88</v>
      </c>
      <c r="G2881" s="179">
        <v>7</v>
      </c>
      <c r="H2881" s="179">
        <v>7</v>
      </c>
      <c r="I2881" s="37">
        <f>Table1[[#This Row],[SumOfPaid]]*Table1[[#This Row],[Actuarial Factor 6/13/22]]</f>
        <v>482.16630088199315</v>
      </c>
      <c r="J2881" s="33">
        <v>1.1138567290750165</v>
      </c>
      <c r="K2881" s="180" t="s">
        <v>355</v>
      </c>
      <c r="L2881" s="180" t="s">
        <v>805</v>
      </c>
      <c r="M2881" s="181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81" s="181" t="str">
        <f>IFERROR(IF(Table1[[#This Row],[Medicare Rate in CR]]&gt;0,"Y","N"),"N")</f>
        <v>Y</v>
      </c>
      <c r="O2881" s="40">
        <f>Table1[[#This Row],[Medicare Rate in CR]]*Table1[[#This Row],[SumOfUnits]]*Table1[[#This Row],[Actuarial Factor 6/13/22]]</f>
        <v>1164.1696375273352</v>
      </c>
      <c r="P288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1164.1696375273352</v>
      </c>
      <c r="Q2881" s="40">
        <f>Table1[[#This Row],[Trended Medicare Pricing for all RHCs]]-Table1[[#This Row],[SumOfSFY23 Estimated Payment 6/13/2022]]</f>
        <v>682.00333664534207</v>
      </c>
      <c r="R2881" s="181">
        <f>Table1[[#This Row],[SumOfUnits]]*Table1[[#This Row],[Actuarial Factor 6/13/22]]</f>
        <v>7.7969971035251158</v>
      </c>
    </row>
    <row r="2882" spans="1:18" x14ac:dyDescent="0.2">
      <c r="A2882" s="179" t="s">
        <v>127</v>
      </c>
      <c r="B2882" s="179" t="s">
        <v>714</v>
      </c>
      <c r="C2882" s="179" t="s">
        <v>421</v>
      </c>
      <c r="D2882" s="179" t="s">
        <v>185</v>
      </c>
      <c r="E2882" s="179" t="s">
        <v>607</v>
      </c>
      <c r="F2882" s="37">
        <v>61.84</v>
      </c>
      <c r="G2882" s="179">
        <v>1</v>
      </c>
      <c r="H2882" s="179">
        <v>1</v>
      </c>
      <c r="I2882" s="37">
        <f>Table1[[#This Row],[SumOfPaid]]*Table1[[#This Row],[Actuarial Factor 6/13/22]]</f>
        <v>91.908538521737754</v>
      </c>
      <c r="J2882" s="33">
        <v>1.4862312180099895</v>
      </c>
      <c r="K2882" s="180" t="s">
        <v>355</v>
      </c>
      <c r="L2882" s="180" t="s">
        <v>805</v>
      </c>
      <c r="M2882" s="181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82" s="181" t="str">
        <f>IFERROR(IF(Table1[[#This Row],[Medicare Rate in CR]]&gt;0,"Y","N"),"N")</f>
        <v>Y</v>
      </c>
      <c r="O2882" s="40">
        <f>Table1[[#This Row],[Medicare Rate in CR]]*Table1[[#This Row],[SumOfUnits]]*Table1[[#This Row],[Actuarial Factor 6/13/22]]</f>
        <v>221.90918316107152</v>
      </c>
      <c r="P288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221.90918316107152</v>
      </c>
      <c r="Q2882" s="40">
        <f>Table1[[#This Row],[Trended Medicare Pricing for all RHCs]]-Table1[[#This Row],[SumOfSFY23 Estimated Payment 6/13/2022]]</f>
        <v>130.00064463933376</v>
      </c>
      <c r="R2882" s="181">
        <f>Table1[[#This Row],[SumOfUnits]]*Table1[[#This Row],[Actuarial Factor 6/13/22]]</f>
        <v>1.4862312180099895</v>
      </c>
    </row>
    <row r="2883" spans="1:18" x14ac:dyDescent="0.2">
      <c r="A2883" s="179" t="s">
        <v>127</v>
      </c>
      <c r="B2883" s="179" t="s">
        <v>714</v>
      </c>
      <c r="C2883" s="179" t="s">
        <v>421</v>
      </c>
      <c r="D2883" s="179" t="s">
        <v>185</v>
      </c>
      <c r="E2883" s="179" t="s">
        <v>795</v>
      </c>
      <c r="F2883" s="37">
        <v>1052.21</v>
      </c>
      <c r="G2883" s="179">
        <v>17</v>
      </c>
      <c r="H2883" s="179">
        <v>17</v>
      </c>
      <c r="I2883" s="37">
        <f>Table1[[#This Row],[SumOfPaid]]*Table1[[#This Row],[Actuarial Factor 6/13/22]]</f>
        <v>1217.7441766071734</v>
      </c>
      <c r="J2883" s="33">
        <v>1.1573204746269028</v>
      </c>
      <c r="K2883" s="180" t="s">
        <v>355</v>
      </c>
      <c r="L2883" s="180" t="s">
        <v>805</v>
      </c>
      <c r="M2883" s="181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83" s="181" t="str">
        <f>IFERROR(IF(Table1[[#This Row],[Medicare Rate in CR]]&gt;0,"Y","N"),"N")</f>
        <v>Y</v>
      </c>
      <c r="O2883" s="40">
        <f>Table1[[#This Row],[Medicare Rate in CR]]*Table1[[#This Row],[SumOfUnits]]*Table1[[#This Row],[Actuarial Factor 6/13/22]]</f>
        <v>2937.5918411312286</v>
      </c>
      <c r="P288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2937.5918411312286</v>
      </c>
      <c r="Q2883" s="40">
        <f>Table1[[#This Row],[Trended Medicare Pricing for all RHCs]]-Table1[[#This Row],[SumOfSFY23 Estimated Payment 6/13/2022]]</f>
        <v>1719.8476645240553</v>
      </c>
      <c r="R2883" s="181">
        <f>Table1[[#This Row],[SumOfUnits]]*Table1[[#This Row],[Actuarial Factor 6/13/22]]</f>
        <v>19.674448068657348</v>
      </c>
    </row>
    <row r="2884" spans="1:18" x14ac:dyDescent="0.2">
      <c r="A2884" s="179" t="s">
        <v>127</v>
      </c>
      <c r="B2884" s="179" t="s">
        <v>714</v>
      </c>
      <c r="C2884" s="179" t="s">
        <v>381</v>
      </c>
      <c r="D2884" s="179" t="s">
        <v>184</v>
      </c>
      <c r="E2884" s="179" t="s">
        <v>786</v>
      </c>
      <c r="F2884" s="37">
        <v>123.68</v>
      </c>
      <c r="G2884" s="179">
        <v>2</v>
      </c>
      <c r="H2884" s="179">
        <v>2</v>
      </c>
      <c r="I2884" s="37">
        <f>Table1[[#This Row],[SumOfPaid]]*Table1[[#This Row],[Actuarial Factor 6/13/22]]</f>
        <v>167.96138149188513</v>
      </c>
      <c r="J2884" s="33">
        <v>1.3580318684660828</v>
      </c>
      <c r="K2884" s="180" t="s">
        <v>355</v>
      </c>
      <c r="L2884" s="180" t="s">
        <v>805</v>
      </c>
      <c r="M2884" s="181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84" s="181" t="str">
        <f>IFERROR(IF(Table1[[#This Row],[Medicare Rate in CR]]&gt;0,"Y","N"),"N")</f>
        <v>Y</v>
      </c>
      <c r="O2884" s="40">
        <f>Table1[[#This Row],[Medicare Rate in CR]]*Table1[[#This Row],[SumOfUnits]]*Table1[[#This Row],[Actuarial Factor 6/13/22]]</f>
        <v>405.53547656134168</v>
      </c>
      <c r="P288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405.53547656134168</v>
      </c>
      <c r="Q2884" s="40">
        <f>Table1[[#This Row],[Trended Medicare Pricing for all RHCs]]-Table1[[#This Row],[SumOfSFY23 Estimated Payment 6/13/2022]]</f>
        <v>237.57409506945655</v>
      </c>
      <c r="R2884" s="181">
        <f>Table1[[#This Row],[SumOfUnits]]*Table1[[#This Row],[Actuarial Factor 6/13/22]]</f>
        <v>2.7160637369321656</v>
      </c>
    </row>
    <row r="2885" spans="1:18" x14ac:dyDescent="0.2">
      <c r="A2885" s="179" t="s">
        <v>127</v>
      </c>
      <c r="B2885" s="179" t="s">
        <v>714</v>
      </c>
      <c r="C2885" s="179" t="s">
        <v>381</v>
      </c>
      <c r="D2885" s="179" t="s">
        <v>184</v>
      </c>
      <c r="E2885" s="179" t="s">
        <v>789</v>
      </c>
      <c r="F2885" s="37">
        <v>61.84</v>
      </c>
      <c r="G2885" s="179">
        <v>1</v>
      </c>
      <c r="H2885" s="179">
        <v>1</v>
      </c>
      <c r="I2885" s="37">
        <f>Table1[[#This Row],[SumOfPaid]]*Table1[[#This Row],[Actuarial Factor 6/13/22]]</f>
        <v>91.915333079229327</v>
      </c>
      <c r="J2885" s="33">
        <v>1.4863410911906423</v>
      </c>
      <c r="K2885" s="180" t="s">
        <v>355</v>
      </c>
      <c r="L2885" s="180" t="s">
        <v>805</v>
      </c>
      <c r="M2885" s="181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85" s="181" t="str">
        <f>IFERROR(IF(Table1[[#This Row],[Medicare Rate in CR]]&gt;0,"Y","N"),"N")</f>
        <v>Y</v>
      </c>
      <c r="O2885" s="40">
        <f>Table1[[#This Row],[Medicare Rate in CR]]*Table1[[#This Row],[SumOfUnits]]*Table1[[#This Row],[Actuarial Factor 6/13/22]]</f>
        <v>221.92558832567479</v>
      </c>
      <c r="P288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221.92558832567479</v>
      </c>
      <c r="Q2885" s="40">
        <f>Table1[[#This Row],[Trended Medicare Pricing for all RHCs]]-Table1[[#This Row],[SumOfSFY23 Estimated Payment 6/13/2022]]</f>
        <v>130.01025524644547</v>
      </c>
      <c r="R2885" s="181">
        <f>Table1[[#This Row],[SumOfUnits]]*Table1[[#This Row],[Actuarial Factor 6/13/22]]</f>
        <v>1.4863410911906423</v>
      </c>
    </row>
    <row r="2886" spans="1:18" x14ac:dyDescent="0.2">
      <c r="A2886" s="179" t="s">
        <v>127</v>
      </c>
      <c r="B2886" s="179" t="s">
        <v>714</v>
      </c>
      <c r="C2886" s="179" t="s">
        <v>220</v>
      </c>
      <c r="D2886" s="179" t="s">
        <v>184</v>
      </c>
      <c r="E2886" s="179" t="s">
        <v>792</v>
      </c>
      <c r="F2886" s="37">
        <v>494.72</v>
      </c>
      <c r="G2886" s="179">
        <v>8</v>
      </c>
      <c r="H2886" s="179">
        <v>8</v>
      </c>
      <c r="I2886" s="37">
        <f>Table1[[#This Row],[SumOfPaid]]*Table1[[#This Row],[Actuarial Factor 6/13/22]]</f>
        <v>832.08128702069178</v>
      </c>
      <c r="J2886" s="33">
        <v>1.6819236881886557</v>
      </c>
      <c r="K2886" s="180" t="s">
        <v>355</v>
      </c>
      <c r="L2886" s="180" t="s">
        <v>805</v>
      </c>
      <c r="M2886" s="181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86" s="181" t="str">
        <f>IFERROR(IF(Table1[[#This Row],[Medicare Rate in CR]]&gt;0,"Y","N"),"N")</f>
        <v>Y</v>
      </c>
      <c r="O2886" s="40">
        <f>Table1[[#This Row],[Medicare Rate in CR]]*Table1[[#This Row],[SumOfUnits]]*Table1[[#This Row],[Actuarial Factor 6/13/22]]</f>
        <v>2009.0242070675854</v>
      </c>
      <c r="P288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2009.0242070675854</v>
      </c>
      <c r="Q2886" s="40">
        <f>Table1[[#This Row],[Trended Medicare Pricing for all RHCs]]-Table1[[#This Row],[SumOfSFY23 Estimated Payment 6/13/2022]]</f>
        <v>1176.9429200468935</v>
      </c>
      <c r="R2886" s="181">
        <f>Table1[[#This Row],[SumOfUnits]]*Table1[[#This Row],[Actuarial Factor 6/13/22]]</f>
        <v>13.455389505509245</v>
      </c>
    </row>
    <row r="2887" spans="1:18" x14ac:dyDescent="0.2">
      <c r="A2887" s="179" t="s">
        <v>127</v>
      </c>
      <c r="B2887" s="179" t="s">
        <v>714</v>
      </c>
      <c r="C2887" s="179" t="s">
        <v>220</v>
      </c>
      <c r="D2887" s="179" t="s">
        <v>184</v>
      </c>
      <c r="E2887" s="179" t="s">
        <v>786</v>
      </c>
      <c r="F2887" s="37">
        <v>1917.04</v>
      </c>
      <c r="G2887" s="179">
        <v>31</v>
      </c>
      <c r="H2887" s="179">
        <v>31</v>
      </c>
      <c r="I2887" s="37">
        <f>Table1[[#This Row],[SumOfPaid]]*Table1[[#This Row],[Actuarial Factor 6/13/22]]</f>
        <v>2643.1728041101187</v>
      </c>
      <c r="J2887" s="33">
        <v>1.3787781184065637</v>
      </c>
      <c r="K2887" s="180" t="s">
        <v>355</v>
      </c>
      <c r="L2887" s="180" t="s">
        <v>805</v>
      </c>
      <c r="M2887" s="181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87" s="181" t="str">
        <f>IFERROR(IF(Table1[[#This Row],[Medicare Rate in CR]]&gt;0,"Y","N"),"N")</f>
        <v>Y</v>
      </c>
      <c r="O2887" s="40">
        <f>Table1[[#This Row],[Medicare Rate in CR]]*Table1[[#This Row],[SumOfUnits]]*Table1[[#This Row],[Actuarial Factor 6/13/22]]</f>
        <v>6381.8261866378043</v>
      </c>
      <c r="P288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6381.8261866378043</v>
      </c>
      <c r="Q2887" s="40">
        <f>Table1[[#This Row],[Trended Medicare Pricing for all RHCs]]-Table1[[#This Row],[SumOfSFY23 Estimated Payment 6/13/2022]]</f>
        <v>3738.6533825276856</v>
      </c>
      <c r="R2887" s="181">
        <f>Table1[[#This Row],[SumOfUnits]]*Table1[[#This Row],[Actuarial Factor 6/13/22]]</f>
        <v>42.742121670603474</v>
      </c>
    </row>
    <row r="2888" spans="1:18" x14ac:dyDescent="0.2">
      <c r="A2888" s="179" t="s">
        <v>127</v>
      </c>
      <c r="B2888" s="179" t="s">
        <v>714</v>
      </c>
      <c r="C2888" s="179" t="s">
        <v>220</v>
      </c>
      <c r="D2888" s="179" t="s">
        <v>184</v>
      </c>
      <c r="E2888" s="179" t="s">
        <v>790</v>
      </c>
      <c r="F2888" s="37">
        <v>123.68</v>
      </c>
      <c r="G2888" s="179">
        <v>2</v>
      </c>
      <c r="H2888" s="179">
        <v>2</v>
      </c>
      <c r="I2888" s="37">
        <f>Table1[[#This Row],[SumOfPaid]]*Table1[[#This Row],[Actuarial Factor 6/13/22]]</f>
        <v>233.61895736738575</v>
      </c>
      <c r="J2888" s="33">
        <v>1.888898426321036</v>
      </c>
      <c r="K2888" s="180" t="s">
        <v>355</v>
      </c>
      <c r="L2888" s="180" t="s">
        <v>805</v>
      </c>
      <c r="M2888" s="181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88" s="181" t="str">
        <f>IFERROR(IF(Table1[[#This Row],[Medicare Rate in CR]]&gt;0,"Y","N"),"N")</f>
        <v>Y</v>
      </c>
      <c r="O2888" s="40">
        <f>Table1[[#This Row],[Medicare Rate in CR]]*Table1[[#This Row],[SumOfUnits]]*Table1[[#This Row],[Actuarial Factor 6/13/22]]</f>
        <v>564.06284806798783</v>
      </c>
      <c r="P288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564.06284806798783</v>
      </c>
      <c r="Q2888" s="40">
        <f>Table1[[#This Row],[Trended Medicare Pricing for all RHCs]]-Table1[[#This Row],[SumOfSFY23 Estimated Payment 6/13/2022]]</f>
        <v>330.44389070060208</v>
      </c>
      <c r="R2888" s="181">
        <f>Table1[[#This Row],[SumOfUnits]]*Table1[[#This Row],[Actuarial Factor 6/13/22]]</f>
        <v>3.777796852642072</v>
      </c>
    </row>
    <row r="2889" spans="1:18" x14ac:dyDescent="0.2">
      <c r="A2889" s="179" t="s">
        <v>127</v>
      </c>
      <c r="B2889" s="179" t="s">
        <v>714</v>
      </c>
      <c r="C2889" s="179" t="s">
        <v>220</v>
      </c>
      <c r="D2889" s="179" t="s">
        <v>184</v>
      </c>
      <c r="E2889" s="179" t="s">
        <v>789</v>
      </c>
      <c r="F2889" s="37">
        <v>1485.09</v>
      </c>
      <c r="G2889" s="179">
        <v>24</v>
      </c>
      <c r="H2889" s="179">
        <v>24</v>
      </c>
      <c r="I2889" s="37">
        <f>Table1[[#This Row],[SumOfPaid]]*Table1[[#This Row],[Actuarial Factor 6/13/22]]</f>
        <v>2273.4262448210243</v>
      </c>
      <c r="J2889" s="33">
        <v>1.5308339863718861</v>
      </c>
      <c r="K2889" s="180" t="s">
        <v>355</v>
      </c>
      <c r="L2889" s="180" t="s">
        <v>805</v>
      </c>
      <c r="M2889" s="181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89" s="181" t="str">
        <f>IFERROR(IF(Table1[[#This Row],[Medicare Rate in CR]]&gt;0,"Y","N"),"N")</f>
        <v>Y</v>
      </c>
      <c r="O2889" s="40">
        <f>Table1[[#This Row],[Medicare Rate in CR]]*Table1[[#This Row],[SumOfUnits]]*Table1[[#This Row],[Actuarial Factor 6/13/22]]</f>
        <v>5485.6517401244719</v>
      </c>
      <c r="P288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5485.6517401244719</v>
      </c>
      <c r="Q2889" s="40">
        <f>Table1[[#This Row],[Trended Medicare Pricing for all RHCs]]-Table1[[#This Row],[SumOfSFY23 Estimated Payment 6/13/2022]]</f>
        <v>3212.2254953034476</v>
      </c>
      <c r="R2889" s="181">
        <f>Table1[[#This Row],[SumOfUnits]]*Table1[[#This Row],[Actuarial Factor 6/13/22]]</f>
        <v>36.740015672925267</v>
      </c>
    </row>
    <row r="2890" spans="1:18" x14ac:dyDescent="0.2">
      <c r="A2890" s="179" t="s">
        <v>127</v>
      </c>
      <c r="B2890" s="179" t="s">
        <v>714</v>
      </c>
      <c r="C2890" s="179" t="s">
        <v>220</v>
      </c>
      <c r="D2890" s="179" t="s">
        <v>184</v>
      </c>
      <c r="E2890" s="179" t="s">
        <v>787</v>
      </c>
      <c r="F2890" s="37">
        <v>1237.73</v>
      </c>
      <c r="G2890" s="179">
        <v>20</v>
      </c>
      <c r="H2890" s="179">
        <v>20</v>
      </c>
      <c r="I2890" s="37">
        <f>Table1[[#This Row],[SumOfPaid]]*Table1[[#This Row],[Actuarial Factor 6/13/22]]</f>
        <v>1490.3651933778992</v>
      </c>
      <c r="J2890" s="33">
        <v>1.2041117152997012</v>
      </c>
      <c r="K2890" s="180" t="s">
        <v>355</v>
      </c>
      <c r="L2890" s="180" t="s">
        <v>805</v>
      </c>
      <c r="M2890" s="181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90" s="181" t="str">
        <f>IFERROR(IF(Table1[[#This Row],[Medicare Rate in CR]]&gt;0,"Y","N"),"N")</f>
        <v>Y</v>
      </c>
      <c r="O2890" s="40">
        <f>Table1[[#This Row],[Medicare Rate in CR]]*Table1[[#This Row],[SumOfUnits]]*Table1[[#This Row],[Actuarial Factor 6/13/22]]</f>
        <v>3595.7184042279673</v>
      </c>
      <c r="P289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3595.7184042279673</v>
      </c>
      <c r="Q2890" s="40">
        <f>Table1[[#This Row],[Trended Medicare Pricing for all RHCs]]-Table1[[#This Row],[SumOfSFY23 Estimated Payment 6/13/2022]]</f>
        <v>2105.3532108500681</v>
      </c>
      <c r="R2890" s="181">
        <f>Table1[[#This Row],[SumOfUnits]]*Table1[[#This Row],[Actuarial Factor 6/13/22]]</f>
        <v>24.082234305994024</v>
      </c>
    </row>
    <row r="2891" spans="1:18" x14ac:dyDescent="0.2">
      <c r="A2891" s="179" t="s">
        <v>127</v>
      </c>
      <c r="B2891" s="179" t="s">
        <v>714</v>
      </c>
      <c r="C2891" s="179" t="s">
        <v>220</v>
      </c>
      <c r="D2891" s="179" t="s">
        <v>2</v>
      </c>
      <c r="E2891" s="179" t="s">
        <v>799</v>
      </c>
      <c r="F2891" s="37">
        <v>185.52</v>
      </c>
      <c r="G2891" s="179">
        <v>3</v>
      </c>
      <c r="H2891" s="179">
        <v>3</v>
      </c>
      <c r="I2891" s="37">
        <f>Table1[[#This Row],[SumOfPaid]]*Table1[[#This Row],[Actuarial Factor 6/13/22]]</f>
        <v>219.31860158894997</v>
      </c>
      <c r="J2891" s="33">
        <v>1.182183061604948</v>
      </c>
      <c r="K2891" s="180" t="s">
        <v>355</v>
      </c>
      <c r="L2891" s="180" t="s">
        <v>805</v>
      </c>
      <c r="M2891" s="181">
        <f>IFERROR(INDEX(FreeStand_MedicareCRs!E:E,MATCH(Table1[[#This Row],[Medicare Number]],FreeStand_MedicareCRs!A:A,0)),INDEX(HospitalBased_Mdcr_Rates!G:G,MATCH(Table1[[#This Row],[Medicare Number]],HospitalBased_Mdcr_Rates!E:E,0)))</f>
        <v>149.31</v>
      </c>
      <c r="N2891" s="181" t="str">
        <f>IFERROR(IF(Table1[[#This Row],[Medicare Rate in CR]]&gt;0,"Y","N"),"N")</f>
        <v>Y</v>
      </c>
      <c r="O2891" s="40">
        <f>Table1[[#This Row],[Medicare Rate in CR]]*Table1[[#This Row],[SumOfUnits]]*Table1[[#This Row],[Actuarial Factor 6/13/22]]</f>
        <v>529.53525878470441</v>
      </c>
      <c r="P289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529.53525878470441</v>
      </c>
      <c r="Q2891" s="40">
        <f>Table1[[#This Row],[Trended Medicare Pricing for all RHCs]]-Table1[[#This Row],[SumOfSFY23 Estimated Payment 6/13/2022]]</f>
        <v>310.21665719575446</v>
      </c>
      <c r="R2891" s="181">
        <f>Table1[[#This Row],[SumOfUnits]]*Table1[[#This Row],[Actuarial Factor 6/13/22]]</f>
        <v>3.546549184814844</v>
      </c>
    </row>
    <row r="2892" spans="1:18" x14ac:dyDescent="0.2">
      <c r="A2892" s="179" t="s">
        <v>128</v>
      </c>
      <c r="B2892" s="179" t="s">
        <v>812</v>
      </c>
      <c r="C2892" s="179" t="s">
        <v>421</v>
      </c>
      <c r="D2892" s="179" t="s">
        <v>185</v>
      </c>
      <c r="E2892" s="179" t="s">
        <v>794</v>
      </c>
      <c r="F2892" s="37">
        <v>152.02000000000001</v>
      </c>
      <c r="G2892" s="179">
        <v>1</v>
      </c>
      <c r="H2892" s="179">
        <v>1</v>
      </c>
      <c r="I2892" s="37">
        <f>Table1[[#This Row],[SumOfPaid]]*Table1[[#This Row],[Actuarial Factor 6/13/22]]</f>
        <v>169.32849995398402</v>
      </c>
      <c r="J2892" s="33">
        <v>1.1138567290750165</v>
      </c>
      <c r="K2892" s="180" t="s">
        <v>354</v>
      </c>
      <c r="L2892" s="180" t="s">
        <v>805</v>
      </c>
      <c r="M2892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892" s="181" t="str">
        <f>IFERROR(IF(Table1[[#This Row],[Medicare Rate in CR]]&gt;0,"Y","N"),"N")</f>
        <v>Y</v>
      </c>
      <c r="O2892" s="40">
        <f>Table1[[#This Row],[Medicare Rate in CR]]*Table1[[#This Row],[SumOfUnits]]*Table1[[#This Row],[Actuarial Factor 6/13/22]]</f>
        <v>274.89984073571412</v>
      </c>
      <c r="P289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274.89984073571412</v>
      </c>
      <c r="Q2892" s="40">
        <f>Table1[[#This Row],[Trended Medicare Pricing for all RHCs]]-Table1[[#This Row],[SumOfSFY23 Estimated Payment 6/13/2022]]</f>
        <v>105.5713407817301</v>
      </c>
      <c r="R2892" s="181">
        <f>Table1[[#This Row],[SumOfUnits]]*Table1[[#This Row],[Actuarial Factor 6/13/22]]</f>
        <v>1.1138567290750165</v>
      </c>
    </row>
    <row r="2893" spans="1:18" x14ac:dyDescent="0.2">
      <c r="A2893" s="179" t="s">
        <v>128</v>
      </c>
      <c r="B2893" s="179" t="s">
        <v>812</v>
      </c>
      <c r="C2893" s="179" t="s">
        <v>426</v>
      </c>
      <c r="D2893" s="179" t="s">
        <v>184</v>
      </c>
      <c r="E2893" s="179" t="s">
        <v>786</v>
      </c>
      <c r="F2893" s="37">
        <v>154.30000000000001</v>
      </c>
      <c r="G2893" s="179">
        <v>1</v>
      </c>
      <c r="H2893" s="179">
        <v>1</v>
      </c>
      <c r="I2893" s="37">
        <f>Table1[[#This Row],[SumOfPaid]]*Table1[[#This Row],[Actuarial Factor 6/13/22]]</f>
        <v>220.32276399176334</v>
      </c>
      <c r="J2893" s="33">
        <v>1.4278857031222509</v>
      </c>
      <c r="K2893" s="180" t="s">
        <v>354</v>
      </c>
      <c r="L2893" s="180" t="s">
        <v>805</v>
      </c>
      <c r="M2893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893" s="181" t="str">
        <f>IFERROR(IF(Table1[[#This Row],[Medicare Rate in CR]]&gt;0,"Y","N"),"N")</f>
        <v>Y</v>
      </c>
      <c r="O2893" s="40">
        <f>Table1[[#This Row],[Medicare Rate in CR]]*Table1[[#This Row],[SumOfUnits]]*Table1[[#This Row],[Actuarial Factor 6/13/22]]</f>
        <v>352.40219153057154</v>
      </c>
      <c r="P289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352.40219153057154</v>
      </c>
      <c r="Q2893" s="40">
        <f>Table1[[#This Row],[Trended Medicare Pricing for all RHCs]]-Table1[[#This Row],[SumOfSFY23 Estimated Payment 6/13/2022]]</f>
        <v>132.0794275388082</v>
      </c>
      <c r="R2893" s="181">
        <f>Table1[[#This Row],[SumOfUnits]]*Table1[[#This Row],[Actuarial Factor 6/13/22]]</f>
        <v>1.4278857031222509</v>
      </c>
    </row>
    <row r="2894" spans="1:18" x14ac:dyDescent="0.2">
      <c r="A2894" s="179" t="s">
        <v>128</v>
      </c>
      <c r="B2894" s="179" t="s">
        <v>812</v>
      </c>
      <c r="C2894" s="179" t="s">
        <v>426</v>
      </c>
      <c r="D2894" s="179" t="s">
        <v>184</v>
      </c>
      <c r="E2894" s="179" t="s">
        <v>790</v>
      </c>
      <c r="F2894" s="37">
        <v>154.30000000000001</v>
      </c>
      <c r="G2894" s="179">
        <v>1</v>
      </c>
      <c r="H2894" s="179">
        <v>1</v>
      </c>
      <c r="I2894" s="37">
        <f>Table1[[#This Row],[SumOfPaid]]*Table1[[#This Row],[Actuarial Factor 6/13/22]]</f>
        <v>316.47649135650846</v>
      </c>
      <c r="J2894" s="33">
        <v>2.0510466063286352</v>
      </c>
      <c r="K2894" s="180" t="s">
        <v>354</v>
      </c>
      <c r="L2894" s="180" t="s">
        <v>805</v>
      </c>
      <c r="M2894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894" s="181" t="str">
        <f>IFERROR(IF(Table1[[#This Row],[Medicare Rate in CR]]&gt;0,"Y","N"),"N")</f>
        <v>Y</v>
      </c>
      <c r="O2894" s="40">
        <f>Table1[[#This Row],[Medicare Rate in CR]]*Table1[[#This Row],[SumOfUnits]]*Table1[[#This Row],[Actuarial Factor 6/13/22]]</f>
        <v>506.19830244190717</v>
      </c>
      <c r="P289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506.19830244190717</v>
      </c>
      <c r="Q2894" s="40">
        <f>Table1[[#This Row],[Trended Medicare Pricing for all RHCs]]-Table1[[#This Row],[SumOfSFY23 Estimated Payment 6/13/2022]]</f>
        <v>189.72181108539871</v>
      </c>
      <c r="R2894" s="181">
        <f>Table1[[#This Row],[SumOfUnits]]*Table1[[#This Row],[Actuarial Factor 6/13/22]]</f>
        <v>2.0510466063286352</v>
      </c>
    </row>
    <row r="2895" spans="1:18" x14ac:dyDescent="0.2">
      <c r="A2895" s="179" t="s">
        <v>128</v>
      </c>
      <c r="B2895" s="179" t="s">
        <v>812</v>
      </c>
      <c r="C2895" s="179" t="s">
        <v>426</v>
      </c>
      <c r="D2895" s="179" t="s">
        <v>184</v>
      </c>
      <c r="E2895" s="179" t="s">
        <v>789</v>
      </c>
      <c r="F2895" s="37">
        <v>1218.44</v>
      </c>
      <c r="G2895" s="179">
        <v>8</v>
      </c>
      <c r="H2895" s="179">
        <v>8</v>
      </c>
      <c r="I2895" s="37">
        <f>Table1[[#This Row],[SumOfPaid]]*Table1[[#This Row],[Actuarial Factor 6/13/22]]</f>
        <v>1848.4060750576032</v>
      </c>
      <c r="J2895" s="33">
        <v>1.5170267514671245</v>
      </c>
      <c r="K2895" s="180" t="s">
        <v>354</v>
      </c>
      <c r="L2895" s="180" t="s">
        <v>805</v>
      </c>
      <c r="M2895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895" s="181" t="str">
        <f>IFERROR(IF(Table1[[#This Row],[Medicare Rate in CR]]&gt;0,"Y","N"),"N")</f>
        <v>Y</v>
      </c>
      <c r="O2895" s="40">
        <f>Table1[[#This Row],[Medicare Rate in CR]]*Table1[[#This Row],[SumOfUnits]]*Table1[[#This Row],[Actuarial Factor 6/13/22]]</f>
        <v>2995.2176180966908</v>
      </c>
      <c r="P289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2995.2176180966908</v>
      </c>
      <c r="Q2895" s="40">
        <f>Table1[[#This Row],[Trended Medicare Pricing for all RHCs]]-Table1[[#This Row],[SumOfSFY23 Estimated Payment 6/13/2022]]</f>
        <v>1146.8115430390876</v>
      </c>
      <c r="R2895" s="181">
        <f>Table1[[#This Row],[SumOfUnits]]*Table1[[#This Row],[Actuarial Factor 6/13/22]]</f>
        <v>12.136214011736996</v>
      </c>
    </row>
    <row r="2896" spans="1:18" x14ac:dyDescent="0.2">
      <c r="A2896" s="179" t="s">
        <v>128</v>
      </c>
      <c r="B2896" s="179" t="s">
        <v>812</v>
      </c>
      <c r="C2896" s="179" t="s">
        <v>426</v>
      </c>
      <c r="D2896" s="179" t="s">
        <v>184</v>
      </c>
      <c r="E2896" s="179" t="s">
        <v>791</v>
      </c>
      <c r="F2896" s="37">
        <v>152.02000000000001</v>
      </c>
      <c r="G2896" s="179">
        <v>1</v>
      </c>
      <c r="H2896" s="179">
        <v>1</v>
      </c>
      <c r="I2896" s="37">
        <f>Table1[[#This Row],[SumOfPaid]]*Table1[[#This Row],[Actuarial Factor 6/13/22]]</f>
        <v>245.35082324413924</v>
      </c>
      <c r="J2896" s="33">
        <v>1.6139377926860887</v>
      </c>
      <c r="K2896" s="180" t="s">
        <v>354</v>
      </c>
      <c r="L2896" s="180" t="s">
        <v>805</v>
      </c>
      <c r="M2896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896" s="181" t="str">
        <f>IFERROR(IF(Table1[[#This Row],[Medicare Rate in CR]]&gt;0,"Y","N"),"N")</f>
        <v>Y</v>
      </c>
      <c r="O2896" s="40">
        <f>Table1[[#This Row],[Medicare Rate in CR]]*Table1[[#This Row],[SumOfUnits]]*Table1[[#This Row],[Actuarial Factor 6/13/22]]</f>
        <v>398.31984723492673</v>
      </c>
      <c r="P289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398.31984723492673</v>
      </c>
      <c r="Q2896" s="40">
        <f>Table1[[#This Row],[Trended Medicare Pricing for all RHCs]]-Table1[[#This Row],[SumOfSFY23 Estimated Payment 6/13/2022]]</f>
        <v>152.96902399078749</v>
      </c>
      <c r="R2896" s="181">
        <f>Table1[[#This Row],[SumOfUnits]]*Table1[[#This Row],[Actuarial Factor 6/13/22]]</f>
        <v>1.6139377926860887</v>
      </c>
    </row>
    <row r="2897" spans="1:18" x14ac:dyDescent="0.2">
      <c r="A2897" s="179" t="s">
        <v>128</v>
      </c>
      <c r="B2897" s="179" t="s">
        <v>812</v>
      </c>
      <c r="C2897" s="179" t="s">
        <v>426</v>
      </c>
      <c r="D2897" s="179" t="s">
        <v>184</v>
      </c>
      <c r="E2897" s="179" t="s">
        <v>788</v>
      </c>
      <c r="F2897" s="37">
        <v>152.02000000000001</v>
      </c>
      <c r="G2897" s="179">
        <v>1</v>
      </c>
      <c r="H2897" s="179">
        <v>1</v>
      </c>
      <c r="I2897" s="37">
        <f>Table1[[#This Row],[SumOfPaid]]*Table1[[#This Row],[Actuarial Factor 6/13/22]]</f>
        <v>331.32047550343918</v>
      </c>
      <c r="J2897" s="33">
        <v>2.179453200259434</v>
      </c>
      <c r="K2897" s="180" t="s">
        <v>354</v>
      </c>
      <c r="L2897" s="180" t="s">
        <v>805</v>
      </c>
      <c r="M2897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897" s="181" t="str">
        <f>IFERROR(IF(Table1[[#This Row],[Medicare Rate in CR]]&gt;0,"Y","N"),"N")</f>
        <v>Y</v>
      </c>
      <c r="O2897" s="40">
        <f>Table1[[#This Row],[Medicare Rate in CR]]*Table1[[#This Row],[SumOfUnits]]*Table1[[#This Row],[Actuarial Factor 6/13/22]]</f>
        <v>537.88904982402835</v>
      </c>
      <c r="P289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537.88904982402835</v>
      </c>
      <c r="Q2897" s="40">
        <f>Table1[[#This Row],[Trended Medicare Pricing for all RHCs]]-Table1[[#This Row],[SumOfSFY23 Estimated Payment 6/13/2022]]</f>
        <v>206.56857432058916</v>
      </c>
      <c r="R2897" s="181">
        <f>Table1[[#This Row],[SumOfUnits]]*Table1[[#This Row],[Actuarial Factor 6/13/22]]</f>
        <v>2.179453200259434</v>
      </c>
    </row>
    <row r="2898" spans="1:18" x14ac:dyDescent="0.2">
      <c r="A2898" s="179" t="s">
        <v>128</v>
      </c>
      <c r="B2898" s="179" t="s">
        <v>812</v>
      </c>
      <c r="C2898" s="179" t="s">
        <v>426</v>
      </c>
      <c r="D2898" s="179" t="s">
        <v>185</v>
      </c>
      <c r="E2898" s="179" t="s">
        <v>795</v>
      </c>
      <c r="F2898" s="37">
        <v>306.32000000000005</v>
      </c>
      <c r="G2898" s="179">
        <v>2</v>
      </c>
      <c r="H2898" s="179">
        <v>2</v>
      </c>
      <c r="I2898" s="37">
        <f>Table1[[#This Row],[SumOfPaid]]*Table1[[#This Row],[Actuarial Factor 6/13/22]]</f>
        <v>341.52880695340662</v>
      </c>
      <c r="J2898" s="33">
        <v>1.1149412606209408</v>
      </c>
      <c r="K2898" s="180" t="s">
        <v>354</v>
      </c>
      <c r="L2898" s="180" t="s">
        <v>805</v>
      </c>
      <c r="M2898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898" s="181" t="str">
        <f>IFERROR(IF(Table1[[#This Row],[Medicare Rate in CR]]&gt;0,"Y","N"),"N")</f>
        <v>Y</v>
      </c>
      <c r="O2898" s="40">
        <f>Table1[[#This Row],[Medicare Rate in CR]]*Table1[[#This Row],[SumOfUnits]]*Table1[[#This Row],[Actuarial Factor 6/13/22]]</f>
        <v>550.33500624249643</v>
      </c>
      <c r="P289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550.33500624249643</v>
      </c>
      <c r="Q2898" s="40">
        <f>Table1[[#This Row],[Trended Medicare Pricing for all RHCs]]-Table1[[#This Row],[SumOfSFY23 Estimated Payment 6/13/2022]]</f>
        <v>208.80619928908982</v>
      </c>
      <c r="R2898" s="181">
        <f>Table1[[#This Row],[SumOfUnits]]*Table1[[#This Row],[Actuarial Factor 6/13/22]]</f>
        <v>2.2298825212418816</v>
      </c>
    </row>
    <row r="2899" spans="1:18" x14ac:dyDescent="0.2">
      <c r="A2899" s="179" t="s">
        <v>128</v>
      </c>
      <c r="B2899" s="179" t="s">
        <v>812</v>
      </c>
      <c r="C2899" s="179" t="s">
        <v>413</v>
      </c>
      <c r="D2899" s="179" t="s">
        <v>184</v>
      </c>
      <c r="E2899" s="179" t="s">
        <v>786</v>
      </c>
      <c r="F2899" s="37">
        <v>445.91</v>
      </c>
      <c r="G2899" s="179">
        <v>3</v>
      </c>
      <c r="H2899" s="179">
        <v>3</v>
      </c>
      <c r="I2899" s="37">
        <f>Table1[[#This Row],[SumOfPaid]]*Table1[[#This Row],[Actuarial Factor 6/13/22]]</f>
        <v>633.81554130428799</v>
      </c>
      <c r="J2899" s="33">
        <v>1.4213979083319235</v>
      </c>
      <c r="K2899" s="180" t="s">
        <v>354</v>
      </c>
      <c r="L2899" s="180" t="s">
        <v>805</v>
      </c>
      <c r="M2899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899" s="181" t="str">
        <f>IFERROR(IF(Table1[[#This Row],[Medicare Rate in CR]]&gt;0,"Y","N"),"N")</f>
        <v>Y</v>
      </c>
      <c r="O2899" s="40">
        <f>Table1[[#This Row],[Medicare Rate in CR]]*Table1[[#This Row],[SumOfUnits]]*Table1[[#This Row],[Actuarial Factor 6/13/22]]</f>
        <v>1052.4030113289564</v>
      </c>
      <c r="P289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1052.4030113289564</v>
      </c>
      <c r="Q2899" s="40">
        <f>Table1[[#This Row],[Trended Medicare Pricing for all RHCs]]-Table1[[#This Row],[SumOfSFY23 Estimated Payment 6/13/2022]]</f>
        <v>418.58747002466839</v>
      </c>
      <c r="R2899" s="181">
        <f>Table1[[#This Row],[SumOfUnits]]*Table1[[#This Row],[Actuarial Factor 6/13/22]]</f>
        <v>4.2641937249957707</v>
      </c>
    </row>
    <row r="2900" spans="1:18" x14ac:dyDescent="0.2">
      <c r="A2900" s="179" t="s">
        <v>128</v>
      </c>
      <c r="B2900" s="179" t="s">
        <v>812</v>
      </c>
      <c r="C2900" s="179" t="s">
        <v>413</v>
      </c>
      <c r="D2900" s="179" t="s">
        <v>184</v>
      </c>
      <c r="E2900" s="179" t="s">
        <v>789</v>
      </c>
      <c r="F2900" s="37">
        <v>498.63000000000005</v>
      </c>
      <c r="G2900" s="179">
        <v>4</v>
      </c>
      <c r="H2900" s="179">
        <v>4</v>
      </c>
      <c r="I2900" s="37">
        <f>Table1[[#This Row],[SumOfPaid]]*Table1[[#This Row],[Actuarial Factor 6/13/22]]</f>
        <v>753.62155631608857</v>
      </c>
      <c r="J2900" s="33">
        <v>1.5113843056296021</v>
      </c>
      <c r="K2900" s="180" t="s">
        <v>354</v>
      </c>
      <c r="L2900" s="180" t="s">
        <v>805</v>
      </c>
      <c r="M2900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00" s="181" t="str">
        <f>IFERROR(IF(Table1[[#This Row],[Medicare Rate in CR]]&gt;0,"Y","N"),"N")</f>
        <v>Y</v>
      </c>
      <c r="O2900" s="40">
        <f>Table1[[#This Row],[Medicare Rate in CR]]*Table1[[#This Row],[SumOfUnits]]*Table1[[#This Row],[Actuarial Factor 6/13/22]]</f>
        <v>1492.0385865175433</v>
      </c>
      <c r="P290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1492.0385865175433</v>
      </c>
      <c r="Q2900" s="40">
        <f>Table1[[#This Row],[Trended Medicare Pricing for all RHCs]]-Table1[[#This Row],[SumOfSFY23 Estimated Payment 6/13/2022]]</f>
        <v>738.41703020145474</v>
      </c>
      <c r="R2900" s="181">
        <f>Table1[[#This Row],[SumOfUnits]]*Table1[[#This Row],[Actuarial Factor 6/13/22]]</f>
        <v>6.0455372225184085</v>
      </c>
    </row>
    <row r="2901" spans="1:18" x14ac:dyDescent="0.2">
      <c r="A2901" s="179" t="s">
        <v>128</v>
      </c>
      <c r="B2901" s="179" t="s">
        <v>812</v>
      </c>
      <c r="C2901" s="179" t="s">
        <v>413</v>
      </c>
      <c r="D2901" s="179" t="s">
        <v>184</v>
      </c>
      <c r="E2901" s="179" t="s">
        <v>788</v>
      </c>
      <c r="F2901" s="37">
        <v>154.30000000000001</v>
      </c>
      <c r="G2901" s="179">
        <v>1</v>
      </c>
      <c r="H2901" s="179">
        <v>1</v>
      </c>
      <c r="I2901" s="37">
        <f>Table1[[#This Row],[SumOfPaid]]*Table1[[#This Row],[Actuarial Factor 6/13/22]]</f>
        <v>336.86327331532084</v>
      </c>
      <c r="J2901" s="33">
        <v>2.1831709223287157</v>
      </c>
      <c r="K2901" s="180" t="s">
        <v>354</v>
      </c>
      <c r="L2901" s="180" t="s">
        <v>805</v>
      </c>
      <c r="M2901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01" s="181" t="str">
        <f>IFERROR(IF(Table1[[#This Row],[Medicare Rate in CR]]&gt;0,"Y","N"),"N")</f>
        <v>Y</v>
      </c>
      <c r="O2901" s="40">
        <f>Table1[[#This Row],[Medicare Rate in CR]]*Table1[[#This Row],[SumOfUnits]]*Table1[[#This Row],[Actuarial Factor 6/13/22]]</f>
        <v>538.806583630727</v>
      </c>
      <c r="P290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538.806583630727</v>
      </c>
      <c r="Q2901" s="40">
        <f>Table1[[#This Row],[Trended Medicare Pricing for all RHCs]]-Table1[[#This Row],[SumOfSFY23 Estimated Payment 6/13/2022]]</f>
        <v>201.94331031540617</v>
      </c>
      <c r="R2901" s="181">
        <f>Table1[[#This Row],[SumOfUnits]]*Table1[[#This Row],[Actuarial Factor 6/13/22]]</f>
        <v>2.1831709223287157</v>
      </c>
    </row>
    <row r="2902" spans="1:18" x14ac:dyDescent="0.2">
      <c r="A2902" s="179" t="s">
        <v>128</v>
      </c>
      <c r="B2902" s="179" t="s">
        <v>812</v>
      </c>
      <c r="C2902" s="179" t="s">
        <v>413</v>
      </c>
      <c r="D2902" s="179" t="s">
        <v>185</v>
      </c>
      <c r="E2902" s="179" t="s">
        <v>795</v>
      </c>
      <c r="F2902" s="37">
        <v>377.03000000000003</v>
      </c>
      <c r="G2902" s="179">
        <v>3</v>
      </c>
      <c r="H2902" s="179">
        <v>3</v>
      </c>
      <c r="I2902" s="37">
        <f>Table1[[#This Row],[SumOfPaid]]*Table1[[#This Row],[Actuarial Factor 6/13/22]]</f>
        <v>455.75616015922071</v>
      </c>
      <c r="J2902" s="33">
        <v>1.2088060901233872</v>
      </c>
      <c r="K2902" s="180" t="s">
        <v>354</v>
      </c>
      <c r="L2902" s="180" t="s">
        <v>805</v>
      </c>
      <c r="M2902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02" s="181" t="str">
        <f>IFERROR(IF(Table1[[#This Row],[Medicare Rate in CR]]&gt;0,"Y","N"),"N")</f>
        <v>Y</v>
      </c>
      <c r="O2902" s="40">
        <f>Table1[[#This Row],[Medicare Rate in CR]]*Table1[[#This Row],[SumOfUnits]]*Table1[[#This Row],[Actuarial Factor 6/13/22]]</f>
        <v>895.00002912735602</v>
      </c>
      <c r="P290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895.00002912735602</v>
      </c>
      <c r="Q2902" s="40">
        <f>Table1[[#This Row],[Trended Medicare Pricing for all RHCs]]-Table1[[#This Row],[SumOfSFY23 Estimated Payment 6/13/2022]]</f>
        <v>439.2438689681353</v>
      </c>
      <c r="R2902" s="181">
        <f>Table1[[#This Row],[SumOfUnits]]*Table1[[#This Row],[Actuarial Factor 6/13/22]]</f>
        <v>3.626418270370162</v>
      </c>
    </row>
    <row r="2903" spans="1:18" x14ac:dyDescent="0.2">
      <c r="A2903" s="179" t="s">
        <v>128</v>
      </c>
      <c r="B2903" s="179" t="s">
        <v>812</v>
      </c>
      <c r="C2903" s="179" t="s">
        <v>424</v>
      </c>
      <c r="D2903" s="179" t="s">
        <v>185</v>
      </c>
      <c r="E2903" s="179" t="s">
        <v>795</v>
      </c>
      <c r="F2903" s="37">
        <v>760.1</v>
      </c>
      <c r="G2903" s="179">
        <v>5</v>
      </c>
      <c r="H2903" s="179">
        <v>5</v>
      </c>
      <c r="I2903" s="37">
        <f>Table1[[#This Row],[SumOfPaid]]*Table1[[#This Row],[Actuarial Factor 6/13/22]]</f>
        <v>888.04807818169013</v>
      </c>
      <c r="J2903" s="33">
        <v>1.1683305856883175</v>
      </c>
      <c r="K2903" s="180" t="s">
        <v>354</v>
      </c>
      <c r="L2903" s="180" t="s">
        <v>805</v>
      </c>
      <c r="M2903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03" s="181" t="str">
        <f>IFERROR(IF(Table1[[#This Row],[Medicare Rate in CR]]&gt;0,"Y","N"),"N")</f>
        <v>Y</v>
      </c>
      <c r="O2903" s="40">
        <f>Table1[[#This Row],[Medicare Rate in CR]]*Table1[[#This Row],[SumOfUnits]]*Table1[[#This Row],[Actuarial Factor 6/13/22]]</f>
        <v>1441.7199427393839</v>
      </c>
      <c r="P290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1441.7199427393839</v>
      </c>
      <c r="Q2903" s="40">
        <f>Table1[[#This Row],[Trended Medicare Pricing for all RHCs]]-Table1[[#This Row],[SumOfSFY23 Estimated Payment 6/13/2022]]</f>
        <v>553.67186455769377</v>
      </c>
      <c r="R2903" s="181">
        <f>Table1[[#This Row],[SumOfUnits]]*Table1[[#This Row],[Actuarial Factor 6/13/22]]</f>
        <v>5.8416529284415875</v>
      </c>
    </row>
    <row r="2904" spans="1:18" x14ac:dyDescent="0.2">
      <c r="A2904" s="179" t="s">
        <v>128</v>
      </c>
      <c r="B2904" s="179" t="s">
        <v>812</v>
      </c>
      <c r="C2904" s="179" t="s">
        <v>381</v>
      </c>
      <c r="D2904" s="179" t="s">
        <v>184</v>
      </c>
      <c r="E2904" s="179" t="s">
        <v>792</v>
      </c>
      <c r="F2904" s="37">
        <v>8287.01</v>
      </c>
      <c r="G2904" s="179">
        <v>55</v>
      </c>
      <c r="H2904" s="179">
        <v>55</v>
      </c>
      <c r="I2904" s="37">
        <f>Table1[[#This Row],[SumOfPaid]]*Table1[[#This Row],[Actuarial Factor 6/13/22]]</f>
        <v>11758.747696485827</v>
      </c>
      <c r="J2904" s="33">
        <v>1.4189373123099678</v>
      </c>
      <c r="K2904" s="180" t="s">
        <v>354</v>
      </c>
      <c r="L2904" s="180" t="s">
        <v>805</v>
      </c>
      <c r="M2904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04" s="181" t="str">
        <f>IFERROR(IF(Table1[[#This Row],[Medicare Rate in CR]]&gt;0,"Y","N"),"N")</f>
        <v>Y</v>
      </c>
      <c r="O2904" s="40">
        <f>Table1[[#This Row],[Medicare Rate in CR]]*Table1[[#This Row],[SumOfUnits]]*Table1[[#This Row],[Actuarial Factor 6/13/22]]</f>
        <v>19260.655077295502</v>
      </c>
      <c r="P290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19260.655077295502</v>
      </c>
      <c r="Q2904" s="40">
        <f>Table1[[#This Row],[Trended Medicare Pricing for all RHCs]]-Table1[[#This Row],[SumOfSFY23 Estimated Payment 6/13/2022]]</f>
        <v>7501.9073808096746</v>
      </c>
      <c r="R2904" s="181">
        <f>Table1[[#This Row],[SumOfUnits]]*Table1[[#This Row],[Actuarial Factor 6/13/22]]</f>
        <v>78.041552177048231</v>
      </c>
    </row>
    <row r="2905" spans="1:18" x14ac:dyDescent="0.2">
      <c r="A2905" s="179" t="s">
        <v>128</v>
      </c>
      <c r="B2905" s="179" t="s">
        <v>812</v>
      </c>
      <c r="C2905" s="179" t="s">
        <v>381</v>
      </c>
      <c r="D2905" s="179" t="s">
        <v>184</v>
      </c>
      <c r="E2905" s="179" t="s">
        <v>786</v>
      </c>
      <c r="F2905" s="37">
        <v>67861.530000000042</v>
      </c>
      <c r="G2905" s="179">
        <v>451</v>
      </c>
      <c r="H2905" s="179">
        <v>451</v>
      </c>
      <c r="I2905" s="37">
        <f>Table1[[#This Row],[SumOfPaid]]*Table1[[#This Row],[Actuarial Factor 6/13/22]]</f>
        <v>92158.120382867186</v>
      </c>
      <c r="J2905" s="33">
        <v>1.3580318684660828</v>
      </c>
      <c r="K2905" s="180" t="s">
        <v>354</v>
      </c>
      <c r="L2905" s="180" t="s">
        <v>805</v>
      </c>
      <c r="M2905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05" s="181" t="str">
        <f>IFERROR(IF(Table1[[#This Row],[Medicare Rate in CR]]&gt;0,"Y","N"),"N")</f>
        <v>Y</v>
      </c>
      <c r="O2905" s="40">
        <f>Table1[[#This Row],[Medicare Rate in CR]]*Table1[[#This Row],[SumOfUnits]]*Table1[[#This Row],[Actuarial Factor 6/13/22]]</f>
        <v>151158.1815769806</v>
      </c>
      <c r="P290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151158.1815769806</v>
      </c>
      <c r="Q2905" s="40">
        <f>Table1[[#This Row],[Trended Medicare Pricing for all RHCs]]-Table1[[#This Row],[SumOfSFY23 Estimated Payment 6/13/2022]]</f>
        <v>59000.061194113412</v>
      </c>
      <c r="R2905" s="181">
        <f>Table1[[#This Row],[SumOfUnits]]*Table1[[#This Row],[Actuarial Factor 6/13/22]]</f>
        <v>612.47237267820333</v>
      </c>
    </row>
    <row r="2906" spans="1:18" x14ac:dyDescent="0.2">
      <c r="A2906" s="179" t="s">
        <v>128</v>
      </c>
      <c r="B2906" s="179" t="s">
        <v>812</v>
      </c>
      <c r="C2906" s="179" t="s">
        <v>381</v>
      </c>
      <c r="D2906" s="179" t="s">
        <v>184</v>
      </c>
      <c r="E2906" s="179" t="s">
        <v>790</v>
      </c>
      <c r="F2906" s="37">
        <v>32881.329999999994</v>
      </c>
      <c r="G2906" s="179">
        <v>218</v>
      </c>
      <c r="H2906" s="179">
        <v>218</v>
      </c>
      <c r="I2906" s="37">
        <f>Table1[[#This Row],[SumOfPaid]]*Table1[[#This Row],[Actuarial Factor 6/13/22]]</f>
        <v>67343.324587787662</v>
      </c>
      <c r="J2906" s="33">
        <v>2.048071795994495</v>
      </c>
      <c r="K2906" s="180" t="s">
        <v>354</v>
      </c>
      <c r="L2906" s="180" t="s">
        <v>805</v>
      </c>
      <c r="M2906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06" s="181" t="str">
        <f>IFERROR(IF(Table1[[#This Row],[Medicare Rate in CR]]&gt;0,"Y","N"),"N")</f>
        <v>Y</v>
      </c>
      <c r="O2906" s="40">
        <f>Table1[[#This Row],[Medicare Rate in CR]]*Table1[[#This Row],[SumOfUnits]]*Table1[[#This Row],[Actuarial Factor 6/13/22]]</f>
        <v>110191.17799681422</v>
      </c>
      <c r="P290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110191.17799681422</v>
      </c>
      <c r="Q2906" s="40">
        <f>Table1[[#This Row],[Trended Medicare Pricing for all RHCs]]-Table1[[#This Row],[SumOfSFY23 Estimated Payment 6/13/2022]]</f>
        <v>42847.85340902656</v>
      </c>
      <c r="R2906" s="181">
        <f>Table1[[#This Row],[SumOfUnits]]*Table1[[#This Row],[Actuarial Factor 6/13/22]]</f>
        <v>446.4796515267999</v>
      </c>
    </row>
    <row r="2907" spans="1:18" x14ac:dyDescent="0.2">
      <c r="A2907" s="179" t="s">
        <v>128</v>
      </c>
      <c r="B2907" s="179" t="s">
        <v>812</v>
      </c>
      <c r="C2907" s="179" t="s">
        <v>381</v>
      </c>
      <c r="D2907" s="179" t="s">
        <v>184</v>
      </c>
      <c r="E2907" s="179" t="s">
        <v>789</v>
      </c>
      <c r="F2907" s="37">
        <v>128201.81999999992</v>
      </c>
      <c r="G2907" s="179">
        <v>845</v>
      </c>
      <c r="H2907" s="179">
        <v>845</v>
      </c>
      <c r="I2907" s="37">
        <f>Table1[[#This Row],[SumOfPaid]]*Table1[[#This Row],[Actuarial Factor 6/13/22]]</f>
        <v>190551.6330314262</v>
      </c>
      <c r="J2907" s="33">
        <v>1.4863410911906423</v>
      </c>
      <c r="K2907" s="180" t="s">
        <v>354</v>
      </c>
      <c r="L2907" s="180" t="s">
        <v>805</v>
      </c>
      <c r="M2907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07" s="181" t="str">
        <f>IFERROR(IF(Table1[[#This Row],[Medicare Rate in CR]]&gt;0,"Y","N"),"N")</f>
        <v>Y</v>
      </c>
      <c r="O2907" s="40">
        <f>Table1[[#This Row],[Medicare Rate in CR]]*Table1[[#This Row],[SumOfUnits]]*Table1[[#This Row],[Actuarial Factor 6/13/22]]</f>
        <v>309970.48920344369</v>
      </c>
      <c r="P290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309970.48920344369</v>
      </c>
      <c r="Q2907" s="40">
        <f>Table1[[#This Row],[Trended Medicare Pricing for all RHCs]]-Table1[[#This Row],[SumOfSFY23 Estimated Payment 6/13/2022]]</f>
        <v>119418.85617201749</v>
      </c>
      <c r="R2907" s="181">
        <f>Table1[[#This Row],[SumOfUnits]]*Table1[[#This Row],[Actuarial Factor 6/13/22]]</f>
        <v>1255.9582220560928</v>
      </c>
    </row>
    <row r="2908" spans="1:18" x14ac:dyDescent="0.2">
      <c r="A2908" s="179" t="s">
        <v>128</v>
      </c>
      <c r="B2908" s="179" t="s">
        <v>812</v>
      </c>
      <c r="C2908" s="179" t="s">
        <v>381</v>
      </c>
      <c r="D2908" s="179" t="s">
        <v>184</v>
      </c>
      <c r="E2908" s="179" t="s">
        <v>791</v>
      </c>
      <c r="F2908" s="37">
        <v>4362.1500000000005</v>
      </c>
      <c r="G2908" s="179">
        <v>29</v>
      </c>
      <c r="H2908" s="179">
        <v>29</v>
      </c>
      <c r="I2908" s="37">
        <f>Table1[[#This Row],[SumOfPaid]]*Table1[[#This Row],[Actuarial Factor 6/13/22]]</f>
        <v>7057.6576898238582</v>
      </c>
      <c r="J2908" s="33">
        <v>1.6179309949964713</v>
      </c>
      <c r="K2908" s="180" t="s">
        <v>354</v>
      </c>
      <c r="L2908" s="180" t="s">
        <v>805</v>
      </c>
      <c r="M2908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08" s="181" t="str">
        <f>IFERROR(IF(Table1[[#This Row],[Medicare Rate in CR]]&gt;0,"Y","N"),"N")</f>
        <v>Y</v>
      </c>
      <c r="O2908" s="40">
        <f>Table1[[#This Row],[Medicare Rate in CR]]*Table1[[#This Row],[SumOfUnits]]*Table1[[#This Row],[Actuarial Factor 6/13/22]]</f>
        <v>11579.855717388746</v>
      </c>
      <c r="P290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11579.855717388746</v>
      </c>
      <c r="Q2908" s="40">
        <f>Table1[[#This Row],[Trended Medicare Pricing for all RHCs]]-Table1[[#This Row],[SumOfSFY23 Estimated Payment 6/13/2022]]</f>
        <v>4522.1980275648875</v>
      </c>
      <c r="R2908" s="181">
        <f>Table1[[#This Row],[SumOfUnits]]*Table1[[#This Row],[Actuarial Factor 6/13/22]]</f>
        <v>46.919998854897671</v>
      </c>
    </row>
    <row r="2909" spans="1:18" x14ac:dyDescent="0.2">
      <c r="A2909" s="179" t="s">
        <v>128</v>
      </c>
      <c r="B2909" s="179" t="s">
        <v>812</v>
      </c>
      <c r="C2909" s="179" t="s">
        <v>381</v>
      </c>
      <c r="D2909" s="179" t="s">
        <v>184</v>
      </c>
      <c r="E2909" s="179" t="s">
        <v>788</v>
      </c>
      <c r="F2909" s="37">
        <v>28421.640000000014</v>
      </c>
      <c r="G2909" s="179">
        <v>186</v>
      </c>
      <c r="H2909" s="179">
        <v>186</v>
      </c>
      <c r="I2909" s="37">
        <f>Table1[[#This Row],[SumOfPaid]]*Table1[[#This Row],[Actuarial Factor 6/13/22]]</f>
        <v>52144.361187368646</v>
      </c>
      <c r="J2909" s="33">
        <v>1.8346710882049249</v>
      </c>
      <c r="K2909" s="180" t="s">
        <v>354</v>
      </c>
      <c r="L2909" s="180" t="s">
        <v>805</v>
      </c>
      <c r="M2909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09" s="181" t="str">
        <f>IFERROR(IF(Table1[[#This Row],[Medicare Rate in CR]]&gt;0,"Y","N"),"N")</f>
        <v>Y</v>
      </c>
      <c r="O2909" s="40">
        <f>Table1[[#This Row],[Medicare Rate in CR]]*Table1[[#This Row],[SumOfUnits]]*Table1[[#This Row],[Actuarial Factor 6/13/22]]</f>
        <v>84220.209369829434</v>
      </c>
      <c r="P290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84220.209369829434</v>
      </c>
      <c r="Q2909" s="40">
        <f>Table1[[#This Row],[Trended Medicare Pricing for all RHCs]]-Table1[[#This Row],[SumOfSFY23 Estimated Payment 6/13/2022]]</f>
        <v>32075.848182460788</v>
      </c>
      <c r="R2909" s="181">
        <f>Table1[[#This Row],[SumOfUnits]]*Table1[[#This Row],[Actuarial Factor 6/13/22]]</f>
        <v>341.24882240611601</v>
      </c>
    </row>
    <row r="2910" spans="1:18" x14ac:dyDescent="0.2">
      <c r="A2910" s="179" t="s">
        <v>128</v>
      </c>
      <c r="B2910" s="179" t="s">
        <v>812</v>
      </c>
      <c r="C2910" s="179" t="s">
        <v>381</v>
      </c>
      <c r="D2910" s="179" t="s">
        <v>184</v>
      </c>
      <c r="E2910" s="179" t="s">
        <v>787</v>
      </c>
      <c r="F2910" s="37">
        <v>17638.780000000002</v>
      </c>
      <c r="G2910" s="179">
        <v>117</v>
      </c>
      <c r="H2910" s="179">
        <v>117</v>
      </c>
      <c r="I2910" s="37">
        <f>Table1[[#This Row],[SumOfPaid]]*Table1[[#This Row],[Actuarial Factor 6/13/22]]</f>
        <v>21346.265904037617</v>
      </c>
      <c r="J2910" s="33">
        <v>1.210189474784402</v>
      </c>
      <c r="K2910" s="180" t="s">
        <v>354</v>
      </c>
      <c r="L2910" s="180" t="s">
        <v>805</v>
      </c>
      <c r="M2910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10" s="181" t="str">
        <f>IFERROR(IF(Table1[[#This Row],[Medicare Rate in CR]]&gt;0,"Y","N"),"N")</f>
        <v>Y</v>
      </c>
      <c r="O2910" s="40">
        <f>Table1[[#This Row],[Medicare Rate in CR]]*Table1[[#This Row],[SumOfUnits]]*Table1[[#This Row],[Actuarial Factor 6/13/22]]</f>
        <v>34944.947198084483</v>
      </c>
      <c r="P291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34944.947198084483</v>
      </c>
      <c r="Q2910" s="40">
        <f>Table1[[#This Row],[Trended Medicare Pricing for all RHCs]]-Table1[[#This Row],[SumOfSFY23 Estimated Payment 6/13/2022]]</f>
        <v>13598.681294046866</v>
      </c>
      <c r="R2910" s="181">
        <f>Table1[[#This Row],[SumOfUnits]]*Table1[[#This Row],[Actuarial Factor 6/13/22]]</f>
        <v>141.59216854977504</v>
      </c>
    </row>
    <row r="2911" spans="1:18" x14ac:dyDescent="0.2">
      <c r="A2911" s="179" t="s">
        <v>128</v>
      </c>
      <c r="B2911" s="179" t="s">
        <v>812</v>
      </c>
      <c r="C2911" s="179" t="s">
        <v>381</v>
      </c>
      <c r="D2911" s="179" t="s">
        <v>2</v>
      </c>
      <c r="E2911" s="179" t="s">
        <v>802</v>
      </c>
      <c r="F2911" s="37">
        <v>1740.7399999999998</v>
      </c>
      <c r="G2911" s="179">
        <v>10</v>
      </c>
      <c r="H2911" s="179">
        <v>10</v>
      </c>
      <c r="I2911" s="37">
        <f>Table1[[#This Row],[SumOfPaid]]*Table1[[#This Row],[Actuarial Factor 6/13/22]]</f>
        <v>2286.6279312680886</v>
      </c>
      <c r="J2911" s="33">
        <v>1.3135953280030843</v>
      </c>
      <c r="K2911" s="180" t="s">
        <v>354</v>
      </c>
      <c r="L2911" s="180" t="s">
        <v>805</v>
      </c>
      <c r="M2911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11" s="181" t="str">
        <f>IFERROR(IF(Table1[[#This Row],[Medicare Rate in CR]]&gt;0,"Y","N"),"N")</f>
        <v>Y</v>
      </c>
      <c r="O2911" s="40">
        <f>Table1[[#This Row],[Medicare Rate in CR]]*Table1[[#This Row],[SumOfUnits]]*Table1[[#This Row],[Actuarial Factor 6/13/22]]</f>
        <v>3241.9532695116122</v>
      </c>
      <c r="P291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3241.9532695116122</v>
      </c>
      <c r="Q2911" s="40">
        <f>Table1[[#This Row],[Trended Medicare Pricing for all RHCs]]-Table1[[#This Row],[SumOfSFY23 Estimated Payment 6/13/2022]]</f>
        <v>955.32533824352367</v>
      </c>
      <c r="R2911" s="181">
        <f>Table1[[#This Row],[SumOfUnits]]*Table1[[#This Row],[Actuarial Factor 6/13/22]]</f>
        <v>13.135953280030844</v>
      </c>
    </row>
    <row r="2912" spans="1:18" x14ac:dyDescent="0.2">
      <c r="A2912" s="179" t="s">
        <v>128</v>
      </c>
      <c r="B2912" s="179" t="s">
        <v>812</v>
      </c>
      <c r="C2912" s="179" t="s">
        <v>381</v>
      </c>
      <c r="D2912" s="179" t="s">
        <v>2</v>
      </c>
      <c r="E2912" s="179" t="s">
        <v>800</v>
      </c>
      <c r="F2912" s="37">
        <v>90.62</v>
      </c>
      <c r="G2912" s="179">
        <v>1</v>
      </c>
      <c r="H2912" s="179">
        <v>1</v>
      </c>
      <c r="I2912" s="37">
        <f>Table1[[#This Row],[SumOfPaid]]*Table1[[#This Row],[Actuarial Factor 6/13/22]]</f>
        <v>119.23217937277151</v>
      </c>
      <c r="J2912" s="33">
        <v>1.3157380200040996</v>
      </c>
      <c r="K2912" s="180" t="s">
        <v>354</v>
      </c>
      <c r="L2912" s="180" t="s">
        <v>805</v>
      </c>
      <c r="M2912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12" s="181" t="str">
        <f>IFERROR(IF(Table1[[#This Row],[Medicare Rate in CR]]&gt;0,"Y","N"),"N")</f>
        <v>Y</v>
      </c>
      <c r="O2912" s="40">
        <f>Table1[[#This Row],[Medicare Rate in CR]]*Table1[[#This Row],[SumOfUnits]]*Table1[[#This Row],[Actuarial Factor 6/13/22]]</f>
        <v>324.72414333701181</v>
      </c>
      <c r="P291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324.72414333701181</v>
      </c>
      <c r="Q2912" s="40">
        <f>Table1[[#This Row],[Trended Medicare Pricing for all RHCs]]-Table1[[#This Row],[SumOfSFY23 Estimated Payment 6/13/2022]]</f>
        <v>205.49196396424031</v>
      </c>
      <c r="R2912" s="181">
        <f>Table1[[#This Row],[SumOfUnits]]*Table1[[#This Row],[Actuarial Factor 6/13/22]]</f>
        <v>1.3157380200040996</v>
      </c>
    </row>
    <row r="2913" spans="1:18" x14ac:dyDescent="0.2">
      <c r="A2913" s="179" t="s">
        <v>128</v>
      </c>
      <c r="B2913" s="179" t="s">
        <v>812</v>
      </c>
      <c r="C2913" s="179" t="s">
        <v>381</v>
      </c>
      <c r="D2913" s="179" t="s">
        <v>2</v>
      </c>
      <c r="E2913" s="179" t="s">
        <v>798</v>
      </c>
      <c r="F2913" s="37">
        <v>5510.4000000000015</v>
      </c>
      <c r="G2913" s="179">
        <v>38</v>
      </c>
      <c r="H2913" s="179">
        <v>38</v>
      </c>
      <c r="I2913" s="37">
        <f>Table1[[#This Row],[SumOfPaid]]*Table1[[#This Row],[Actuarial Factor 6/13/22]]</f>
        <v>8237.5510575163717</v>
      </c>
      <c r="J2913" s="33">
        <v>1.4949098173483539</v>
      </c>
      <c r="K2913" s="180" t="s">
        <v>354</v>
      </c>
      <c r="L2913" s="180" t="s">
        <v>805</v>
      </c>
      <c r="M2913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13" s="181" t="str">
        <f>IFERROR(IF(Table1[[#This Row],[Medicare Rate in CR]]&gt;0,"Y","N"),"N")</f>
        <v>Y</v>
      </c>
      <c r="O2913" s="40">
        <f>Table1[[#This Row],[Medicare Rate in CR]]*Table1[[#This Row],[SumOfUnits]]*Table1[[#This Row],[Actuarial Factor 6/13/22]]</f>
        <v>14019.862231019802</v>
      </c>
      <c r="P291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14019.862231019802</v>
      </c>
      <c r="Q2913" s="40">
        <f>Table1[[#This Row],[Trended Medicare Pricing for all RHCs]]-Table1[[#This Row],[SumOfSFY23 Estimated Payment 6/13/2022]]</f>
        <v>5782.3111735034308</v>
      </c>
      <c r="R2913" s="181">
        <f>Table1[[#This Row],[SumOfUnits]]*Table1[[#This Row],[Actuarial Factor 6/13/22]]</f>
        <v>56.806573059237451</v>
      </c>
    </row>
    <row r="2914" spans="1:18" x14ac:dyDescent="0.2">
      <c r="A2914" s="179" t="s">
        <v>128</v>
      </c>
      <c r="B2914" s="179" t="s">
        <v>812</v>
      </c>
      <c r="C2914" s="179" t="s">
        <v>381</v>
      </c>
      <c r="D2914" s="179" t="s">
        <v>2</v>
      </c>
      <c r="E2914" s="179" t="s">
        <v>799</v>
      </c>
      <c r="F2914" s="37">
        <v>15561.110000000002</v>
      </c>
      <c r="G2914" s="179">
        <v>109</v>
      </c>
      <c r="H2914" s="179">
        <v>109</v>
      </c>
      <c r="I2914" s="37">
        <f>Table1[[#This Row],[SumOfPaid]]*Table1[[#This Row],[Actuarial Factor 6/13/22]]</f>
        <v>18512.433607287301</v>
      </c>
      <c r="J2914" s="33">
        <v>1.1896602239356511</v>
      </c>
      <c r="K2914" s="180" t="s">
        <v>354</v>
      </c>
      <c r="L2914" s="180" t="s">
        <v>805</v>
      </c>
      <c r="M2914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14" s="181" t="str">
        <f>IFERROR(IF(Table1[[#This Row],[Medicare Rate in CR]]&gt;0,"Y","N"),"N")</f>
        <v>Y</v>
      </c>
      <c r="O2914" s="40">
        <f>Table1[[#This Row],[Medicare Rate in CR]]*Table1[[#This Row],[SumOfUnits]]*Table1[[#This Row],[Actuarial Factor 6/13/22]]</f>
        <v>32003.287616137739</v>
      </c>
      <c r="P291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32003.287616137739</v>
      </c>
      <c r="Q2914" s="40">
        <f>Table1[[#This Row],[Trended Medicare Pricing for all RHCs]]-Table1[[#This Row],[SumOfSFY23 Estimated Payment 6/13/2022]]</f>
        <v>13490.854008850438</v>
      </c>
      <c r="R2914" s="181">
        <f>Table1[[#This Row],[SumOfUnits]]*Table1[[#This Row],[Actuarial Factor 6/13/22]]</f>
        <v>129.67296440898596</v>
      </c>
    </row>
    <row r="2915" spans="1:18" x14ac:dyDescent="0.2">
      <c r="A2915" s="179" t="s">
        <v>128</v>
      </c>
      <c r="B2915" s="179" t="s">
        <v>812</v>
      </c>
      <c r="C2915" s="179" t="s">
        <v>381</v>
      </c>
      <c r="D2915" s="179" t="s">
        <v>2</v>
      </c>
      <c r="E2915" s="179" t="s">
        <v>803</v>
      </c>
      <c r="F2915" s="37">
        <v>301.94</v>
      </c>
      <c r="G2915" s="179">
        <v>2</v>
      </c>
      <c r="H2915" s="179">
        <v>2</v>
      </c>
      <c r="I2915" s="37">
        <f>Table1[[#This Row],[SumOfPaid]]*Table1[[#This Row],[Actuarial Factor 6/13/22]]</f>
        <v>654.9457938982905</v>
      </c>
      <c r="J2915" s="33">
        <v>2.1691256338951135</v>
      </c>
      <c r="K2915" s="180" t="s">
        <v>354</v>
      </c>
      <c r="L2915" s="180" t="s">
        <v>805</v>
      </c>
      <c r="M2915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15" s="181" t="str">
        <f>IFERROR(IF(Table1[[#This Row],[Medicare Rate in CR]]&gt;0,"Y","N"),"N")</f>
        <v>Y</v>
      </c>
      <c r="O2915" s="40">
        <f>Table1[[#This Row],[Medicare Rate in CR]]*Table1[[#This Row],[SumOfUnits]]*Table1[[#This Row],[Actuarial Factor 6/13/22]]</f>
        <v>1070.6804128906281</v>
      </c>
      <c r="P291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1070.6804128906281</v>
      </c>
      <c r="Q2915" s="40">
        <f>Table1[[#This Row],[Trended Medicare Pricing for all RHCs]]-Table1[[#This Row],[SumOfSFY23 Estimated Payment 6/13/2022]]</f>
        <v>415.73461899233757</v>
      </c>
      <c r="R2915" s="181">
        <f>Table1[[#This Row],[SumOfUnits]]*Table1[[#This Row],[Actuarial Factor 6/13/22]]</f>
        <v>4.338251267790227</v>
      </c>
    </row>
    <row r="2916" spans="1:18" x14ac:dyDescent="0.2">
      <c r="A2916" s="179" t="s">
        <v>128</v>
      </c>
      <c r="B2916" s="179" t="s">
        <v>812</v>
      </c>
      <c r="C2916" s="179" t="s">
        <v>381</v>
      </c>
      <c r="D2916" s="179" t="s">
        <v>185</v>
      </c>
      <c r="E2916" s="179" t="s">
        <v>794</v>
      </c>
      <c r="F2916" s="37">
        <v>5747.4400000000014</v>
      </c>
      <c r="G2916" s="179">
        <v>38</v>
      </c>
      <c r="H2916" s="179">
        <v>38</v>
      </c>
      <c r="I2916" s="37">
        <f>Table1[[#This Row],[SumOfPaid]]*Table1[[#This Row],[Actuarial Factor 6/13/22]]</f>
        <v>6507.2060404589274</v>
      </c>
      <c r="J2916" s="33">
        <v>1.1321920786400426</v>
      </c>
      <c r="K2916" s="180" t="s">
        <v>354</v>
      </c>
      <c r="L2916" s="180" t="s">
        <v>805</v>
      </c>
      <c r="M2916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16" s="181" t="str">
        <f>IFERROR(IF(Table1[[#This Row],[Medicare Rate in CR]]&gt;0,"Y","N"),"N")</f>
        <v>Y</v>
      </c>
      <c r="O2916" s="40">
        <f>Table1[[#This Row],[Medicare Rate in CR]]*Table1[[#This Row],[SumOfUnits]]*Table1[[#This Row],[Actuarial Factor 6/13/22]]</f>
        <v>10618.150190317774</v>
      </c>
      <c r="P291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10618.150190317774</v>
      </c>
      <c r="Q2916" s="40">
        <f>Table1[[#This Row],[Trended Medicare Pricing for all RHCs]]-Table1[[#This Row],[SumOfSFY23 Estimated Payment 6/13/2022]]</f>
        <v>4110.9441498588467</v>
      </c>
      <c r="R2916" s="181">
        <f>Table1[[#This Row],[SumOfUnits]]*Table1[[#This Row],[Actuarial Factor 6/13/22]]</f>
        <v>43.023298988321621</v>
      </c>
    </row>
    <row r="2917" spans="1:18" x14ac:dyDescent="0.2">
      <c r="A2917" s="179" t="s">
        <v>128</v>
      </c>
      <c r="B2917" s="179" t="s">
        <v>812</v>
      </c>
      <c r="C2917" s="179" t="s">
        <v>381</v>
      </c>
      <c r="D2917" s="179" t="s">
        <v>185</v>
      </c>
      <c r="E2917" s="179" t="s">
        <v>797</v>
      </c>
      <c r="F2917" s="37">
        <v>6303.9100000000008</v>
      </c>
      <c r="G2917" s="179">
        <v>42</v>
      </c>
      <c r="H2917" s="179">
        <v>42</v>
      </c>
      <c r="I2917" s="37">
        <f>Table1[[#This Row],[SumOfPaid]]*Table1[[#This Row],[Actuarial Factor 6/13/22]]</f>
        <v>6259.7852778889537</v>
      </c>
      <c r="J2917" s="33">
        <v>0.99300042003914291</v>
      </c>
      <c r="K2917" s="180" t="s">
        <v>354</v>
      </c>
      <c r="L2917" s="180" t="s">
        <v>805</v>
      </c>
      <c r="M2917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17" s="181" t="str">
        <f>IFERROR(IF(Table1[[#This Row],[Medicare Rate in CR]]&gt;0,"Y","N"),"N")</f>
        <v>Y</v>
      </c>
      <c r="O2917" s="40">
        <f>Table1[[#This Row],[Medicare Rate in CR]]*Table1[[#This Row],[SumOfUnits]]*Table1[[#This Row],[Actuarial Factor 6/13/22]]</f>
        <v>10293.045153957741</v>
      </c>
      <c r="P291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10293.045153957741</v>
      </c>
      <c r="Q2917" s="40">
        <f>Table1[[#This Row],[Trended Medicare Pricing for all RHCs]]-Table1[[#This Row],[SumOfSFY23 Estimated Payment 6/13/2022]]</f>
        <v>4033.259876068787</v>
      </c>
      <c r="R2917" s="181">
        <f>Table1[[#This Row],[SumOfUnits]]*Table1[[#This Row],[Actuarial Factor 6/13/22]]</f>
        <v>41.706017641644003</v>
      </c>
    </row>
    <row r="2918" spans="1:18" x14ac:dyDescent="0.2">
      <c r="A2918" s="179" t="s">
        <v>128</v>
      </c>
      <c r="B2918" s="179" t="s">
        <v>812</v>
      </c>
      <c r="C2918" s="179" t="s">
        <v>381</v>
      </c>
      <c r="D2918" s="179" t="s">
        <v>185</v>
      </c>
      <c r="E2918" s="179" t="s">
        <v>796</v>
      </c>
      <c r="F2918" s="37">
        <v>441.32</v>
      </c>
      <c r="G2918" s="179">
        <v>3</v>
      </c>
      <c r="H2918" s="179">
        <v>3</v>
      </c>
      <c r="I2918" s="37">
        <f>Table1[[#This Row],[SumOfPaid]]*Table1[[#This Row],[Actuarial Factor 6/13/22]]</f>
        <v>359.65500640814389</v>
      </c>
      <c r="J2918" s="33">
        <v>0.81495288318712933</v>
      </c>
      <c r="K2918" s="180" t="s">
        <v>354</v>
      </c>
      <c r="L2918" s="180" t="s">
        <v>805</v>
      </c>
      <c r="M2918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18" s="181" t="str">
        <f>IFERROR(IF(Table1[[#This Row],[Medicare Rate in CR]]&gt;0,"Y","N"),"N")</f>
        <v>Y</v>
      </c>
      <c r="O2918" s="40">
        <f>Table1[[#This Row],[Medicare Rate in CR]]*Table1[[#This Row],[SumOfUnits]]*Table1[[#This Row],[Actuarial Factor 6/13/22]]</f>
        <v>603.39111471175067</v>
      </c>
      <c r="P291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603.39111471175067</v>
      </c>
      <c r="Q2918" s="40">
        <f>Table1[[#This Row],[Trended Medicare Pricing for all RHCs]]-Table1[[#This Row],[SumOfSFY23 Estimated Payment 6/13/2022]]</f>
        <v>243.73610830360678</v>
      </c>
      <c r="R2918" s="181">
        <f>Table1[[#This Row],[SumOfUnits]]*Table1[[#This Row],[Actuarial Factor 6/13/22]]</f>
        <v>2.4448586495613878</v>
      </c>
    </row>
    <row r="2919" spans="1:18" x14ac:dyDescent="0.2">
      <c r="A2919" s="179" t="s">
        <v>128</v>
      </c>
      <c r="B2919" s="179" t="s">
        <v>812</v>
      </c>
      <c r="C2919" s="179" t="s">
        <v>381</v>
      </c>
      <c r="D2919" s="179" t="s">
        <v>185</v>
      </c>
      <c r="E2919" s="179" t="s">
        <v>795</v>
      </c>
      <c r="F2919" s="37">
        <v>61377.2</v>
      </c>
      <c r="G2919" s="179">
        <v>406</v>
      </c>
      <c r="H2919" s="179">
        <v>406</v>
      </c>
      <c r="I2919" s="37">
        <f>Table1[[#This Row],[SumOfPaid]]*Table1[[#This Row],[Actuarial Factor 6/13/22]]</f>
        <v>73828.941549843323</v>
      </c>
      <c r="J2919" s="33">
        <v>1.2028724273809057</v>
      </c>
      <c r="K2919" s="180" t="s">
        <v>354</v>
      </c>
      <c r="L2919" s="180" t="s">
        <v>805</v>
      </c>
      <c r="M2919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19" s="181" t="str">
        <f>IFERROR(IF(Table1[[#This Row],[Medicare Rate in CR]]&gt;0,"Y","N"),"N")</f>
        <v>Y</v>
      </c>
      <c r="O2919" s="40">
        <f>Table1[[#This Row],[Medicare Rate in CR]]*Table1[[#This Row],[SumOfUnits]]*Table1[[#This Row],[Actuarial Factor 6/13/22]]</f>
        <v>120528.77952150867</v>
      </c>
      <c r="P291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120528.77952150867</v>
      </c>
      <c r="Q2919" s="40">
        <f>Table1[[#This Row],[Trended Medicare Pricing for all RHCs]]-Table1[[#This Row],[SumOfSFY23 Estimated Payment 6/13/2022]]</f>
        <v>46699.837971665344</v>
      </c>
      <c r="R2919" s="181">
        <f>Table1[[#This Row],[SumOfUnits]]*Table1[[#This Row],[Actuarial Factor 6/13/22]]</f>
        <v>488.36620551664771</v>
      </c>
    </row>
    <row r="2920" spans="1:18" x14ac:dyDescent="0.2">
      <c r="A2920" s="179" t="s">
        <v>128</v>
      </c>
      <c r="B2920" s="179" t="s">
        <v>812</v>
      </c>
      <c r="C2920" s="179" t="s">
        <v>364</v>
      </c>
      <c r="D2920" s="179" t="s">
        <v>184</v>
      </c>
      <c r="E2920" s="179" t="s">
        <v>789</v>
      </c>
      <c r="F2920" s="37">
        <v>308.60000000000002</v>
      </c>
      <c r="G2920" s="179">
        <v>2</v>
      </c>
      <c r="H2920" s="179">
        <v>2</v>
      </c>
      <c r="I2920" s="37">
        <f>Table1[[#This Row],[SumOfPaid]]*Table1[[#This Row],[Actuarial Factor 6/13/22]]</f>
        <v>452.65825188434155</v>
      </c>
      <c r="J2920" s="33">
        <v>1.4668122225675357</v>
      </c>
      <c r="K2920" s="180" t="s">
        <v>354</v>
      </c>
      <c r="L2920" s="180" t="s">
        <v>805</v>
      </c>
      <c r="M2920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20" s="181" t="str">
        <f>IFERROR(IF(Table1[[#This Row],[Medicare Rate in CR]]&gt;0,"Y","N"),"N")</f>
        <v>Y</v>
      </c>
      <c r="O2920" s="40">
        <f>Table1[[#This Row],[Medicare Rate in CR]]*Table1[[#This Row],[SumOfUnits]]*Table1[[#This Row],[Actuarial Factor 6/13/22]]</f>
        <v>724.01851305933565</v>
      </c>
      <c r="P292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724.01851305933565</v>
      </c>
      <c r="Q2920" s="40">
        <f>Table1[[#This Row],[Trended Medicare Pricing for all RHCs]]-Table1[[#This Row],[SumOfSFY23 Estimated Payment 6/13/2022]]</f>
        <v>271.36026117499409</v>
      </c>
      <c r="R2920" s="181">
        <f>Table1[[#This Row],[SumOfUnits]]*Table1[[#This Row],[Actuarial Factor 6/13/22]]</f>
        <v>2.9336244451350715</v>
      </c>
    </row>
    <row r="2921" spans="1:18" x14ac:dyDescent="0.2">
      <c r="A2921" s="179" t="s">
        <v>128</v>
      </c>
      <c r="B2921" s="179" t="s">
        <v>812</v>
      </c>
      <c r="C2921" s="179" t="s">
        <v>364</v>
      </c>
      <c r="D2921" s="179" t="s">
        <v>184</v>
      </c>
      <c r="E2921" s="179" t="s">
        <v>787</v>
      </c>
      <c r="F2921" s="37">
        <v>304.04000000000002</v>
      </c>
      <c r="G2921" s="179">
        <v>2</v>
      </c>
      <c r="H2921" s="179">
        <v>2</v>
      </c>
      <c r="I2921" s="37">
        <f>Table1[[#This Row],[SumOfPaid]]*Table1[[#This Row],[Actuarial Factor 6/13/22]]</f>
        <v>378.51037917638399</v>
      </c>
      <c r="J2921" s="33">
        <v>1.2449361241165109</v>
      </c>
      <c r="K2921" s="180" t="s">
        <v>354</v>
      </c>
      <c r="L2921" s="180" t="s">
        <v>805</v>
      </c>
      <c r="M2921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21" s="181" t="str">
        <f>IFERROR(IF(Table1[[#This Row],[Medicare Rate in CR]]&gt;0,"Y","N"),"N")</f>
        <v>Y</v>
      </c>
      <c r="O2921" s="40">
        <f>Table1[[#This Row],[Medicare Rate in CR]]*Table1[[#This Row],[SumOfUnits]]*Table1[[#This Row],[Actuarial Factor 6/13/22]]</f>
        <v>614.50047086390975</v>
      </c>
      <c r="P292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614.50047086390975</v>
      </c>
      <c r="Q2921" s="40">
        <f>Table1[[#This Row],[Trended Medicare Pricing for all RHCs]]-Table1[[#This Row],[SumOfSFY23 Estimated Payment 6/13/2022]]</f>
        <v>235.99009168752576</v>
      </c>
      <c r="R2921" s="181">
        <f>Table1[[#This Row],[SumOfUnits]]*Table1[[#This Row],[Actuarial Factor 6/13/22]]</f>
        <v>2.4898722482330218</v>
      </c>
    </row>
    <row r="2922" spans="1:18" x14ac:dyDescent="0.2">
      <c r="A2922" s="179" t="s">
        <v>128</v>
      </c>
      <c r="B2922" s="179" t="s">
        <v>812</v>
      </c>
      <c r="C2922" s="179" t="s">
        <v>249</v>
      </c>
      <c r="D2922" s="179" t="s">
        <v>185</v>
      </c>
      <c r="E2922" s="179" t="s">
        <v>795</v>
      </c>
      <c r="F2922" s="37">
        <v>304.04000000000002</v>
      </c>
      <c r="G2922" s="179">
        <v>2</v>
      </c>
      <c r="H2922" s="179">
        <v>2</v>
      </c>
      <c r="I2922" s="37">
        <f>Table1[[#This Row],[SumOfPaid]]*Table1[[#This Row],[Actuarial Factor 6/13/22]]</f>
        <v>346.690156409971</v>
      </c>
      <c r="J2922" s="33">
        <v>1.1402781094920766</v>
      </c>
      <c r="K2922" s="180" t="s">
        <v>354</v>
      </c>
      <c r="L2922" s="180" t="s">
        <v>805</v>
      </c>
      <c r="M2922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22" s="181" t="str">
        <f>IFERROR(IF(Table1[[#This Row],[Medicare Rate in CR]]&gt;0,"Y","N"),"N")</f>
        <v>Y</v>
      </c>
      <c r="O2922" s="40">
        <f>Table1[[#This Row],[Medicare Rate in CR]]*Table1[[#This Row],[SumOfUnits]]*Table1[[#This Row],[Actuarial Factor 6/13/22]]</f>
        <v>562.84127484528904</v>
      </c>
      <c r="P292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562.84127484528904</v>
      </c>
      <c r="Q2922" s="40">
        <f>Table1[[#This Row],[Trended Medicare Pricing for all RHCs]]-Table1[[#This Row],[SumOfSFY23 Estimated Payment 6/13/2022]]</f>
        <v>216.15111843531804</v>
      </c>
      <c r="R2922" s="181">
        <f>Table1[[#This Row],[SumOfUnits]]*Table1[[#This Row],[Actuarial Factor 6/13/22]]</f>
        <v>2.2805562189841533</v>
      </c>
    </row>
    <row r="2923" spans="1:18" x14ac:dyDescent="0.2">
      <c r="A2923" s="179" t="s">
        <v>128</v>
      </c>
      <c r="B2923" s="179" t="s">
        <v>812</v>
      </c>
      <c r="C2923" s="179" t="s">
        <v>422</v>
      </c>
      <c r="D2923" s="179" t="s">
        <v>185</v>
      </c>
      <c r="E2923" s="179" t="s">
        <v>795</v>
      </c>
      <c r="F2923" s="37">
        <v>308.60000000000002</v>
      </c>
      <c r="G2923" s="179">
        <v>2</v>
      </c>
      <c r="H2923" s="179">
        <v>2</v>
      </c>
      <c r="I2923" s="37">
        <f>Table1[[#This Row],[SumOfPaid]]*Table1[[#This Row],[Actuarial Factor 6/13/22]]</f>
        <v>349.93289733210696</v>
      </c>
      <c r="J2923" s="33">
        <v>1.133936802761202</v>
      </c>
      <c r="K2923" s="180" t="s">
        <v>354</v>
      </c>
      <c r="L2923" s="180" t="s">
        <v>805</v>
      </c>
      <c r="M2923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23" s="181" t="str">
        <f>IFERROR(IF(Table1[[#This Row],[Medicare Rate in CR]]&gt;0,"Y","N"),"N")</f>
        <v>Y</v>
      </c>
      <c r="O2923" s="40">
        <f>Table1[[#This Row],[Medicare Rate in CR]]*Table1[[#This Row],[SumOfUnits]]*Table1[[#This Row],[Actuarial Factor 6/13/22]]</f>
        <v>559.7112058429293</v>
      </c>
      <c r="P292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559.7112058429293</v>
      </c>
      <c r="Q2923" s="40">
        <f>Table1[[#This Row],[Trended Medicare Pricing for all RHCs]]-Table1[[#This Row],[SumOfSFY23 Estimated Payment 6/13/2022]]</f>
        <v>209.77830851082234</v>
      </c>
      <c r="R2923" s="181">
        <f>Table1[[#This Row],[SumOfUnits]]*Table1[[#This Row],[Actuarial Factor 6/13/22]]</f>
        <v>2.267873605522404</v>
      </c>
    </row>
    <row r="2924" spans="1:18" x14ac:dyDescent="0.2">
      <c r="A2924" s="179" t="s">
        <v>128</v>
      </c>
      <c r="B2924" s="179" t="s">
        <v>812</v>
      </c>
      <c r="C2924" s="179" t="s">
        <v>192</v>
      </c>
      <c r="D2924" s="179" t="s">
        <v>184</v>
      </c>
      <c r="E2924" s="179" t="s">
        <v>786</v>
      </c>
      <c r="F2924" s="37">
        <v>154.30000000000001</v>
      </c>
      <c r="G2924" s="179">
        <v>1</v>
      </c>
      <c r="H2924" s="179">
        <v>1</v>
      </c>
      <c r="I2924" s="37">
        <f>Table1[[#This Row],[SumOfPaid]]*Table1[[#This Row],[Actuarial Factor 6/13/22]]</f>
        <v>202.19556446937767</v>
      </c>
      <c r="J2924" s="33">
        <v>1.3104054729058825</v>
      </c>
      <c r="K2924" s="180" t="s">
        <v>354</v>
      </c>
      <c r="L2924" s="180" t="s">
        <v>805</v>
      </c>
      <c r="M2924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24" s="181" t="str">
        <f>IFERROR(IF(Table1[[#This Row],[Medicare Rate in CR]]&gt;0,"Y","N"),"N")</f>
        <v>Y</v>
      </c>
      <c r="O2924" s="40">
        <f>Table1[[#This Row],[Medicare Rate in CR]]*Table1[[#This Row],[SumOfUnits]]*Table1[[#This Row],[Actuarial Factor 6/13/22]]</f>
        <v>323.40807071317181</v>
      </c>
      <c r="P292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323.40807071317181</v>
      </c>
      <c r="Q2924" s="40">
        <f>Table1[[#This Row],[Trended Medicare Pricing for all RHCs]]-Table1[[#This Row],[SumOfSFY23 Estimated Payment 6/13/2022]]</f>
        <v>121.21250624379414</v>
      </c>
      <c r="R2924" s="181">
        <f>Table1[[#This Row],[SumOfUnits]]*Table1[[#This Row],[Actuarial Factor 6/13/22]]</f>
        <v>1.3104054729058825</v>
      </c>
    </row>
    <row r="2925" spans="1:18" x14ac:dyDescent="0.2">
      <c r="A2925" s="179" t="s">
        <v>128</v>
      </c>
      <c r="B2925" s="179" t="s">
        <v>812</v>
      </c>
      <c r="C2925" s="179" t="s">
        <v>192</v>
      </c>
      <c r="D2925" s="179" t="s">
        <v>185</v>
      </c>
      <c r="E2925" s="179" t="s">
        <v>794</v>
      </c>
      <c r="F2925" s="37">
        <v>308.60000000000002</v>
      </c>
      <c r="G2925" s="179">
        <v>2</v>
      </c>
      <c r="H2925" s="179">
        <v>2</v>
      </c>
      <c r="I2925" s="37">
        <f>Table1[[#This Row],[SumOfPaid]]*Table1[[#This Row],[Actuarial Factor 6/13/22]]</f>
        <v>342.64517548805594</v>
      </c>
      <c r="J2925" s="33">
        <v>1.1103213722879324</v>
      </c>
      <c r="K2925" s="180" t="s">
        <v>354</v>
      </c>
      <c r="L2925" s="180" t="s">
        <v>805</v>
      </c>
      <c r="M2925" s="181">
        <f>IFERROR(INDEX(FreeStand_MedicareCRs!E:E,MATCH(Table1[[#This Row],[Medicare Number]],FreeStand_MedicareCRs!A:A,0)),INDEX(HospitalBased_Mdcr_Rates!G:G,MATCH(Table1[[#This Row],[Medicare Number]],HospitalBased_Mdcr_Rates!E:E,0)))</f>
        <v>246.8</v>
      </c>
      <c r="N2925" s="181" t="str">
        <f>IFERROR(IF(Table1[[#This Row],[Medicare Rate in CR]]&gt;0,"Y","N"),"N")</f>
        <v>Y</v>
      </c>
      <c r="O2925" s="40">
        <f>Table1[[#This Row],[Medicare Rate in CR]]*Table1[[#This Row],[SumOfUnits]]*Table1[[#This Row],[Actuarial Factor 6/13/22]]</f>
        <v>548.05462936132346</v>
      </c>
      <c r="P292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548.05462936132346</v>
      </c>
      <c r="Q2925" s="40">
        <f>Table1[[#This Row],[Trended Medicare Pricing for all RHCs]]-Table1[[#This Row],[SumOfSFY23 Estimated Payment 6/13/2022]]</f>
        <v>205.40945387326752</v>
      </c>
      <c r="R2925" s="181">
        <f>Table1[[#This Row],[SumOfUnits]]*Table1[[#This Row],[Actuarial Factor 6/13/22]]</f>
        <v>2.2206427445758647</v>
      </c>
    </row>
    <row r="2926" spans="1:18" x14ac:dyDescent="0.2">
      <c r="A2926" s="179" t="s">
        <v>129</v>
      </c>
      <c r="B2926" s="179" t="s">
        <v>673</v>
      </c>
      <c r="C2926" s="179" t="s">
        <v>421</v>
      </c>
      <c r="D2926" s="179" t="s">
        <v>185</v>
      </c>
      <c r="E2926" s="179" t="s">
        <v>795</v>
      </c>
      <c r="F2926" s="37">
        <v>352.23</v>
      </c>
      <c r="G2926" s="179">
        <v>3</v>
      </c>
      <c r="H2926" s="179">
        <v>3</v>
      </c>
      <c r="I2926" s="37">
        <f>Table1[[#This Row],[SumOfPaid]]*Table1[[#This Row],[Actuarial Factor 6/13/22]]</f>
        <v>407.64299077783397</v>
      </c>
      <c r="J2926" s="33">
        <v>1.1573204746269028</v>
      </c>
      <c r="K2926" s="180" t="s">
        <v>269</v>
      </c>
      <c r="L2926" s="180" t="s">
        <v>805</v>
      </c>
      <c r="M2926" s="181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26" s="181" t="str">
        <f>IFERROR(IF(Table1[[#This Row],[Medicare Rate in CR]]&gt;0,"Y","N"),"N")</f>
        <v>Y</v>
      </c>
      <c r="O2926" s="40">
        <f>Table1[[#This Row],[Medicare Rate in CR]]*Table1[[#This Row],[SumOfUnits]]*Table1[[#This Row],[Actuarial Factor 6/13/22]]</f>
        <v>932.4299599974031</v>
      </c>
      <c r="P292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932.4299599974031</v>
      </c>
      <c r="Q2926" s="40">
        <f>Table1[[#This Row],[Trended Medicare Pricing for all RHCs]]-Table1[[#This Row],[SumOfSFY23 Estimated Payment 6/13/2022]]</f>
        <v>524.78696921956907</v>
      </c>
      <c r="R2926" s="181">
        <f>Table1[[#This Row],[SumOfUnits]]*Table1[[#This Row],[Actuarial Factor 6/13/22]]</f>
        <v>3.4719614238807086</v>
      </c>
    </row>
    <row r="2927" spans="1:18" x14ac:dyDescent="0.2">
      <c r="A2927" s="179" t="s">
        <v>129</v>
      </c>
      <c r="B2927" s="179" t="s">
        <v>673</v>
      </c>
      <c r="C2927" s="179" t="s">
        <v>423</v>
      </c>
      <c r="D2927" s="179" t="s">
        <v>184</v>
      </c>
      <c r="E2927" s="179" t="s">
        <v>787</v>
      </c>
      <c r="F2927" s="37">
        <v>117.41</v>
      </c>
      <c r="G2927" s="179">
        <v>1</v>
      </c>
      <c r="H2927" s="179">
        <v>1</v>
      </c>
      <c r="I2927" s="37">
        <f>Table1[[#This Row],[SumOfPaid]]*Table1[[#This Row],[Actuarial Factor 6/13/22]]</f>
        <v>146.95333795510928</v>
      </c>
      <c r="J2927" s="33">
        <v>1.2516253977949858</v>
      </c>
      <c r="K2927" s="180" t="s">
        <v>269</v>
      </c>
      <c r="L2927" s="180" t="s">
        <v>805</v>
      </c>
      <c r="M2927" s="181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27" s="181" t="str">
        <f>IFERROR(IF(Table1[[#This Row],[Medicare Rate in CR]]&gt;0,"Y","N"),"N")</f>
        <v>Y</v>
      </c>
      <c r="O2927" s="40">
        <f>Table1[[#This Row],[Medicare Rate in CR]]*Table1[[#This Row],[SumOfUnits]]*Table1[[#This Row],[Actuarial Factor 6/13/22]]</f>
        <v>336.13651683182138</v>
      </c>
      <c r="P292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336.13651683182138</v>
      </c>
      <c r="Q2927" s="40">
        <f>Table1[[#This Row],[Trended Medicare Pricing for all RHCs]]-Table1[[#This Row],[SumOfSFY23 Estimated Payment 6/13/2022]]</f>
        <v>189.18317887671211</v>
      </c>
      <c r="R2927" s="181">
        <f>Table1[[#This Row],[SumOfUnits]]*Table1[[#This Row],[Actuarial Factor 6/13/22]]</f>
        <v>1.2516253977949858</v>
      </c>
    </row>
    <row r="2928" spans="1:18" x14ac:dyDescent="0.2">
      <c r="A2928" s="179" t="s">
        <v>129</v>
      </c>
      <c r="B2928" s="179" t="s">
        <v>673</v>
      </c>
      <c r="C2928" s="179" t="s">
        <v>364</v>
      </c>
      <c r="D2928" s="179" t="s">
        <v>184</v>
      </c>
      <c r="E2928" s="179" t="s">
        <v>786</v>
      </c>
      <c r="F2928" s="37">
        <v>117.41</v>
      </c>
      <c r="G2928" s="179">
        <v>1</v>
      </c>
      <c r="H2928" s="179">
        <v>1</v>
      </c>
      <c r="I2928" s="37">
        <f>Table1[[#This Row],[SumOfPaid]]*Table1[[#This Row],[Actuarial Factor 6/13/22]]</f>
        <v>165.97977067518403</v>
      </c>
      <c r="J2928" s="33">
        <v>1.4136766091064137</v>
      </c>
      <c r="K2928" s="180" t="s">
        <v>269</v>
      </c>
      <c r="L2928" s="180" t="s">
        <v>805</v>
      </c>
      <c r="M2928" s="181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28" s="181" t="str">
        <f>IFERROR(IF(Table1[[#This Row],[Medicare Rate in CR]]&gt;0,"Y","N"),"N")</f>
        <v>Y</v>
      </c>
      <c r="O2928" s="40">
        <f>Table1[[#This Row],[Medicare Rate in CR]]*Table1[[#This Row],[SumOfUnits]]*Table1[[#This Row],[Actuarial Factor 6/13/22]]</f>
        <v>379.65699014161845</v>
      </c>
      <c r="P292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379.65699014161845</v>
      </c>
      <c r="Q2928" s="40">
        <f>Table1[[#This Row],[Trended Medicare Pricing for all RHCs]]-Table1[[#This Row],[SumOfSFY23 Estimated Payment 6/13/2022]]</f>
        <v>213.67721946643442</v>
      </c>
      <c r="R2928" s="181">
        <f>Table1[[#This Row],[SumOfUnits]]*Table1[[#This Row],[Actuarial Factor 6/13/22]]</f>
        <v>1.4136766091064137</v>
      </c>
    </row>
    <row r="2929" spans="1:18" x14ac:dyDescent="0.2">
      <c r="A2929" s="179" t="s">
        <v>129</v>
      </c>
      <c r="B2929" s="179" t="s">
        <v>673</v>
      </c>
      <c r="C2929" s="179" t="s">
        <v>249</v>
      </c>
      <c r="D2929" s="179" t="s">
        <v>184</v>
      </c>
      <c r="E2929" s="179" t="s">
        <v>792</v>
      </c>
      <c r="F2929" s="37">
        <v>352.23</v>
      </c>
      <c r="G2929" s="179">
        <v>3</v>
      </c>
      <c r="H2929" s="179">
        <v>3</v>
      </c>
      <c r="I2929" s="37">
        <f>Table1[[#This Row],[SumOfPaid]]*Table1[[#This Row],[Actuarial Factor 6/13/22]]</f>
        <v>535.64500536219134</v>
      </c>
      <c r="J2929" s="33">
        <v>1.5207251096220973</v>
      </c>
      <c r="K2929" s="180" t="s">
        <v>269</v>
      </c>
      <c r="L2929" s="180" t="s">
        <v>805</v>
      </c>
      <c r="M2929" s="181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29" s="181" t="str">
        <f>IFERROR(IF(Table1[[#This Row],[Medicare Rate in CR]]&gt;0,"Y","N"),"N")</f>
        <v>Y</v>
      </c>
      <c r="O2929" s="40">
        <f>Table1[[#This Row],[Medicare Rate in CR]]*Table1[[#This Row],[SumOfUnits]]*Table1[[#This Row],[Actuarial Factor 6/13/22]]</f>
        <v>1225.2178063203314</v>
      </c>
      <c r="P292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1225.2178063203314</v>
      </c>
      <c r="Q2929" s="40">
        <f>Table1[[#This Row],[Trended Medicare Pricing for all RHCs]]-Table1[[#This Row],[SumOfSFY23 Estimated Payment 6/13/2022]]</f>
        <v>689.57280095814008</v>
      </c>
      <c r="R2929" s="181">
        <f>Table1[[#This Row],[SumOfUnits]]*Table1[[#This Row],[Actuarial Factor 6/13/22]]</f>
        <v>4.5621753288662923</v>
      </c>
    </row>
    <row r="2930" spans="1:18" x14ac:dyDescent="0.2">
      <c r="A2930" s="179" t="s">
        <v>129</v>
      </c>
      <c r="B2930" s="179" t="s">
        <v>673</v>
      </c>
      <c r="C2930" s="179" t="s">
        <v>249</v>
      </c>
      <c r="D2930" s="179" t="s">
        <v>184</v>
      </c>
      <c r="E2930" s="179" t="s">
        <v>786</v>
      </c>
      <c r="F2930" s="37">
        <v>20659.599999999999</v>
      </c>
      <c r="G2930" s="179">
        <v>165</v>
      </c>
      <c r="H2930" s="179">
        <v>165</v>
      </c>
      <c r="I2930" s="37">
        <f>Table1[[#This Row],[SumOfPaid]]*Table1[[#This Row],[Actuarial Factor 6/13/22]]</f>
        <v>31447.588149528194</v>
      </c>
      <c r="J2930" s="33">
        <v>1.5221779777695694</v>
      </c>
      <c r="K2930" s="180" t="s">
        <v>269</v>
      </c>
      <c r="L2930" s="180" t="s">
        <v>805</v>
      </c>
      <c r="M2930" s="181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30" s="181" t="str">
        <f>IFERROR(IF(Table1[[#This Row],[Medicare Rate in CR]]&gt;0,"Y","N"),"N")</f>
        <v>Y</v>
      </c>
      <c r="O2930" s="40">
        <f>Table1[[#This Row],[Medicare Rate in CR]]*Table1[[#This Row],[SumOfUnits]]*Table1[[#This Row],[Actuarial Factor 6/13/22]]</f>
        <v>67451.359422116264</v>
      </c>
      <c r="P293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67451.359422116264</v>
      </c>
      <c r="Q2930" s="40">
        <f>Table1[[#This Row],[Trended Medicare Pricing for all RHCs]]-Table1[[#This Row],[SumOfSFY23 Estimated Payment 6/13/2022]]</f>
        <v>36003.77127258807</v>
      </c>
      <c r="R2930" s="181">
        <f>Table1[[#This Row],[SumOfUnits]]*Table1[[#This Row],[Actuarial Factor 6/13/22]]</f>
        <v>251.15936633197896</v>
      </c>
    </row>
    <row r="2931" spans="1:18" x14ac:dyDescent="0.2">
      <c r="A2931" s="179" t="s">
        <v>129</v>
      </c>
      <c r="B2931" s="179" t="s">
        <v>673</v>
      </c>
      <c r="C2931" s="179" t="s">
        <v>249</v>
      </c>
      <c r="D2931" s="179" t="s">
        <v>184</v>
      </c>
      <c r="E2931" s="179" t="s">
        <v>790</v>
      </c>
      <c r="F2931" s="37">
        <v>2290.5</v>
      </c>
      <c r="G2931" s="179">
        <v>19</v>
      </c>
      <c r="H2931" s="179">
        <v>19</v>
      </c>
      <c r="I2931" s="37">
        <f>Table1[[#This Row],[SumOfPaid]]*Table1[[#This Row],[Actuarial Factor 6/13/22]]</f>
        <v>5124.2045002584573</v>
      </c>
      <c r="J2931" s="33">
        <v>2.2371554246926251</v>
      </c>
      <c r="K2931" s="180" t="s">
        <v>269</v>
      </c>
      <c r="L2931" s="180" t="s">
        <v>805</v>
      </c>
      <c r="M2931" s="181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31" s="181" t="str">
        <f>IFERROR(IF(Table1[[#This Row],[Medicare Rate in CR]]&gt;0,"Y","N"),"N")</f>
        <v>Y</v>
      </c>
      <c r="O2931" s="40">
        <f>Table1[[#This Row],[Medicare Rate in CR]]*Table1[[#This Row],[SumOfUnits]]*Table1[[#This Row],[Actuarial Factor 6/13/22]]</f>
        <v>11415.398756253577</v>
      </c>
      <c r="P293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11415.398756253577</v>
      </c>
      <c r="Q2931" s="40">
        <f>Table1[[#This Row],[Trended Medicare Pricing for all RHCs]]-Table1[[#This Row],[SumOfSFY23 Estimated Payment 6/13/2022]]</f>
        <v>6291.1942559951194</v>
      </c>
      <c r="R2931" s="181">
        <f>Table1[[#This Row],[SumOfUnits]]*Table1[[#This Row],[Actuarial Factor 6/13/22]]</f>
        <v>42.505953069159879</v>
      </c>
    </row>
    <row r="2932" spans="1:18" x14ac:dyDescent="0.2">
      <c r="A2932" s="179" t="s">
        <v>129</v>
      </c>
      <c r="B2932" s="179" t="s">
        <v>673</v>
      </c>
      <c r="C2932" s="179" t="s">
        <v>249</v>
      </c>
      <c r="D2932" s="179" t="s">
        <v>184</v>
      </c>
      <c r="E2932" s="179" t="s">
        <v>793</v>
      </c>
      <c r="F2932" s="37">
        <v>117.41</v>
      </c>
      <c r="G2932" s="179">
        <v>1</v>
      </c>
      <c r="H2932" s="179">
        <v>1</v>
      </c>
      <c r="I2932" s="37">
        <f>Table1[[#This Row],[SumOfPaid]]*Table1[[#This Row],[Actuarial Factor 6/13/22]]</f>
        <v>262.66441841316112</v>
      </c>
      <c r="J2932" s="33">
        <v>2.2371554246926251</v>
      </c>
      <c r="K2932" s="180" t="s">
        <v>269</v>
      </c>
      <c r="L2932" s="180" t="s">
        <v>805</v>
      </c>
      <c r="M2932" s="181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32" s="181" t="str">
        <f>IFERROR(IF(Table1[[#This Row],[Medicare Rate in CR]]&gt;0,"Y","N"),"N")</f>
        <v>Y</v>
      </c>
      <c r="O2932" s="40">
        <f>Table1[[#This Row],[Medicare Rate in CR]]*Table1[[#This Row],[SumOfUnits]]*Table1[[#This Row],[Actuarial Factor 6/13/22]]</f>
        <v>600.81046085545142</v>
      </c>
      <c r="P293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600.81046085545142</v>
      </c>
      <c r="Q2932" s="40">
        <f>Table1[[#This Row],[Trended Medicare Pricing for all RHCs]]-Table1[[#This Row],[SumOfSFY23 Estimated Payment 6/13/2022]]</f>
        <v>338.14604244229031</v>
      </c>
      <c r="R2932" s="181">
        <f>Table1[[#This Row],[SumOfUnits]]*Table1[[#This Row],[Actuarial Factor 6/13/22]]</f>
        <v>2.2371554246926251</v>
      </c>
    </row>
    <row r="2933" spans="1:18" x14ac:dyDescent="0.2">
      <c r="A2933" s="179" t="s">
        <v>129</v>
      </c>
      <c r="B2933" s="179" t="s">
        <v>673</v>
      </c>
      <c r="C2933" s="179" t="s">
        <v>249</v>
      </c>
      <c r="D2933" s="179" t="s">
        <v>184</v>
      </c>
      <c r="E2933" s="179" t="s">
        <v>789</v>
      </c>
      <c r="F2933" s="37">
        <v>12241.780000000002</v>
      </c>
      <c r="G2933" s="179">
        <v>95</v>
      </c>
      <c r="H2933" s="179">
        <v>95</v>
      </c>
      <c r="I2933" s="37">
        <f>Table1[[#This Row],[SumOfPaid]]*Table1[[#This Row],[Actuarial Factor 6/13/22]]</f>
        <v>18998.914367170681</v>
      </c>
      <c r="J2933" s="33">
        <v>1.551973190759079</v>
      </c>
      <c r="K2933" s="180" t="s">
        <v>269</v>
      </c>
      <c r="L2933" s="180" t="s">
        <v>805</v>
      </c>
      <c r="M2933" s="181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33" s="181" t="str">
        <f>IFERROR(IF(Table1[[#This Row],[Medicare Rate in CR]]&gt;0,"Y","N"),"N")</f>
        <v>Y</v>
      </c>
      <c r="O2933" s="40">
        <f>Table1[[#This Row],[Medicare Rate in CR]]*Table1[[#This Row],[SumOfUnits]]*Table1[[#This Row],[Actuarial Factor 6/13/22]]</f>
        <v>39595.802410474535</v>
      </c>
      <c r="P293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39595.802410474535</v>
      </c>
      <c r="Q2933" s="40">
        <f>Table1[[#This Row],[Trended Medicare Pricing for all RHCs]]-Table1[[#This Row],[SumOfSFY23 Estimated Payment 6/13/2022]]</f>
        <v>20596.888043303854</v>
      </c>
      <c r="R2933" s="181">
        <f>Table1[[#This Row],[SumOfUnits]]*Table1[[#This Row],[Actuarial Factor 6/13/22]]</f>
        <v>147.43745312211252</v>
      </c>
    </row>
    <row r="2934" spans="1:18" x14ac:dyDescent="0.2">
      <c r="A2934" s="179" t="s">
        <v>129</v>
      </c>
      <c r="B2934" s="179" t="s">
        <v>673</v>
      </c>
      <c r="C2934" s="179" t="s">
        <v>249</v>
      </c>
      <c r="D2934" s="179" t="s">
        <v>184</v>
      </c>
      <c r="E2934" s="179" t="s">
        <v>791</v>
      </c>
      <c r="F2934" s="37">
        <v>348.89</v>
      </c>
      <c r="G2934" s="179">
        <v>3</v>
      </c>
      <c r="H2934" s="179">
        <v>3</v>
      </c>
      <c r="I2934" s="37">
        <f>Table1[[#This Row],[SumOfPaid]]*Table1[[#This Row],[Actuarial Factor 6/13/22]]</f>
        <v>577.9608717526462</v>
      </c>
      <c r="J2934" s="33">
        <v>1.6565704713595868</v>
      </c>
      <c r="K2934" s="180" t="s">
        <v>269</v>
      </c>
      <c r="L2934" s="180" t="s">
        <v>805</v>
      </c>
      <c r="M2934" s="181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34" s="181" t="str">
        <f>IFERROR(IF(Table1[[#This Row],[Medicare Rate in CR]]&gt;0,"Y","N"),"N")</f>
        <v>Y</v>
      </c>
      <c r="O2934" s="40">
        <f>Table1[[#This Row],[Medicare Rate in CR]]*Table1[[#This Row],[SumOfUnits]]*Table1[[#This Row],[Actuarial Factor 6/13/22]]</f>
        <v>1334.665697364992</v>
      </c>
      <c r="P293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1334.665697364992</v>
      </c>
      <c r="Q2934" s="40">
        <f>Table1[[#This Row],[Trended Medicare Pricing for all RHCs]]-Table1[[#This Row],[SumOfSFY23 Estimated Payment 6/13/2022]]</f>
        <v>756.70482561234576</v>
      </c>
      <c r="R2934" s="181">
        <f>Table1[[#This Row],[SumOfUnits]]*Table1[[#This Row],[Actuarial Factor 6/13/22]]</f>
        <v>4.9697114140787608</v>
      </c>
    </row>
    <row r="2935" spans="1:18" x14ac:dyDescent="0.2">
      <c r="A2935" s="179" t="s">
        <v>129</v>
      </c>
      <c r="B2935" s="179" t="s">
        <v>673</v>
      </c>
      <c r="C2935" s="179" t="s">
        <v>249</v>
      </c>
      <c r="D2935" s="179" t="s">
        <v>184</v>
      </c>
      <c r="E2935" s="179" t="s">
        <v>788</v>
      </c>
      <c r="F2935" s="37">
        <v>7640.07</v>
      </c>
      <c r="G2935" s="179">
        <v>56</v>
      </c>
      <c r="H2935" s="179">
        <v>56</v>
      </c>
      <c r="I2935" s="37">
        <f>Table1[[#This Row],[SumOfPaid]]*Table1[[#This Row],[Actuarial Factor 6/13/22]]</f>
        <v>15389.549056016087</v>
      </c>
      <c r="J2935" s="33">
        <v>2.0143204258620782</v>
      </c>
      <c r="K2935" s="180" t="s">
        <v>269</v>
      </c>
      <c r="L2935" s="180" t="s">
        <v>805</v>
      </c>
      <c r="M2935" s="181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35" s="181" t="str">
        <f>IFERROR(IF(Table1[[#This Row],[Medicare Rate in CR]]&gt;0,"Y","N"),"N")</f>
        <v>Y</v>
      </c>
      <c r="O2935" s="40">
        <f>Table1[[#This Row],[Medicare Rate in CR]]*Table1[[#This Row],[SumOfUnits]]*Table1[[#This Row],[Actuarial Factor 6/13/22]]</f>
        <v>30294.090039893104</v>
      </c>
      <c r="P293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30294.090039893104</v>
      </c>
      <c r="Q2935" s="40">
        <f>Table1[[#This Row],[Trended Medicare Pricing for all RHCs]]-Table1[[#This Row],[SumOfSFY23 Estimated Payment 6/13/2022]]</f>
        <v>14904.540983877017</v>
      </c>
      <c r="R2935" s="181">
        <f>Table1[[#This Row],[SumOfUnits]]*Table1[[#This Row],[Actuarial Factor 6/13/22]]</f>
        <v>112.80194384827638</v>
      </c>
    </row>
    <row r="2936" spans="1:18" x14ac:dyDescent="0.2">
      <c r="A2936" s="179" t="s">
        <v>129</v>
      </c>
      <c r="B2936" s="179" t="s">
        <v>673</v>
      </c>
      <c r="C2936" s="179" t="s">
        <v>249</v>
      </c>
      <c r="D2936" s="179" t="s">
        <v>184</v>
      </c>
      <c r="E2936" s="179" t="s">
        <v>787</v>
      </c>
      <c r="F2936" s="37">
        <v>8123.2800000000007</v>
      </c>
      <c r="G2936" s="179">
        <v>58</v>
      </c>
      <c r="H2936" s="179">
        <v>58</v>
      </c>
      <c r="I2936" s="37">
        <f>Table1[[#This Row],[SumOfPaid]]*Table1[[#This Row],[Actuarial Factor 6/13/22]]</f>
        <v>10151.062107334095</v>
      </c>
      <c r="J2936" s="33">
        <v>1.2496260263506975</v>
      </c>
      <c r="K2936" s="180" t="s">
        <v>269</v>
      </c>
      <c r="L2936" s="180" t="s">
        <v>805</v>
      </c>
      <c r="M2936" s="181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36" s="181" t="str">
        <f>IFERROR(IF(Table1[[#This Row],[Medicare Rate in CR]]&gt;0,"Y","N"),"N")</f>
        <v>Y</v>
      </c>
      <c r="O2936" s="40">
        <f>Table1[[#This Row],[Medicare Rate in CR]]*Table1[[#This Row],[SumOfUnits]]*Table1[[#This Row],[Actuarial Factor 6/13/22]]</f>
        <v>19464.774806931113</v>
      </c>
      <c r="P293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19464.774806931113</v>
      </c>
      <c r="Q2936" s="40">
        <f>Table1[[#This Row],[Trended Medicare Pricing for all RHCs]]-Table1[[#This Row],[SumOfSFY23 Estimated Payment 6/13/2022]]</f>
        <v>9313.7126995970175</v>
      </c>
      <c r="R2936" s="181">
        <f>Table1[[#This Row],[SumOfUnits]]*Table1[[#This Row],[Actuarial Factor 6/13/22]]</f>
        <v>72.478309528340461</v>
      </c>
    </row>
    <row r="2937" spans="1:18" x14ac:dyDescent="0.2">
      <c r="A2937" s="179" t="s">
        <v>129</v>
      </c>
      <c r="B2937" s="179" t="s">
        <v>673</v>
      </c>
      <c r="C2937" s="179" t="s">
        <v>249</v>
      </c>
      <c r="D2937" s="179" t="s">
        <v>2</v>
      </c>
      <c r="E2937" s="179" t="s">
        <v>799</v>
      </c>
      <c r="F2937" s="37">
        <v>115.67</v>
      </c>
      <c r="G2937" s="179">
        <v>1</v>
      </c>
      <c r="H2937" s="179">
        <v>1</v>
      </c>
      <c r="I2937" s="37">
        <f>Table1[[#This Row],[SumOfPaid]]*Table1[[#This Row],[Actuarial Factor 6/13/22]]</f>
        <v>131.63196940048172</v>
      </c>
      <c r="J2937" s="33">
        <v>1.1379957586278353</v>
      </c>
      <c r="K2937" s="180" t="s">
        <v>269</v>
      </c>
      <c r="L2937" s="180" t="s">
        <v>805</v>
      </c>
      <c r="M2937" s="181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37" s="181" t="str">
        <f>IFERROR(IF(Table1[[#This Row],[Medicare Rate in CR]]&gt;0,"Y","N"),"N")</f>
        <v>Y</v>
      </c>
      <c r="O2937" s="40">
        <f>Table1[[#This Row],[Medicare Rate in CR]]*Table1[[#This Row],[SumOfUnits]]*Table1[[#This Row],[Actuarial Factor 6/13/22]]</f>
        <v>305.62014093709143</v>
      </c>
      <c r="P293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305.62014093709143</v>
      </c>
      <c r="Q2937" s="40">
        <f>Table1[[#This Row],[Trended Medicare Pricing for all RHCs]]-Table1[[#This Row],[SumOfSFY23 Estimated Payment 6/13/2022]]</f>
        <v>173.98817153660971</v>
      </c>
      <c r="R2937" s="181">
        <f>Table1[[#This Row],[SumOfUnits]]*Table1[[#This Row],[Actuarial Factor 6/13/22]]</f>
        <v>1.1379957586278353</v>
      </c>
    </row>
    <row r="2938" spans="1:18" x14ac:dyDescent="0.2">
      <c r="A2938" s="179" t="s">
        <v>129</v>
      </c>
      <c r="B2938" s="179" t="s">
        <v>673</v>
      </c>
      <c r="C2938" s="179" t="s">
        <v>249</v>
      </c>
      <c r="D2938" s="179" t="s">
        <v>185</v>
      </c>
      <c r="E2938" s="179" t="s">
        <v>794</v>
      </c>
      <c r="F2938" s="37">
        <v>2727.45</v>
      </c>
      <c r="G2938" s="179">
        <v>22</v>
      </c>
      <c r="H2938" s="179">
        <v>22</v>
      </c>
      <c r="I2938" s="37">
        <f>Table1[[#This Row],[SumOfPaid]]*Table1[[#This Row],[Actuarial Factor 6/13/22]]</f>
        <v>2971.7950309382709</v>
      </c>
      <c r="J2938" s="33">
        <v>1.0895873548326354</v>
      </c>
      <c r="K2938" s="180" t="s">
        <v>269</v>
      </c>
      <c r="L2938" s="180" t="s">
        <v>805</v>
      </c>
      <c r="M2938" s="181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38" s="181" t="str">
        <f>IFERROR(IF(Table1[[#This Row],[Medicare Rate in CR]]&gt;0,"Y","N"),"N")</f>
        <v>Y</v>
      </c>
      <c r="O2938" s="40">
        <f>Table1[[#This Row],[Medicare Rate in CR]]*Table1[[#This Row],[SumOfUnits]]*Table1[[#This Row],[Actuarial Factor 6/13/22]]</f>
        <v>6437.6307603047562</v>
      </c>
      <c r="P293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6437.6307603047562</v>
      </c>
      <c r="Q2938" s="40">
        <f>Table1[[#This Row],[Trended Medicare Pricing for all RHCs]]-Table1[[#This Row],[SumOfSFY23 Estimated Payment 6/13/2022]]</f>
        <v>3465.8357293664853</v>
      </c>
      <c r="R2938" s="181">
        <f>Table1[[#This Row],[SumOfUnits]]*Table1[[#This Row],[Actuarial Factor 6/13/22]]</f>
        <v>23.970921806317978</v>
      </c>
    </row>
    <row r="2939" spans="1:18" x14ac:dyDescent="0.2">
      <c r="A2939" s="179" t="s">
        <v>129</v>
      </c>
      <c r="B2939" s="179" t="s">
        <v>673</v>
      </c>
      <c r="C2939" s="179" t="s">
        <v>249</v>
      </c>
      <c r="D2939" s="179" t="s">
        <v>185</v>
      </c>
      <c r="E2939" s="179" t="s">
        <v>797</v>
      </c>
      <c r="F2939" s="37">
        <v>115.67</v>
      </c>
      <c r="G2939" s="179">
        <v>1</v>
      </c>
      <c r="H2939" s="179">
        <v>1</v>
      </c>
      <c r="I2939" s="37">
        <f>Table1[[#This Row],[SumOfPaid]]*Table1[[#This Row],[Actuarial Factor 6/13/22]]</f>
        <v>126.12508992232704</v>
      </c>
      <c r="J2939" s="33">
        <v>1.0903872215987467</v>
      </c>
      <c r="K2939" s="180" t="s">
        <v>269</v>
      </c>
      <c r="L2939" s="180" t="s">
        <v>805</v>
      </c>
      <c r="M2939" s="181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39" s="181" t="str">
        <f>IFERROR(IF(Table1[[#This Row],[Medicare Rate in CR]]&gt;0,"Y","N"),"N")</f>
        <v>Y</v>
      </c>
      <c r="O2939" s="40">
        <f>Table1[[#This Row],[Medicare Rate in CR]]*Table1[[#This Row],[SumOfUnits]]*Table1[[#This Row],[Actuarial Factor 6/13/22]]</f>
        <v>292.83439223255942</v>
      </c>
      <c r="P293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292.83439223255942</v>
      </c>
      <c r="Q2939" s="40">
        <f>Table1[[#This Row],[Trended Medicare Pricing for all RHCs]]-Table1[[#This Row],[SumOfSFY23 Estimated Payment 6/13/2022]]</f>
        <v>166.70930231023237</v>
      </c>
      <c r="R2939" s="181">
        <f>Table1[[#This Row],[SumOfUnits]]*Table1[[#This Row],[Actuarial Factor 6/13/22]]</f>
        <v>1.0903872215987467</v>
      </c>
    </row>
    <row r="2940" spans="1:18" x14ac:dyDescent="0.2">
      <c r="A2940" s="179" t="s">
        <v>129</v>
      </c>
      <c r="B2940" s="179" t="s">
        <v>673</v>
      </c>
      <c r="C2940" s="179" t="s">
        <v>249</v>
      </c>
      <c r="D2940" s="179" t="s">
        <v>185</v>
      </c>
      <c r="E2940" s="179" t="s">
        <v>796</v>
      </c>
      <c r="F2940" s="37">
        <v>234.82</v>
      </c>
      <c r="G2940" s="179">
        <v>2</v>
      </c>
      <c r="H2940" s="179">
        <v>2</v>
      </c>
      <c r="I2940" s="37">
        <f>Table1[[#This Row],[SumOfPaid]]*Table1[[#This Row],[Actuarial Factor 6/13/22]]</f>
        <v>223.26959026578231</v>
      </c>
      <c r="J2940" s="33">
        <v>0.95081164409242114</v>
      </c>
      <c r="K2940" s="180" t="s">
        <v>269</v>
      </c>
      <c r="L2940" s="180" t="s">
        <v>805</v>
      </c>
      <c r="M2940" s="181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40" s="181" t="str">
        <f>IFERROR(IF(Table1[[#This Row],[Medicare Rate in CR]]&gt;0,"Y","N"),"N")</f>
        <v>Y</v>
      </c>
      <c r="O2940" s="40">
        <f>Table1[[#This Row],[Medicare Rate in CR]]*Table1[[#This Row],[SumOfUnits]]*Table1[[#This Row],[Actuarial Factor 6/13/22]]</f>
        <v>510.69995027492126</v>
      </c>
      <c r="P294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510.69995027492126</v>
      </c>
      <c r="Q2940" s="40">
        <f>Table1[[#This Row],[Trended Medicare Pricing for all RHCs]]-Table1[[#This Row],[SumOfSFY23 Estimated Payment 6/13/2022]]</f>
        <v>287.43036000913895</v>
      </c>
      <c r="R2940" s="181">
        <f>Table1[[#This Row],[SumOfUnits]]*Table1[[#This Row],[Actuarial Factor 6/13/22]]</f>
        <v>1.9016232881848423</v>
      </c>
    </row>
    <row r="2941" spans="1:18" x14ac:dyDescent="0.2">
      <c r="A2941" s="179" t="s">
        <v>129</v>
      </c>
      <c r="B2941" s="179" t="s">
        <v>673</v>
      </c>
      <c r="C2941" s="179" t="s">
        <v>249</v>
      </c>
      <c r="D2941" s="179" t="s">
        <v>185</v>
      </c>
      <c r="E2941" s="179" t="s">
        <v>795</v>
      </c>
      <c r="F2941" s="37">
        <v>5578.43</v>
      </c>
      <c r="G2941" s="179">
        <v>45</v>
      </c>
      <c r="H2941" s="179">
        <v>45</v>
      </c>
      <c r="I2941" s="37">
        <f>Table1[[#This Row],[SumOfPaid]]*Table1[[#This Row],[Actuarial Factor 6/13/22]]</f>
        <v>6360.9616143338853</v>
      </c>
      <c r="J2941" s="33">
        <v>1.1402781094920766</v>
      </c>
      <c r="K2941" s="180" t="s">
        <v>269</v>
      </c>
      <c r="L2941" s="180" t="s">
        <v>805</v>
      </c>
      <c r="M2941" s="181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41" s="181" t="str">
        <f>IFERROR(IF(Table1[[#This Row],[Medicare Rate in CR]]&gt;0,"Y","N"),"N")</f>
        <v>Y</v>
      </c>
      <c r="O2941" s="40">
        <f>Table1[[#This Row],[Medicare Rate in CR]]*Table1[[#This Row],[SumOfUnits]]*Table1[[#This Row],[Actuarial Factor 6/13/22]]</f>
        <v>13780.489008833645</v>
      </c>
      <c r="P294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13780.489008833645</v>
      </c>
      <c r="Q2941" s="40">
        <f>Table1[[#This Row],[Trended Medicare Pricing for all RHCs]]-Table1[[#This Row],[SumOfSFY23 Estimated Payment 6/13/2022]]</f>
        <v>7419.5273944997598</v>
      </c>
      <c r="R2941" s="181">
        <f>Table1[[#This Row],[SumOfUnits]]*Table1[[#This Row],[Actuarial Factor 6/13/22]]</f>
        <v>51.312514927143447</v>
      </c>
    </row>
    <row r="2942" spans="1:18" x14ac:dyDescent="0.2">
      <c r="A2942" s="179" t="s">
        <v>129</v>
      </c>
      <c r="B2942" s="179" t="s">
        <v>673</v>
      </c>
      <c r="C2942" s="179" t="s">
        <v>422</v>
      </c>
      <c r="D2942" s="179" t="s">
        <v>185</v>
      </c>
      <c r="E2942" s="179" t="s">
        <v>794</v>
      </c>
      <c r="F2942" s="37">
        <v>117.41</v>
      </c>
      <c r="G2942" s="179">
        <v>1</v>
      </c>
      <c r="H2942" s="179">
        <v>1</v>
      </c>
      <c r="I2942" s="37">
        <f>Table1[[#This Row],[SumOfPaid]]*Table1[[#This Row],[Actuarial Factor 6/13/22]]</f>
        <v>138.88035673354025</v>
      </c>
      <c r="J2942" s="33">
        <v>1.1828665082492145</v>
      </c>
      <c r="K2942" s="180" t="s">
        <v>269</v>
      </c>
      <c r="L2942" s="180" t="s">
        <v>805</v>
      </c>
      <c r="M2942" s="181">
        <f>IFERROR(INDEX(FreeStand_MedicareCRs!E:E,MATCH(Table1[[#This Row],[Medicare Number]],FreeStand_MedicareCRs!A:A,0)),INDEX(HospitalBased_Mdcr_Rates!G:G,MATCH(Table1[[#This Row],[Medicare Number]],HospitalBased_Mdcr_Rates!E:E,0)))</f>
        <v>268.56</v>
      </c>
      <c r="N2942" s="181" t="str">
        <f>IFERROR(IF(Table1[[#This Row],[Medicare Rate in CR]]&gt;0,"Y","N"),"N")</f>
        <v>Y</v>
      </c>
      <c r="O2942" s="40">
        <f>Table1[[#This Row],[Medicare Rate in CR]]*Table1[[#This Row],[SumOfUnits]]*Table1[[#This Row],[Actuarial Factor 6/13/22]]</f>
        <v>317.67062945540903</v>
      </c>
      <c r="P294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317.67062945540903</v>
      </c>
      <c r="Q2942" s="40">
        <f>Table1[[#This Row],[Trended Medicare Pricing for all RHCs]]-Table1[[#This Row],[SumOfSFY23 Estimated Payment 6/13/2022]]</f>
        <v>178.79027272186877</v>
      </c>
      <c r="R2942" s="181">
        <f>Table1[[#This Row],[SumOfUnits]]*Table1[[#This Row],[Actuarial Factor 6/13/22]]</f>
        <v>1.1828665082492145</v>
      </c>
    </row>
    <row r="2943" spans="1:18" x14ac:dyDescent="0.2">
      <c r="A2943" s="179" t="s">
        <v>130</v>
      </c>
      <c r="B2943" s="179" t="s">
        <v>646</v>
      </c>
      <c r="C2943" s="179" t="s">
        <v>426</v>
      </c>
      <c r="D2943" s="179" t="s">
        <v>184</v>
      </c>
      <c r="E2943" s="179" t="s">
        <v>789</v>
      </c>
      <c r="F2943" s="37">
        <v>760.37</v>
      </c>
      <c r="G2943" s="179">
        <v>5</v>
      </c>
      <c r="H2943" s="179">
        <v>5</v>
      </c>
      <c r="I2943" s="37">
        <f>Table1[[#This Row],[SumOfPaid]]*Table1[[#This Row],[Actuarial Factor 6/13/22]]</f>
        <v>1153.5016310130575</v>
      </c>
      <c r="J2943" s="33">
        <v>1.5170267514671245</v>
      </c>
      <c r="K2943" s="180" t="s">
        <v>268</v>
      </c>
      <c r="L2943" s="180" t="s">
        <v>805</v>
      </c>
      <c r="M2943" s="181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43" s="181" t="str">
        <f>IFERROR(IF(Table1[[#This Row],[Medicare Rate in CR]]&gt;0,"Y","N"),"N")</f>
        <v>Y</v>
      </c>
      <c r="O2943" s="40">
        <f>Table1[[#This Row],[Medicare Rate in CR]]*Table1[[#This Row],[SumOfUnits]]*Table1[[#This Row],[Actuarial Factor 6/13/22]]</f>
        <v>1783.8717570501919</v>
      </c>
      <c r="P294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1783.8717570501919</v>
      </c>
      <c r="Q2943" s="40">
        <f>Table1[[#This Row],[Trended Medicare Pricing for all RHCs]]-Table1[[#This Row],[SumOfSFY23 Estimated Payment 6/13/2022]]</f>
        <v>630.37012603713447</v>
      </c>
      <c r="R2943" s="181">
        <f>Table1[[#This Row],[SumOfUnits]]*Table1[[#This Row],[Actuarial Factor 6/13/22]]</f>
        <v>7.5851337573356226</v>
      </c>
    </row>
    <row r="2944" spans="1:18" x14ac:dyDescent="0.2">
      <c r="A2944" s="179" t="s">
        <v>130</v>
      </c>
      <c r="B2944" s="179" t="s">
        <v>646</v>
      </c>
      <c r="C2944" s="179" t="s">
        <v>426</v>
      </c>
      <c r="D2944" s="179" t="s">
        <v>184</v>
      </c>
      <c r="E2944" s="179" t="s">
        <v>787</v>
      </c>
      <c r="F2944" s="37">
        <v>461.90999999999997</v>
      </c>
      <c r="G2944" s="179">
        <v>3</v>
      </c>
      <c r="H2944" s="179">
        <v>3</v>
      </c>
      <c r="I2944" s="37">
        <f>Table1[[#This Row],[SumOfPaid]]*Table1[[#This Row],[Actuarial Factor 6/13/22]]</f>
        <v>599.29956119267092</v>
      </c>
      <c r="J2944" s="33">
        <v>1.2974379450383646</v>
      </c>
      <c r="K2944" s="180" t="s">
        <v>268</v>
      </c>
      <c r="L2944" s="180" t="s">
        <v>805</v>
      </c>
      <c r="M2944" s="181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44" s="181" t="str">
        <f>IFERROR(IF(Table1[[#This Row],[Medicare Rate in CR]]&gt;0,"Y","N"),"N")</f>
        <v>Y</v>
      </c>
      <c r="O2944" s="40">
        <f>Table1[[#This Row],[Medicare Rate in CR]]*Table1[[#This Row],[SumOfUnits]]*Table1[[#This Row],[Actuarial Factor 6/13/22]]</f>
        <v>915.39436774236776</v>
      </c>
      <c r="P294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915.39436774236776</v>
      </c>
      <c r="Q2944" s="40">
        <f>Table1[[#This Row],[Trended Medicare Pricing for all RHCs]]-Table1[[#This Row],[SumOfSFY23 Estimated Payment 6/13/2022]]</f>
        <v>316.09480654969684</v>
      </c>
      <c r="R2944" s="181">
        <f>Table1[[#This Row],[SumOfUnits]]*Table1[[#This Row],[Actuarial Factor 6/13/22]]</f>
        <v>3.8923138351150941</v>
      </c>
    </row>
    <row r="2945" spans="1:18" x14ac:dyDescent="0.2">
      <c r="A2945" s="179" t="s">
        <v>130</v>
      </c>
      <c r="B2945" s="179" t="s">
        <v>646</v>
      </c>
      <c r="C2945" s="179" t="s">
        <v>426</v>
      </c>
      <c r="D2945" s="179" t="s">
        <v>185</v>
      </c>
      <c r="E2945" s="179" t="s">
        <v>795</v>
      </c>
      <c r="F2945" s="37">
        <v>151.69</v>
      </c>
      <c r="G2945" s="179">
        <v>1</v>
      </c>
      <c r="H2945" s="179">
        <v>1</v>
      </c>
      <c r="I2945" s="37">
        <f>Table1[[#This Row],[SumOfPaid]]*Table1[[#This Row],[Actuarial Factor 6/13/22]]</f>
        <v>169.12543982359051</v>
      </c>
      <c r="J2945" s="33">
        <v>1.1149412606209408</v>
      </c>
      <c r="K2945" s="180" t="s">
        <v>268</v>
      </c>
      <c r="L2945" s="180" t="s">
        <v>805</v>
      </c>
      <c r="M2945" s="181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45" s="181" t="str">
        <f>IFERROR(IF(Table1[[#This Row],[Medicare Rate in CR]]&gt;0,"Y","N"),"N")</f>
        <v>Y</v>
      </c>
      <c r="O2945" s="40">
        <f>Table1[[#This Row],[Medicare Rate in CR]]*Table1[[#This Row],[SumOfUnits]]*Table1[[#This Row],[Actuarial Factor 6/13/22]]</f>
        <v>262.21188567283286</v>
      </c>
      <c r="P294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262.21188567283286</v>
      </c>
      <c r="Q2945" s="40">
        <f>Table1[[#This Row],[Trended Medicare Pricing for all RHCs]]-Table1[[#This Row],[SumOfSFY23 Estimated Payment 6/13/2022]]</f>
        <v>93.086445849242352</v>
      </c>
      <c r="R2945" s="181">
        <f>Table1[[#This Row],[SumOfUnits]]*Table1[[#This Row],[Actuarial Factor 6/13/22]]</f>
        <v>1.1149412606209408</v>
      </c>
    </row>
    <row r="2946" spans="1:18" x14ac:dyDescent="0.2">
      <c r="A2946" s="179" t="s">
        <v>130</v>
      </c>
      <c r="B2946" s="179" t="s">
        <v>646</v>
      </c>
      <c r="C2946" s="179" t="s">
        <v>381</v>
      </c>
      <c r="D2946" s="179" t="s">
        <v>184</v>
      </c>
      <c r="E2946" s="179" t="s">
        <v>792</v>
      </c>
      <c r="F2946" s="37">
        <v>4874.6000000000004</v>
      </c>
      <c r="G2946" s="179">
        <v>32</v>
      </c>
      <c r="H2946" s="179">
        <v>32</v>
      </c>
      <c r="I2946" s="37">
        <f>Table1[[#This Row],[SumOfPaid]]*Table1[[#This Row],[Actuarial Factor 6/13/22]]</f>
        <v>6916.7518225861695</v>
      </c>
      <c r="J2946" s="33">
        <v>1.4189373123099678</v>
      </c>
      <c r="K2946" s="180" t="s">
        <v>268</v>
      </c>
      <c r="L2946" s="180" t="s">
        <v>805</v>
      </c>
      <c r="M2946" s="181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46" s="181" t="str">
        <f>IFERROR(IF(Table1[[#This Row],[Medicare Rate in CR]]&gt;0,"Y","N"),"N")</f>
        <v>Y</v>
      </c>
      <c r="O2946" s="40">
        <f>Table1[[#This Row],[Medicare Rate in CR]]*Table1[[#This Row],[SumOfUnits]]*Table1[[#This Row],[Actuarial Factor 6/13/22]]</f>
        <v>10678.581667489863</v>
      </c>
      <c r="P294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10678.581667489863</v>
      </c>
      <c r="Q2946" s="40">
        <f>Table1[[#This Row],[Trended Medicare Pricing for all RHCs]]-Table1[[#This Row],[SumOfSFY23 Estimated Payment 6/13/2022]]</f>
        <v>3761.8298449036938</v>
      </c>
      <c r="R2946" s="181">
        <f>Table1[[#This Row],[SumOfUnits]]*Table1[[#This Row],[Actuarial Factor 6/13/22]]</f>
        <v>45.405993993918969</v>
      </c>
    </row>
    <row r="2947" spans="1:18" x14ac:dyDescent="0.2">
      <c r="A2947" s="179" t="s">
        <v>130</v>
      </c>
      <c r="B2947" s="179" t="s">
        <v>646</v>
      </c>
      <c r="C2947" s="179" t="s">
        <v>381</v>
      </c>
      <c r="D2947" s="179" t="s">
        <v>184</v>
      </c>
      <c r="E2947" s="179" t="s">
        <v>786</v>
      </c>
      <c r="F2947" s="37">
        <v>70972.69</v>
      </c>
      <c r="G2947" s="179">
        <v>466</v>
      </c>
      <c r="H2947" s="179">
        <v>466</v>
      </c>
      <c r="I2947" s="37">
        <f>Table1[[#This Row],[SumOfPaid]]*Table1[[#This Row],[Actuarial Factor 6/13/22]]</f>
        <v>96383.174810764074</v>
      </c>
      <c r="J2947" s="33">
        <v>1.3580318684660828</v>
      </c>
      <c r="K2947" s="180" t="s">
        <v>268</v>
      </c>
      <c r="L2947" s="180" t="s">
        <v>805</v>
      </c>
      <c r="M2947" s="181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47" s="181" t="str">
        <f>IFERROR(IF(Table1[[#This Row],[Medicare Rate in CR]]&gt;0,"Y","N"),"N")</f>
        <v>Y</v>
      </c>
      <c r="O2947" s="40">
        <f>Table1[[#This Row],[Medicare Rate in CR]]*Table1[[#This Row],[SumOfUnits]]*Table1[[#This Row],[Actuarial Factor 6/13/22]]</f>
        <v>148831.98162884766</v>
      </c>
      <c r="P294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148831.98162884766</v>
      </c>
      <c r="Q2947" s="40">
        <f>Table1[[#This Row],[Trended Medicare Pricing for all RHCs]]-Table1[[#This Row],[SumOfSFY23 Estimated Payment 6/13/2022]]</f>
        <v>52448.806818083583</v>
      </c>
      <c r="R2947" s="181">
        <f>Table1[[#This Row],[SumOfUnits]]*Table1[[#This Row],[Actuarial Factor 6/13/22]]</f>
        <v>632.84285070519456</v>
      </c>
    </row>
    <row r="2948" spans="1:18" x14ac:dyDescent="0.2">
      <c r="A2948" s="179" t="s">
        <v>130</v>
      </c>
      <c r="B2948" s="179" t="s">
        <v>646</v>
      </c>
      <c r="C2948" s="179" t="s">
        <v>381</v>
      </c>
      <c r="D2948" s="179" t="s">
        <v>184</v>
      </c>
      <c r="E2948" s="179" t="s">
        <v>790</v>
      </c>
      <c r="F2948" s="37">
        <v>24500.04</v>
      </c>
      <c r="G2948" s="179">
        <v>162</v>
      </c>
      <c r="H2948" s="179">
        <v>162</v>
      </c>
      <c r="I2948" s="37">
        <f>Table1[[#This Row],[SumOfPaid]]*Table1[[#This Row],[Actuarial Factor 6/13/22]]</f>
        <v>50177.840924736971</v>
      </c>
      <c r="J2948" s="33">
        <v>2.048071795994495</v>
      </c>
      <c r="K2948" s="180" t="s">
        <v>268</v>
      </c>
      <c r="L2948" s="180" t="s">
        <v>805</v>
      </c>
      <c r="M2948" s="181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48" s="181" t="str">
        <f>IFERROR(IF(Table1[[#This Row],[Medicare Rate in CR]]&gt;0,"Y","N"),"N")</f>
        <v>Y</v>
      </c>
      <c r="O2948" s="40">
        <f>Table1[[#This Row],[Medicare Rate in CR]]*Table1[[#This Row],[SumOfUnits]]*Table1[[#This Row],[Actuarial Factor 6/13/22]]</f>
        <v>78029.815047081633</v>
      </c>
      <c r="P294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78029.815047081633</v>
      </c>
      <c r="Q2948" s="40">
        <f>Table1[[#This Row],[Trended Medicare Pricing for all RHCs]]-Table1[[#This Row],[SumOfSFY23 Estimated Payment 6/13/2022]]</f>
        <v>27851.974122344662</v>
      </c>
      <c r="R2948" s="181">
        <f>Table1[[#This Row],[SumOfUnits]]*Table1[[#This Row],[Actuarial Factor 6/13/22]]</f>
        <v>331.78763095110816</v>
      </c>
    </row>
    <row r="2949" spans="1:18" x14ac:dyDescent="0.2">
      <c r="A2949" s="179" t="s">
        <v>130</v>
      </c>
      <c r="B2949" s="179" t="s">
        <v>646</v>
      </c>
      <c r="C2949" s="179" t="s">
        <v>381</v>
      </c>
      <c r="D2949" s="179" t="s">
        <v>184</v>
      </c>
      <c r="E2949" s="179" t="s">
        <v>793</v>
      </c>
      <c r="F2949" s="37">
        <v>303.38</v>
      </c>
      <c r="G2949" s="179">
        <v>2</v>
      </c>
      <c r="H2949" s="179">
        <v>2</v>
      </c>
      <c r="I2949" s="37">
        <f>Table1[[#This Row],[SumOfPaid]]*Table1[[#This Row],[Actuarial Factor 6/13/22]]</f>
        <v>621.34402146880984</v>
      </c>
      <c r="J2949" s="33">
        <v>2.048071795994495</v>
      </c>
      <c r="K2949" s="180" t="s">
        <v>268</v>
      </c>
      <c r="L2949" s="180" t="s">
        <v>805</v>
      </c>
      <c r="M2949" s="181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49" s="181" t="str">
        <f>IFERROR(IF(Table1[[#This Row],[Medicare Rate in CR]]&gt;0,"Y","N"),"N")</f>
        <v>Y</v>
      </c>
      <c r="O2949" s="40">
        <f>Table1[[#This Row],[Medicare Rate in CR]]*Table1[[#This Row],[SumOfUnits]]*Table1[[#This Row],[Actuarial Factor 6/13/22]]</f>
        <v>963.33104996397071</v>
      </c>
      <c r="P294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963.33104996397071</v>
      </c>
      <c r="Q2949" s="40">
        <f>Table1[[#This Row],[Trended Medicare Pricing for all RHCs]]-Table1[[#This Row],[SumOfSFY23 Estimated Payment 6/13/2022]]</f>
        <v>341.98702849516087</v>
      </c>
      <c r="R2949" s="181">
        <f>Table1[[#This Row],[SumOfUnits]]*Table1[[#This Row],[Actuarial Factor 6/13/22]]</f>
        <v>4.0961435919889899</v>
      </c>
    </row>
    <row r="2950" spans="1:18" x14ac:dyDescent="0.2">
      <c r="A2950" s="179" t="s">
        <v>130</v>
      </c>
      <c r="B2950" s="179" t="s">
        <v>646</v>
      </c>
      <c r="C2950" s="179" t="s">
        <v>381</v>
      </c>
      <c r="D2950" s="179" t="s">
        <v>184</v>
      </c>
      <c r="E2950" s="179" t="s">
        <v>789</v>
      </c>
      <c r="F2950" s="37">
        <v>87505.290000000095</v>
      </c>
      <c r="G2950" s="179">
        <v>574</v>
      </c>
      <c r="H2950" s="179">
        <v>574</v>
      </c>
      <c r="I2950" s="37">
        <f>Table1[[#This Row],[SumOfPaid]]*Table1[[#This Row],[Actuarial Factor 6/13/22]]</f>
        <v>130062.70822355374</v>
      </c>
      <c r="J2950" s="33">
        <v>1.4863410911906423</v>
      </c>
      <c r="K2950" s="180" t="s">
        <v>268</v>
      </c>
      <c r="L2950" s="180" t="s">
        <v>805</v>
      </c>
      <c r="M2950" s="181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50" s="181" t="str">
        <f>IFERROR(IF(Table1[[#This Row],[Medicare Rate in CR]]&gt;0,"Y","N"),"N")</f>
        <v>Y</v>
      </c>
      <c r="O2950" s="40">
        <f>Table1[[#This Row],[Medicare Rate in CR]]*Table1[[#This Row],[SumOfUnits]]*Table1[[#This Row],[Actuarial Factor 6/13/22]]</f>
        <v>200646.11855224756</v>
      </c>
      <c r="P295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200646.11855224756</v>
      </c>
      <c r="Q2950" s="40">
        <f>Table1[[#This Row],[Trended Medicare Pricing for all RHCs]]-Table1[[#This Row],[SumOfSFY23 Estimated Payment 6/13/2022]]</f>
        <v>70583.410328693819</v>
      </c>
      <c r="R2950" s="181">
        <f>Table1[[#This Row],[SumOfUnits]]*Table1[[#This Row],[Actuarial Factor 6/13/22]]</f>
        <v>853.15978634342866</v>
      </c>
    </row>
    <row r="2951" spans="1:18" x14ac:dyDescent="0.2">
      <c r="A2951" s="179" t="s">
        <v>130</v>
      </c>
      <c r="B2951" s="179" t="s">
        <v>646</v>
      </c>
      <c r="C2951" s="179" t="s">
        <v>381</v>
      </c>
      <c r="D2951" s="179" t="s">
        <v>184</v>
      </c>
      <c r="E2951" s="179" t="s">
        <v>791</v>
      </c>
      <c r="F2951" s="37">
        <v>3187.5000000000005</v>
      </c>
      <c r="G2951" s="179">
        <v>21</v>
      </c>
      <c r="H2951" s="179">
        <v>21</v>
      </c>
      <c r="I2951" s="37">
        <f>Table1[[#This Row],[SumOfPaid]]*Table1[[#This Row],[Actuarial Factor 6/13/22]]</f>
        <v>5157.1550465512528</v>
      </c>
      <c r="J2951" s="33">
        <v>1.6179309949964713</v>
      </c>
      <c r="K2951" s="180" t="s">
        <v>268</v>
      </c>
      <c r="L2951" s="180" t="s">
        <v>805</v>
      </c>
      <c r="M2951" s="181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51" s="181" t="str">
        <f>IFERROR(IF(Table1[[#This Row],[Medicare Rate in CR]]&gt;0,"Y","N"),"N")</f>
        <v>Y</v>
      </c>
      <c r="O2951" s="40">
        <f>Table1[[#This Row],[Medicare Rate in CR]]*Table1[[#This Row],[SumOfUnits]]*Table1[[#This Row],[Actuarial Factor 6/13/22]]</f>
        <v>7990.6052394686722</v>
      </c>
      <c r="P295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7990.6052394686722</v>
      </c>
      <c r="Q2951" s="40">
        <f>Table1[[#This Row],[Trended Medicare Pricing for all RHCs]]-Table1[[#This Row],[SumOfSFY23 Estimated Payment 6/13/2022]]</f>
        <v>2833.4501929174194</v>
      </c>
      <c r="R2951" s="181">
        <f>Table1[[#This Row],[SumOfUnits]]*Table1[[#This Row],[Actuarial Factor 6/13/22]]</f>
        <v>33.9765508949259</v>
      </c>
    </row>
    <row r="2952" spans="1:18" x14ac:dyDescent="0.2">
      <c r="A2952" s="179" t="s">
        <v>130</v>
      </c>
      <c r="B2952" s="179" t="s">
        <v>646</v>
      </c>
      <c r="C2952" s="179" t="s">
        <v>381</v>
      </c>
      <c r="D2952" s="179" t="s">
        <v>184</v>
      </c>
      <c r="E2952" s="179" t="s">
        <v>788</v>
      </c>
      <c r="F2952" s="37">
        <v>13736.1</v>
      </c>
      <c r="G2952" s="179">
        <v>90</v>
      </c>
      <c r="H2952" s="179">
        <v>90</v>
      </c>
      <c r="I2952" s="37">
        <f>Table1[[#This Row],[SumOfPaid]]*Table1[[#This Row],[Actuarial Factor 6/13/22]]</f>
        <v>25201.225534691668</v>
      </c>
      <c r="J2952" s="33">
        <v>1.8346710882049249</v>
      </c>
      <c r="K2952" s="180" t="s">
        <v>268</v>
      </c>
      <c r="L2952" s="180" t="s">
        <v>805</v>
      </c>
      <c r="M2952" s="181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52" s="181" t="str">
        <f>IFERROR(IF(Table1[[#This Row],[Medicare Rate in CR]]&gt;0,"Y","N"),"N")</f>
        <v>Y</v>
      </c>
      <c r="O2952" s="40">
        <f>Table1[[#This Row],[Medicare Rate in CR]]*Table1[[#This Row],[SumOfUnits]]*Table1[[#This Row],[Actuarial Factor 6/13/22]]</f>
        <v>38833.015187163081</v>
      </c>
      <c r="P295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38833.015187163081</v>
      </c>
      <c r="Q2952" s="40">
        <f>Table1[[#This Row],[Trended Medicare Pricing for all RHCs]]-Table1[[#This Row],[SumOfSFY23 Estimated Payment 6/13/2022]]</f>
        <v>13631.789652471412</v>
      </c>
      <c r="R2952" s="181">
        <f>Table1[[#This Row],[SumOfUnits]]*Table1[[#This Row],[Actuarial Factor 6/13/22]]</f>
        <v>165.12039793844323</v>
      </c>
    </row>
    <row r="2953" spans="1:18" x14ac:dyDescent="0.2">
      <c r="A2953" s="179" t="s">
        <v>130</v>
      </c>
      <c r="B2953" s="179" t="s">
        <v>646</v>
      </c>
      <c r="C2953" s="179" t="s">
        <v>381</v>
      </c>
      <c r="D2953" s="179" t="s">
        <v>184</v>
      </c>
      <c r="E2953" s="179" t="s">
        <v>787</v>
      </c>
      <c r="F2953" s="37">
        <v>37530.989999999991</v>
      </c>
      <c r="G2953" s="179">
        <v>246</v>
      </c>
      <c r="H2953" s="179">
        <v>246</v>
      </c>
      <c r="I2953" s="37">
        <f>Table1[[#This Row],[SumOfPaid]]*Table1[[#This Row],[Actuarial Factor 6/13/22]]</f>
        <v>45419.60907623863</v>
      </c>
      <c r="J2953" s="33">
        <v>1.210189474784402</v>
      </c>
      <c r="K2953" s="180" t="s">
        <v>268</v>
      </c>
      <c r="L2953" s="180" t="s">
        <v>805</v>
      </c>
      <c r="M2953" s="181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53" s="181" t="str">
        <f>IFERROR(IF(Table1[[#This Row],[Medicare Rate in CR]]&gt;0,"Y","N"),"N")</f>
        <v>Y</v>
      </c>
      <c r="O2953" s="40">
        <f>Table1[[#This Row],[Medicare Rate in CR]]*Table1[[#This Row],[SumOfUnits]]*Table1[[#This Row],[Actuarial Factor 6/13/22]]</f>
        <v>70014.640727229737</v>
      </c>
      <c r="P295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70014.640727229737</v>
      </c>
      <c r="Q2953" s="40">
        <f>Table1[[#This Row],[Trended Medicare Pricing for all RHCs]]-Table1[[#This Row],[SumOfSFY23 Estimated Payment 6/13/2022]]</f>
        <v>24595.031650991106</v>
      </c>
      <c r="R2953" s="181">
        <f>Table1[[#This Row],[SumOfUnits]]*Table1[[#This Row],[Actuarial Factor 6/13/22]]</f>
        <v>297.70661079696288</v>
      </c>
    </row>
    <row r="2954" spans="1:18" x14ac:dyDescent="0.2">
      <c r="A2954" s="179" t="s">
        <v>130</v>
      </c>
      <c r="B2954" s="179" t="s">
        <v>646</v>
      </c>
      <c r="C2954" s="179" t="s">
        <v>381</v>
      </c>
      <c r="D2954" s="179" t="s">
        <v>2</v>
      </c>
      <c r="E2954" s="179" t="s">
        <v>800</v>
      </c>
      <c r="F2954" s="37">
        <v>2130.88</v>
      </c>
      <c r="G2954" s="179">
        <v>14</v>
      </c>
      <c r="H2954" s="179">
        <v>14</v>
      </c>
      <c r="I2954" s="37">
        <f>Table1[[#This Row],[SumOfPaid]]*Table1[[#This Row],[Actuarial Factor 6/13/22]]</f>
        <v>2803.6798320663356</v>
      </c>
      <c r="J2954" s="33">
        <v>1.3157380200040996</v>
      </c>
      <c r="K2954" s="180" t="s">
        <v>268</v>
      </c>
      <c r="L2954" s="180" t="s">
        <v>805</v>
      </c>
      <c r="M2954" s="181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54" s="181" t="str">
        <f>IFERROR(IF(Table1[[#This Row],[Medicare Rate in CR]]&gt;0,"Y","N"),"N")</f>
        <v>Y</v>
      </c>
      <c r="O2954" s="40">
        <f>Table1[[#This Row],[Medicare Rate in CR]]*Table1[[#This Row],[SumOfUnits]]*Table1[[#This Row],[Actuarial Factor 6/13/22]]</f>
        <v>4332.093745623898</v>
      </c>
      <c r="P295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4332.093745623898</v>
      </c>
      <c r="Q2954" s="40">
        <f>Table1[[#This Row],[Trended Medicare Pricing for all RHCs]]-Table1[[#This Row],[SumOfSFY23 Estimated Payment 6/13/2022]]</f>
        <v>1528.4139135575624</v>
      </c>
      <c r="R2954" s="181">
        <f>Table1[[#This Row],[SumOfUnits]]*Table1[[#This Row],[Actuarial Factor 6/13/22]]</f>
        <v>18.420332280057394</v>
      </c>
    </row>
    <row r="2955" spans="1:18" x14ac:dyDescent="0.2">
      <c r="A2955" s="179" t="s">
        <v>130</v>
      </c>
      <c r="B2955" s="179" t="s">
        <v>646</v>
      </c>
      <c r="C2955" s="179" t="s">
        <v>381</v>
      </c>
      <c r="D2955" s="179" t="s">
        <v>2</v>
      </c>
      <c r="E2955" s="179" t="s">
        <v>798</v>
      </c>
      <c r="F2955" s="37">
        <v>1994.38</v>
      </c>
      <c r="G2955" s="179">
        <v>14</v>
      </c>
      <c r="H2955" s="179">
        <v>14</v>
      </c>
      <c r="I2955" s="37">
        <f>Table1[[#This Row],[SumOfPaid]]*Table1[[#This Row],[Actuarial Factor 6/13/22]]</f>
        <v>2981.4182415232103</v>
      </c>
      <c r="J2955" s="33">
        <v>1.4949098173483539</v>
      </c>
      <c r="K2955" s="180" t="s">
        <v>268</v>
      </c>
      <c r="L2955" s="180" t="s">
        <v>805</v>
      </c>
      <c r="M2955" s="181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55" s="181" t="str">
        <f>IFERROR(IF(Table1[[#This Row],[Medicare Rate in CR]]&gt;0,"Y","N"),"N")</f>
        <v>Y</v>
      </c>
      <c r="O2955" s="40">
        <f>Table1[[#This Row],[Medicare Rate in CR]]*Table1[[#This Row],[SumOfUnits]]*Table1[[#This Row],[Actuarial Factor 6/13/22]]</f>
        <v>4922.020471815802</v>
      </c>
      <c r="P295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4922.020471815802</v>
      </c>
      <c r="Q2955" s="40">
        <f>Table1[[#This Row],[Trended Medicare Pricing for all RHCs]]-Table1[[#This Row],[SumOfSFY23 Estimated Payment 6/13/2022]]</f>
        <v>1940.6022302925917</v>
      </c>
      <c r="R2955" s="181">
        <f>Table1[[#This Row],[SumOfUnits]]*Table1[[#This Row],[Actuarial Factor 6/13/22]]</f>
        <v>20.928737442876955</v>
      </c>
    </row>
    <row r="2956" spans="1:18" x14ac:dyDescent="0.2">
      <c r="A2956" s="179" t="s">
        <v>130</v>
      </c>
      <c r="B2956" s="179" t="s">
        <v>646</v>
      </c>
      <c r="C2956" s="179" t="s">
        <v>381</v>
      </c>
      <c r="D2956" s="179" t="s">
        <v>2</v>
      </c>
      <c r="E2956" s="179" t="s">
        <v>799</v>
      </c>
      <c r="F2956" s="37">
        <v>4356.0300000000007</v>
      </c>
      <c r="G2956" s="179">
        <v>29</v>
      </c>
      <c r="H2956" s="179">
        <v>29</v>
      </c>
      <c r="I2956" s="37">
        <f>Table1[[#This Row],[SumOfPaid]]*Table1[[#This Row],[Actuarial Factor 6/13/22]]</f>
        <v>5182.1956252704149</v>
      </c>
      <c r="J2956" s="33">
        <v>1.1896602239356511</v>
      </c>
      <c r="K2956" s="180" t="s">
        <v>268</v>
      </c>
      <c r="L2956" s="180" t="s">
        <v>805</v>
      </c>
      <c r="M2956" s="181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56" s="181" t="str">
        <f>IFERROR(IF(Table1[[#This Row],[Medicare Rate in CR]]&gt;0,"Y","N"),"N")</f>
        <v>Y</v>
      </c>
      <c r="O2956" s="40">
        <f>Table1[[#This Row],[Medicare Rate in CR]]*Table1[[#This Row],[SumOfUnits]]*Table1[[#This Row],[Actuarial Factor 6/13/22]]</f>
        <v>8113.7444524904067</v>
      </c>
      <c r="P295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8113.7444524904067</v>
      </c>
      <c r="Q2956" s="40">
        <f>Table1[[#This Row],[Trended Medicare Pricing for all RHCs]]-Table1[[#This Row],[SumOfSFY23 Estimated Payment 6/13/2022]]</f>
        <v>2931.5488272199918</v>
      </c>
      <c r="R2956" s="181">
        <f>Table1[[#This Row],[SumOfUnits]]*Table1[[#This Row],[Actuarial Factor 6/13/22]]</f>
        <v>34.50014649413388</v>
      </c>
    </row>
    <row r="2957" spans="1:18" x14ac:dyDescent="0.2">
      <c r="A2957" s="179" t="s">
        <v>130</v>
      </c>
      <c r="B2957" s="179" t="s">
        <v>646</v>
      </c>
      <c r="C2957" s="179" t="s">
        <v>381</v>
      </c>
      <c r="D2957" s="179" t="s">
        <v>185</v>
      </c>
      <c r="E2957" s="179" t="s">
        <v>794</v>
      </c>
      <c r="F2957" s="37">
        <v>1374.33</v>
      </c>
      <c r="G2957" s="179">
        <v>9</v>
      </c>
      <c r="H2957" s="179">
        <v>9</v>
      </c>
      <c r="I2957" s="37">
        <f>Table1[[#This Row],[SumOfPaid]]*Table1[[#This Row],[Actuarial Factor 6/13/22]]</f>
        <v>1556.0055394373696</v>
      </c>
      <c r="J2957" s="33">
        <v>1.1321920786400426</v>
      </c>
      <c r="K2957" s="180" t="s">
        <v>268</v>
      </c>
      <c r="L2957" s="180" t="s">
        <v>805</v>
      </c>
      <c r="M2957" s="181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57" s="181" t="str">
        <f>IFERROR(IF(Table1[[#This Row],[Medicare Rate in CR]]&gt;0,"Y","N"),"N")</f>
        <v>Y</v>
      </c>
      <c r="O2957" s="40">
        <f>Table1[[#This Row],[Medicare Rate in CR]]*Table1[[#This Row],[SumOfUnits]]*Table1[[#This Row],[Actuarial Factor 6/13/22]]</f>
        <v>2396.420397491087</v>
      </c>
      <c r="P295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2396.420397491087</v>
      </c>
      <c r="Q2957" s="40">
        <f>Table1[[#This Row],[Trended Medicare Pricing for all RHCs]]-Table1[[#This Row],[SumOfSFY23 Estimated Payment 6/13/2022]]</f>
        <v>840.41485805371735</v>
      </c>
      <c r="R2957" s="181">
        <f>Table1[[#This Row],[SumOfUnits]]*Table1[[#This Row],[Actuarial Factor 6/13/22]]</f>
        <v>10.189728707760382</v>
      </c>
    </row>
    <row r="2958" spans="1:18" x14ac:dyDescent="0.2">
      <c r="A2958" s="179" t="s">
        <v>130</v>
      </c>
      <c r="B2958" s="179" t="s">
        <v>646</v>
      </c>
      <c r="C2958" s="179" t="s">
        <v>381</v>
      </c>
      <c r="D2958" s="179" t="s">
        <v>185</v>
      </c>
      <c r="E2958" s="179" t="s">
        <v>607</v>
      </c>
      <c r="F2958" s="37">
        <v>1222.6400000000001</v>
      </c>
      <c r="G2958" s="179">
        <v>8</v>
      </c>
      <c r="H2958" s="179">
        <v>8</v>
      </c>
      <c r="I2958" s="37">
        <f>Table1[[#This Row],[SumOfPaid]]*Table1[[#This Row],[Actuarial Factor 6/13/22]]</f>
        <v>2080.9272012450647</v>
      </c>
      <c r="J2958" s="33">
        <v>1.7019950281726954</v>
      </c>
      <c r="K2958" s="180" t="s">
        <v>268</v>
      </c>
      <c r="L2958" s="180" t="s">
        <v>805</v>
      </c>
      <c r="M2958" s="181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58" s="181" t="str">
        <f>IFERROR(IF(Table1[[#This Row],[Medicare Rate in CR]]&gt;0,"Y","N"),"N")</f>
        <v>Y</v>
      </c>
      <c r="O2958" s="40">
        <f>Table1[[#This Row],[Medicare Rate in CR]]*Table1[[#This Row],[SumOfUnits]]*Table1[[#This Row],[Actuarial Factor 6/13/22]]</f>
        <v>3202.2015258052361</v>
      </c>
      <c r="P295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3202.2015258052361</v>
      </c>
      <c r="Q2958" s="40">
        <f>Table1[[#This Row],[Trended Medicare Pricing for all RHCs]]-Table1[[#This Row],[SumOfSFY23 Estimated Payment 6/13/2022]]</f>
        <v>1121.2743245601714</v>
      </c>
      <c r="R2958" s="181">
        <f>Table1[[#This Row],[SumOfUnits]]*Table1[[#This Row],[Actuarial Factor 6/13/22]]</f>
        <v>13.615960225381563</v>
      </c>
    </row>
    <row r="2959" spans="1:18" x14ac:dyDescent="0.2">
      <c r="A2959" s="179" t="s">
        <v>130</v>
      </c>
      <c r="B2959" s="179" t="s">
        <v>646</v>
      </c>
      <c r="C2959" s="179" t="s">
        <v>381</v>
      </c>
      <c r="D2959" s="179" t="s">
        <v>185</v>
      </c>
      <c r="E2959" s="179" t="s">
        <v>797</v>
      </c>
      <c r="F2959" s="37">
        <v>3362.26</v>
      </c>
      <c r="G2959" s="179">
        <v>22</v>
      </c>
      <c r="H2959" s="179">
        <v>22</v>
      </c>
      <c r="I2959" s="37">
        <f>Table1[[#This Row],[SumOfPaid]]*Table1[[#This Row],[Actuarial Factor 6/13/22]]</f>
        <v>3338.725592280809</v>
      </c>
      <c r="J2959" s="33">
        <v>0.99300042003914291</v>
      </c>
      <c r="K2959" s="180" t="s">
        <v>268</v>
      </c>
      <c r="L2959" s="180" t="s">
        <v>805</v>
      </c>
      <c r="M2959" s="181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59" s="181" t="str">
        <f>IFERROR(IF(Table1[[#This Row],[Medicare Rate in CR]]&gt;0,"Y","N"),"N")</f>
        <v>Y</v>
      </c>
      <c r="O2959" s="40">
        <f>Table1[[#This Row],[Medicare Rate in CR]]*Table1[[#This Row],[SumOfUnits]]*Table1[[#This Row],[Actuarial Factor 6/13/22]]</f>
        <v>5137.7444532657237</v>
      </c>
      <c r="P295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5137.7444532657237</v>
      </c>
      <c r="Q2959" s="40">
        <f>Table1[[#This Row],[Trended Medicare Pricing for all RHCs]]-Table1[[#This Row],[SumOfSFY23 Estimated Payment 6/13/2022]]</f>
        <v>1799.0188609849147</v>
      </c>
      <c r="R2959" s="181">
        <f>Table1[[#This Row],[SumOfUnits]]*Table1[[#This Row],[Actuarial Factor 6/13/22]]</f>
        <v>21.846009240861143</v>
      </c>
    </row>
    <row r="2960" spans="1:18" x14ac:dyDescent="0.2">
      <c r="A2960" s="179" t="s">
        <v>130</v>
      </c>
      <c r="B2960" s="179" t="s">
        <v>646</v>
      </c>
      <c r="C2960" s="179" t="s">
        <v>381</v>
      </c>
      <c r="D2960" s="179" t="s">
        <v>185</v>
      </c>
      <c r="E2960" s="179" t="s">
        <v>796</v>
      </c>
      <c r="F2960" s="37">
        <v>609.04</v>
      </c>
      <c r="G2960" s="179">
        <v>4</v>
      </c>
      <c r="H2960" s="179">
        <v>4</v>
      </c>
      <c r="I2960" s="37">
        <f>Table1[[#This Row],[SumOfPaid]]*Table1[[#This Row],[Actuarial Factor 6/13/22]]</f>
        <v>496.3389039762892</v>
      </c>
      <c r="J2960" s="33">
        <v>0.81495288318712933</v>
      </c>
      <c r="K2960" s="180" t="s">
        <v>268</v>
      </c>
      <c r="L2960" s="180" t="s">
        <v>805</v>
      </c>
      <c r="M2960" s="181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60" s="181" t="str">
        <f>IFERROR(IF(Table1[[#This Row],[Medicare Rate in CR]]&gt;0,"Y","N"),"N")</f>
        <v>Y</v>
      </c>
      <c r="O2960" s="40">
        <f>Table1[[#This Row],[Medicare Rate in CR]]*Table1[[#This Row],[SumOfUnits]]*Table1[[#This Row],[Actuarial Factor 6/13/22]]</f>
        <v>766.64247627179634</v>
      </c>
      <c r="P296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766.64247627179634</v>
      </c>
      <c r="Q2960" s="40">
        <f>Table1[[#This Row],[Trended Medicare Pricing for all RHCs]]-Table1[[#This Row],[SumOfSFY23 Estimated Payment 6/13/2022]]</f>
        <v>270.30357229550714</v>
      </c>
      <c r="R2960" s="181">
        <f>Table1[[#This Row],[SumOfUnits]]*Table1[[#This Row],[Actuarial Factor 6/13/22]]</f>
        <v>3.2598115327485173</v>
      </c>
    </row>
    <row r="2961" spans="1:18" x14ac:dyDescent="0.2">
      <c r="A2961" s="179" t="s">
        <v>130</v>
      </c>
      <c r="B2961" s="179" t="s">
        <v>646</v>
      </c>
      <c r="C2961" s="179" t="s">
        <v>381</v>
      </c>
      <c r="D2961" s="179" t="s">
        <v>185</v>
      </c>
      <c r="E2961" s="179" t="s">
        <v>795</v>
      </c>
      <c r="F2961" s="37">
        <v>32126.300000000003</v>
      </c>
      <c r="G2961" s="179">
        <v>211</v>
      </c>
      <c r="H2961" s="179">
        <v>211</v>
      </c>
      <c r="I2961" s="37">
        <f>Table1[[#This Row],[SumOfPaid]]*Table1[[#This Row],[Actuarial Factor 6/13/22]]</f>
        <v>38643.840463767192</v>
      </c>
      <c r="J2961" s="33">
        <v>1.2028724273809057</v>
      </c>
      <c r="K2961" s="180" t="s">
        <v>268</v>
      </c>
      <c r="L2961" s="180" t="s">
        <v>805</v>
      </c>
      <c r="M2961" s="181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61" s="181" t="str">
        <f>IFERROR(IF(Table1[[#This Row],[Medicare Rate in CR]]&gt;0,"Y","N"),"N")</f>
        <v>Y</v>
      </c>
      <c r="O2961" s="40">
        <f>Table1[[#This Row],[Medicare Rate in CR]]*Table1[[#This Row],[SumOfUnits]]*Table1[[#This Row],[Actuarial Factor 6/13/22]]</f>
        <v>59690.114406474138</v>
      </c>
      <c r="P296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59690.114406474138</v>
      </c>
      <c r="Q2961" s="40">
        <f>Table1[[#This Row],[Trended Medicare Pricing for all RHCs]]-Table1[[#This Row],[SumOfSFY23 Estimated Payment 6/13/2022]]</f>
        <v>21046.273942706946</v>
      </c>
      <c r="R2961" s="181">
        <f>Table1[[#This Row],[SumOfUnits]]*Table1[[#This Row],[Actuarial Factor 6/13/22]]</f>
        <v>253.80608217737111</v>
      </c>
    </row>
    <row r="2962" spans="1:18" x14ac:dyDescent="0.2">
      <c r="A2962" s="179" t="s">
        <v>130</v>
      </c>
      <c r="B2962" s="179" t="s">
        <v>646</v>
      </c>
      <c r="C2962" s="179" t="s">
        <v>364</v>
      </c>
      <c r="D2962" s="179" t="s">
        <v>184</v>
      </c>
      <c r="E2962" s="179" t="s">
        <v>787</v>
      </c>
      <c r="F2962" s="37">
        <v>606.76</v>
      </c>
      <c r="G2962" s="179">
        <v>4</v>
      </c>
      <c r="H2962" s="179">
        <v>4</v>
      </c>
      <c r="I2962" s="37">
        <f>Table1[[#This Row],[SumOfPaid]]*Table1[[#This Row],[Actuarial Factor 6/13/22]]</f>
        <v>755.37744266893412</v>
      </c>
      <c r="J2962" s="33">
        <v>1.2449361241165109</v>
      </c>
      <c r="K2962" s="180" t="s">
        <v>268</v>
      </c>
      <c r="L2962" s="180" t="s">
        <v>805</v>
      </c>
      <c r="M2962" s="181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62" s="181" t="str">
        <f>IFERROR(IF(Table1[[#This Row],[Medicare Rate in CR]]&gt;0,"Y","N"),"N")</f>
        <v>Y</v>
      </c>
      <c r="O2962" s="40">
        <f>Table1[[#This Row],[Medicare Rate in CR]]*Table1[[#This Row],[SumOfUnits]]*Table1[[#This Row],[Actuarial Factor 6/13/22]]</f>
        <v>1171.1363106788842</v>
      </c>
      <c r="P296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1171.1363106788842</v>
      </c>
      <c r="Q2962" s="40">
        <f>Table1[[#This Row],[Trended Medicare Pricing for all RHCs]]-Table1[[#This Row],[SumOfSFY23 Estimated Payment 6/13/2022]]</f>
        <v>415.75886800995011</v>
      </c>
      <c r="R2962" s="181">
        <f>Table1[[#This Row],[SumOfUnits]]*Table1[[#This Row],[Actuarial Factor 6/13/22]]</f>
        <v>4.9797444964660436</v>
      </c>
    </row>
    <row r="2963" spans="1:18" x14ac:dyDescent="0.2">
      <c r="A2963" s="179" t="s">
        <v>130</v>
      </c>
      <c r="B2963" s="179" t="s">
        <v>646</v>
      </c>
      <c r="C2963" s="179" t="s">
        <v>249</v>
      </c>
      <c r="D2963" s="179" t="s">
        <v>184</v>
      </c>
      <c r="E2963" s="179" t="s">
        <v>786</v>
      </c>
      <c r="F2963" s="37">
        <v>1066.3900000000001</v>
      </c>
      <c r="G2963" s="179">
        <v>7</v>
      </c>
      <c r="H2963" s="179">
        <v>7</v>
      </c>
      <c r="I2963" s="37">
        <f>Table1[[#This Row],[SumOfPaid]]*Table1[[#This Row],[Actuarial Factor 6/13/22]]</f>
        <v>1623.2353737136914</v>
      </c>
      <c r="J2963" s="33">
        <v>1.5221779777695694</v>
      </c>
      <c r="K2963" s="180" t="s">
        <v>268</v>
      </c>
      <c r="L2963" s="180" t="s">
        <v>805</v>
      </c>
      <c r="M2963" s="181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63" s="181" t="str">
        <f>IFERROR(IF(Table1[[#This Row],[Medicare Rate in CR]]&gt;0,"Y","N"),"N")</f>
        <v>Y</v>
      </c>
      <c r="O2963" s="40">
        <f>Table1[[#This Row],[Medicare Rate in CR]]*Table1[[#This Row],[SumOfUnits]]*Table1[[#This Row],[Actuarial Factor 6/13/22]]</f>
        <v>2505.9007176829314</v>
      </c>
      <c r="P296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2505.9007176829314</v>
      </c>
      <c r="Q2963" s="40">
        <f>Table1[[#This Row],[Trended Medicare Pricing for all RHCs]]-Table1[[#This Row],[SumOfSFY23 Estimated Payment 6/13/2022]]</f>
        <v>882.66534396923998</v>
      </c>
      <c r="R2963" s="181">
        <f>Table1[[#This Row],[SumOfUnits]]*Table1[[#This Row],[Actuarial Factor 6/13/22]]</f>
        <v>10.655245844386986</v>
      </c>
    </row>
    <row r="2964" spans="1:18" x14ac:dyDescent="0.2">
      <c r="A2964" s="179" t="s">
        <v>130</v>
      </c>
      <c r="B2964" s="179" t="s">
        <v>646</v>
      </c>
      <c r="C2964" s="179" t="s">
        <v>249</v>
      </c>
      <c r="D2964" s="179" t="s">
        <v>184</v>
      </c>
      <c r="E2964" s="179" t="s">
        <v>789</v>
      </c>
      <c r="F2964" s="37">
        <v>613.6</v>
      </c>
      <c r="G2964" s="179">
        <v>4</v>
      </c>
      <c r="H2964" s="179">
        <v>4</v>
      </c>
      <c r="I2964" s="37">
        <f>Table1[[#This Row],[SumOfPaid]]*Table1[[#This Row],[Actuarial Factor 6/13/22]]</f>
        <v>952.29074984977092</v>
      </c>
      <c r="J2964" s="33">
        <v>1.551973190759079</v>
      </c>
      <c r="K2964" s="180" t="s">
        <v>268</v>
      </c>
      <c r="L2964" s="180" t="s">
        <v>805</v>
      </c>
      <c r="M2964" s="181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64" s="181" t="str">
        <f>IFERROR(IF(Table1[[#This Row],[Medicare Rate in CR]]&gt;0,"Y","N"),"N")</f>
        <v>Y</v>
      </c>
      <c r="O2964" s="40">
        <f>Table1[[#This Row],[Medicare Rate in CR]]*Table1[[#This Row],[SumOfUnits]]*Table1[[#This Row],[Actuarial Factor 6/13/22]]</f>
        <v>1459.9722200108808</v>
      </c>
      <c r="P296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1459.9722200108808</v>
      </c>
      <c r="Q2964" s="40">
        <f>Table1[[#This Row],[Trended Medicare Pricing for all RHCs]]-Table1[[#This Row],[SumOfSFY23 Estimated Payment 6/13/2022]]</f>
        <v>507.68147016110993</v>
      </c>
      <c r="R2964" s="181">
        <f>Table1[[#This Row],[SumOfUnits]]*Table1[[#This Row],[Actuarial Factor 6/13/22]]</f>
        <v>6.2078927630363161</v>
      </c>
    </row>
    <row r="2965" spans="1:18" x14ac:dyDescent="0.2">
      <c r="A2965" s="179" t="s">
        <v>130</v>
      </c>
      <c r="B2965" s="179" t="s">
        <v>646</v>
      </c>
      <c r="C2965" s="179" t="s">
        <v>249</v>
      </c>
      <c r="D2965" s="179" t="s">
        <v>184</v>
      </c>
      <c r="E2965" s="179" t="s">
        <v>791</v>
      </c>
      <c r="F2965" s="37">
        <v>151.69</v>
      </c>
      <c r="G2965" s="179">
        <v>1</v>
      </c>
      <c r="H2965" s="179">
        <v>1</v>
      </c>
      <c r="I2965" s="37">
        <f>Table1[[#This Row],[SumOfPaid]]*Table1[[#This Row],[Actuarial Factor 6/13/22]]</f>
        <v>251.28517480053571</v>
      </c>
      <c r="J2965" s="33">
        <v>1.6565704713595868</v>
      </c>
      <c r="K2965" s="180" t="s">
        <v>268</v>
      </c>
      <c r="L2965" s="180" t="s">
        <v>805</v>
      </c>
      <c r="M2965" s="181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65" s="181" t="str">
        <f>IFERROR(IF(Table1[[#This Row],[Medicare Rate in CR]]&gt;0,"Y","N"),"N")</f>
        <v>Y</v>
      </c>
      <c r="O2965" s="40">
        <f>Table1[[#This Row],[Medicare Rate in CR]]*Table1[[#This Row],[SumOfUnits]]*Table1[[#This Row],[Actuarial Factor 6/13/22]]</f>
        <v>389.59224345434762</v>
      </c>
      <c r="P296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389.59224345434762</v>
      </c>
      <c r="Q2965" s="40">
        <f>Table1[[#This Row],[Trended Medicare Pricing for all RHCs]]-Table1[[#This Row],[SumOfSFY23 Estimated Payment 6/13/2022]]</f>
        <v>138.30706865381191</v>
      </c>
      <c r="R2965" s="181">
        <f>Table1[[#This Row],[SumOfUnits]]*Table1[[#This Row],[Actuarial Factor 6/13/22]]</f>
        <v>1.6565704713595868</v>
      </c>
    </row>
    <row r="2966" spans="1:18" x14ac:dyDescent="0.2">
      <c r="A2966" s="179" t="s">
        <v>130</v>
      </c>
      <c r="B2966" s="179" t="s">
        <v>646</v>
      </c>
      <c r="C2966" s="179" t="s">
        <v>249</v>
      </c>
      <c r="D2966" s="179" t="s">
        <v>184</v>
      </c>
      <c r="E2966" s="179" t="s">
        <v>788</v>
      </c>
      <c r="F2966" s="37">
        <v>307.94</v>
      </c>
      <c r="G2966" s="179">
        <v>2</v>
      </c>
      <c r="H2966" s="179">
        <v>2</v>
      </c>
      <c r="I2966" s="37">
        <f>Table1[[#This Row],[SumOfPaid]]*Table1[[#This Row],[Actuarial Factor 6/13/22]]</f>
        <v>620.28983193996839</v>
      </c>
      <c r="J2966" s="33">
        <v>2.0143204258620782</v>
      </c>
      <c r="K2966" s="180" t="s">
        <v>268</v>
      </c>
      <c r="L2966" s="180" t="s">
        <v>805</v>
      </c>
      <c r="M2966" s="181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66" s="181" t="str">
        <f>IFERROR(IF(Table1[[#This Row],[Medicare Rate in CR]]&gt;0,"Y","N"),"N")</f>
        <v>Y</v>
      </c>
      <c r="O2966" s="40">
        <f>Table1[[#This Row],[Medicare Rate in CR]]*Table1[[#This Row],[SumOfUnits]]*Table1[[#This Row],[Actuarial Factor 6/13/22]]</f>
        <v>947.45575550848707</v>
      </c>
      <c r="P296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947.45575550848707</v>
      </c>
      <c r="Q2966" s="40">
        <f>Table1[[#This Row],[Trended Medicare Pricing for all RHCs]]-Table1[[#This Row],[SumOfSFY23 Estimated Payment 6/13/2022]]</f>
        <v>327.16592356851868</v>
      </c>
      <c r="R2966" s="181">
        <f>Table1[[#This Row],[SumOfUnits]]*Table1[[#This Row],[Actuarial Factor 6/13/22]]</f>
        <v>4.0286408517241563</v>
      </c>
    </row>
    <row r="2967" spans="1:18" x14ac:dyDescent="0.2">
      <c r="A2967" s="179" t="s">
        <v>130</v>
      </c>
      <c r="B2967" s="179" t="s">
        <v>646</v>
      </c>
      <c r="C2967" s="179" t="s">
        <v>249</v>
      </c>
      <c r="D2967" s="179" t="s">
        <v>184</v>
      </c>
      <c r="E2967" s="179" t="s">
        <v>787</v>
      </c>
      <c r="F2967" s="37">
        <v>461.90999999999997</v>
      </c>
      <c r="G2967" s="179">
        <v>3</v>
      </c>
      <c r="H2967" s="179">
        <v>3</v>
      </c>
      <c r="I2967" s="37">
        <f>Table1[[#This Row],[SumOfPaid]]*Table1[[#This Row],[Actuarial Factor 6/13/22]]</f>
        <v>577.21475783165067</v>
      </c>
      <c r="J2967" s="33">
        <v>1.2496260263506975</v>
      </c>
      <c r="K2967" s="180" t="s">
        <v>268</v>
      </c>
      <c r="L2967" s="180" t="s">
        <v>805</v>
      </c>
      <c r="M2967" s="181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67" s="181" t="str">
        <f>IFERROR(IF(Table1[[#This Row],[Medicare Rate in CR]]&gt;0,"Y","N"),"N")</f>
        <v>Y</v>
      </c>
      <c r="O2967" s="40">
        <f>Table1[[#This Row],[Medicare Rate in CR]]*Table1[[#This Row],[SumOfUnits]]*Table1[[#This Row],[Actuarial Factor 6/13/22]]</f>
        <v>881.66114663147107</v>
      </c>
      <c r="P296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881.66114663147107</v>
      </c>
      <c r="Q2967" s="40">
        <f>Table1[[#This Row],[Trended Medicare Pricing for all RHCs]]-Table1[[#This Row],[SumOfSFY23 Estimated Payment 6/13/2022]]</f>
        <v>304.4463887998204</v>
      </c>
      <c r="R2967" s="181">
        <f>Table1[[#This Row],[SumOfUnits]]*Table1[[#This Row],[Actuarial Factor 6/13/22]]</f>
        <v>3.7488780790520924</v>
      </c>
    </row>
    <row r="2968" spans="1:18" x14ac:dyDescent="0.2">
      <c r="A2968" s="179" t="s">
        <v>130</v>
      </c>
      <c r="B2968" s="179" t="s">
        <v>646</v>
      </c>
      <c r="C2968" s="179" t="s">
        <v>249</v>
      </c>
      <c r="D2968" s="179" t="s">
        <v>185</v>
      </c>
      <c r="E2968" s="179" t="s">
        <v>795</v>
      </c>
      <c r="F2968" s="37">
        <v>910.1400000000001</v>
      </c>
      <c r="G2968" s="179">
        <v>6</v>
      </c>
      <c r="H2968" s="179">
        <v>6</v>
      </c>
      <c r="I2968" s="37">
        <f>Table1[[#This Row],[SumOfPaid]]*Table1[[#This Row],[Actuarial Factor 6/13/22]]</f>
        <v>1037.8127185731187</v>
      </c>
      <c r="J2968" s="33">
        <v>1.1402781094920766</v>
      </c>
      <c r="K2968" s="180" t="s">
        <v>268</v>
      </c>
      <c r="L2968" s="180" t="s">
        <v>805</v>
      </c>
      <c r="M2968" s="181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68" s="181" t="str">
        <f>IFERROR(IF(Table1[[#This Row],[Medicare Rate in CR]]&gt;0,"Y","N"),"N")</f>
        <v>Y</v>
      </c>
      <c r="O2968" s="40">
        <f>Table1[[#This Row],[Medicare Rate in CR]]*Table1[[#This Row],[SumOfUnits]]*Table1[[#This Row],[Actuarial Factor 6/13/22]]</f>
        <v>1609.0236347420794</v>
      </c>
      <c r="P296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1609.0236347420794</v>
      </c>
      <c r="Q2968" s="40">
        <f>Table1[[#This Row],[Trended Medicare Pricing for all RHCs]]-Table1[[#This Row],[SumOfSFY23 Estimated Payment 6/13/2022]]</f>
        <v>571.21091616896069</v>
      </c>
      <c r="R2968" s="181">
        <f>Table1[[#This Row],[SumOfUnits]]*Table1[[#This Row],[Actuarial Factor 6/13/22]]</f>
        <v>6.8416686569524598</v>
      </c>
    </row>
    <row r="2969" spans="1:18" x14ac:dyDescent="0.2">
      <c r="A2969" s="179" t="s">
        <v>130</v>
      </c>
      <c r="B2969" s="179" t="s">
        <v>646</v>
      </c>
      <c r="C2969" s="179" t="s">
        <v>192</v>
      </c>
      <c r="D2969" s="179" t="s">
        <v>184</v>
      </c>
      <c r="E2969" s="179" t="s">
        <v>789</v>
      </c>
      <c r="F2969" s="37">
        <v>591.6</v>
      </c>
      <c r="G2969" s="179">
        <v>4</v>
      </c>
      <c r="H2969" s="179">
        <v>4</v>
      </c>
      <c r="I2969" s="37">
        <f>Table1[[#This Row],[SumOfPaid]]*Table1[[#This Row],[Actuarial Factor 6/13/22]]</f>
        <v>815.87926326826471</v>
      </c>
      <c r="J2969" s="33">
        <v>1.3791062597502783</v>
      </c>
      <c r="K2969" s="180" t="s">
        <v>268</v>
      </c>
      <c r="L2969" s="180" t="s">
        <v>805</v>
      </c>
      <c r="M2969" s="181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69" s="181" t="str">
        <f>IFERROR(IF(Table1[[#This Row],[Medicare Rate in CR]]&gt;0,"Y","N"),"N")</f>
        <v>Y</v>
      </c>
      <c r="O2969" s="40">
        <f>Table1[[#This Row],[Medicare Rate in CR]]*Table1[[#This Row],[SumOfUnits]]*Table1[[#This Row],[Actuarial Factor 6/13/22]]</f>
        <v>1297.3528406722819</v>
      </c>
      <c r="P296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1297.3528406722819</v>
      </c>
      <c r="Q2969" s="40">
        <f>Table1[[#This Row],[Trended Medicare Pricing for all RHCs]]-Table1[[#This Row],[SumOfSFY23 Estimated Payment 6/13/2022]]</f>
        <v>481.47357740401719</v>
      </c>
      <c r="R2969" s="181">
        <f>Table1[[#This Row],[SumOfUnits]]*Table1[[#This Row],[Actuarial Factor 6/13/22]]</f>
        <v>5.5164250390011134</v>
      </c>
    </row>
    <row r="2970" spans="1:18" x14ac:dyDescent="0.2">
      <c r="A2970" s="179" t="s">
        <v>130</v>
      </c>
      <c r="B2970" s="179" t="s">
        <v>646</v>
      </c>
      <c r="C2970" s="179" t="s">
        <v>192</v>
      </c>
      <c r="D2970" s="179" t="s">
        <v>184</v>
      </c>
      <c r="E2970" s="179" t="s">
        <v>791</v>
      </c>
      <c r="F2970" s="37">
        <v>303.38</v>
      </c>
      <c r="G2970" s="179">
        <v>2</v>
      </c>
      <c r="H2970" s="179">
        <v>2</v>
      </c>
      <c r="I2970" s="37">
        <f>Table1[[#This Row],[SumOfPaid]]*Table1[[#This Row],[Actuarial Factor 6/13/22]]</f>
        <v>465.98614770038915</v>
      </c>
      <c r="J2970" s="33">
        <v>1.535981764455103</v>
      </c>
      <c r="K2970" s="180" t="s">
        <v>268</v>
      </c>
      <c r="L2970" s="180" t="s">
        <v>805</v>
      </c>
      <c r="M2970" s="181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70" s="181" t="str">
        <f>IFERROR(IF(Table1[[#This Row],[Medicare Rate in CR]]&gt;0,"Y","N"),"N")</f>
        <v>Y</v>
      </c>
      <c r="O2970" s="40">
        <f>Table1[[#This Row],[Medicare Rate in CR]]*Table1[[#This Row],[SumOfUnits]]*Table1[[#This Row],[Actuarial Factor 6/13/22]]</f>
        <v>722.46438272910234</v>
      </c>
      <c r="P297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722.46438272910234</v>
      </c>
      <c r="Q2970" s="40">
        <f>Table1[[#This Row],[Trended Medicare Pricing for all RHCs]]-Table1[[#This Row],[SumOfSFY23 Estimated Payment 6/13/2022]]</f>
        <v>256.47823502871319</v>
      </c>
      <c r="R2970" s="181">
        <f>Table1[[#This Row],[SumOfUnits]]*Table1[[#This Row],[Actuarial Factor 6/13/22]]</f>
        <v>3.0719635289102061</v>
      </c>
    </row>
    <row r="2971" spans="1:18" x14ac:dyDescent="0.2">
      <c r="A2971" s="179" t="s">
        <v>130</v>
      </c>
      <c r="B2971" s="179" t="s">
        <v>646</v>
      </c>
      <c r="C2971" s="179" t="s">
        <v>192</v>
      </c>
      <c r="D2971" s="179" t="s">
        <v>185</v>
      </c>
      <c r="E2971" s="179" t="s">
        <v>795</v>
      </c>
      <c r="F2971" s="37">
        <v>303.28999999999996</v>
      </c>
      <c r="G2971" s="179">
        <v>2</v>
      </c>
      <c r="H2971" s="179">
        <v>2</v>
      </c>
      <c r="I2971" s="37">
        <f>Table1[[#This Row],[SumOfPaid]]*Table1[[#This Row],[Actuarial Factor 6/13/22]]</f>
        <v>340.2770433974917</v>
      </c>
      <c r="J2971" s="33">
        <v>1.1219527297223506</v>
      </c>
      <c r="K2971" s="180" t="s">
        <v>268</v>
      </c>
      <c r="L2971" s="180" t="s">
        <v>805</v>
      </c>
      <c r="M2971" s="181">
        <f>IFERROR(INDEX(FreeStand_MedicareCRs!E:E,MATCH(Table1[[#This Row],[Medicare Number]],FreeStand_MedicareCRs!A:A,0)),INDEX(HospitalBased_Mdcr_Rates!G:G,MATCH(Table1[[#This Row],[Medicare Number]],HospitalBased_Mdcr_Rates!E:E,0)))</f>
        <v>235.18</v>
      </c>
      <c r="N2971" s="181" t="str">
        <f>IFERROR(IF(Table1[[#This Row],[Medicare Rate in CR]]&gt;0,"Y","N"),"N")</f>
        <v>Y</v>
      </c>
      <c r="O2971" s="40">
        <f>Table1[[#This Row],[Medicare Rate in CR]]*Table1[[#This Row],[SumOfUnits]]*Table1[[#This Row],[Actuarial Factor 6/13/22]]</f>
        <v>527.72168595220489</v>
      </c>
      <c r="P297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527.72168595220489</v>
      </c>
      <c r="Q2971" s="40">
        <f>Table1[[#This Row],[Trended Medicare Pricing for all RHCs]]-Table1[[#This Row],[SumOfSFY23 Estimated Payment 6/13/2022]]</f>
        <v>187.4446425547132</v>
      </c>
      <c r="R2971" s="181">
        <f>Table1[[#This Row],[SumOfUnits]]*Table1[[#This Row],[Actuarial Factor 6/13/22]]</f>
        <v>2.2439054594447012</v>
      </c>
    </row>
    <row r="2972" spans="1:18" x14ac:dyDescent="0.2">
      <c r="A2972" s="179" t="s">
        <v>131</v>
      </c>
      <c r="B2972" s="179" t="s">
        <v>667</v>
      </c>
      <c r="C2972" s="179" t="s">
        <v>413</v>
      </c>
      <c r="D2972" s="179" t="s">
        <v>184</v>
      </c>
      <c r="E2972" s="179" t="s">
        <v>792</v>
      </c>
      <c r="F2972" s="37">
        <v>64.040000000000006</v>
      </c>
      <c r="G2972" s="179">
        <v>1</v>
      </c>
      <c r="H2972" s="179">
        <v>1</v>
      </c>
      <c r="I2972" s="37">
        <f>Table1[[#This Row],[SumOfPaid]]*Table1[[#This Row],[Actuarial Factor 6/13/22]]</f>
        <v>96.082390985670543</v>
      </c>
      <c r="J2972" s="33">
        <v>1.5003496406257111</v>
      </c>
      <c r="K2972" s="180" t="s">
        <v>402</v>
      </c>
      <c r="L2972" s="180" t="s">
        <v>805</v>
      </c>
      <c r="M2972" s="181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72" s="181" t="str">
        <f>IFERROR(IF(Table1[[#This Row],[Medicare Rate in CR]]&gt;0,"Y","N"),"N")</f>
        <v>Y</v>
      </c>
      <c r="O2972" s="40">
        <f>Table1[[#This Row],[Medicare Rate in CR]]*Table1[[#This Row],[SumOfUnits]]*Table1[[#This Row],[Actuarial Factor 6/13/22]]</f>
        <v>267.06223603137659</v>
      </c>
      <c r="P297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267.06223603137659</v>
      </c>
      <c r="Q2972" s="40">
        <f>Table1[[#This Row],[Trended Medicare Pricing for all RHCs]]-Table1[[#This Row],[SumOfSFY23 Estimated Payment 6/13/2022]]</f>
        <v>170.97984504570604</v>
      </c>
      <c r="R2972" s="181">
        <f>Table1[[#This Row],[SumOfUnits]]*Table1[[#This Row],[Actuarial Factor 6/13/22]]</f>
        <v>1.5003496406257111</v>
      </c>
    </row>
    <row r="2973" spans="1:18" x14ac:dyDescent="0.2">
      <c r="A2973" s="179" t="s">
        <v>131</v>
      </c>
      <c r="B2973" s="179" t="s">
        <v>667</v>
      </c>
      <c r="C2973" s="179" t="s">
        <v>413</v>
      </c>
      <c r="D2973" s="179" t="s">
        <v>184</v>
      </c>
      <c r="E2973" s="179" t="s">
        <v>786</v>
      </c>
      <c r="F2973" s="37">
        <v>189.56</v>
      </c>
      <c r="G2973" s="179">
        <v>3</v>
      </c>
      <c r="H2973" s="179">
        <v>3</v>
      </c>
      <c r="I2973" s="37">
        <f>Table1[[#This Row],[SumOfPaid]]*Table1[[#This Row],[Actuarial Factor 6/13/22]]</f>
        <v>269.44018750339944</v>
      </c>
      <c r="J2973" s="33">
        <v>1.4213979083319235</v>
      </c>
      <c r="K2973" s="180" t="s">
        <v>402</v>
      </c>
      <c r="L2973" s="180" t="s">
        <v>805</v>
      </c>
      <c r="M2973" s="181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73" s="181" t="str">
        <f>IFERROR(IF(Table1[[#This Row],[Medicare Rate in CR]]&gt;0,"Y","N"),"N")</f>
        <v>Y</v>
      </c>
      <c r="O2973" s="40">
        <f>Table1[[#This Row],[Medicare Rate in CR]]*Table1[[#This Row],[SumOfUnits]]*Table1[[#This Row],[Actuarial Factor 6/13/22]]</f>
        <v>759.02648304924719</v>
      </c>
      <c r="P297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759.02648304924719</v>
      </c>
      <c r="Q2973" s="40">
        <f>Table1[[#This Row],[Trended Medicare Pricing for all RHCs]]-Table1[[#This Row],[SumOfSFY23 Estimated Payment 6/13/2022]]</f>
        <v>489.58629554584775</v>
      </c>
      <c r="R2973" s="181">
        <f>Table1[[#This Row],[SumOfUnits]]*Table1[[#This Row],[Actuarial Factor 6/13/22]]</f>
        <v>4.2641937249957707</v>
      </c>
    </row>
    <row r="2974" spans="1:18" x14ac:dyDescent="0.2">
      <c r="A2974" s="179" t="s">
        <v>131</v>
      </c>
      <c r="B2974" s="179" t="s">
        <v>667</v>
      </c>
      <c r="C2974" s="179" t="s">
        <v>413</v>
      </c>
      <c r="D2974" s="179" t="s">
        <v>184</v>
      </c>
      <c r="E2974" s="179" t="s">
        <v>790</v>
      </c>
      <c r="F2974" s="37">
        <v>64.040000000000006</v>
      </c>
      <c r="G2974" s="179">
        <v>1</v>
      </c>
      <c r="H2974" s="179">
        <v>1</v>
      </c>
      <c r="I2974" s="37">
        <f>Table1[[#This Row],[SumOfPaid]]*Table1[[#This Row],[Actuarial Factor 6/13/22]]</f>
        <v>137.81268600246293</v>
      </c>
      <c r="J2974" s="33">
        <v>2.1519782323932373</v>
      </c>
      <c r="K2974" s="180" t="s">
        <v>402</v>
      </c>
      <c r="L2974" s="180" t="s">
        <v>805</v>
      </c>
      <c r="M2974" s="181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74" s="181" t="str">
        <f>IFERROR(IF(Table1[[#This Row],[Medicare Rate in CR]]&gt;0,"Y","N"),"N")</f>
        <v>Y</v>
      </c>
      <c r="O2974" s="40">
        <f>Table1[[#This Row],[Medicare Rate in CR]]*Table1[[#This Row],[SumOfUnits]]*Table1[[#This Row],[Actuarial Factor 6/13/22]]</f>
        <v>383.05212536599623</v>
      </c>
      <c r="P297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383.05212536599623</v>
      </c>
      <c r="Q2974" s="40">
        <f>Table1[[#This Row],[Trended Medicare Pricing for all RHCs]]-Table1[[#This Row],[SumOfSFY23 Estimated Payment 6/13/2022]]</f>
        <v>245.23943936353331</v>
      </c>
      <c r="R2974" s="181">
        <f>Table1[[#This Row],[SumOfUnits]]*Table1[[#This Row],[Actuarial Factor 6/13/22]]</f>
        <v>2.1519782323932373</v>
      </c>
    </row>
    <row r="2975" spans="1:18" x14ac:dyDescent="0.2">
      <c r="A2975" s="179" t="s">
        <v>131</v>
      </c>
      <c r="B2975" s="179" t="s">
        <v>667</v>
      </c>
      <c r="C2975" s="179" t="s">
        <v>413</v>
      </c>
      <c r="D2975" s="179" t="s">
        <v>184</v>
      </c>
      <c r="E2975" s="179" t="s">
        <v>788</v>
      </c>
      <c r="F2975" s="37">
        <v>64.040000000000006</v>
      </c>
      <c r="G2975" s="179">
        <v>1</v>
      </c>
      <c r="H2975" s="179">
        <v>1</v>
      </c>
      <c r="I2975" s="37">
        <f>Table1[[#This Row],[SumOfPaid]]*Table1[[#This Row],[Actuarial Factor 6/13/22]]</f>
        <v>139.81026586593097</v>
      </c>
      <c r="J2975" s="33">
        <v>2.1831709223287157</v>
      </c>
      <c r="K2975" s="180" t="s">
        <v>402</v>
      </c>
      <c r="L2975" s="180" t="s">
        <v>805</v>
      </c>
      <c r="M2975" s="181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75" s="181" t="str">
        <f>IFERROR(IF(Table1[[#This Row],[Medicare Rate in CR]]&gt;0,"Y","N"),"N")</f>
        <v>Y</v>
      </c>
      <c r="O2975" s="40">
        <f>Table1[[#This Row],[Medicare Rate in CR]]*Table1[[#This Row],[SumOfUnits]]*Table1[[#This Row],[Actuarial Factor 6/13/22]]</f>
        <v>388.60442417451139</v>
      </c>
      <c r="P297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388.60442417451139</v>
      </c>
      <c r="Q2975" s="40">
        <f>Table1[[#This Row],[Trended Medicare Pricing for all RHCs]]-Table1[[#This Row],[SumOfSFY23 Estimated Payment 6/13/2022]]</f>
        <v>248.79415830858042</v>
      </c>
      <c r="R2975" s="181">
        <f>Table1[[#This Row],[SumOfUnits]]*Table1[[#This Row],[Actuarial Factor 6/13/22]]</f>
        <v>2.1831709223287157</v>
      </c>
    </row>
    <row r="2976" spans="1:18" x14ac:dyDescent="0.2">
      <c r="A2976" s="179" t="s">
        <v>131</v>
      </c>
      <c r="B2976" s="179" t="s">
        <v>667</v>
      </c>
      <c r="C2976" s="179" t="s">
        <v>413</v>
      </c>
      <c r="D2976" s="179" t="s">
        <v>185</v>
      </c>
      <c r="E2976" s="179" t="s">
        <v>795</v>
      </c>
      <c r="F2976" s="37">
        <v>951.09999999999991</v>
      </c>
      <c r="G2976" s="179">
        <v>15</v>
      </c>
      <c r="H2976" s="179">
        <v>15</v>
      </c>
      <c r="I2976" s="37">
        <f>Table1[[#This Row],[SumOfPaid]]*Table1[[#This Row],[Actuarial Factor 6/13/22]]</f>
        <v>1149.6954723163535</v>
      </c>
      <c r="J2976" s="33">
        <v>1.2088060901233872</v>
      </c>
      <c r="K2976" s="180" t="s">
        <v>402</v>
      </c>
      <c r="L2976" s="180" t="s">
        <v>805</v>
      </c>
      <c r="M2976" s="181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76" s="181" t="str">
        <f>IFERROR(IF(Table1[[#This Row],[Medicare Rate in CR]]&gt;0,"Y","N"),"N")</f>
        <v>Y</v>
      </c>
      <c r="O2976" s="40">
        <f>Table1[[#This Row],[Medicare Rate in CR]]*Table1[[#This Row],[SumOfUnits]]*Table1[[#This Row],[Actuarial Factor 6/13/22]]</f>
        <v>3227.512260629444</v>
      </c>
      <c r="P297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3227.512260629444</v>
      </c>
      <c r="Q2976" s="40">
        <f>Table1[[#This Row],[Trended Medicare Pricing for all RHCs]]-Table1[[#This Row],[SumOfSFY23 Estimated Payment 6/13/2022]]</f>
        <v>2077.8167883130905</v>
      </c>
      <c r="R2976" s="181">
        <f>Table1[[#This Row],[SumOfUnits]]*Table1[[#This Row],[Actuarial Factor 6/13/22]]</f>
        <v>18.132091351850807</v>
      </c>
    </row>
    <row r="2977" spans="1:18" x14ac:dyDescent="0.2">
      <c r="A2977" s="179" t="s">
        <v>131</v>
      </c>
      <c r="B2977" s="179" t="s">
        <v>667</v>
      </c>
      <c r="C2977" s="179" t="s">
        <v>424</v>
      </c>
      <c r="D2977" s="179" t="s">
        <v>184</v>
      </c>
      <c r="E2977" s="179" t="s">
        <v>792</v>
      </c>
      <c r="F2977" s="37">
        <v>493.29</v>
      </c>
      <c r="G2977" s="179">
        <v>8</v>
      </c>
      <c r="H2977" s="179">
        <v>8</v>
      </c>
      <c r="I2977" s="37">
        <f>Table1[[#This Row],[SumOfPaid]]*Table1[[#This Row],[Actuarial Factor 6/13/22]]</f>
        <v>743.21754244158274</v>
      </c>
      <c r="J2977" s="33">
        <v>1.5066543867533959</v>
      </c>
      <c r="K2977" s="180" t="s">
        <v>402</v>
      </c>
      <c r="L2977" s="180" t="s">
        <v>805</v>
      </c>
      <c r="M2977" s="181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77" s="181" t="str">
        <f>IFERROR(IF(Table1[[#This Row],[Medicare Rate in CR]]&gt;0,"Y","N"),"N")</f>
        <v>Y</v>
      </c>
      <c r="O2977" s="40">
        <f>Table1[[#This Row],[Medicare Rate in CR]]*Table1[[#This Row],[SumOfUnits]]*Table1[[#This Row],[Actuarial Factor 6/13/22]]</f>
        <v>2145.4758467368356</v>
      </c>
      <c r="P297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2145.4758467368356</v>
      </c>
      <c r="Q2977" s="40">
        <f>Table1[[#This Row],[Trended Medicare Pricing for all RHCs]]-Table1[[#This Row],[SumOfSFY23 Estimated Payment 6/13/2022]]</f>
        <v>1402.2583042952529</v>
      </c>
      <c r="R2977" s="181">
        <f>Table1[[#This Row],[SumOfUnits]]*Table1[[#This Row],[Actuarial Factor 6/13/22]]</f>
        <v>12.053235094027167</v>
      </c>
    </row>
    <row r="2978" spans="1:18" x14ac:dyDescent="0.2">
      <c r="A2978" s="179" t="s">
        <v>131</v>
      </c>
      <c r="B2978" s="179" t="s">
        <v>667</v>
      </c>
      <c r="C2978" s="179" t="s">
        <v>424</v>
      </c>
      <c r="D2978" s="179" t="s">
        <v>184</v>
      </c>
      <c r="E2978" s="179" t="s">
        <v>786</v>
      </c>
      <c r="F2978" s="37">
        <v>3913.7400000000007</v>
      </c>
      <c r="G2978" s="179">
        <v>62</v>
      </c>
      <c r="H2978" s="179">
        <v>62</v>
      </c>
      <c r="I2978" s="37">
        <f>Table1[[#This Row],[SumOfPaid]]*Table1[[#This Row],[Actuarial Factor 6/13/22]]</f>
        <v>5547.9938324013092</v>
      </c>
      <c r="J2978" s="33">
        <v>1.4175683188973485</v>
      </c>
      <c r="K2978" s="180" t="s">
        <v>402</v>
      </c>
      <c r="L2978" s="180" t="s">
        <v>805</v>
      </c>
      <c r="M2978" s="181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78" s="181" t="str">
        <f>IFERROR(IF(Table1[[#This Row],[Medicare Rate in CR]]&gt;0,"Y","N"),"N")</f>
        <v>Y</v>
      </c>
      <c r="O2978" s="40">
        <f>Table1[[#This Row],[Medicare Rate in CR]]*Table1[[#This Row],[SumOfUnits]]*Table1[[#This Row],[Actuarial Factor 6/13/22]]</f>
        <v>15644.283967351137</v>
      </c>
      <c r="P297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15644.283967351137</v>
      </c>
      <c r="Q2978" s="40">
        <f>Table1[[#This Row],[Trended Medicare Pricing for all RHCs]]-Table1[[#This Row],[SumOfSFY23 Estimated Payment 6/13/2022]]</f>
        <v>10096.290134949828</v>
      </c>
      <c r="R2978" s="181">
        <f>Table1[[#This Row],[SumOfUnits]]*Table1[[#This Row],[Actuarial Factor 6/13/22]]</f>
        <v>87.889235771635612</v>
      </c>
    </row>
    <row r="2979" spans="1:18" x14ac:dyDescent="0.2">
      <c r="A2979" s="179" t="s">
        <v>131</v>
      </c>
      <c r="B2979" s="179" t="s">
        <v>667</v>
      </c>
      <c r="C2979" s="179" t="s">
        <v>424</v>
      </c>
      <c r="D2979" s="179" t="s">
        <v>184</v>
      </c>
      <c r="E2979" s="179" t="s">
        <v>790</v>
      </c>
      <c r="F2979" s="37">
        <v>2156.38</v>
      </c>
      <c r="G2979" s="179">
        <v>34</v>
      </c>
      <c r="H2979" s="179">
        <v>34</v>
      </c>
      <c r="I2979" s="37">
        <f>Table1[[#This Row],[SumOfPaid]]*Table1[[#This Row],[Actuarial Factor 6/13/22]]</f>
        <v>4872.9394351081955</v>
      </c>
      <c r="J2979" s="33">
        <v>2.2597776992497591</v>
      </c>
      <c r="K2979" s="180" t="s">
        <v>402</v>
      </c>
      <c r="L2979" s="180" t="s">
        <v>805</v>
      </c>
      <c r="M2979" s="181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79" s="181" t="str">
        <f>IFERROR(IF(Table1[[#This Row],[Medicare Rate in CR]]&gt;0,"Y","N"),"N")</f>
        <v>Y</v>
      </c>
      <c r="O2979" s="40">
        <f>Table1[[#This Row],[Medicare Rate in CR]]*Table1[[#This Row],[SumOfUnits]]*Table1[[#This Row],[Actuarial Factor 6/13/22]]</f>
        <v>13676.174635859543</v>
      </c>
      <c r="P297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13676.174635859543</v>
      </c>
      <c r="Q2979" s="40">
        <f>Table1[[#This Row],[Trended Medicare Pricing for all RHCs]]-Table1[[#This Row],[SumOfSFY23 Estimated Payment 6/13/2022]]</f>
        <v>8803.2352007513473</v>
      </c>
      <c r="R2979" s="181">
        <f>Table1[[#This Row],[SumOfUnits]]*Table1[[#This Row],[Actuarial Factor 6/13/22]]</f>
        <v>76.832441774491812</v>
      </c>
    </row>
    <row r="2980" spans="1:18" x14ac:dyDescent="0.2">
      <c r="A2980" s="179" t="s">
        <v>131</v>
      </c>
      <c r="B2980" s="179" t="s">
        <v>667</v>
      </c>
      <c r="C2980" s="179" t="s">
        <v>424</v>
      </c>
      <c r="D2980" s="179" t="s">
        <v>184</v>
      </c>
      <c r="E2980" s="179" t="s">
        <v>789</v>
      </c>
      <c r="F2980" s="37">
        <v>7000.0299999999988</v>
      </c>
      <c r="G2980" s="179">
        <v>113</v>
      </c>
      <c r="H2980" s="179">
        <v>113</v>
      </c>
      <c r="I2980" s="37">
        <f>Table1[[#This Row],[SumOfPaid]]*Table1[[#This Row],[Actuarial Factor 6/13/22]]</f>
        <v>11291.299937213818</v>
      </c>
      <c r="J2980" s="33">
        <v>1.6130359351622521</v>
      </c>
      <c r="K2980" s="180" t="s">
        <v>402</v>
      </c>
      <c r="L2980" s="180" t="s">
        <v>805</v>
      </c>
      <c r="M2980" s="181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80" s="181" t="str">
        <f>IFERROR(IF(Table1[[#This Row],[Medicare Rate in CR]]&gt;0,"Y","N"),"N")</f>
        <v>Y</v>
      </c>
      <c r="O2980" s="40">
        <f>Table1[[#This Row],[Medicare Rate in CR]]*Table1[[#This Row],[SumOfUnits]]*Table1[[#This Row],[Actuarial Factor 6/13/22]]</f>
        <v>32444.60479985354</v>
      </c>
      <c r="P298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32444.60479985354</v>
      </c>
      <c r="Q2980" s="40">
        <f>Table1[[#This Row],[Trended Medicare Pricing for all RHCs]]-Table1[[#This Row],[SumOfSFY23 Estimated Payment 6/13/2022]]</f>
        <v>21153.304862639721</v>
      </c>
      <c r="R2980" s="181">
        <f>Table1[[#This Row],[SumOfUnits]]*Table1[[#This Row],[Actuarial Factor 6/13/22]]</f>
        <v>182.2730606733345</v>
      </c>
    </row>
    <row r="2981" spans="1:18" x14ac:dyDescent="0.2">
      <c r="A2981" s="179" t="s">
        <v>131</v>
      </c>
      <c r="B2981" s="179" t="s">
        <v>667</v>
      </c>
      <c r="C2981" s="179" t="s">
        <v>424</v>
      </c>
      <c r="D2981" s="179" t="s">
        <v>184</v>
      </c>
      <c r="E2981" s="179" t="s">
        <v>791</v>
      </c>
      <c r="F2981" s="37">
        <v>966.25</v>
      </c>
      <c r="G2981" s="179">
        <v>16</v>
      </c>
      <c r="H2981" s="179">
        <v>16</v>
      </c>
      <c r="I2981" s="37">
        <f>Table1[[#This Row],[SumOfPaid]]*Table1[[#This Row],[Actuarial Factor 6/13/22]]</f>
        <v>1541.8022492286852</v>
      </c>
      <c r="J2981" s="33">
        <v>1.5956556266273585</v>
      </c>
      <c r="K2981" s="180" t="s">
        <v>402</v>
      </c>
      <c r="L2981" s="180" t="s">
        <v>805</v>
      </c>
      <c r="M2981" s="181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81" s="181" t="str">
        <f>IFERROR(IF(Table1[[#This Row],[Medicare Rate in CR]]&gt;0,"Y","N"),"N")</f>
        <v>Y</v>
      </c>
      <c r="O2981" s="40">
        <f>Table1[[#This Row],[Medicare Rate in CR]]*Table1[[#This Row],[SumOfUnits]]*Table1[[#This Row],[Actuarial Factor 6/13/22]]</f>
        <v>4544.4272246347173</v>
      </c>
      <c r="P298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4544.4272246347173</v>
      </c>
      <c r="Q2981" s="40">
        <f>Table1[[#This Row],[Trended Medicare Pricing for all RHCs]]-Table1[[#This Row],[SumOfSFY23 Estimated Payment 6/13/2022]]</f>
        <v>3002.6249754060318</v>
      </c>
      <c r="R2981" s="181">
        <f>Table1[[#This Row],[SumOfUnits]]*Table1[[#This Row],[Actuarial Factor 6/13/22]]</f>
        <v>25.530490026037736</v>
      </c>
    </row>
    <row r="2982" spans="1:18" x14ac:dyDescent="0.2">
      <c r="A2982" s="179" t="s">
        <v>131</v>
      </c>
      <c r="B2982" s="179" t="s">
        <v>667</v>
      </c>
      <c r="C2982" s="179" t="s">
        <v>424</v>
      </c>
      <c r="D2982" s="179" t="s">
        <v>184</v>
      </c>
      <c r="E2982" s="179" t="s">
        <v>788</v>
      </c>
      <c r="F2982" s="37">
        <v>4362.2</v>
      </c>
      <c r="G2982" s="179">
        <v>70</v>
      </c>
      <c r="H2982" s="179">
        <v>70</v>
      </c>
      <c r="I2982" s="37">
        <f>Table1[[#This Row],[SumOfPaid]]*Table1[[#This Row],[Actuarial Factor 6/13/22]]</f>
        <v>8612.0638343117043</v>
      </c>
      <c r="J2982" s="33">
        <v>1.9742478186033894</v>
      </c>
      <c r="K2982" s="180" t="s">
        <v>402</v>
      </c>
      <c r="L2982" s="180" t="s">
        <v>805</v>
      </c>
      <c r="M2982" s="181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82" s="181" t="str">
        <f>IFERROR(IF(Table1[[#This Row],[Medicare Rate in CR]]&gt;0,"Y","N"),"N")</f>
        <v>Y</v>
      </c>
      <c r="O2982" s="40">
        <f>Table1[[#This Row],[Medicare Rate in CR]]*Table1[[#This Row],[SumOfUnits]]*Table1[[#This Row],[Actuarial Factor 6/13/22]]</f>
        <v>24599.127819798232</v>
      </c>
      <c r="P298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24599.127819798232</v>
      </c>
      <c r="Q2982" s="40">
        <f>Table1[[#This Row],[Trended Medicare Pricing for all RHCs]]-Table1[[#This Row],[SumOfSFY23 Estimated Payment 6/13/2022]]</f>
        <v>15987.063985486528</v>
      </c>
      <c r="R2982" s="181">
        <f>Table1[[#This Row],[SumOfUnits]]*Table1[[#This Row],[Actuarial Factor 6/13/22]]</f>
        <v>138.19734730223726</v>
      </c>
    </row>
    <row r="2983" spans="1:18" x14ac:dyDescent="0.2">
      <c r="A2983" s="179" t="s">
        <v>131</v>
      </c>
      <c r="B2983" s="179" t="s">
        <v>667</v>
      </c>
      <c r="C2983" s="179" t="s">
        <v>424</v>
      </c>
      <c r="D2983" s="179" t="s">
        <v>184</v>
      </c>
      <c r="E2983" s="179" t="s">
        <v>787</v>
      </c>
      <c r="F2983" s="37">
        <v>2120.6600000000003</v>
      </c>
      <c r="G2983" s="179">
        <v>34</v>
      </c>
      <c r="H2983" s="179">
        <v>34</v>
      </c>
      <c r="I2983" s="37">
        <f>Table1[[#This Row],[SumOfPaid]]*Table1[[#This Row],[Actuarial Factor 6/13/22]]</f>
        <v>2506.0104996119521</v>
      </c>
      <c r="J2983" s="33">
        <v>1.1817125327077191</v>
      </c>
      <c r="K2983" s="180" t="s">
        <v>402</v>
      </c>
      <c r="L2983" s="180" t="s">
        <v>805</v>
      </c>
      <c r="M2983" s="181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83" s="181" t="str">
        <f>IFERROR(IF(Table1[[#This Row],[Medicare Rate in CR]]&gt;0,"Y","N"),"N")</f>
        <v>Y</v>
      </c>
      <c r="O2983" s="40">
        <f>Table1[[#This Row],[Medicare Rate in CR]]*Table1[[#This Row],[SumOfUnits]]*Table1[[#This Row],[Actuarial Factor 6/13/22]]</f>
        <v>7151.7242479471161</v>
      </c>
      <c r="P298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7151.7242479471161</v>
      </c>
      <c r="Q2983" s="40">
        <f>Table1[[#This Row],[Trended Medicare Pricing for all RHCs]]-Table1[[#This Row],[SumOfSFY23 Estimated Payment 6/13/2022]]</f>
        <v>4645.7137483351635</v>
      </c>
      <c r="R2983" s="181">
        <f>Table1[[#This Row],[SumOfUnits]]*Table1[[#This Row],[Actuarial Factor 6/13/22]]</f>
        <v>40.178226112062454</v>
      </c>
    </row>
    <row r="2984" spans="1:18" x14ac:dyDescent="0.2">
      <c r="A2984" s="179" t="s">
        <v>131</v>
      </c>
      <c r="B2984" s="179" t="s">
        <v>667</v>
      </c>
      <c r="C2984" s="179" t="s">
        <v>424</v>
      </c>
      <c r="D2984" s="179" t="s">
        <v>2</v>
      </c>
      <c r="E2984" s="179" t="s">
        <v>802</v>
      </c>
      <c r="F2984" s="37">
        <v>64.040000000000006</v>
      </c>
      <c r="G2984" s="179">
        <v>1</v>
      </c>
      <c r="H2984" s="179">
        <v>1</v>
      </c>
      <c r="I2984" s="37">
        <f>Table1[[#This Row],[SumOfPaid]]*Table1[[#This Row],[Actuarial Factor 6/13/22]]</f>
        <v>63.11383079016975</v>
      </c>
      <c r="J2984" s="33">
        <v>0.9855376450682346</v>
      </c>
      <c r="K2984" s="180" t="s">
        <v>402</v>
      </c>
      <c r="L2984" s="180" t="s">
        <v>805</v>
      </c>
      <c r="M2984" s="181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84" s="181" t="str">
        <f>IFERROR(IF(Table1[[#This Row],[Medicare Rate in CR]]&gt;0,"Y","N"),"N")</f>
        <v>Y</v>
      </c>
      <c r="O2984" s="40">
        <f>Table1[[#This Row],[Medicare Rate in CR]]*Table1[[#This Row],[SumOfUnits]]*Table1[[#This Row],[Actuarial Factor 6/13/22]]</f>
        <v>175.42570082214576</v>
      </c>
      <c r="P298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175.42570082214576</v>
      </c>
      <c r="Q2984" s="40">
        <f>Table1[[#This Row],[Trended Medicare Pricing for all RHCs]]-Table1[[#This Row],[SumOfSFY23 Estimated Payment 6/13/2022]]</f>
        <v>112.31187003197601</v>
      </c>
      <c r="R2984" s="181">
        <f>Table1[[#This Row],[SumOfUnits]]*Table1[[#This Row],[Actuarial Factor 6/13/22]]</f>
        <v>0.9855376450682346</v>
      </c>
    </row>
    <row r="2985" spans="1:18" x14ac:dyDescent="0.2">
      <c r="A2985" s="179" t="s">
        <v>131</v>
      </c>
      <c r="B2985" s="179" t="s">
        <v>667</v>
      </c>
      <c r="C2985" s="179" t="s">
        <v>424</v>
      </c>
      <c r="D2985" s="179" t="s">
        <v>2</v>
      </c>
      <c r="E2985" s="179" t="s">
        <v>800</v>
      </c>
      <c r="F2985" s="37">
        <v>64.040000000000006</v>
      </c>
      <c r="G2985" s="179">
        <v>1</v>
      </c>
      <c r="H2985" s="179">
        <v>1</v>
      </c>
      <c r="I2985" s="37">
        <f>Table1[[#This Row],[SumOfPaid]]*Table1[[#This Row],[Actuarial Factor 6/13/22]]</f>
        <v>85.612010018134228</v>
      </c>
      <c r="J2985" s="33">
        <v>1.3368521239558748</v>
      </c>
      <c r="K2985" s="180" t="s">
        <v>402</v>
      </c>
      <c r="L2985" s="180" t="s">
        <v>805</v>
      </c>
      <c r="M2985" s="181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85" s="181" t="str">
        <f>IFERROR(IF(Table1[[#This Row],[Medicare Rate in CR]]&gt;0,"Y","N"),"N")</f>
        <v>Y</v>
      </c>
      <c r="O2985" s="40">
        <f>Table1[[#This Row],[Medicare Rate in CR]]*Table1[[#This Row],[SumOfUnits]]*Table1[[#This Row],[Actuarial Factor 6/13/22]]</f>
        <v>237.95967806414572</v>
      </c>
      <c r="P298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237.95967806414572</v>
      </c>
      <c r="Q2985" s="40">
        <f>Table1[[#This Row],[Trended Medicare Pricing for all RHCs]]-Table1[[#This Row],[SumOfSFY23 Estimated Payment 6/13/2022]]</f>
        <v>152.34766804601151</v>
      </c>
      <c r="R2985" s="181">
        <f>Table1[[#This Row],[SumOfUnits]]*Table1[[#This Row],[Actuarial Factor 6/13/22]]</f>
        <v>1.3368521239558748</v>
      </c>
    </row>
    <row r="2986" spans="1:18" x14ac:dyDescent="0.2">
      <c r="A2986" s="179" t="s">
        <v>131</v>
      </c>
      <c r="B2986" s="179" t="s">
        <v>667</v>
      </c>
      <c r="C2986" s="179" t="s">
        <v>424</v>
      </c>
      <c r="D2986" s="179" t="s">
        <v>2</v>
      </c>
      <c r="E2986" s="179" t="s">
        <v>798</v>
      </c>
      <c r="F2986" s="37">
        <v>383.29</v>
      </c>
      <c r="G2986" s="179">
        <v>6</v>
      </c>
      <c r="H2986" s="179">
        <v>6</v>
      </c>
      <c r="I2986" s="37">
        <f>Table1[[#This Row],[SumOfPaid]]*Table1[[#This Row],[Actuarial Factor 6/13/22]]</f>
        <v>517.0419222989525</v>
      </c>
      <c r="J2986" s="33">
        <v>1.3489575055413721</v>
      </c>
      <c r="K2986" s="180" t="s">
        <v>402</v>
      </c>
      <c r="L2986" s="180" t="s">
        <v>805</v>
      </c>
      <c r="M2986" s="181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86" s="181" t="str">
        <f>IFERROR(IF(Table1[[#This Row],[Medicare Rate in CR]]&gt;0,"Y","N"),"N")</f>
        <v>Y</v>
      </c>
      <c r="O2986" s="40">
        <f>Table1[[#This Row],[Medicare Rate in CR]]*Table1[[#This Row],[SumOfUnits]]*Table1[[#This Row],[Actuarial Factor 6/13/22]]</f>
        <v>1440.6866159181855</v>
      </c>
      <c r="P298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1440.6866159181855</v>
      </c>
      <c r="Q2986" s="40">
        <f>Table1[[#This Row],[Trended Medicare Pricing for all RHCs]]-Table1[[#This Row],[SumOfSFY23 Estimated Payment 6/13/2022]]</f>
        <v>923.64469361923295</v>
      </c>
      <c r="R2986" s="181">
        <f>Table1[[#This Row],[SumOfUnits]]*Table1[[#This Row],[Actuarial Factor 6/13/22]]</f>
        <v>8.0937450332482328</v>
      </c>
    </row>
    <row r="2987" spans="1:18" x14ac:dyDescent="0.2">
      <c r="A2987" s="179" t="s">
        <v>131</v>
      </c>
      <c r="B2987" s="179" t="s">
        <v>667</v>
      </c>
      <c r="C2987" s="179" t="s">
        <v>424</v>
      </c>
      <c r="D2987" s="179" t="s">
        <v>2</v>
      </c>
      <c r="E2987" s="179" t="s">
        <v>799</v>
      </c>
      <c r="F2987" s="37">
        <v>459.41999999999996</v>
      </c>
      <c r="G2987" s="179">
        <v>9</v>
      </c>
      <c r="H2987" s="179">
        <v>9</v>
      </c>
      <c r="I2987" s="37">
        <f>Table1[[#This Row],[SumOfPaid]]*Table1[[#This Row],[Actuarial Factor 6/13/22]]</f>
        <v>574.73948773932057</v>
      </c>
      <c r="J2987" s="33">
        <v>1.2510110307329254</v>
      </c>
      <c r="K2987" s="180" t="s">
        <v>402</v>
      </c>
      <c r="L2987" s="180" t="s">
        <v>805</v>
      </c>
      <c r="M2987" s="181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87" s="181" t="str">
        <f>IFERROR(IF(Table1[[#This Row],[Medicare Rate in CR]]&gt;0,"Y","N"),"N")</f>
        <v>Y</v>
      </c>
      <c r="O2987" s="40">
        <f>Table1[[#This Row],[Medicare Rate in CR]]*Table1[[#This Row],[SumOfUnits]]*Table1[[#This Row],[Actuarial Factor 6/13/22]]</f>
        <v>2004.1196712341466</v>
      </c>
      <c r="P298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2004.1196712341466</v>
      </c>
      <c r="Q2987" s="40">
        <f>Table1[[#This Row],[Trended Medicare Pricing for all RHCs]]-Table1[[#This Row],[SumOfSFY23 Estimated Payment 6/13/2022]]</f>
        <v>1429.380183494826</v>
      </c>
      <c r="R2987" s="181">
        <f>Table1[[#This Row],[SumOfUnits]]*Table1[[#This Row],[Actuarial Factor 6/13/22]]</f>
        <v>11.259099276596329</v>
      </c>
    </row>
    <row r="2988" spans="1:18" x14ac:dyDescent="0.2">
      <c r="A2988" s="179" t="s">
        <v>131</v>
      </c>
      <c r="B2988" s="179" t="s">
        <v>667</v>
      </c>
      <c r="C2988" s="179" t="s">
        <v>424</v>
      </c>
      <c r="D2988" s="179" t="s">
        <v>185</v>
      </c>
      <c r="E2988" s="179" t="s">
        <v>794</v>
      </c>
      <c r="F2988" s="37">
        <v>444.48</v>
      </c>
      <c r="G2988" s="179">
        <v>7</v>
      </c>
      <c r="H2988" s="179">
        <v>7</v>
      </c>
      <c r="I2988" s="37">
        <f>Table1[[#This Row],[SumOfPaid]]*Table1[[#This Row],[Actuarial Factor 6/13/22]]</f>
        <v>523.01668202638427</v>
      </c>
      <c r="J2988" s="33">
        <v>1.1766933990874375</v>
      </c>
      <c r="K2988" s="180" t="s">
        <v>402</v>
      </c>
      <c r="L2988" s="180" t="s">
        <v>805</v>
      </c>
      <c r="M2988" s="181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88" s="181" t="str">
        <f>IFERROR(IF(Table1[[#This Row],[Medicare Rate in CR]]&gt;0,"Y","N"),"N")</f>
        <v>Y</v>
      </c>
      <c r="O2988" s="40">
        <f>Table1[[#This Row],[Medicare Rate in CR]]*Table1[[#This Row],[SumOfUnits]]*Table1[[#This Row],[Actuarial Factor 6/13/22]]</f>
        <v>1466.1599752629472</v>
      </c>
      <c r="P298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1466.1599752629472</v>
      </c>
      <c r="Q2988" s="40">
        <f>Table1[[#This Row],[Trended Medicare Pricing for all RHCs]]-Table1[[#This Row],[SumOfSFY23 Estimated Payment 6/13/2022]]</f>
        <v>943.14329323656295</v>
      </c>
      <c r="R2988" s="181">
        <f>Table1[[#This Row],[SumOfUnits]]*Table1[[#This Row],[Actuarial Factor 6/13/22]]</f>
        <v>8.2368537936120632</v>
      </c>
    </row>
    <row r="2989" spans="1:18" x14ac:dyDescent="0.2">
      <c r="A2989" s="179" t="s">
        <v>131</v>
      </c>
      <c r="B2989" s="179" t="s">
        <v>667</v>
      </c>
      <c r="C2989" s="179" t="s">
        <v>424</v>
      </c>
      <c r="D2989" s="179" t="s">
        <v>185</v>
      </c>
      <c r="E2989" s="179" t="s">
        <v>607</v>
      </c>
      <c r="F2989" s="37">
        <v>64.040000000000006</v>
      </c>
      <c r="G2989" s="179">
        <v>1</v>
      </c>
      <c r="H2989" s="179">
        <v>1</v>
      </c>
      <c r="I2989" s="37">
        <f>Table1[[#This Row],[SumOfPaid]]*Table1[[#This Row],[Actuarial Factor 6/13/22]]</f>
        <v>102.81749165982048</v>
      </c>
      <c r="J2989" s="33">
        <v>1.6055198572738987</v>
      </c>
      <c r="K2989" s="180" t="s">
        <v>402</v>
      </c>
      <c r="L2989" s="180" t="s">
        <v>805</v>
      </c>
      <c r="M2989" s="181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89" s="181" t="str">
        <f>IFERROR(IF(Table1[[#This Row],[Medicare Rate in CR]]&gt;0,"Y","N"),"N")</f>
        <v>Y</v>
      </c>
      <c r="O2989" s="40">
        <f>Table1[[#This Row],[Medicare Rate in CR]]*Table1[[#This Row],[SumOfUnits]]*Table1[[#This Row],[Actuarial Factor 6/13/22]]</f>
        <v>285.78253459475394</v>
      </c>
      <c r="P298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285.78253459475394</v>
      </c>
      <c r="Q2989" s="40">
        <f>Table1[[#This Row],[Trended Medicare Pricing for all RHCs]]-Table1[[#This Row],[SumOfSFY23 Estimated Payment 6/13/2022]]</f>
        <v>182.96504293493348</v>
      </c>
      <c r="R2989" s="181">
        <f>Table1[[#This Row],[SumOfUnits]]*Table1[[#This Row],[Actuarial Factor 6/13/22]]</f>
        <v>1.6055198572738987</v>
      </c>
    </row>
    <row r="2990" spans="1:18" x14ac:dyDescent="0.2">
      <c r="A2990" s="179" t="s">
        <v>131</v>
      </c>
      <c r="B2990" s="179" t="s">
        <v>667</v>
      </c>
      <c r="C2990" s="179" t="s">
        <v>424</v>
      </c>
      <c r="D2990" s="179" t="s">
        <v>185</v>
      </c>
      <c r="E2990" s="179" t="s">
        <v>797</v>
      </c>
      <c r="F2990" s="37">
        <v>635.65</v>
      </c>
      <c r="G2990" s="179">
        <v>10</v>
      </c>
      <c r="H2990" s="179">
        <v>10</v>
      </c>
      <c r="I2990" s="37">
        <f>Table1[[#This Row],[SumOfPaid]]*Table1[[#This Row],[Actuarial Factor 6/13/22]]</f>
        <v>575.19115123105894</v>
      </c>
      <c r="J2990" s="33">
        <v>0.90488657473618972</v>
      </c>
      <c r="K2990" s="180" t="s">
        <v>402</v>
      </c>
      <c r="L2990" s="180" t="s">
        <v>805</v>
      </c>
      <c r="M2990" s="181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90" s="181" t="str">
        <f>IFERROR(IF(Table1[[#This Row],[Medicare Rate in CR]]&gt;0,"Y","N"),"N")</f>
        <v>Y</v>
      </c>
      <c r="O2990" s="40">
        <f>Table1[[#This Row],[Medicare Rate in CR]]*Table1[[#This Row],[SumOfUnits]]*Table1[[#This Row],[Actuarial Factor 6/13/22]]</f>
        <v>1610.6981030304178</v>
      </c>
      <c r="P299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1610.6981030304178</v>
      </c>
      <c r="Q2990" s="40">
        <f>Table1[[#This Row],[Trended Medicare Pricing for all RHCs]]-Table1[[#This Row],[SumOfSFY23 Estimated Payment 6/13/2022]]</f>
        <v>1035.5069517993588</v>
      </c>
      <c r="R2990" s="181">
        <f>Table1[[#This Row],[SumOfUnits]]*Table1[[#This Row],[Actuarial Factor 6/13/22]]</f>
        <v>9.0488657473618979</v>
      </c>
    </row>
    <row r="2991" spans="1:18" x14ac:dyDescent="0.2">
      <c r="A2991" s="179" t="s">
        <v>131</v>
      </c>
      <c r="B2991" s="179" t="s">
        <v>667</v>
      </c>
      <c r="C2991" s="179" t="s">
        <v>424</v>
      </c>
      <c r="D2991" s="179" t="s">
        <v>185</v>
      </c>
      <c r="E2991" s="179" t="s">
        <v>795</v>
      </c>
      <c r="F2991" s="37">
        <v>23263.530000000115</v>
      </c>
      <c r="G2991" s="179">
        <v>367</v>
      </c>
      <c r="H2991" s="179">
        <v>367</v>
      </c>
      <c r="I2991" s="37">
        <f>Table1[[#This Row],[SumOfPaid]]*Table1[[#This Row],[Actuarial Factor 6/13/22]]</f>
        <v>27179.493630077879</v>
      </c>
      <c r="J2991" s="33">
        <v>1.1683305856883175</v>
      </c>
      <c r="K2991" s="180" t="s">
        <v>402</v>
      </c>
      <c r="L2991" s="180" t="s">
        <v>805</v>
      </c>
      <c r="M2991" s="181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91" s="181" t="str">
        <f>IFERROR(IF(Table1[[#This Row],[Medicare Rate in CR]]&gt;0,"Y","N"),"N")</f>
        <v>Y</v>
      </c>
      <c r="O2991" s="40">
        <f>Table1[[#This Row],[Medicare Rate in CR]]*Table1[[#This Row],[SumOfUnits]]*Table1[[#This Row],[Actuarial Factor 6/13/22]]</f>
        <v>76322.363840675025</v>
      </c>
      <c r="P299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76322.363840675025</v>
      </c>
      <c r="Q2991" s="40">
        <f>Table1[[#This Row],[Trended Medicare Pricing for all RHCs]]-Table1[[#This Row],[SumOfSFY23 Estimated Payment 6/13/2022]]</f>
        <v>49142.870210597146</v>
      </c>
      <c r="R2991" s="181">
        <f>Table1[[#This Row],[SumOfUnits]]*Table1[[#This Row],[Actuarial Factor 6/13/22]]</f>
        <v>428.7773249476125</v>
      </c>
    </row>
    <row r="2992" spans="1:18" x14ac:dyDescent="0.2">
      <c r="A2992" s="179" t="s">
        <v>131</v>
      </c>
      <c r="B2992" s="179" t="s">
        <v>667</v>
      </c>
      <c r="C2992" s="179" t="s">
        <v>381</v>
      </c>
      <c r="D2992" s="179" t="s">
        <v>184</v>
      </c>
      <c r="E2992" s="179" t="s">
        <v>790</v>
      </c>
      <c r="F2992" s="37">
        <v>64.040000000000006</v>
      </c>
      <c r="G2992" s="179">
        <v>1</v>
      </c>
      <c r="H2992" s="179">
        <v>1</v>
      </c>
      <c r="I2992" s="37">
        <f>Table1[[#This Row],[SumOfPaid]]*Table1[[#This Row],[Actuarial Factor 6/13/22]]</f>
        <v>131.15851781548747</v>
      </c>
      <c r="J2992" s="33">
        <v>2.048071795994495</v>
      </c>
      <c r="K2992" s="180" t="s">
        <v>402</v>
      </c>
      <c r="L2992" s="180" t="s">
        <v>805</v>
      </c>
      <c r="M2992" s="181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92" s="181" t="str">
        <f>IFERROR(IF(Table1[[#This Row],[Medicare Rate in CR]]&gt;0,"Y","N"),"N")</f>
        <v>Y</v>
      </c>
      <c r="O2992" s="40">
        <f>Table1[[#This Row],[Medicare Rate in CR]]*Table1[[#This Row],[SumOfUnits]]*Table1[[#This Row],[Actuarial Factor 6/13/22]]</f>
        <v>364.55677968702008</v>
      </c>
      <c r="P299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364.55677968702008</v>
      </c>
      <c r="Q2992" s="40">
        <f>Table1[[#This Row],[Trended Medicare Pricing for all RHCs]]-Table1[[#This Row],[SumOfSFY23 Estimated Payment 6/13/2022]]</f>
        <v>233.39826187153261</v>
      </c>
      <c r="R2992" s="181">
        <f>Table1[[#This Row],[SumOfUnits]]*Table1[[#This Row],[Actuarial Factor 6/13/22]]</f>
        <v>2.048071795994495</v>
      </c>
    </row>
    <row r="2993" spans="1:18" x14ac:dyDescent="0.2">
      <c r="A2993" s="179" t="s">
        <v>131</v>
      </c>
      <c r="B2993" s="179" t="s">
        <v>667</v>
      </c>
      <c r="C2993" s="179" t="s">
        <v>364</v>
      </c>
      <c r="D2993" s="179" t="s">
        <v>184</v>
      </c>
      <c r="E2993" s="179" t="s">
        <v>789</v>
      </c>
      <c r="F2993" s="37">
        <v>127.13</v>
      </c>
      <c r="G2993" s="179">
        <v>2</v>
      </c>
      <c r="H2993" s="179">
        <v>2</v>
      </c>
      <c r="I2993" s="37">
        <f>Table1[[#This Row],[SumOfPaid]]*Table1[[#This Row],[Actuarial Factor 6/13/22]]</f>
        <v>186.47583785501081</v>
      </c>
      <c r="J2993" s="33">
        <v>1.4668122225675357</v>
      </c>
      <c r="K2993" s="180" t="s">
        <v>402</v>
      </c>
      <c r="L2993" s="180" t="s">
        <v>805</v>
      </c>
      <c r="M2993" s="181">
        <f>IFERROR(INDEX(FreeStand_MedicareCRs!E:E,MATCH(Table1[[#This Row],[Medicare Number]],FreeStand_MedicareCRs!A:A,0)),INDEX(HospitalBased_Mdcr_Rates!G:G,MATCH(Table1[[#This Row],[Medicare Number]],HospitalBased_Mdcr_Rates!E:E,0)))</f>
        <v>178</v>
      </c>
      <c r="N2993" s="181" t="str">
        <f>IFERROR(IF(Table1[[#This Row],[Medicare Rate in CR]]&gt;0,"Y","N"),"N")</f>
        <v>Y</v>
      </c>
      <c r="O2993" s="40">
        <f>Table1[[#This Row],[Medicare Rate in CR]]*Table1[[#This Row],[SumOfUnits]]*Table1[[#This Row],[Actuarial Factor 6/13/22]]</f>
        <v>522.18515123404268</v>
      </c>
      <c r="P299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522.18515123404268</v>
      </c>
      <c r="Q2993" s="40">
        <f>Table1[[#This Row],[Trended Medicare Pricing for all RHCs]]-Table1[[#This Row],[SumOfSFY23 Estimated Payment 6/13/2022]]</f>
        <v>335.70931337903187</v>
      </c>
      <c r="R2993" s="181">
        <f>Table1[[#This Row],[SumOfUnits]]*Table1[[#This Row],[Actuarial Factor 6/13/22]]</f>
        <v>2.9336244451350715</v>
      </c>
    </row>
    <row r="2994" spans="1:18" x14ac:dyDescent="0.2">
      <c r="A2994" s="179" t="s">
        <v>132</v>
      </c>
      <c r="B2994" s="179" t="s">
        <v>662</v>
      </c>
      <c r="C2994" s="179" t="s">
        <v>423</v>
      </c>
      <c r="D2994" s="179" t="s">
        <v>184</v>
      </c>
      <c r="E2994" s="179" t="s">
        <v>792</v>
      </c>
      <c r="F2994" s="37">
        <v>227.6</v>
      </c>
      <c r="G2994" s="179">
        <v>2</v>
      </c>
      <c r="H2994" s="179">
        <v>2</v>
      </c>
      <c r="I2994" s="37">
        <f>Table1[[#This Row],[SumOfPaid]]*Table1[[#This Row],[Actuarial Factor 6/13/22]]</f>
        <v>318.63503788674882</v>
      </c>
      <c r="J2994" s="33">
        <v>1.3999781980964359</v>
      </c>
      <c r="K2994" s="180" t="s">
        <v>345</v>
      </c>
      <c r="L2994" s="180" t="s">
        <v>805</v>
      </c>
      <c r="M2994" s="181">
        <f>IFERROR(INDEX(FreeStand_MedicareCRs!E:E,MATCH(Table1[[#This Row],[Medicare Number]],FreeStand_MedicareCRs!A:A,0)),INDEX(HospitalBased_Mdcr_Rates!G:G,MATCH(Table1[[#This Row],[Medicare Number]],HospitalBased_Mdcr_Rates!E:E,0)))</f>
        <v>273.94</v>
      </c>
      <c r="N2994" s="181" t="str">
        <f>IFERROR(IF(Table1[[#This Row],[Medicare Rate in CR]]&gt;0,"Y","N"),"N")</f>
        <v>Y</v>
      </c>
      <c r="O2994" s="40">
        <f>Table1[[#This Row],[Medicare Rate in CR]]*Table1[[#This Row],[SumOfUnits]]*Table1[[#This Row],[Actuarial Factor 6/13/22]]</f>
        <v>767.02005517307532</v>
      </c>
      <c r="P299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767.02005517307532</v>
      </c>
      <c r="Q2994" s="40">
        <f>Table1[[#This Row],[Trended Medicare Pricing for all RHCs]]-Table1[[#This Row],[SumOfSFY23 Estimated Payment 6/13/2022]]</f>
        <v>448.3850172863265</v>
      </c>
      <c r="R2994" s="181">
        <f>Table1[[#This Row],[SumOfUnits]]*Table1[[#This Row],[Actuarial Factor 6/13/22]]</f>
        <v>2.7999563961928717</v>
      </c>
    </row>
    <row r="2995" spans="1:18" x14ac:dyDescent="0.2">
      <c r="A2995" s="179" t="s">
        <v>132</v>
      </c>
      <c r="B2995" s="179" t="s">
        <v>662</v>
      </c>
      <c r="C2995" s="179" t="s">
        <v>249</v>
      </c>
      <c r="D2995" s="179" t="s">
        <v>184</v>
      </c>
      <c r="E2995" s="179" t="s">
        <v>792</v>
      </c>
      <c r="F2995" s="37">
        <v>113.8</v>
      </c>
      <c r="G2995" s="179">
        <v>1</v>
      </c>
      <c r="H2995" s="179">
        <v>1</v>
      </c>
      <c r="I2995" s="37">
        <f>Table1[[#This Row],[SumOfPaid]]*Table1[[#This Row],[Actuarial Factor 6/13/22]]</f>
        <v>173.05851747499466</v>
      </c>
      <c r="J2995" s="33">
        <v>1.5207251096220973</v>
      </c>
      <c r="K2995" s="180" t="s">
        <v>345</v>
      </c>
      <c r="L2995" s="180" t="s">
        <v>805</v>
      </c>
      <c r="M2995" s="181">
        <f>IFERROR(INDEX(FreeStand_MedicareCRs!E:E,MATCH(Table1[[#This Row],[Medicare Number]],FreeStand_MedicareCRs!A:A,0)),INDEX(HospitalBased_Mdcr_Rates!G:G,MATCH(Table1[[#This Row],[Medicare Number]],HospitalBased_Mdcr_Rates!E:E,0)))</f>
        <v>273.94</v>
      </c>
      <c r="N2995" s="181" t="str">
        <f>IFERROR(IF(Table1[[#This Row],[Medicare Rate in CR]]&gt;0,"Y","N"),"N")</f>
        <v>Y</v>
      </c>
      <c r="O2995" s="40">
        <f>Table1[[#This Row],[Medicare Rate in CR]]*Table1[[#This Row],[SumOfUnits]]*Table1[[#This Row],[Actuarial Factor 6/13/22]]</f>
        <v>416.58743652987732</v>
      </c>
      <c r="P299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416.58743652987732</v>
      </c>
      <c r="Q2995" s="40">
        <f>Table1[[#This Row],[Trended Medicare Pricing for all RHCs]]-Table1[[#This Row],[SumOfSFY23 Estimated Payment 6/13/2022]]</f>
        <v>243.52891905488266</v>
      </c>
      <c r="R2995" s="181">
        <f>Table1[[#This Row],[SumOfUnits]]*Table1[[#This Row],[Actuarial Factor 6/13/22]]</f>
        <v>1.5207251096220973</v>
      </c>
    </row>
    <row r="2996" spans="1:18" x14ac:dyDescent="0.2">
      <c r="A2996" s="179" t="s">
        <v>132</v>
      </c>
      <c r="B2996" s="179" t="s">
        <v>662</v>
      </c>
      <c r="C2996" s="179" t="s">
        <v>249</v>
      </c>
      <c r="D2996" s="179" t="s">
        <v>184</v>
      </c>
      <c r="E2996" s="179" t="s">
        <v>786</v>
      </c>
      <c r="F2996" s="37">
        <v>2598.92</v>
      </c>
      <c r="G2996" s="179">
        <v>23</v>
      </c>
      <c r="H2996" s="179">
        <v>23</v>
      </c>
      <c r="I2996" s="37">
        <f>Table1[[#This Row],[SumOfPaid]]*Table1[[#This Row],[Actuarial Factor 6/13/22]]</f>
        <v>3956.0187899848893</v>
      </c>
      <c r="J2996" s="33">
        <v>1.5221779777695694</v>
      </c>
      <c r="K2996" s="180" t="s">
        <v>345</v>
      </c>
      <c r="L2996" s="180" t="s">
        <v>805</v>
      </c>
      <c r="M2996" s="181">
        <f>IFERROR(INDEX(FreeStand_MedicareCRs!E:E,MATCH(Table1[[#This Row],[Medicare Number]],FreeStand_MedicareCRs!A:A,0)),INDEX(HospitalBased_Mdcr_Rates!G:G,MATCH(Table1[[#This Row],[Medicare Number]],HospitalBased_Mdcr_Rates!E:E,0)))</f>
        <v>273.94</v>
      </c>
      <c r="N2996" s="181" t="str">
        <f>IFERROR(IF(Table1[[#This Row],[Medicare Rate in CR]]&gt;0,"Y","N"),"N")</f>
        <v>Y</v>
      </c>
      <c r="O2996" s="40">
        <f>Table1[[#This Row],[Medicare Rate in CR]]*Table1[[#This Row],[SumOfUnits]]*Table1[[#This Row],[Actuarial Factor 6/13/22]]</f>
        <v>9590.6650102945041</v>
      </c>
      <c r="P299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9590.6650102945041</v>
      </c>
      <c r="Q2996" s="40">
        <f>Table1[[#This Row],[Trended Medicare Pricing for all RHCs]]-Table1[[#This Row],[SumOfSFY23 Estimated Payment 6/13/2022]]</f>
        <v>5634.6462203096144</v>
      </c>
      <c r="R2996" s="181">
        <f>Table1[[#This Row],[SumOfUnits]]*Table1[[#This Row],[Actuarial Factor 6/13/22]]</f>
        <v>35.010093488700093</v>
      </c>
    </row>
    <row r="2997" spans="1:18" x14ac:dyDescent="0.2">
      <c r="A2997" s="179" t="s">
        <v>132</v>
      </c>
      <c r="B2997" s="179" t="s">
        <v>662</v>
      </c>
      <c r="C2997" s="179" t="s">
        <v>249</v>
      </c>
      <c r="D2997" s="179" t="s">
        <v>184</v>
      </c>
      <c r="E2997" s="179" t="s">
        <v>790</v>
      </c>
      <c r="F2997" s="37">
        <v>677.76</v>
      </c>
      <c r="G2997" s="179">
        <v>6</v>
      </c>
      <c r="H2997" s="179">
        <v>6</v>
      </c>
      <c r="I2997" s="37">
        <f>Table1[[#This Row],[SumOfPaid]]*Table1[[#This Row],[Actuarial Factor 6/13/22]]</f>
        <v>1516.2544606396737</v>
      </c>
      <c r="J2997" s="33">
        <v>2.2371554246926251</v>
      </c>
      <c r="K2997" s="180" t="s">
        <v>345</v>
      </c>
      <c r="L2997" s="180" t="s">
        <v>805</v>
      </c>
      <c r="M2997" s="181">
        <f>IFERROR(INDEX(FreeStand_MedicareCRs!E:E,MATCH(Table1[[#This Row],[Medicare Number]],FreeStand_MedicareCRs!A:A,0)),INDEX(HospitalBased_Mdcr_Rates!G:G,MATCH(Table1[[#This Row],[Medicare Number]],HospitalBased_Mdcr_Rates!E:E,0)))</f>
        <v>273.94</v>
      </c>
      <c r="N2997" s="181" t="str">
        <f>IFERROR(IF(Table1[[#This Row],[Medicare Rate in CR]]&gt;0,"Y","N"),"N")</f>
        <v>Y</v>
      </c>
      <c r="O2997" s="40">
        <f>Table1[[#This Row],[Medicare Rate in CR]]*Table1[[#This Row],[SumOfUnits]]*Table1[[#This Row],[Actuarial Factor 6/13/22]]</f>
        <v>3677.0781422417858</v>
      </c>
      <c r="P299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3677.0781422417858</v>
      </c>
      <c r="Q2997" s="40">
        <f>Table1[[#This Row],[Trended Medicare Pricing for all RHCs]]-Table1[[#This Row],[SumOfSFY23 Estimated Payment 6/13/2022]]</f>
        <v>2160.8236816021122</v>
      </c>
      <c r="R2997" s="181">
        <f>Table1[[#This Row],[SumOfUnits]]*Table1[[#This Row],[Actuarial Factor 6/13/22]]</f>
        <v>13.42293254815575</v>
      </c>
    </row>
    <row r="2998" spans="1:18" x14ac:dyDescent="0.2">
      <c r="A2998" s="179" t="s">
        <v>132</v>
      </c>
      <c r="B2998" s="179" t="s">
        <v>662</v>
      </c>
      <c r="C2998" s="179" t="s">
        <v>249</v>
      </c>
      <c r="D2998" s="179" t="s">
        <v>184</v>
      </c>
      <c r="E2998" s="179" t="s">
        <v>789</v>
      </c>
      <c r="F2998" s="37">
        <v>2274.56</v>
      </c>
      <c r="G2998" s="179">
        <v>20</v>
      </c>
      <c r="H2998" s="179">
        <v>20</v>
      </c>
      <c r="I2998" s="37">
        <f>Table1[[#This Row],[SumOfPaid]]*Table1[[#This Row],[Actuarial Factor 6/13/22]]</f>
        <v>3530.0561407729706</v>
      </c>
      <c r="J2998" s="33">
        <v>1.551973190759079</v>
      </c>
      <c r="K2998" s="180" t="s">
        <v>345</v>
      </c>
      <c r="L2998" s="180" t="s">
        <v>805</v>
      </c>
      <c r="M2998" s="181">
        <f>IFERROR(INDEX(FreeStand_MedicareCRs!E:E,MATCH(Table1[[#This Row],[Medicare Number]],FreeStand_MedicareCRs!A:A,0)),INDEX(HospitalBased_Mdcr_Rates!G:G,MATCH(Table1[[#This Row],[Medicare Number]],HospitalBased_Mdcr_Rates!E:E,0)))</f>
        <v>273.94</v>
      </c>
      <c r="N2998" s="181" t="str">
        <f>IFERROR(IF(Table1[[#This Row],[Medicare Rate in CR]]&gt;0,"Y","N"),"N")</f>
        <v>Y</v>
      </c>
      <c r="O2998" s="40">
        <f>Table1[[#This Row],[Medicare Rate in CR]]*Table1[[#This Row],[SumOfUnits]]*Table1[[#This Row],[Actuarial Factor 6/13/22]]</f>
        <v>8502.9507175308427</v>
      </c>
      <c r="P299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8502.9507175308427</v>
      </c>
      <c r="Q2998" s="40">
        <f>Table1[[#This Row],[Trended Medicare Pricing for all RHCs]]-Table1[[#This Row],[SumOfSFY23 Estimated Payment 6/13/2022]]</f>
        <v>4972.8945767578716</v>
      </c>
      <c r="R2998" s="181">
        <f>Table1[[#This Row],[SumOfUnits]]*Table1[[#This Row],[Actuarial Factor 6/13/22]]</f>
        <v>31.03946381518158</v>
      </c>
    </row>
    <row r="2999" spans="1:18" x14ac:dyDescent="0.2">
      <c r="A2999" s="179" t="s">
        <v>132</v>
      </c>
      <c r="B2999" s="179" t="s">
        <v>662</v>
      </c>
      <c r="C2999" s="179" t="s">
        <v>249</v>
      </c>
      <c r="D2999" s="179" t="s">
        <v>184</v>
      </c>
      <c r="E2999" s="179" t="s">
        <v>791</v>
      </c>
      <c r="F2999" s="37">
        <v>113.8</v>
      </c>
      <c r="G2999" s="179">
        <v>1</v>
      </c>
      <c r="H2999" s="179">
        <v>1</v>
      </c>
      <c r="I2999" s="37">
        <f>Table1[[#This Row],[SumOfPaid]]*Table1[[#This Row],[Actuarial Factor 6/13/22]]</f>
        <v>188.51771964072097</v>
      </c>
      <c r="J2999" s="33">
        <v>1.6565704713595868</v>
      </c>
      <c r="K2999" s="180" t="s">
        <v>345</v>
      </c>
      <c r="L2999" s="180" t="s">
        <v>805</v>
      </c>
      <c r="M2999" s="181">
        <f>IFERROR(INDEX(FreeStand_MedicareCRs!E:E,MATCH(Table1[[#This Row],[Medicare Number]],FreeStand_MedicareCRs!A:A,0)),INDEX(HospitalBased_Mdcr_Rates!G:G,MATCH(Table1[[#This Row],[Medicare Number]],HospitalBased_Mdcr_Rates!E:E,0)))</f>
        <v>273.94</v>
      </c>
      <c r="N2999" s="181" t="str">
        <f>IFERROR(IF(Table1[[#This Row],[Medicare Rate in CR]]&gt;0,"Y","N"),"N")</f>
        <v>Y</v>
      </c>
      <c r="O2999" s="40">
        <f>Table1[[#This Row],[Medicare Rate in CR]]*Table1[[#This Row],[SumOfUnits]]*Table1[[#This Row],[Actuarial Factor 6/13/22]]</f>
        <v>453.80091492424521</v>
      </c>
      <c r="P299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453.80091492424521</v>
      </c>
      <c r="Q2999" s="40">
        <f>Table1[[#This Row],[Trended Medicare Pricing for all RHCs]]-Table1[[#This Row],[SumOfSFY23 Estimated Payment 6/13/2022]]</f>
        <v>265.28319528352426</v>
      </c>
      <c r="R2999" s="181">
        <f>Table1[[#This Row],[SumOfUnits]]*Table1[[#This Row],[Actuarial Factor 6/13/22]]</f>
        <v>1.6565704713595868</v>
      </c>
    </row>
    <row r="3000" spans="1:18" x14ac:dyDescent="0.2">
      <c r="A3000" s="179" t="s">
        <v>132</v>
      </c>
      <c r="B3000" s="179" t="s">
        <v>662</v>
      </c>
      <c r="C3000" s="179" t="s">
        <v>249</v>
      </c>
      <c r="D3000" s="179" t="s">
        <v>184</v>
      </c>
      <c r="E3000" s="179" t="s">
        <v>788</v>
      </c>
      <c r="F3000" s="37">
        <v>112.12</v>
      </c>
      <c r="G3000" s="179">
        <v>1</v>
      </c>
      <c r="H3000" s="179">
        <v>1</v>
      </c>
      <c r="I3000" s="37">
        <f>Table1[[#This Row],[SumOfPaid]]*Table1[[#This Row],[Actuarial Factor 6/13/22]]</f>
        <v>225.84560614765621</v>
      </c>
      <c r="J3000" s="33">
        <v>2.0143204258620782</v>
      </c>
      <c r="K3000" s="180" t="s">
        <v>345</v>
      </c>
      <c r="L3000" s="180" t="s">
        <v>805</v>
      </c>
      <c r="M3000" s="181">
        <f>IFERROR(INDEX(FreeStand_MedicareCRs!E:E,MATCH(Table1[[#This Row],[Medicare Number]],FreeStand_MedicareCRs!A:A,0)),INDEX(HospitalBased_Mdcr_Rates!G:G,MATCH(Table1[[#This Row],[Medicare Number]],HospitalBased_Mdcr_Rates!E:E,0)))</f>
        <v>273.94</v>
      </c>
      <c r="N3000" s="181" t="str">
        <f>IFERROR(IF(Table1[[#This Row],[Medicare Rate in CR]]&gt;0,"Y","N"),"N")</f>
        <v>Y</v>
      </c>
      <c r="O3000" s="40">
        <f>Table1[[#This Row],[Medicare Rate in CR]]*Table1[[#This Row],[SumOfUnits]]*Table1[[#This Row],[Actuarial Factor 6/13/22]]</f>
        <v>551.80293746065763</v>
      </c>
      <c r="P300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551.80293746065763</v>
      </c>
      <c r="Q3000" s="40">
        <f>Table1[[#This Row],[Trended Medicare Pricing for all RHCs]]-Table1[[#This Row],[SumOfSFY23 Estimated Payment 6/13/2022]]</f>
        <v>325.95733131300142</v>
      </c>
      <c r="R3000" s="181">
        <f>Table1[[#This Row],[SumOfUnits]]*Table1[[#This Row],[Actuarial Factor 6/13/22]]</f>
        <v>2.0143204258620782</v>
      </c>
    </row>
    <row r="3001" spans="1:18" x14ac:dyDescent="0.2">
      <c r="A3001" s="179" t="s">
        <v>132</v>
      </c>
      <c r="B3001" s="179" t="s">
        <v>662</v>
      </c>
      <c r="C3001" s="179" t="s">
        <v>249</v>
      </c>
      <c r="D3001" s="179" t="s">
        <v>184</v>
      </c>
      <c r="E3001" s="179" t="s">
        <v>787</v>
      </c>
      <c r="F3001" s="37">
        <v>563.96</v>
      </c>
      <c r="G3001" s="179">
        <v>5</v>
      </c>
      <c r="H3001" s="179">
        <v>5</v>
      </c>
      <c r="I3001" s="37">
        <f>Table1[[#This Row],[SumOfPaid]]*Table1[[#This Row],[Actuarial Factor 6/13/22]]</f>
        <v>704.73909382073941</v>
      </c>
      <c r="J3001" s="33">
        <v>1.2496260263506975</v>
      </c>
      <c r="K3001" s="180" t="s">
        <v>345</v>
      </c>
      <c r="L3001" s="180" t="s">
        <v>805</v>
      </c>
      <c r="M3001" s="181">
        <f>IFERROR(INDEX(FreeStand_MedicareCRs!E:E,MATCH(Table1[[#This Row],[Medicare Number]],FreeStand_MedicareCRs!A:A,0)),INDEX(HospitalBased_Mdcr_Rates!G:G,MATCH(Table1[[#This Row],[Medicare Number]],HospitalBased_Mdcr_Rates!E:E,0)))</f>
        <v>273.94</v>
      </c>
      <c r="N3001" s="181" t="str">
        <f>IFERROR(IF(Table1[[#This Row],[Medicare Rate in CR]]&gt;0,"Y","N"),"N")</f>
        <v>Y</v>
      </c>
      <c r="O3001" s="40">
        <f>Table1[[#This Row],[Medicare Rate in CR]]*Table1[[#This Row],[SumOfUnits]]*Table1[[#This Row],[Actuarial Factor 6/13/22]]</f>
        <v>1711.6127682925505</v>
      </c>
      <c r="P300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1711.6127682925505</v>
      </c>
      <c r="Q3001" s="40">
        <f>Table1[[#This Row],[Trended Medicare Pricing for all RHCs]]-Table1[[#This Row],[SumOfSFY23 Estimated Payment 6/13/2022]]</f>
        <v>1006.8736744718111</v>
      </c>
      <c r="R3001" s="181">
        <f>Table1[[#This Row],[SumOfUnits]]*Table1[[#This Row],[Actuarial Factor 6/13/22]]</f>
        <v>6.2481301317534879</v>
      </c>
    </row>
    <row r="3002" spans="1:18" x14ac:dyDescent="0.2">
      <c r="A3002" s="179" t="s">
        <v>132</v>
      </c>
      <c r="B3002" s="179" t="s">
        <v>662</v>
      </c>
      <c r="C3002" s="179" t="s">
        <v>249</v>
      </c>
      <c r="D3002" s="179" t="s">
        <v>2</v>
      </c>
      <c r="E3002" s="179" t="s">
        <v>798</v>
      </c>
      <c r="F3002" s="37">
        <v>113.8</v>
      </c>
      <c r="G3002" s="179">
        <v>1</v>
      </c>
      <c r="H3002" s="179">
        <v>1</v>
      </c>
      <c r="I3002" s="37">
        <f>Table1[[#This Row],[SumOfPaid]]*Table1[[#This Row],[Actuarial Factor 6/13/22]]</f>
        <v>165.04366451339354</v>
      </c>
      <c r="J3002" s="33">
        <v>1.4502958217345654</v>
      </c>
      <c r="K3002" s="180" t="s">
        <v>345</v>
      </c>
      <c r="L3002" s="180" t="s">
        <v>805</v>
      </c>
      <c r="M3002" s="181">
        <f>IFERROR(INDEX(FreeStand_MedicareCRs!E:E,MATCH(Table1[[#This Row],[Medicare Number]],FreeStand_MedicareCRs!A:A,0)),INDEX(HospitalBased_Mdcr_Rates!G:G,MATCH(Table1[[#This Row],[Medicare Number]],HospitalBased_Mdcr_Rates!E:E,0)))</f>
        <v>273.94</v>
      </c>
      <c r="N3002" s="181" t="str">
        <f>IFERROR(IF(Table1[[#This Row],[Medicare Rate in CR]]&gt;0,"Y","N"),"N")</f>
        <v>Y</v>
      </c>
      <c r="O3002" s="40">
        <f>Table1[[#This Row],[Medicare Rate in CR]]*Table1[[#This Row],[SumOfUnits]]*Table1[[#This Row],[Actuarial Factor 6/13/22]]</f>
        <v>397.29403740596683</v>
      </c>
      <c r="P300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397.29403740596683</v>
      </c>
      <c r="Q3002" s="40">
        <f>Table1[[#This Row],[Trended Medicare Pricing for all RHCs]]-Table1[[#This Row],[SumOfSFY23 Estimated Payment 6/13/2022]]</f>
        <v>232.2503728925733</v>
      </c>
      <c r="R3002" s="181">
        <f>Table1[[#This Row],[SumOfUnits]]*Table1[[#This Row],[Actuarial Factor 6/13/22]]</f>
        <v>1.4502958217345654</v>
      </c>
    </row>
    <row r="3003" spans="1:18" x14ac:dyDescent="0.2">
      <c r="A3003" s="179" t="s">
        <v>132</v>
      </c>
      <c r="B3003" s="179" t="s">
        <v>662</v>
      </c>
      <c r="C3003" s="179" t="s">
        <v>249</v>
      </c>
      <c r="D3003" s="179" t="s">
        <v>185</v>
      </c>
      <c r="E3003" s="179" t="s">
        <v>795</v>
      </c>
      <c r="F3003" s="37">
        <v>341.4</v>
      </c>
      <c r="G3003" s="179">
        <v>3</v>
      </c>
      <c r="H3003" s="179">
        <v>3</v>
      </c>
      <c r="I3003" s="37">
        <f>Table1[[#This Row],[SumOfPaid]]*Table1[[#This Row],[Actuarial Factor 6/13/22]]</f>
        <v>389.29094658059495</v>
      </c>
      <c r="J3003" s="33">
        <v>1.1402781094920766</v>
      </c>
      <c r="K3003" s="180" t="s">
        <v>345</v>
      </c>
      <c r="L3003" s="180" t="s">
        <v>805</v>
      </c>
      <c r="M3003" s="181">
        <f>IFERROR(INDEX(FreeStand_MedicareCRs!E:E,MATCH(Table1[[#This Row],[Medicare Number]],FreeStand_MedicareCRs!A:A,0)),INDEX(HospitalBased_Mdcr_Rates!G:G,MATCH(Table1[[#This Row],[Medicare Number]],HospitalBased_Mdcr_Rates!E:E,0)))</f>
        <v>273.94</v>
      </c>
      <c r="N3003" s="181" t="str">
        <f>IFERROR(IF(Table1[[#This Row],[Medicare Rate in CR]]&gt;0,"Y","N"),"N")</f>
        <v>Y</v>
      </c>
      <c r="O3003" s="40">
        <f>Table1[[#This Row],[Medicare Rate in CR]]*Table1[[#This Row],[SumOfUnits]]*Table1[[#This Row],[Actuarial Factor 6/13/22]]</f>
        <v>937.10335594277831</v>
      </c>
      <c r="P300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937.10335594277831</v>
      </c>
      <c r="Q3003" s="40">
        <f>Table1[[#This Row],[Trended Medicare Pricing for all RHCs]]-Table1[[#This Row],[SumOfSFY23 Estimated Payment 6/13/2022]]</f>
        <v>547.81240936218342</v>
      </c>
      <c r="R3003" s="181">
        <f>Table1[[#This Row],[SumOfUnits]]*Table1[[#This Row],[Actuarial Factor 6/13/22]]</f>
        <v>3.4208343284762299</v>
      </c>
    </row>
    <row r="3004" spans="1:18" x14ac:dyDescent="0.2">
      <c r="A3004" s="179" t="s">
        <v>133</v>
      </c>
      <c r="B3004" s="179" t="s">
        <v>810</v>
      </c>
      <c r="C3004" s="179" t="s">
        <v>421</v>
      </c>
      <c r="D3004" s="179" t="s">
        <v>184</v>
      </c>
      <c r="E3004" s="179" t="s">
        <v>786</v>
      </c>
      <c r="F3004" s="37">
        <v>169.22</v>
      </c>
      <c r="G3004" s="179">
        <v>2</v>
      </c>
      <c r="H3004" s="179">
        <v>2</v>
      </c>
      <c r="I3004" s="37">
        <f>Table1[[#This Row],[SumOfPaid]]*Table1[[#This Row],[Actuarial Factor 6/13/22]]</f>
        <v>239.0530149400644</v>
      </c>
      <c r="J3004" s="33">
        <v>1.412675894930058</v>
      </c>
      <c r="K3004" s="180" t="s">
        <v>212</v>
      </c>
      <c r="L3004" s="180" t="s">
        <v>805</v>
      </c>
      <c r="M3004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04" s="181" t="str">
        <f>IFERROR(IF(Table1[[#This Row],[Medicare Rate in CR]]&gt;0,"Y","N"),"N")</f>
        <v>Y</v>
      </c>
      <c r="O3004" s="40">
        <f>Table1[[#This Row],[Medicare Rate in CR]]*Table1[[#This Row],[SumOfUnits]]*Table1[[#This Row],[Actuarial Factor 6/13/22]]</f>
        <v>701.76087756545553</v>
      </c>
      <c r="P300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701.76087756545553</v>
      </c>
      <c r="Q3004" s="40">
        <f>Table1[[#This Row],[Trended Medicare Pricing for all RHCs]]-Table1[[#This Row],[SumOfSFY23 Estimated Payment 6/13/2022]]</f>
        <v>462.70786262539116</v>
      </c>
      <c r="R3004" s="181">
        <f>Table1[[#This Row],[SumOfUnits]]*Table1[[#This Row],[Actuarial Factor 6/13/22]]</f>
        <v>2.8253517898601159</v>
      </c>
    </row>
    <row r="3005" spans="1:18" x14ac:dyDescent="0.2">
      <c r="A3005" s="179" t="s">
        <v>133</v>
      </c>
      <c r="B3005" s="179" t="s">
        <v>810</v>
      </c>
      <c r="C3005" s="179" t="s">
        <v>421</v>
      </c>
      <c r="D3005" s="179" t="s">
        <v>184</v>
      </c>
      <c r="E3005" s="179" t="s">
        <v>789</v>
      </c>
      <c r="F3005" s="37">
        <v>169.22</v>
      </c>
      <c r="G3005" s="179">
        <v>2</v>
      </c>
      <c r="H3005" s="179">
        <v>2</v>
      </c>
      <c r="I3005" s="37">
        <f>Table1[[#This Row],[SumOfPaid]]*Table1[[#This Row],[Actuarial Factor 6/13/22]]</f>
        <v>261.81914114334063</v>
      </c>
      <c r="J3005" s="33">
        <v>1.5472115656739194</v>
      </c>
      <c r="K3005" s="180" t="s">
        <v>212</v>
      </c>
      <c r="L3005" s="180" t="s">
        <v>805</v>
      </c>
      <c r="M3005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05" s="181" t="str">
        <f>IFERROR(IF(Table1[[#This Row],[Medicare Rate in CR]]&gt;0,"Y","N"),"N")</f>
        <v>Y</v>
      </c>
      <c r="O3005" s="40">
        <f>Table1[[#This Row],[Medicare Rate in CR]]*Table1[[#This Row],[SumOfUnits]]*Table1[[#This Row],[Actuarial Factor 6/13/22]]</f>
        <v>768.5928173641762</v>
      </c>
      <c r="P300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768.5928173641762</v>
      </c>
      <c r="Q3005" s="40">
        <f>Table1[[#This Row],[Trended Medicare Pricing for all RHCs]]-Table1[[#This Row],[SumOfSFY23 Estimated Payment 6/13/2022]]</f>
        <v>506.77367622083557</v>
      </c>
      <c r="R3005" s="181">
        <f>Table1[[#This Row],[SumOfUnits]]*Table1[[#This Row],[Actuarial Factor 6/13/22]]</f>
        <v>3.0944231313478388</v>
      </c>
    </row>
    <row r="3006" spans="1:18" x14ac:dyDescent="0.2">
      <c r="A3006" s="179" t="s">
        <v>133</v>
      </c>
      <c r="B3006" s="179" t="s">
        <v>810</v>
      </c>
      <c r="C3006" s="179" t="s">
        <v>421</v>
      </c>
      <c r="D3006" s="179" t="s">
        <v>185</v>
      </c>
      <c r="E3006" s="179" t="s">
        <v>796</v>
      </c>
      <c r="F3006" s="37">
        <v>84.61</v>
      </c>
      <c r="G3006" s="179">
        <v>1</v>
      </c>
      <c r="H3006" s="179">
        <v>1</v>
      </c>
      <c r="I3006" s="37">
        <f>Table1[[#This Row],[SumOfPaid]]*Table1[[#This Row],[Actuarial Factor 6/13/22]]</f>
        <v>74.204151297714319</v>
      </c>
      <c r="J3006" s="33">
        <v>0.87701396167963974</v>
      </c>
      <c r="K3006" s="180" t="s">
        <v>212</v>
      </c>
      <c r="L3006" s="180" t="s">
        <v>805</v>
      </c>
      <c r="M3006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06" s="181" t="str">
        <f>IFERROR(IF(Table1[[#This Row],[Medicare Rate in CR]]&gt;0,"Y","N"),"N")</f>
        <v>Y</v>
      </c>
      <c r="O3006" s="40">
        <f>Table1[[#This Row],[Medicare Rate in CR]]*Table1[[#This Row],[SumOfUnits]]*Table1[[#This Row],[Actuarial Factor 6/13/22]]</f>
        <v>217.83272780198891</v>
      </c>
      <c r="P300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217.83272780198891</v>
      </c>
      <c r="Q3006" s="40">
        <f>Table1[[#This Row],[Trended Medicare Pricing for all RHCs]]-Table1[[#This Row],[SumOfSFY23 Estimated Payment 6/13/2022]]</f>
        <v>143.62857650427458</v>
      </c>
      <c r="R3006" s="181">
        <f>Table1[[#This Row],[SumOfUnits]]*Table1[[#This Row],[Actuarial Factor 6/13/22]]</f>
        <v>0.87701396167963974</v>
      </c>
    </row>
    <row r="3007" spans="1:18" x14ac:dyDescent="0.2">
      <c r="A3007" s="179" t="s">
        <v>133</v>
      </c>
      <c r="B3007" s="179" t="s">
        <v>810</v>
      </c>
      <c r="C3007" s="179" t="s">
        <v>421</v>
      </c>
      <c r="D3007" s="179" t="s">
        <v>185</v>
      </c>
      <c r="E3007" s="179" t="s">
        <v>795</v>
      </c>
      <c r="F3007" s="37">
        <v>84.61</v>
      </c>
      <c r="G3007" s="179">
        <v>1</v>
      </c>
      <c r="H3007" s="179">
        <v>1</v>
      </c>
      <c r="I3007" s="37">
        <f>Table1[[#This Row],[SumOfPaid]]*Table1[[#This Row],[Actuarial Factor 6/13/22]]</f>
        <v>97.920885358182247</v>
      </c>
      <c r="J3007" s="33">
        <v>1.1573204746269028</v>
      </c>
      <c r="K3007" s="180" t="s">
        <v>212</v>
      </c>
      <c r="L3007" s="180" t="s">
        <v>805</v>
      </c>
      <c r="M3007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07" s="181" t="str">
        <f>IFERROR(IF(Table1[[#This Row],[Medicare Rate in CR]]&gt;0,"Y","N"),"N")</f>
        <v>Y</v>
      </c>
      <c r="O3007" s="40">
        <f>Table1[[#This Row],[Medicare Rate in CR]]*Table1[[#This Row],[SumOfUnits]]*Table1[[#This Row],[Actuarial Factor 6/13/22]]</f>
        <v>287.45525948783012</v>
      </c>
      <c r="P300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287.45525948783012</v>
      </c>
      <c r="Q3007" s="40">
        <f>Table1[[#This Row],[Trended Medicare Pricing for all RHCs]]-Table1[[#This Row],[SumOfSFY23 Estimated Payment 6/13/2022]]</f>
        <v>189.53437412964786</v>
      </c>
      <c r="R3007" s="181">
        <f>Table1[[#This Row],[SumOfUnits]]*Table1[[#This Row],[Actuarial Factor 6/13/22]]</f>
        <v>1.1573204746269028</v>
      </c>
    </row>
    <row r="3008" spans="1:18" x14ac:dyDescent="0.2">
      <c r="A3008" s="179" t="s">
        <v>133</v>
      </c>
      <c r="B3008" s="179" t="s">
        <v>810</v>
      </c>
      <c r="C3008" s="179" t="s">
        <v>426</v>
      </c>
      <c r="D3008" s="179" t="s">
        <v>184</v>
      </c>
      <c r="E3008" s="179" t="s">
        <v>786</v>
      </c>
      <c r="F3008" s="37">
        <v>676.88</v>
      </c>
      <c r="G3008" s="179">
        <v>8</v>
      </c>
      <c r="H3008" s="179">
        <v>8</v>
      </c>
      <c r="I3008" s="37">
        <f>Table1[[#This Row],[SumOfPaid]]*Table1[[#This Row],[Actuarial Factor 6/13/22]]</f>
        <v>966.50727472938922</v>
      </c>
      <c r="J3008" s="33">
        <v>1.4278857031222509</v>
      </c>
      <c r="K3008" s="180" t="s">
        <v>212</v>
      </c>
      <c r="L3008" s="180" t="s">
        <v>805</v>
      </c>
      <c r="M3008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08" s="181" t="str">
        <f>IFERROR(IF(Table1[[#This Row],[Medicare Rate in CR]]&gt;0,"Y","N"),"N")</f>
        <v>Y</v>
      </c>
      <c r="O3008" s="40">
        <f>Table1[[#This Row],[Medicare Rate in CR]]*Table1[[#This Row],[SumOfUnits]]*Table1[[#This Row],[Actuarial Factor 6/13/22]]</f>
        <v>2837.2660075320373</v>
      </c>
      <c r="P300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2837.2660075320373</v>
      </c>
      <c r="Q3008" s="40">
        <f>Table1[[#This Row],[Trended Medicare Pricing for all RHCs]]-Table1[[#This Row],[SumOfSFY23 Estimated Payment 6/13/2022]]</f>
        <v>1870.758732802648</v>
      </c>
      <c r="R3008" s="181">
        <f>Table1[[#This Row],[SumOfUnits]]*Table1[[#This Row],[Actuarial Factor 6/13/22]]</f>
        <v>11.423085624978008</v>
      </c>
    </row>
    <row r="3009" spans="1:18" x14ac:dyDescent="0.2">
      <c r="A3009" s="179" t="s">
        <v>133</v>
      </c>
      <c r="B3009" s="179" t="s">
        <v>810</v>
      </c>
      <c r="C3009" s="179" t="s">
        <v>426</v>
      </c>
      <c r="D3009" s="179" t="s">
        <v>184</v>
      </c>
      <c r="E3009" s="179" t="s">
        <v>789</v>
      </c>
      <c r="F3009" s="37">
        <v>170.49</v>
      </c>
      <c r="G3009" s="179">
        <v>2</v>
      </c>
      <c r="H3009" s="179">
        <v>2</v>
      </c>
      <c r="I3009" s="37">
        <f>Table1[[#This Row],[SumOfPaid]]*Table1[[#This Row],[Actuarial Factor 6/13/22]]</f>
        <v>258.63789085763005</v>
      </c>
      <c r="J3009" s="33">
        <v>1.5170267514671245</v>
      </c>
      <c r="K3009" s="180" t="s">
        <v>212</v>
      </c>
      <c r="L3009" s="180" t="s">
        <v>805</v>
      </c>
      <c r="M3009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09" s="181" t="str">
        <f>IFERROR(IF(Table1[[#This Row],[Medicare Rate in CR]]&gt;0,"Y","N"),"N")</f>
        <v>Y</v>
      </c>
      <c r="O3009" s="40">
        <f>Table1[[#This Row],[Medicare Rate in CR]]*Table1[[#This Row],[SumOfUnits]]*Table1[[#This Row],[Actuarial Factor 6/13/22]]</f>
        <v>753.59820905880872</v>
      </c>
      <c r="P300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753.59820905880872</v>
      </c>
      <c r="Q3009" s="40">
        <f>Table1[[#This Row],[Trended Medicare Pricing for all RHCs]]-Table1[[#This Row],[SumOfSFY23 Estimated Payment 6/13/2022]]</f>
        <v>494.96031820117867</v>
      </c>
      <c r="R3009" s="181">
        <f>Table1[[#This Row],[SumOfUnits]]*Table1[[#This Row],[Actuarial Factor 6/13/22]]</f>
        <v>3.034053502934249</v>
      </c>
    </row>
    <row r="3010" spans="1:18" x14ac:dyDescent="0.2">
      <c r="A3010" s="179" t="s">
        <v>133</v>
      </c>
      <c r="B3010" s="179" t="s">
        <v>810</v>
      </c>
      <c r="C3010" s="179" t="s">
        <v>426</v>
      </c>
      <c r="D3010" s="179" t="s">
        <v>184</v>
      </c>
      <c r="E3010" s="179" t="s">
        <v>788</v>
      </c>
      <c r="F3010" s="37">
        <v>84.61</v>
      </c>
      <c r="G3010" s="179">
        <v>1</v>
      </c>
      <c r="H3010" s="179">
        <v>1</v>
      </c>
      <c r="I3010" s="37">
        <f>Table1[[#This Row],[SumOfPaid]]*Table1[[#This Row],[Actuarial Factor 6/13/22]]</f>
        <v>184.40353527395072</v>
      </c>
      <c r="J3010" s="33">
        <v>2.179453200259434</v>
      </c>
      <c r="K3010" s="180" t="s">
        <v>212</v>
      </c>
      <c r="L3010" s="180" t="s">
        <v>805</v>
      </c>
      <c r="M3010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10" s="181" t="str">
        <f>IFERROR(IF(Table1[[#This Row],[Medicare Rate in CR]]&gt;0,"Y","N"),"N")</f>
        <v>Y</v>
      </c>
      <c r="O3010" s="40">
        <f>Table1[[#This Row],[Medicare Rate in CR]]*Table1[[#This Row],[SumOfUnits]]*Table1[[#This Row],[Actuarial Factor 6/13/22]]</f>
        <v>541.33258588043816</v>
      </c>
      <c r="P301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541.33258588043816</v>
      </c>
      <c r="Q3010" s="40">
        <f>Table1[[#This Row],[Trended Medicare Pricing for all RHCs]]-Table1[[#This Row],[SumOfSFY23 Estimated Payment 6/13/2022]]</f>
        <v>356.92905060648741</v>
      </c>
      <c r="R3010" s="181">
        <f>Table1[[#This Row],[SumOfUnits]]*Table1[[#This Row],[Actuarial Factor 6/13/22]]</f>
        <v>2.179453200259434</v>
      </c>
    </row>
    <row r="3011" spans="1:18" x14ac:dyDescent="0.2">
      <c r="A3011" s="179" t="s">
        <v>133</v>
      </c>
      <c r="B3011" s="179" t="s">
        <v>810</v>
      </c>
      <c r="C3011" s="179" t="s">
        <v>426</v>
      </c>
      <c r="D3011" s="179" t="s">
        <v>184</v>
      </c>
      <c r="E3011" s="179" t="s">
        <v>787</v>
      </c>
      <c r="F3011" s="37">
        <v>84.61</v>
      </c>
      <c r="G3011" s="179">
        <v>1</v>
      </c>
      <c r="H3011" s="179">
        <v>1</v>
      </c>
      <c r="I3011" s="37">
        <f>Table1[[#This Row],[SumOfPaid]]*Table1[[#This Row],[Actuarial Factor 6/13/22]]</f>
        <v>109.77622452969604</v>
      </c>
      <c r="J3011" s="33">
        <v>1.2974379450383646</v>
      </c>
      <c r="K3011" s="180" t="s">
        <v>212</v>
      </c>
      <c r="L3011" s="180" t="s">
        <v>805</v>
      </c>
      <c r="M3011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11" s="181" t="str">
        <f>IFERROR(IF(Table1[[#This Row],[Medicare Rate in CR]]&gt;0,"Y","N"),"N")</f>
        <v>Y</v>
      </c>
      <c r="O3011" s="40">
        <f>Table1[[#This Row],[Medicare Rate in CR]]*Table1[[#This Row],[SumOfUnits]]*Table1[[#This Row],[Actuarial Factor 6/13/22]]</f>
        <v>322.25763678862899</v>
      </c>
      <c r="P301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322.25763678862899</v>
      </c>
      <c r="Q3011" s="40">
        <f>Table1[[#This Row],[Trended Medicare Pricing for all RHCs]]-Table1[[#This Row],[SumOfSFY23 Estimated Payment 6/13/2022]]</f>
        <v>212.48141225893295</v>
      </c>
      <c r="R3011" s="181">
        <f>Table1[[#This Row],[SumOfUnits]]*Table1[[#This Row],[Actuarial Factor 6/13/22]]</f>
        <v>1.2974379450383646</v>
      </c>
    </row>
    <row r="3012" spans="1:18" x14ac:dyDescent="0.2">
      <c r="A3012" s="179" t="s">
        <v>133</v>
      </c>
      <c r="B3012" s="179" t="s">
        <v>810</v>
      </c>
      <c r="C3012" s="179" t="s">
        <v>413</v>
      </c>
      <c r="D3012" s="179" t="s">
        <v>184</v>
      </c>
      <c r="E3012" s="179" t="s">
        <v>786</v>
      </c>
      <c r="F3012" s="37">
        <v>253.83</v>
      </c>
      <c r="G3012" s="179">
        <v>3</v>
      </c>
      <c r="H3012" s="179">
        <v>3</v>
      </c>
      <c r="I3012" s="37">
        <f>Table1[[#This Row],[SumOfPaid]]*Table1[[#This Row],[Actuarial Factor 6/13/22]]</f>
        <v>360.79343107189214</v>
      </c>
      <c r="J3012" s="33">
        <v>1.4213979083319235</v>
      </c>
      <c r="K3012" s="180" t="s">
        <v>212</v>
      </c>
      <c r="L3012" s="180" t="s">
        <v>805</v>
      </c>
      <c r="M3012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12" s="181" t="str">
        <f>IFERROR(IF(Table1[[#This Row],[Medicare Rate in CR]]&gt;0,"Y","N"),"N")</f>
        <v>Y</v>
      </c>
      <c r="O3012" s="40">
        <f>Table1[[#This Row],[Medicare Rate in CR]]*Table1[[#This Row],[SumOfUnits]]*Table1[[#This Row],[Actuarial Factor 6/13/22]]</f>
        <v>1059.1404374144495</v>
      </c>
      <c r="P301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1059.1404374144495</v>
      </c>
      <c r="Q3012" s="40">
        <f>Table1[[#This Row],[Trended Medicare Pricing for all RHCs]]-Table1[[#This Row],[SumOfSFY23 Estimated Payment 6/13/2022]]</f>
        <v>698.34700634255728</v>
      </c>
      <c r="R3012" s="181">
        <f>Table1[[#This Row],[SumOfUnits]]*Table1[[#This Row],[Actuarial Factor 6/13/22]]</f>
        <v>4.2641937249957707</v>
      </c>
    </row>
    <row r="3013" spans="1:18" x14ac:dyDescent="0.2">
      <c r="A3013" s="179" t="s">
        <v>133</v>
      </c>
      <c r="B3013" s="179" t="s">
        <v>810</v>
      </c>
      <c r="C3013" s="179" t="s">
        <v>413</v>
      </c>
      <c r="D3013" s="179" t="s">
        <v>184</v>
      </c>
      <c r="E3013" s="179" t="s">
        <v>789</v>
      </c>
      <c r="F3013" s="37">
        <v>171.76</v>
      </c>
      <c r="G3013" s="179">
        <v>2</v>
      </c>
      <c r="H3013" s="179">
        <v>2</v>
      </c>
      <c r="I3013" s="37">
        <f>Table1[[#This Row],[SumOfPaid]]*Table1[[#This Row],[Actuarial Factor 6/13/22]]</f>
        <v>259.59536833494047</v>
      </c>
      <c r="J3013" s="33">
        <v>1.5113843056296021</v>
      </c>
      <c r="K3013" s="180" t="s">
        <v>212</v>
      </c>
      <c r="L3013" s="180" t="s">
        <v>805</v>
      </c>
      <c r="M3013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13" s="181" t="str">
        <f>IFERROR(IF(Table1[[#This Row],[Medicare Rate in CR]]&gt;0,"Y","N"),"N")</f>
        <v>Y</v>
      </c>
      <c r="O3013" s="40">
        <f>Table1[[#This Row],[Medicare Rate in CR]]*Table1[[#This Row],[SumOfUnits]]*Table1[[#This Row],[Actuarial Factor 6/13/22]]</f>
        <v>750.79526766456115</v>
      </c>
      <c r="P301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750.79526766456115</v>
      </c>
      <c r="Q3013" s="40">
        <f>Table1[[#This Row],[Trended Medicare Pricing for all RHCs]]-Table1[[#This Row],[SumOfSFY23 Estimated Payment 6/13/2022]]</f>
        <v>491.19989932962068</v>
      </c>
      <c r="R3013" s="181">
        <f>Table1[[#This Row],[SumOfUnits]]*Table1[[#This Row],[Actuarial Factor 6/13/22]]</f>
        <v>3.0227686112592043</v>
      </c>
    </row>
    <row r="3014" spans="1:18" x14ac:dyDescent="0.2">
      <c r="A3014" s="179" t="s">
        <v>133</v>
      </c>
      <c r="B3014" s="179" t="s">
        <v>810</v>
      </c>
      <c r="C3014" s="179" t="s">
        <v>413</v>
      </c>
      <c r="D3014" s="179" t="s">
        <v>2</v>
      </c>
      <c r="E3014" s="179" t="s">
        <v>799</v>
      </c>
      <c r="F3014" s="37">
        <v>85.88</v>
      </c>
      <c r="G3014" s="179">
        <v>1</v>
      </c>
      <c r="H3014" s="179">
        <v>1</v>
      </c>
      <c r="I3014" s="37">
        <f>Table1[[#This Row],[SumOfPaid]]*Table1[[#This Row],[Actuarial Factor 6/13/22]]</f>
        <v>100.79514002723806</v>
      </c>
      <c r="J3014" s="33">
        <v>1.1736741968704945</v>
      </c>
      <c r="K3014" s="180" t="s">
        <v>212</v>
      </c>
      <c r="L3014" s="180" t="s">
        <v>805</v>
      </c>
      <c r="M3014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14" s="181" t="str">
        <f>IFERROR(IF(Table1[[#This Row],[Medicare Rate in CR]]&gt;0,"Y","N"),"N")</f>
        <v>Y</v>
      </c>
      <c r="O3014" s="40">
        <f>Table1[[#This Row],[Medicare Rate in CR]]*Table1[[#This Row],[SumOfUnits]]*Table1[[#This Row],[Actuarial Factor 6/13/22]]</f>
        <v>291.51719701869342</v>
      </c>
      <c r="P301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291.51719701869342</v>
      </c>
      <c r="Q3014" s="40">
        <f>Table1[[#This Row],[Trended Medicare Pricing for all RHCs]]-Table1[[#This Row],[SumOfSFY23 Estimated Payment 6/13/2022]]</f>
        <v>190.72205699145536</v>
      </c>
      <c r="R3014" s="181">
        <f>Table1[[#This Row],[SumOfUnits]]*Table1[[#This Row],[Actuarial Factor 6/13/22]]</f>
        <v>1.1736741968704945</v>
      </c>
    </row>
    <row r="3015" spans="1:18" x14ac:dyDescent="0.2">
      <c r="A3015" s="179" t="s">
        <v>133</v>
      </c>
      <c r="B3015" s="179" t="s">
        <v>810</v>
      </c>
      <c r="C3015" s="179" t="s">
        <v>413</v>
      </c>
      <c r="D3015" s="179" t="s">
        <v>185</v>
      </c>
      <c r="E3015" s="179" t="s">
        <v>795</v>
      </c>
      <c r="F3015" s="37">
        <v>84.61</v>
      </c>
      <c r="G3015" s="179">
        <v>1</v>
      </c>
      <c r="H3015" s="179">
        <v>1</v>
      </c>
      <c r="I3015" s="37">
        <f>Table1[[#This Row],[SumOfPaid]]*Table1[[#This Row],[Actuarial Factor 6/13/22]]</f>
        <v>102.2770832853398</v>
      </c>
      <c r="J3015" s="33">
        <v>1.2088060901233872</v>
      </c>
      <c r="K3015" s="180" t="s">
        <v>212</v>
      </c>
      <c r="L3015" s="180" t="s">
        <v>805</v>
      </c>
      <c r="M3015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15" s="181" t="str">
        <f>IFERROR(IF(Table1[[#This Row],[Medicare Rate in CR]]&gt;0,"Y","N"),"N")</f>
        <v>Y</v>
      </c>
      <c r="O3015" s="40">
        <f>Table1[[#This Row],[Medicare Rate in CR]]*Table1[[#This Row],[SumOfUnits]]*Table1[[#This Row],[Actuarial Factor 6/13/22]]</f>
        <v>300.24325666484691</v>
      </c>
      <c r="P301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300.24325666484691</v>
      </c>
      <c r="Q3015" s="40">
        <f>Table1[[#This Row],[Trended Medicare Pricing for all RHCs]]-Table1[[#This Row],[SumOfSFY23 Estimated Payment 6/13/2022]]</f>
        <v>197.9661733795071</v>
      </c>
      <c r="R3015" s="181">
        <f>Table1[[#This Row],[SumOfUnits]]*Table1[[#This Row],[Actuarial Factor 6/13/22]]</f>
        <v>1.2088060901233872</v>
      </c>
    </row>
    <row r="3016" spans="1:18" x14ac:dyDescent="0.2">
      <c r="A3016" s="179" t="s">
        <v>133</v>
      </c>
      <c r="B3016" s="179" t="s">
        <v>810</v>
      </c>
      <c r="C3016" s="179" t="s">
        <v>423</v>
      </c>
      <c r="D3016" s="179" t="s">
        <v>184</v>
      </c>
      <c r="E3016" s="179" t="s">
        <v>786</v>
      </c>
      <c r="F3016" s="37">
        <v>169.22</v>
      </c>
      <c r="G3016" s="179">
        <v>2</v>
      </c>
      <c r="H3016" s="179">
        <v>2</v>
      </c>
      <c r="I3016" s="37">
        <f>Table1[[#This Row],[SumOfPaid]]*Table1[[#This Row],[Actuarial Factor 6/13/22]]</f>
        <v>253.4291933072081</v>
      </c>
      <c r="J3016" s="33">
        <v>1.4976314460891627</v>
      </c>
      <c r="K3016" s="180" t="s">
        <v>212</v>
      </c>
      <c r="L3016" s="180" t="s">
        <v>805</v>
      </c>
      <c r="M3016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16" s="181" t="str">
        <f>IFERROR(IF(Table1[[#This Row],[Medicare Rate in CR]]&gt;0,"Y","N"),"N")</f>
        <v>Y</v>
      </c>
      <c r="O3016" s="40">
        <f>Table1[[#This Row],[Medicare Rate in CR]]*Table1[[#This Row],[SumOfUnits]]*Table1[[#This Row],[Actuarial Factor 6/13/22]]</f>
        <v>743.96339715925239</v>
      </c>
      <c r="P301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743.96339715925239</v>
      </c>
      <c r="Q3016" s="40">
        <f>Table1[[#This Row],[Trended Medicare Pricing for all RHCs]]-Table1[[#This Row],[SumOfSFY23 Estimated Payment 6/13/2022]]</f>
        <v>490.5342038520443</v>
      </c>
      <c r="R3016" s="181">
        <f>Table1[[#This Row],[SumOfUnits]]*Table1[[#This Row],[Actuarial Factor 6/13/22]]</f>
        <v>2.9952628921783253</v>
      </c>
    </row>
    <row r="3017" spans="1:18" x14ac:dyDescent="0.2">
      <c r="A3017" s="179" t="s">
        <v>133</v>
      </c>
      <c r="B3017" s="179" t="s">
        <v>810</v>
      </c>
      <c r="C3017" s="179" t="s">
        <v>381</v>
      </c>
      <c r="D3017" s="179" t="s">
        <v>184</v>
      </c>
      <c r="E3017" s="179" t="s">
        <v>792</v>
      </c>
      <c r="F3017" s="37">
        <v>85.88</v>
      </c>
      <c r="G3017" s="179">
        <v>1</v>
      </c>
      <c r="H3017" s="179">
        <v>1</v>
      </c>
      <c r="I3017" s="37">
        <f>Table1[[#This Row],[SumOfPaid]]*Table1[[#This Row],[Actuarial Factor 6/13/22]]</f>
        <v>121.85833638118002</v>
      </c>
      <c r="J3017" s="33">
        <v>1.4189373123099678</v>
      </c>
      <c r="K3017" s="180" t="s">
        <v>212</v>
      </c>
      <c r="L3017" s="180" t="s">
        <v>805</v>
      </c>
      <c r="M3017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17" s="181" t="str">
        <f>IFERROR(IF(Table1[[#This Row],[Medicare Rate in CR]]&gt;0,"Y","N"),"N")</f>
        <v>Y</v>
      </c>
      <c r="O3017" s="40">
        <f>Table1[[#This Row],[Medicare Rate in CR]]*Table1[[#This Row],[SumOfUnits]]*Table1[[#This Row],[Actuarial Factor 6/13/22]]</f>
        <v>352.43564963154978</v>
      </c>
      <c r="P301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352.43564963154978</v>
      </c>
      <c r="Q3017" s="40">
        <f>Table1[[#This Row],[Trended Medicare Pricing for all RHCs]]-Table1[[#This Row],[SumOfSFY23 Estimated Payment 6/13/2022]]</f>
        <v>230.57731325036974</v>
      </c>
      <c r="R3017" s="181">
        <f>Table1[[#This Row],[SumOfUnits]]*Table1[[#This Row],[Actuarial Factor 6/13/22]]</f>
        <v>1.4189373123099678</v>
      </c>
    </row>
    <row r="3018" spans="1:18" x14ac:dyDescent="0.2">
      <c r="A3018" s="179" t="s">
        <v>133</v>
      </c>
      <c r="B3018" s="179" t="s">
        <v>810</v>
      </c>
      <c r="C3018" s="179" t="s">
        <v>381</v>
      </c>
      <c r="D3018" s="179" t="s">
        <v>184</v>
      </c>
      <c r="E3018" s="179" t="s">
        <v>786</v>
      </c>
      <c r="F3018" s="37">
        <v>255.1</v>
      </c>
      <c r="G3018" s="179">
        <v>3</v>
      </c>
      <c r="H3018" s="179">
        <v>3</v>
      </c>
      <c r="I3018" s="37">
        <f>Table1[[#This Row],[SumOfPaid]]*Table1[[#This Row],[Actuarial Factor 6/13/22]]</f>
        <v>346.43392964569773</v>
      </c>
      <c r="J3018" s="33">
        <v>1.3580318684660828</v>
      </c>
      <c r="K3018" s="180" t="s">
        <v>212</v>
      </c>
      <c r="L3018" s="180" t="s">
        <v>805</v>
      </c>
      <c r="M3018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18" s="181" t="str">
        <f>IFERROR(IF(Table1[[#This Row],[Medicare Rate in CR]]&gt;0,"Y","N"),"N")</f>
        <v>Y</v>
      </c>
      <c r="O3018" s="40">
        <f>Table1[[#This Row],[Medicare Rate in CR]]*Table1[[#This Row],[SumOfUnits]]*Table1[[#This Row],[Actuarial Factor 6/13/22]]</f>
        <v>1011.923866468817</v>
      </c>
      <c r="P301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1011.923866468817</v>
      </c>
      <c r="Q3018" s="40">
        <f>Table1[[#This Row],[Trended Medicare Pricing for all RHCs]]-Table1[[#This Row],[SumOfSFY23 Estimated Payment 6/13/2022]]</f>
        <v>665.48993682311925</v>
      </c>
      <c r="R3018" s="181">
        <f>Table1[[#This Row],[SumOfUnits]]*Table1[[#This Row],[Actuarial Factor 6/13/22]]</f>
        <v>4.0740956053982487</v>
      </c>
    </row>
    <row r="3019" spans="1:18" x14ac:dyDescent="0.2">
      <c r="A3019" s="179" t="s">
        <v>133</v>
      </c>
      <c r="B3019" s="179" t="s">
        <v>810</v>
      </c>
      <c r="C3019" s="179" t="s">
        <v>381</v>
      </c>
      <c r="D3019" s="179" t="s">
        <v>184</v>
      </c>
      <c r="E3019" s="179" t="s">
        <v>790</v>
      </c>
      <c r="F3019" s="37">
        <v>171.76</v>
      </c>
      <c r="G3019" s="179">
        <v>2</v>
      </c>
      <c r="H3019" s="179">
        <v>2</v>
      </c>
      <c r="I3019" s="37">
        <f>Table1[[#This Row],[SumOfPaid]]*Table1[[#This Row],[Actuarial Factor 6/13/22]]</f>
        <v>351.77681168001442</v>
      </c>
      <c r="J3019" s="33">
        <v>2.048071795994495</v>
      </c>
      <c r="K3019" s="180" t="s">
        <v>212</v>
      </c>
      <c r="L3019" s="180" t="s">
        <v>805</v>
      </c>
      <c r="M3019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19" s="181" t="str">
        <f>IFERROR(IF(Table1[[#This Row],[Medicare Rate in CR]]&gt;0,"Y","N"),"N")</f>
        <v>Y</v>
      </c>
      <c r="O3019" s="40">
        <f>Table1[[#This Row],[Medicare Rate in CR]]*Table1[[#This Row],[SumOfUnits]]*Table1[[#This Row],[Actuarial Factor 6/13/22]]</f>
        <v>1017.4001453782253</v>
      </c>
      <c r="P301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1017.4001453782253</v>
      </c>
      <c r="Q3019" s="40">
        <f>Table1[[#This Row],[Trended Medicare Pricing for all RHCs]]-Table1[[#This Row],[SumOfSFY23 Estimated Payment 6/13/2022]]</f>
        <v>665.6233336982109</v>
      </c>
      <c r="R3019" s="181">
        <f>Table1[[#This Row],[SumOfUnits]]*Table1[[#This Row],[Actuarial Factor 6/13/22]]</f>
        <v>4.0961435919889899</v>
      </c>
    </row>
    <row r="3020" spans="1:18" x14ac:dyDescent="0.2">
      <c r="A3020" s="179" t="s">
        <v>133</v>
      </c>
      <c r="B3020" s="179" t="s">
        <v>810</v>
      </c>
      <c r="C3020" s="179" t="s">
        <v>381</v>
      </c>
      <c r="D3020" s="179" t="s">
        <v>184</v>
      </c>
      <c r="E3020" s="179" t="s">
        <v>789</v>
      </c>
      <c r="F3020" s="37">
        <v>256.37</v>
      </c>
      <c r="G3020" s="179">
        <v>3</v>
      </c>
      <c r="H3020" s="179">
        <v>3</v>
      </c>
      <c r="I3020" s="37">
        <f>Table1[[#This Row],[SumOfPaid]]*Table1[[#This Row],[Actuarial Factor 6/13/22]]</f>
        <v>381.05326554854497</v>
      </c>
      <c r="J3020" s="33">
        <v>1.4863410911906423</v>
      </c>
      <c r="K3020" s="180" t="s">
        <v>212</v>
      </c>
      <c r="L3020" s="180" t="s">
        <v>805</v>
      </c>
      <c r="M3020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20" s="181" t="str">
        <f>IFERROR(IF(Table1[[#This Row],[Medicare Rate in CR]]&gt;0,"Y","N"),"N")</f>
        <v>Y</v>
      </c>
      <c r="O3020" s="40">
        <f>Table1[[#This Row],[Medicare Rate in CR]]*Table1[[#This Row],[SumOfUnits]]*Table1[[#This Row],[Actuarial Factor 6/13/22]]</f>
        <v>1107.5322006897952</v>
      </c>
      <c r="P302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1107.5322006897952</v>
      </c>
      <c r="Q3020" s="40">
        <f>Table1[[#This Row],[Trended Medicare Pricing for all RHCs]]-Table1[[#This Row],[SumOfSFY23 Estimated Payment 6/13/2022]]</f>
        <v>726.4789351412503</v>
      </c>
      <c r="R3020" s="181">
        <f>Table1[[#This Row],[SumOfUnits]]*Table1[[#This Row],[Actuarial Factor 6/13/22]]</f>
        <v>4.4590232735719271</v>
      </c>
    </row>
    <row r="3021" spans="1:18" x14ac:dyDescent="0.2">
      <c r="A3021" s="179" t="s">
        <v>133</v>
      </c>
      <c r="B3021" s="179" t="s">
        <v>810</v>
      </c>
      <c r="C3021" s="179" t="s">
        <v>381</v>
      </c>
      <c r="D3021" s="179" t="s">
        <v>184</v>
      </c>
      <c r="E3021" s="179" t="s">
        <v>791</v>
      </c>
      <c r="F3021" s="37">
        <v>255.1</v>
      </c>
      <c r="G3021" s="179">
        <v>3</v>
      </c>
      <c r="H3021" s="179">
        <v>3</v>
      </c>
      <c r="I3021" s="37">
        <f>Table1[[#This Row],[SumOfPaid]]*Table1[[#This Row],[Actuarial Factor 6/13/22]]</f>
        <v>412.7341968235998</v>
      </c>
      <c r="J3021" s="33">
        <v>1.6179309949964713</v>
      </c>
      <c r="K3021" s="180" t="s">
        <v>212</v>
      </c>
      <c r="L3021" s="180" t="s">
        <v>805</v>
      </c>
      <c r="M3021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21" s="181" t="str">
        <f>IFERROR(IF(Table1[[#This Row],[Medicare Rate in CR]]&gt;0,"Y","N"),"N")</f>
        <v>Y</v>
      </c>
      <c r="O3021" s="40">
        <f>Table1[[#This Row],[Medicare Rate in CR]]*Table1[[#This Row],[SumOfUnits]]*Table1[[#This Row],[Actuarial Factor 6/13/22]]</f>
        <v>1205.5851016116706</v>
      </c>
      <c r="P302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1205.5851016116706</v>
      </c>
      <c r="Q3021" s="40">
        <f>Table1[[#This Row],[Trended Medicare Pricing for all RHCs]]-Table1[[#This Row],[SumOfSFY23 Estimated Payment 6/13/2022]]</f>
        <v>792.85090478807069</v>
      </c>
      <c r="R3021" s="181">
        <f>Table1[[#This Row],[SumOfUnits]]*Table1[[#This Row],[Actuarial Factor 6/13/22]]</f>
        <v>4.8537929849894139</v>
      </c>
    </row>
    <row r="3022" spans="1:18" x14ac:dyDescent="0.2">
      <c r="A3022" s="179" t="s">
        <v>133</v>
      </c>
      <c r="B3022" s="179" t="s">
        <v>810</v>
      </c>
      <c r="C3022" s="179" t="s">
        <v>381</v>
      </c>
      <c r="D3022" s="179" t="s">
        <v>184</v>
      </c>
      <c r="E3022" s="179" t="s">
        <v>787</v>
      </c>
      <c r="F3022" s="37">
        <v>84.61</v>
      </c>
      <c r="G3022" s="179">
        <v>1</v>
      </c>
      <c r="H3022" s="179">
        <v>1</v>
      </c>
      <c r="I3022" s="37">
        <f>Table1[[#This Row],[SumOfPaid]]*Table1[[#This Row],[Actuarial Factor 6/13/22]]</f>
        <v>102.39413146150825</v>
      </c>
      <c r="J3022" s="33">
        <v>1.210189474784402</v>
      </c>
      <c r="K3022" s="180" t="s">
        <v>212</v>
      </c>
      <c r="L3022" s="180" t="s">
        <v>805</v>
      </c>
      <c r="M3022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22" s="181" t="str">
        <f>IFERROR(IF(Table1[[#This Row],[Medicare Rate in CR]]&gt;0,"Y","N"),"N")</f>
        <v>Y</v>
      </c>
      <c r="O3022" s="40">
        <f>Table1[[#This Row],[Medicare Rate in CR]]*Table1[[#This Row],[SumOfUnits]]*Table1[[#This Row],[Actuarial Factor 6/13/22]]</f>
        <v>300.58686174694975</v>
      </c>
      <c r="P302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300.58686174694975</v>
      </c>
      <c r="Q3022" s="40">
        <f>Table1[[#This Row],[Trended Medicare Pricing for all RHCs]]-Table1[[#This Row],[SumOfSFY23 Estimated Payment 6/13/2022]]</f>
        <v>198.19273028544148</v>
      </c>
      <c r="R3022" s="181">
        <f>Table1[[#This Row],[SumOfUnits]]*Table1[[#This Row],[Actuarial Factor 6/13/22]]</f>
        <v>1.210189474784402</v>
      </c>
    </row>
    <row r="3023" spans="1:18" x14ac:dyDescent="0.2">
      <c r="A3023" s="179" t="s">
        <v>133</v>
      </c>
      <c r="B3023" s="179" t="s">
        <v>810</v>
      </c>
      <c r="C3023" s="179" t="s">
        <v>364</v>
      </c>
      <c r="D3023" s="179" t="s">
        <v>184</v>
      </c>
      <c r="E3023" s="179" t="s">
        <v>786</v>
      </c>
      <c r="F3023" s="37">
        <v>593.54</v>
      </c>
      <c r="G3023" s="179">
        <v>7</v>
      </c>
      <c r="H3023" s="179">
        <v>7</v>
      </c>
      <c r="I3023" s="37">
        <f>Table1[[#This Row],[SumOfPaid]]*Table1[[#This Row],[Actuarial Factor 6/13/22]]</f>
        <v>839.07361456902072</v>
      </c>
      <c r="J3023" s="33">
        <v>1.4136766091064137</v>
      </c>
      <c r="K3023" s="180" t="s">
        <v>212</v>
      </c>
      <c r="L3023" s="180" t="s">
        <v>805</v>
      </c>
      <c r="M3023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23" s="181" t="str">
        <f>IFERROR(IF(Table1[[#This Row],[Medicare Rate in CR]]&gt;0,"Y","N"),"N")</f>
        <v>Y</v>
      </c>
      <c r="O3023" s="40">
        <f>Table1[[#This Row],[Medicare Rate in CR]]*Table1[[#This Row],[SumOfUnits]]*Table1[[#This Row],[Actuarial Factor 6/13/22]]</f>
        <v>2457.9029731889568</v>
      </c>
      <c r="P302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2457.9029731889568</v>
      </c>
      <c r="Q3023" s="40">
        <f>Table1[[#This Row],[Trended Medicare Pricing for all RHCs]]-Table1[[#This Row],[SumOfSFY23 Estimated Payment 6/13/2022]]</f>
        <v>1618.8293586199361</v>
      </c>
      <c r="R3023" s="181">
        <f>Table1[[#This Row],[SumOfUnits]]*Table1[[#This Row],[Actuarial Factor 6/13/22]]</f>
        <v>9.8957362637448956</v>
      </c>
    </row>
    <row r="3024" spans="1:18" x14ac:dyDescent="0.2">
      <c r="A3024" s="179" t="s">
        <v>133</v>
      </c>
      <c r="B3024" s="179" t="s">
        <v>810</v>
      </c>
      <c r="C3024" s="179" t="s">
        <v>364</v>
      </c>
      <c r="D3024" s="179" t="s">
        <v>184</v>
      </c>
      <c r="E3024" s="179" t="s">
        <v>789</v>
      </c>
      <c r="F3024" s="37">
        <v>84.61</v>
      </c>
      <c r="G3024" s="179">
        <v>1</v>
      </c>
      <c r="H3024" s="179">
        <v>1</v>
      </c>
      <c r="I3024" s="37">
        <f>Table1[[#This Row],[SumOfPaid]]*Table1[[#This Row],[Actuarial Factor 6/13/22]]</f>
        <v>124.1069821514392</v>
      </c>
      <c r="J3024" s="33">
        <v>1.4668122225675357</v>
      </c>
      <c r="K3024" s="180" t="s">
        <v>212</v>
      </c>
      <c r="L3024" s="180" t="s">
        <v>805</v>
      </c>
      <c r="M3024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24" s="181" t="str">
        <f>IFERROR(IF(Table1[[#This Row],[Medicare Rate in CR]]&gt;0,"Y","N"),"N")</f>
        <v>Y</v>
      </c>
      <c r="O3024" s="40">
        <f>Table1[[#This Row],[Medicare Rate in CR]]*Table1[[#This Row],[SumOfUnits]]*Table1[[#This Row],[Actuarial Factor 6/13/22]]</f>
        <v>364.32681984132449</v>
      </c>
      <c r="P302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364.32681984132449</v>
      </c>
      <c r="Q3024" s="40">
        <f>Table1[[#This Row],[Trended Medicare Pricing for all RHCs]]-Table1[[#This Row],[SumOfSFY23 Estimated Payment 6/13/2022]]</f>
        <v>240.21983768988531</v>
      </c>
      <c r="R3024" s="181">
        <f>Table1[[#This Row],[SumOfUnits]]*Table1[[#This Row],[Actuarial Factor 6/13/22]]</f>
        <v>1.4668122225675357</v>
      </c>
    </row>
    <row r="3025" spans="1:18" x14ac:dyDescent="0.2">
      <c r="A3025" s="179" t="s">
        <v>133</v>
      </c>
      <c r="B3025" s="179" t="s">
        <v>810</v>
      </c>
      <c r="C3025" s="179" t="s">
        <v>249</v>
      </c>
      <c r="D3025" s="179" t="s">
        <v>184</v>
      </c>
      <c r="E3025" s="179" t="s">
        <v>792</v>
      </c>
      <c r="F3025" s="37">
        <v>6435.55</v>
      </c>
      <c r="G3025" s="179">
        <v>76</v>
      </c>
      <c r="H3025" s="179">
        <v>76</v>
      </c>
      <c r="I3025" s="37">
        <f>Table1[[#This Row],[SumOfPaid]]*Table1[[#This Row],[Actuarial Factor 6/13/22]]</f>
        <v>9786.7024792284883</v>
      </c>
      <c r="J3025" s="33">
        <v>1.5207251096220973</v>
      </c>
      <c r="K3025" s="180" t="s">
        <v>212</v>
      </c>
      <c r="L3025" s="180" t="s">
        <v>805</v>
      </c>
      <c r="M3025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25" s="181" t="str">
        <f>IFERROR(IF(Table1[[#This Row],[Medicare Rate in CR]]&gt;0,"Y","N"),"N")</f>
        <v>Y</v>
      </c>
      <c r="O3025" s="40">
        <f>Table1[[#This Row],[Medicare Rate in CR]]*Table1[[#This Row],[SumOfUnits]]*Table1[[#This Row],[Actuarial Factor 6/13/22]]</f>
        <v>28706.545407323178</v>
      </c>
      <c r="P302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28706.545407323178</v>
      </c>
      <c r="Q3025" s="40">
        <f>Table1[[#This Row],[Trended Medicare Pricing for all RHCs]]-Table1[[#This Row],[SumOfSFY23 Estimated Payment 6/13/2022]]</f>
        <v>18919.842928094688</v>
      </c>
      <c r="R3025" s="181">
        <f>Table1[[#This Row],[SumOfUnits]]*Table1[[#This Row],[Actuarial Factor 6/13/22]]</f>
        <v>115.5751083312794</v>
      </c>
    </row>
    <row r="3026" spans="1:18" x14ac:dyDescent="0.2">
      <c r="A3026" s="179" t="s">
        <v>133</v>
      </c>
      <c r="B3026" s="179" t="s">
        <v>810</v>
      </c>
      <c r="C3026" s="179" t="s">
        <v>249</v>
      </c>
      <c r="D3026" s="179" t="s">
        <v>184</v>
      </c>
      <c r="E3026" s="179" t="s">
        <v>786</v>
      </c>
      <c r="F3026" s="37">
        <v>53019.38999999989</v>
      </c>
      <c r="G3026" s="179">
        <v>628</v>
      </c>
      <c r="H3026" s="179">
        <v>628</v>
      </c>
      <c r="I3026" s="37">
        <f>Table1[[#This Row],[SumOfPaid]]*Table1[[#This Row],[Actuarial Factor 6/13/22]]</f>
        <v>80704.947852775964</v>
      </c>
      <c r="J3026" s="33">
        <v>1.5221779777695694</v>
      </c>
      <c r="K3026" s="180" t="s">
        <v>212</v>
      </c>
      <c r="L3026" s="180" t="s">
        <v>805</v>
      </c>
      <c r="M3026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26" s="181" t="str">
        <f>IFERROR(IF(Table1[[#This Row],[Medicare Rate in CR]]&gt;0,"Y","N"),"N")</f>
        <v>Y</v>
      </c>
      <c r="O3026" s="40">
        <f>Table1[[#This Row],[Medicare Rate in CR]]*Table1[[#This Row],[SumOfUnits]]*Table1[[#This Row],[Actuarial Factor 6/13/22]]</f>
        <v>237433.33952235873</v>
      </c>
      <c r="P302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237433.33952235873</v>
      </c>
      <c r="Q3026" s="40">
        <f>Table1[[#This Row],[Trended Medicare Pricing for all RHCs]]-Table1[[#This Row],[SumOfSFY23 Estimated Payment 6/13/2022]]</f>
        <v>156728.39166958275</v>
      </c>
      <c r="R3026" s="181">
        <f>Table1[[#This Row],[SumOfUnits]]*Table1[[#This Row],[Actuarial Factor 6/13/22]]</f>
        <v>955.92777003928961</v>
      </c>
    </row>
    <row r="3027" spans="1:18" x14ac:dyDescent="0.2">
      <c r="A3027" s="179" t="s">
        <v>133</v>
      </c>
      <c r="B3027" s="179" t="s">
        <v>810</v>
      </c>
      <c r="C3027" s="179" t="s">
        <v>249</v>
      </c>
      <c r="D3027" s="179" t="s">
        <v>184</v>
      </c>
      <c r="E3027" s="179" t="s">
        <v>790</v>
      </c>
      <c r="F3027" s="37">
        <v>21947.77</v>
      </c>
      <c r="G3027" s="179">
        <v>261</v>
      </c>
      <c r="H3027" s="179">
        <v>261</v>
      </c>
      <c r="I3027" s="37">
        <f>Table1[[#This Row],[SumOfPaid]]*Table1[[#This Row],[Actuarial Factor 6/13/22]]</f>
        <v>49100.572715406059</v>
      </c>
      <c r="J3027" s="33">
        <v>2.2371554246926251</v>
      </c>
      <c r="K3027" s="180" t="s">
        <v>212</v>
      </c>
      <c r="L3027" s="180" t="s">
        <v>805</v>
      </c>
      <c r="M3027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27" s="181" t="str">
        <f>IFERROR(IF(Table1[[#This Row],[Medicare Rate in CR]]&gt;0,"Y","N"),"N")</f>
        <v>Y</v>
      </c>
      <c r="O3027" s="40">
        <f>Table1[[#This Row],[Medicare Rate in CR]]*Table1[[#This Row],[SumOfUnits]]*Table1[[#This Row],[Actuarial Factor 6/13/22]]</f>
        <v>145028.47740452524</v>
      </c>
      <c r="P302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145028.47740452524</v>
      </c>
      <c r="Q3027" s="40">
        <f>Table1[[#This Row],[Trended Medicare Pricing for all RHCs]]-Table1[[#This Row],[SumOfSFY23 Estimated Payment 6/13/2022]]</f>
        <v>95927.904689119183</v>
      </c>
      <c r="R3027" s="181">
        <f>Table1[[#This Row],[SumOfUnits]]*Table1[[#This Row],[Actuarial Factor 6/13/22]]</f>
        <v>583.89756584477516</v>
      </c>
    </row>
    <row r="3028" spans="1:18" x14ac:dyDescent="0.2">
      <c r="A3028" s="179" t="s">
        <v>133</v>
      </c>
      <c r="B3028" s="179" t="s">
        <v>810</v>
      </c>
      <c r="C3028" s="179" t="s">
        <v>249</v>
      </c>
      <c r="D3028" s="179" t="s">
        <v>184</v>
      </c>
      <c r="E3028" s="179" t="s">
        <v>793</v>
      </c>
      <c r="F3028" s="37">
        <v>170.49</v>
      </c>
      <c r="G3028" s="179">
        <v>2</v>
      </c>
      <c r="H3028" s="179">
        <v>2</v>
      </c>
      <c r="I3028" s="37">
        <f>Table1[[#This Row],[SumOfPaid]]*Table1[[#This Row],[Actuarial Factor 6/13/22]]</f>
        <v>381.41262835584564</v>
      </c>
      <c r="J3028" s="33">
        <v>2.2371554246926251</v>
      </c>
      <c r="K3028" s="180" t="s">
        <v>212</v>
      </c>
      <c r="L3028" s="180" t="s">
        <v>805</v>
      </c>
      <c r="M3028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28" s="181" t="str">
        <f>IFERROR(IF(Table1[[#This Row],[Medicare Rate in CR]]&gt;0,"Y","N"),"N")</f>
        <v>Y</v>
      </c>
      <c r="O3028" s="40">
        <f>Table1[[#This Row],[Medicare Rate in CR]]*Table1[[#This Row],[SumOfUnits]]*Table1[[#This Row],[Actuarial Factor 6/13/22]]</f>
        <v>1111.3293287703084</v>
      </c>
      <c r="P302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1111.3293287703084</v>
      </c>
      <c r="Q3028" s="40">
        <f>Table1[[#This Row],[Trended Medicare Pricing for all RHCs]]-Table1[[#This Row],[SumOfSFY23 Estimated Payment 6/13/2022]]</f>
        <v>729.91670041446275</v>
      </c>
      <c r="R3028" s="181">
        <f>Table1[[#This Row],[SumOfUnits]]*Table1[[#This Row],[Actuarial Factor 6/13/22]]</f>
        <v>4.4743108493852501</v>
      </c>
    </row>
    <row r="3029" spans="1:18" x14ac:dyDescent="0.2">
      <c r="A3029" s="179" t="s">
        <v>133</v>
      </c>
      <c r="B3029" s="179" t="s">
        <v>810</v>
      </c>
      <c r="C3029" s="179" t="s">
        <v>249</v>
      </c>
      <c r="D3029" s="179" t="s">
        <v>184</v>
      </c>
      <c r="E3029" s="179" t="s">
        <v>789</v>
      </c>
      <c r="F3029" s="37">
        <v>64207.509999999995</v>
      </c>
      <c r="G3029" s="179">
        <v>770</v>
      </c>
      <c r="H3029" s="179">
        <v>770</v>
      </c>
      <c r="I3029" s="37">
        <f>Table1[[#This Row],[SumOfPaid]]*Table1[[#This Row],[Actuarial Factor 6/13/22]]</f>
        <v>99648.33416539547</v>
      </c>
      <c r="J3029" s="33">
        <v>1.551973190759079</v>
      </c>
      <c r="K3029" s="180" t="s">
        <v>212</v>
      </c>
      <c r="L3029" s="180" t="s">
        <v>805</v>
      </c>
      <c r="M3029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29" s="181" t="str">
        <f>IFERROR(IF(Table1[[#This Row],[Medicare Rate in CR]]&gt;0,"Y","N"),"N")</f>
        <v>Y</v>
      </c>
      <c r="O3029" s="40">
        <f>Table1[[#This Row],[Medicare Rate in CR]]*Table1[[#This Row],[SumOfUnits]]*Table1[[#This Row],[Actuarial Factor 6/13/22]]</f>
        <v>296818.90786296985</v>
      </c>
      <c r="P302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296818.90786296985</v>
      </c>
      <c r="Q3029" s="40">
        <f>Table1[[#This Row],[Trended Medicare Pricing for all RHCs]]-Table1[[#This Row],[SumOfSFY23 Estimated Payment 6/13/2022]]</f>
        <v>197170.57369757438</v>
      </c>
      <c r="R3029" s="181">
        <f>Table1[[#This Row],[SumOfUnits]]*Table1[[#This Row],[Actuarial Factor 6/13/22]]</f>
        <v>1195.0193568844909</v>
      </c>
    </row>
    <row r="3030" spans="1:18" x14ac:dyDescent="0.2">
      <c r="A3030" s="179" t="s">
        <v>133</v>
      </c>
      <c r="B3030" s="179" t="s">
        <v>810</v>
      </c>
      <c r="C3030" s="179" t="s">
        <v>249</v>
      </c>
      <c r="D3030" s="179" t="s">
        <v>184</v>
      </c>
      <c r="E3030" s="179" t="s">
        <v>791</v>
      </c>
      <c r="F3030" s="37">
        <v>45117.919999999882</v>
      </c>
      <c r="G3030" s="179">
        <v>535</v>
      </c>
      <c r="H3030" s="179">
        <v>535</v>
      </c>
      <c r="I3030" s="37">
        <f>Table1[[#This Row],[SumOfPaid]]*Table1[[#This Row],[Actuarial Factor 6/13/22]]</f>
        <v>74741.014001163931</v>
      </c>
      <c r="J3030" s="33">
        <v>1.6565704713595868</v>
      </c>
      <c r="K3030" s="180" t="s">
        <v>212</v>
      </c>
      <c r="L3030" s="180" t="s">
        <v>805</v>
      </c>
      <c r="M3030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30" s="181" t="str">
        <f>IFERROR(IF(Table1[[#This Row],[Medicare Rate in CR]]&gt;0,"Y","N"),"N")</f>
        <v>Y</v>
      </c>
      <c r="O3030" s="40">
        <f>Table1[[#This Row],[Medicare Rate in CR]]*Table1[[#This Row],[SumOfUnits]]*Table1[[#This Row],[Actuarial Factor 6/13/22]]</f>
        <v>220130.55091681736</v>
      </c>
      <c r="P303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220130.55091681736</v>
      </c>
      <c r="Q3030" s="40">
        <f>Table1[[#This Row],[Trended Medicare Pricing for all RHCs]]-Table1[[#This Row],[SumOfSFY23 Estimated Payment 6/13/2022]]</f>
        <v>145389.53691565344</v>
      </c>
      <c r="R3030" s="181">
        <f>Table1[[#This Row],[SumOfUnits]]*Table1[[#This Row],[Actuarial Factor 6/13/22]]</f>
        <v>886.26520217737891</v>
      </c>
    </row>
    <row r="3031" spans="1:18" x14ac:dyDescent="0.2">
      <c r="A3031" s="179" t="s">
        <v>133</v>
      </c>
      <c r="B3031" s="179" t="s">
        <v>810</v>
      </c>
      <c r="C3031" s="179" t="s">
        <v>249</v>
      </c>
      <c r="D3031" s="179" t="s">
        <v>184</v>
      </c>
      <c r="E3031" s="179" t="s">
        <v>788</v>
      </c>
      <c r="F3031" s="37">
        <v>15473.95</v>
      </c>
      <c r="G3031" s="179">
        <v>182</v>
      </c>
      <c r="H3031" s="179">
        <v>182</v>
      </c>
      <c r="I3031" s="37">
        <f>Table1[[#This Row],[SumOfPaid]]*Table1[[#This Row],[Actuarial Factor 6/13/22]]</f>
        <v>31169.493553768505</v>
      </c>
      <c r="J3031" s="33">
        <v>2.0143204258620782</v>
      </c>
      <c r="K3031" s="180" t="s">
        <v>212</v>
      </c>
      <c r="L3031" s="180" t="s">
        <v>805</v>
      </c>
      <c r="M3031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31" s="181" t="str">
        <f>IFERROR(IF(Table1[[#This Row],[Medicare Rate in CR]]&gt;0,"Y","N"),"N")</f>
        <v>Y</v>
      </c>
      <c r="O3031" s="40">
        <f>Table1[[#This Row],[Medicare Rate in CR]]*Table1[[#This Row],[SumOfUnits]]*Table1[[#This Row],[Actuarial Factor 6/13/22]]</f>
        <v>91057.677142363376</v>
      </c>
      <c r="P303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91057.677142363376</v>
      </c>
      <c r="Q3031" s="40">
        <f>Table1[[#This Row],[Trended Medicare Pricing for all RHCs]]-Table1[[#This Row],[SumOfSFY23 Estimated Payment 6/13/2022]]</f>
        <v>59888.183588594868</v>
      </c>
      <c r="R3031" s="181">
        <f>Table1[[#This Row],[SumOfUnits]]*Table1[[#This Row],[Actuarial Factor 6/13/22]]</f>
        <v>366.60631750689822</v>
      </c>
    </row>
    <row r="3032" spans="1:18" x14ac:dyDescent="0.2">
      <c r="A3032" s="179" t="s">
        <v>133</v>
      </c>
      <c r="B3032" s="179" t="s">
        <v>810</v>
      </c>
      <c r="C3032" s="179" t="s">
        <v>249</v>
      </c>
      <c r="D3032" s="179" t="s">
        <v>184</v>
      </c>
      <c r="E3032" s="179" t="s">
        <v>787</v>
      </c>
      <c r="F3032" s="37">
        <v>10908.21</v>
      </c>
      <c r="G3032" s="179">
        <v>129</v>
      </c>
      <c r="H3032" s="179">
        <v>129</v>
      </c>
      <c r="I3032" s="37">
        <f>Table1[[#This Row],[SumOfPaid]]*Table1[[#This Row],[Actuarial Factor 6/13/22]]</f>
        <v>13631.183116898941</v>
      </c>
      <c r="J3032" s="33">
        <v>1.2496260263506975</v>
      </c>
      <c r="K3032" s="180" t="s">
        <v>212</v>
      </c>
      <c r="L3032" s="180" t="s">
        <v>805</v>
      </c>
      <c r="M3032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32" s="181" t="str">
        <f>IFERROR(IF(Table1[[#This Row],[Medicare Rate in CR]]&gt;0,"Y","N"),"N")</f>
        <v>Y</v>
      </c>
      <c r="O3032" s="40">
        <f>Table1[[#This Row],[Medicare Rate in CR]]*Table1[[#This Row],[SumOfUnits]]*Table1[[#This Row],[Actuarial Factor 6/13/22]]</f>
        <v>40039.292502823228</v>
      </c>
      <c r="P303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40039.292502823228</v>
      </c>
      <c r="Q3032" s="40">
        <f>Table1[[#This Row],[Trended Medicare Pricing for all RHCs]]-Table1[[#This Row],[SumOfSFY23 Estimated Payment 6/13/2022]]</f>
        <v>26408.109385924286</v>
      </c>
      <c r="R3032" s="181">
        <f>Table1[[#This Row],[SumOfUnits]]*Table1[[#This Row],[Actuarial Factor 6/13/22]]</f>
        <v>161.20175739923999</v>
      </c>
    </row>
    <row r="3033" spans="1:18" x14ac:dyDescent="0.2">
      <c r="A3033" s="179" t="s">
        <v>133</v>
      </c>
      <c r="B3033" s="179" t="s">
        <v>810</v>
      </c>
      <c r="C3033" s="179" t="s">
        <v>249</v>
      </c>
      <c r="D3033" s="179" t="s">
        <v>2</v>
      </c>
      <c r="E3033" s="179" t="s">
        <v>802</v>
      </c>
      <c r="F3033" s="37">
        <v>171.76</v>
      </c>
      <c r="G3033" s="179">
        <v>2</v>
      </c>
      <c r="H3033" s="179">
        <v>2</v>
      </c>
      <c r="I3033" s="37">
        <f>Table1[[#This Row],[SumOfPaid]]*Table1[[#This Row],[Actuarial Factor 6/13/22]]</f>
        <v>180.99298503690454</v>
      </c>
      <c r="J3033" s="33">
        <v>1.0537551527532869</v>
      </c>
      <c r="K3033" s="180" t="s">
        <v>212</v>
      </c>
      <c r="L3033" s="180" t="s">
        <v>805</v>
      </c>
      <c r="M3033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33" s="181" t="str">
        <f>IFERROR(IF(Table1[[#This Row],[Medicare Rate in CR]]&gt;0,"Y","N"),"N")</f>
        <v>Y</v>
      </c>
      <c r="O3033" s="40">
        <f>Table1[[#This Row],[Medicare Rate in CR]]*Table1[[#This Row],[SumOfUnits]]*Table1[[#This Row],[Actuarial Factor 6/13/22]]</f>
        <v>523.46340968172274</v>
      </c>
      <c r="P303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523.46340968172274</v>
      </c>
      <c r="Q3033" s="40">
        <f>Table1[[#This Row],[Trended Medicare Pricing for all RHCs]]-Table1[[#This Row],[SumOfSFY23 Estimated Payment 6/13/2022]]</f>
        <v>342.47042464481819</v>
      </c>
      <c r="R3033" s="181">
        <f>Table1[[#This Row],[SumOfUnits]]*Table1[[#This Row],[Actuarial Factor 6/13/22]]</f>
        <v>2.1075103055065738</v>
      </c>
    </row>
    <row r="3034" spans="1:18" x14ac:dyDescent="0.2">
      <c r="A3034" s="179" t="s">
        <v>133</v>
      </c>
      <c r="B3034" s="179" t="s">
        <v>810</v>
      </c>
      <c r="C3034" s="179" t="s">
        <v>249</v>
      </c>
      <c r="D3034" s="179" t="s">
        <v>2</v>
      </c>
      <c r="E3034" s="179" t="s">
        <v>801</v>
      </c>
      <c r="F3034" s="37">
        <v>343.52</v>
      </c>
      <c r="G3034" s="179">
        <v>4</v>
      </c>
      <c r="H3034" s="179">
        <v>4</v>
      </c>
      <c r="I3034" s="37">
        <f>Table1[[#This Row],[SumOfPaid]]*Table1[[#This Row],[Actuarial Factor 6/13/22]]</f>
        <v>476.83239680942336</v>
      </c>
      <c r="J3034" s="33">
        <v>1.388077540781973</v>
      </c>
      <c r="K3034" s="180" t="s">
        <v>212</v>
      </c>
      <c r="L3034" s="180" t="s">
        <v>805</v>
      </c>
      <c r="M3034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34" s="181" t="str">
        <f>IFERROR(IF(Table1[[#This Row],[Medicare Rate in CR]]&gt;0,"Y","N"),"N")</f>
        <v>Y</v>
      </c>
      <c r="O3034" s="40">
        <f>Table1[[#This Row],[Medicare Rate in CR]]*Table1[[#This Row],[SumOfUnits]]*Table1[[#This Row],[Actuarial Factor 6/13/22]]</f>
        <v>1379.0827983177057</v>
      </c>
      <c r="P303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1379.0827983177057</v>
      </c>
      <c r="Q3034" s="40">
        <f>Table1[[#This Row],[Trended Medicare Pricing for all RHCs]]-Table1[[#This Row],[SumOfSFY23 Estimated Payment 6/13/2022]]</f>
        <v>902.25040150828238</v>
      </c>
      <c r="R3034" s="181">
        <f>Table1[[#This Row],[SumOfUnits]]*Table1[[#This Row],[Actuarial Factor 6/13/22]]</f>
        <v>5.5523101631278919</v>
      </c>
    </row>
    <row r="3035" spans="1:18" x14ac:dyDescent="0.2">
      <c r="A3035" s="179" t="s">
        <v>133</v>
      </c>
      <c r="B3035" s="179" t="s">
        <v>810</v>
      </c>
      <c r="C3035" s="179" t="s">
        <v>249</v>
      </c>
      <c r="D3035" s="179" t="s">
        <v>2</v>
      </c>
      <c r="E3035" s="179" t="s">
        <v>800</v>
      </c>
      <c r="F3035" s="37">
        <v>939.6</v>
      </c>
      <c r="G3035" s="179">
        <v>11</v>
      </c>
      <c r="H3035" s="179">
        <v>11</v>
      </c>
      <c r="I3035" s="37">
        <f>Table1[[#This Row],[SumOfPaid]]*Table1[[#This Row],[Actuarial Factor 6/13/22]]</f>
        <v>1228.3013304869692</v>
      </c>
      <c r="J3035" s="33">
        <v>1.307259823847349</v>
      </c>
      <c r="K3035" s="180" t="s">
        <v>212</v>
      </c>
      <c r="L3035" s="180" t="s">
        <v>805</v>
      </c>
      <c r="M3035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35" s="181" t="str">
        <f>IFERROR(IF(Table1[[#This Row],[Medicare Rate in CR]]&gt;0,"Y","N"),"N")</f>
        <v>Y</v>
      </c>
      <c r="O3035" s="40">
        <f>Table1[[#This Row],[Medicare Rate in CR]]*Table1[[#This Row],[SumOfUnits]]*Table1[[#This Row],[Actuarial Factor 6/13/22]]</f>
        <v>3571.6691455192495</v>
      </c>
      <c r="P303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3571.6691455192495</v>
      </c>
      <c r="Q3035" s="40">
        <f>Table1[[#This Row],[Trended Medicare Pricing for all RHCs]]-Table1[[#This Row],[SumOfSFY23 Estimated Payment 6/13/2022]]</f>
        <v>2343.3678150322803</v>
      </c>
      <c r="R3035" s="181">
        <f>Table1[[#This Row],[SumOfUnits]]*Table1[[#This Row],[Actuarial Factor 6/13/22]]</f>
        <v>14.379858062320839</v>
      </c>
    </row>
    <row r="3036" spans="1:18" x14ac:dyDescent="0.2">
      <c r="A3036" s="179" t="s">
        <v>133</v>
      </c>
      <c r="B3036" s="179" t="s">
        <v>810</v>
      </c>
      <c r="C3036" s="179" t="s">
        <v>249</v>
      </c>
      <c r="D3036" s="179" t="s">
        <v>2</v>
      </c>
      <c r="E3036" s="179" t="s">
        <v>798</v>
      </c>
      <c r="F3036" s="37">
        <v>2188.46</v>
      </c>
      <c r="G3036" s="179">
        <v>26</v>
      </c>
      <c r="H3036" s="179">
        <v>26</v>
      </c>
      <c r="I3036" s="37">
        <f>Table1[[#This Row],[SumOfPaid]]*Table1[[#This Row],[Actuarial Factor 6/13/22]]</f>
        <v>3173.9143940332269</v>
      </c>
      <c r="J3036" s="33">
        <v>1.4502958217345654</v>
      </c>
      <c r="K3036" s="180" t="s">
        <v>212</v>
      </c>
      <c r="L3036" s="180" t="s">
        <v>805</v>
      </c>
      <c r="M3036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36" s="181" t="str">
        <f>IFERROR(IF(Table1[[#This Row],[Medicare Rate in CR]]&gt;0,"Y","N"),"N")</f>
        <v>Y</v>
      </c>
      <c r="O3036" s="40">
        <f>Table1[[#This Row],[Medicare Rate in CR]]*Table1[[#This Row],[SumOfUnits]]*Table1[[#This Row],[Actuarial Factor 6/13/22]]</f>
        <v>9365.836381263216</v>
      </c>
      <c r="P303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9365.836381263216</v>
      </c>
      <c r="Q3036" s="40">
        <f>Table1[[#This Row],[Trended Medicare Pricing for all RHCs]]-Table1[[#This Row],[SumOfSFY23 Estimated Payment 6/13/2022]]</f>
        <v>6191.9219872299891</v>
      </c>
      <c r="R3036" s="181">
        <f>Table1[[#This Row],[SumOfUnits]]*Table1[[#This Row],[Actuarial Factor 6/13/22]]</f>
        <v>37.707691365098697</v>
      </c>
    </row>
    <row r="3037" spans="1:18" x14ac:dyDescent="0.2">
      <c r="A3037" s="179" t="s">
        <v>133</v>
      </c>
      <c r="B3037" s="179" t="s">
        <v>810</v>
      </c>
      <c r="C3037" s="179" t="s">
        <v>249</v>
      </c>
      <c r="D3037" s="179" t="s">
        <v>2</v>
      </c>
      <c r="E3037" s="179" t="s">
        <v>799</v>
      </c>
      <c r="F3037" s="37">
        <v>5275.03</v>
      </c>
      <c r="G3037" s="179">
        <v>62</v>
      </c>
      <c r="H3037" s="179">
        <v>62</v>
      </c>
      <c r="I3037" s="37">
        <f>Table1[[#This Row],[SumOfPaid]]*Table1[[#This Row],[Actuarial Factor 6/13/22]]</f>
        <v>6002.9617666345894</v>
      </c>
      <c r="J3037" s="33">
        <v>1.1379957586278353</v>
      </c>
      <c r="K3037" s="180" t="s">
        <v>212</v>
      </c>
      <c r="L3037" s="180" t="s">
        <v>805</v>
      </c>
      <c r="M3037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37" s="181" t="str">
        <f>IFERROR(IF(Table1[[#This Row],[Medicare Rate in CR]]&gt;0,"Y","N"),"N")</f>
        <v>Y</v>
      </c>
      <c r="O3037" s="40">
        <f>Table1[[#This Row],[Medicare Rate in CR]]*Table1[[#This Row],[SumOfUnits]]*Table1[[#This Row],[Actuarial Factor 6/13/22]]</f>
        <v>17524.633964734869</v>
      </c>
      <c r="P303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17524.633964734869</v>
      </c>
      <c r="Q3037" s="40">
        <f>Table1[[#This Row],[Trended Medicare Pricing for all RHCs]]-Table1[[#This Row],[SumOfSFY23 Estimated Payment 6/13/2022]]</f>
        <v>11521.672198100279</v>
      </c>
      <c r="R3037" s="181">
        <f>Table1[[#This Row],[SumOfUnits]]*Table1[[#This Row],[Actuarial Factor 6/13/22]]</f>
        <v>70.555737034925784</v>
      </c>
    </row>
    <row r="3038" spans="1:18" x14ac:dyDescent="0.2">
      <c r="A3038" s="179" t="s">
        <v>133</v>
      </c>
      <c r="B3038" s="179" t="s">
        <v>810</v>
      </c>
      <c r="C3038" s="179" t="s">
        <v>249</v>
      </c>
      <c r="D3038" s="179" t="s">
        <v>2</v>
      </c>
      <c r="E3038" s="179" t="s">
        <v>803</v>
      </c>
      <c r="F3038" s="37">
        <v>340.98</v>
      </c>
      <c r="G3038" s="179">
        <v>4</v>
      </c>
      <c r="H3038" s="179">
        <v>4</v>
      </c>
      <c r="I3038" s="37">
        <f>Table1[[#This Row],[SumOfPaid]]*Table1[[#This Row],[Actuarial Factor 6/13/22]]</f>
        <v>363.40372215577713</v>
      </c>
      <c r="J3038" s="33">
        <v>1.0657625730417535</v>
      </c>
      <c r="K3038" s="180" t="s">
        <v>212</v>
      </c>
      <c r="L3038" s="180" t="s">
        <v>805</v>
      </c>
      <c r="M3038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38" s="181" t="str">
        <f>IFERROR(IF(Table1[[#This Row],[Medicare Rate in CR]]&gt;0,"Y","N"),"N")</f>
        <v>Y</v>
      </c>
      <c r="O3038" s="40">
        <f>Table1[[#This Row],[Medicare Rate in CR]]*Table1[[#This Row],[SumOfUnits]]*Table1[[#This Row],[Actuarial Factor 6/13/22]]</f>
        <v>1058.856431568443</v>
      </c>
      <c r="P303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1058.856431568443</v>
      </c>
      <c r="Q3038" s="40">
        <f>Table1[[#This Row],[Trended Medicare Pricing for all RHCs]]-Table1[[#This Row],[SumOfSFY23 Estimated Payment 6/13/2022]]</f>
        <v>695.45270941266585</v>
      </c>
      <c r="R3038" s="181">
        <f>Table1[[#This Row],[SumOfUnits]]*Table1[[#This Row],[Actuarial Factor 6/13/22]]</f>
        <v>4.2630502921670139</v>
      </c>
    </row>
    <row r="3039" spans="1:18" x14ac:dyDescent="0.2">
      <c r="A3039" s="179" t="s">
        <v>133</v>
      </c>
      <c r="B3039" s="179" t="s">
        <v>810</v>
      </c>
      <c r="C3039" s="179" t="s">
        <v>249</v>
      </c>
      <c r="D3039" s="179" t="s">
        <v>185</v>
      </c>
      <c r="E3039" s="179" t="s">
        <v>794</v>
      </c>
      <c r="F3039" s="37">
        <v>681.96</v>
      </c>
      <c r="G3039" s="179">
        <v>8</v>
      </c>
      <c r="H3039" s="179">
        <v>8</v>
      </c>
      <c r="I3039" s="37">
        <f>Table1[[#This Row],[SumOfPaid]]*Table1[[#This Row],[Actuarial Factor 6/13/22]]</f>
        <v>743.05499250166406</v>
      </c>
      <c r="J3039" s="33">
        <v>1.0895873548326354</v>
      </c>
      <c r="K3039" s="180" t="s">
        <v>212</v>
      </c>
      <c r="L3039" s="180" t="s">
        <v>805</v>
      </c>
      <c r="M3039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39" s="181" t="str">
        <f>IFERROR(IF(Table1[[#This Row],[Medicare Rate in CR]]&gt;0,"Y","N"),"N")</f>
        <v>Y</v>
      </c>
      <c r="O3039" s="40">
        <f>Table1[[#This Row],[Medicare Rate in CR]]*Table1[[#This Row],[SumOfUnits]]*Table1[[#This Row],[Actuarial Factor 6/13/22]]</f>
        <v>2165.0536575466399</v>
      </c>
      <c r="P303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2165.0536575466399</v>
      </c>
      <c r="Q3039" s="40">
        <f>Table1[[#This Row],[Trended Medicare Pricing for all RHCs]]-Table1[[#This Row],[SumOfSFY23 Estimated Payment 6/13/2022]]</f>
        <v>1421.998665044976</v>
      </c>
      <c r="R3039" s="181">
        <f>Table1[[#This Row],[SumOfUnits]]*Table1[[#This Row],[Actuarial Factor 6/13/22]]</f>
        <v>8.7166988386610829</v>
      </c>
    </row>
    <row r="3040" spans="1:18" x14ac:dyDescent="0.2">
      <c r="A3040" s="179" t="s">
        <v>133</v>
      </c>
      <c r="B3040" s="179" t="s">
        <v>810</v>
      </c>
      <c r="C3040" s="179" t="s">
        <v>249</v>
      </c>
      <c r="D3040" s="179" t="s">
        <v>185</v>
      </c>
      <c r="E3040" s="179" t="s">
        <v>607</v>
      </c>
      <c r="F3040" s="37">
        <v>934.52</v>
      </c>
      <c r="G3040" s="179">
        <v>11</v>
      </c>
      <c r="H3040" s="179">
        <v>11</v>
      </c>
      <c r="I3040" s="37">
        <f>Table1[[#This Row],[SumOfPaid]]*Table1[[#This Row],[Actuarial Factor 6/13/22]]</f>
        <v>1413.2516955468875</v>
      </c>
      <c r="J3040" s="33">
        <v>1.5122754949566488</v>
      </c>
      <c r="K3040" s="180" t="s">
        <v>212</v>
      </c>
      <c r="L3040" s="180" t="s">
        <v>805</v>
      </c>
      <c r="M3040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40" s="181" t="str">
        <f>IFERROR(IF(Table1[[#This Row],[Medicare Rate in CR]]&gt;0,"Y","N"),"N")</f>
        <v>Y</v>
      </c>
      <c r="O3040" s="40">
        <f>Table1[[#This Row],[Medicare Rate in CR]]*Table1[[#This Row],[SumOfUnits]]*Table1[[#This Row],[Actuarial Factor 6/13/22]]</f>
        <v>4131.8088618106567</v>
      </c>
      <c r="P304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4131.8088618106567</v>
      </c>
      <c r="Q3040" s="40">
        <f>Table1[[#This Row],[Trended Medicare Pricing for all RHCs]]-Table1[[#This Row],[SumOfSFY23 Estimated Payment 6/13/2022]]</f>
        <v>2718.5571662637694</v>
      </c>
      <c r="R3040" s="181">
        <f>Table1[[#This Row],[SumOfUnits]]*Table1[[#This Row],[Actuarial Factor 6/13/22]]</f>
        <v>16.635030444523139</v>
      </c>
    </row>
    <row r="3041" spans="1:18" x14ac:dyDescent="0.2">
      <c r="A3041" s="179" t="s">
        <v>133</v>
      </c>
      <c r="B3041" s="179" t="s">
        <v>810</v>
      </c>
      <c r="C3041" s="179" t="s">
        <v>249</v>
      </c>
      <c r="D3041" s="179" t="s">
        <v>185</v>
      </c>
      <c r="E3041" s="179" t="s">
        <v>797</v>
      </c>
      <c r="F3041" s="37">
        <v>6786.58</v>
      </c>
      <c r="G3041" s="179">
        <v>80</v>
      </c>
      <c r="H3041" s="179">
        <v>80</v>
      </c>
      <c r="I3041" s="37">
        <f>Table1[[#This Row],[SumOfPaid]]*Table1[[#This Row],[Actuarial Factor 6/13/22]]</f>
        <v>7400.0001103576224</v>
      </c>
      <c r="J3041" s="33">
        <v>1.0903872215987467</v>
      </c>
      <c r="K3041" s="180" t="s">
        <v>212</v>
      </c>
      <c r="L3041" s="180" t="s">
        <v>805</v>
      </c>
      <c r="M3041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41" s="181" t="str">
        <f>IFERROR(IF(Table1[[#This Row],[Medicare Rate in CR]]&gt;0,"Y","N"),"N")</f>
        <v>Y</v>
      </c>
      <c r="O3041" s="40">
        <f>Table1[[#This Row],[Medicare Rate in CR]]*Table1[[#This Row],[SumOfUnits]]*Table1[[#This Row],[Actuarial Factor 6/13/22]]</f>
        <v>21666.430248055738</v>
      </c>
      <c r="P304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21666.430248055738</v>
      </c>
      <c r="Q3041" s="40">
        <f>Table1[[#This Row],[Trended Medicare Pricing for all RHCs]]-Table1[[#This Row],[SumOfSFY23 Estimated Payment 6/13/2022]]</f>
        <v>14266.430137698117</v>
      </c>
      <c r="R3041" s="181">
        <f>Table1[[#This Row],[SumOfUnits]]*Table1[[#This Row],[Actuarial Factor 6/13/22]]</f>
        <v>87.230977727899727</v>
      </c>
    </row>
    <row r="3042" spans="1:18" x14ac:dyDescent="0.2">
      <c r="A3042" s="179" t="s">
        <v>133</v>
      </c>
      <c r="B3042" s="179" t="s">
        <v>810</v>
      </c>
      <c r="C3042" s="179" t="s">
        <v>249</v>
      </c>
      <c r="D3042" s="179" t="s">
        <v>185</v>
      </c>
      <c r="E3042" s="179" t="s">
        <v>796</v>
      </c>
      <c r="F3042" s="37">
        <v>169.22</v>
      </c>
      <c r="G3042" s="179">
        <v>2</v>
      </c>
      <c r="H3042" s="179">
        <v>2</v>
      </c>
      <c r="I3042" s="37">
        <f>Table1[[#This Row],[SumOfPaid]]*Table1[[#This Row],[Actuarial Factor 6/13/22]]</f>
        <v>160.89634641331949</v>
      </c>
      <c r="J3042" s="33">
        <v>0.95081164409242114</v>
      </c>
      <c r="K3042" s="180" t="s">
        <v>212</v>
      </c>
      <c r="L3042" s="180" t="s">
        <v>805</v>
      </c>
      <c r="M3042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42" s="181" t="str">
        <f>IFERROR(IF(Table1[[#This Row],[Medicare Rate in CR]]&gt;0,"Y","N"),"N")</f>
        <v>Y</v>
      </c>
      <c r="O3042" s="40">
        <f>Table1[[#This Row],[Medicare Rate in CR]]*Table1[[#This Row],[SumOfUnits]]*Table1[[#This Row],[Actuarial Factor 6/13/22]]</f>
        <v>472.32519231935112</v>
      </c>
      <c r="P304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472.32519231935112</v>
      </c>
      <c r="Q3042" s="40">
        <f>Table1[[#This Row],[Trended Medicare Pricing for all RHCs]]-Table1[[#This Row],[SumOfSFY23 Estimated Payment 6/13/2022]]</f>
        <v>311.4288459060316</v>
      </c>
      <c r="R3042" s="181">
        <f>Table1[[#This Row],[SumOfUnits]]*Table1[[#This Row],[Actuarial Factor 6/13/22]]</f>
        <v>1.9016232881848423</v>
      </c>
    </row>
    <row r="3043" spans="1:18" x14ac:dyDescent="0.2">
      <c r="A3043" s="179" t="s">
        <v>133</v>
      </c>
      <c r="B3043" s="179" t="s">
        <v>810</v>
      </c>
      <c r="C3043" s="179" t="s">
        <v>249</v>
      </c>
      <c r="D3043" s="179" t="s">
        <v>185</v>
      </c>
      <c r="E3043" s="179" t="s">
        <v>795</v>
      </c>
      <c r="F3043" s="37">
        <v>53680.849999999897</v>
      </c>
      <c r="G3043" s="179">
        <v>642</v>
      </c>
      <c r="H3043" s="179">
        <v>642</v>
      </c>
      <c r="I3043" s="37">
        <f>Table1[[#This Row],[SumOfPaid]]*Table1[[#This Row],[Actuarial Factor 6/13/22]]</f>
        <v>61211.098153927625</v>
      </c>
      <c r="J3043" s="33">
        <v>1.1402781094920766</v>
      </c>
      <c r="K3043" s="180" t="s">
        <v>212</v>
      </c>
      <c r="L3043" s="180" t="s">
        <v>805</v>
      </c>
      <c r="M3043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43" s="181" t="str">
        <f>IFERROR(IF(Table1[[#This Row],[Medicare Rate in CR]]&gt;0,"Y","N"),"N")</f>
        <v>Y</v>
      </c>
      <c r="O3043" s="40">
        <f>Table1[[#This Row],[Medicare Rate in CR]]*Table1[[#This Row],[SumOfUnits]]*Table1[[#This Row],[Actuarial Factor 6/13/22]]</f>
        <v>181828.70172848215</v>
      </c>
      <c r="P304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181828.70172848215</v>
      </c>
      <c r="Q3043" s="40">
        <f>Table1[[#This Row],[Trended Medicare Pricing for all RHCs]]-Table1[[#This Row],[SumOfSFY23 Estimated Payment 6/13/2022]]</f>
        <v>120617.60357455452</v>
      </c>
      <c r="R3043" s="181">
        <f>Table1[[#This Row],[SumOfUnits]]*Table1[[#This Row],[Actuarial Factor 6/13/22]]</f>
        <v>732.0585462939132</v>
      </c>
    </row>
    <row r="3044" spans="1:18" x14ac:dyDescent="0.2">
      <c r="A3044" s="179" t="s">
        <v>133</v>
      </c>
      <c r="B3044" s="179" t="s">
        <v>810</v>
      </c>
      <c r="C3044" s="179" t="s">
        <v>422</v>
      </c>
      <c r="D3044" s="179" t="s">
        <v>184</v>
      </c>
      <c r="E3044" s="179" t="s">
        <v>792</v>
      </c>
      <c r="F3044" s="37">
        <v>1075.04</v>
      </c>
      <c r="G3044" s="179">
        <v>13</v>
      </c>
      <c r="H3044" s="179">
        <v>13</v>
      </c>
      <c r="I3044" s="37">
        <f>Table1[[#This Row],[SumOfPaid]]*Table1[[#This Row],[Actuarial Factor 6/13/22]]</f>
        <v>1555.5341866567155</v>
      </c>
      <c r="J3044" s="33">
        <v>1.4469547055520871</v>
      </c>
      <c r="K3044" s="180" t="s">
        <v>212</v>
      </c>
      <c r="L3044" s="180" t="s">
        <v>805</v>
      </c>
      <c r="M3044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44" s="181" t="str">
        <f>IFERROR(IF(Table1[[#This Row],[Medicare Rate in CR]]&gt;0,"Y","N"),"N")</f>
        <v>Y</v>
      </c>
      <c r="O3044" s="40">
        <f>Table1[[#This Row],[Medicare Rate in CR]]*Table1[[#This Row],[SumOfUnits]]*Table1[[#This Row],[Actuarial Factor 6/13/22]]</f>
        <v>4672.1299269453557</v>
      </c>
      <c r="P304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4672.1299269453557</v>
      </c>
      <c r="Q3044" s="40">
        <f>Table1[[#This Row],[Trended Medicare Pricing for all RHCs]]-Table1[[#This Row],[SumOfSFY23 Estimated Payment 6/13/2022]]</f>
        <v>3116.5957402886402</v>
      </c>
      <c r="R3044" s="181">
        <f>Table1[[#This Row],[SumOfUnits]]*Table1[[#This Row],[Actuarial Factor 6/13/22]]</f>
        <v>18.810411172177133</v>
      </c>
    </row>
    <row r="3045" spans="1:18" x14ac:dyDescent="0.2">
      <c r="A3045" s="179" t="s">
        <v>133</v>
      </c>
      <c r="B3045" s="179" t="s">
        <v>810</v>
      </c>
      <c r="C3045" s="179" t="s">
        <v>422</v>
      </c>
      <c r="D3045" s="179" t="s">
        <v>184</v>
      </c>
      <c r="E3045" s="179" t="s">
        <v>786</v>
      </c>
      <c r="F3045" s="37">
        <v>6401.0499999999993</v>
      </c>
      <c r="G3045" s="179">
        <v>76</v>
      </c>
      <c r="H3045" s="179">
        <v>76</v>
      </c>
      <c r="I3045" s="37">
        <f>Table1[[#This Row],[SumOfPaid]]*Table1[[#This Row],[Actuarial Factor 6/13/22]]</f>
        <v>10001.337488651161</v>
      </c>
      <c r="J3045" s="33">
        <v>1.5624526427150487</v>
      </c>
      <c r="K3045" s="180" t="s">
        <v>212</v>
      </c>
      <c r="L3045" s="180" t="s">
        <v>805</v>
      </c>
      <c r="M3045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45" s="181" t="str">
        <f>IFERROR(IF(Table1[[#This Row],[Medicare Rate in CR]]&gt;0,"Y","N"),"N")</f>
        <v>Y</v>
      </c>
      <c r="O3045" s="40">
        <f>Table1[[#This Row],[Medicare Rate in CR]]*Table1[[#This Row],[SumOfUnits]]*Table1[[#This Row],[Actuarial Factor 6/13/22]]</f>
        <v>29494.231042214851</v>
      </c>
      <c r="P304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29494.231042214851</v>
      </c>
      <c r="Q3045" s="40">
        <f>Table1[[#This Row],[Trended Medicare Pricing for all RHCs]]-Table1[[#This Row],[SumOfSFY23 Estimated Payment 6/13/2022]]</f>
        <v>19492.893553563692</v>
      </c>
      <c r="R3045" s="181">
        <f>Table1[[#This Row],[SumOfUnits]]*Table1[[#This Row],[Actuarial Factor 6/13/22]]</f>
        <v>118.7464008463437</v>
      </c>
    </row>
    <row r="3046" spans="1:18" x14ac:dyDescent="0.2">
      <c r="A3046" s="179" t="s">
        <v>133</v>
      </c>
      <c r="B3046" s="179" t="s">
        <v>810</v>
      </c>
      <c r="C3046" s="179" t="s">
        <v>422</v>
      </c>
      <c r="D3046" s="179" t="s">
        <v>184</v>
      </c>
      <c r="E3046" s="179" t="s">
        <v>790</v>
      </c>
      <c r="F3046" s="37">
        <v>3397.3500000000008</v>
      </c>
      <c r="G3046" s="179">
        <v>40</v>
      </c>
      <c r="H3046" s="179">
        <v>40</v>
      </c>
      <c r="I3046" s="37">
        <f>Table1[[#This Row],[SumOfPaid]]*Table1[[#This Row],[Actuarial Factor 6/13/22]]</f>
        <v>7142.9224529590256</v>
      </c>
      <c r="J3046" s="33">
        <v>2.1024982568646222</v>
      </c>
      <c r="K3046" s="180" t="s">
        <v>212</v>
      </c>
      <c r="L3046" s="180" t="s">
        <v>805</v>
      </c>
      <c r="M3046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46" s="181" t="str">
        <f>IFERROR(IF(Table1[[#This Row],[Medicare Rate in CR]]&gt;0,"Y","N"),"N")</f>
        <v>Y</v>
      </c>
      <c r="O3046" s="40">
        <f>Table1[[#This Row],[Medicare Rate in CR]]*Table1[[#This Row],[SumOfUnits]]*Table1[[#This Row],[Actuarial Factor 6/13/22]]</f>
        <v>20888.740681601397</v>
      </c>
      <c r="P304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20888.740681601397</v>
      </c>
      <c r="Q3046" s="40">
        <f>Table1[[#This Row],[Trended Medicare Pricing for all RHCs]]-Table1[[#This Row],[SumOfSFY23 Estimated Payment 6/13/2022]]</f>
        <v>13745.818228642373</v>
      </c>
      <c r="R3046" s="181">
        <f>Table1[[#This Row],[SumOfUnits]]*Table1[[#This Row],[Actuarial Factor 6/13/22]]</f>
        <v>84.099930274584892</v>
      </c>
    </row>
    <row r="3047" spans="1:18" x14ac:dyDescent="0.2">
      <c r="A3047" s="179" t="s">
        <v>133</v>
      </c>
      <c r="B3047" s="179" t="s">
        <v>810</v>
      </c>
      <c r="C3047" s="179" t="s">
        <v>422</v>
      </c>
      <c r="D3047" s="179" t="s">
        <v>184</v>
      </c>
      <c r="E3047" s="179" t="s">
        <v>789</v>
      </c>
      <c r="F3047" s="37">
        <v>9380.32</v>
      </c>
      <c r="G3047" s="179">
        <v>111</v>
      </c>
      <c r="H3047" s="179">
        <v>111</v>
      </c>
      <c r="I3047" s="37">
        <f>Table1[[#This Row],[SumOfPaid]]*Table1[[#This Row],[Actuarial Factor 6/13/22]]</f>
        <v>15305.71705195219</v>
      </c>
      <c r="J3047" s="33">
        <v>1.6316838926552815</v>
      </c>
      <c r="K3047" s="180" t="s">
        <v>212</v>
      </c>
      <c r="L3047" s="180" t="s">
        <v>805</v>
      </c>
      <c r="M3047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47" s="181" t="str">
        <f>IFERROR(IF(Table1[[#This Row],[Medicare Rate in CR]]&gt;0,"Y","N"),"N")</f>
        <v>Y</v>
      </c>
      <c r="O3047" s="40">
        <f>Table1[[#This Row],[Medicare Rate in CR]]*Table1[[#This Row],[SumOfUnits]]*Table1[[#This Row],[Actuarial Factor 6/13/22]]</f>
        <v>44985.818623606785</v>
      </c>
      <c r="P304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44985.818623606785</v>
      </c>
      <c r="Q3047" s="40">
        <f>Table1[[#This Row],[Trended Medicare Pricing for all RHCs]]-Table1[[#This Row],[SumOfSFY23 Estimated Payment 6/13/2022]]</f>
        <v>29680.101571654595</v>
      </c>
      <c r="R3047" s="181">
        <f>Table1[[#This Row],[SumOfUnits]]*Table1[[#This Row],[Actuarial Factor 6/13/22]]</f>
        <v>181.11691208473624</v>
      </c>
    </row>
    <row r="3048" spans="1:18" x14ac:dyDescent="0.2">
      <c r="A3048" s="179" t="s">
        <v>133</v>
      </c>
      <c r="B3048" s="179" t="s">
        <v>810</v>
      </c>
      <c r="C3048" s="179" t="s">
        <v>422</v>
      </c>
      <c r="D3048" s="179" t="s">
        <v>184</v>
      </c>
      <c r="E3048" s="179" t="s">
        <v>791</v>
      </c>
      <c r="F3048" s="37">
        <v>5480.58</v>
      </c>
      <c r="G3048" s="179">
        <v>65</v>
      </c>
      <c r="H3048" s="179">
        <v>65</v>
      </c>
      <c r="I3048" s="37">
        <f>Table1[[#This Row],[SumOfPaid]]*Table1[[#This Row],[Actuarial Factor 6/13/22]]</f>
        <v>9100.7770154466671</v>
      </c>
      <c r="J3048" s="33">
        <v>1.6605499811054061</v>
      </c>
      <c r="K3048" s="180" t="s">
        <v>212</v>
      </c>
      <c r="L3048" s="180" t="s">
        <v>805</v>
      </c>
      <c r="M3048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48" s="181" t="str">
        <f>IFERROR(IF(Table1[[#This Row],[Medicare Rate in CR]]&gt;0,"Y","N"),"N")</f>
        <v>Y</v>
      </c>
      <c r="O3048" s="40">
        <f>Table1[[#This Row],[Medicare Rate in CR]]*Table1[[#This Row],[SumOfUnits]]*Table1[[#This Row],[Actuarial Factor 6/13/22]]</f>
        <v>26809.081279952446</v>
      </c>
      <c r="P304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26809.081279952446</v>
      </c>
      <c r="Q3048" s="40">
        <f>Table1[[#This Row],[Trended Medicare Pricing for all RHCs]]-Table1[[#This Row],[SumOfSFY23 Estimated Payment 6/13/2022]]</f>
        <v>17708.304264505779</v>
      </c>
      <c r="R3048" s="181">
        <f>Table1[[#This Row],[SumOfUnits]]*Table1[[#This Row],[Actuarial Factor 6/13/22]]</f>
        <v>107.93574877185139</v>
      </c>
    </row>
    <row r="3049" spans="1:18" x14ac:dyDescent="0.2">
      <c r="A3049" s="179" t="s">
        <v>133</v>
      </c>
      <c r="B3049" s="179" t="s">
        <v>810</v>
      </c>
      <c r="C3049" s="179" t="s">
        <v>422</v>
      </c>
      <c r="D3049" s="179" t="s">
        <v>184</v>
      </c>
      <c r="E3049" s="179" t="s">
        <v>788</v>
      </c>
      <c r="F3049" s="37">
        <v>2689.2200000000003</v>
      </c>
      <c r="G3049" s="179">
        <v>32</v>
      </c>
      <c r="H3049" s="179">
        <v>32</v>
      </c>
      <c r="I3049" s="37">
        <f>Table1[[#This Row],[SumOfPaid]]*Table1[[#This Row],[Actuarial Factor 6/13/22]]</f>
        <v>5576.1746678927357</v>
      </c>
      <c r="J3049" s="33">
        <v>2.0735286320541775</v>
      </c>
      <c r="K3049" s="180" t="s">
        <v>212</v>
      </c>
      <c r="L3049" s="180" t="s">
        <v>805</v>
      </c>
      <c r="M3049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49" s="181" t="str">
        <f>IFERROR(IF(Table1[[#This Row],[Medicare Rate in CR]]&gt;0,"Y","N"),"N")</f>
        <v>Y</v>
      </c>
      <c r="O3049" s="40">
        <f>Table1[[#This Row],[Medicare Rate in CR]]*Table1[[#This Row],[SumOfUnits]]*Table1[[#This Row],[Actuarial Factor 6/13/22]]</f>
        <v>16480.737332147732</v>
      </c>
      <c r="P304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16480.737332147732</v>
      </c>
      <c r="Q3049" s="40">
        <f>Table1[[#This Row],[Trended Medicare Pricing for all RHCs]]-Table1[[#This Row],[SumOfSFY23 Estimated Payment 6/13/2022]]</f>
        <v>10904.562664254996</v>
      </c>
      <c r="R3049" s="181">
        <f>Table1[[#This Row],[SumOfUnits]]*Table1[[#This Row],[Actuarial Factor 6/13/22]]</f>
        <v>66.352916225733679</v>
      </c>
    </row>
    <row r="3050" spans="1:18" x14ac:dyDescent="0.2">
      <c r="A3050" s="179" t="s">
        <v>133</v>
      </c>
      <c r="B3050" s="179" t="s">
        <v>810</v>
      </c>
      <c r="C3050" s="179" t="s">
        <v>422</v>
      </c>
      <c r="D3050" s="179" t="s">
        <v>184</v>
      </c>
      <c r="E3050" s="179" t="s">
        <v>787</v>
      </c>
      <c r="F3050" s="37">
        <v>684.5</v>
      </c>
      <c r="G3050" s="179">
        <v>8</v>
      </c>
      <c r="H3050" s="179">
        <v>8</v>
      </c>
      <c r="I3050" s="37">
        <f>Table1[[#This Row],[SumOfPaid]]*Table1[[#This Row],[Actuarial Factor 6/13/22]]</f>
        <v>953.31793244634719</v>
      </c>
      <c r="J3050" s="33">
        <v>1.3927215959771324</v>
      </c>
      <c r="K3050" s="180" t="s">
        <v>212</v>
      </c>
      <c r="L3050" s="180" t="s">
        <v>805</v>
      </c>
      <c r="M3050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50" s="181" t="str">
        <f>IFERROR(IF(Table1[[#This Row],[Medicare Rate in CR]]&gt;0,"Y","N"),"N")</f>
        <v>Y</v>
      </c>
      <c r="O3050" s="40">
        <f>Table1[[#This Row],[Medicare Rate in CR]]*Table1[[#This Row],[SumOfUnits]]*Table1[[#This Row],[Actuarial Factor 6/13/22]]</f>
        <v>2767.3935200704013</v>
      </c>
      <c r="P305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2767.3935200704013</v>
      </c>
      <c r="Q3050" s="40">
        <f>Table1[[#This Row],[Trended Medicare Pricing for all RHCs]]-Table1[[#This Row],[SumOfSFY23 Estimated Payment 6/13/2022]]</f>
        <v>1814.0755876240542</v>
      </c>
      <c r="R3050" s="181">
        <f>Table1[[#This Row],[SumOfUnits]]*Table1[[#This Row],[Actuarial Factor 6/13/22]]</f>
        <v>11.141772767817059</v>
      </c>
    </row>
    <row r="3051" spans="1:18" x14ac:dyDescent="0.2">
      <c r="A3051" s="179" t="s">
        <v>133</v>
      </c>
      <c r="B3051" s="179" t="s">
        <v>810</v>
      </c>
      <c r="C3051" s="179" t="s">
        <v>422</v>
      </c>
      <c r="D3051" s="179" t="s">
        <v>2</v>
      </c>
      <c r="E3051" s="179" t="s">
        <v>800</v>
      </c>
      <c r="F3051" s="37">
        <v>170.49</v>
      </c>
      <c r="G3051" s="179">
        <v>2</v>
      </c>
      <c r="H3051" s="179">
        <v>2</v>
      </c>
      <c r="I3051" s="37">
        <f>Table1[[#This Row],[SumOfPaid]]*Table1[[#This Row],[Actuarial Factor 6/13/22]]</f>
        <v>237.0064377751354</v>
      </c>
      <c r="J3051" s="33">
        <v>1.3901486173683817</v>
      </c>
      <c r="K3051" s="180" t="s">
        <v>212</v>
      </c>
      <c r="L3051" s="180" t="s">
        <v>805</v>
      </c>
      <c r="M3051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51" s="181" t="str">
        <f>IFERROR(IF(Table1[[#This Row],[Medicare Rate in CR]]&gt;0,"Y","N"),"N")</f>
        <v>Y</v>
      </c>
      <c r="O3051" s="40">
        <f>Table1[[#This Row],[Medicare Rate in CR]]*Table1[[#This Row],[SumOfUnits]]*Table1[[#This Row],[Actuarial Factor 6/13/22]]</f>
        <v>690.57022716391725</v>
      </c>
      <c r="P305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690.57022716391725</v>
      </c>
      <c r="Q3051" s="40">
        <f>Table1[[#This Row],[Trended Medicare Pricing for all RHCs]]-Table1[[#This Row],[SumOfSFY23 Estimated Payment 6/13/2022]]</f>
        <v>453.56378938878186</v>
      </c>
      <c r="R3051" s="181">
        <f>Table1[[#This Row],[SumOfUnits]]*Table1[[#This Row],[Actuarial Factor 6/13/22]]</f>
        <v>2.7802972347367634</v>
      </c>
    </row>
    <row r="3052" spans="1:18" x14ac:dyDescent="0.2">
      <c r="A3052" s="179" t="s">
        <v>133</v>
      </c>
      <c r="B3052" s="179" t="s">
        <v>810</v>
      </c>
      <c r="C3052" s="179" t="s">
        <v>422</v>
      </c>
      <c r="D3052" s="179" t="s">
        <v>2</v>
      </c>
      <c r="E3052" s="179" t="s">
        <v>798</v>
      </c>
      <c r="F3052" s="37">
        <v>84.61</v>
      </c>
      <c r="G3052" s="179">
        <v>1</v>
      </c>
      <c r="H3052" s="179">
        <v>1</v>
      </c>
      <c r="I3052" s="37">
        <f>Table1[[#This Row],[SumOfPaid]]*Table1[[#This Row],[Actuarial Factor 6/13/22]]</f>
        <v>132.63124169604859</v>
      </c>
      <c r="J3052" s="33">
        <v>1.5675598829458528</v>
      </c>
      <c r="K3052" s="180" t="s">
        <v>212</v>
      </c>
      <c r="L3052" s="180" t="s">
        <v>805</v>
      </c>
      <c r="M3052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52" s="181" t="str">
        <f>IFERROR(IF(Table1[[#This Row],[Medicare Rate in CR]]&gt;0,"Y","N"),"N")</f>
        <v>Y</v>
      </c>
      <c r="O3052" s="40">
        <f>Table1[[#This Row],[Medicare Rate in CR]]*Table1[[#This Row],[SumOfUnits]]*Table1[[#This Row],[Actuarial Factor 6/13/22]]</f>
        <v>389.3505237260909</v>
      </c>
      <c r="P305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389.3505237260909</v>
      </c>
      <c r="Q3052" s="40">
        <f>Table1[[#This Row],[Trended Medicare Pricing for all RHCs]]-Table1[[#This Row],[SumOfSFY23 Estimated Payment 6/13/2022]]</f>
        <v>256.71928203004234</v>
      </c>
      <c r="R3052" s="181">
        <f>Table1[[#This Row],[SumOfUnits]]*Table1[[#This Row],[Actuarial Factor 6/13/22]]</f>
        <v>1.5675598829458528</v>
      </c>
    </row>
    <row r="3053" spans="1:18" x14ac:dyDescent="0.2">
      <c r="A3053" s="179" t="s">
        <v>133</v>
      </c>
      <c r="B3053" s="179" t="s">
        <v>810</v>
      </c>
      <c r="C3053" s="179" t="s">
        <v>422</v>
      </c>
      <c r="D3053" s="179" t="s">
        <v>2</v>
      </c>
      <c r="E3053" s="179" t="s">
        <v>799</v>
      </c>
      <c r="F3053" s="37">
        <v>119.32</v>
      </c>
      <c r="G3053" s="179">
        <v>2</v>
      </c>
      <c r="H3053" s="179">
        <v>2</v>
      </c>
      <c r="I3053" s="37">
        <f>Table1[[#This Row],[SumOfPaid]]*Table1[[#This Row],[Actuarial Factor 6/13/22]]</f>
        <v>145.05220303625546</v>
      </c>
      <c r="J3053" s="33">
        <v>1.2156570821006996</v>
      </c>
      <c r="K3053" s="180" t="s">
        <v>212</v>
      </c>
      <c r="L3053" s="180" t="s">
        <v>805</v>
      </c>
      <c r="M3053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53" s="181" t="str">
        <f>IFERROR(IF(Table1[[#This Row],[Medicare Rate in CR]]&gt;0,"Y","N"),"N")</f>
        <v>Y</v>
      </c>
      <c r="O3053" s="40">
        <f>Table1[[#This Row],[Medicare Rate in CR]]*Table1[[#This Row],[SumOfUnits]]*Table1[[#This Row],[Actuarial Factor 6/13/22]]</f>
        <v>603.88981210434349</v>
      </c>
      <c r="P305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603.88981210434349</v>
      </c>
      <c r="Q3053" s="40">
        <f>Table1[[#This Row],[Trended Medicare Pricing for all RHCs]]-Table1[[#This Row],[SumOfSFY23 Estimated Payment 6/13/2022]]</f>
        <v>458.837609068088</v>
      </c>
      <c r="R3053" s="181">
        <f>Table1[[#This Row],[SumOfUnits]]*Table1[[#This Row],[Actuarial Factor 6/13/22]]</f>
        <v>2.4313141642013991</v>
      </c>
    </row>
    <row r="3054" spans="1:18" x14ac:dyDescent="0.2">
      <c r="A3054" s="179" t="s">
        <v>133</v>
      </c>
      <c r="B3054" s="179" t="s">
        <v>810</v>
      </c>
      <c r="C3054" s="179" t="s">
        <v>422</v>
      </c>
      <c r="D3054" s="179" t="s">
        <v>185</v>
      </c>
      <c r="E3054" s="179" t="s">
        <v>796</v>
      </c>
      <c r="F3054" s="37">
        <v>84.61</v>
      </c>
      <c r="G3054" s="179">
        <v>1</v>
      </c>
      <c r="H3054" s="179">
        <v>1</v>
      </c>
      <c r="I3054" s="37">
        <f>Table1[[#This Row],[SumOfPaid]]*Table1[[#This Row],[Actuarial Factor 6/13/22]]</f>
        <v>84.590078192247461</v>
      </c>
      <c r="J3054" s="33">
        <v>0.99976454547036353</v>
      </c>
      <c r="K3054" s="180" t="s">
        <v>212</v>
      </c>
      <c r="L3054" s="180" t="s">
        <v>805</v>
      </c>
      <c r="M3054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54" s="181" t="str">
        <f>IFERROR(IF(Table1[[#This Row],[Medicare Rate in CR]]&gt;0,"Y","N"),"N")</f>
        <v>Y</v>
      </c>
      <c r="O3054" s="40">
        <f>Table1[[#This Row],[Medicare Rate in CR]]*Table1[[#This Row],[SumOfUnits]]*Table1[[#This Row],[Actuarial Factor 6/13/22]]</f>
        <v>248.32151780392888</v>
      </c>
      <c r="P305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248.32151780392888</v>
      </c>
      <c r="Q3054" s="40">
        <f>Table1[[#This Row],[Trended Medicare Pricing for all RHCs]]-Table1[[#This Row],[SumOfSFY23 Estimated Payment 6/13/2022]]</f>
        <v>163.73143961168142</v>
      </c>
      <c r="R3054" s="181">
        <f>Table1[[#This Row],[SumOfUnits]]*Table1[[#This Row],[Actuarial Factor 6/13/22]]</f>
        <v>0.99976454547036353</v>
      </c>
    </row>
    <row r="3055" spans="1:18" x14ac:dyDescent="0.2">
      <c r="A3055" s="179" t="s">
        <v>133</v>
      </c>
      <c r="B3055" s="179" t="s">
        <v>810</v>
      </c>
      <c r="C3055" s="179" t="s">
        <v>422</v>
      </c>
      <c r="D3055" s="179" t="s">
        <v>185</v>
      </c>
      <c r="E3055" s="179" t="s">
        <v>795</v>
      </c>
      <c r="F3055" s="37">
        <v>4070.17</v>
      </c>
      <c r="G3055" s="179">
        <v>48</v>
      </c>
      <c r="H3055" s="179">
        <v>48</v>
      </c>
      <c r="I3055" s="37">
        <f>Table1[[#This Row],[SumOfPaid]]*Table1[[#This Row],[Actuarial Factor 6/13/22]]</f>
        <v>4615.3155564945619</v>
      </c>
      <c r="J3055" s="33">
        <v>1.133936802761202</v>
      </c>
      <c r="K3055" s="180" t="s">
        <v>212</v>
      </c>
      <c r="L3055" s="180" t="s">
        <v>805</v>
      </c>
      <c r="M3055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55" s="181" t="str">
        <f>IFERROR(IF(Table1[[#This Row],[Medicare Rate in CR]]&gt;0,"Y","N"),"N")</f>
        <v>Y</v>
      </c>
      <c r="O3055" s="40">
        <f>Table1[[#This Row],[Medicare Rate in CR]]*Table1[[#This Row],[SumOfUnits]]*Table1[[#This Row],[Actuarial Factor 6/13/22]]</f>
        <v>13519.066707351712</v>
      </c>
      <c r="P305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13519.066707351712</v>
      </c>
      <c r="Q3055" s="40">
        <f>Table1[[#This Row],[Trended Medicare Pricing for all RHCs]]-Table1[[#This Row],[SumOfSFY23 Estimated Payment 6/13/2022]]</f>
        <v>8903.7511508571515</v>
      </c>
      <c r="R3055" s="181">
        <f>Table1[[#This Row],[SumOfUnits]]*Table1[[#This Row],[Actuarial Factor 6/13/22]]</f>
        <v>54.4289665325377</v>
      </c>
    </row>
    <row r="3056" spans="1:18" x14ac:dyDescent="0.2">
      <c r="A3056" s="179" t="s">
        <v>133</v>
      </c>
      <c r="B3056" s="179" t="s">
        <v>810</v>
      </c>
      <c r="C3056" s="179" t="s">
        <v>192</v>
      </c>
      <c r="D3056" s="179" t="s">
        <v>184</v>
      </c>
      <c r="E3056" s="179" t="s">
        <v>786</v>
      </c>
      <c r="F3056" s="37">
        <v>170.49</v>
      </c>
      <c r="G3056" s="179">
        <v>2</v>
      </c>
      <c r="H3056" s="179">
        <v>2</v>
      </c>
      <c r="I3056" s="37">
        <f>Table1[[#This Row],[SumOfPaid]]*Table1[[#This Row],[Actuarial Factor 6/13/22]]</f>
        <v>223.41102907572392</v>
      </c>
      <c r="J3056" s="33">
        <v>1.3104054729058825</v>
      </c>
      <c r="K3056" s="180" t="s">
        <v>212</v>
      </c>
      <c r="L3056" s="180" t="s">
        <v>805</v>
      </c>
      <c r="M3056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56" s="181" t="str">
        <f>IFERROR(IF(Table1[[#This Row],[Medicare Rate in CR]]&gt;0,"Y","N"),"N")</f>
        <v>Y</v>
      </c>
      <c r="O3056" s="40">
        <f>Table1[[#This Row],[Medicare Rate in CR]]*Table1[[#This Row],[SumOfUnits]]*Table1[[#This Row],[Actuarial Factor 6/13/22]]</f>
        <v>650.95702272072617</v>
      </c>
      <c r="P305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650.95702272072617</v>
      </c>
      <c r="Q3056" s="40">
        <f>Table1[[#This Row],[Trended Medicare Pricing for all RHCs]]-Table1[[#This Row],[SumOfSFY23 Estimated Payment 6/13/2022]]</f>
        <v>427.54599364500223</v>
      </c>
      <c r="R3056" s="181">
        <f>Table1[[#This Row],[SumOfUnits]]*Table1[[#This Row],[Actuarial Factor 6/13/22]]</f>
        <v>2.620810945811765</v>
      </c>
    </row>
    <row r="3057" spans="1:18" x14ac:dyDescent="0.2">
      <c r="A3057" s="179" t="s">
        <v>133</v>
      </c>
      <c r="B3057" s="179" t="s">
        <v>810</v>
      </c>
      <c r="C3057" s="179" t="s">
        <v>192</v>
      </c>
      <c r="D3057" s="179" t="s">
        <v>185</v>
      </c>
      <c r="E3057" s="179" t="s">
        <v>794</v>
      </c>
      <c r="F3057" s="37">
        <v>3.2</v>
      </c>
      <c r="G3057" s="179">
        <v>1</v>
      </c>
      <c r="H3057" s="179">
        <v>1</v>
      </c>
      <c r="I3057" s="37">
        <f>Table1[[#This Row],[SumOfPaid]]*Table1[[#This Row],[Actuarial Factor 6/13/22]]</f>
        <v>3.5530283913213836</v>
      </c>
      <c r="J3057" s="33">
        <v>1.1103213722879324</v>
      </c>
      <c r="K3057" s="180" t="s">
        <v>212</v>
      </c>
      <c r="L3057" s="180" t="s">
        <v>805</v>
      </c>
      <c r="M3057" s="181">
        <f>IFERROR(INDEX(FreeStand_MedicareCRs!E:E,MATCH(Table1[[#This Row],[Medicare Number]],FreeStand_MedicareCRs!A:A,0)),INDEX(HospitalBased_Mdcr_Rates!G:G,MATCH(Table1[[#This Row],[Medicare Number]],HospitalBased_Mdcr_Rates!E:E,0)))</f>
        <v>248.38</v>
      </c>
      <c r="N3057" s="181" t="str">
        <f>IFERROR(IF(Table1[[#This Row],[Medicare Rate in CR]]&gt;0,"Y","N"),"N")</f>
        <v>Y</v>
      </c>
      <c r="O3057" s="40">
        <f>Table1[[#This Row],[Medicare Rate in CR]]*Table1[[#This Row],[SumOfUnits]]*Table1[[#This Row],[Actuarial Factor 6/13/22]]</f>
        <v>275.78162244887665</v>
      </c>
      <c r="P305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275.78162244887665</v>
      </c>
      <c r="Q3057" s="40">
        <f>Table1[[#This Row],[Trended Medicare Pricing for all RHCs]]-Table1[[#This Row],[SumOfSFY23 Estimated Payment 6/13/2022]]</f>
        <v>272.22859405755526</v>
      </c>
      <c r="R3057" s="181">
        <f>Table1[[#This Row],[SumOfUnits]]*Table1[[#This Row],[Actuarial Factor 6/13/22]]</f>
        <v>1.1103213722879324</v>
      </c>
    </row>
    <row r="3058" spans="1:18" x14ac:dyDescent="0.2">
      <c r="A3058" s="179" t="s">
        <v>134</v>
      </c>
      <c r="B3058" s="179" t="s">
        <v>657</v>
      </c>
      <c r="C3058" s="179" t="s">
        <v>426</v>
      </c>
      <c r="D3058" s="179" t="s">
        <v>185</v>
      </c>
      <c r="E3058" s="179" t="s">
        <v>794</v>
      </c>
      <c r="F3058" s="37">
        <v>94.51</v>
      </c>
      <c r="G3058" s="179">
        <v>1</v>
      </c>
      <c r="H3058" s="179">
        <v>1</v>
      </c>
      <c r="I3058" s="37">
        <f>Table1[[#This Row],[SumOfPaid]]*Table1[[#This Row],[Actuarial Factor 6/13/22]]</f>
        <v>104.81301430969394</v>
      </c>
      <c r="J3058" s="33">
        <v>1.1090150704654951</v>
      </c>
      <c r="K3058" s="180" t="s">
        <v>353</v>
      </c>
      <c r="L3058" s="180" t="s">
        <v>805</v>
      </c>
      <c r="M3058" s="181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58" s="181" t="str">
        <f>IFERROR(IF(Table1[[#This Row],[Medicare Rate in CR]]&gt;0,"Y","N"),"N")</f>
        <v>Y</v>
      </c>
      <c r="O3058" s="40">
        <f>Table1[[#This Row],[Medicare Rate in CR]]*Table1[[#This Row],[SumOfUnits]]*Table1[[#This Row],[Actuarial Factor 6/13/22]]</f>
        <v>219.93986877471698</v>
      </c>
      <c r="P305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219.93986877471698</v>
      </c>
      <c r="Q3058" s="40">
        <f>Table1[[#This Row],[Trended Medicare Pricing for all RHCs]]-Table1[[#This Row],[SumOfSFY23 Estimated Payment 6/13/2022]]</f>
        <v>115.12685446502304</v>
      </c>
      <c r="R3058" s="181">
        <f>Table1[[#This Row],[SumOfUnits]]*Table1[[#This Row],[Actuarial Factor 6/13/22]]</f>
        <v>1.1090150704654951</v>
      </c>
    </row>
    <row r="3059" spans="1:18" x14ac:dyDescent="0.2">
      <c r="A3059" s="179" t="s">
        <v>134</v>
      </c>
      <c r="B3059" s="179" t="s">
        <v>657</v>
      </c>
      <c r="C3059" s="179" t="s">
        <v>413</v>
      </c>
      <c r="D3059" s="179" t="s">
        <v>184</v>
      </c>
      <c r="E3059" s="179" t="s">
        <v>786</v>
      </c>
      <c r="F3059" s="37">
        <v>94.51</v>
      </c>
      <c r="G3059" s="179">
        <v>1</v>
      </c>
      <c r="H3059" s="179">
        <v>1</v>
      </c>
      <c r="I3059" s="37">
        <f>Table1[[#This Row],[SumOfPaid]]*Table1[[#This Row],[Actuarial Factor 6/13/22]]</f>
        <v>134.33631631645011</v>
      </c>
      <c r="J3059" s="33">
        <v>1.4213979083319235</v>
      </c>
      <c r="K3059" s="180" t="s">
        <v>353</v>
      </c>
      <c r="L3059" s="180" t="s">
        <v>805</v>
      </c>
      <c r="M3059" s="181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59" s="181" t="str">
        <f>IFERROR(IF(Table1[[#This Row],[Medicare Rate in CR]]&gt;0,"Y","N"),"N")</f>
        <v>Y</v>
      </c>
      <c r="O3059" s="40">
        <f>Table1[[#This Row],[Medicare Rate in CR]]*Table1[[#This Row],[SumOfUnits]]*Table1[[#This Row],[Actuarial Factor 6/13/22]]</f>
        <v>281.89163318038703</v>
      </c>
      <c r="P305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281.89163318038703</v>
      </c>
      <c r="Q3059" s="40">
        <f>Table1[[#This Row],[Trended Medicare Pricing for all RHCs]]-Table1[[#This Row],[SumOfSFY23 Estimated Payment 6/13/2022]]</f>
        <v>147.55531686393692</v>
      </c>
      <c r="R3059" s="181">
        <f>Table1[[#This Row],[SumOfUnits]]*Table1[[#This Row],[Actuarial Factor 6/13/22]]</f>
        <v>1.4213979083319235</v>
      </c>
    </row>
    <row r="3060" spans="1:18" x14ac:dyDescent="0.2">
      <c r="A3060" s="179" t="s">
        <v>134</v>
      </c>
      <c r="B3060" s="179" t="s">
        <v>657</v>
      </c>
      <c r="C3060" s="179" t="s">
        <v>423</v>
      </c>
      <c r="D3060" s="179" t="s">
        <v>184</v>
      </c>
      <c r="E3060" s="179" t="s">
        <v>792</v>
      </c>
      <c r="F3060" s="37">
        <v>1426.6499999999999</v>
      </c>
      <c r="G3060" s="179">
        <v>15</v>
      </c>
      <c r="H3060" s="179">
        <v>15</v>
      </c>
      <c r="I3060" s="37">
        <f>Table1[[#This Row],[SumOfPaid]]*Table1[[#This Row],[Actuarial Factor 6/13/22]]</f>
        <v>1997.27889631428</v>
      </c>
      <c r="J3060" s="33">
        <v>1.3999781980964359</v>
      </c>
      <c r="K3060" s="180" t="s">
        <v>353</v>
      </c>
      <c r="L3060" s="180" t="s">
        <v>805</v>
      </c>
      <c r="M3060" s="181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60" s="181" t="str">
        <f>IFERROR(IF(Table1[[#This Row],[Medicare Rate in CR]]&gt;0,"Y","N"),"N")</f>
        <v>Y</v>
      </c>
      <c r="O3060" s="40">
        <f>Table1[[#This Row],[Medicare Rate in CR]]*Table1[[#This Row],[SumOfUnits]]*Table1[[#This Row],[Actuarial Factor 6/13/22]]</f>
        <v>4164.6551436972768</v>
      </c>
      <c r="P306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4164.6551436972768</v>
      </c>
      <c r="Q3060" s="40">
        <f>Table1[[#This Row],[Trended Medicare Pricing for all RHCs]]-Table1[[#This Row],[SumOfSFY23 Estimated Payment 6/13/2022]]</f>
        <v>2167.3762473829966</v>
      </c>
      <c r="R3060" s="181">
        <f>Table1[[#This Row],[SumOfUnits]]*Table1[[#This Row],[Actuarial Factor 6/13/22]]</f>
        <v>20.99967297144654</v>
      </c>
    </row>
    <row r="3061" spans="1:18" x14ac:dyDescent="0.2">
      <c r="A3061" s="179" t="s">
        <v>134</v>
      </c>
      <c r="B3061" s="179" t="s">
        <v>657</v>
      </c>
      <c r="C3061" s="179" t="s">
        <v>423</v>
      </c>
      <c r="D3061" s="179" t="s">
        <v>184</v>
      </c>
      <c r="E3061" s="179" t="s">
        <v>786</v>
      </c>
      <c r="F3061" s="37">
        <v>10902.57</v>
      </c>
      <c r="G3061" s="179">
        <v>116</v>
      </c>
      <c r="H3061" s="179">
        <v>116</v>
      </c>
      <c r="I3061" s="37">
        <f>Table1[[#This Row],[SumOfPaid]]*Table1[[#This Row],[Actuarial Factor 6/13/22]]</f>
        <v>16328.031675188322</v>
      </c>
      <c r="J3061" s="33">
        <v>1.4976314460891627</v>
      </c>
      <c r="K3061" s="180" t="s">
        <v>353</v>
      </c>
      <c r="L3061" s="180" t="s">
        <v>805</v>
      </c>
      <c r="M3061" s="181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61" s="181" t="str">
        <f>IFERROR(IF(Table1[[#This Row],[Medicare Rate in CR]]&gt;0,"Y","N"),"N")</f>
        <v>Y</v>
      </c>
      <c r="O3061" s="40">
        <f>Table1[[#This Row],[Medicare Rate in CR]]*Table1[[#This Row],[SumOfUnits]]*Table1[[#This Row],[Actuarial Factor 6/13/22]]</f>
        <v>34453.191133054715</v>
      </c>
      <c r="P306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34453.191133054715</v>
      </c>
      <c r="Q3061" s="40">
        <f>Table1[[#This Row],[Trended Medicare Pricing for all RHCs]]-Table1[[#This Row],[SumOfSFY23 Estimated Payment 6/13/2022]]</f>
        <v>18125.159457866393</v>
      </c>
      <c r="R3061" s="181">
        <f>Table1[[#This Row],[SumOfUnits]]*Table1[[#This Row],[Actuarial Factor 6/13/22]]</f>
        <v>173.72524774634286</v>
      </c>
    </row>
    <row r="3062" spans="1:18" x14ac:dyDescent="0.2">
      <c r="A3062" s="179" t="s">
        <v>134</v>
      </c>
      <c r="B3062" s="179" t="s">
        <v>657</v>
      </c>
      <c r="C3062" s="179" t="s">
        <v>423</v>
      </c>
      <c r="D3062" s="179" t="s">
        <v>184</v>
      </c>
      <c r="E3062" s="179" t="s">
        <v>790</v>
      </c>
      <c r="F3062" s="37">
        <v>5094.8099999999995</v>
      </c>
      <c r="G3062" s="179">
        <v>57</v>
      </c>
      <c r="H3062" s="179">
        <v>57</v>
      </c>
      <c r="I3062" s="37">
        <f>Table1[[#This Row],[SumOfPaid]]*Table1[[#This Row],[Actuarial Factor 6/13/22]]</f>
        <v>10661.719961950726</v>
      </c>
      <c r="J3062" s="33">
        <v>2.0926629181364422</v>
      </c>
      <c r="K3062" s="180" t="s">
        <v>353</v>
      </c>
      <c r="L3062" s="180" t="s">
        <v>805</v>
      </c>
      <c r="M3062" s="181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62" s="181" t="str">
        <f>IFERROR(IF(Table1[[#This Row],[Medicare Rate in CR]]&gt;0,"Y","N"),"N")</f>
        <v>Y</v>
      </c>
      <c r="O3062" s="40">
        <f>Table1[[#This Row],[Medicare Rate in CR]]*Table1[[#This Row],[SumOfUnits]]*Table1[[#This Row],[Actuarial Factor 6/13/22]]</f>
        <v>23655.963865714697</v>
      </c>
      <c r="P306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23655.963865714697</v>
      </c>
      <c r="Q3062" s="40">
        <f>Table1[[#This Row],[Trended Medicare Pricing for all RHCs]]-Table1[[#This Row],[SumOfSFY23 Estimated Payment 6/13/2022]]</f>
        <v>12994.243903763971</v>
      </c>
      <c r="R3062" s="181">
        <f>Table1[[#This Row],[SumOfUnits]]*Table1[[#This Row],[Actuarial Factor 6/13/22]]</f>
        <v>119.28178633377721</v>
      </c>
    </row>
    <row r="3063" spans="1:18" x14ac:dyDescent="0.2">
      <c r="A3063" s="179" t="s">
        <v>134</v>
      </c>
      <c r="B3063" s="179" t="s">
        <v>657</v>
      </c>
      <c r="C3063" s="179" t="s">
        <v>423</v>
      </c>
      <c r="D3063" s="179" t="s">
        <v>184</v>
      </c>
      <c r="E3063" s="179" t="s">
        <v>793</v>
      </c>
      <c r="F3063" s="37">
        <v>94.51</v>
      </c>
      <c r="G3063" s="179">
        <v>1</v>
      </c>
      <c r="H3063" s="179">
        <v>1</v>
      </c>
      <c r="I3063" s="37">
        <f>Table1[[#This Row],[SumOfPaid]]*Table1[[#This Row],[Actuarial Factor 6/13/22]]</f>
        <v>197.77757239307516</v>
      </c>
      <c r="J3063" s="33">
        <v>2.0926629181364422</v>
      </c>
      <c r="K3063" s="180" t="s">
        <v>353</v>
      </c>
      <c r="L3063" s="180" t="s">
        <v>805</v>
      </c>
      <c r="M3063" s="181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63" s="181" t="str">
        <f>IFERROR(IF(Table1[[#This Row],[Medicare Rate in CR]]&gt;0,"Y","N"),"N")</f>
        <v>Y</v>
      </c>
      <c r="O3063" s="40">
        <f>Table1[[#This Row],[Medicare Rate in CR]]*Table1[[#This Row],[SumOfUnits]]*Table1[[#This Row],[Actuarial Factor 6/13/22]]</f>
        <v>415.01690992481923</v>
      </c>
      <c r="P306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415.01690992481923</v>
      </c>
      <c r="Q3063" s="40">
        <f>Table1[[#This Row],[Trended Medicare Pricing for all RHCs]]-Table1[[#This Row],[SumOfSFY23 Estimated Payment 6/13/2022]]</f>
        <v>217.23933753174407</v>
      </c>
      <c r="R3063" s="181">
        <f>Table1[[#This Row],[SumOfUnits]]*Table1[[#This Row],[Actuarial Factor 6/13/22]]</f>
        <v>2.0926629181364422</v>
      </c>
    </row>
    <row r="3064" spans="1:18" x14ac:dyDescent="0.2">
      <c r="A3064" s="179" t="s">
        <v>134</v>
      </c>
      <c r="B3064" s="179" t="s">
        <v>657</v>
      </c>
      <c r="C3064" s="179" t="s">
        <v>423</v>
      </c>
      <c r="D3064" s="179" t="s">
        <v>184</v>
      </c>
      <c r="E3064" s="179" t="s">
        <v>789</v>
      </c>
      <c r="F3064" s="37">
        <v>13761.090000000009</v>
      </c>
      <c r="G3064" s="179">
        <v>146</v>
      </c>
      <c r="H3064" s="179">
        <v>146</v>
      </c>
      <c r="I3064" s="37">
        <f>Table1[[#This Row],[SumOfPaid]]*Table1[[#This Row],[Actuarial Factor 6/13/22]]</f>
        <v>20854.595687954807</v>
      </c>
      <c r="J3064" s="33">
        <v>1.5154755682838199</v>
      </c>
      <c r="K3064" s="180" t="s">
        <v>353</v>
      </c>
      <c r="L3064" s="180" t="s">
        <v>805</v>
      </c>
      <c r="M3064" s="181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64" s="181" t="str">
        <f>IFERROR(IF(Table1[[#This Row],[Medicare Rate in CR]]&gt;0,"Y","N"),"N")</f>
        <v>Y</v>
      </c>
      <c r="O3064" s="40">
        <f>Table1[[#This Row],[Medicare Rate in CR]]*Table1[[#This Row],[SumOfUnits]]*Table1[[#This Row],[Actuarial Factor 6/13/22]]</f>
        <v>43880.170746498879</v>
      </c>
      <c r="P306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43880.170746498879</v>
      </c>
      <c r="Q3064" s="40">
        <f>Table1[[#This Row],[Trended Medicare Pricing for all RHCs]]-Table1[[#This Row],[SumOfSFY23 Estimated Payment 6/13/2022]]</f>
        <v>23025.575058544073</v>
      </c>
      <c r="R3064" s="181">
        <f>Table1[[#This Row],[SumOfUnits]]*Table1[[#This Row],[Actuarial Factor 6/13/22]]</f>
        <v>221.25943296943771</v>
      </c>
    </row>
    <row r="3065" spans="1:18" x14ac:dyDescent="0.2">
      <c r="A3065" s="179" t="s">
        <v>134</v>
      </c>
      <c r="B3065" s="179" t="s">
        <v>657</v>
      </c>
      <c r="C3065" s="179" t="s">
        <v>423</v>
      </c>
      <c r="D3065" s="179" t="s">
        <v>184</v>
      </c>
      <c r="E3065" s="179" t="s">
        <v>791</v>
      </c>
      <c r="F3065" s="37">
        <v>94.51</v>
      </c>
      <c r="G3065" s="179">
        <v>1</v>
      </c>
      <c r="H3065" s="179">
        <v>1</v>
      </c>
      <c r="I3065" s="37">
        <f>Table1[[#This Row],[SumOfPaid]]*Table1[[#This Row],[Actuarial Factor 6/13/22]]</f>
        <v>152.50967132845122</v>
      </c>
      <c r="J3065" s="33">
        <v>1.6136881952010498</v>
      </c>
      <c r="K3065" s="180" t="s">
        <v>353</v>
      </c>
      <c r="L3065" s="180" t="s">
        <v>805</v>
      </c>
      <c r="M3065" s="181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65" s="181" t="str">
        <f>IFERROR(IF(Table1[[#This Row],[Medicare Rate in CR]]&gt;0,"Y","N"),"N")</f>
        <v>Y</v>
      </c>
      <c r="O3065" s="40">
        <f>Table1[[#This Row],[Medicare Rate in CR]]*Table1[[#This Row],[SumOfUnits]]*Table1[[#This Row],[Actuarial Factor 6/13/22]]</f>
        <v>320.02664287227219</v>
      </c>
      <c r="P306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320.02664287227219</v>
      </c>
      <c r="Q3065" s="40">
        <f>Table1[[#This Row],[Trended Medicare Pricing for all RHCs]]-Table1[[#This Row],[SumOfSFY23 Estimated Payment 6/13/2022]]</f>
        <v>167.51697154382097</v>
      </c>
      <c r="R3065" s="181">
        <f>Table1[[#This Row],[SumOfUnits]]*Table1[[#This Row],[Actuarial Factor 6/13/22]]</f>
        <v>1.6136881952010498</v>
      </c>
    </row>
    <row r="3066" spans="1:18" x14ac:dyDescent="0.2">
      <c r="A3066" s="179" t="s">
        <v>134</v>
      </c>
      <c r="B3066" s="179" t="s">
        <v>657</v>
      </c>
      <c r="C3066" s="179" t="s">
        <v>423</v>
      </c>
      <c r="D3066" s="179" t="s">
        <v>184</v>
      </c>
      <c r="E3066" s="179" t="s">
        <v>788</v>
      </c>
      <c r="F3066" s="37">
        <v>4927.12</v>
      </c>
      <c r="G3066" s="179">
        <v>52</v>
      </c>
      <c r="H3066" s="179">
        <v>52</v>
      </c>
      <c r="I3066" s="37">
        <f>Table1[[#This Row],[SumOfPaid]]*Table1[[#This Row],[Actuarial Factor 6/13/22]]</f>
        <v>9680.4836395117509</v>
      </c>
      <c r="J3066" s="33">
        <v>1.9647347009027081</v>
      </c>
      <c r="K3066" s="180" t="s">
        <v>353</v>
      </c>
      <c r="L3066" s="180" t="s">
        <v>805</v>
      </c>
      <c r="M3066" s="181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66" s="181" t="str">
        <f>IFERROR(IF(Table1[[#This Row],[Medicare Rate in CR]]&gt;0,"Y","N"),"N")</f>
        <v>Y</v>
      </c>
      <c r="O3066" s="40">
        <f>Table1[[#This Row],[Medicare Rate in CR]]*Table1[[#This Row],[SumOfUnits]]*Table1[[#This Row],[Actuarial Factor 6/13/22]]</f>
        <v>20261.601665917304</v>
      </c>
      <c r="P306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20261.601665917304</v>
      </c>
      <c r="Q3066" s="40">
        <f>Table1[[#This Row],[Trended Medicare Pricing for all RHCs]]-Table1[[#This Row],[SumOfSFY23 Estimated Payment 6/13/2022]]</f>
        <v>10581.118026405553</v>
      </c>
      <c r="R3066" s="181">
        <f>Table1[[#This Row],[SumOfUnits]]*Table1[[#This Row],[Actuarial Factor 6/13/22]]</f>
        <v>102.16620444694082</v>
      </c>
    </row>
    <row r="3067" spans="1:18" x14ac:dyDescent="0.2">
      <c r="A3067" s="179" t="s">
        <v>134</v>
      </c>
      <c r="B3067" s="179" t="s">
        <v>657</v>
      </c>
      <c r="C3067" s="179" t="s">
        <v>423</v>
      </c>
      <c r="D3067" s="179" t="s">
        <v>184</v>
      </c>
      <c r="E3067" s="179" t="s">
        <v>787</v>
      </c>
      <c r="F3067" s="37">
        <v>1804.69</v>
      </c>
      <c r="G3067" s="179">
        <v>19</v>
      </c>
      <c r="H3067" s="179">
        <v>19</v>
      </c>
      <c r="I3067" s="37">
        <f>Table1[[#This Row],[SumOfPaid]]*Table1[[#This Row],[Actuarial Factor 6/13/22]]</f>
        <v>2258.7958391466332</v>
      </c>
      <c r="J3067" s="33">
        <v>1.2516253977949858</v>
      </c>
      <c r="K3067" s="180" t="s">
        <v>353</v>
      </c>
      <c r="L3067" s="180" t="s">
        <v>805</v>
      </c>
      <c r="M3067" s="181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67" s="181" t="str">
        <f>IFERROR(IF(Table1[[#This Row],[Medicare Rate in CR]]&gt;0,"Y","N"),"N")</f>
        <v>Y</v>
      </c>
      <c r="O3067" s="40">
        <f>Table1[[#This Row],[Medicare Rate in CR]]*Table1[[#This Row],[SumOfUnits]]*Table1[[#This Row],[Actuarial Factor 6/13/22]]</f>
        <v>4716.2246289233299</v>
      </c>
      <c r="P306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4716.2246289233299</v>
      </c>
      <c r="Q3067" s="40">
        <f>Table1[[#This Row],[Trended Medicare Pricing for all RHCs]]-Table1[[#This Row],[SumOfSFY23 Estimated Payment 6/13/2022]]</f>
        <v>2457.4287897766967</v>
      </c>
      <c r="R3067" s="181">
        <f>Table1[[#This Row],[SumOfUnits]]*Table1[[#This Row],[Actuarial Factor 6/13/22]]</f>
        <v>23.780882558104732</v>
      </c>
    </row>
    <row r="3068" spans="1:18" x14ac:dyDescent="0.2">
      <c r="A3068" s="179" t="s">
        <v>134</v>
      </c>
      <c r="B3068" s="179" t="s">
        <v>657</v>
      </c>
      <c r="C3068" s="179" t="s">
        <v>423</v>
      </c>
      <c r="D3068" s="179" t="s">
        <v>2</v>
      </c>
      <c r="E3068" s="179" t="s">
        <v>801</v>
      </c>
      <c r="F3068" s="37">
        <v>65.510000000000005</v>
      </c>
      <c r="G3068" s="179">
        <v>1</v>
      </c>
      <c r="H3068" s="179">
        <v>1</v>
      </c>
      <c r="I3068" s="37">
        <f>Table1[[#This Row],[SumOfPaid]]*Table1[[#This Row],[Actuarial Factor 6/13/22]]</f>
        <v>99.105327778512901</v>
      </c>
      <c r="J3068" s="33">
        <v>1.512827473340145</v>
      </c>
      <c r="K3068" s="180" t="s">
        <v>353</v>
      </c>
      <c r="L3068" s="180" t="s">
        <v>805</v>
      </c>
      <c r="M3068" s="181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68" s="181" t="str">
        <f>IFERROR(IF(Table1[[#This Row],[Medicare Rate in CR]]&gt;0,"Y","N"),"N")</f>
        <v>Y</v>
      </c>
      <c r="O3068" s="40">
        <f>Table1[[#This Row],[Medicare Rate in CR]]*Table1[[#This Row],[SumOfUnits]]*Table1[[#This Row],[Actuarial Factor 6/13/22]]</f>
        <v>300.02394451281754</v>
      </c>
      <c r="P306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300.02394451281754</v>
      </c>
      <c r="Q3068" s="40">
        <f>Table1[[#This Row],[Trended Medicare Pricing for all RHCs]]-Table1[[#This Row],[SumOfSFY23 Estimated Payment 6/13/2022]]</f>
        <v>200.91861673430463</v>
      </c>
      <c r="R3068" s="181">
        <f>Table1[[#This Row],[SumOfUnits]]*Table1[[#This Row],[Actuarial Factor 6/13/22]]</f>
        <v>1.512827473340145</v>
      </c>
    </row>
    <row r="3069" spans="1:18" x14ac:dyDescent="0.2">
      <c r="A3069" s="179" t="s">
        <v>134</v>
      </c>
      <c r="B3069" s="179" t="s">
        <v>657</v>
      </c>
      <c r="C3069" s="179" t="s">
        <v>423</v>
      </c>
      <c r="D3069" s="179" t="s">
        <v>2</v>
      </c>
      <c r="E3069" s="179" t="s">
        <v>800</v>
      </c>
      <c r="F3069" s="37">
        <v>283.53000000000003</v>
      </c>
      <c r="G3069" s="179">
        <v>3</v>
      </c>
      <c r="H3069" s="179">
        <v>3</v>
      </c>
      <c r="I3069" s="37">
        <f>Table1[[#This Row],[SumOfPaid]]*Table1[[#This Row],[Actuarial Factor 6/13/22]]</f>
        <v>377.58738361495483</v>
      </c>
      <c r="J3069" s="33">
        <v>1.3317369718017662</v>
      </c>
      <c r="K3069" s="180" t="s">
        <v>353</v>
      </c>
      <c r="L3069" s="180" t="s">
        <v>805</v>
      </c>
      <c r="M3069" s="181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69" s="181" t="str">
        <f>IFERROR(IF(Table1[[#This Row],[Medicare Rate in CR]]&gt;0,"Y","N"),"N")</f>
        <v>Y</v>
      </c>
      <c r="O3069" s="40">
        <f>Table1[[#This Row],[Medicare Rate in CR]]*Table1[[#This Row],[SumOfUnits]]*Table1[[#This Row],[Actuarial Factor 6/13/22]]</f>
        <v>792.33022874317885</v>
      </c>
      <c r="P306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792.33022874317885</v>
      </c>
      <c r="Q3069" s="40">
        <f>Table1[[#This Row],[Trended Medicare Pricing for all RHCs]]-Table1[[#This Row],[SumOfSFY23 Estimated Payment 6/13/2022]]</f>
        <v>414.74284512822402</v>
      </c>
      <c r="R3069" s="181">
        <f>Table1[[#This Row],[SumOfUnits]]*Table1[[#This Row],[Actuarial Factor 6/13/22]]</f>
        <v>3.9952109154052984</v>
      </c>
    </row>
    <row r="3070" spans="1:18" x14ac:dyDescent="0.2">
      <c r="A3070" s="179" t="s">
        <v>134</v>
      </c>
      <c r="B3070" s="179" t="s">
        <v>657</v>
      </c>
      <c r="C3070" s="179" t="s">
        <v>423</v>
      </c>
      <c r="D3070" s="179" t="s">
        <v>2</v>
      </c>
      <c r="E3070" s="179" t="s">
        <v>799</v>
      </c>
      <c r="F3070" s="37">
        <v>189.02</v>
      </c>
      <c r="G3070" s="179">
        <v>2</v>
      </c>
      <c r="H3070" s="179">
        <v>2</v>
      </c>
      <c r="I3070" s="37">
        <f>Table1[[#This Row],[SumOfPaid]]*Table1[[#This Row],[Actuarial Factor 6/13/22]]</f>
        <v>219.19841138288871</v>
      </c>
      <c r="J3070" s="33">
        <v>1.1596572393550348</v>
      </c>
      <c r="K3070" s="180" t="s">
        <v>353</v>
      </c>
      <c r="L3070" s="180" t="s">
        <v>805</v>
      </c>
      <c r="M3070" s="181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70" s="181" t="str">
        <f>IFERROR(IF(Table1[[#This Row],[Medicare Rate in CR]]&gt;0,"Y","N"),"N")</f>
        <v>Y</v>
      </c>
      <c r="O3070" s="40">
        <f>Table1[[#This Row],[Medicare Rate in CR]]*Table1[[#This Row],[SumOfUnits]]*Table1[[#This Row],[Actuarial Factor 6/13/22]]</f>
        <v>459.96644741778101</v>
      </c>
      <c r="P307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459.96644741778101</v>
      </c>
      <c r="Q3070" s="40">
        <f>Table1[[#This Row],[Trended Medicare Pricing for all RHCs]]-Table1[[#This Row],[SumOfSFY23 Estimated Payment 6/13/2022]]</f>
        <v>240.7680360348923</v>
      </c>
      <c r="R3070" s="181">
        <f>Table1[[#This Row],[SumOfUnits]]*Table1[[#This Row],[Actuarial Factor 6/13/22]]</f>
        <v>2.3193144787100697</v>
      </c>
    </row>
    <row r="3071" spans="1:18" x14ac:dyDescent="0.2">
      <c r="A3071" s="179" t="s">
        <v>134</v>
      </c>
      <c r="B3071" s="179" t="s">
        <v>657</v>
      </c>
      <c r="C3071" s="179" t="s">
        <v>423</v>
      </c>
      <c r="D3071" s="179" t="s">
        <v>185</v>
      </c>
      <c r="E3071" s="179" t="s">
        <v>797</v>
      </c>
      <c r="F3071" s="37">
        <v>472.55</v>
      </c>
      <c r="G3071" s="179">
        <v>5</v>
      </c>
      <c r="H3071" s="179">
        <v>5</v>
      </c>
      <c r="I3071" s="37">
        <f>Table1[[#This Row],[SumOfPaid]]*Table1[[#This Row],[Actuarial Factor 6/13/22]]</f>
        <v>576.88383818617808</v>
      </c>
      <c r="J3071" s="33">
        <v>1.2207889920350821</v>
      </c>
      <c r="K3071" s="180" t="s">
        <v>353</v>
      </c>
      <c r="L3071" s="180" t="s">
        <v>805</v>
      </c>
      <c r="M3071" s="181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71" s="181" t="str">
        <f>IFERROR(IF(Table1[[#This Row],[Medicare Rate in CR]]&gt;0,"Y","N"),"N")</f>
        <v>Y</v>
      </c>
      <c r="O3071" s="40">
        <f>Table1[[#This Row],[Medicare Rate in CR]]*Table1[[#This Row],[SumOfUnits]]*Table1[[#This Row],[Actuarial Factor 6/13/22]]</f>
        <v>1210.5343645019873</v>
      </c>
      <c r="P307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1210.5343645019873</v>
      </c>
      <c r="Q3071" s="40">
        <f>Table1[[#This Row],[Trended Medicare Pricing for all RHCs]]-Table1[[#This Row],[SumOfSFY23 Estimated Payment 6/13/2022]]</f>
        <v>633.6505263158092</v>
      </c>
      <c r="R3071" s="181">
        <f>Table1[[#This Row],[SumOfUnits]]*Table1[[#This Row],[Actuarial Factor 6/13/22]]</f>
        <v>6.1039449601754106</v>
      </c>
    </row>
    <row r="3072" spans="1:18" x14ac:dyDescent="0.2">
      <c r="A3072" s="179" t="s">
        <v>134</v>
      </c>
      <c r="B3072" s="179" t="s">
        <v>657</v>
      </c>
      <c r="C3072" s="179" t="s">
        <v>423</v>
      </c>
      <c r="D3072" s="179" t="s">
        <v>185</v>
      </c>
      <c r="E3072" s="179" t="s">
        <v>795</v>
      </c>
      <c r="F3072" s="37">
        <v>5777.71</v>
      </c>
      <c r="G3072" s="179">
        <v>61</v>
      </c>
      <c r="H3072" s="179">
        <v>61</v>
      </c>
      <c r="I3072" s="37">
        <f>Table1[[#This Row],[SumOfPaid]]*Table1[[#This Row],[Actuarial Factor 6/13/22]]</f>
        <v>6716.665610818839</v>
      </c>
      <c r="J3072" s="33">
        <v>1.1625134544341684</v>
      </c>
      <c r="K3072" s="180" t="s">
        <v>353</v>
      </c>
      <c r="L3072" s="180" t="s">
        <v>805</v>
      </c>
      <c r="M3072" s="181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72" s="181" t="str">
        <f>IFERROR(IF(Table1[[#This Row],[Medicare Rate in CR]]&gt;0,"Y","N"),"N")</f>
        <v>Y</v>
      </c>
      <c r="O3072" s="40">
        <f>Table1[[#This Row],[Medicare Rate in CR]]*Table1[[#This Row],[SumOfUnits]]*Table1[[#This Row],[Actuarial Factor 6/13/22]]</f>
        <v>14063.529765286441</v>
      </c>
      <c r="P307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14063.529765286441</v>
      </c>
      <c r="Q3072" s="40">
        <f>Table1[[#This Row],[Trended Medicare Pricing for all RHCs]]-Table1[[#This Row],[SumOfSFY23 Estimated Payment 6/13/2022]]</f>
        <v>7346.864154467602</v>
      </c>
      <c r="R3072" s="181">
        <f>Table1[[#This Row],[SumOfUnits]]*Table1[[#This Row],[Actuarial Factor 6/13/22]]</f>
        <v>70.913320720484279</v>
      </c>
    </row>
    <row r="3073" spans="1:18" x14ac:dyDescent="0.2">
      <c r="A3073" s="179" t="s">
        <v>134</v>
      </c>
      <c r="B3073" s="179" t="s">
        <v>657</v>
      </c>
      <c r="C3073" s="179" t="s">
        <v>364</v>
      </c>
      <c r="D3073" s="179" t="s">
        <v>184</v>
      </c>
      <c r="E3073" s="179" t="s">
        <v>792</v>
      </c>
      <c r="F3073" s="37">
        <v>94.51</v>
      </c>
      <c r="G3073" s="179">
        <v>1</v>
      </c>
      <c r="H3073" s="179">
        <v>1</v>
      </c>
      <c r="I3073" s="37">
        <f>Table1[[#This Row],[SumOfPaid]]*Table1[[#This Row],[Actuarial Factor 6/13/22]]</f>
        <v>137.7962293453092</v>
      </c>
      <c r="J3073" s="33">
        <v>1.4580068706518803</v>
      </c>
      <c r="K3073" s="180" t="s">
        <v>353</v>
      </c>
      <c r="L3073" s="180" t="s">
        <v>805</v>
      </c>
      <c r="M3073" s="181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73" s="181" t="str">
        <f>IFERROR(IF(Table1[[#This Row],[Medicare Rate in CR]]&gt;0,"Y","N"),"N")</f>
        <v>Y</v>
      </c>
      <c r="O3073" s="40">
        <f>Table1[[#This Row],[Medicare Rate in CR]]*Table1[[#This Row],[SumOfUnits]]*Table1[[#This Row],[Actuarial Factor 6/13/22]]</f>
        <v>289.15192258768087</v>
      </c>
      <c r="P307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289.15192258768087</v>
      </c>
      <c r="Q3073" s="40">
        <f>Table1[[#This Row],[Trended Medicare Pricing for all RHCs]]-Table1[[#This Row],[SumOfSFY23 Estimated Payment 6/13/2022]]</f>
        <v>151.35569324237167</v>
      </c>
      <c r="R3073" s="181">
        <f>Table1[[#This Row],[SumOfUnits]]*Table1[[#This Row],[Actuarial Factor 6/13/22]]</f>
        <v>1.4580068706518803</v>
      </c>
    </row>
    <row r="3074" spans="1:18" x14ac:dyDescent="0.2">
      <c r="A3074" s="179" t="s">
        <v>134</v>
      </c>
      <c r="B3074" s="179" t="s">
        <v>657</v>
      </c>
      <c r="C3074" s="179" t="s">
        <v>364</v>
      </c>
      <c r="D3074" s="179" t="s">
        <v>184</v>
      </c>
      <c r="E3074" s="179" t="s">
        <v>790</v>
      </c>
      <c r="F3074" s="37">
        <v>94.51</v>
      </c>
      <c r="G3074" s="179">
        <v>1</v>
      </c>
      <c r="H3074" s="179">
        <v>1</v>
      </c>
      <c r="I3074" s="37">
        <f>Table1[[#This Row],[SumOfPaid]]*Table1[[#This Row],[Actuarial Factor 6/13/22]]</f>
        <v>197.37448848829831</v>
      </c>
      <c r="J3074" s="33">
        <v>2.0883979313120125</v>
      </c>
      <c r="K3074" s="180" t="s">
        <v>353</v>
      </c>
      <c r="L3074" s="180" t="s">
        <v>805</v>
      </c>
      <c r="M3074" s="181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74" s="181" t="str">
        <f>IFERROR(IF(Table1[[#This Row],[Medicare Rate in CR]]&gt;0,"Y","N"),"N")</f>
        <v>Y</v>
      </c>
      <c r="O3074" s="40">
        <f>Table1[[#This Row],[Medicare Rate in CR]]*Table1[[#This Row],[SumOfUnits]]*Table1[[#This Row],[Actuarial Factor 6/13/22]]</f>
        <v>414.17107773779827</v>
      </c>
      <c r="P307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414.17107773779827</v>
      </c>
      <c r="Q3074" s="40">
        <f>Table1[[#This Row],[Trended Medicare Pricing for all RHCs]]-Table1[[#This Row],[SumOfSFY23 Estimated Payment 6/13/2022]]</f>
        <v>216.79658924949996</v>
      </c>
      <c r="R3074" s="181">
        <f>Table1[[#This Row],[SumOfUnits]]*Table1[[#This Row],[Actuarial Factor 6/13/22]]</f>
        <v>2.0883979313120125</v>
      </c>
    </row>
    <row r="3075" spans="1:18" x14ac:dyDescent="0.2">
      <c r="A3075" s="179" t="s">
        <v>134</v>
      </c>
      <c r="B3075" s="179" t="s">
        <v>657</v>
      </c>
      <c r="C3075" s="179" t="s">
        <v>364</v>
      </c>
      <c r="D3075" s="179" t="s">
        <v>184</v>
      </c>
      <c r="E3075" s="179" t="s">
        <v>789</v>
      </c>
      <c r="F3075" s="37">
        <v>94.51</v>
      </c>
      <c r="G3075" s="179">
        <v>1</v>
      </c>
      <c r="H3075" s="179">
        <v>1</v>
      </c>
      <c r="I3075" s="37">
        <f>Table1[[#This Row],[SumOfPaid]]*Table1[[#This Row],[Actuarial Factor 6/13/22]]</f>
        <v>138.62842315485781</v>
      </c>
      <c r="J3075" s="33">
        <v>1.4668122225675357</v>
      </c>
      <c r="K3075" s="180" t="s">
        <v>353</v>
      </c>
      <c r="L3075" s="180" t="s">
        <v>805</v>
      </c>
      <c r="M3075" s="181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75" s="181" t="str">
        <f>IFERROR(IF(Table1[[#This Row],[Medicare Rate in CR]]&gt;0,"Y","N"),"N")</f>
        <v>Y</v>
      </c>
      <c r="O3075" s="40">
        <f>Table1[[#This Row],[Medicare Rate in CR]]*Table1[[#This Row],[SumOfUnits]]*Table1[[#This Row],[Actuarial Factor 6/13/22]]</f>
        <v>290.8981999795937</v>
      </c>
      <c r="P307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290.8981999795937</v>
      </c>
      <c r="Q3075" s="40">
        <f>Table1[[#This Row],[Trended Medicare Pricing for all RHCs]]-Table1[[#This Row],[SumOfSFY23 Estimated Payment 6/13/2022]]</f>
        <v>152.26977682473589</v>
      </c>
      <c r="R3075" s="181">
        <f>Table1[[#This Row],[SumOfUnits]]*Table1[[#This Row],[Actuarial Factor 6/13/22]]</f>
        <v>1.4668122225675357</v>
      </c>
    </row>
    <row r="3076" spans="1:18" x14ac:dyDescent="0.2">
      <c r="A3076" s="179" t="s">
        <v>134</v>
      </c>
      <c r="B3076" s="179" t="s">
        <v>657</v>
      </c>
      <c r="C3076" s="179" t="s">
        <v>249</v>
      </c>
      <c r="D3076" s="179" t="s">
        <v>184</v>
      </c>
      <c r="E3076" s="179" t="s">
        <v>786</v>
      </c>
      <c r="F3076" s="37">
        <v>189.02</v>
      </c>
      <c r="G3076" s="179">
        <v>2</v>
      </c>
      <c r="H3076" s="179">
        <v>2</v>
      </c>
      <c r="I3076" s="37">
        <f>Table1[[#This Row],[SumOfPaid]]*Table1[[#This Row],[Actuarial Factor 6/13/22]]</f>
        <v>287.722081358004</v>
      </c>
      <c r="J3076" s="33">
        <v>1.5221779777695694</v>
      </c>
      <c r="K3076" s="180" t="s">
        <v>353</v>
      </c>
      <c r="L3076" s="180" t="s">
        <v>805</v>
      </c>
      <c r="M3076" s="181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76" s="181" t="str">
        <f>IFERROR(IF(Table1[[#This Row],[Medicare Rate in CR]]&gt;0,"Y","N"),"N")</f>
        <v>Y</v>
      </c>
      <c r="O3076" s="40">
        <f>Table1[[#This Row],[Medicare Rate in CR]]*Table1[[#This Row],[SumOfUnits]]*Table1[[#This Row],[Actuarial Factor 6/13/22]]</f>
        <v>603.75667310252197</v>
      </c>
      <c r="P307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603.75667310252197</v>
      </c>
      <c r="Q3076" s="40">
        <f>Table1[[#This Row],[Trended Medicare Pricing for all RHCs]]-Table1[[#This Row],[SumOfSFY23 Estimated Payment 6/13/2022]]</f>
        <v>316.03459174451797</v>
      </c>
      <c r="R3076" s="181">
        <f>Table1[[#This Row],[SumOfUnits]]*Table1[[#This Row],[Actuarial Factor 6/13/22]]</f>
        <v>3.0443559555391388</v>
      </c>
    </row>
    <row r="3077" spans="1:18" x14ac:dyDescent="0.2">
      <c r="A3077" s="179" t="s">
        <v>134</v>
      </c>
      <c r="B3077" s="179" t="s">
        <v>657</v>
      </c>
      <c r="C3077" s="179" t="s">
        <v>249</v>
      </c>
      <c r="D3077" s="179" t="s">
        <v>184</v>
      </c>
      <c r="E3077" s="179" t="s">
        <v>790</v>
      </c>
      <c r="F3077" s="37">
        <v>213.18</v>
      </c>
      <c r="G3077" s="179">
        <v>3</v>
      </c>
      <c r="H3077" s="179">
        <v>3</v>
      </c>
      <c r="I3077" s="37">
        <f>Table1[[#This Row],[SumOfPaid]]*Table1[[#This Row],[Actuarial Factor 6/13/22]]</f>
        <v>476.91679343597383</v>
      </c>
      <c r="J3077" s="33">
        <v>2.2371554246926251</v>
      </c>
      <c r="K3077" s="180" t="s">
        <v>353</v>
      </c>
      <c r="L3077" s="180" t="s">
        <v>805</v>
      </c>
      <c r="M3077" s="181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77" s="181" t="str">
        <f>IFERROR(IF(Table1[[#This Row],[Medicare Rate in CR]]&gt;0,"Y","N"),"N")</f>
        <v>Y</v>
      </c>
      <c r="O3077" s="40">
        <f>Table1[[#This Row],[Medicare Rate in CR]]*Table1[[#This Row],[SumOfUnits]]*Table1[[#This Row],[Actuarial Factor 6/13/22]]</f>
        <v>1331.0179914751243</v>
      </c>
      <c r="P307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1331.0179914751243</v>
      </c>
      <c r="Q3077" s="40">
        <f>Table1[[#This Row],[Trended Medicare Pricing for all RHCs]]-Table1[[#This Row],[SumOfSFY23 Estimated Payment 6/13/2022]]</f>
        <v>854.1011980391504</v>
      </c>
      <c r="R3077" s="181">
        <f>Table1[[#This Row],[SumOfUnits]]*Table1[[#This Row],[Actuarial Factor 6/13/22]]</f>
        <v>6.7114662740778748</v>
      </c>
    </row>
    <row r="3078" spans="1:18" x14ac:dyDescent="0.2">
      <c r="A3078" s="179" t="s">
        <v>134</v>
      </c>
      <c r="B3078" s="179" t="s">
        <v>657</v>
      </c>
      <c r="C3078" s="179" t="s">
        <v>249</v>
      </c>
      <c r="D3078" s="179" t="s">
        <v>184</v>
      </c>
      <c r="E3078" s="179" t="s">
        <v>789</v>
      </c>
      <c r="F3078" s="37">
        <v>287.13</v>
      </c>
      <c r="G3078" s="179">
        <v>3</v>
      </c>
      <c r="H3078" s="179">
        <v>3</v>
      </c>
      <c r="I3078" s="37">
        <f>Table1[[#This Row],[SumOfPaid]]*Table1[[#This Row],[Actuarial Factor 6/13/22]]</f>
        <v>445.61806226265435</v>
      </c>
      <c r="J3078" s="33">
        <v>1.551973190759079</v>
      </c>
      <c r="K3078" s="180" t="s">
        <v>353</v>
      </c>
      <c r="L3078" s="180" t="s">
        <v>805</v>
      </c>
      <c r="M3078" s="181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78" s="181" t="str">
        <f>IFERROR(IF(Table1[[#This Row],[Medicare Rate in CR]]&gt;0,"Y","N"),"N")</f>
        <v>Y</v>
      </c>
      <c r="O3078" s="40">
        <f>Table1[[#This Row],[Medicare Rate in CR]]*Table1[[#This Row],[SumOfUnits]]*Table1[[#This Row],[Actuarial Factor 6/13/22]]</f>
        <v>923.36196957402171</v>
      </c>
      <c r="P307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923.36196957402171</v>
      </c>
      <c r="Q3078" s="40">
        <f>Table1[[#This Row],[Trended Medicare Pricing for all RHCs]]-Table1[[#This Row],[SumOfSFY23 Estimated Payment 6/13/2022]]</f>
        <v>477.74390731136737</v>
      </c>
      <c r="R3078" s="181">
        <f>Table1[[#This Row],[SumOfUnits]]*Table1[[#This Row],[Actuarial Factor 6/13/22]]</f>
        <v>4.6559195722772371</v>
      </c>
    </row>
    <row r="3079" spans="1:18" x14ac:dyDescent="0.2">
      <c r="A3079" s="179" t="s">
        <v>134</v>
      </c>
      <c r="B3079" s="179" t="s">
        <v>657</v>
      </c>
      <c r="C3079" s="179" t="s">
        <v>249</v>
      </c>
      <c r="D3079" s="179" t="s">
        <v>184</v>
      </c>
      <c r="E3079" s="179" t="s">
        <v>791</v>
      </c>
      <c r="F3079" s="37">
        <v>94.51</v>
      </c>
      <c r="G3079" s="179">
        <v>1</v>
      </c>
      <c r="H3079" s="179">
        <v>1</v>
      </c>
      <c r="I3079" s="37">
        <f>Table1[[#This Row],[SumOfPaid]]*Table1[[#This Row],[Actuarial Factor 6/13/22]]</f>
        <v>156.56247524819454</v>
      </c>
      <c r="J3079" s="33">
        <v>1.6565704713595868</v>
      </c>
      <c r="K3079" s="180" t="s">
        <v>353</v>
      </c>
      <c r="L3079" s="180" t="s">
        <v>805</v>
      </c>
      <c r="M3079" s="181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79" s="181" t="str">
        <f>IFERROR(IF(Table1[[#This Row],[Medicare Rate in CR]]&gt;0,"Y","N"),"N")</f>
        <v>Y</v>
      </c>
      <c r="O3079" s="40">
        <f>Table1[[#This Row],[Medicare Rate in CR]]*Table1[[#This Row],[SumOfUnits]]*Table1[[#This Row],[Actuarial Factor 6/13/22]]</f>
        <v>328.53105588003325</v>
      </c>
      <c r="P307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328.53105588003325</v>
      </c>
      <c r="Q3079" s="40">
        <f>Table1[[#This Row],[Trended Medicare Pricing for all RHCs]]-Table1[[#This Row],[SumOfSFY23 Estimated Payment 6/13/2022]]</f>
        <v>171.96858063183871</v>
      </c>
      <c r="R3079" s="181">
        <f>Table1[[#This Row],[SumOfUnits]]*Table1[[#This Row],[Actuarial Factor 6/13/22]]</f>
        <v>1.6565704713595868</v>
      </c>
    </row>
    <row r="3080" spans="1:18" x14ac:dyDescent="0.2">
      <c r="A3080" s="179" t="s">
        <v>134</v>
      </c>
      <c r="B3080" s="179" t="s">
        <v>657</v>
      </c>
      <c r="C3080" s="179" t="s">
        <v>249</v>
      </c>
      <c r="D3080" s="179" t="s">
        <v>184</v>
      </c>
      <c r="E3080" s="179" t="s">
        <v>788</v>
      </c>
      <c r="F3080" s="37">
        <v>288.93</v>
      </c>
      <c r="G3080" s="179">
        <v>3</v>
      </c>
      <c r="H3080" s="179">
        <v>3</v>
      </c>
      <c r="I3080" s="37">
        <f>Table1[[#This Row],[SumOfPaid]]*Table1[[#This Row],[Actuarial Factor 6/13/22]]</f>
        <v>581.9976006443303</v>
      </c>
      <c r="J3080" s="33">
        <v>2.0143204258620782</v>
      </c>
      <c r="K3080" s="180" t="s">
        <v>353</v>
      </c>
      <c r="L3080" s="180" t="s">
        <v>805</v>
      </c>
      <c r="M3080" s="181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80" s="181" t="str">
        <f>IFERROR(IF(Table1[[#This Row],[Medicare Rate in CR]]&gt;0,"Y","N"),"N")</f>
        <v>Y</v>
      </c>
      <c r="O3080" s="40">
        <f>Table1[[#This Row],[Medicare Rate in CR]]*Table1[[#This Row],[SumOfUnits]]*Table1[[#This Row],[Actuarial Factor 6/13/22]]</f>
        <v>1198.4400805709022</v>
      </c>
      <c r="P308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1198.4400805709022</v>
      </c>
      <c r="Q3080" s="40">
        <f>Table1[[#This Row],[Trended Medicare Pricing for all RHCs]]-Table1[[#This Row],[SumOfSFY23 Estimated Payment 6/13/2022]]</f>
        <v>616.44247992657188</v>
      </c>
      <c r="R3080" s="181">
        <f>Table1[[#This Row],[SumOfUnits]]*Table1[[#This Row],[Actuarial Factor 6/13/22]]</f>
        <v>6.0429612775862349</v>
      </c>
    </row>
    <row r="3081" spans="1:18" x14ac:dyDescent="0.2">
      <c r="A3081" s="179" t="s">
        <v>134</v>
      </c>
      <c r="B3081" s="179" t="s">
        <v>657</v>
      </c>
      <c r="C3081" s="179" t="s">
        <v>249</v>
      </c>
      <c r="D3081" s="179" t="s">
        <v>2</v>
      </c>
      <c r="E3081" s="179" t="s">
        <v>798</v>
      </c>
      <c r="F3081" s="37">
        <v>189.02</v>
      </c>
      <c r="G3081" s="179">
        <v>2</v>
      </c>
      <c r="H3081" s="179">
        <v>2</v>
      </c>
      <c r="I3081" s="37">
        <f>Table1[[#This Row],[SumOfPaid]]*Table1[[#This Row],[Actuarial Factor 6/13/22]]</f>
        <v>274.13491622426756</v>
      </c>
      <c r="J3081" s="33">
        <v>1.4502958217345654</v>
      </c>
      <c r="K3081" s="180" t="s">
        <v>353</v>
      </c>
      <c r="L3081" s="180" t="s">
        <v>805</v>
      </c>
      <c r="M3081" s="181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81" s="181" t="str">
        <f>IFERROR(IF(Table1[[#This Row],[Medicare Rate in CR]]&gt;0,"Y","N"),"N")</f>
        <v>Y</v>
      </c>
      <c r="O3081" s="40">
        <f>Table1[[#This Row],[Medicare Rate in CR]]*Table1[[#This Row],[SumOfUnits]]*Table1[[#This Row],[Actuarial Factor 6/13/22]]</f>
        <v>575.24533473279803</v>
      </c>
      <c r="P308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575.24533473279803</v>
      </c>
      <c r="Q3081" s="40">
        <f>Table1[[#This Row],[Trended Medicare Pricing for all RHCs]]-Table1[[#This Row],[SumOfSFY23 Estimated Payment 6/13/2022]]</f>
        <v>301.11041850853047</v>
      </c>
      <c r="R3081" s="181">
        <f>Table1[[#This Row],[SumOfUnits]]*Table1[[#This Row],[Actuarial Factor 6/13/22]]</f>
        <v>2.9005916434691308</v>
      </c>
    </row>
    <row r="3082" spans="1:18" x14ac:dyDescent="0.2">
      <c r="A3082" s="179" t="s">
        <v>134</v>
      </c>
      <c r="B3082" s="179" t="s">
        <v>657</v>
      </c>
      <c r="C3082" s="179" t="s">
        <v>249</v>
      </c>
      <c r="D3082" s="179" t="s">
        <v>185</v>
      </c>
      <c r="E3082" s="179" t="s">
        <v>794</v>
      </c>
      <c r="F3082" s="37">
        <v>285.33</v>
      </c>
      <c r="G3082" s="179">
        <v>3</v>
      </c>
      <c r="H3082" s="179">
        <v>3</v>
      </c>
      <c r="I3082" s="37">
        <f>Table1[[#This Row],[SumOfPaid]]*Table1[[#This Row],[Actuarial Factor 6/13/22]]</f>
        <v>310.89195995439582</v>
      </c>
      <c r="J3082" s="33">
        <v>1.0895873548326354</v>
      </c>
      <c r="K3082" s="180" t="s">
        <v>353</v>
      </c>
      <c r="L3082" s="180" t="s">
        <v>805</v>
      </c>
      <c r="M3082" s="181">
        <f>IFERROR(INDEX(FreeStand_MedicareCRs!E:E,MATCH(Table1[[#This Row],[Medicare Number]],FreeStand_MedicareCRs!A:A,0)),INDEX(HospitalBased_Mdcr_Rates!G:G,MATCH(Table1[[#This Row],[Medicare Number]],HospitalBased_Mdcr_Rates!E:E,0)))</f>
        <v>198.32</v>
      </c>
      <c r="N3082" s="181" t="str">
        <f>IFERROR(IF(Table1[[#This Row],[Medicare Rate in CR]]&gt;0,"Y","N"),"N")</f>
        <v>Y</v>
      </c>
      <c r="O3082" s="40">
        <f>Table1[[#This Row],[Medicare Rate in CR]]*Table1[[#This Row],[SumOfUnits]]*Table1[[#This Row],[Actuarial Factor 6/13/22]]</f>
        <v>648.26089263122481</v>
      </c>
      <c r="P308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648.26089263122481</v>
      </c>
      <c r="Q3082" s="40">
        <f>Table1[[#This Row],[Trended Medicare Pricing for all RHCs]]-Table1[[#This Row],[SumOfSFY23 Estimated Payment 6/13/2022]]</f>
        <v>337.36893267682899</v>
      </c>
      <c r="R3082" s="181">
        <f>Table1[[#This Row],[SumOfUnits]]*Table1[[#This Row],[Actuarial Factor 6/13/22]]</f>
        <v>3.2687620644979063</v>
      </c>
    </row>
    <row r="3083" spans="1:18" x14ac:dyDescent="0.2">
      <c r="A3083" s="179" t="s">
        <v>135</v>
      </c>
      <c r="B3083" s="179" t="s">
        <v>669</v>
      </c>
      <c r="C3083" s="179" t="s">
        <v>421</v>
      </c>
      <c r="D3083" s="179" t="s">
        <v>184</v>
      </c>
      <c r="E3083" s="179" t="s">
        <v>787</v>
      </c>
      <c r="F3083" s="37">
        <v>337.34</v>
      </c>
      <c r="G3083" s="179">
        <v>2</v>
      </c>
      <c r="H3083" s="179">
        <v>2</v>
      </c>
      <c r="I3083" s="37">
        <f>Table1[[#This Row],[SumOfPaid]]*Table1[[#This Row],[Actuarial Factor 6/13/22]]</f>
        <v>441.76184504392916</v>
      </c>
      <c r="J3083" s="33">
        <v>1.3095448065569728</v>
      </c>
      <c r="K3083" s="180" t="s">
        <v>244</v>
      </c>
      <c r="L3083" s="180" t="s">
        <v>805</v>
      </c>
      <c r="M3083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83" s="181" t="str">
        <f>IFERROR(IF(Table1[[#This Row],[Medicare Rate in CR]]&gt;0,"Y","N"),"N")</f>
        <v>Y</v>
      </c>
      <c r="O3083" s="40">
        <f>Table1[[#This Row],[Medicare Rate in CR]]*Table1[[#This Row],[SumOfUnits]]*Table1[[#This Row],[Actuarial Factor 6/13/22]]</f>
        <v>592.38568869411222</v>
      </c>
      <c r="P308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592.38568869411222</v>
      </c>
      <c r="Q3083" s="40">
        <f>Table1[[#This Row],[Trended Medicare Pricing for all RHCs]]-Table1[[#This Row],[SumOfSFY23 Estimated Payment 6/13/2022]]</f>
        <v>150.62384365018306</v>
      </c>
      <c r="R3083" s="181">
        <f>Table1[[#This Row],[SumOfUnits]]*Table1[[#This Row],[Actuarial Factor 6/13/22]]</f>
        <v>2.6190896131139456</v>
      </c>
    </row>
    <row r="3084" spans="1:18" x14ac:dyDescent="0.2">
      <c r="A3084" s="179" t="s">
        <v>135</v>
      </c>
      <c r="B3084" s="179" t="s">
        <v>669</v>
      </c>
      <c r="C3084" s="179" t="s">
        <v>421</v>
      </c>
      <c r="D3084" s="179" t="s">
        <v>185</v>
      </c>
      <c r="E3084" s="179" t="s">
        <v>796</v>
      </c>
      <c r="F3084" s="37">
        <v>171.2</v>
      </c>
      <c r="G3084" s="179">
        <v>1</v>
      </c>
      <c r="H3084" s="179">
        <v>1</v>
      </c>
      <c r="I3084" s="37">
        <f>Table1[[#This Row],[SumOfPaid]]*Table1[[#This Row],[Actuarial Factor 6/13/22]]</f>
        <v>150.14479023955431</v>
      </c>
      <c r="J3084" s="33">
        <v>0.87701396167963974</v>
      </c>
      <c r="K3084" s="180" t="s">
        <v>244</v>
      </c>
      <c r="L3084" s="180" t="s">
        <v>805</v>
      </c>
      <c r="M3084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84" s="181" t="str">
        <f>IFERROR(IF(Table1[[#This Row],[Medicare Rate in CR]]&gt;0,"Y","N"),"N")</f>
        <v>Y</v>
      </c>
      <c r="O3084" s="40">
        <f>Table1[[#This Row],[Medicare Rate in CR]]*Table1[[#This Row],[SumOfUnits]]*Table1[[#This Row],[Actuarial Factor 6/13/22]]</f>
        <v>198.36301785270092</v>
      </c>
      <c r="P308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198.36301785270092</v>
      </c>
      <c r="Q3084" s="40">
        <f>Table1[[#This Row],[Trended Medicare Pricing for all RHCs]]-Table1[[#This Row],[SumOfSFY23 Estimated Payment 6/13/2022]]</f>
        <v>48.21822761314661</v>
      </c>
      <c r="R3084" s="181">
        <f>Table1[[#This Row],[SumOfUnits]]*Table1[[#This Row],[Actuarial Factor 6/13/22]]</f>
        <v>0.87701396167963974</v>
      </c>
    </row>
    <row r="3085" spans="1:18" x14ac:dyDescent="0.2">
      <c r="A3085" s="179" t="s">
        <v>135</v>
      </c>
      <c r="B3085" s="179" t="s">
        <v>669</v>
      </c>
      <c r="C3085" s="179" t="s">
        <v>413</v>
      </c>
      <c r="D3085" s="179" t="s">
        <v>184</v>
      </c>
      <c r="E3085" s="179" t="s">
        <v>786</v>
      </c>
      <c r="F3085" s="37">
        <v>168.67</v>
      </c>
      <c r="G3085" s="179">
        <v>1</v>
      </c>
      <c r="H3085" s="179">
        <v>1</v>
      </c>
      <c r="I3085" s="37">
        <f>Table1[[#This Row],[SumOfPaid]]*Table1[[#This Row],[Actuarial Factor 6/13/22]]</f>
        <v>239.74718519834551</v>
      </c>
      <c r="J3085" s="33">
        <v>1.4213979083319235</v>
      </c>
      <c r="K3085" s="180" t="s">
        <v>244</v>
      </c>
      <c r="L3085" s="180" t="s">
        <v>805</v>
      </c>
      <c r="M3085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85" s="181" t="str">
        <f>IFERROR(IF(Table1[[#This Row],[Medicare Rate in CR]]&gt;0,"Y","N"),"N")</f>
        <v>Y</v>
      </c>
      <c r="O3085" s="40">
        <f>Table1[[#This Row],[Medicare Rate in CR]]*Table1[[#This Row],[SumOfUnits]]*Table1[[#This Row],[Actuarial Factor 6/13/22]]</f>
        <v>321.49177890651447</v>
      </c>
      <c r="P308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321.49177890651447</v>
      </c>
      <c r="Q3085" s="40">
        <f>Table1[[#This Row],[Trended Medicare Pricing for all RHCs]]-Table1[[#This Row],[SumOfSFY23 Estimated Payment 6/13/2022]]</f>
        <v>81.744593708168964</v>
      </c>
      <c r="R3085" s="181">
        <f>Table1[[#This Row],[SumOfUnits]]*Table1[[#This Row],[Actuarial Factor 6/13/22]]</f>
        <v>1.4213979083319235</v>
      </c>
    </row>
    <row r="3086" spans="1:18" x14ac:dyDescent="0.2">
      <c r="A3086" s="179" t="s">
        <v>135</v>
      </c>
      <c r="B3086" s="179" t="s">
        <v>669</v>
      </c>
      <c r="C3086" s="179" t="s">
        <v>413</v>
      </c>
      <c r="D3086" s="179" t="s">
        <v>2</v>
      </c>
      <c r="E3086" s="179" t="s">
        <v>800</v>
      </c>
      <c r="F3086" s="37">
        <v>337.34</v>
      </c>
      <c r="G3086" s="179">
        <v>2</v>
      </c>
      <c r="H3086" s="179">
        <v>2</v>
      </c>
      <c r="I3086" s="37">
        <f>Table1[[#This Row],[SumOfPaid]]*Table1[[#This Row],[Actuarial Factor 6/13/22]]</f>
        <v>416.65847636963002</v>
      </c>
      <c r="J3086" s="33">
        <v>1.2351291764084604</v>
      </c>
      <c r="K3086" s="180" t="s">
        <v>244</v>
      </c>
      <c r="L3086" s="180" t="s">
        <v>805</v>
      </c>
      <c r="M3086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86" s="181" t="str">
        <f>IFERROR(IF(Table1[[#This Row],[Medicare Rate in CR]]&gt;0,"Y","N"),"N")</f>
        <v>Y</v>
      </c>
      <c r="O3086" s="40">
        <f>Table1[[#This Row],[Medicare Rate in CR]]*Table1[[#This Row],[SumOfUnits]]*Table1[[#This Row],[Actuarial Factor 6/13/22]]</f>
        <v>558.72303424013114</v>
      </c>
      <c r="P308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558.72303424013114</v>
      </c>
      <c r="Q3086" s="40">
        <f>Table1[[#This Row],[Trended Medicare Pricing for all RHCs]]-Table1[[#This Row],[SumOfSFY23 Estimated Payment 6/13/2022]]</f>
        <v>142.06455787050112</v>
      </c>
      <c r="R3086" s="181">
        <f>Table1[[#This Row],[SumOfUnits]]*Table1[[#This Row],[Actuarial Factor 6/13/22]]</f>
        <v>2.4702583528169209</v>
      </c>
    </row>
    <row r="3087" spans="1:18" x14ac:dyDescent="0.2">
      <c r="A3087" s="179" t="s">
        <v>135</v>
      </c>
      <c r="B3087" s="179" t="s">
        <v>669</v>
      </c>
      <c r="C3087" s="179" t="s">
        <v>413</v>
      </c>
      <c r="D3087" s="179" t="s">
        <v>185</v>
      </c>
      <c r="E3087" s="179" t="s">
        <v>795</v>
      </c>
      <c r="F3087" s="37">
        <v>168.67</v>
      </c>
      <c r="G3087" s="179">
        <v>1</v>
      </c>
      <c r="H3087" s="179">
        <v>1</v>
      </c>
      <c r="I3087" s="37">
        <f>Table1[[#This Row],[SumOfPaid]]*Table1[[#This Row],[Actuarial Factor 6/13/22]]</f>
        <v>203.88932322111171</v>
      </c>
      <c r="J3087" s="33">
        <v>1.2088060901233872</v>
      </c>
      <c r="K3087" s="180" t="s">
        <v>244</v>
      </c>
      <c r="L3087" s="180" t="s">
        <v>805</v>
      </c>
      <c r="M3087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87" s="181" t="str">
        <f>IFERROR(IF(Table1[[#This Row],[Medicare Rate in CR]]&gt;0,"Y","N"),"N")</f>
        <v>Y</v>
      </c>
      <c r="O3087" s="40">
        <f>Table1[[#This Row],[Medicare Rate in CR]]*Table1[[#This Row],[SumOfUnits]]*Table1[[#This Row],[Actuarial Factor 6/13/22]]</f>
        <v>273.40776146410775</v>
      </c>
      <c r="P308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273.40776146410775</v>
      </c>
      <c r="Q3087" s="40">
        <f>Table1[[#This Row],[Trended Medicare Pricing for all RHCs]]-Table1[[#This Row],[SumOfSFY23 Estimated Payment 6/13/2022]]</f>
        <v>69.518438242996041</v>
      </c>
      <c r="R3087" s="181">
        <f>Table1[[#This Row],[SumOfUnits]]*Table1[[#This Row],[Actuarial Factor 6/13/22]]</f>
        <v>1.2088060901233872</v>
      </c>
    </row>
    <row r="3088" spans="1:18" x14ac:dyDescent="0.2">
      <c r="A3088" s="179" t="s">
        <v>135</v>
      </c>
      <c r="B3088" s="179" t="s">
        <v>669</v>
      </c>
      <c r="C3088" s="179" t="s">
        <v>423</v>
      </c>
      <c r="D3088" s="179" t="s">
        <v>185</v>
      </c>
      <c r="E3088" s="179" t="s">
        <v>795</v>
      </c>
      <c r="F3088" s="37">
        <v>506.01</v>
      </c>
      <c r="G3088" s="179">
        <v>3</v>
      </c>
      <c r="H3088" s="179">
        <v>3</v>
      </c>
      <c r="I3088" s="37">
        <f>Table1[[#This Row],[SumOfPaid]]*Table1[[#This Row],[Actuarial Factor 6/13/22]]</f>
        <v>588.24343307823358</v>
      </c>
      <c r="J3088" s="33">
        <v>1.1625134544341684</v>
      </c>
      <c r="K3088" s="180" t="s">
        <v>244</v>
      </c>
      <c r="L3088" s="180" t="s">
        <v>805</v>
      </c>
      <c r="M3088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88" s="181" t="str">
        <f>IFERROR(IF(Table1[[#This Row],[Medicare Rate in CR]]&gt;0,"Y","N"),"N")</f>
        <v>Y</v>
      </c>
      <c r="O3088" s="40">
        <f>Table1[[#This Row],[Medicare Rate in CR]]*Table1[[#This Row],[SumOfUnits]]*Table1[[#This Row],[Actuarial Factor 6/13/22]]</f>
        <v>788.8118793717606</v>
      </c>
      <c r="P308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788.8118793717606</v>
      </c>
      <c r="Q3088" s="40">
        <f>Table1[[#This Row],[Trended Medicare Pricing for all RHCs]]-Table1[[#This Row],[SumOfSFY23 Estimated Payment 6/13/2022]]</f>
        <v>200.56844629352702</v>
      </c>
      <c r="R3088" s="181">
        <f>Table1[[#This Row],[SumOfUnits]]*Table1[[#This Row],[Actuarial Factor 6/13/22]]</f>
        <v>3.4875403633025055</v>
      </c>
    </row>
    <row r="3089" spans="1:18" x14ac:dyDescent="0.2">
      <c r="A3089" s="179" t="s">
        <v>135</v>
      </c>
      <c r="B3089" s="179" t="s">
        <v>669</v>
      </c>
      <c r="C3089" s="179" t="s">
        <v>381</v>
      </c>
      <c r="D3089" s="179" t="s">
        <v>184</v>
      </c>
      <c r="E3089" s="179" t="s">
        <v>792</v>
      </c>
      <c r="F3089" s="37">
        <v>5971.4</v>
      </c>
      <c r="G3089" s="179">
        <v>36</v>
      </c>
      <c r="H3089" s="179">
        <v>36</v>
      </c>
      <c r="I3089" s="37">
        <f>Table1[[#This Row],[SumOfPaid]]*Table1[[#This Row],[Actuarial Factor 6/13/22]]</f>
        <v>8473.0422667277417</v>
      </c>
      <c r="J3089" s="33">
        <v>1.4189373123099678</v>
      </c>
      <c r="K3089" s="180" t="s">
        <v>244</v>
      </c>
      <c r="L3089" s="180" t="s">
        <v>805</v>
      </c>
      <c r="M3089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89" s="181" t="str">
        <f>IFERROR(IF(Table1[[#This Row],[Medicare Rate in CR]]&gt;0,"Y","N"),"N")</f>
        <v>Y</v>
      </c>
      <c r="O3089" s="40">
        <f>Table1[[#This Row],[Medicare Rate in CR]]*Table1[[#This Row],[SumOfUnits]]*Table1[[#This Row],[Actuarial Factor 6/13/22]]</f>
        <v>11553.668686737667</v>
      </c>
      <c r="P308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11553.668686737667</v>
      </c>
      <c r="Q3089" s="40">
        <f>Table1[[#This Row],[Trended Medicare Pricing for all RHCs]]-Table1[[#This Row],[SumOfSFY23 Estimated Payment 6/13/2022]]</f>
        <v>3080.6264200099249</v>
      </c>
      <c r="R3089" s="181">
        <f>Table1[[#This Row],[SumOfUnits]]*Table1[[#This Row],[Actuarial Factor 6/13/22]]</f>
        <v>51.08174324315884</v>
      </c>
    </row>
    <row r="3090" spans="1:18" x14ac:dyDescent="0.2">
      <c r="A3090" s="179" t="s">
        <v>135</v>
      </c>
      <c r="B3090" s="179" t="s">
        <v>669</v>
      </c>
      <c r="C3090" s="179" t="s">
        <v>381</v>
      </c>
      <c r="D3090" s="179" t="s">
        <v>184</v>
      </c>
      <c r="E3090" s="179" t="s">
        <v>786</v>
      </c>
      <c r="F3090" s="37">
        <v>51925.050000000105</v>
      </c>
      <c r="G3090" s="179">
        <v>305</v>
      </c>
      <c r="H3090" s="179">
        <v>305</v>
      </c>
      <c r="I3090" s="37">
        <f>Table1[[#This Row],[SumOfPaid]]*Table1[[#This Row],[Actuarial Factor 6/13/22]]</f>
        <v>70515.872671694917</v>
      </c>
      <c r="J3090" s="33">
        <v>1.3580318684660828</v>
      </c>
      <c r="K3090" s="180" t="s">
        <v>244</v>
      </c>
      <c r="L3090" s="180" t="s">
        <v>805</v>
      </c>
      <c r="M3090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90" s="181" t="str">
        <f>IFERROR(IF(Table1[[#This Row],[Medicare Rate in CR]]&gt;0,"Y","N"),"N")</f>
        <v>Y</v>
      </c>
      <c r="O3090" s="40">
        <f>Table1[[#This Row],[Medicare Rate in CR]]*Table1[[#This Row],[SumOfUnits]]*Table1[[#This Row],[Actuarial Factor 6/13/22]]</f>
        <v>93683.692642945884</v>
      </c>
      <c r="P309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93683.692642945884</v>
      </c>
      <c r="Q3090" s="40">
        <f>Table1[[#This Row],[Trended Medicare Pricing for all RHCs]]-Table1[[#This Row],[SumOfSFY23 Estimated Payment 6/13/2022]]</f>
        <v>23167.819971250967</v>
      </c>
      <c r="R3090" s="181">
        <f>Table1[[#This Row],[SumOfUnits]]*Table1[[#This Row],[Actuarial Factor 6/13/22]]</f>
        <v>414.19971988215525</v>
      </c>
    </row>
    <row r="3091" spans="1:18" x14ac:dyDescent="0.2">
      <c r="A3091" s="179" t="s">
        <v>135</v>
      </c>
      <c r="B3091" s="179" t="s">
        <v>669</v>
      </c>
      <c r="C3091" s="179" t="s">
        <v>381</v>
      </c>
      <c r="D3091" s="179" t="s">
        <v>184</v>
      </c>
      <c r="E3091" s="179" t="s">
        <v>790</v>
      </c>
      <c r="F3091" s="37">
        <v>20515.429999999989</v>
      </c>
      <c r="G3091" s="179">
        <v>122</v>
      </c>
      <c r="H3091" s="179">
        <v>122</v>
      </c>
      <c r="I3091" s="37">
        <f>Table1[[#This Row],[SumOfPaid]]*Table1[[#This Row],[Actuarial Factor 6/13/22]]</f>
        <v>42017.07356569932</v>
      </c>
      <c r="J3091" s="33">
        <v>2.048071795994495</v>
      </c>
      <c r="K3091" s="180" t="s">
        <v>244</v>
      </c>
      <c r="L3091" s="180" t="s">
        <v>805</v>
      </c>
      <c r="M3091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91" s="181" t="str">
        <f>IFERROR(IF(Table1[[#This Row],[Medicare Rate in CR]]&gt;0,"Y","N"),"N")</f>
        <v>Y</v>
      </c>
      <c r="O3091" s="40">
        <f>Table1[[#This Row],[Medicare Rate in CR]]*Table1[[#This Row],[SumOfUnits]]*Table1[[#This Row],[Actuarial Factor 6/13/22]]</f>
        <v>56514.411215800254</v>
      </c>
      <c r="P309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56514.411215800254</v>
      </c>
      <c r="Q3091" s="40">
        <f>Table1[[#This Row],[Trended Medicare Pricing for all RHCs]]-Table1[[#This Row],[SumOfSFY23 Estimated Payment 6/13/2022]]</f>
        <v>14497.337650100933</v>
      </c>
      <c r="R3091" s="181">
        <f>Table1[[#This Row],[SumOfUnits]]*Table1[[#This Row],[Actuarial Factor 6/13/22]]</f>
        <v>249.8647591113284</v>
      </c>
    </row>
    <row r="3092" spans="1:18" x14ac:dyDescent="0.2">
      <c r="A3092" s="179" t="s">
        <v>135</v>
      </c>
      <c r="B3092" s="179" t="s">
        <v>669</v>
      </c>
      <c r="C3092" s="179" t="s">
        <v>381</v>
      </c>
      <c r="D3092" s="179" t="s">
        <v>184</v>
      </c>
      <c r="E3092" s="179" t="s">
        <v>789</v>
      </c>
      <c r="F3092" s="37">
        <v>60636.500000000102</v>
      </c>
      <c r="G3092" s="179">
        <v>362</v>
      </c>
      <c r="H3092" s="179">
        <v>362</v>
      </c>
      <c r="I3092" s="37">
        <f>Table1[[#This Row],[SumOfPaid]]*Table1[[#This Row],[Actuarial Factor 6/13/22]]</f>
        <v>90126.521575981533</v>
      </c>
      <c r="J3092" s="33">
        <v>1.4863410911906423</v>
      </c>
      <c r="K3092" s="180" t="s">
        <v>244</v>
      </c>
      <c r="L3092" s="180" t="s">
        <v>805</v>
      </c>
      <c r="M3092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92" s="181" t="str">
        <f>IFERROR(IF(Table1[[#This Row],[Medicare Rate in CR]]&gt;0,"Y","N"),"N")</f>
        <v>Y</v>
      </c>
      <c r="O3092" s="40">
        <f>Table1[[#This Row],[Medicare Rate in CR]]*Table1[[#This Row],[SumOfUnits]]*Table1[[#This Row],[Actuarial Factor 6/13/22]]</f>
        <v>121697.38733799082</v>
      </c>
      <c r="P309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121697.38733799082</v>
      </c>
      <c r="Q3092" s="40">
        <f>Table1[[#This Row],[Trended Medicare Pricing for all RHCs]]-Table1[[#This Row],[SumOfSFY23 Estimated Payment 6/13/2022]]</f>
        <v>31570.865762009285</v>
      </c>
      <c r="R3092" s="181">
        <f>Table1[[#This Row],[SumOfUnits]]*Table1[[#This Row],[Actuarial Factor 6/13/22]]</f>
        <v>538.0554750110125</v>
      </c>
    </row>
    <row r="3093" spans="1:18" x14ac:dyDescent="0.2">
      <c r="A3093" s="179" t="s">
        <v>135</v>
      </c>
      <c r="B3093" s="179" t="s">
        <v>669</v>
      </c>
      <c r="C3093" s="179" t="s">
        <v>381</v>
      </c>
      <c r="D3093" s="179" t="s">
        <v>184</v>
      </c>
      <c r="E3093" s="179" t="s">
        <v>791</v>
      </c>
      <c r="F3093" s="37">
        <v>4236.99</v>
      </c>
      <c r="G3093" s="179">
        <v>25</v>
      </c>
      <c r="H3093" s="179">
        <v>25</v>
      </c>
      <c r="I3093" s="37">
        <f>Table1[[#This Row],[SumOfPaid]]*Table1[[#This Row],[Actuarial Factor 6/13/22]]</f>
        <v>6855.1574464900987</v>
      </c>
      <c r="J3093" s="33">
        <v>1.6179309949964713</v>
      </c>
      <c r="K3093" s="180" t="s">
        <v>244</v>
      </c>
      <c r="L3093" s="180" t="s">
        <v>805</v>
      </c>
      <c r="M3093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93" s="181" t="str">
        <f>IFERROR(IF(Table1[[#This Row],[Medicare Rate in CR]]&gt;0,"Y","N"),"N")</f>
        <v>Y</v>
      </c>
      <c r="O3093" s="40">
        <f>Table1[[#This Row],[Medicare Rate in CR]]*Table1[[#This Row],[SumOfUnits]]*Table1[[#This Row],[Actuarial Factor 6/13/22]]</f>
        <v>9148.5908112075467</v>
      </c>
      <c r="P309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9148.5908112075467</v>
      </c>
      <c r="Q3093" s="40">
        <f>Table1[[#This Row],[Trended Medicare Pricing for all RHCs]]-Table1[[#This Row],[SumOfSFY23 Estimated Payment 6/13/2022]]</f>
        <v>2293.4333647174481</v>
      </c>
      <c r="R3093" s="181">
        <f>Table1[[#This Row],[SumOfUnits]]*Table1[[#This Row],[Actuarial Factor 6/13/22]]</f>
        <v>40.448274874911782</v>
      </c>
    </row>
    <row r="3094" spans="1:18" x14ac:dyDescent="0.2">
      <c r="A3094" s="179" t="s">
        <v>135</v>
      </c>
      <c r="B3094" s="179" t="s">
        <v>669</v>
      </c>
      <c r="C3094" s="179" t="s">
        <v>381</v>
      </c>
      <c r="D3094" s="179" t="s">
        <v>184</v>
      </c>
      <c r="E3094" s="179" t="s">
        <v>788</v>
      </c>
      <c r="F3094" s="37">
        <v>11059.69</v>
      </c>
      <c r="G3094" s="179">
        <v>65</v>
      </c>
      <c r="H3094" s="179">
        <v>65</v>
      </c>
      <c r="I3094" s="37">
        <f>Table1[[#This Row],[SumOfPaid]]*Table1[[#This Row],[Actuarial Factor 6/13/22]]</f>
        <v>20290.893487509125</v>
      </c>
      <c r="J3094" s="33">
        <v>1.8346710882049249</v>
      </c>
      <c r="K3094" s="180" t="s">
        <v>244</v>
      </c>
      <c r="L3094" s="180" t="s">
        <v>805</v>
      </c>
      <c r="M3094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94" s="181" t="str">
        <f>IFERROR(IF(Table1[[#This Row],[Medicare Rate in CR]]&gt;0,"Y","N"),"N")</f>
        <v>Y</v>
      </c>
      <c r="O3094" s="40">
        <f>Table1[[#This Row],[Medicare Rate in CR]]*Table1[[#This Row],[SumOfUnits]]*Table1[[#This Row],[Actuarial Factor 6/13/22]]</f>
        <v>26972.783937462344</v>
      </c>
      <c r="P309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26972.783937462344</v>
      </c>
      <c r="Q3094" s="40">
        <f>Table1[[#This Row],[Trended Medicare Pricing for all RHCs]]-Table1[[#This Row],[SumOfSFY23 Estimated Payment 6/13/2022]]</f>
        <v>6681.8904499532182</v>
      </c>
      <c r="R3094" s="181">
        <f>Table1[[#This Row],[SumOfUnits]]*Table1[[#This Row],[Actuarial Factor 6/13/22]]</f>
        <v>119.25362073332012</v>
      </c>
    </row>
    <row r="3095" spans="1:18" x14ac:dyDescent="0.2">
      <c r="A3095" s="179" t="s">
        <v>135</v>
      </c>
      <c r="B3095" s="179" t="s">
        <v>669</v>
      </c>
      <c r="C3095" s="179" t="s">
        <v>381</v>
      </c>
      <c r="D3095" s="179" t="s">
        <v>184</v>
      </c>
      <c r="E3095" s="179" t="s">
        <v>787</v>
      </c>
      <c r="F3095" s="37">
        <v>29764.71</v>
      </c>
      <c r="G3095" s="179">
        <v>179</v>
      </c>
      <c r="H3095" s="179">
        <v>179</v>
      </c>
      <c r="I3095" s="37">
        <f>Table1[[#This Row],[SumOfPaid]]*Table1[[#This Row],[Actuarial Factor 6/13/22]]</f>
        <v>36020.938762010039</v>
      </c>
      <c r="J3095" s="33">
        <v>1.210189474784402</v>
      </c>
      <c r="K3095" s="180" t="s">
        <v>244</v>
      </c>
      <c r="L3095" s="180" t="s">
        <v>805</v>
      </c>
      <c r="M3095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95" s="181" t="str">
        <f>IFERROR(IF(Table1[[#This Row],[Medicare Rate in CR]]&gt;0,"Y","N"),"N")</f>
        <v>Y</v>
      </c>
      <c r="O3095" s="40">
        <f>Table1[[#This Row],[Medicare Rate in CR]]*Table1[[#This Row],[SumOfUnits]]*Table1[[#This Row],[Actuarial Factor 6/13/22]]</f>
        <v>48995.997317805755</v>
      </c>
      <c r="P309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48995.997317805755</v>
      </c>
      <c r="Q3095" s="40">
        <f>Table1[[#This Row],[Trended Medicare Pricing for all RHCs]]-Table1[[#This Row],[SumOfSFY23 Estimated Payment 6/13/2022]]</f>
        <v>12975.058555795717</v>
      </c>
      <c r="R3095" s="181">
        <f>Table1[[#This Row],[SumOfUnits]]*Table1[[#This Row],[Actuarial Factor 6/13/22]]</f>
        <v>216.62391598640795</v>
      </c>
    </row>
    <row r="3096" spans="1:18" x14ac:dyDescent="0.2">
      <c r="A3096" s="179" t="s">
        <v>135</v>
      </c>
      <c r="B3096" s="179" t="s">
        <v>669</v>
      </c>
      <c r="C3096" s="179" t="s">
        <v>381</v>
      </c>
      <c r="D3096" s="179" t="s">
        <v>2</v>
      </c>
      <c r="E3096" s="179" t="s">
        <v>800</v>
      </c>
      <c r="F3096" s="37">
        <v>580.38</v>
      </c>
      <c r="G3096" s="179">
        <v>3</v>
      </c>
      <c r="H3096" s="179">
        <v>3</v>
      </c>
      <c r="I3096" s="37">
        <f>Table1[[#This Row],[SumOfPaid]]*Table1[[#This Row],[Actuarial Factor 6/13/22]]</f>
        <v>763.62803204997931</v>
      </c>
      <c r="J3096" s="33">
        <v>1.3157380200040996</v>
      </c>
      <c r="K3096" s="180" t="s">
        <v>244</v>
      </c>
      <c r="L3096" s="180" t="s">
        <v>805</v>
      </c>
      <c r="M3096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96" s="181" t="str">
        <f>IFERROR(IF(Table1[[#This Row],[Medicare Rate in CR]]&gt;0,"Y","N"),"N")</f>
        <v>Y</v>
      </c>
      <c r="O3096" s="40">
        <f>Table1[[#This Row],[Medicare Rate in CR]]*Table1[[#This Row],[SumOfUnits]]*Table1[[#This Row],[Actuarial Factor 6/13/22]]</f>
        <v>892.7808760935817</v>
      </c>
      <c r="P309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892.7808760935817</v>
      </c>
      <c r="Q3096" s="40">
        <f>Table1[[#This Row],[Trended Medicare Pricing for all RHCs]]-Table1[[#This Row],[SumOfSFY23 Estimated Payment 6/13/2022]]</f>
        <v>129.15284404360239</v>
      </c>
      <c r="R3096" s="181">
        <f>Table1[[#This Row],[SumOfUnits]]*Table1[[#This Row],[Actuarial Factor 6/13/22]]</f>
        <v>3.9472140600122989</v>
      </c>
    </row>
    <row r="3097" spans="1:18" x14ac:dyDescent="0.2">
      <c r="A3097" s="179" t="s">
        <v>135</v>
      </c>
      <c r="B3097" s="179" t="s">
        <v>669</v>
      </c>
      <c r="C3097" s="179" t="s">
        <v>381</v>
      </c>
      <c r="D3097" s="179" t="s">
        <v>2</v>
      </c>
      <c r="E3097" s="179" t="s">
        <v>798</v>
      </c>
      <c r="F3097" s="37">
        <v>3886.8</v>
      </c>
      <c r="G3097" s="179">
        <v>22</v>
      </c>
      <c r="H3097" s="179">
        <v>22</v>
      </c>
      <c r="I3097" s="37">
        <f>Table1[[#This Row],[SumOfPaid]]*Table1[[#This Row],[Actuarial Factor 6/13/22]]</f>
        <v>5810.4154780695826</v>
      </c>
      <c r="J3097" s="33">
        <v>1.4949098173483539</v>
      </c>
      <c r="K3097" s="180" t="s">
        <v>244</v>
      </c>
      <c r="L3097" s="180" t="s">
        <v>805</v>
      </c>
      <c r="M3097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97" s="181" t="str">
        <f>IFERROR(IF(Table1[[#This Row],[Medicare Rate in CR]]&gt;0,"Y","N"),"N")</f>
        <v>Y</v>
      </c>
      <c r="O3097" s="40">
        <f>Table1[[#This Row],[Medicare Rate in CR]]*Table1[[#This Row],[SumOfUnits]]*Table1[[#This Row],[Actuarial Factor 6/13/22]]</f>
        <v>7438.6114547327152</v>
      </c>
      <c r="P309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7438.6114547327152</v>
      </c>
      <c r="Q3097" s="40">
        <f>Table1[[#This Row],[Trended Medicare Pricing for all RHCs]]-Table1[[#This Row],[SumOfSFY23 Estimated Payment 6/13/2022]]</f>
        <v>1628.1959766631326</v>
      </c>
      <c r="R3097" s="181">
        <f>Table1[[#This Row],[SumOfUnits]]*Table1[[#This Row],[Actuarial Factor 6/13/22]]</f>
        <v>32.888015981663784</v>
      </c>
    </row>
    <row r="3098" spans="1:18" x14ac:dyDescent="0.2">
      <c r="A3098" s="179" t="s">
        <v>135</v>
      </c>
      <c r="B3098" s="179" t="s">
        <v>669</v>
      </c>
      <c r="C3098" s="179" t="s">
        <v>381</v>
      </c>
      <c r="D3098" s="179" t="s">
        <v>2</v>
      </c>
      <c r="E3098" s="179" t="s">
        <v>799</v>
      </c>
      <c r="F3098" s="37">
        <v>3259.17</v>
      </c>
      <c r="G3098" s="179">
        <v>18</v>
      </c>
      <c r="H3098" s="179">
        <v>18</v>
      </c>
      <c r="I3098" s="37">
        <f>Table1[[#This Row],[SumOfPaid]]*Table1[[#This Row],[Actuarial Factor 6/13/22]]</f>
        <v>3877.3049120443561</v>
      </c>
      <c r="J3098" s="33">
        <v>1.1896602239356511</v>
      </c>
      <c r="K3098" s="180" t="s">
        <v>244</v>
      </c>
      <c r="L3098" s="180" t="s">
        <v>805</v>
      </c>
      <c r="M3098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98" s="181" t="str">
        <f>IFERROR(IF(Table1[[#This Row],[Medicare Rate in CR]]&gt;0,"Y","N"),"N")</f>
        <v>Y</v>
      </c>
      <c r="O3098" s="40">
        <f>Table1[[#This Row],[Medicare Rate in CR]]*Table1[[#This Row],[SumOfUnits]]*Table1[[#This Row],[Actuarial Factor 6/13/22]]</f>
        <v>4843.3922900957805</v>
      </c>
      <c r="P309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4843.3922900957805</v>
      </c>
      <c r="Q3098" s="40">
        <f>Table1[[#This Row],[Trended Medicare Pricing for all RHCs]]-Table1[[#This Row],[SumOfSFY23 Estimated Payment 6/13/2022]]</f>
        <v>966.08737805142437</v>
      </c>
      <c r="R3098" s="181">
        <f>Table1[[#This Row],[SumOfUnits]]*Table1[[#This Row],[Actuarial Factor 6/13/22]]</f>
        <v>21.413884030841718</v>
      </c>
    </row>
    <row r="3099" spans="1:18" x14ac:dyDescent="0.2">
      <c r="A3099" s="179" t="s">
        <v>135</v>
      </c>
      <c r="B3099" s="179" t="s">
        <v>669</v>
      </c>
      <c r="C3099" s="179" t="s">
        <v>381</v>
      </c>
      <c r="D3099" s="179" t="s">
        <v>185</v>
      </c>
      <c r="E3099" s="179" t="s">
        <v>794</v>
      </c>
      <c r="F3099" s="37">
        <v>3299.3399999999997</v>
      </c>
      <c r="G3099" s="179">
        <v>19</v>
      </c>
      <c r="H3099" s="179">
        <v>19</v>
      </c>
      <c r="I3099" s="37">
        <f>Table1[[#This Row],[SumOfPaid]]*Table1[[#This Row],[Actuarial Factor 6/13/22]]</f>
        <v>3735.4866127402379</v>
      </c>
      <c r="J3099" s="33">
        <v>1.1321920786400426</v>
      </c>
      <c r="K3099" s="180" t="s">
        <v>244</v>
      </c>
      <c r="L3099" s="180" t="s">
        <v>805</v>
      </c>
      <c r="M3099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099" s="181" t="str">
        <f>IFERROR(IF(Table1[[#This Row],[Medicare Rate in CR]]&gt;0,"Y","N"),"N")</f>
        <v>Y</v>
      </c>
      <c r="O3099" s="40">
        <f>Table1[[#This Row],[Medicare Rate in CR]]*Table1[[#This Row],[SumOfUnits]]*Table1[[#This Row],[Actuarial Factor 6/13/22]]</f>
        <v>4865.5048825892918</v>
      </c>
      <c r="P309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4865.5048825892918</v>
      </c>
      <c r="Q3099" s="40">
        <f>Table1[[#This Row],[Trended Medicare Pricing for all RHCs]]-Table1[[#This Row],[SumOfSFY23 Estimated Payment 6/13/2022]]</f>
        <v>1130.0182698490539</v>
      </c>
      <c r="R3099" s="181">
        <f>Table1[[#This Row],[SumOfUnits]]*Table1[[#This Row],[Actuarial Factor 6/13/22]]</f>
        <v>21.51164949416081</v>
      </c>
    </row>
    <row r="3100" spans="1:18" x14ac:dyDescent="0.2">
      <c r="A3100" s="179" t="s">
        <v>135</v>
      </c>
      <c r="B3100" s="179" t="s">
        <v>669</v>
      </c>
      <c r="C3100" s="179" t="s">
        <v>381</v>
      </c>
      <c r="D3100" s="179" t="s">
        <v>185</v>
      </c>
      <c r="E3100" s="179" t="s">
        <v>797</v>
      </c>
      <c r="F3100" s="37">
        <v>1628.0299999999997</v>
      </c>
      <c r="G3100" s="179">
        <v>10</v>
      </c>
      <c r="H3100" s="179">
        <v>10</v>
      </c>
      <c r="I3100" s="37">
        <f>Table1[[#This Row],[SumOfPaid]]*Table1[[#This Row],[Actuarial Factor 6/13/22]]</f>
        <v>1616.6344738363255</v>
      </c>
      <c r="J3100" s="33">
        <v>0.99300042003914291</v>
      </c>
      <c r="K3100" s="180" t="s">
        <v>244</v>
      </c>
      <c r="L3100" s="180" t="s">
        <v>805</v>
      </c>
      <c r="M3100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00" s="181" t="str">
        <f>IFERROR(IF(Table1[[#This Row],[Medicare Rate in CR]]&gt;0,"Y","N"),"N")</f>
        <v>Y</v>
      </c>
      <c r="O3100" s="40">
        <f>Table1[[#This Row],[Medicare Rate in CR]]*Table1[[#This Row],[SumOfUnits]]*Table1[[#This Row],[Actuarial Factor 6/13/22]]</f>
        <v>2245.9683500445335</v>
      </c>
      <c r="P310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2245.9683500445335</v>
      </c>
      <c r="Q3100" s="40">
        <f>Table1[[#This Row],[Trended Medicare Pricing for all RHCs]]-Table1[[#This Row],[SumOfSFY23 Estimated Payment 6/13/2022]]</f>
        <v>629.33387620820804</v>
      </c>
      <c r="R3100" s="181">
        <f>Table1[[#This Row],[SumOfUnits]]*Table1[[#This Row],[Actuarial Factor 6/13/22]]</f>
        <v>9.9300042003914299</v>
      </c>
    </row>
    <row r="3101" spans="1:18" x14ac:dyDescent="0.2">
      <c r="A3101" s="179" t="s">
        <v>135</v>
      </c>
      <c r="B3101" s="179" t="s">
        <v>669</v>
      </c>
      <c r="C3101" s="179" t="s">
        <v>381</v>
      </c>
      <c r="D3101" s="179" t="s">
        <v>185</v>
      </c>
      <c r="E3101" s="179" t="s">
        <v>796</v>
      </c>
      <c r="F3101" s="37">
        <v>2947.42</v>
      </c>
      <c r="G3101" s="179">
        <v>17</v>
      </c>
      <c r="H3101" s="179">
        <v>17</v>
      </c>
      <c r="I3101" s="37">
        <f>Table1[[#This Row],[SumOfPaid]]*Table1[[#This Row],[Actuarial Factor 6/13/22]]</f>
        <v>2402.008426963409</v>
      </c>
      <c r="J3101" s="33">
        <v>0.81495288318712933</v>
      </c>
      <c r="K3101" s="180" t="s">
        <v>244</v>
      </c>
      <c r="L3101" s="180" t="s">
        <v>805</v>
      </c>
      <c r="M3101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01" s="181" t="str">
        <f>IFERROR(IF(Table1[[#This Row],[Medicare Rate in CR]]&gt;0,"Y","N"),"N")</f>
        <v>Y</v>
      </c>
      <c r="O3101" s="40">
        <f>Table1[[#This Row],[Medicare Rate in CR]]*Table1[[#This Row],[SumOfUnits]]*Table1[[#This Row],[Actuarial Factor 6/13/22]]</f>
        <v>3133.5427330275033</v>
      </c>
      <c r="P310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3133.5427330275033</v>
      </c>
      <c r="Q3101" s="40">
        <f>Table1[[#This Row],[Trended Medicare Pricing for all RHCs]]-Table1[[#This Row],[SumOfSFY23 Estimated Payment 6/13/2022]]</f>
        <v>731.53430606409438</v>
      </c>
      <c r="R3101" s="181">
        <f>Table1[[#This Row],[SumOfUnits]]*Table1[[#This Row],[Actuarial Factor 6/13/22]]</f>
        <v>13.854199014181198</v>
      </c>
    </row>
    <row r="3102" spans="1:18" x14ac:dyDescent="0.2">
      <c r="A3102" s="179" t="s">
        <v>135</v>
      </c>
      <c r="B3102" s="179" t="s">
        <v>669</v>
      </c>
      <c r="C3102" s="179" t="s">
        <v>381</v>
      </c>
      <c r="D3102" s="179" t="s">
        <v>185</v>
      </c>
      <c r="E3102" s="179" t="s">
        <v>795</v>
      </c>
      <c r="F3102" s="37">
        <v>34629.56</v>
      </c>
      <c r="G3102" s="179">
        <v>206</v>
      </c>
      <c r="H3102" s="179">
        <v>206</v>
      </c>
      <c r="I3102" s="37">
        <f>Table1[[#This Row],[SumOfPaid]]*Table1[[#This Row],[Actuarial Factor 6/13/22]]</f>
        <v>41654.942896332715</v>
      </c>
      <c r="J3102" s="33">
        <v>1.2028724273809057</v>
      </c>
      <c r="K3102" s="180" t="s">
        <v>244</v>
      </c>
      <c r="L3102" s="180" t="s">
        <v>805</v>
      </c>
      <c r="M3102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02" s="181" t="str">
        <f>IFERROR(IF(Table1[[#This Row],[Medicare Rate in CR]]&gt;0,"Y","N"),"N")</f>
        <v>Y</v>
      </c>
      <c r="O3102" s="40">
        <f>Table1[[#This Row],[Medicare Rate in CR]]*Table1[[#This Row],[SumOfUnits]]*Table1[[#This Row],[Actuarial Factor 6/13/22]]</f>
        <v>56045.53123875273</v>
      </c>
      <c r="P310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56045.53123875273</v>
      </c>
      <c r="Q3102" s="40">
        <f>Table1[[#This Row],[Trended Medicare Pricing for all RHCs]]-Table1[[#This Row],[SumOfSFY23 Estimated Payment 6/13/2022]]</f>
        <v>14390.588342420015</v>
      </c>
      <c r="R3102" s="181">
        <f>Table1[[#This Row],[SumOfUnits]]*Table1[[#This Row],[Actuarial Factor 6/13/22]]</f>
        <v>247.79172004046657</v>
      </c>
    </row>
    <row r="3103" spans="1:18" x14ac:dyDescent="0.2">
      <c r="A3103" s="179" t="s">
        <v>135</v>
      </c>
      <c r="B3103" s="179" t="s">
        <v>669</v>
      </c>
      <c r="C3103" s="179" t="s">
        <v>364</v>
      </c>
      <c r="D3103" s="179" t="s">
        <v>184</v>
      </c>
      <c r="E3103" s="179" t="s">
        <v>787</v>
      </c>
      <c r="F3103" s="37">
        <v>168.67</v>
      </c>
      <c r="G3103" s="179">
        <v>1</v>
      </c>
      <c r="H3103" s="179">
        <v>1</v>
      </c>
      <c r="I3103" s="37">
        <f>Table1[[#This Row],[SumOfPaid]]*Table1[[#This Row],[Actuarial Factor 6/13/22]]</f>
        <v>209.98337605473188</v>
      </c>
      <c r="J3103" s="33">
        <v>1.2449361241165109</v>
      </c>
      <c r="K3103" s="180" t="s">
        <v>244</v>
      </c>
      <c r="L3103" s="180" t="s">
        <v>805</v>
      </c>
      <c r="M3103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03" s="181" t="str">
        <f>IFERROR(IF(Table1[[#This Row],[Medicare Rate in CR]]&gt;0,"Y","N"),"N")</f>
        <v>Y</v>
      </c>
      <c r="O3103" s="40">
        <f>Table1[[#This Row],[Medicare Rate in CR]]*Table1[[#This Row],[SumOfUnits]]*Table1[[#This Row],[Actuarial Factor 6/13/22]]</f>
        <v>281.57965255267243</v>
      </c>
      <c r="P310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281.57965255267243</v>
      </c>
      <c r="Q3103" s="40">
        <f>Table1[[#This Row],[Trended Medicare Pricing for all RHCs]]-Table1[[#This Row],[SumOfSFY23 Estimated Payment 6/13/2022]]</f>
        <v>71.596276497940551</v>
      </c>
      <c r="R3103" s="181">
        <f>Table1[[#This Row],[SumOfUnits]]*Table1[[#This Row],[Actuarial Factor 6/13/22]]</f>
        <v>1.2449361241165109</v>
      </c>
    </row>
    <row r="3104" spans="1:18" x14ac:dyDescent="0.2">
      <c r="A3104" s="179" t="s">
        <v>135</v>
      </c>
      <c r="B3104" s="179" t="s">
        <v>669</v>
      </c>
      <c r="C3104" s="179" t="s">
        <v>249</v>
      </c>
      <c r="D3104" s="179" t="s">
        <v>184</v>
      </c>
      <c r="E3104" s="179" t="s">
        <v>792</v>
      </c>
      <c r="F3104" s="37">
        <v>1712</v>
      </c>
      <c r="G3104" s="179">
        <v>10</v>
      </c>
      <c r="H3104" s="179">
        <v>10</v>
      </c>
      <c r="I3104" s="37">
        <f>Table1[[#This Row],[SumOfPaid]]*Table1[[#This Row],[Actuarial Factor 6/13/22]]</f>
        <v>2603.4813876730304</v>
      </c>
      <c r="J3104" s="33">
        <v>1.5207251096220973</v>
      </c>
      <c r="K3104" s="180" t="s">
        <v>244</v>
      </c>
      <c r="L3104" s="180" t="s">
        <v>805</v>
      </c>
      <c r="M3104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04" s="181" t="str">
        <f>IFERROR(IF(Table1[[#This Row],[Medicare Rate in CR]]&gt;0,"Y","N"),"N")</f>
        <v>Y</v>
      </c>
      <c r="O3104" s="40">
        <f>Table1[[#This Row],[Medicare Rate in CR]]*Table1[[#This Row],[SumOfUnits]]*Table1[[#This Row],[Actuarial Factor 6/13/22]]</f>
        <v>3439.57605294326</v>
      </c>
      <c r="P310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3439.57605294326</v>
      </c>
      <c r="Q3104" s="40">
        <f>Table1[[#This Row],[Trended Medicare Pricing for all RHCs]]-Table1[[#This Row],[SumOfSFY23 Estimated Payment 6/13/2022]]</f>
        <v>836.0946652702296</v>
      </c>
      <c r="R3104" s="181">
        <f>Table1[[#This Row],[SumOfUnits]]*Table1[[#This Row],[Actuarial Factor 6/13/22]]</f>
        <v>15.207251096220972</v>
      </c>
    </row>
    <row r="3105" spans="1:18" x14ac:dyDescent="0.2">
      <c r="A3105" s="179" t="s">
        <v>135</v>
      </c>
      <c r="B3105" s="179" t="s">
        <v>669</v>
      </c>
      <c r="C3105" s="179" t="s">
        <v>249</v>
      </c>
      <c r="D3105" s="179" t="s">
        <v>184</v>
      </c>
      <c r="E3105" s="179" t="s">
        <v>786</v>
      </c>
      <c r="F3105" s="37">
        <v>1062.1399999999999</v>
      </c>
      <c r="G3105" s="179">
        <v>7</v>
      </c>
      <c r="H3105" s="179">
        <v>7</v>
      </c>
      <c r="I3105" s="37">
        <f>Table1[[#This Row],[SumOfPaid]]*Table1[[#This Row],[Actuarial Factor 6/13/22]]</f>
        <v>1616.7661173081704</v>
      </c>
      <c r="J3105" s="33">
        <v>1.5221779777695694</v>
      </c>
      <c r="K3105" s="180" t="s">
        <v>244</v>
      </c>
      <c r="L3105" s="180" t="s">
        <v>805</v>
      </c>
      <c r="M3105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05" s="181" t="str">
        <f>IFERROR(IF(Table1[[#This Row],[Medicare Rate in CR]]&gt;0,"Y","N"),"N")</f>
        <v>Y</v>
      </c>
      <c r="O3105" s="40">
        <f>Table1[[#This Row],[Medicare Rate in CR]]*Table1[[#This Row],[SumOfUnits]]*Table1[[#This Row],[Actuarial Factor 6/13/22]]</f>
        <v>2410.0035050834485</v>
      </c>
      <c r="P310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2410.0035050834485</v>
      </c>
      <c r="Q3105" s="40">
        <f>Table1[[#This Row],[Trended Medicare Pricing for all RHCs]]-Table1[[#This Row],[SumOfSFY23 Estimated Payment 6/13/2022]]</f>
        <v>793.23738777527819</v>
      </c>
      <c r="R3105" s="181">
        <f>Table1[[#This Row],[SumOfUnits]]*Table1[[#This Row],[Actuarial Factor 6/13/22]]</f>
        <v>10.655245844386986</v>
      </c>
    </row>
    <row r="3106" spans="1:18" x14ac:dyDescent="0.2">
      <c r="A3106" s="179" t="s">
        <v>135</v>
      </c>
      <c r="B3106" s="179" t="s">
        <v>669</v>
      </c>
      <c r="C3106" s="179" t="s">
        <v>249</v>
      </c>
      <c r="D3106" s="179" t="s">
        <v>184</v>
      </c>
      <c r="E3106" s="179" t="s">
        <v>790</v>
      </c>
      <c r="F3106" s="37">
        <v>1195.8700000000001</v>
      </c>
      <c r="G3106" s="179">
        <v>7</v>
      </c>
      <c r="H3106" s="179">
        <v>7</v>
      </c>
      <c r="I3106" s="37">
        <f>Table1[[#This Row],[SumOfPaid]]*Table1[[#This Row],[Actuarial Factor 6/13/22]]</f>
        <v>2675.3470577271696</v>
      </c>
      <c r="J3106" s="33">
        <v>2.2371554246926251</v>
      </c>
      <c r="K3106" s="180" t="s">
        <v>244</v>
      </c>
      <c r="L3106" s="180" t="s">
        <v>805</v>
      </c>
      <c r="M3106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06" s="181" t="str">
        <f>IFERROR(IF(Table1[[#This Row],[Medicare Rate in CR]]&gt;0,"Y","N"),"N")</f>
        <v>Y</v>
      </c>
      <c r="O3106" s="40">
        <f>Table1[[#This Row],[Medicare Rate in CR]]*Table1[[#This Row],[SumOfUnits]]*Table1[[#This Row],[Actuarial Factor 6/13/22]]</f>
        <v>3541.9986976988457</v>
      </c>
      <c r="P310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3541.9986976988457</v>
      </c>
      <c r="Q3106" s="40">
        <f>Table1[[#This Row],[Trended Medicare Pricing for all RHCs]]-Table1[[#This Row],[SumOfSFY23 Estimated Payment 6/13/2022]]</f>
        <v>866.6516399716761</v>
      </c>
      <c r="R3106" s="181">
        <f>Table1[[#This Row],[SumOfUnits]]*Table1[[#This Row],[Actuarial Factor 6/13/22]]</f>
        <v>15.660087972848375</v>
      </c>
    </row>
    <row r="3107" spans="1:18" x14ac:dyDescent="0.2">
      <c r="A3107" s="179" t="s">
        <v>135</v>
      </c>
      <c r="B3107" s="179" t="s">
        <v>669</v>
      </c>
      <c r="C3107" s="179" t="s">
        <v>249</v>
      </c>
      <c r="D3107" s="179" t="s">
        <v>184</v>
      </c>
      <c r="E3107" s="179" t="s">
        <v>789</v>
      </c>
      <c r="F3107" s="37">
        <v>1198.4000000000001</v>
      </c>
      <c r="G3107" s="179">
        <v>7</v>
      </c>
      <c r="H3107" s="179">
        <v>7</v>
      </c>
      <c r="I3107" s="37">
        <f>Table1[[#This Row],[SumOfPaid]]*Table1[[#This Row],[Actuarial Factor 6/13/22]]</f>
        <v>1859.8846718056805</v>
      </c>
      <c r="J3107" s="33">
        <v>1.551973190759079</v>
      </c>
      <c r="K3107" s="180" t="s">
        <v>244</v>
      </c>
      <c r="L3107" s="180" t="s">
        <v>805</v>
      </c>
      <c r="M3107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07" s="181" t="str">
        <f>IFERROR(IF(Table1[[#This Row],[Medicare Rate in CR]]&gt;0,"Y","N"),"N")</f>
        <v>Y</v>
      </c>
      <c r="O3107" s="40">
        <f>Table1[[#This Row],[Medicare Rate in CR]]*Table1[[#This Row],[SumOfUnits]]*Table1[[#This Row],[Actuarial Factor 6/13/22]]</f>
        <v>2457.1770740012194</v>
      </c>
      <c r="P310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2457.1770740012194</v>
      </c>
      <c r="Q3107" s="40">
        <f>Table1[[#This Row],[Trended Medicare Pricing for all RHCs]]-Table1[[#This Row],[SumOfSFY23 Estimated Payment 6/13/2022]]</f>
        <v>597.2924021955389</v>
      </c>
      <c r="R3107" s="181">
        <f>Table1[[#This Row],[SumOfUnits]]*Table1[[#This Row],[Actuarial Factor 6/13/22]]</f>
        <v>10.863812335313554</v>
      </c>
    </row>
    <row r="3108" spans="1:18" x14ac:dyDescent="0.2">
      <c r="A3108" s="179" t="s">
        <v>135</v>
      </c>
      <c r="B3108" s="179" t="s">
        <v>669</v>
      </c>
      <c r="C3108" s="179" t="s">
        <v>249</v>
      </c>
      <c r="D3108" s="179" t="s">
        <v>184</v>
      </c>
      <c r="E3108" s="179" t="s">
        <v>788</v>
      </c>
      <c r="F3108" s="37">
        <v>506.01</v>
      </c>
      <c r="G3108" s="179">
        <v>3</v>
      </c>
      <c r="H3108" s="179">
        <v>3</v>
      </c>
      <c r="I3108" s="37">
        <f>Table1[[#This Row],[SumOfPaid]]*Table1[[#This Row],[Actuarial Factor 6/13/22]]</f>
        <v>1019.2662786904701</v>
      </c>
      <c r="J3108" s="33">
        <v>2.0143204258620782</v>
      </c>
      <c r="K3108" s="180" t="s">
        <v>244</v>
      </c>
      <c r="L3108" s="180" t="s">
        <v>805</v>
      </c>
      <c r="M3108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08" s="181" t="str">
        <f>IFERROR(IF(Table1[[#This Row],[Medicare Rate in CR]]&gt;0,"Y","N"),"N")</f>
        <v>Y</v>
      </c>
      <c r="O3108" s="40">
        <f>Table1[[#This Row],[Medicare Rate in CR]]*Table1[[#This Row],[SumOfUnits]]*Table1[[#This Row],[Actuarial Factor 6/13/22]]</f>
        <v>1366.7969817644544</v>
      </c>
      <c r="P310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1366.7969817644544</v>
      </c>
      <c r="Q3108" s="40">
        <f>Table1[[#This Row],[Trended Medicare Pricing for all RHCs]]-Table1[[#This Row],[SumOfSFY23 Estimated Payment 6/13/2022]]</f>
        <v>347.53070307398423</v>
      </c>
      <c r="R3108" s="181">
        <f>Table1[[#This Row],[SumOfUnits]]*Table1[[#This Row],[Actuarial Factor 6/13/22]]</f>
        <v>6.0429612775862349</v>
      </c>
    </row>
    <row r="3109" spans="1:18" x14ac:dyDescent="0.2">
      <c r="A3109" s="179" t="s">
        <v>135</v>
      </c>
      <c r="B3109" s="179" t="s">
        <v>669</v>
      </c>
      <c r="C3109" s="179" t="s">
        <v>249</v>
      </c>
      <c r="D3109" s="179" t="s">
        <v>184</v>
      </c>
      <c r="E3109" s="179" t="s">
        <v>787</v>
      </c>
      <c r="F3109" s="37">
        <v>1022.14</v>
      </c>
      <c r="G3109" s="179">
        <v>6</v>
      </c>
      <c r="H3109" s="179">
        <v>6</v>
      </c>
      <c r="I3109" s="37">
        <f>Table1[[#This Row],[SumOfPaid]]*Table1[[#This Row],[Actuarial Factor 6/13/22]]</f>
        <v>1277.292746574102</v>
      </c>
      <c r="J3109" s="33">
        <v>1.2496260263506975</v>
      </c>
      <c r="K3109" s="180" t="s">
        <v>244</v>
      </c>
      <c r="L3109" s="180" t="s">
        <v>805</v>
      </c>
      <c r="M3109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09" s="181" t="str">
        <f>IFERROR(IF(Table1[[#This Row],[Medicare Rate in CR]]&gt;0,"Y","N"),"N")</f>
        <v>Y</v>
      </c>
      <c r="O3109" s="40">
        <f>Table1[[#This Row],[Medicare Rate in CR]]*Table1[[#This Row],[SumOfUnits]]*Table1[[#This Row],[Actuarial Factor 6/13/22]]</f>
        <v>1695.8424878400044</v>
      </c>
      <c r="P310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1695.8424878400044</v>
      </c>
      <c r="Q3109" s="40">
        <f>Table1[[#This Row],[Trended Medicare Pricing for all RHCs]]-Table1[[#This Row],[SumOfSFY23 Estimated Payment 6/13/2022]]</f>
        <v>418.54974126590241</v>
      </c>
      <c r="R3109" s="181">
        <f>Table1[[#This Row],[SumOfUnits]]*Table1[[#This Row],[Actuarial Factor 6/13/22]]</f>
        <v>7.4977561581041847</v>
      </c>
    </row>
    <row r="3110" spans="1:18" x14ac:dyDescent="0.2">
      <c r="A3110" s="179" t="s">
        <v>135</v>
      </c>
      <c r="B3110" s="179" t="s">
        <v>669</v>
      </c>
      <c r="C3110" s="179" t="s">
        <v>249</v>
      </c>
      <c r="D3110" s="179" t="s">
        <v>185</v>
      </c>
      <c r="E3110" s="179" t="s">
        <v>607</v>
      </c>
      <c r="F3110" s="37">
        <v>339.87</v>
      </c>
      <c r="G3110" s="179">
        <v>2</v>
      </c>
      <c r="H3110" s="179">
        <v>2</v>
      </c>
      <c r="I3110" s="37">
        <f>Table1[[#This Row],[SumOfPaid]]*Table1[[#This Row],[Actuarial Factor 6/13/22]]</f>
        <v>513.97707247091626</v>
      </c>
      <c r="J3110" s="33">
        <v>1.5122754949566488</v>
      </c>
      <c r="K3110" s="180" t="s">
        <v>244</v>
      </c>
      <c r="L3110" s="180" t="s">
        <v>805</v>
      </c>
      <c r="M3110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10" s="181" t="str">
        <f>IFERROR(IF(Table1[[#This Row],[Medicare Rate in CR]]&gt;0,"Y","N"),"N")</f>
        <v>Y</v>
      </c>
      <c r="O3110" s="40">
        <f>Table1[[#This Row],[Medicare Rate in CR]]*Table1[[#This Row],[SumOfUnits]]*Table1[[#This Row],[Actuarial Factor 6/13/22]]</f>
        <v>684.09294289858963</v>
      </c>
      <c r="P311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684.09294289858963</v>
      </c>
      <c r="Q3110" s="40">
        <f>Table1[[#This Row],[Trended Medicare Pricing for all RHCs]]-Table1[[#This Row],[SumOfSFY23 Estimated Payment 6/13/2022]]</f>
        <v>170.11587042767337</v>
      </c>
      <c r="R3110" s="181">
        <f>Table1[[#This Row],[SumOfUnits]]*Table1[[#This Row],[Actuarial Factor 6/13/22]]</f>
        <v>3.0245509899132976</v>
      </c>
    </row>
    <row r="3111" spans="1:18" x14ac:dyDescent="0.2">
      <c r="A3111" s="179" t="s">
        <v>135</v>
      </c>
      <c r="B3111" s="179" t="s">
        <v>669</v>
      </c>
      <c r="C3111" s="179" t="s">
        <v>249</v>
      </c>
      <c r="D3111" s="179" t="s">
        <v>185</v>
      </c>
      <c r="E3111" s="179" t="s">
        <v>795</v>
      </c>
      <c r="F3111" s="37">
        <v>1699.35</v>
      </c>
      <c r="G3111" s="179">
        <v>10</v>
      </c>
      <c r="H3111" s="179">
        <v>10</v>
      </c>
      <c r="I3111" s="37">
        <f>Table1[[#This Row],[SumOfPaid]]*Table1[[#This Row],[Actuarial Factor 6/13/22]]</f>
        <v>1937.7316053653603</v>
      </c>
      <c r="J3111" s="33">
        <v>1.1402781094920766</v>
      </c>
      <c r="K3111" s="180" t="s">
        <v>244</v>
      </c>
      <c r="L3111" s="180" t="s">
        <v>805</v>
      </c>
      <c r="M3111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11" s="181" t="str">
        <f>IFERROR(IF(Table1[[#This Row],[Medicare Rate in CR]]&gt;0,"Y","N"),"N")</f>
        <v>Y</v>
      </c>
      <c r="O3111" s="40">
        <f>Table1[[#This Row],[Medicare Rate in CR]]*Table1[[#This Row],[SumOfUnits]]*Table1[[#This Row],[Actuarial Factor 6/13/22]]</f>
        <v>2579.0810280491792</v>
      </c>
      <c r="P311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2579.0810280491792</v>
      </c>
      <c r="Q3111" s="40">
        <f>Table1[[#This Row],[Trended Medicare Pricing for all RHCs]]-Table1[[#This Row],[SumOfSFY23 Estimated Payment 6/13/2022]]</f>
        <v>641.34942268381883</v>
      </c>
      <c r="R3111" s="181">
        <f>Table1[[#This Row],[SumOfUnits]]*Table1[[#This Row],[Actuarial Factor 6/13/22]]</f>
        <v>11.402781094920766</v>
      </c>
    </row>
    <row r="3112" spans="1:18" x14ac:dyDescent="0.2">
      <c r="A3112" s="179" t="s">
        <v>135</v>
      </c>
      <c r="B3112" s="179" t="s">
        <v>669</v>
      </c>
      <c r="C3112" s="179" t="s">
        <v>192</v>
      </c>
      <c r="D3112" s="179" t="s">
        <v>184</v>
      </c>
      <c r="E3112" s="179" t="s">
        <v>792</v>
      </c>
      <c r="F3112" s="37">
        <v>168.67</v>
      </c>
      <c r="G3112" s="179">
        <v>1</v>
      </c>
      <c r="H3112" s="179">
        <v>1</v>
      </c>
      <c r="I3112" s="37">
        <f>Table1[[#This Row],[SumOfPaid]]*Table1[[#This Row],[Actuarial Factor 6/13/22]]</f>
        <v>228.24236771064764</v>
      </c>
      <c r="J3112" s="33">
        <v>1.3531888759746704</v>
      </c>
      <c r="K3112" s="180" t="s">
        <v>244</v>
      </c>
      <c r="L3112" s="180" t="s">
        <v>805</v>
      </c>
      <c r="M3112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12" s="181" t="str">
        <f>IFERROR(IF(Table1[[#This Row],[Medicare Rate in CR]]&gt;0,"Y","N"),"N")</f>
        <v>Y</v>
      </c>
      <c r="O3112" s="40">
        <f>Table1[[#This Row],[Medicare Rate in CR]]*Table1[[#This Row],[SumOfUnits]]*Table1[[#This Row],[Actuarial Factor 6/13/22]]</f>
        <v>306.06425996795099</v>
      </c>
      <c r="P311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306.06425996795099</v>
      </c>
      <c r="Q3112" s="40">
        <f>Table1[[#This Row],[Trended Medicare Pricing for all RHCs]]-Table1[[#This Row],[SumOfSFY23 Estimated Payment 6/13/2022]]</f>
        <v>77.821892257303347</v>
      </c>
      <c r="R3112" s="181">
        <f>Table1[[#This Row],[SumOfUnits]]*Table1[[#This Row],[Actuarial Factor 6/13/22]]</f>
        <v>1.3531888759746704</v>
      </c>
    </row>
    <row r="3113" spans="1:18" x14ac:dyDescent="0.2">
      <c r="A3113" s="179" t="s">
        <v>135</v>
      </c>
      <c r="B3113" s="179" t="s">
        <v>669</v>
      </c>
      <c r="C3113" s="179" t="s">
        <v>192</v>
      </c>
      <c r="D3113" s="179" t="s">
        <v>184</v>
      </c>
      <c r="E3113" s="179" t="s">
        <v>786</v>
      </c>
      <c r="F3113" s="37">
        <v>679.74</v>
      </c>
      <c r="G3113" s="179">
        <v>4</v>
      </c>
      <c r="H3113" s="179">
        <v>4</v>
      </c>
      <c r="I3113" s="37">
        <f>Table1[[#This Row],[SumOfPaid]]*Table1[[#This Row],[Actuarial Factor 6/13/22]]</f>
        <v>890.73501615304463</v>
      </c>
      <c r="J3113" s="33">
        <v>1.3104054729058825</v>
      </c>
      <c r="K3113" s="180" t="s">
        <v>244</v>
      </c>
      <c r="L3113" s="180" t="s">
        <v>805</v>
      </c>
      <c r="M3113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13" s="181" t="str">
        <f>IFERROR(IF(Table1[[#This Row],[Medicare Rate in CR]]&gt;0,"Y","N"),"N")</f>
        <v>Y</v>
      </c>
      <c r="O3113" s="40">
        <f>Table1[[#This Row],[Medicare Rate in CR]]*Table1[[#This Row],[SumOfUnits]]*Table1[[#This Row],[Actuarial Factor 6/13/22]]</f>
        <v>1185.55003944741</v>
      </c>
      <c r="P311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1185.55003944741</v>
      </c>
      <c r="Q3113" s="40">
        <f>Table1[[#This Row],[Trended Medicare Pricing for all RHCs]]-Table1[[#This Row],[SumOfSFY23 Estimated Payment 6/13/2022]]</f>
        <v>294.81502329436535</v>
      </c>
      <c r="R3113" s="181">
        <f>Table1[[#This Row],[SumOfUnits]]*Table1[[#This Row],[Actuarial Factor 6/13/22]]</f>
        <v>5.24162189162353</v>
      </c>
    </row>
    <row r="3114" spans="1:18" x14ac:dyDescent="0.2">
      <c r="A3114" s="179" t="s">
        <v>135</v>
      </c>
      <c r="B3114" s="179" t="s">
        <v>669</v>
      </c>
      <c r="C3114" s="179" t="s">
        <v>192</v>
      </c>
      <c r="D3114" s="179" t="s">
        <v>184</v>
      </c>
      <c r="E3114" s="179" t="s">
        <v>790</v>
      </c>
      <c r="F3114" s="37">
        <v>1012.02</v>
      </c>
      <c r="G3114" s="179">
        <v>6</v>
      </c>
      <c r="H3114" s="179">
        <v>6</v>
      </c>
      <c r="I3114" s="37">
        <f>Table1[[#This Row],[SumOfPaid]]*Table1[[#This Row],[Actuarial Factor 6/13/22]]</f>
        <v>1974.063640667782</v>
      </c>
      <c r="J3114" s="33">
        <v>1.9506172216633881</v>
      </c>
      <c r="K3114" s="180" t="s">
        <v>244</v>
      </c>
      <c r="L3114" s="180" t="s">
        <v>805</v>
      </c>
      <c r="M3114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14" s="181" t="str">
        <f>IFERROR(IF(Table1[[#This Row],[Medicare Rate in CR]]&gt;0,"Y","N"),"N")</f>
        <v>Y</v>
      </c>
      <c r="O3114" s="40">
        <f>Table1[[#This Row],[Medicare Rate in CR]]*Table1[[#This Row],[SumOfUnits]]*Table1[[#This Row],[Actuarial Factor 6/13/22]]</f>
        <v>2647.1436191749508</v>
      </c>
      <c r="P311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2647.1436191749508</v>
      </c>
      <c r="Q3114" s="40">
        <f>Table1[[#This Row],[Trended Medicare Pricing for all RHCs]]-Table1[[#This Row],[SumOfSFY23 Estimated Payment 6/13/2022]]</f>
        <v>673.07997850716879</v>
      </c>
      <c r="R3114" s="181">
        <f>Table1[[#This Row],[SumOfUnits]]*Table1[[#This Row],[Actuarial Factor 6/13/22]]</f>
        <v>11.703703329980328</v>
      </c>
    </row>
    <row r="3115" spans="1:18" x14ac:dyDescent="0.2">
      <c r="A3115" s="179" t="s">
        <v>135</v>
      </c>
      <c r="B3115" s="179" t="s">
        <v>669</v>
      </c>
      <c r="C3115" s="179" t="s">
        <v>192</v>
      </c>
      <c r="D3115" s="179" t="s">
        <v>184</v>
      </c>
      <c r="E3115" s="179" t="s">
        <v>789</v>
      </c>
      <c r="F3115" s="37">
        <v>2389.21</v>
      </c>
      <c r="G3115" s="179">
        <v>14</v>
      </c>
      <c r="H3115" s="179">
        <v>14</v>
      </c>
      <c r="I3115" s="37">
        <f>Table1[[#This Row],[SumOfPaid]]*Table1[[#This Row],[Actuarial Factor 6/13/22]]</f>
        <v>3294.9744668579624</v>
      </c>
      <c r="J3115" s="33">
        <v>1.3791062597502783</v>
      </c>
      <c r="K3115" s="180" t="s">
        <v>244</v>
      </c>
      <c r="L3115" s="180" t="s">
        <v>805</v>
      </c>
      <c r="M3115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15" s="181" t="str">
        <f>IFERROR(IF(Table1[[#This Row],[Medicare Rate in CR]]&gt;0,"Y","N"),"N")</f>
        <v>Y</v>
      </c>
      <c r="O3115" s="40">
        <f>Table1[[#This Row],[Medicare Rate in CR]]*Table1[[#This Row],[SumOfUnits]]*Table1[[#This Row],[Actuarial Factor 6/13/22]]</f>
        <v>4366.9675536244513</v>
      </c>
      <c r="P311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4366.9675536244513</v>
      </c>
      <c r="Q3115" s="40">
        <f>Table1[[#This Row],[Trended Medicare Pricing for all RHCs]]-Table1[[#This Row],[SumOfSFY23 Estimated Payment 6/13/2022]]</f>
        <v>1071.9930867664889</v>
      </c>
      <c r="R3115" s="181">
        <f>Table1[[#This Row],[SumOfUnits]]*Table1[[#This Row],[Actuarial Factor 6/13/22]]</f>
        <v>19.307487636503897</v>
      </c>
    </row>
    <row r="3116" spans="1:18" x14ac:dyDescent="0.2">
      <c r="A3116" s="179" t="s">
        <v>135</v>
      </c>
      <c r="B3116" s="179" t="s">
        <v>669</v>
      </c>
      <c r="C3116" s="179" t="s">
        <v>192</v>
      </c>
      <c r="D3116" s="179" t="s">
        <v>184</v>
      </c>
      <c r="E3116" s="179" t="s">
        <v>788</v>
      </c>
      <c r="F3116" s="37">
        <v>850.94</v>
      </c>
      <c r="G3116" s="179">
        <v>5</v>
      </c>
      <c r="H3116" s="179">
        <v>5</v>
      </c>
      <c r="I3116" s="37">
        <f>Table1[[#This Row],[SumOfPaid]]*Table1[[#This Row],[Actuarial Factor 6/13/22]]</f>
        <v>1620.7582474224234</v>
      </c>
      <c r="J3116" s="33">
        <v>1.9046680699255216</v>
      </c>
      <c r="K3116" s="180" t="s">
        <v>244</v>
      </c>
      <c r="L3116" s="180" t="s">
        <v>805</v>
      </c>
      <c r="M3116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16" s="181" t="str">
        <f>IFERROR(IF(Table1[[#This Row],[Medicare Rate in CR]]&gt;0,"Y","N"),"N")</f>
        <v>Y</v>
      </c>
      <c r="O3116" s="40">
        <f>Table1[[#This Row],[Medicare Rate in CR]]*Table1[[#This Row],[SumOfUnits]]*Table1[[#This Row],[Actuarial Factor 6/13/22]]</f>
        <v>2153.9891202787726</v>
      </c>
      <c r="P311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2153.9891202787726</v>
      </c>
      <c r="Q3116" s="40">
        <f>Table1[[#This Row],[Trended Medicare Pricing for all RHCs]]-Table1[[#This Row],[SumOfSFY23 Estimated Payment 6/13/2022]]</f>
        <v>533.23087285634915</v>
      </c>
      <c r="R3116" s="181">
        <f>Table1[[#This Row],[SumOfUnits]]*Table1[[#This Row],[Actuarial Factor 6/13/22]]</f>
        <v>9.5233403496276079</v>
      </c>
    </row>
    <row r="3117" spans="1:18" x14ac:dyDescent="0.2">
      <c r="A3117" s="179" t="s">
        <v>135</v>
      </c>
      <c r="B3117" s="179" t="s">
        <v>669</v>
      </c>
      <c r="C3117" s="179" t="s">
        <v>192</v>
      </c>
      <c r="D3117" s="179" t="s">
        <v>184</v>
      </c>
      <c r="E3117" s="179" t="s">
        <v>787</v>
      </c>
      <c r="F3117" s="37">
        <v>342.4</v>
      </c>
      <c r="G3117" s="179">
        <v>2</v>
      </c>
      <c r="H3117" s="179">
        <v>2</v>
      </c>
      <c r="I3117" s="37">
        <f>Table1[[#This Row],[SumOfPaid]]*Table1[[#This Row],[Actuarial Factor 6/13/22]]</f>
        <v>392.9704784236846</v>
      </c>
      <c r="J3117" s="33">
        <v>1.1476941542747798</v>
      </c>
      <c r="K3117" s="180" t="s">
        <v>244</v>
      </c>
      <c r="L3117" s="180" t="s">
        <v>805</v>
      </c>
      <c r="M3117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17" s="181" t="str">
        <f>IFERROR(IF(Table1[[#This Row],[Medicare Rate in CR]]&gt;0,"Y","N"),"N")</f>
        <v>Y</v>
      </c>
      <c r="O3117" s="40">
        <f>Table1[[#This Row],[Medicare Rate in CR]]*Table1[[#This Row],[SumOfUnits]]*Table1[[#This Row],[Actuarial Factor 6/13/22]]</f>
        <v>519.17092762773939</v>
      </c>
      <c r="P311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519.17092762773939</v>
      </c>
      <c r="Q3117" s="40">
        <f>Table1[[#This Row],[Trended Medicare Pricing for all RHCs]]-Table1[[#This Row],[SumOfSFY23 Estimated Payment 6/13/2022]]</f>
        <v>126.20044920405479</v>
      </c>
      <c r="R3117" s="181">
        <f>Table1[[#This Row],[SumOfUnits]]*Table1[[#This Row],[Actuarial Factor 6/13/22]]</f>
        <v>2.2953883085495597</v>
      </c>
    </row>
    <row r="3118" spans="1:18" x14ac:dyDescent="0.2">
      <c r="A3118" s="179" t="s">
        <v>135</v>
      </c>
      <c r="B3118" s="179" t="s">
        <v>669</v>
      </c>
      <c r="C3118" s="179" t="s">
        <v>192</v>
      </c>
      <c r="D3118" s="179" t="s">
        <v>185</v>
      </c>
      <c r="E3118" s="179" t="s">
        <v>795</v>
      </c>
      <c r="F3118" s="37">
        <v>724.26</v>
      </c>
      <c r="G3118" s="179">
        <v>4</v>
      </c>
      <c r="H3118" s="179">
        <v>4</v>
      </c>
      <c r="I3118" s="37">
        <f>Table1[[#This Row],[SumOfPaid]]*Table1[[#This Row],[Actuarial Factor 6/13/22]]</f>
        <v>812.58548402870963</v>
      </c>
      <c r="J3118" s="33">
        <v>1.1219527297223506</v>
      </c>
      <c r="K3118" s="180" t="s">
        <v>244</v>
      </c>
      <c r="L3118" s="180" t="s">
        <v>805</v>
      </c>
      <c r="M3118" s="181">
        <f>IFERROR(INDEX(FreeStand_MedicareCRs!E:E,MATCH(Table1[[#This Row],[Medicare Number]],FreeStand_MedicareCRs!A:A,0)),INDEX(HospitalBased_Mdcr_Rates!G:G,MATCH(Table1[[#This Row],[Medicare Number]],HospitalBased_Mdcr_Rates!E:E,0)))</f>
        <v>226.18</v>
      </c>
      <c r="N3118" s="181" t="str">
        <f>IFERROR(IF(Table1[[#This Row],[Medicare Rate in CR]]&gt;0,"Y","N"),"N")</f>
        <v>Y</v>
      </c>
      <c r="O3118" s="40">
        <f>Table1[[#This Row],[Medicare Rate in CR]]*Table1[[#This Row],[SumOfUnits]]*Table1[[#This Row],[Actuarial Factor 6/13/22]]</f>
        <v>1015.0530736344051</v>
      </c>
      <c r="P311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1015.0530736344051</v>
      </c>
      <c r="Q3118" s="40">
        <f>Table1[[#This Row],[Trended Medicare Pricing for all RHCs]]-Table1[[#This Row],[SumOfSFY23 Estimated Payment 6/13/2022]]</f>
        <v>202.46758960569548</v>
      </c>
      <c r="R3118" s="181">
        <f>Table1[[#This Row],[SumOfUnits]]*Table1[[#This Row],[Actuarial Factor 6/13/22]]</f>
        <v>4.4878109188894024</v>
      </c>
    </row>
    <row r="3119" spans="1:18" x14ac:dyDescent="0.2">
      <c r="A3119" s="179" t="s">
        <v>17</v>
      </c>
      <c r="B3119" s="179" t="s">
        <v>840</v>
      </c>
      <c r="C3119" s="179" t="s">
        <v>424</v>
      </c>
      <c r="D3119" s="179" t="s">
        <v>2</v>
      </c>
      <c r="E3119" s="179" t="s">
        <v>799</v>
      </c>
      <c r="F3119" s="37">
        <v>165.52</v>
      </c>
      <c r="G3119" s="179">
        <v>2</v>
      </c>
      <c r="H3119" s="179">
        <v>2</v>
      </c>
      <c r="I3119" s="37">
        <f>Table1[[#This Row],[SumOfPaid]]*Table1[[#This Row],[Actuarial Factor 6/13/22]]</f>
        <v>207.06734580691383</v>
      </c>
      <c r="J3119" s="33">
        <v>1.2510110307329254</v>
      </c>
      <c r="K3119" s="180" t="s">
        <v>203</v>
      </c>
      <c r="L3119" s="180" t="s">
        <v>806</v>
      </c>
      <c r="M3119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19" s="181" t="str">
        <f>IFERROR(IF(Table1[[#This Row],[Medicare Rate in CR]]&gt;0,"Y","N"),"N")</f>
        <v>N</v>
      </c>
      <c r="O3119" s="40" t="e">
        <f>Table1[[#This Row],[Medicare Rate in CR]]*Table1[[#This Row],[SumOfUnits]]*Table1[[#This Row],[Actuarial Factor 6/13/22]]</f>
        <v>#N/A</v>
      </c>
      <c r="P311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381.59398997920408</v>
      </c>
      <c r="Q3119" s="40">
        <f>Table1[[#This Row],[Trended Medicare Pricing for all RHCs]]-Table1[[#This Row],[SumOfSFY23 Estimated Payment 6/13/2022]]</f>
        <v>174.52664417229025</v>
      </c>
      <c r="R3119" s="181">
        <f>Table1[[#This Row],[SumOfUnits]]*Table1[[#This Row],[Actuarial Factor 6/13/22]]</f>
        <v>2.5020220614658508</v>
      </c>
    </row>
    <row r="3120" spans="1:18" x14ac:dyDescent="0.2">
      <c r="A3120" s="179" t="s">
        <v>17</v>
      </c>
      <c r="B3120" s="179" t="s">
        <v>840</v>
      </c>
      <c r="C3120" s="179" t="s">
        <v>381</v>
      </c>
      <c r="D3120" s="179" t="s">
        <v>184</v>
      </c>
      <c r="E3120" s="179" t="s">
        <v>788</v>
      </c>
      <c r="F3120" s="37">
        <v>254.1</v>
      </c>
      <c r="G3120" s="179">
        <v>3</v>
      </c>
      <c r="H3120" s="179">
        <v>3</v>
      </c>
      <c r="I3120" s="37">
        <f>Table1[[#This Row],[SumOfPaid]]*Table1[[#This Row],[Actuarial Factor 6/13/22]]</f>
        <v>466.18992351287142</v>
      </c>
      <c r="J3120" s="33">
        <v>1.8346710882049249</v>
      </c>
      <c r="K3120" s="180" t="s">
        <v>203</v>
      </c>
      <c r="L3120" s="180" t="s">
        <v>806</v>
      </c>
      <c r="M3120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20" s="181" t="str">
        <f>IFERROR(IF(Table1[[#This Row],[Medicare Rate in CR]]&gt;0,"Y","N"),"N")</f>
        <v>N</v>
      </c>
      <c r="O3120" s="40" t="e">
        <f>Table1[[#This Row],[Medicare Rate in CR]]*Table1[[#This Row],[SumOfUnits]]*Table1[[#This Row],[Actuarial Factor 6/13/22]]</f>
        <v>#N/A</v>
      </c>
      <c r="P312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750.50305613638761</v>
      </c>
      <c r="Q3120" s="40">
        <f>Table1[[#This Row],[Trended Medicare Pricing for all RHCs]]-Table1[[#This Row],[SumOfSFY23 Estimated Payment 6/13/2022]]</f>
        <v>284.3131326235162</v>
      </c>
      <c r="R3120" s="181">
        <f>Table1[[#This Row],[SumOfUnits]]*Table1[[#This Row],[Actuarial Factor 6/13/22]]</f>
        <v>5.504013264614775</v>
      </c>
    </row>
    <row r="3121" spans="1:18" x14ac:dyDescent="0.2">
      <c r="A3121" s="179" t="s">
        <v>17</v>
      </c>
      <c r="B3121" s="179" t="s">
        <v>840</v>
      </c>
      <c r="C3121" s="179" t="s">
        <v>381</v>
      </c>
      <c r="D3121" s="179" t="s">
        <v>2</v>
      </c>
      <c r="E3121" s="179" t="s">
        <v>800</v>
      </c>
      <c r="F3121" s="37">
        <v>82.76</v>
      </c>
      <c r="G3121" s="179">
        <v>1</v>
      </c>
      <c r="H3121" s="179">
        <v>1</v>
      </c>
      <c r="I3121" s="37">
        <f>Table1[[#This Row],[SumOfPaid]]*Table1[[#This Row],[Actuarial Factor 6/13/22]]</f>
        <v>108.89047853553929</v>
      </c>
      <c r="J3121" s="33">
        <v>1.3157380200040996</v>
      </c>
      <c r="K3121" s="180" t="s">
        <v>203</v>
      </c>
      <c r="L3121" s="180" t="s">
        <v>806</v>
      </c>
      <c r="M3121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21" s="181" t="str">
        <f>IFERROR(IF(Table1[[#This Row],[Medicare Rate in CR]]&gt;0,"Y","N"),"N")</f>
        <v>N</v>
      </c>
      <c r="O3121" s="40" t="e">
        <f>Table1[[#This Row],[Medicare Rate in CR]]*Table1[[#This Row],[SumOfUnits]]*Table1[[#This Row],[Actuarial Factor 6/13/22]]</f>
        <v>#N/A</v>
      </c>
      <c r="P312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175.29902042771116</v>
      </c>
      <c r="Q3121" s="40">
        <f>Table1[[#This Row],[Trended Medicare Pricing for all RHCs]]-Table1[[#This Row],[SumOfSFY23 Estimated Payment 6/13/2022]]</f>
        <v>66.408541892171868</v>
      </c>
      <c r="R3121" s="181">
        <f>Table1[[#This Row],[SumOfUnits]]*Table1[[#This Row],[Actuarial Factor 6/13/22]]</f>
        <v>1.3157380200040996</v>
      </c>
    </row>
    <row r="3122" spans="1:18" x14ac:dyDescent="0.2">
      <c r="A3122" s="179" t="s">
        <v>17</v>
      </c>
      <c r="B3122" s="179" t="s">
        <v>840</v>
      </c>
      <c r="C3122" s="179" t="s">
        <v>381</v>
      </c>
      <c r="D3122" s="179" t="s">
        <v>2</v>
      </c>
      <c r="E3122" s="179" t="s">
        <v>798</v>
      </c>
      <c r="F3122" s="37">
        <v>662.08</v>
      </c>
      <c r="G3122" s="179">
        <v>8</v>
      </c>
      <c r="H3122" s="179">
        <v>8</v>
      </c>
      <c r="I3122" s="37">
        <f>Table1[[#This Row],[SumOfPaid]]*Table1[[#This Row],[Actuarial Factor 6/13/22]]</f>
        <v>989.74989186999824</v>
      </c>
      <c r="J3122" s="33">
        <v>1.4949098173483539</v>
      </c>
      <c r="K3122" s="180" t="s">
        <v>203</v>
      </c>
      <c r="L3122" s="180" t="s">
        <v>806</v>
      </c>
      <c r="M3122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22" s="181" t="str">
        <f>IFERROR(IF(Table1[[#This Row],[Medicare Rate in CR]]&gt;0,"Y","N"),"N")</f>
        <v>N</v>
      </c>
      <c r="O3122" s="40" t="e">
        <f>Table1[[#This Row],[Medicare Rate in CR]]*Table1[[#This Row],[SumOfUnits]]*Table1[[#This Row],[Actuarial Factor 6/13/22]]</f>
        <v>#N/A</v>
      </c>
      <c r="P312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1593.3641659643979</v>
      </c>
      <c r="Q3122" s="40">
        <f>Table1[[#This Row],[Trended Medicare Pricing for all RHCs]]-Table1[[#This Row],[SumOfSFY23 Estimated Payment 6/13/2022]]</f>
        <v>603.61427409439966</v>
      </c>
      <c r="R3122" s="181">
        <f>Table1[[#This Row],[SumOfUnits]]*Table1[[#This Row],[Actuarial Factor 6/13/22]]</f>
        <v>11.959278538786831</v>
      </c>
    </row>
    <row r="3123" spans="1:18" x14ac:dyDescent="0.2">
      <c r="A3123" s="179" t="s">
        <v>17</v>
      </c>
      <c r="B3123" s="179" t="s">
        <v>840</v>
      </c>
      <c r="C3123" s="179" t="s">
        <v>381</v>
      </c>
      <c r="D3123" s="179" t="s">
        <v>2</v>
      </c>
      <c r="E3123" s="179" t="s">
        <v>799</v>
      </c>
      <c r="F3123" s="37">
        <v>827.6</v>
      </c>
      <c r="G3123" s="179">
        <v>10</v>
      </c>
      <c r="H3123" s="179">
        <v>10</v>
      </c>
      <c r="I3123" s="37">
        <f>Table1[[#This Row],[SumOfPaid]]*Table1[[#This Row],[Actuarial Factor 6/13/22]]</f>
        <v>984.5628013291448</v>
      </c>
      <c r="J3123" s="33">
        <v>1.1896602239356511</v>
      </c>
      <c r="K3123" s="180" t="s">
        <v>203</v>
      </c>
      <c r="L3123" s="180" t="s">
        <v>806</v>
      </c>
      <c r="M3123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23" s="181" t="str">
        <f>IFERROR(IF(Table1[[#This Row],[Medicare Rate in CR]]&gt;0,"Y","N"),"N")</f>
        <v>N</v>
      </c>
      <c r="O3123" s="40" t="e">
        <f>Table1[[#This Row],[Medicare Rate in CR]]*Table1[[#This Row],[SumOfUnits]]*Table1[[#This Row],[Actuarial Factor 6/13/22]]</f>
        <v>#N/A</v>
      </c>
      <c r="P312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1585.0136480595227</v>
      </c>
      <c r="Q3123" s="40">
        <f>Table1[[#This Row],[Trended Medicare Pricing for all RHCs]]-Table1[[#This Row],[SumOfSFY23 Estimated Payment 6/13/2022]]</f>
        <v>600.45084673037786</v>
      </c>
      <c r="R3123" s="181">
        <f>Table1[[#This Row],[SumOfUnits]]*Table1[[#This Row],[Actuarial Factor 6/13/22]]</f>
        <v>11.896602239356511</v>
      </c>
    </row>
    <row r="3124" spans="1:18" x14ac:dyDescent="0.2">
      <c r="A3124" s="179" t="s">
        <v>136</v>
      </c>
      <c r="B3124" s="179" t="s">
        <v>666</v>
      </c>
      <c r="C3124" s="179" t="s">
        <v>381</v>
      </c>
      <c r="D3124" s="179" t="s">
        <v>184</v>
      </c>
      <c r="E3124" s="179" t="s">
        <v>786</v>
      </c>
      <c r="F3124" s="37">
        <v>869.6</v>
      </c>
      <c r="G3124" s="179">
        <v>14</v>
      </c>
      <c r="H3124" s="179">
        <v>14</v>
      </c>
      <c r="I3124" s="37">
        <f>Table1[[#This Row],[SumOfPaid]]*Table1[[#This Row],[Actuarial Factor 6/13/22]]</f>
        <v>1180.9445128181057</v>
      </c>
      <c r="J3124" s="33">
        <v>1.3580318684660828</v>
      </c>
      <c r="K3124" s="180" t="s">
        <v>341</v>
      </c>
      <c r="L3124" s="180" t="s">
        <v>805</v>
      </c>
      <c r="M3124" s="181">
        <f>IFERROR(INDEX(FreeStand_MedicareCRs!E:E,MATCH(Table1[[#This Row],[Medicare Number]],FreeStand_MedicareCRs!A:A,0)),INDEX(HospitalBased_Mdcr_Rates!G:G,MATCH(Table1[[#This Row],[Medicare Number]],HospitalBased_Mdcr_Rates!E:E,0)))</f>
        <v>478.11</v>
      </c>
      <c r="N3124" s="181" t="str">
        <f>IFERROR(IF(Table1[[#This Row],[Medicare Rate in CR]]&gt;0,"Y","N"),"N")</f>
        <v>Y</v>
      </c>
      <c r="O3124" s="40">
        <f>Table1[[#This Row],[Medicare Rate in CR]]*Table1[[#This Row],[SumOfUnits]]*Table1[[#This Row],[Actuarial Factor 6/13/22]]</f>
        <v>9090.0406328524641</v>
      </c>
      <c r="P312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9090.0406328524641</v>
      </c>
      <c r="Q3124" s="40">
        <f>Table1[[#This Row],[Trended Medicare Pricing for all RHCs]]-Table1[[#This Row],[SumOfSFY23 Estimated Payment 6/13/2022]]</f>
        <v>7909.0961200343581</v>
      </c>
      <c r="R3124" s="181">
        <f>Table1[[#This Row],[SumOfUnits]]*Table1[[#This Row],[Actuarial Factor 6/13/22]]</f>
        <v>19.012446158525158</v>
      </c>
    </row>
    <row r="3125" spans="1:18" x14ac:dyDescent="0.2">
      <c r="A3125" s="179" t="s">
        <v>136</v>
      </c>
      <c r="B3125" s="179" t="s">
        <v>666</v>
      </c>
      <c r="C3125" s="179" t="s">
        <v>381</v>
      </c>
      <c r="D3125" s="179" t="s">
        <v>184</v>
      </c>
      <c r="E3125" s="179" t="s">
        <v>790</v>
      </c>
      <c r="F3125" s="37">
        <v>191.92000000000002</v>
      </c>
      <c r="G3125" s="179">
        <v>3</v>
      </c>
      <c r="H3125" s="179">
        <v>3</v>
      </c>
      <c r="I3125" s="37">
        <f>Table1[[#This Row],[SumOfPaid]]*Table1[[#This Row],[Actuarial Factor 6/13/22]]</f>
        <v>393.06593908726353</v>
      </c>
      <c r="J3125" s="33">
        <v>2.048071795994495</v>
      </c>
      <c r="K3125" s="180" t="s">
        <v>341</v>
      </c>
      <c r="L3125" s="180" t="s">
        <v>805</v>
      </c>
      <c r="M3125" s="181">
        <f>IFERROR(INDEX(FreeStand_MedicareCRs!E:E,MATCH(Table1[[#This Row],[Medicare Number]],FreeStand_MedicareCRs!A:A,0)),INDEX(HospitalBased_Mdcr_Rates!G:G,MATCH(Table1[[#This Row],[Medicare Number]],HospitalBased_Mdcr_Rates!E:E,0)))</f>
        <v>478.11</v>
      </c>
      <c r="N3125" s="181" t="str">
        <f>IFERROR(IF(Table1[[#This Row],[Medicare Rate in CR]]&gt;0,"Y","N"),"N")</f>
        <v>Y</v>
      </c>
      <c r="O3125" s="40">
        <f>Table1[[#This Row],[Medicare Rate in CR]]*Table1[[#This Row],[SumOfUnits]]*Table1[[#This Row],[Actuarial Factor 6/13/22]]</f>
        <v>2937.6108191487838</v>
      </c>
      <c r="P312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2937.6108191487838</v>
      </c>
      <c r="Q3125" s="40">
        <f>Table1[[#This Row],[Trended Medicare Pricing for all RHCs]]-Table1[[#This Row],[SumOfSFY23 Estimated Payment 6/13/2022]]</f>
        <v>2544.5448800615204</v>
      </c>
      <c r="R3125" s="181">
        <f>Table1[[#This Row],[SumOfUnits]]*Table1[[#This Row],[Actuarial Factor 6/13/22]]</f>
        <v>6.1442153879834844</v>
      </c>
    </row>
    <row r="3126" spans="1:18" x14ac:dyDescent="0.2">
      <c r="A3126" s="179" t="s">
        <v>136</v>
      </c>
      <c r="B3126" s="179" t="s">
        <v>666</v>
      </c>
      <c r="C3126" s="179" t="s">
        <v>381</v>
      </c>
      <c r="D3126" s="179" t="s">
        <v>184</v>
      </c>
      <c r="E3126" s="179" t="s">
        <v>789</v>
      </c>
      <c r="F3126" s="37">
        <v>945.23</v>
      </c>
      <c r="G3126" s="179">
        <v>15</v>
      </c>
      <c r="H3126" s="179">
        <v>15</v>
      </c>
      <c r="I3126" s="37">
        <f>Table1[[#This Row],[SumOfPaid]]*Table1[[#This Row],[Actuarial Factor 6/13/22]]</f>
        <v>1404.9341896261308</v>
      </c>
      <c r="J3126" s="33">
        <v>1.4863410911906423</v>
      </c>
      <c r="K3126" s="180" t="s">
        <v>341</v>
      </c>
      <c r="L3126" s="180" t="s">
        <v>805</v>
      </c>
      <c r="M3126" s="181">
        <f>IFERROR(INDEX(FreeStand_MedicareCRs!E:E,MATCH(Table1[[#This Row],[Medicare Number]],FreeStand_MedicareCRs!A:A,0)),INDEX(HospitalBased_Mdcr_Rates!G:G,MATCH(Table1[[#This Row],[Medicare Number]],HospitalBased_Mdcr_Rates!E:E,0)))</f>
        <v>478.11</v>
      </c>
      <c r="N3126" s="181" t="str">
        <f>IFERROR(IF(Table1[[#This Row],[Medicare Rate in CR]]&gt;0,"Y","N"),"N")</f>
        <v>Y</v>
      </c>
      <c r="O3126" s="40">
        <f>Table1[[#This Row],[Medicare Rate in CR]]*Table1[[#This Row],[SumOfUnits]]*Table1[[#This Row],[Actuarial Factor 6/13/22]]</f>
        <v>10659.51808663737</v>
      </c>
      <c r="P312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10659.51808663737</v>
      </c>
      <c r="Q3126" s="40">
        <f>Table1[[#This Row],[Trended Medicare Pricing for all RHCs]]-Table1[[#This Row],[SumOfSFY23 Estimated Payment 6/13/2022]]</f>
        <v>9254.58389701124</v>
      </c>
      <c r="R3126" s="181">
        <f>Table1[[#This Row],[SumOfUnits]]*Table1[[#This Row],[Actuarial Factor 6/13/22]]</f>
        <v>22.295116367859634</v>
      </c>
    </row>
    <row r="3127" spans="1:18" x14ac:dyDescent="0.2">
      <c r="A3127" s="179" t="s">
        <v>136</v>
      </c>
      <c r="B3127" s="179" t="s">
        <v>666</v>
      </c>
      <c r="C3127" s="179" t="s">
        <v>381</v>
      </c>
      <c r="D3127" s="179" t="s">
        <v>184</v>
      </c>
      <c r="E3127" s="179" t="s">
        <v>791</v>
      </c>
      <c r="F3127" s="37">
        <v>257.16000000000003</v>
      </c>
      <c r="G3127" s="179">
        <v>4</v>
      </c>
      <c r="H3127" s="179">
        <v>4</v>
      </c>
      <c r="I3127" s="37">
        <f>Table1[[#This Row],[SumOfPaid]]*Table1[[#This Row],[Actuarial Factor 6/13/22]]</f>
        <v>416.06713467329263</v>
      </c>
      <c r="J3127" s="33">
        <v>1.6179309949964713</v>
      </c>
      <c r="K3127" s="180" t="s">
        <v>341</v>
      </c>
      <c r="L3127" s="180" t="s">
        <v>805</v>
      </c>
      <c r="M3127" s="181">
        <f>IFERROR(INDEX(FreeStand_MedicareCRs!E:E,MATCH(Table1[[#This Row],[Medicare Number]],FreeStand_MedicareCRs!A:A,0)),INDEX(HospitalBased_Mdcr_Rates!G:G,MATCH(Table1[[#This Row],[Medicare Number]],HospitalBased_Mdcr_Rates!E:E,0)))</f>
        <v>478.11</v>
      </c>
      <c r="N3127" s="181" t="str">
        <f>IFERROR(IF(Table1[[#This Row],[Medicare Rate in CR]]&gt;0,"Y","N"),"N")</f>
        <v>Y</v>
      </c>
      <c r="O3127" s="40">
        <f>Table1[[#This Row],[Medicare Rate in CR]]*Table1[[#This Row],[SumOfUnits]]*Table1[[#This Row],[Actuarial Factor 6/13/22]]</f>
        <v>3094.1959520710516</v>
      </c>
      <c r="P312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3094.1959520710516</v>
      </c>
      <c r="Q3127" s="40">
        <f>Table1[[#This Row],[Trended Medicare Pricing for all RHCs]]-Table1[[#This Row],[SumOfSFY23 Estimated Payment 6/13/2022]]</f>
        <v>2678.1288173977591</v>
      </c>
      <c r="R3127" s="181">
        <f>Table1[[#This Row],[SumOfUnits]]*Table1[[#This Row],[Actuarial Factor 6/13/22]]</f>
        <v>6.4717239799858852</v>
      </c>
    </row>
    <row r="3128" spans="1:18" x14ac:dyDescent="0.2">
      <c r="A3128" s="179" t="s">
        <v>136</v>
      </c>
      <c r="B3128" s="179" t="s">
        <v>666</v>
      </c>
      <c r="C3128" s="179" t="s">
        <v>381</v>
      </c>
      <c r="D3128" s="179" t="s">
        <v>184</v>
      </c>
      <c r="E3128" s="179" t="s">
        <v>788</v>
      </c>
      <c r="F3128" s="37">
        <v>319.54999999999995</v>
      </c>
      <c r="G3128" s="179">
        <v>5</v>
      </c>
      <c r="H3128" s="179">
        <v>5</v>
      </c>
      <c r="I3128" s="37">
        <f>Table1[[#This Row],[SumOfPaid]]*Table1[[#This Row],[Actuarial Factor 6/13/22]]</f>
        <v>586.26914623588368</v>
      </c>
      <c r="J3128" s="33">
        <v>1.8346710882049249</v>
      </c>
      <c r="K3128" s="180" t="s">
        <v>341</v>
      </c>
      <c r="L3128" s="180" t="s">
        <v>805</v>
      </c>
      <c r="M3128" s="181">
        <f>IFERROR(INDEX(FreeStand_MedicareCRs!E:E,MATCH(Table1[[#This Row],[Medicare Number]],FreeStand_MedicareCRs!A:A,0)),INDEX(HospitalBased_Mdcr_Rates!G:G,MATCH(Table1[[#This Row],[Medicare Number]],HospitalBased_Mdcr_Rates!E:E,0)))</f>
        <v>478.11</v>
      </c>
      <c r="N3128" s="181" t="str">
        <f>IFERROR(IF(Table1[[#This Row],[Medicare Rate in CR]]&gt;0,"Y","N"),"N")</f>
        <v>Y</v>
      </c>
      <c r="O3128" s="40">
        <f>Table1[[#This Row],[Medicare Rate in CR]]*Table1[[#This Row],[SumOfUnits]]*Table1[[#This Row],[Actuarial Factor 6/13/22]]</f>
        <v>4385.8729699082833</v>
      </c>
      <c r="P312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4385.8729699082833</v>
      </c>
      <c r="Q3128" s="40">
        <f>Table1[[#This Row],[Trended Medicare Pricing for all RHCs]]-Table1[[#This Row],[SumOfSFY23 Estimated Payment 6/13/2022]]</f>
        <v>3799.6038236723998</v>
      </c>
      <c r="R3128" s="181">
        <f>Table1[[#This Row],[SumOfUnits]]*Table1[[#This Row],[Actuarial Factor 6/13/22]]</f>
        <v>9.1733554410246239</v>
      </c>
    </row>
    <row r="3129" spans="1:18" x14ac:dyDescent="0.2">
      <c r="A3129" s="179" t="s">
        <v>136</v>
      </c>
      <c r="B3129" s="179" t="s">
        <v>666</v>
      </c>
      <c r="C3129" s="179" t="s">
        <v>381</v>
      </c>
      <c r="D3129" s="179" t="s">
        <v>184</v>
      </c>
      <c r="E3129" s="179" t="s">
        <v>787</v>
      </c>
      <c r="F3129" s="37">
        <v>126.68</v>
      </c>
      <c r="G3129" s="179">
        <v>2</v>
      </c>
      <c r="H3129" s="179">
        <v>2</v>
      </c>
      <c r="I3129" s="37">
        <f>Table1[[#This Row],[SumOfPaid]]*Table1[[#This Row],[Actuarial Factor 6/13/22]]</f>
        <v>153.30680266568805</v>
      </c>
      <c r="J3129" s="33">
        <v>1.210189474784402</v>
      </c>
      <c r="K3129" s="180" t="s">
        <v>341</v>
      </c>
      <c r="L3129" s="180" t="s">
        <v>805</v>
      </c>
      <c r="M3129" s="181">
        <f>IFERROR(INDEX(FreeStand_MedicareCRs!E:E,MATCH(Table1[[#This Row],[Medicare Number]],FreeStand_MedicareCRs!A:A,0)),INDEX(HospitalBased_Mdcr_Rates!G:G,MATCH(Table1[[#This Row],[Medicare Number]],HospitalBased_Mdcr_Rates!E:E,0)))</f>
        <v>478.11</v>
      </c>
      <c r="N3129" s="181" t="str">
        <f>IFERROR(IF(Table1[[#This Row],[Medicare Rate in CR]]&gt;0,"Y","N"),"N")</f>
        <v>Y</v>
      </c>
      <c r="O3129" s="40">
        <f>Table1[[#This Row],[Medicare Rate in CR]]*Table1[[#This Row],[SumOfUnits]]*Table1[[#This Row],[Actuarial Factor 6/13/22]]</f>
        <v>1157.2073795783408</v>
      </c>
      <c r="P312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1157.2073795783408</v>
      </c>
      <c r="Q3129" s="40">
        <f>Table1[[#This Row],[Trended Medicare Pricing for all RHCs]]-Table1[[#This Row],[SumOfSFY23 Estimated Payment 6/13/2022]]</f>
        <v>1003.9005769126527</v>
      </c>
      <c r="R3129" s="181">
        <f>Table1[[#This Row],[SumOfUnits]]*Table1[[#This Row],[Actuarial Factor 6/13/22]]</f>
        <v>2.420378949568804</v>
      </c>
    </row>
    <row r="3130" spans="1:18" x14ac:dyDescent="0.2">
      <c r="A3130" s="179" t="s">
        <v>136</v>
      </c>
      <c r="B3130" s="179" t="s">
        <v>666</v>
      </c>
      <c r="C3130" s="179" t="s">
        <v>381</v>
      </c>
      <c r="D3130" s="179" t="s">
        <v>2</v>
      </c>
      <c r="E3130" s="179" t="s">
        <v>800</v>
      </c>
      <c r="F3130" s="37">
        <v>143.57</v>
      </c>
      <c r="G3130" s="179">
        <v>2</v>
      </c>
      <c r="H3130" s="179">
        <v>2</v>
      </c>
      <c r="I3130" s="37">
        <f>Table1[[#This Row],[SumOfPaid]]*Table1[[#This Row],[Actuarial Factor 6/13/22]]</f>
        <v>188.90050753198855</v>
      </c>
      <c r="J3130" s="33">
        <v>1.3157380200040996</v>
      </c>
      <c r="K3130" s="180" t="s">
        <v>341</v>
      </c>
      <c r="L3130" s="180" t="s">
        <v>805</v>
      </c>
      <c r="M3130" s="181">
        <f>IFERROR(INDEX(FreeStand_MedicareCRs!E:E,MATCH(Table1[[#This Row],[Medicare Number]],FreeStand_MedicareCRs!A:A,0)),INDEX(HospitalBased_Mdcr_Rates!G:G,MATCH(Table1[[#This Row],[Medicare Number]],HospitalBased_Mdcr_Rates!E:E,0)))</f>
        <v>478.11</v>
      </c>
      <c r="N3130" s="181" t="str">
        <f>IFERROR(IF(Table1[[#This Row],[Medicare Rate in CR]]&gt;0,"Y","N"),"N")</f>
        <v>Y</v>
      </c>
      <c r="O3130" s="40">
        <f>Table1[[#This Row],[Medicare Rate in CR]]*Table1[[#This Row],[SumOfUnits]]*Table1[[#This Row],[Actuarial Factor 6/13/22]]</f>
        <v>1258.1350094883201</v>
      </c>
      <c r="P313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1258.1350094883201</v>
      </c>
      <c r="Q3130" s="40">
        <f>Table1[[#This Row],[Trended Medicare Pricing for all RHCs]]-Table1[[#This Row],[SumOfSFY23 Estimated Payment 6/13/2022]]</f>
        <v>1069.2345019563315</v>
      </c>
      <c r="R3130" s="181">
        <f>Table1[[#This Row],[SumOfUnits]]*Table1[[#This Row],[Actuarial Factor 6/13/22]]</f>
        <v>2.6314760400081991</v>
      </c>
    </row>
    <row r="3131" spans="1:18" x14ac:dyDescent="0.2">
      <c r="A3131" s="179" t="s">
        <v>136</v>
      </c>
      <c r="B3131" s="179" t="s">
        <v>666</v>
      </c>
      <c r="C3131" s="179" t="s">
        <v>381</v>
      </c>
      <c r="D3131" s="179" t="s">
        <v>2</v>
      </c>
      <c r="E3131" s="179" t="s">
        <v>799</v>
      </c>
      <c r="F3131" s="37">
        <v>62.47</v>
      </c>
      <c r="G3131" s="179">
        <v>1</v>
      </c>
      <c r="H3131" s="179">
        <v>1</v>
      </c>
      <c r="I3131" s="37">
        <f>Table1[[#This Row],[SumOfPaid]]*Table1[[#This Row],[Actuarial Factor 6/13/22]]</f>
        <v>74.318074189260116</v>
      </c>
      <c r="J3131" s="33">
        <v>1.1896602239356511</v>
      </c>
      <c r="K3131" s="180" t="s">
        <v>341</v>
      </c>
      <c r="L3131" s="180" t="s">
        <v>805</v>
      </c>
      <c r="M3131" s="181">
        <f>IFERROR(INDEX(FreeStand_MedicareCRs!E:E,MATCH(Table1[[#This Row],[Medicare Number]],FreeStand_MedicareCRs!A:A,0)),INDEX(HospitalBased_Mdcr_Rates!G:G,MATCH(Table1[[#This Row],[Medicare Number]],HospitalBased_Mdcr_Rates!E:E,0)))</f>
        <v>478.11</v>
      </c>
      <c r="N3131" s="181" t="str">
        <f>IFERROR(IF(Table1[[#This Row],[Medicare Rate in CR]]&gt;0,"Y","N"),"N")</f>
        <v>Y</v>
      </c>
      <c r="O3131" s="40">
        <f>Table1[[#This Row],[Medicare Rate in CR]]*Table1[[#This Row],[SumOfUnits]]*Table1[[#This Row],[Actuarial Factor 6/13/22]]</f>
        <v>568.78844966587417</v>
      </c>
      <c r="P313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568.78844966587417</v>
      </c>
      <c r="Q3131" s="40">
        <f>Table1[[#This Row],[Trended Medicare Pricing for all RHCs]]-Table1[[#This Row],[SumOfSFY23 Estimated Payment 6/13/2022]]</f>
        <v>494.47037547661404</v>
      </c>
      <c r="R3131" s="181">
        <f>Table1[[#This Row],[SumOfUnits]]*Table1[[#This Row],[Actuarial Factor 6/13/22]]</f>
        <v>1.1896602239356511</v>
      </c>
    </row>
    <row r="3132" spans="1:18" x14ac:dyDescent="0.2">
      <c r="A3132" s="179" t="s">
        <v>136</v>
      </c>
      <c r="B3132" s="179" t="s">
        <v>666</v>
      </c>
      <c r="C3132" s="179" t="s">
        <v>381</v>
      </c>
      <c r="D3132" s="179" t="s">
        <v>185</v>
      </c>
      <c r="E3132" s="179" t="s">
        <v>796</v>
      </c>
      <c r="F3132" s="37">
        <v>128.58000000000001</v>
      </c>
      <c r="G3132" s="179">
        <v>2</v>
      </c>
      <c r="H3132" s="179">
        <v>2</v>
      </c>
      <c r="I3132" s="37">
        <f>Table1[[#This Row],[SumOfPaid]]*Table1[[#This Row],[Actuarial Factor 6/13/22]]</f>
        <v>104.7866417202011</v>
      </c>
      <c r="J3132" s="33">
        <v>0.81495288318712933</v>
      </c>
      <c r="K3132" s="180" t="s">
        <v>341</v>
      </c>
      <c r="L3132" s="180" t="s">
        <v>805</v>
      </c>
      <c r="M3132" s="181">
        <f>IFERROR(INDEX(FreeStand_MedicareCRs!E:E,MATCH(Table1[[#This Row],[Medicare Number]],FreeStand_MedicareCRs!A:A,0)),INDEX(HospitalBased_Mdcr_Rates!G:G,MATCH(Table1[[#This Row],[Medicare Number]],HospitalBased_Mdcr_Rates!E:E,0)))</f>
        <v>478.11</v>
      </c>
      <c r="N3132" s="181" t="str">
        <f>IFERROR(IF(Table1[[#This Row],[Medicare Rate in CR]]&gt;0,"Y","N"),"N")</f>
        <v>Y</v>
      </c>
      <c r="O3132" s="40">
        <f>Table1[[#This Row],[Medicare Rate in CR]]*Table1[[#This Row],[SumOfUnits]]*Table1[[#This Row],[Actuarial Factor 6/13/22]]</f>
        <v>779.27424596119681</v>
      </c>
      <c r="P313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779.27424596119681</v>
      </c>
      <c r="Q3132" s="40">
        <f>Table1[[#This Row],[Trended Medicare Pricing for all RHCs]]-Table1[[#This Row],[SumOfSFY23 Estimated Payment 6/13/2022]]</f>
        <v>674.48760424099567</v>
      </c>
      <c r="R3132" s="181">
        <f>Table1[[#This Row],[SumOfUnits]]*Table1[[#This Row],[Actuarial Factor 6/13/22]]</f>
        <v>1.6299057663742587</v>
      </c>
    </row>
    <row r="3133" spans="1:18" x14ac:dyDescent="0.2">
      <c r="A3133" s="179" t="s">
        <v>136</v>
      </c>
      <c r="B3133" s="179" t="s">
        <v>666</v>
      </c>
      <c r="C3133" s="179" t="s">
        <v>381</v>
      </c>
      <c r="D3133" s="179" t="s">
        <v>185</v>
      </c>
      <c r="E3133" s="179" t="s">
        <v>795</v>
      </c>
      <c r="F3133" s="37">
        <v>1188.55</v>
      </c>
      <c r="G3133" s="179">
        <v>14</v>
      </c>
      <c r="H3133" s="179">
        <v>14</v>
      </c>
      <c r="I3133" s="37">
        <f>Table1[[#This Row],[SumOfPaid]]*Table1[[#This Row],[Actuarial Factor 6/13/22]]</f>
        <v>1429.6740235635755</v>
      </c>
      <c r="J3133" s="33">
        <v>1.2028724273809057</v>
      </c>
      <c r="K3133" s="180" t="s">
        <v>341</v>
      </c>
      <c r="L3133" s="180" t="s">
        <v>805</v>
      </c>
      <c r="M3133" s="181">
        <f>IFERROR(INDEX(FreeStand_MedicareCRs!E:E,MATCH(Table1[[#This Row],[Medicare Number]],FreeStand_MedicareCRs!A:A,0)),INDEX(HospitalBased_Mdcr_Rates!G:G,MATCH(Table1[[#This Row],[Medicare Number]],HospitalBased_Mdcr_Rates!E:E,0)))</f>
        <v>478.11</v>
      </c>
      <c r="N3133" s="181" t="str">
        <f>IFERROR(IF(Table1[[#This Row],[Medicare Rate in CR]]&gt;0,"Y","N"),"N")</f>
        <v>Y</v>
      </c>
      <c r="O3133" s="40">
        <f>Table1[[#This Row],[Medicare Rate in CR]]*Table1[[#This Row],[SumOfUnits]]*Table1[[#This Row],[Actuarial Factor 6/13/22]]</f>
        <v>8051.4747075711875</v>
      </c>
      <c r="P313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8051.4747075711875</v>
      </c>
      <c r="Q3133" s="40">
        <f>Table1[[#This Row],[Trended Medicare Pricing for all RHCs]]-Table1[[#This Row],[SumOfSFY23 Estimated Payment 6/13/2022]]</f>
        <v>6621.8006840076123</v>
      </c>
      <c r="R3133" s="181">
        <f>Table1[[#This Row],[SumOfUnits]]*Table1[[#This Row],[Actuarial Factor 6/13/22]]</f>
        <v>16.840213983332681</v>
      </c>
    </row>
    <row r="3134" spans="1:18" x14ac:dyDescent="0.2">
      <c r="A3134" s="179" t="s">
        <v>136</v>
      </c>
      <c r="B3134" s="179" t="s">
        <v>666</v>
      </c>
      <c r="C3134" s="179" t="s">
        <v>249</v>
      </c>
      <c r="D3134" s="179" t="s">
        <v>184</v>
      </c>
      <c r="E3134" s="179" t="s">
        <v>789</v>
      </c>
      <c r="F3134" s="37">
        <v>64.290000000000006</v>
      </c>
      <c r="G3134" s="179">
        <v>1</v>
      </c>
      <c r="H3134" s="179">
        <v>1</v>
      </c>
      <c r="I3134" s="37">
        <f>Table1[[#This Row],[SumOfPaid]]*Table1[[#This Row],[Actuarial Factor 6/13/22]]</f>
        <v>99.776356433901199</v>
      </c>
      <c r="J3134" s="33">
        <v>1.551973190759079</v>
      </c>
      <c r="K3134" s="180" t="s">
        <v>341</v>
      </c>
      <c r="L3134" s="180" t="s">
        <v>805</v>
      </c>
      <c r="M3134" s="181">
        <f>IFERROR(INDEX(FreeStand_MedicareCRs!E:E,MATCH(Table1[[#This Row],[Medicare Number]],FreeStand_MedicareCRs!A:A,0)),INDEX(HospitalBased_Mdcr_Rates!G:G,MATCH(Table1[[#This Row],[Medicare Number]],HospitalBased_Mdcr_Rates!E:E,0)))</f>
        <v>478.11</v>
      </c>
      <c r="N3134" s="181" t="str">
        <f>IFERROR(IF(Table1[[#This Row],[Medicare Rate in CR]]&gt;0,"Y","N"),"N")</f>
        <v>Y</v>
      </c>
      <c r="O3134" s="40">
        <f>Table1[[#This Row],[Medicare Rate in CR]]*Table1[[#This Row],[SumOfUnits]]*Table1[[#This Row],[Actuarial Factor 6/13/22]]</f>
        <v>742.01390223382327</v>
      </c>
      <c r="P313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742.01390223382327</v>
      </c>
      <c r="Q3134" s="40">
        <f>Table1[[#This Row],[Trended Medicare Pricing for all RHCs]]-Table1[[#This Row],[SumOfSFY23 Estimated Payment 6/13/2022]]</f>
        <v>642.23754579992203</v>
      </c>
      <c r="R3134" s="181">
        <f>Table1[[#This Row],[SumOfUnits]]*Table1[[#This Row],[Actuarial Factor 6/13/22]]</f>
        <v>1.551973190759079</v>
      </c>
    </row>
    <row r="3135" spans="1:18" x14ac:dyDescent="0.2">
      <c r="A3135" s="179" t="s">
        <v>136</v>
      </c>
      <c r="B3135" s="179" t="s">
        <v>666</v>
      </c>
      <c r="C3135" s="179" t="s">
        <v>192</v>
      </c>
      <c r="D3135" s="179" t="s">
        <v>184</v>
      </c>
      <c r="E3135" s="179" t="s">
        <v>789</v>
      </c>
      <c r="F3135" s="37">
        <v>123.67</v>
      </c>
      <c r="G3135" s="179">
        <v>2</v>
      </c>
      <c r="H3135" s="179">
        <v>2</v>
      </c>
      <c r="I3135" s="37">
        <f>Table1[[#This Row],[SumOfPaid]]*Table1[[#This Row],[Actuarial Factor 6/13/22]]</f>
        <v>170.55407114331692</v>
      </c>
      <c r="J3135" s="33">
        <v>1.3791062597502783</v>
      </c>
      <c r="K3135" s="180" t="s">
        <v>341</v>
      </c>
      <c r="L3135" s="180" t="s">
        <v>805</v>
      </c>
      <c r="M3135" s="181">
        <f>IFERROR(INDEX(FreeStand_MedicareCRs!E:E,MATCH(Table1[[#This Row],[Medicare Number]],FreeStand_MedicareCRs!A:A,0)),INDEX(HospitalBased_Mdcr_Rates!G:G,MATCH(Table1[[#This Row],[Medicare Number]],HospitalBased_Mdcr_Rates!E:E,0)))</f>
        <v>478.11</v>
      </c>
      <c r="N3135" s="181" t="str">
        <f>IFERROR(IF(Table1[[#This Row],[Medicare Rate in CR]]&gt;0,"Y","N"),"N")</f>
        <v>Y</v>
      </c>
      <c r="O3135" s="40">
        <f>Table1[[#This Row],[Medicare Rate in CR]]*Table1[[#This Row],[SumOfUnits]]*Table1[[#This Row],[Actuarial Factor 6/13/22]]</f>
        <v>1318.7289876984112</v>
      </c>
      <c r="P313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1318.7289876984112</v>
      </c>
      <c r="Q3135" s="40">
        <f>Table1[[#This Row],[Trended Medicare Pricing for all RHCs]]-Table1[[#This Row],[SumOfSFY23 Estimated Payment 6/13/2022]]</f>
        <v>1148.1749165550943</v>
      </c>
      <c r="R3135" s="181">
        <f>Table1[[#This Row],[SumOfUnits]]*Table1[[#This Row],[Actuarial Factor 6/13/22]]</f>
        <v>2.7582125195005567</v>
      </c>
    </row>
    <row r="3136" spans="1:18" x14ac:dyDescent="0.2">
      <c r="A3136" s="179" t="s">
        <v>136</v>
      </c>
      <c r="B3136" s="179" t="s">
        <v>666</v>
      </c>
      <c r="C3136" s="179" t="s">
        <v>192</v>
      </c>
      <c r="D3136" s="179" t="s">
        <v>184</v>
      </c>
      <c r="E3136" s="179" t="s">
        <v>791</v>
      </c>
      <c r="F3136" s="37">
        <v>62.47</v>
      </c>
      <c r="G3136" s="179">
        <v>1</v>
      </c>
      <c r="H3136" s="179">
        <v>1</v>
      </c>
      <c r="I3136" s="37">
        <f>Table1[[#This Row],[SumOfPaid]]*Table1[[#This Row],[Actuarial Factor 6/13/22]]</f>
        <v>95.952780825510288</v>
      </c>
      <c r="J3136" s="33">
        <v>1.535981764455103</v>
      </c>
      <c r="K3136" s="180" t="s">
        <v>341</v>
      </c>
      <c r="L3136" s="180" t="s">
        <v>805</v>
      </c>
      <c r="M3136" s="181">
        <f>IFERROR(INDEX(FreeStand_MedicareCRs!E:E,MATCH(Table1[[#This Row],[Medicare Number]],FreeStand_MedicareCRs!A:A,0)),INDEX(HospitalBased_Mdcr_Rates!G:G,MATCH(Table1[[#This Row],[Medicare Number]],HospitalBased_Mdcr_Rates!E:E,0)))</f>
        <v>478.11</v>
      </c>
      <c r="N3136" s="181" t="str">
        <f>IFERROR(IF(Table1[[#This Row],[Medicare Rate in CR]]&gt;0,"Y","N"),"N")</f>
        <v>Y</v>
      </c>
      <c r="O3136" s="40">
        <f>Table1[[#This Row],[Medicare Rate in CR]]*Table1[[#This Row],[SumOfUnits]]*Table1[[#This Row],[Actuarial Factor 6/13/22]]</f>
        <v>734.36824140362933</v>
      </c>
      <c r="P313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734.36824140362933</v>
      </c>
      <c r="Q3136" s="40">
        <f>Table1[[#This Row],[Trended Medicare Pricing for all RHCs]]-Table1[[#This Row],[SumOfSFY23 Estimated Payment 6/13/2022]]</f>
        <v>638.415460578119</v>
      </c>
      <c r="R3136" s="181">
        <f>Table1[[#This Row],[SumOfUnits]]*Table1[[#This Row],[Actuarial Factor 6/13/22]]</f>
        <v>1.535981764455103</v>
      </c>
    </row>
    <row r="3137" spans="1:18" x14ac:dyDescent="0.2">
      <c r="A3137" s="179" t="s">
        <v>136</v>
      </c>
      <c r="B3137" s="179" t="s">
        <v>666</v>
      </c>
      <c r="C3137" s="179" t="s">
        <v>192</v>
      </c>
      <c r="D3137" s="179" t="s">
        <v>185</v>
      </c>
      <c r="E3137" s="179" t="s">
        <v>795</v>
      </c>
      <c r="F3137" s="37">
        <v>227.93000000000004</v>
      </c>
      <c r="G3137" s="179">
        <v>4</v>
      </c>
      <c r="H3137" s="179">
        <v>4</v>
      </c>
      <c r="I3137" s="37">
        <f>Table1[[#This Row],[SumOfPaid]]*Table1[[#This Row],[Actuarial Factor 6/13/22]]</f>
        <v>255.72668568561542</v>
      </c>
      <c r="J3137" s="33">
        <v>1.1219527297223506</v>
      </c>
      <c r="K3137" s="180" t="s">
        <v>341</v>
      </c>
      <c r="L3137" s="180" t="s">
        <v>805</v>
      </c>
      <c r="M3137" s="181">
        <f>IFERROR(INDEX(FreeStand_MedicareCRs!E:E,MATCH(Table1[[#This Row],[Medicare Number]],FreeStand_MedicareCRs!A:A,0)),INDEX(HospitalBased_Mdcr_Rates!G:G,MATCH(Table1[[#This Row],[Medicare Number]],HospitalBased_Mdcr_Rates!E:E,0)))</f>
        <v>478.11</v>
      </c>
      <c r="N3137" s="181" t="str">
        <f>IFERROR(IF(Table1[[#This Row],[Medicare Rate in CR]]&gt;0,"Y","N"),"N")</f>
        <v>Y</v>
      </c>
      <c r="O3137" s="40">
        <f>Table1[[#This Row],[Medicare Rate in CR]]*Table1[[#This Row],[SumOfUnits]]*Table1[[#This Row],[Actuarial Factor 6/13/22]]</f>
        <v>2145.6672784302123</v>
      </c>
      <c r="P313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2145.6672784302123</v>
      </c>
      <c r="Q3137" s="40">
        <f>Table1[[#This Row],[Trended Medicare Pricing for all RHCs]]-Table1[[#This Row],[SumOfSFY23 Estimated Payment 6/13/2022]]</f>
        <v>1889.9405927445969</v>
      </c>
      <c r="R3137" s="181">
        <f>Table1[[#This Row],[SumOfUnits]]*Table1[[#This Row],[Actuarial Factor 6/13/22]]</f>
        <v>4.4878109188894024</v>
      </c>
    </row>
    <row r="3138" spans="1:18" x14ac:dyDescent="0.2">
      <c r="A3138" s="179" t="s">
        <v>137</v>
      </c>
      <c r="B3138" s="179" t="s">
        <v>611</v>
      </c>
      <c r="C3138" s="179" t="s">
        <v>381</v>
      </c>
      <c r="D3138" s="179" t="s">
        <v>184</v>
      </c>
      <c r="E3138" s="179" t="s">
        <v>786</v>
      </c>
      <c r="F3138" s="37">
        <v>125.18</v>
      </c>
      <c r="G3138" s="179">
        <v>2</v>
      </c>
      <c r="H3138" s="179">
        <v>2</v>
      </c>
      <c r="I3138" s="37">
        <f>Table1[[#This Row],[SumOfPaid]]*Table1[[#This Row],[Actuarial Factor 6/13/22]]</f>
        <v>169.99842929458427</v>
      </c>
      <c r="J3138" s="33">
        <v>1.3580318684660828</v>
      </c>
      <c r="K3138" s="180" t="s">
        <v>596</v>
      </c>
      <c r="L3138" s="180" t="s">
        <v>805</v>
      </c>
      <c r="M3138" s="181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38" s="181" t="str">
        <f>IFERROR(IF(Table1[[#This Row],[Medicare Rate in CR]]&gt;0,"Y","N"),"N")</f>
        <v>Y</v>
      </c>
      <c r="O3138" s="40">
        <f>Table1[[#This Row],[Medicare Rate in CR]]*Table1[[#This Row],[SumOfUnits]]*Table1[[#This Row],[Actuarial Factor 6/13/22]]</f>
        <v>463.11602778430353</v>
      </c>
      <c r="P313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463.11602778430353</v>
      </c>
      <c r="Q3138" s="40">
        <f>Table1[[#This Row],[Trended Medicare Pricing for all RHCs]]-Table1[[#This Row],[SumOfSFY23 Estimated Payment 6/13/2022]]</f>
        <v>293.11759848971928</v>
      </c>
      <c r="R3138" s="181">
        <f>Table1[[#This Row],[SumOfUnits]]*Table1[[#This Row],[Actuarial Factor 6/13/22]]</f>
        <v>2.7160637369321656</v>
      </c>
    </row>
    <row r="3139" spans="1:18" x14ac:dyDescent="0.2">
      <c r="A3139" s="179" t="s">
        <v>137</v>
      </c>
      <c r="B3139" s="179" t="s">
        <v>611</v>
      </c>
      <c r="C3139" s="179" t="s">
        <v>381</v>
      </c>
      <c r="D3139" s="179" t="s">
        <v>185</v>
      </c>
      <c r="E3139" s="179" t="s">
        <v>795</v>
      </c>
      <c r="F3139" s="37">
        <v>406.71000000000004</v>
      </c>
      <c r="G3139" s="179">
        <v>4</v>
      </c>
      <c r="H3139" s="179">
        <v>4</v>
      </c>
      <c r="I3139" s="37">
        <f>Table1[[#This Row],[SumOfPaid]]*Table1[[#This Row],[Actuarial Factor 6/13/22]]</f>
        <v>489.22024494008821</v>
      </c>
      <c r="J3139" s="33">
        <v>1.2028724273809057</v>
      </c>
      <c r="K3139" s="180" t="s">
        <v>596</v>
      </c>
      <c r="L3139" s="180" t="s">
        <v>805</v>
      </c>
      <c r="M3139" s="181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39" s="181" t="str">
        <f>IFERROR(IF(Table1[[#This Row],[Medicare Rate in CR]]&gt;0,"Y","N"),"N")</f>
        <v>Y</v>
      </c>
      <c r="O3139" s="40">
        <f>Table1[[#This Row],[Medicare Rate in CR]]*Table1[[#This Row],[SumOfUnits]]*Table1[[#This Row],[Actuarial Factor 6/13/22]]</f>
        <v>820.40711037087294</v>
      </c>
      <c r="P313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820.40711037087294</v>
      </c>
      <c r="Q3139" s="40">
        <f>Table1[[#This Row],[Trended Medicare Pricing for all RHCs]]-Table1[[#This Row],[SumOfSFY23 Estimated Payment 6/13/2022]]</f>
        <v>331.18686543078474</v>
      </c>
      <c r="R3139" s="181">
        <f>Table1[[#This Row],[SumOfUnits]]*Table1[[#This Row],[Actuarial Factor 6/13/22]]</f>
        <v>4.8114897095236229</v>
      </c>
    </row>
    <row r="3140" spans="1:18" x14ac:dyDescent="0.2">
      <c r="A3140" s="179" t="s">
        <v>137</v>
      </c>
      <c r="B3140" s="179" t="s">
        <v>611</v>
      </c>
      <c r="C3140" s="179" t="s">
        <v>192</v>
      </c>
      <c r="D3140" s="179" t="s">
        <v>184</v>
      </c>
      <c r="E3140" s="179" t="s">
        <v>792</v>
      </c>
      <c r="F3140" s="37">
        <v>1445.52</v>
      </c>
      <c r="G3140" s="179">
        <v>23</v>
      </c>
      <c r="H3140" s="179">
        <v>23</v>
      </c>
      <c r="I3140" s="37">
        <f>Table1[[#This Row],[SumOfPaid]]*Table1[[#This Row],[Actuarial Factor 6/13/22]]</f>
        <v>1956.0615839989055</v>
      </c>
      <c r="J3140" s="33">
        <v>1.3531888759746704</v>
      </c>
      <c r="K3140" s="180" t="s">
        <v>596</v>
      </c>
      <c r="L3140" s="180" t="s">
        <v>805</v>
      </c>
      <c r="M3140" s="181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40" s="181" t="str">
        <f>IFERROR(IF(Table1[[#This Row],[Medicare Rate in CR]]&gt;0,"Y","N"),"N")</f>
        <v>Y</v>
      </c>
      <c r="O3140" s="40">
        <f>Table1[[#This Row],[Medicare Rate in CR]]*Table1[[#This Row],[SumOfUnits]]*Table1[[#This Row],[Actuarial Factor 6/13/22]]</f>
        <v>5306.841410576144</v>
      </c>
      <c r="P314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5306.841410576144</v>
      </c>
      <c r="Q3140" s="40">
        <f>Table1[[#This Row],[Trended Medicare Pricing for all RHCs]]-Table1[[#This Row],[SumOfSFY23 Estimated Payment 6/13/2022]]</f>
        <v>3350.7798265772385</v>
      </c>
      <c r="R3140" s="181">
        <f>Table1[[#This Row],[SumOfUnits]]*Table1[[#This Row],[Actuarial Factor 6/13/22]]</f>
        <v>31.12334414741742</v>
      </c>
    </row>
    <row r="3141" spans="1:18" x14ac:dyDescent="0.2">
      <c r="A3141" s="179" t="s">
        <v>137</v>
      </c>
      <c r="B3141" s="179" t="s">
        <v>611</v>
      </c>
      <c r="C3141" s="179" t="s">
        <v>192</v>
      </c>
      <c r="D3141" s="179" t="s">
        <v>184</v>
      </c>
      <c r="E3141" s="179" t="s">
        <v>786</v>
      </c>
      <c r="F3141" s="37">
        <v>7229.52</v>
      </c>
      <c r="G3141" s="179">
        <v>105</v>
      </c>
      <c r="H3141" s="179">
        <v>105</v>
      </c>
      <c r="I3141" s="37">
        <f>Table1[[#This Row],[SumOfPaid]]*Table1[[#This Row],[Actuarial Factor 6/13/22]]</f>
        <v>9473.6025744825365</v>
      </c>
      <c r="J3141" s="33">
        <v>1.3104054729058825</v>
      </c>
      <c r="K3141" s="180" t="s">
        <v>596</v>
      </c>
      <c r="L3141" s="180" t="s">
        <v>805</v>
      </c>
      <c r="M3141" s="181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41" s="181" t="str">
        <f>IFERROR(IF(Table1[[#This Row],[Medicare Rate in CR]]&gt;0,"Y","N"),"N")</f>
        <v>Y</v>
      </c>
      <c r="O3141" s="40">
        <f>Table1[[#This Row],[Medicare Rate in CR]]*Table1[[#This Row],[SumOfUnits]]*Table1[[#This Row],[Actuarial Factor 6/13/22]]</f>
        <v>23460.90990444411</v>
      </c>
      <c r="P314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23460.90990444411</v>
      </c>
      <c r="Q3141" s="40">
        <f>Table1[[#This Row],[Trended Medicare Pricing for all RHCs]]-Table1[[#This Row],[SumOfSFY23 Estimated Payment 6/13/2022]]</f>
        <v>13987.307329961573</v>
      </c>
      <c r="R3141" s="181">
        <f>Table1[[#This Row],[SumOfUnits]]*Table1[[#This Row],[Actuarial Factor 6/13/22]]</f>
        <v>137.59257465511766</v>
      </c>
    </row>
    <row r="3142" spans="1:18" x14ac:dyDescent="0.2">
      <c r="A3142" s="179" t="s">
        <v>137</v>
      </c>
      <c r="B3142" s="179" t="s">
        <v>611</v>
      </c>
      <c r="C3142" s="179" t="s">
        <v>192</v>
      </c>
      <c r="D3142" s="179" t="s">
        <v>184</v>
      </c>
      <c r="E3142" s="179" t="s">
        <v>790</v>
      </c>
      <c r="F3142" s="37">
        <v>4436.2</v>
      </c>
      <c r="G3142" s="179">
        <v>68</v>
      </c>
      <c r="H3142" s="179">
        <v>68</v>
      </c>
      <c r="I3142" s="37">
        <f>Table1[[#This Row],[SumOfPaid]]*Table1[[#This Row],[Actuarial Factor 6/13/22]]</f>
        <v>8653.3281187431221</v>
      </c>
      <c r="J3142" s="33">
        <v>1.9506172216633881</v>
      </c>
      <c r="K3142" s="180" t="s">
        <v>596</v>
      </c>
      <c r="L3142" s="180" t="s">
        <v>805</v>
      </c>
      <c r="M3142" s="181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42" s="181" t="str">
        <f>IFERROR(IF(Table1[[#This Row],[Medicare Rate in CR]]&gt;0,"Y","N"),"N")</f>
        <v>Y</v>
      </c>
      <c r="O3142" s="40">
        <f>Table1[[#This Row],[Medicare Rate in CR]]*Table1[[#This Row],[SumOfUnits]]*Table1[[#This Row],[Actuarial Factor 6/13/22]]</f>
        <v>22616.782487676053</v>
      </c>
      <c r="P314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22616.782487676053</v>
      </c>
      <c r="Q3142" s="40">
        <f>Table1[[#This Row],[Trended Medicare Pricing for all RHCs]]-Table1[[#This Row],[SumOfSFY23 Estimated Payment 6/13/2022]]</f>
        <v>13963.454368932931</v>
      </c>
      <c r="R3142" s="181">
        <f>Table1[[#This Row],[SumOfUnits]]*Table1[[#This Row],[Actuarial Factor 6/13/22]]</f>
        <v>132.6419710731104</v>
      </c>
    </row>
    <row r="3143" spans="1:18" x14ac:dyDescent="0.2">
      <c r="A3143" s="179" t="s">
        <v>137</v>
      </c>
      <c r="B3143" s="179" t="s">
        <v>611</v>
      </c>
      <c r="C3143" s="179" t="s">
        <v>192</v>
      </c>
      <c r="D3143" s="179" t="s">
        <v>184</v>
      </c>
      <c r="E3143" s="179" t="s">
        <v>793</v>
      </c>
      <c r="F3143" s="37">
        <v>62.59</v>
      </c>
      <c r="G3143" s="179">
        <v>1</v>
      </c>
      <c r="H3143" s="179">
        <v>1</v>
      </c>
      <c r="I3143" s="37">
        <f>Table1[[#This Row],[SumOfPaid]]*Table1[[#This Row],[Actuarial Factor 6/13/22]]</f>
        <v>122.08913190391146</v>
      </c>
      <c r="J3143" s="33">
        <v>1.9506172216633881</v>
      </c>
      <c r="K3143" s="180" t="s">
        <v>596</v>
      </c>
      <c r="L3143" s="180" t="s">
        <v>805</v>
      </c>
      <c r="M3143" s="181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43" s="181" t="str">
        <f>IFERROR(IF(Table1[[#This Row],[Medicare Rate in CR]]&gt;0,"Y","N"),"N")</f>
        <v>Y</v>
      </c>
      <c r="O3143" s="40">
        <f>Table1[[#This Row],[Medicare Rate in CR]]*Table1[[#This Row],[SumOfUnits]]*Table1[[#This Row],[Actuarial Factor 6/13/22]]</f>
        <v>332.59974246582431</v>
      </c>
      <c r="P314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332.59974246582431</v>
      </c>
      <c r="Q3143" s="40">
        <f>Table1[[#This Row],[Trended Medicare Pricing for all RHCs]]-Table1[[#This Row],[SumOfSFY23 Estimated Payment 6/13/2022]]</f>
        <v>210.51061056191284</v>
      </c>
      <c r="R3143" s="181">
        <f>Table1[[#This Row],[SumOfUnits]]*Table1[[#This Row],[Actuarial Factor 6/13/22]]</f>
        <v>1.9506172216633881</v>
      </c>
    </row>
    <row r="3144" spans="1:18" x14ac:dyDescent="0.2">
      <c r="A3144" s="179" t="s">
        <v>137</v>
      </c>
      <c r="B3144" s="179" t="s">
        <v>611</v>
      </c>
      <c r="C3144" s="179" t="s">
        <v>192</v>
      </c>
      <c r="D3144" s="179" t="s">
        <v>184</v>
      </c>
      <c r="E3144" s="179" t="s">
        <v>789</v>
      </c>
      <c r="F3144" s="37">
        <v>10325.86</v>
      </c>
      <c r="G3144" s="179">
        <v>148</v>
      </c>
      <c r="H3144" s="179">
        <v>148</v>
      </c>
      <c r="I3144" s="37">
        <f>Table1[[#This Row],[SumOfPaid]]*Table1[[#This Row],[Actuarial Factor 6/13/22]]</f>
        <v>14240.458163305009</v>
      </c>
      <c r="J3144" s="33">
        <v>1.3791062597502783</v>
      </c>
      <c r="K3144" s="180" t="s">
        <v>596</v>
      </c>
      <c r="L3144" s="180" t="s">
        <v>805</v>
      </c>
      <c r="M3144" s="181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44" s="181" t="str">
        <f>IFERROR(IF(Table1[[#This Row],[Medicare Rate in CR]]&gt;0,"Y","N"),"N")</f>
        <v>Y</v>
      </c>
      <c r="O3144" s="40">
        <f>Table1[[#This Row],[Medicare Rate in CR]]*Table1[[#This Row],[SumOfUnits]]*Table1[[#This Row],[Actuarial Factor 6/13/22]]</f>
        <v>34802.40843580295</v>
      </c>
      <c r="P314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34802.40843580295</v>
      </c>
      <c r="Q3144" s="40">
        <f>Table1[[#This Row],[Trended Medicare Pricing for all RHCs]]-Table1[[#This Row],[SumOfSFY23 Estimated Payment 6/13/2022]]</f>
        <v>20561.950272497939</v>
      </c>
      <c r="R3144" s="181">
        <f>Table1[[#This Row],[SumOfUnits]]*Table1[[#This Row],[Actuarial Factor 6/13/22]]</f>
        <v>204.1077264430412</v>
      </c>
    </row>
    <row r="3145" spans="1:18" x14ac:dyDescent="0.2">
      <c r="A3145" s="179" t="s">
        <v>137</v>
      </c>
      <c r="B3145" s="179" t="s">
        <v>611</v>
      </c>
      <c r="C3145" s="179" t="s">
        <v>192</v>
      </c>
      <c r="D3145" s="179" t="s">
        <v>184</v>
      </c>
      <c r="E3145" s="179" t="s">
        <v>791</v>
      </c>
      <c r="F3145" s="37">
        <v>690.48</v>
      </c>
      <c r="G3145" s="179">
        <v>6</v>
      </c>
      <c r="H3145" s="179">
        <v>6</v>
      </c>
      <c r="I3145" s="37">
        <f>Table1[[#This Row],[SumOfPaid]]*Table1[[#This Row],[Actuarial Factor 6/13/22]]</f>
        <v>1060.5646887209596</v>
      </c>
      <c r="J3145" s="33">
        <v>1.535981764455103</v>
      </c>
      <c r="K3145" s="180" t="s">
        <v>596</v>
      </c>
      <c r="L3145" s="180" t="s">
        <v>805</v>
      </c>
      <c r="M3145" s="181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45" s="181" t="str">
        <f>IFERROR(IF(Table1[[#This Row],[Medicare Rate in CR]]&gt;0,"Y","N"),"N")</f>
        <v>Y</v>
      </c>
      <c r="O3145" s="40">
        <f>Table1[[#This Row],[Medicare Rate in CR]]*Table1[[#This Row],[SumOfUnits]]*Table1[[#This Row],[Actuarial Factor 6/13/22]]</f>
        <v>1571.4015039434375</v>
      </c>
      <c r="P314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1571.4015039434375</v>
      </c>
      <c r="Q3145" s="40">
        <f>Table1[[#This Row],[Trended Medicare Pricing for all RHCs]]-Table1[[#This Row],[SumOfSFY23 Estimated Payment 6/13/2022]]</f>
        <v>510.83681522247798</v>
      </c>
      <c r="R3145" s="181">
        <f>Table1[[#This Row],[SumOfUnits]]*Table1[[#This Row],[Actuarial Factor 6/13/22]]</f>
        <v>9.2158905867306178</v>
      </c>
    </row>
    <row r="3146" spans="1:18" x14ac:dyDescent="0.2">
      <c r="A3146" s="179" t="s">
        <v>137</v>
      </c>
      <c r="B3146" s="179" t="s">
        <v>611</v>
      </c>
      <c r="C3146" s="179" t="s">
        <v>192</v>
      </c>
      <c r="D3146" s="179" t="s">
        <v>184</v>
      </c>
      <c r="E3146" s="179" t="s">
        <v>788</v>
      </c>
      <c r="F3146" s="37">
        <v>1579.0300000000002</v>
      </c>
      <c r="G3146" s="179">
        <v>25</v>
      </c>
      <c r="H3146" s="179">
        <v>25</v>
      </c>
      <c r="I3146" s="37">
        <f>Table1[[#This Row],[SumOfPaid]]*Table1[[#This Row],[Actuarial Factor 6/13/22]]</f>
        <v>3007.5280224544967</v>
      </c>
      <c r="J3146" s="33">
        <v>1.9046680699255216</v>
      </c>
      <c r="K3146" s="180" t="s">
        <v>596</v>
      </c>
      <c r="L3146" s="180" t="s">
        <v>805</v>
      </c>
      <c r="M3146" s="181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46" s="181" t="str">
        <f>IFERROR(IF(Table1[[#This Row],[Medicare Rate in CR]]&gt;0,"Y","N"),"N")</f>
        <v>Y</v>
      </c>
      <c r="O3146" s="40">
        <f>Table1[[#This Row],[Medicare Rate in CR]]*Table1[[#This Row],[SumOfUnits]]*Table1[[#This Row],[Actuarial Factor 6/13/22]]</f>
        <v>8119.1238150750169</v>
      </c>
      <c r="P314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8119.1238150750169</v>
      </c>
      <c r="Q3146" s="40">
        <f>Table1[[#This Row],[Trended Medicare Pricing for all RHCs]]-Table1[[#This Row],[SumOfSFY23 Estimated Payment 6/13/2022]]</f>
        <v>5111.5957926205201</v>
      </c>
      <c r="R3146" s="181">
        <f>Table1[[#This Row],[SumOfUnits]]*Table1[[#This Row],[Actuarial Factor 6/13/22]]</f>
        <v>47.616701748138041</v>
      </c>
    </row>
    <row r="3147" spans="1:18" x14ac:dyDescent="0.2">
      <c r="A3147" s="179" t="s">
        <v>137</v>
      </c>
      <c r="B3147" s="179" t="s">
        <v>611</v>
      </c>
      <c r="C3147" s="179" t="s">
        <v>192</v>
      </c>
      <c r="D3147" s="179" t="s">
        <v>184</v>
      </c>
      <c r="E3147" s="179" t="s">
        <v>787</v>
      </c>
      <c r="F3147" s="37">
        <v>4112.91</v>
      </c>
      <c r="G3147" s="179">
        <v>58</v>
      </c>
      <c r="H3147" s="179">
        <v>58</v>
      </c>
      <c r="I3147" s="37">
        <f>Table1[[#This Row],[SumOfPaid]]*Table1[[#This Row],[Actuarial Factor 6/13/22]]</f>
        <v>4720.3627640582845</v>
      </c>
      <c r="J3147" s="33">
        <v>1.1476941542747798</v>
      </c>
      <c r="K3147" s="180" t="s">
        <v>596</v>
      </c>
      <c r="L3147" s="180" t="s">
        <v>805</v>
      </c>
      <c r="M3147" s="181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47" s="181" t="str">
        <f>IFERROR(IF(Table1[[#This Row],[Medicare Rate in CR]]&gt;0,"Y","N"),"N")</f>
        <v>Y</v>
      </c>
      <c r="O3147" s="40">
        <f>Table1[[#This Row],[Medicare Rate in CR]]*Table1[[#This Row],[SumOfUnits]]*Table1[[#This Row],[Actuarial Factor 6/13/22]]</f>
        <v>11350.213154232777</v>
      </c>
      <c r="P314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11350.213154232777</v>
      </c>
      <c r="Q3147" s="40">
        <f>Table1[[#This Row],[Trended Medicare Pricing for all RHCs]]-Table1[[#This Row],[SumOfSFY23 Estimated Payment 6/13/2022]]</f>
        <v>6629.8503901744925</v>
      </c>
      <c r="R3147" s="181">
        <f>Table1[[#This Row],[SumOfUnits]]*Table1[[#This Row],[Actuarial Factor 6/13/22]]</f>
        <v>66.566260947937224</v>
      </c>
    </row>
    <row r="3148" spans="1:18" x14ac:dyDescent="0.2">
      <c r="A3148" s="179" t="s">
        <v>137</v>
      </c>
      <c r="B3148" s="179" t="s">
        <v>611</v>
      </c>
      <c r="C3148" s="179" t="s">
        <v>192</v>
      </c>
      <c r="D3148" s="179" t="s">
        <v>2</v>
      </c>
      <c r="E3148" s="179" t="s">
        <v>801</v>
      </c>
      <c r="F3148" s="37">
        <v>63.78</v>
      </c>
      <c r="G3148" s="179">
        <v>1</v>
      </c>
      <c r="H3148" s="179">
        <v>1</v>
      </c>
      <c r="I3148" s="37">
        <f>Table1[[#This Row],[SumOfPaid]]*Table1[[#This Row],[Actuarial Factor 6/13/22]]</f>
        <v>84.694949031053554</v>
      </c>
      <c r="J3148" s="33">
        <v>1.3279233150055434</v>
      </c>
      <c r="K3148" s="180" t="s">
        <v>596</v>
      </c>
      <c r="L3148" s="180" t="s">
        <v>805</v>
      </c>
      <c r="M3148" s="181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48" s="181" t="str">
        <f>IFERROR(IF(Table1[[#This Row],[Medicare Rate in CR]]&gt;0,"Y","N"),"N")</f>
        <v>Y</v>
      </c>
      <c r="O3148" s="40">
        <f>Table1[[#This Row],[Medicare Rate in CR]]*Table1[[#This Row],[SumOfUnits]]*Table1[[#This Row],[Actuarial Factor 6/13/22]]</f>
        <v>226.42420444159518</v>
      </c>
      <c r="P314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226.42420444159518</v>
      </c>
      <c r="Q3148" s="40">
        <f>Table1[[#This Row],[Trended Medicare Pricing for all RHCs]]-Table1[[#This Row],[SumOfSFY23 Estimated Payment 6/13/2022]]</f>
        <v>141.72925541054161</v>
      </c>
      <c r="R3148" s="181">
        <f>Table1[[#This Row],[SumOfUnits]]*Table1[[#This Row],[Actuarial Factor 6/13/22]]</f>
        <v>1.3279233150055434</v>
      </c>
    </row>
    <row r="3149" spans="1:18" x14ac:dyDescent="0.2">
      <c r="A3149" s="179" t="s">
        <v>137</v>
      </c>
      <c r="B3149" s="179" t="s">
        <v>611</v>
      </c>
      <c r="C3149" s="179" t="s">
        <v>192</v>
      </c>
      <c r="D3149" s="179" t="s">
        <v>2</v>
      </c>
      <c r="E3149" s="179" t="s">
        <v>798</v>
      </c>
      <c r="F3149" s="37">
        <v>439.75999999999993</v>
      </c>
      <c r="G3149" s="179">
        <v>7</v>
      </c>
      <c r="H3149" s="179">
        <v>7</v>
      </c>
      <c r="I3149" s="37">
        <f>Table1[[#This Row],[SumOfPaid]]*Table1[[#This Row],[Actuarial Factor 6/13/22]]</f>
        <v>548.78818742083706</v>
      </c>
      <c r="J3149" s="33">
        <v>1.2479265677206592</v>
      </c>
      <c r="K3149" s="180" t="s">
        <v>596</v>
      </c>
      <c r="L3149" s="180" t="s">
        <v>805</v>
      </c>
      <c r="M3149" s="181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49" s="181" t="str">
        <f>IFERROR(IF(Table1[[#This Row],[Medicare Rate in CR]]&gt;0,"Y","N"),"N")</f>
        <v>Y</v>
      </c>
      <c r="O3149" s="40">
        <f>Table1[[#This Row],[Medicare Rate in CR]]*Table1[[#This Row],[SumOfUnits]]*Table1[[#This Row],[Actuarial Factor 6/13/22]]</f>
        <v>1489.4877134343471</v>
      </c>
      <c r="P314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1489.4877134343471</v>
      </c>
      <c r="Q3149" s="40">
        <f>Table1[[#This Row],[Trended Medicare Pricing for all RHCs]]-Table1[[#This Row],[SumOfSFY23 Estimated Payment 6/13/2022]]</f>
        <v>940.69952601351008</v>
      </c>
      <c r="R3149" s="181">
        <f>Table1[[#This Row],[SumOfUnits]]*Table1[[#This Row],[Actuarial Factor 6/13/22]]</f>
        <v>8.7354859740446145</v>
      </c>
    </row>
    <row r="3150" spans="1:18" x14ac:dyDescent="0.2">
      <c r="A3150" s="179" t="s">
        <v>137</v>
      </c>
      <c r="B3150" s="179" t="s">
        <v>611</v>
      </c>
      <c r="C3150" s="179" t="s">
        <v>192</v>
      </c>
      <c r="D3150" s="179" t="s">
        <v>2</v>
      </c>
      <c r="E3150" s="179" t="s">
        <v>799</v>
      </c>
      <c r="F3150" s="37">
        <v>1138.52</v>
      </c>
      <c r="G3150" s="179">
        <v>18</v>
      </c>
      <c r="H3150" s="179">
        <v>18</v>
      </c>
      <c r="I3150" s="37">
        <f>Table1[[#This Row],[SumOfPaid]]*Table1[[#This Row],[Actuarial Factor 6/13/22]]</f>
        <v>1388.3994162913293</v>
      </c>
      <c r="J3150" s="33">
        <v>1.2194774060107239</v>
      </c>
      <c r="K3150" s="180" t="s">
        <v>596</v>
      </c>
      <c r="L3150" s="180" t="s">
        <v>805</v>
      </c>
      <c r="M3150" s="181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50" s="181" t="str">
        <f>IFERROR(IF(Table1[[#This Row],[Medicare Rate in CR]]&gt;0,"Y","N"),"N")</f>
        <v>Y</v>
      </c>
      <c r="O3150" s="40">
        <f>Table1[[#This Row],[Medicare Rate in CR]]*Table1[[#This Row],[SumOfUnits]]*Table1[[#This Row],[Actuarial Factor 6/13/22]]</f>
        <v>3742.795664979993</v>
      </c>
      <c r="P315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3742.795664979993</v>
      </c>
      <c r="Q3150" s="40">
        <f>Table1[[#This Row],[Trended Medicare Pricing for all RHCs]]-Table1[[#This Row],[SumOfSFY23 Estimated Payment 6/13/2022]]</f>
        <v>2354.3962486886639</v>
      </c>
      <c r="R3150" s="181">
        <f>Table1[[#This Row],[SumOfUnits]]*Table1[[#This Row],[Actuarial Factor 6/13/22]]</f>
        <v>21.950593308193028</v>
      </c>
    </row>
    <row r="3151" spans="1:18" x14ac:dyDescent="0.2">
      <c r="A3151" s="179" t="s">
        <v>137</v>
      </c>
      <c r="B3151" s="179" t="s">
        <v>611</v>
      </c>
      <c r="C3151" s="179" t="s">
        <v>192</v>
      </c>
      <c r="D3151" s="179" t="s">
        <v>185</v>
      </c>
      <c r="E3151" s="179" t="s">
        <v>794</v>
      </c>
      <c r="F3151" s="37">
        <v>271.60000000000002</v>
      </c>
      <c r="G3151" s="179">
        <v>2</v>
      </c>
      <c r="H3151" s="179">
        <v>2</v>
      </c>
      <c r="I3151" s="37">
        <f>Table1[[#This Row],[SumOfPaid]]*Table1[[#This Row],[Actuarial Factor 6/13/22]]</f>
        <v>301.56328471340248</v>
      </c>
      <c r="J3151" s="33">
        <v>1.1103213722879324</v>
      </c>
      <c r="K3151" s="180" t="s">
        <v>596</v>
      </c>
      <c r="L3151" s="180" t="s">
        <v>805</v>
      </c>
      <c r="M3151" s="181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51" s="181" t="str">
        <f>IFERROR(IF(Table1[[#This Row],[Medicare Rate in CR]]&gt;0,"Y","N"),"N")</f>
        <v>Y</v>
      </c>
      <c r="O3151" s="40">
        <f>Table1[[#This Row],[Medicare Rate in CR]]*Table1[[#This Row],[SumOfUnits]]*Table1[[#This Row],[Actuarial Factor 6/13/22]]</f>
        <v>378.64179437763067</v>
      </c>
      <c r="P315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378.64179437763067</v>
      </c>
      <c r="Q3151" s="40">
        <f>Table1[[#This Row],[Trended Medicare Pricing for all RHCs]]-Table1[[#This Row],[SumOfSFY23 Estimated Payment 6/13/2022]]</f>
        <v>77.078509664228193</v>
      </c>
      <c r="R3151" s="181">
        <f>Table1[[#This Row],[SumOfUnits]]*Table1[[#This Row],[Actuarial Factor 6/13/22]]</f>
        <v>2.2206427445758647</v>
      </c>
    </row>
    <row r="3152" spans="1:18" x14ac:dyDescent="0.2">
      <c r="A3152" s="179" t="s">
        <v>137</v>
      </c>
      <c r="B3152" s="179" t="s">
        <v>611</v>
      </c>
      <c r="C3152" s="179" t="s">
        <v>192</v>
      </c>
      <c r="D3152" s="179" t="s">
        <v>185</v>
      </c>
      <c r="E3152" s="179" t="s">
        <v>607</v>
      </c>
      <c r="F3152" s="37">
        <v>502.85</v>
      </c>
      <c r="G3152" s="179">
        <v>8</v>
      </c>
      <c r="H3152" s="179">
        <v>8</v>
      </c>
      <c r="I3152" s="37">
        <f>Table1[[#This Row],[SumOfPaid]]*Table1[[#This Row],[Actuarial Factor 6/13/22]]</f>
        <v>769.94227994767539</v>
      </c>
      <c r="J3152" s="33">
        <v>1.5311569651937464</v>
      </c>
      <c r="K3152" s="180" t="s">
        <v>596</v>
      </c>
      <c r="L3152" s="180" t="s">
        <v>805</v>
      </c>
      <c r="M3152" s="181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52" s="181" t="str">
        <f>IFERROR(IF(Table1[[#This Row],[Medicare Rate in CR]]&gt;0,"Y","N"),"N")</f>
        <v>Y</v>
      </c>
      <c r="O3152" s="40">
        <f>Table1[[#This Row],[Medicare Rate in CR]]*Table1[[#This Row],[SumOfUnits]]*Table1[[#This Row],[Actuarial Factor 6/13/22]]</f>
        <v>2088.6205930814854</v>
      </c>
      <c r="P315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2088.6205930814854</v>
      </c>
      <c r="Q3152" s="40">
        <f>Table1[[#This Row],[Trended Medicare Pricing for all RHCs]]-Table1[[#This Row],[SumOfSFY23 Estimated Payment 6/13/2022]]</f>
        <v>1318.67831313381</v>
      </c>
      <c r="R3152" s="181">
        <f>Table1[[#This Row],[SumOfUnits]]*Table1[[#This Row],[Actuarial Factor 6/13/22]]</f>
        <v>12.249255721549972</v>
      </c>
    </row>
    <row r="3153" spans="1:18" x14ac:dyDescent="0.2">
      <c r="A3153" s="179" t="s">
        <v>137</v>
      </c>
      <c r="B3153" s="179" t="s">
        <v>611</v>
      </c>
      <c r="C3153" s="179" t="s">
        <v>192</v>
      </c>
      <c r="D3153" s="179" t="s">
        <v>185</v>
      </c>
      <c r="E3153" s="179" t="s">
        <v>797</v>
      </c>
      <c r="F3153" s="37">
        <v>1191.5999999999999</v>
      </c>
      <c r="G3153" s="179">
        <v>15</v>
      </c>
      <c r="H3153" s="179">
        <v>15</v>
      </c>
      <c r="I3153" s="37">
        <f>Table1[[#This Row],[SumOfPaid]]*Table1[[#This Row],[Actuarial Factor 6/13/22]]</f>
        <v>974.16644942019491</v>
      </c>
      <c r="J3153" s="33">
        <v>0.81752807101392666</v>
      </c>
      <c r="K3153" s="180" t="s">
        <v>596</v>
      </c>
      <c r="L3153" s="180" t="s">
        <v>805</v>
      </c>
      <c r="M3153" s="181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53" s="181" t="str">
        <f>IFERROR(IF(Table1[[#This Row],[Medicare Rate in CR]]&gt;0,"Y","N"),"N")</f>
        <v>Y</v>
      </c>
      <c r="O3153" s="40">
        <f>Table1[[#This Row],[Medicare Rate in CR]]*Table1[[#This Row],[SumOfUnits]]*Table1[[#This Row],[Actuarial Factor 6/13/22]]</f>
        <v>2090.950670828769</v>
      </c>
      <c r="P315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2090.950670828769</v>
      </c>
      <c r="Q3153" s="40">
        <f>Table1[[#This Row],[Trended Medicare Pricing for all RHCs]]-Table1[[#This Row],[SumOfSFY23 Estimated Payment 6/13/2022]]</f>
        <v>1116.784221408574</v>
      </c>
      <c r="R3153" s="181">
        <f>Table1[[#This Row],[SumOfUnits]]*Table1[[#This Row],[Actuarial Factor 6/13/22]]</f>
        <v>12.2629210652089</v>
      </c>
    </row>
    <row r="3154" spans="1:18" x14ac:dyDescent="0.2">
      <c r="A3154" s="179" t="s">
        <v>137</v>
      </c>
      <c r="B3154" s="179" t="s">
        <v>611</v>
      </c>
      <c r="C3154" s="179" t="s">
        <v>192</v>
      </c>
      <c r="D3154" s="179" t="s">
        <v>185</v>
      </c>
      <c r="E3154" s="179" t="s">
        <v>795</v>
      </c>
      <c r="F3154" s="37">
        <v>8974.2700000000023</v>
      </c>
      <c r="G3154" s="179">
        <v>109</v>
      </c>
      <c r="H3154" s="179">
        <v>109</v>
      </c>
      <c r="I3154" s="37">
        <f>Table1[[#This Row],[SumOfPaid]]*Table1[[#This Row],[Actuarial Factor 6/13/22]]</f>
        <v>10068.706723765403</v>
      </c>
      <c r="J3154" s="33">
        <v>1.1219527297223506</v>
      </c>
      <c r="K3154" s="180" t="s">
        <v>596</v>
      </c>
      <c r="L3154" s="180" t="s">
        <v>805</v>
      </c>
      <c r="M3154" s="181">
        <f>IFERROR(INDEX(FreeStand_MedicareCRs!E:E,MATCH(Table1[[#This Row],[Medicare Number]],FreeStand_MedicareCRs!A:A,0)),INDEX(HospitalBased_Mdcr_Rates!G:G,MATCH(Table1[[#This Row],[Medicare Number]],HospitalBased_Mdcr_Rates!E:E,0)))</f>
        <v>170.51</v>
      </c>
      <c r="N3154" s="181" t="str">
        <f>IFERROR(IF(Table1[[#This Row],[Medicare Rate in CR]]&gt;0,"Y","N"),"N")</f>
        <v>Y</v>
      </c>
      <c r="O3154" s="40">
        <f>Table1[[#This Row],[Medicare Rate in CR]]*Table1[[#This Row],[SumOfUnits]]*Table1[[#This Row],[Actuarial Factor 6/13/22]]</f>
        <v>20852.153434000422</v>
      </c>
      <c r="P315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20852.153434000422</v>
      </c>
      <c r="Q3154" s="40">
        <f>Table1[[#This Row],[Trended Medicare Pricing for all RHCs]]-Table1[[#This Row],[SumOfSFY23 Estimated Payment 6/13/2022]]</f>
        <v>10783.446710235019</v>
      </c>
      <c r="R3154" s="181">
        <f>Table1[[#This Row],[SumOfUnits]]*Table1[[#This Row],[Actuarial Factor 6/13/22]]</f>
        <v>122.29284753973621</v>
      </c>
    </row>
    <row r="3155" spans="1:18" x14ac:dyDescent="0.2">
      <c r="A3155" s="179" t="s">
        <v>138</v>
      </c>
      <c r="B3155" s="179" t="s">
        <v>647</v>
      </c>
      <c r="C3155" s="179" t="s">
        <v>426</v>
      </c>
      <c r="D3155" s="179" t="s">
        <v>184</v>
      </c>
      <c r="E3155" s="179" t="s">
        <v>790</v>
      </c>
      <c r="F3155" s="37">
        <v>363.6</v>
      </c>
      <c r="G3155" s="179">
        <v>3</v>
      </c>
      <c r="H3155" s="179">
        <v>3</v>
      </c>
      <c r="I3155" s="37">
        <f>Table1[[#This Row],[SumOfPaid]]*Table1[[#This Row],[Actuarial Factor 6/13/22]]</f>
        <v>745.76054606109176</v>
      </c>
      <c r="J3155" s="33">
        <v>2.0510466063286352</v>
      </c>
      <c r="K3155" s="180" t="s">
        <v>783</v>
      </c>
      <c r="L3155" s="180" t="s">
        <v>805</v>
      </c>
      <c r="M3155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55" s="181" t="str">
        <f>IFERROR(IF(Table1[[#This Row],[Medicare Rate in CR]]&gt;0,"Y","N"),"N")</f>
        <v>N</v>
      </c>
      <c r="O3155" s="40" t="e">
        <f>Table1[[#This Row],[Medicare Rate in CR]]*Table1[[#This Row],[SumOfUnits]]*Table1[[#This Row],[Actuarial Factor 6/13/22]]</f>
        <v>#N/A</v>
      </c>
      <c r="P315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1603.7138729182384</v>
      </c>
      <c r="Q3155" s="40">
        <f>Table1[[#This Row],[Trended Medicare Pricing for all RHCs]]-Table1[[#This Row],[SumOfSFY23 Estimated Payment 6/13/2022]]</f>
        <v>857.95332685714664</v>
      </c>
      <c r="R3155" s="181">
        <f>Table1[[#This Row],[SumOfUnits]]*Table1[[#This Row],[Actuarial Factor 6/13/22]]</f>
        <v>6.1531398189859061</v>
      </c>
    </row>
    <row r="3156" spans="1:18" x14ac:dyDescent="0.2">
      <c r="A3156" s="179" t="s">
        <v>138</v>
      </c>
      <c r="B3156" s="179" t="s">
        <v>647</v>
      </c>
      <c r="C3156" s="179" t="s">
        <v>423</v>
      </c>
      <c r="D3156" s="179" t="s">
        <v>184</v>
      </c>
      <c r="E3156" s="179" t="s">
        <v>786</v>
      </c>
      <c r="F3156" s="37">
        <v>121.2</v>
      </c>
      <c r="G3156" s="179">
        <v>1</v>
      </c>
      <c r="H3156" s="179">
        <v>1</v>
      </c>
      <c r="I3156" s="37">
        <f>Table1[[#This Row],[SumOfPaid]]*Table1[[#This Row],[Actuarial Factor 6/13/22]]</f>
        <v>181.51293126600652</v>
      </c>
      <c r="J3156" s="33">
        <v>1.4976314460891627</v>
      </c>
      <c r="K3156" s="180" t="s">
        <v>783</v>
      </c>
      <c r="L3156" s="180" t="s">
        <v>805</v>
      </c>
      <c r="M3156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56" s="181" t="str">
        <f>IFERROR(IF(Table1[[#This Row],[Medicare Rate in CR]]&gt;0,"Y","N"),"N")</f>
        <v>N</v>
      </c>
      <c r="O3156" s="40" t="e">
        <f>Table1[[#This Row],[Medicare Rate in CR]]*Table1[[#This Row],[SumOfUnits]]*Table1[[#This Row],[Actuarial Factor 6/13/22]]</f>
        <v>#N/A</v>
      </c>
      <c r="P315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259.20134104918844</v>
      </c>
      <c r="Q3156" s="40">
        <f>Table1[[#This Row],[Trended Medicare Pricing for all RHCs]]-Table1[[#This Row],[SumOfSFY23 Estimated Payment 6/13/2022]]</f>
        <v>77.688409783181925</v>
      </c>
      <c r="R3156" s="181">
        <f>Table1[[#This Row],[SumOfUnits]]*Table1[[#This Row],[Actuarial Factor 6/13/22]]</f>
        <v>1.4976314460891627</v>
      </c>
    </row>
    <row r="3157" spans="1:18" x14ac:dyDescent="0.2">
      <c r="A3157" s="179" t="s">
        <v>138</v>
      </c>
      <c r="B3157" s="179" t="s">
        <v>647</v>
      </c>
      <c r="C3157" s="179" t="s">
        <v>423</v>
      </c>
      <c r="D3157" s="179" t="s">
        <v>184</v>
      </c>
      <c r="E3157" s="179" t="s">
        <v>789</v>
      </c>
      <c r="F3157" s="37">
        <v>121.2</v>
      </c>
      <c r="G3157" s="179">
        <v>1</v>
      </c>
      <c r="H3157" s="179">
        <v>1</v>
      </c>
      <c r="I3157" s="37">
        <f>Table1[[#This Row],[SumOfPaid]]*Table1[[#This Row],[Actuarial Factor 6/13/22]]</f>
        <v>183.67563887599897</v>
      </c>
      <c r="J3157" s="33">
        <v>1.5154755682838199</v>
      </c>
      <c r="K3157" s="180" t="s">
        <v>783</v>
      </c>
      <c r="L3157" s="180" t="s">
        <v>805</v>
      </c>
      <c r="M3157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57" s="181" t="str">
        <f>IFERROR(IF(Table1[[#This Row],[Medicare Rate in CR]]&gt;0,"Y","N"),"N")</f>
        <v>N</v>
      </c>
      <c r="O3157" s="40" t="e">
        <f>Table1[[#This Row],[Medicare Rate in CR]]*Table1[[#This Row],[SumOfUnits]]*Table1[[#This Row],[Actuarial Factor 6/13/22]]</f>
        <v>#N/A</v>
      </c>
      <c r="P315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262.2896979441901</v>
      </c>
      <c r="Q3157" s="40">
        <f>Table1[[#This Row],[Trended Medicare Pricing for all RHCs]]-Table1[[#This Row],[SumOfSFY23 Estimated Payment 6/13/2022]]</f>
        <v>78.614059068191125</v>
      </c>
      <c r="R3157" s="181">
        <f>Table1[[#This Row],[SumOfUnits]]*Table1[[#This Row],[Actuarial Factor 6/13/22]]</f>
        <v>1.5154755682838199</v>
      </c>
    </row>
    <row r="3158" spans="1:18" x14ac:dyDescent="0.2">
      <c r="A3158" s="179" t="s">
        <v>138</v>
      </c>
      <c r="B3158" s="179" t="s">
        <v>647</v>
      </c>
      <c r="C3158" s="179" t="s">
        <v>381</v>
      </c>
      <c r="D3158" s="179" t="s">
        <v>184</v>
      </c>
      <c r="E3158" s="179" t="s">
        <v>792</v>
      </c>
      <c r="F3158" s="37">
        <v>1461.6799999999998</v>
      </c>
      <c r="G3158" s="179">
        <v>12</v>
      </c>
      <c r="H3158" s="179">
        <v>12</v>
      </c>
      <c r="I3158" s="37">
        <f>Table1[[#This Row],[SumOfPaid]]*Table1[[#This Row],[Actuarial Factor 6/13/22]]</f>
        <v>2074.0322906572333</v>
      </c>
      <c r="J3158" s="33">
        <v>1.4189373123099678</v>
      </c>
      <c r="K3158" s="180" t="s">
        <v>783</v>
      </c>
      <c r="L3158" s="180" t="s">
        <v>805</v>
      </c>
      <c r="M3158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58" s="181" t="str">
        <f>IFERROR(IF(Table1[[#This Row],[Medicare Rate in CR]]&gt;0,"Y","N"),"N")</f>
        <v>N</v>
      </c>
      <c r="O3158" s="40" t="e">
        <f>Table1[[#This Row],[Medicare Rate in CR]]*Table1[[#This Row],[SumOfUnits]]*Table1[[#This Row],[Actuarial Factor 6/13/22]]</f>
        <v>#N/A</v>
      </c>
      <c r="P315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3338.9129497579747</v>
      </c>
      <c r="Q3158" s="40">
        <f>Table1[[#This Row],[Trended Medicare Pricing for all RHCs]]-Table1[[#This Row],[SumOfSFY23 Estimated Payment 6/13/2022]]</f>
        <v>1264.8806591007415</v>
      </c>
      <c r="R3158" s="181">
        <f>Table1[[#This Row],[SumOfUnits]]*Table1[[#This Row],[Actuarial Factor 6/13/22]]</f>
        <v>17.027247747719613</v>
      </c>
    </row>
    <row r="3159" spans="1:18" x14ac:dyDescent="0.2">
      <c r="A3159" s="179" t="s">
        <v>138</v>
      </c>
      <c r="B3159" s="179" t="s">
        <v>647</v>
      </c>
      <c r="C3159" s="179" t="s">
        <v>381</v>
      </c>
      <c r="D3159" s="179" t="s">
        <v>184</v>
      </c>
      <c r="E3159" s="179" t="s">
        <v>786</v>
      </c>
      <c r="F3159" s="37">
        <v>10587.48</v>
      </c>
      <c r="G3159" s="179">
        <v>87</v>
      </c>
      <c r="H3159" s="179">
        <v>87</v>
      </c>
      <c r="I3159" s="37">
        <f>Table1[[#This Row],[SumOfPaid]]*Table1[[#This Row],[Actuarial Factor 6/13/22]]</f>
        <v>14378.135246747283</v>
      </c>
      <c r="J3159" s="33">
        <v>1.3580318684660828</v>
      </c>
      <c r="K3159" s="180" t="s">
        <v>783</v>
      </c>
      <c r="L3159" s="180" t="s">
        <v>805</v>
      </c>
      <c r="M3159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59" s="181" t="str">
        <f>IFERROR(IF(Table1[[#This Row],[Medicare Rate in CR]]&gt;0,"Y","N"),"N")</f>
        <v>N</v>
      </c>
      <c r="O3159" s="40" t="e">
        <f>Table1[[#This Row],[Medicare Rate in CR]]*Table1[[#This Row],[SumOfUnits]]*Table1[[#This Row],[Actuarial Factor 6/13/22]]</f>
        <v>#N/A</v>
      </c>
      <c r="P315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23146.863327534396</v>
      </c>
      <c r="Q3159" s="40">
        <f>Table1[[#This Row],[Trended Medicare Pricing for all RHCs]]-Table1[[#This Row],[SumOfSFY23 Estimated Payment 6/13/2022]]</f>
        <v>8768.7280807871139</v>
      </c>
      <c r="R3159" s="181">
        <f>Table1[[#This Row],[SumOfUnits]]*Table1[[#This Row],[Actuarial Factor 6/13/22]]</f>
        <v>118.1487725565492</v>
      </c>
    </row>
    <row r="3160" spans="1:18" x14ac:dyDescent="0.2">
      <c r="A3160" s="179" t="s">
        <v>138</v>
      </c>
      <c r="B3160" s="179" t="s">
        <v>647</v>
      </c>
      <c r="C3160" s="179" t="s">
        <v>381</v>
      </c>
      <c r="D3160" s="179" t="s">
        <v>184</v>
      </c>
      <c r="E3160" s="179" t="s">
        <v>790</v>
      </c>
      <c r="F3160" s="37">
        <v>6849.5</v>
      </c>
      <c r="G3160" s="179">
        <v>57</v>
      </c>
      <c r="H3160" s="179">
        <v>57</v>
      </c>
      <c r="I3160" s="37">
        <f>Table1[[#This Row],[SumOfPaid]]*Table1[[#This Row],[Actuarial Factor 6/13/22]]</f>
        <v>14028.267766664294</v>
      </c>
      <c r="J3160" s="33">
        <v>2.048071795994495</v>
      </c>
      <c r="K3160" s="180" t="s">
        <v>783</v>
      </c>
      <c r="L3160" s="180" t="s">
        <v>805</v>
      </c>
      <c r="M3160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60" s="181" t="str">
        <f>IFERROR(IF(Table1[[#This Row],[Medicare Rate in CR]]&gt;0,"Y","N"),"N")</f>
        <v>N</v>
      </c>
      <c r="O3160" s="40" t="e">
        <f>Table1[[#This Row],[Medicare Rate in CR]]*Table1[[#This Row],[SumOfUnits]]*Table1[[#This Row],[Actuarial Factor 6/13/22]]</f>
        <v>#N/A</v>
      </c>
      <c r="P316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22583.623755416596</v>
      </c>
      <c r="Q3160" s="40">
        <f>Table1[[#This Row],[Trended Medicare Pricing for all RHCs]]-Table1[[#This Row],[SumOfSFY23 Estimated Payment 6/13/2022]]</f>
        <v>8555.3559887523024</v>
      </c>
      <c r="R3160" s="181">
        <f>Table1[[#This Row],[SumOfUnits]]*Table1[[#This Row],[Actuarial Factor 6/13/22]]</f>
        <v>116.74009237168622</v>
      </c>
    </row>
    <row r="3161" spans="1:18" x14ac:dyDescent="0.2">
      <c r="A3161" s="179" t="s">
        <v>138</v>
      </c>
      <c r="B3161" s="179" t="s">
        <v>647</v>
      </c>
      <c r="C3161" s="179" t="s">
        <v>381</v>
      </c>
      <c r="D3161" s="179" t="s">
        <v>184</v>
      </c>
      <c r="E3161" s="179" t="s">
        <v>789</v>
      </c>
      <c r="F3161" s="37">
        <v>18781.28</v>
      </c>
      <c r="G3161" s="179">
        <v>154</v>
      </c>
      <c r="H3161" s="179">
        <v>154</v>
      </c>
      <c r="I3161" s="37">
        <f>Table1[[#This Row],[SumOfPaid]]*Table1[[#This Row],[Actuarial Factor 6/13/22]]</f>
        <v>27915.388209156983</v>
      </c>
      <c r="J3161" s="33">
        <v>1.4863410911906423</v>
      </c>
      <c r="K3161" s="180" t="s">
        <v>783</v>
      </c>
      <c r="L3161" s="180" t="s">
        <v>805</v>
      </c>
      <c r="M3161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61" s="181" t="str">
        <f>IFERROR(IF(Table1[[#This Row],[Medicare Rate in CR]]&gt;0,"Y","N"),"N")</f>
        <v>N</v>
      </c>
      <c r="O3161" s="40" t="e">
        <f>Table1[[#This Row],[Medicare Rate in CR]]*Table1[[#This Row],[SumOfUnits]]*Table1[[#This Row],[Actuarial Factor 6/13/22]]</f>
        <v>#N/A</v>
      </c>
      <c r="P316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44940.0193087347</v>
      </c>
      <c r="Q3161" s="40">
        <f>Table1[[#This Row],[Trended Medicare Pricing for all RHCs]]-Table1[[#This Row],[SumOfSFY23 Estimated Payment 6/13/2022]]</f>
        <v>17024.631099577717</v>
      </c>
      <c r="R3161" s="181">
        <f>Table1[[#This Row],[SumOfUnits]]*Table1[[#This Row],[Actuarial Factor 6/13/22]]</f>
        <v>228.8965280433589</v>
      </c>
    </row>
    <row r="3162" spans="1:18" x14ac:dyDescent="0.2">
      <c r="A3162" s="179" t="s">
        <v>138</v>
      </c>
      <c r="B3162" s="179" t="s">
        <v>647</v>
      </c>
      <c r="C3162" s="179" t="s">
        <v>381</v>
      </c>
      <c r="D3162" s="179" t="s">
        <v>184</v>
      </c>
      <c r="E3162" s="179" t="s">
        <v>791</v>
      </c>
      <c r="F3162" s="37">
        <v>484.8</v>
      </c>
      <c r="G3162" s="179">
        <v>4</v>
      </c>
      <c r="H3162" s="179">
        <v>4</v>
      </c>
      <c r="I3162" s="37">
        <f>Table1[[#This Row],[SumOfPaid]]*Table1[[#This Row],[Actuarial Factor 6/13/22]]</f>
        <v>784.37294637428931</v>
      </c>
      <c r="J3162" s="33">
        <v>1.6179309949964713</v>
      </c>
      <c r="K3162" s="180" t="s">
        <v>783</v>
      </c>
      <c r="L3162" s="180" t="s">
        <v>805</v>
      </c>
      <c r="M3162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62" s="181" t="str">
        <f>IFERROR(IF(Table1[[#This Row],[Medicare Rate in CR]]&gt;0,"Y","N"),"N")</f>
        <v>N</v>
      </c>
      <c r="O3162" s="40" t="e">
        <f>Table1[[#This Row],[Medicare Rate in CR]]*Table1[[#This Row],[SumOfUnits]]*Table1[[#This Row],[Actuarial Factor 6/13/22]]</f>
        <v>#N/A</v>
      </c>
      <c r="P316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1262.734914922188</v>
      </c>
      <c r="Q3162" s="40">
        <f>Table1[[#This Row],[Trended Medicare Pricing for all RHCs]]-Table1[[#This Row],[SumOfSFY23 Estimated Payment 6/13/2022]]</f>
        <v>478.36196854789864</v>
      </c>
      <c r="R3162" s="181">
        <f>Table1[[#This Row],[SumOfUnits]]*Table1[[#This Row],[Actuarial Factor 6/13/22]]</f>
        <v>6.4717239799858852</v>
      </c>
    </row>
    <row r="3163" spans="1:18" x14ac:dyDescent="0.2">
      <c r="A3163" s="179" t="s">
        <v>138</v>
      </c>
      <c r="B3163" s="179" t="s">
        <v>647</v>
      </c>
      <c r="C3163" s="179" t="s">
        <v>381</v>
      </c>
      <c r="D3163" s="179" t="s">
        <v>184</v>
      </c>
      <c r="E3163" s="179" t="s">
        <v>788</v>
      </c>
      <c r="F3163" s="37">
        <v>5899.1</v>
      </c>
      <c r="G3163" s="179">
        <v>49</v>
      </c>
      <c r="H3163" s="179">
        <v>49</v>
      </c>
      <c r="I3163" s="37">
        <f>Table1[[#This Row],[SumOfPaid]]*Table1[[#This Row],[Actuarial Factor 6/13/22]]</f>
        <v>10822.908216429672</v>
      </c>
      <c r="J3163" s="33">
        <v>1.8346710882049249</v>
      </c>
      <c r="K3163" s="180" t="s">
        <v>783</v>
      </c>
      <c r="L3163" s="180" t="s">
        <v>805</v>
      </c>
      <c r="M3163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63" s="181" t="str">
        <f>IFERROR(IF(Table1[[#This Row],[Medicare Rate in CR]]&gt;0,"Y","N"),"N")</f>
        <v>N</v>
      </c>
      <c r="O3163" s="40" t="e">
        <f>Table1[[#This Row],[Medicare Rate in CR]]*Table1[[#This Row],[SumOfUnits]]*Table1[[#This Row],[Actuarial Factor 6/13/22]]</f>
        <v>#N/A</v>
      </c>
      <c r="P316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17423.42612536074</v>
      </c>
      <c r="Q3163" s="40">
        <f>Table1[[#This Row],[Trended Medicare Pricing for all RHCs]]-Table1[[#This Row],[SumOfSFY23 Estimated Payment 6/13/2022]]</f>
        <v>6600.5179089310677</v>
      </c>
      <c r="R3163" s="181">
        <f>Table1[[#This Row],[SumOfUnits]]*Table1[[#This Row],[Actuarial Factor 6/13/22]]</f>
        <v>89.898883322041314</v>
      </c>
    </row>
    <row r="3164" spans="1:18" x14ac:dyDescent="0.2">
      <c r="A3164" s="179" t="s">
        <v>138</v>
      </c>
      <c r="B3164" s="179" t="s">
        <v>647</v>
      </c>
      <c r="C3164" s="179" t="s">
        <v>381</v>
      </c>
      <c r="D3164" s="179" t="s">
        <v>184</v>
      </c>
      <c r="E3164" s="179" t="s">
        <v>787</v>
      </c>
      <c r="F3164" s="37">
        <v>1577.42</v>
      </c>
      <c r="G3164" s="179">
        <v>13</v>
      </c>
      <c r="H3164" s="179">
        <v>13</v>
      </c>
      <c r="I3164" s="37">
        <f>Table1[[#This Row],[SumOfPaid]]*Table1[[#This Row],[Actuarial Factor 6/13/22]]</f>
        <v>1908.9770813144114</v>
      </c>
      <c r="J3164" s="33">
        <v>1.210189474784402</v>
      </c>
      <c r="K3164" s="180" t="s">
        <v>783</v>
      </c>
      <c r="L3164" s="180" t="s">
        <v>805</v>
      </c>
      <c r="M3164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64" s="181" t="str">
        <f>IFERROR(IF(Table1[[#This Row],[Medicare Rate in CR]]&gt;0,"Y","N"),"N")</f>
        <v>N</v>
      </c>
      <c r="O3164" s="40" t="e">
        <f>Table1[[#This Row],[Medicare Rate in CR]]*Table1[[#This Row],[SumOfUnits]]*Table1[[#This Row],[Actuarial Factor 6/13/22]]</f>
        <v>#N/A</v>
      </c>
      <c r="P316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3073.1962690764394</v>
      </c>
      <c r="Q3164" s="40">
        <f>Table1[[#This Row],[Trended Medicare Pricing for all RHCs]]-Table1[[#This Row],[SumOfSFY23 Estimated Payment 6/13/2022]]</f>
        <v>1164.219187762028</v>
      </c>
      <c r="R3164" s="181">
        <f>Table1[[#This Row],[SumOfUnits]]*Table1[[#This Row],[Actuarial Factor 6/13/22]]</f>
        <v>15.732463172197226</v>
      </c>
    </row>
    <row r="3165" spans="1:18" x14ac:dyDescent="0.2">
      <c r="A3165" s="179" t="s">
        <v>138</v>
      </c>
      <c r="B3165" s="179" t="s">
        <v>647</v>
      </c>
      <c r="C3165" s="179" t="s">
        <v>381</v>
      </c>
      <c r="D3165" s="179" t="s">
        <v>2</v>
      </c>
      <c r="E3165" s="179" t="s">
        <v>801</v>
      </c>
      <c r="F3165" s="37">
        <v>119.53</v>
      </c>
      <c r="G3165" s="179">
        <v>1</v>
      </c>
      <c r="H3165" s="179">
        <v>1</v>
      </c>
      <c r="I3165" s="37">
        <f>Table1[[#This Row],[SumOfPaid]]*Table1[[#This Row],[Actuarial Factor 6/13/22]]</f>
        <v>167.75977170422604</v>
      </c>
      <c r="J3165" s="33">
        <v>1.4034951200888985</v>
      </c>
      <c r="K3165" s="180" t="s">
        <v>783</v>
      </c>
      <c r="L3165" s="180" t="s">
        <v>805</v>
      </c>
      <c r="M3165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65" s="181" t="str">
        <f>IFERROR(IF(Table1[[#This Row],[Medicare Rate in CR]]&gt;0,"Y","N"),"N")</f>
        <v>N</v>
      </c>
      <c r="O3165" s="40" t="e">
        <f>Table1[[#This Row],[Medicare Rate in CR]]*Table1[[#This Row],[SumOfUnits]]*Table1[[#This Row],[Actuarial Factor 6/13/22]]</f>
        <v>#N/A</v>
      </c>
      <c r="P316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270.0706622143199</v>
      </c>
      <c r="Q3165" s="40">
        <f>Table1[[#This Row],[Trended Medicare Pricing for all RHCs]]-Table1[[#This Row],[SumOfSFY23 Estimated Payment 6/13/2022]]</f>
        <v>102.31089051009386</v>
      </c>
      <c r="R3165" s="181">
        <f>Table1[[#This Row],[SumOfUnits]]*Table1[[#This Row],[Actuarial Factor 6/13/22]]</f>
        <v>1.4034951200888985</v>
      </c>
    </row>
    <row r="3166" spans="1:18" x14ac:dyDescent="0.2">
      <c r="A3166" s="179" t="s">
        <v>138</v>
      </c>
      <c r="B3166" s="179" t="s">
        <v>647</v>
      </c>
      <c r="C3166" s="179" t="s">
        <v>381</v>
      </c>
      <c r="D3166" s="179" t="s">
        <v>2</v>
      </c>
      <c r="E3166" s="179" t="s">
        <v>800</v>
      </c>
      <c r="F3166" s="37">
        <v>246.04</v>
      </c>
      <c r="G3166" s="179">
        <v>2</v>
      </c>
      <c r="H3166" s="179">
        <v>2</v>
      </c>
      <c r="I3166" s="37">
        <f>Table1[[#This Row],[SumOfPaid]]*Table1[[#This Row],[Actuarial Factor 6/13/22]]</f>
        <v>323.72418244180864</v>
      </c>
      <c r="J3166" s="33">
        <v>1.3157380200040996</v>
      </c>
      <c r="K3166" s="180" t="s">
        <v>783</v>
      </c>
      <c r="L3166" s="180" t="s">
        <v>805</v>
      </c>
      <c r="M3166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66" s="181" t="str">
        <f>IFERROR(IF(Table1[[#This Row],[Medicare Rate in CR]]&gt;0,"Y","N"),"N")</f>
        <v>N</v>
      </c>
      <c r="O3166" s="40" t="e">
        <f>Table1[[#This Row],[Medicare Rate in CR]]*Table1[[#This Row],[SumOfUnits]]*Table1[[#This Row],[Actuarial Factor 6/13/22]]</f>
        <v>#N/A</v>
      </c>
      <c r="P316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521.15238020824131</v>
      </c>
      <c r="Q3166" s="40">
        <f>Table1[[#This Row],[Trended Medicare Pricing for all RHCs]]-Table1[[#This Row],[SumOfSFY23 Estimated Payment 6/13/2022]]</f>
        <v>197.42819776643267</v>
      </c>
      <c r="R3166" s="181">
        <f>Table1[[#This Row],[SumOfUnits]]*Table1[[#This Row],[Actuarial Factor 6/13/22]]</f>
        <v>2.6314760400081991</v>
      </c>
    </row>
    <row r="3167" spans="1:18" x14ac:dyDescent="0.2">
      <c r="A3167" s="179" t="s">
        <v>138</v>
      </c>
      <c r="B3167" s="179" t="s">
        <v>647</v>
      </c>
      <c r="C3167" s="179" t="s">
        <v>381</v>
      </c>
      <c r="D3167" s="179" t="s">
        <v>2</v>
      </c>
      <c r="E3167" s="179" t="s">
        <v>798</v>
      </c>
      <c r="F3167" s="37">
        <v>873.04</v>
      </c>
      <c r="G3167" s="179">
        <v>8</v>
      </c>
      <c r="H3167" s="179">
        <v>8</v>
      </c>
      <c r="I3167" s="37">
        <f>Table1[[#This Row],[SumOfPaid]]*Table1[[#This Row],[Actuarial Factor 6/13/22]]</f>
        <v>1305.1160669378069</v>
      </c>
      <c r="J3167" s="33">
        <v>1.4949098173483539</v>
      </c>
      <c r="K3167" s="180" t="s">
        <v>783</v>
      </c>
      <c r="L3167" s="180" t="s">
        <v>805</v>
      </c>
      <c r="M3167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67" s="181" t="str">
        <f>IFERROR(IF(Table1[[#This Row],[Medicare Rate in CR]]&gt;0,"Y","N"),"N")</f>
        <v>N</v>
      </c>
      <c r="O3167" s="40" t="e">
        <f>Table1[[#This Row],[Medicare Rate in CR]]*Table1[[#This Row],[SumOfUnits]]*Table1[[#This Row],[Actuarial Factor 6/13/22]]</f>
        <v>#N/A</v>
      </c>
      <c r="P316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2101.0612787783316</v>
      </c>
      <c r="Q3167" s="40">
        <f>Table1[[#This Row],[Trended Medicare Pricing for all RHCs]]-Table1[[#This Row],[SumOfSFY23 Estimated Payment 6/13/2022]]</f>
        <v>795.94521184052473</v>
      </c>
      <c r="R3167" s="181">
        <f>Table1[[#This Row],[SumOfUnits]]*Table1[[#This Row],[Actuarial Factor 6/13/22]]</f>
        <v>11.959278538786831</v>
      </c>
    </row>
    <row r="3168" spans="1:18" x14ac:dyDescent="0.2">
      <c r="A3168" s="179" t="s">
        <v>138</v>
      </c>
      <c r="B3168" s="179" t="s">
        <v>647</v>
      </c>
      <c r="C3168" s="179" t="s">
        <v>381</v>
      </c>
      <c r="D3168" s="179" t="s">
        <v>2</v>
      </c>
      <c r="E3168" s="179" t="s">
        <v>799</v>
      </c>
      <c r="F3168" s="37">
        <v>1665.0199999999998</v>
      </c>
      <c r="G3168" s="179">
        <v>16</v>
      </c>
      <c r="H3168" s="179">
        <v>16</v>
      </c>
      <c r="I3168" s="37">
        <f>Table1[[#This Row],[SumOfPaid]]*Table1[[#This Row],[Actuarial Factor 6/13/22]]</f>
        <v>1980.8080660573376</v>
      </c>
      <c r="J3168" s="33">
        <v>1.1896602239356511</v>
      </c>
      <c r="K3168" s="180" t="s">
        <v>783</v>
      </c>
      <c r="L3168" s="180" t="s">
        <v>805</v>
      </c>
      <c r="M3168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68" s="181" t="str">
        <f>IFERROR(IF(Table1[[#This Row],[Medicare Rate in CR]]&gt;0,"Y","N"),"N")</f>
        <v>N</v>
      </c>
      <c r="O3168" s="40" t="e">
        <f>Table1[[#This Row],[Medicare Rate in CR]]*Table1[[#This Row],[SumOfUnits]]*Table1[[#This Row],[Actuarial Factor 6/13/22]]</f>
        <v>#N/A</v>
      </c>
      <c r="P316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3188.8344904447395</v>
      </c>
      <c r="Q3168" s="40">
        <f>Table1[[#This Row],[Trended Medicare Pricing for all RHCs]]-Table1[[#This Row],[SumOfSFY23 Estimated Payment 6/13/2022]]</f>
        <v>1208.0264243874019</v>
      </c>
      <c r="R3168" s="181">
        <f>Table1[[#This Row],[SumOfUnits]]*Table1[[#This Row],[Actuarial Factor 6/13/22]]</f>
        <v>19.034563582970417</v>
      </c>
    </row>
    <row r="3169" spans="1:18" x14ac:dyDescent="0.2">
      <c r="A3169" s="179" t="s">
        <v>138</v>
      </c>
      <c r="B3169" s="179" t="s">
        <v>647</v>
      </c>
      <c r="C3169" s="179" t="s">
        <v>381</v>
      </c>
      <c r="D3169" s="179" t="s">
        <v>185</v>
      </c>
      <c r="E3169" s="179" t="s">
        <v>607</v>
      </c>
      <c r="F3169" s="37">
        <v>244.22</v>
      </c>
      <c r="G3169" s="179">
        <v>2</v>
      </c>
      <c r="H3169" s="179">
        <v>2</v>
      </c>
      <c r="I3169" s="37">
        <f>Table1[[#This Row],[SumOfPaid]]*Table1[[#This Row],[Actuarial Factor 6/13/22]]</f>
        <v>415.66122578033566</v>
      </c>
      <c r="J3169" s="33">
        <v>1.7019950281726954</v>
      </c>
      <c r="K3169" s="180" t="s">
        <v>783</v>
      </c>
      <c r="L3169" s="180" t="s">
        <v>805</v>
      </c>
      <c r="M3169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69" s="181" t="str">
        <f>IFERROR(IF(Table1[[#This Row],[Medicare Rate in CR]]&gt;0,"Y","N"),"N")</f>
        <v>N</v>
      </c>
      <c r="O3169" s="40" t="e">
        <f>Table1[[#This Row],[Medicare Rate in CR]]*Table1[[#This Row],[SumOfUnits]]*Table1[[#This Row],[Actuarial Factor 6/13/22]]</f>
        <v>#N/A</v>
      </c>
      <c r="P316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669.15865086673398</v>
      </c>
      <c r="Q3169" s="40">
        <f>Table1[[#This Row],[Trended Medicare Pricing for all RHCs]]-Table1[[#This Row],[SumOfSFY23 Estimated Payment 6/13/2022]]</f>
        <v>253.49742508639832</v>
      </c>
      <c r="R3169" s="181">
        <f>Table1[[#This Row],[SumOfUnits]]*Table1[[#This Row],[Actuarial Factor 6/13/22]]</f>
        <v>3.4039900563453909</v>
      </c>
    </row>
    <row r="3170" spans="1:18" x14ac:dyDescent="0.2">
      <c r="A3170" s="179" t="s">
        <v>138</v>
      </c>
      <c r="B3170" s="179" t="s">
        <v>647</v>
      </c>
      <c r="C3170" s="179" t="s">
        <v>381</v>
      </c>
      <c r="D3170" s="179" t="s">
        <v>185</v>
      </c>
      <c r="E3170" s="179" t="s">
        <v>797</v>
      </c>
      <c r="F3170" s="37">
        <v>2647.0600000000004</v>
      </c>
      <c r="G3170" s="179">
        <v>24</v>
      </c>
      <c r="H3170" s="179">
        <v>24</v>
      </c>
      <c r="I3170" s="37">
        <f>Table1[[#This Row],[SumOfPaid]]*Table1[[#This Row],[Actuarial Factor 6/13/22]]</f>
        <v>2628.5316918688141</v>
      </c>
      <c r="J3170" s="33">
        <v>0.99300042003914291</v>
      </c>
      <c r="K3170" s="180" t="s">
        <v>783</v>
      </c>
      <c r="L3170" s="180" t="s">
        <v>805</v>
      </c>
      <c r="M3170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70" s="181" t="str">
        <f>IFERROR(IF(Table1[[#This Row],[Medicare Rate in CR]]&gt;0,"Y","N"),"N")</f>
        <v>N</v>
      </c>
      <c r="O3170" s="40" t="e">
        <f>Table1[[#This Row],[Medicare Rate in CR]]*Table1[[#This Row],[SumOfUnits]]*Table1[[#This Row],[Actuarial Factor 6/13/22]]</f>
        <v>#N/A</v>
      </c>
      <c r="P317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4231.5823839217492</v>
      </c>
      <c r="Q3170" s="40">
        <f>Table1[[#This Row],[Trended Medicare Pricing for all RHCs]]-Table1[[#This Row],[SumOfSFY23 Estimated Payment 6/13/2022]]</f>
        <v>1603.0506920529351</v>
      </c>
      <c r="R3170" s="181">
        <f>Table1[[#This Row],[SumOfUnits]]*Table1[[#This Row],[Actuarial Factor 6/13/22]]</f>
        <v>23.83201008093943</v>
      </c>
    </row>
    <row r="3171" spans="1:18" x14ac:dyDescent="0.2">
      <c r="A3171" s="179" t="s">
        <v>138</v>
      </c>
      <c r="B3171" s="179" t="s">
        <v>647</v>
      </c>
      <c r="C3171" s="179" t="s">
        <v>381</v>
      </c>
      <c r="D3171" s="179" t="s">
        <v>185</v>
      </c>
      <c r="E3171" s="179" t="s">
        <v>796</v>
      </c>
      <c r="F3171" s="37">
        <v>570.78</v>
      </c>
      <c r="G3171" s="179">
        <v>5</v>
      </c>
      <c r="H3171" s="179">
        <v>5</v>
      </c>
      <c r="I3171" s="37">
        <f>Table1[[#This Row],[SumOfPaid]]*Table1[[#This Row],[Actuarial Factor 6/13/22]]</f>
        <v>465.15880666554966</v>
      </c>
      <c r="J3171" s="33">
        <v>0.81495288318712933</v>
      </c>
      <c r="K3171" s="180" t="s">
        <v>783</v>
      </c>
      <c r="L3171" s="180" t="s">
        <v>805</v>
      </c>
      <c r="M3171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71" s="181" t="str">
        <f>IFERROR(IF(Table1[[#This Row],[Medicare Rate in CR]]&gt;0,"Y","N"),"N")</f>
        <v>N</v>
      </c>
      <c r="O3171" s="40" t="e">
        <f>Table1[[#This Row],[Medicare Rate in CR]]*Table1[[#This Row],[SumOfUnits]]*Table1[[#This Row],[Actuarial Factor 6/13/22]]</f>
        <v>#N/A</v>
      </c>
      <c r="P317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748.84309673761402</v>
      </c>
      <c r="Q3171" s="40">
        <f>Table1[[#This Row],[Trended Medicare Pricing for all RHCs]]-Table1[[#This Row],[SumOfSFY23 Estimated Payment 6/13/2022]]</f>
        <v>283.68429007206436</v>
      </c>
      <c r="R3171" s="181">
        <f>Table1[[#This Row],[SumOfUnits]]*Table1[[#This Row],[Actuarial Factor 6/13/22]]</f>
        <v>4.0747644159356469</v>
      </c>
    </row>
    <row r="3172" spans="1:18" x14ac:dyDescent="0.2">
      <c r="A3172" s="179" t="s">
        <v>138</v>
      </c>
      <c r="B3172" s="179" t="s">
        <v>647</v>
      </c>
      <c r="C3172" s="179" t="s">
        <v>381</v>
      </c>
      <c r="D3172" s="179" t="s">
        <v>185</v>
      </c>
      <c r="E3172" s="179" t="s">
        <v>795</v>
      </c>
      <c r="F3172" s="37">
        <v>11305.86</v>
      </c>
      <c r="G3172" s="179">
        <v>99</v>
      </c>
      <c r="H3172" s="179">
        <v>99</v>
      </c>
      <c r="I3172" s="37">
        <f>Table1[[#This Row],[SumOfPaid]]*Table1[[#This Row],[Actuarial Factor 6/13/22]]</f>
        <v>13599.507261828687</v>
      </c>
      <c r="J3172" s="33">
        <v>1.2028724273809057</v>
      </c>
      <c r="K3172" s="180" t="s">
        <v>783</v>
      </c>
      <c r="L3172" s="180" t="s">
        <v>805</v>
      </c>
      <c r="M3172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72" s="181" t="str">
        <f>IFERROR(IF(Table1[[#This Row],[Medicare Rate in CR]]&gt;0,"Y","N"),"N")</f>
        <v>N</v>
      </c>
      <c r="O3172" s="40" t="e">
        <f>Table1[[#This Row],[Medicare Rate in CR]]*Table1[[#This Row],[SumOfUnits]]*Table1[[#This Row],[Actuarial Factor 6/13/22]]</f>
        <v>#N/A</v>
      </c>
      <c r="P317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21893.377027634589</v>
      </c>
      <c r="Q3172" s="40">
        <f>Table1[[#This Row],[Trended Medicare Pricing for all RHCs]]-Table1[[#This Row],[SumOfSFY23 Estimated Payment 6/13/2022]]</f>
        <v>8293.8697658059027</v>
      </c>
      <c r="R3172" s="181">
        <f>Table1[[#This Row],[SumOfUnits]]*Table1[[#This Row],[Actuarial Factor 6/13/22]]</f>
        <v>119.08437031070967</v>
      </c>
    </row>
    <row r="3173" spans="1:18" x14ac:dyDescent="0.2">
      <c r="A3173" s="179" t="s">
        <v>138</v>
      </c>
      <c r="B3173" s="179" t="s">
        <v>647</v>
      </c>
      <c r="C3173" s="179" t="s">
        <v>249</v>
      </c>
      <c r="D3173" s="179" t="s">
        <v>184</v>
      </c>
      <c r="E3173" s="179" t="s">
        <v>792</v>
      </c>
      <c r="F3173" s="37">
        <v>244.22</v>
      </c>
      <c r="G3173" s="179">
        <v>2</v>
      </c>
      <c r="H3173" s="179">
        <v>2</v>
      </c>
      <c r="I3173" s="37">
        <f>Table1[[#This Row],[SumOfPaid]]*Table1[[#This Row],[Actuarial Factor 6/13/22]]</f>
        <v>371.3914862719086</v>
      </c>
      <c r="J3173" s="33">
        <v>1.5207251096220973</v>
      </c>
      <c r="K3173" s="180" t="s">
        <v>783</v>
      </c>
      <c r="L3173" s="180" t="s">
        <v>805</v>
      </c>
      <c r="M3173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73" s="181" t="str">
        <f>IFERROR(IF(Table1[[#This Row],[Medicare Rate in CR]]&gt;0,"Y","N"),"N")</f>
        <v>N</v>
      </c>
      <c r="O3173" s="40" t="e">
        <f>Table1[[#This Row],[Medicare Rate in CR]]*Table1[[#This Row],[SumOfUnits]]*Table1[[#This Row],[Actuarial Factor 6/13/22]]</f>
        <v>#N/A</v>
      </c>
      <c r="P317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554.73896819090464</v>
      </c>
      <c r="Q3173" s="40">
        <f>Table1[[#This Row],[Trended Medicare Pricing for all RHCs]]-Table1[[#This Row],[SumOfSFY23 Estimated Payment 6/13/2022]]</f>
        <v>183.34748191899604</v>
      </c>
      <c r="R3173" s="181">
        <f>Table1[[#This Row],[SumOfUnits]]*Table1[[#This Row],[Actuarial Factor 6/13/22]]</f>
        <v>3.0414502192441946</v>
      </c>
    </row>
    <row r="3174" spans="1:18" x14ac:dyDescent="0.2">
      <c r="A3174" s="179" t="s">
        <v>138</v>
      </c>
      <c r="B3174" s="179" t="s">
        <v>647</v>
      </c>
      <c r="C3174" s="179" t="s">
        <v>249</v>
      </c>
      <c r="D3174" s="179" t="s">
        <v>184</v>
      </c>
      <c r="E3174" s="179" t="s">
        <v>789</v>
      </c>
      <c r="F3174" s="37">
        <v>1094.44</v>
      </c>
      <c r="G3174" s="179">
        <v>9</v>
      </c>
      <c r="H3174" s="179">
        <v>9</v>
      </c>
      <c r="I3174" s="37">
        <f>Table1[[#This Row],[SumOfPaid]]*Table1[[#This Row],[Actuarial Factor 6/13/22]]</f>
        <v>1698.5415388943666</v>
      </c>
      <c r="J3174" s="33">
        <v>1.551973190759079</v>
      </c>
      <c r="K3174" s="180" t="s">
        <v>783</v>
      </c>
      <c r="L3174" s="180" t="s">
        <v>805</v>
      </c>
      <c r="M3174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74" s="181" t="str">
        <f>IFERROR(IF(Table1[[#This Row],[Medicare Rate in CR]]&gt;0,"Y","N"),"N")</f>
        <v>N</v>
      </c>
      <c r="O3174" s="40" t="e">
        <f>Table1[[#This Row],[Medicare Rate in CR]]*Table1[[#This Row],[SumOfUnits]]*Table1[[#This Row],[Actuarial Factor 6/13/22]]</f>
        <v>#N/A</v>
      </c>
      <c r="P317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2537.0726458328136</v>
      </c>
      <c r="Q3174" s="40">
        <f>Table1[[#This Row],[Trended Medicare Pricing for all RHCs]]-Table1[[#This Row],[SumOfSFY23 Estimated Payment 6/13/2022]]</f>
        <v>838.53110693844701</v>
      </c>
      <c r="R3174" s="181">
        <f>Table1[[#This Row],[SumOfUnits]]*Table1[[#This Row],[Actuarial Factor 6/13/22]]</f>
        <v>13.96775871683171</v>
      </c>
    </row>
    <row r="3175" spans="1:18" x14ac:dyDescent="0.2">
      <c r="A3175" s="179" t="s">
        <v>138</v>
      </c>
      <c r="B3175" s="179" t="s">
        <v>647</v>
      </c>
      <c r="C3175" s="179" t="s">
        <v>249</v>
      </c>
      <c r="D3175" s="179" t="s">
        <v>184</v>
      </c>
      <c r="E3175" s="179" t="s">
        <v>788</v>
      </c>
      <c r="F3175" s="37">
        <v>853.86</v>
      </c>
      <c r="G3175" s="179">
        <v>7</v>
      </c>
      <c r="H3175" s="179">
        <v>7</v>
      </c>
      <c r="I3175" s="37">
        <f>Table1[[#This Row],[SumOfPaid]]*Table1[[#This Row],[Actuarial Factor 6/13/22]]</f>
        <v>1719.9476388265941</v>
      </c>
      <c r="J3175" s="33">
        <v>2.0143204258620782</v>
      </c>
      <c r="K3175" s="180" t="s">
        <v>783</v>
      </c>
      <c r="L3175" s="180" t="s">
        <v>805</v>
      </c>
      <c r="M3175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75" s="181" t="str">
        <f>IFERROR(IF(Table1[[#This Row],[Medicare Rate in CR]]&gt;0,"Y","N"),"N")</f>
        <v>N</v>
      </c>
      <c r="O3175" s="40" t="e">
        <f>Table1[[#This Row],[Medicare Rate in CR]]*Table1[[#This Row],[SumOfUnits]]*Table1[[#This Row],[Actuarial Factor 6/13/22]]</f>
        <v>#N/A</v>
      </c>
      <c r="P317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2569.0464476789371</v>
      </c>
      <c r="Q3175" s="40">
        <f>Table1[[#This Row],[Trended Medicare Pricing for all RHCs]]-Table1[[#This Row],[SumOfSFY23 Estimated Payment 6/13/2022]]</f>
        <v>849.09880885234293</v>
      </c>
      <c r="R3175" s="181">
        <f>Table1[[#This Row],[SumOfUnits]]*Table1[[#This Row],[Actuarial Factor 6/13/22]]</f>
        <v>14.100242981034548</v>
      </c>
    </row>
    <row r="3176" spans="1:18" x14ac:dyDescent="0.2">
      <c r="A3176" s="179" t="s">
        <v>138</v>
      </c>
      <c r="B3176" s="179" t="s">
        <v>647</v>
      </c>
      <c r="C3176" s="179" t="s">
        <v>249</v>
      </c>
      <c r="D3176" s="179" t="s">
        <v>185</v>
      </c>
      <c r="E3176" s="179" t="s">
        <v>797</v>
      </c>
      <c r="F3176" s="37">
        <v>242.4</v>
      </c>
      <c r="G3176" s="179">
        <v>2</v>
      </c>
      <c r="H3176" s="179">
        <v>2</v>
      </c>
      <c r="I3176" s="37">
        <f>Table1[[#This Row],[SumOfPaid]]*Table1[[#This Row],[Actuarial Factor 6/13/22]]</f>
        <v>264.30986251553622</v>
      </c>
      <c r="J3176" s="33">
        <v>1.0903872215987467</v>
      </c>
      <c r="K3176" s="180" t="s">
        <v>783</v>
      </c>
      <c r="L3176" s="180" t="s">
        <v>805</v>
      </c>
      <c r="M3176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76" s="181" t="str">
        <f>IFERROR(IF(Table1[[#This Row],[Medicare Rate in CR]]&gt;0,"Y","N"),"N")</f>
        <v>N</v>
      </c>
      <c r="O3176" s="40" t="e">
        <f>Table1[[#This Row],[Medicare Rate in CR]]*Table1[[#This Row],[SumOfUnits]]*Table1[[#This Row],[Actuarial Factor 6/13/22]]</f>
        <v>#N/A</v>
      </c>
      <c r="P317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394.79359606859873</v>
      </c>
      <c r="Q3176" s="40">
        <f>Table1[[#This Row],[Trended Medicare Pricing for all RHCs]]-Table1[[#This Row],[SumOfSFY23 Estimated Payment 6/13/2022]]</f>
        <v>130.48373355306251</v>
      </c>
      <c r="R3176" s="181">
        <f>Table1[[#This Row],[SumOfUnits]]*Table1[[#This Row],[Actuarial Factor 6/13/22]]</f>
        <v>2.1807744431974934</v>
      </c>
    </row>
    <row r="3177" spans="1:18" x14ac:dyDescent="0.2">
      <c r="A3177" s="179" t="s">
        <v>138</v>
      </c>
      <c r="B3177" s="179" t="s">
        <v>647</v>
      </c>
      <c r="C3177" s="179" t="s">
        <v>249</v>
      </c>
      <c r="D3177" s="179" t="s">
        <v>185</v>
      </c>
      <c r="E3177" s="179" t="s">
        <v>795</v>
      </c>
      <c r="F3177" s="37">
        <v>852.04</v>
      </c>
      <c r="G3177" s="179">
        <v>7</v>
      </c>
      <c r="H3177" s="179">
        <v>7</v>
      </c>
      <c r="I3177" s="37">
        <f>Table1[[#This Row],[SumOfPaid]]*Table1[[#This Row],[Actuarial Factor 6/13/22]]</f>
        <v>971.56256041162897</v>
      </c>
      <c r="J3177" s="33">
        <v>1.1402781094920766</v>
      </c>
      <c r="K3177" s="180" t="s">
        <v>783</v>
      </c>
      <c r="L3177" s="180" t="s">
        <v>805</v>
      </c>
      <c r="M3177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77" s="181" t="str">
        <f>IFERROR(IF(Table1[[#This Row],[Medicare Rate in CR]]&gt;0,"Y","N"),"N")</f>
        <v>N</v>
      </c>
      <c r="O3177" s="40" t="e">
        <f>Table1[[#This Row],[Medicare Rate in CR]]*Table1[[#This Row],[SumOfUnits]]*Table1[[#This Row],[Actuarial Factor 6/13/22]]</f>
        <v>#N/A</v>
      </c>
      <c r="P317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1451.2007738946027</v>
      </c>
      <c r="Q3177" s="40">
        <f>Table1[[#This Row],[Trended Medicare Pricing for all RHCs]]-Table1[[#This Row],[SumOfSFY23 Estimated Payment 6/13/2022]]</f>
        <v>479.6382134829737</v>
      </c>
      <c r="R3177" s="181">
        <f>Table1[[#This Row],[SumOfUnits]]*Table1[[#This Row],[Actuarial Factor 6/13/22]]</f>
        <v>7.9819467664445369</v>
      </c>
    </row>
    <row r="3178" spans="1:18" x14ac:dyDescent="0.2">
      <c r="A3178" s="179" t="s">
        <v>138</v>
      </c>
      <c r="B3178" s="179" t="s">
        <v>647</v>
      </c>
      <c r="C3178" s="179" t="s">
        <v>422</v>
      </c>
      <c r="D3178" s="179" t="s">
        <v>184</v>
      </c>
      <c r="E3178" s="179" t="s">
        <v>790</v>
      </c>
      <c r="F3178" s="37">
        <v>1099.9000000000001</v>
      </c>
      <c r="G3178" s="179">
        <v>9</v>
      </c>
      <c r="H3178" s="179">
        <v>9</v>
      </c>
      <c r="I3178" s="37">
        <f>Table1[[#This Row],[SumOfPaid]]*Table1[[#This Row],[Actuarial Factor 6/13/22]]</f>
        <v>2312.5378327253979</v>
      </c>
      <c r="J3178" s="33">
        <v>2.1024982568646222</v>
      </c>
      <c r="K3178" s="180" t="s">
        <v>783</v>
      </c>
      <c r="L3178" s="180" t="s">
        <v>805</v>
      </c>
      <c r="M3178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78" s="181" t="str">
        <f>IFERROR(IF(Table1[[#This Row],[Medicare Rate in CR]]&gt;0,"Y","N"),"N")</f>
        <v>N</v>
      </c>
      <c r="O3178" s="40" t="e">
        <f>Table1[[#This Row],[Medicare Rate in CR]]*Table1[[#This Row],[SumOfUnits]]*Table1[[#This Row],[Actuarial Factor 6/13/22]]</f>
        <v>#N/A</v>
      </c>
      <c r="P317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4951.9535194375767</v>
      </c>
      <c r="Q3178" s="40">
        <f>Table1[[#This Row],[Trended Medicare Pricing for all RHCs]]-Table1[[#This Row],[SumOfSFY23 Estimated Payment 6/13/2022]]</f>
        <v>2639.4156867121787</v>
      </c>
      <c r="R3178" s="181">
        <f>Table1[[#This Row],[SumOfUnits]]*Table1[[#This Row],[Actuarial Factor 6/13/22]]</f>
        <v>18.922484311781599</v>
      </c>
    </row>
    <row r="3179" spans="1:18" x14ac:dyDescent="0.2">
      <c r="A3179" s="179" t="s">
        <v>138</v>
      </c>
      <c r="B3179" s="179" t="s">
        <v>647</v>
      </c>
      <c r="C3179" s="179" t="s">
        <v>422</v>
      </c>
      <c r="D3179" s="179" t="s">
        <v>185</v>
      </c>
      <c r="E3179" s="179" t="s">
        <v>795</v>
      </c>
      <c r="F3179" s="37">
        <v>121.2</v>
      </c>
      <c r="G3179" s="179">
        <v>1</v>
      </c>
      <c r="H3179" s="179">
        <v>1</v>
      </c>
      <c r="I3179" s="37">
        <f>Table1[[#This Row],[SumOfPaid]]*Table1[[#This Row],[Actuarial Factor 6/13/22]]</f>
        <v>137.43314049465769</v>
      </c>
      <c r="J3179" s="33">
        <v>1.133936802761202</v>
      </c>
      <c r="K3179" s="180" t="s">
        <v>783</v>
      </c>
      <c r="L3179" s="180" t="s">
        <v>805</v>
      </c>
      <c r="M3179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179" s="181" t="str">
        <f>IFERROR(IF(Table1[[#This Row],[Medicare Rate in CR]]&gt;0,"Y","N"),"N")</f>
        <v>N</v>
      </c>
      <c r="O3179" s="40" t="e">
        <f>Table1[[#This Row],[Medicare Rate in CR]]*Table1[[#This Row],[SumOfUnits]]*Table1[[#This Row],[Actuarial Factor 6/13/22]]</f>
        <v>#N/A</v>
      </c>
      <c r="P317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294.292492917971</v>
      </c>
      <c r="Q3179" s="40">
        <f>Table1[[#This Row],[Trended Medicare Pricing for all RHCs]]-Table1[[#This Row],[SumOfSFY23 Estimated Payment 6/13/2022]]</f>
        <v>156.85935242331331</v>
      </c>
      <c r="R3179" s="181">
        <f>Table1[[#This Row],[SumOfUnits]]*Table1[[#This Row],[Actuarial Factor 6/13/22]]</f>
        <v>1.133936802761202</v>
      </c>
    </row>
    <row r="3180" spans="1:18" x14ac:dyDescent="0.2">
      <c r="A3180" s="179" t="s">
        <v>139</v>
      </c>
      <c r="B3180" s="179" t="s">
        <v>648</v>
      </c>
      <c r="C3180" s="179" t="s">
        <v>423</v>
      </c>
      <c r="D3180" s="179" t="s">
        <v>184</v>
      </c>
      <c r="E3180" s="179" t="s">
        <v>786</v>
      </c>
      <c r="F3180" s="37">
        <v>1807.06</v>
      </c>
      <c r="G3180" s="179">
        <v>10</v>
      </c>
      <c r="H3180" s="179">
        <v>10</v>
      </c>
      <c r="I3180" s="37">
        <f>Table1[[#This Row],[SumOfPaid]]*Table1[[#This Row],[Actuarial Factor 6/13/22]]</f>
        <v>2706.3098809698822</v>
      </c>
      <c r="J3180" s="33">
        <v>1.4976314460891627</v>
      </c>
      <c r="K3180" s="180" t="s">
        <v>265</v>
      </c>
      <c r="L3180" s="180" t="s">
        <v>805</v>
      </c>
      <c r="M3180" s="181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80" s="181" t="str">
        <f>IFERROR(IF(Table1[[#This Row],[Medicare Rate in CR]]&gt;0,"Y","N"),"N")</f>
        <v>Y</v>
      </c>
      <c r="O3180" s="40">
        <f>Table1[[#This Row],[Medicare Rate in CR]]*Table1[[#This Row],[SumOfUnits]]*Table1[[#This Row],[Actuarial Factor 6/13/22]]</f>
        <v>3536.9561862287751</v>
      </c>
      <c r="P318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3536.9561862287751</v>
      </c>
      <c r="Q3180" s="40">
        <f>Table1[[#This Row],[Trended Medicare Pricing for all RHCs]]-Table1[[#This Row],[SumOfSFY23 Estimated Payment 6/13/2022]]</f>
        <v>830.64630525889288</v>
      </c>
      <c r="R3180" s="181">
        <f>Table1[[#This Row],[SumOfUnits]]*Table1[[#This Row],[Actuarial Factor 6/13/22]]</f>
        <v>14.976314460891626</v>
      </c>
    </row>
    <row r="3181" spans="1:18" x14ac:dyDescent="0.2">
      <c r="A3181" s="179" t="s">
        <v>139</v>
      </c>
      <c r="B3181" s="179" t="s">
        <v>648</v>
      </c>
      <c r="C3181" s="179" t="s">
        <v>423</v>
      </c>
      <c r="D3181" s="179" t="s">
        <v>184</v>
      </c>
      <c r="E3181" s="179" t="s">
        <v>790</v>
      </c>
      <c r="F3181" s="37">
        <v>178.83</v>
      </c>
      <c r="G3181" s="179">
        <v>1</v>
      </c>
      <c r="H3181" s="179">
        <v>1</v>
      </c>
      <c r="I3181" s="37">
        <f>Table1[[#This Row],[SumOfPaid]]*Table1[[#This Row],[Actuarial Factor 6/13/22]]</f>
        <v>374.23090965033998</v>
      </c>
      <c r="J3181" s="33">
        <v>2.0926629181364422</v>
      </c>
      <c r="K3181" s="180" t="s">
        <v>265</v>
      </c>
      <c r="L3181" s="180" t="s">
        <v>805</v>
      </c>
      <c r="M3181" s="181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81" s="181" t="str">
        <f>IFERROR(IF(Table1[[#This Row],[Medicare Rate in CR]]&gt;0,"Y","N"),"N")</f>
        <v>Y</v>
      </c>
      <c r="O3181" s="40">
        <f>Table1[[#This Row],[Medicare Rate in CR]]*Table1[[#This Row],[SumOfUnits]]*Table1[[#This Row],[Actuarial Factor 6/13/22]]</f>
        <v>494.22420137628353</v>
      </c>
      <c r="P318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494.22420137628353</v>
      </c>
      <c r="Q3181" s="40">
        <f>Table1[[#This Row],[Trended Medicare Pricing for all RHCs]]-Table1[[#This Row],[SumOfSFY23 Estimated Payment 6/13/2022]]</f>
        <v>119.99329172594355</v>
      </c>
      <c r="R3181" s="181">
        <f>Table1[[#This Row],[SumOfUnits]]*Table1[[#This Row],[Actuarial Factor 6/13/22]]</f>
        <v>2.0926629181364422</v>
      </c>
    </row>
    <row r="3182" spans="1:18" x14ac:dyDescent="0.2">
      <c r="A3182" s="179" t="s">
        <v>139</v>
      </c>
      <c r="B3182" s="179" t="s">
        <v>648</v>
      </c>
      <c r="C3182" s="179" t="s">
        <v>423</v>
      </c>
      <c r="D3182" s="179" t="s">
        <v>184</v>
      </c>
      <c r="E3182" s="179" t="s">
        <v>793</v>
      </c>
      <c r="F3182" s="37">
        <v>178.83</v>
      </c>
      <c r="G3182" s="179">
        <v>1</v>
      </c>
      <c r="H3182" s="179">
        <v>1</v>
      </c>
      <c r="I3182" s="37">
        <f>Table1[[#This Row],[SumOfPaid]]*Table1[[#This Row],[Actuarial Factor 6/13/22]]</f>
        <v>374.23090965033998</v>
      </c>
      <c r="J3182" s="33">
        <v>2.0926629181364422</v>
      </c>
      <c r="K3182" s="180" t="s">
        <v>265</v>
      </c>
      <c r="L3182" s="180" t="s">
        <v>805</v>
      </c>
      <c r="M3182" s="181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82" s="181" t="str">
        <f>IFERROR(IF(Table1[[#This Row],[Medicare Rate in CR]]&gt;0,"Y","N"),"N")</f>
        <v>Y</v>
      </c>
      <c r="O3182" s="40">
        <f>Table1[[#This Row],[Medicare Rate in CR]]*Table1[[#This Row],[SumOfUnits]]*Table1[[#This Row],[Actuarial Factor 6/13/22]]</f>
        <v>494.22420137628353</v>
      </c>
      <c r="P318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494.22420137628353</v>
      </c>
      <c r="Q3182" s="40">
        <f>Table1[[#This Row],[Trended Medicare Pricing for all RHCs]]-Table1[[#This Row],[SumOfSFY23 Estimated Payment 6/13/2022]]</f>
        <v>119.99329172594355</v>
      </c>
      <c r="R3182" s="181">
        <f>Table1[[#This Row],[SumOfUnits]]*Table1[[#This Row],[Actuarial Factor 6/13/22]]</f>
        <v>2.0926629181364422</v>
      </c>
    </row>
    <row r="3183" spans="1:18" x14ac:dyDescent="0.2">
      <c r="A3183" s="179" t="s">
        <v>139</v>
      </c>
      <c r="B3183" s="179" t="s">
        <v>648</v>
      </c>
      <c r="C3183" s="179" t="s">
        <v>423</v>
      </c>
      <c r="D3183" s="179" t="s">
        <v>184</v>
      </c>
      <c r="E3183" s="179" t="s">
        <v>789</v>
      </c>
      <c r="F3183" s="37">
        <v>363.02</v>
      </c>
      <c r="G3183" s="179">
        <v>2</v>
      </c>
      <c r="H3183" s="179">
        <v>2</v>
      </c>
      <c r="I3183" s="37">
        <f>Table1[[#This Row],[SumOfPaid]]*Table1[[#This Row],[Actuarial Factor 6/13/22]]</f>
        <v>550.14794079839226</v>
      </c>
      <c r="J3183" s="33">
        <v>1.5154755682838199</v>
      </c>
      <c r="K3183" s="180" t="s">
        <v>265</v>
      </c>
      <c r="L3183" s="180" t="s">
        <v>805</v>
      </c>
      <c r="M3183" s="181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83" s="181" t="str">
        <f>IFERROR(IF(Table1[[#This Row],[Medicare Rate in CR]]&gt;0,"Y","N"),"N")</f>
        <v>Y</v>
      </c>
      <c r="O3183" s="40">
        <f>Table1[[#This Row],[Medicare Rate in CR]]*Table1[[#This Row],[SumOfUnits]]*Table1[[#This Row],[Actuarial Factor 6/13/22]]</f>
        <v>715.81972992317947</v>
      </c>
      <c r="P318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715.81972992317947</v>
      </c>
      <c r="Q3183" s="40">
        <f>Table1[[#This Row],[Trended Medicare Pricing for all RHCs]]-Table1[[#This Row],[SumOfSFY23 Estimated Payment 6/13/2022]]</f>
        <v>165.67178912478721</v>
      </c>
      <c r="R3183" s="181">
        <f>Table1[[#This Row],[SumOfUnits]]*Table1[[#This Row],[Actuarial Factor 6/13/22]]</f>
        <v>3.0309511365676398</v>
      </c>
    </row>
    <row r="3184" spans="1:18" x14ac:dyDescent="0.2">
      <c r="A3184" s="179" t="s">
        <v>139</v>
      </c>
      <c r="B3184" s="179" t="s">
        <v>648</v>
      </c>
      <c r="C3184" s="179" t="s">
        <v>423</v>
      </c>
      <c r="D3184" s="179" t="s">
        <v>184</v>
      </c>
      <c r="E3184" s="179" t="s">
        <v>791</v>
      </c>
      <c r="F3184" s="37">
        <v>178.83</v>
      </c>
      <c r="G3184" s="179">
        <v>1</v>
      </c>
      <c r="H3184" s="179">
        <v>1</v>
      </c>
      <c r="I3184" s="37">
        <f>Table1[[#This Row],[SumOfPaid]]*Table1[[#This Row],[Actuarial Factor 6/13/22]]</f>
        <v>288.57585994780374</v>
      </c>
      <c r="J3184" s="33">
        <v>1.6136881952010498</v>
      </c>
      <c r="K3184" s="180" t="s">
        <v>265</v>
      </c>
      <c r="L3184" s="180" t="s">
        <v>805</v>
      </c>
      <c r="M3184" s="181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84" s="181" t="str">
        <f>IFERROR(IF(Table1[[#This Row],[Medicare Rate in CR]]&gt;0,"Y","N"),"N")</f>
        <v>Y</v>
      </c>
      <c r="O3184" s="40">
        <f>Table1[[#This Row],[Medicare Rate in CR]]*Table1[[#This Row],[SumOfUnits]]*Table1[[#This Row],[Actuarial Factor 6/13/22]]</f>
        <v>381.10474106063191</v>
      </c>
      <c r="P318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381.10474106063191</v>
      </c>
      <c r="Q3184" s="40">
        <f>Table1[[#This Row],[Trended Medicare Pricing for all RHCs]]-Table1[[#This Row],[SumOfSFY23 Estimated Payment 6/13/2022]]</f>
        <v>92.528881112828174</v>
      </c>
      <c r="R3184" s="181">
        <f>Table1[[#This Row],[SumOfUnits]]*Table1[[#This Row],[Actuarial Factor 6/13/22]]</f>
        <v>1.6136881952010498</v>
      </c>
    </row>
    <row r="3185" spans="1:18" x14ac:dyDescent="0.2">
      <c r="A3185" s="179" t="s">
        <v>139</v>
      </c>
      <c r="B3185" s="179" t="s">
        <v>648</v>
      </c>
      <c r="C3185" s="179" t="s">
        <v>423</v>
      </c>
      <c r="D3185" s="179" t="s">
        <v>184</v>
      </c>
      <c r="E3185" s="179" t="s">
        <v>788</v>
      </c>
      <c r="F3185" s="37">
        <v>899.51</v>
      </c>
      <c r="G3185" s="179">
        <v>5</v>
      </c>
      <c r="H3185" s="179">
        <v>5</v>
      </c>
      <c r="I3185" s="37">
        <f>Table1[[#This Row],[SumOfPaid]]*Table1[[#This Row],[Actuarial Factor 6/13/22]]</f>
        <v>1767.2985108089949</v>
      </c>
      <c r="J3185" s="33">
        <v>1.9647347009027081</v>
      </c>
      <c r="K3185" s="180" t="s">
        <v>265</v>
      </c>
      <c r="L3185" s="180" t="s">
        <v>805</v>
      </c>
      <c r="M3185" s="181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85" s="181" t="str">
        <f>IFERROR(IF(Table1[[#This Row],[Medicare Rate in CR]]&gt;0,"Y","N"),"N")</f>
        <v>Y</v>
      </c>
      <c r="O3185" s="40">
        <f>Table1[[#This Row],[Medicare Rate in CR]]*Table1[[#This Row],[SumOfUnits]]*Table1[[#This Row],[Actuarial Factor 6/13/22]]</f>
        <v>2320.0569715609627</v>
      </c>
      <c r="P318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2320.0569715609627</v>
      </c>
      <c r="Q3185" s="40">
        <f>Table1[[#This Row],[Trended Medicare Pricing for all RHCs]]-Table1[[#This Row],[SumOfSFY23 Estimated Payment 6/13/2022]]</f>
        <v>552.75846075196773</v>
      </c>
      <c r="R3185" s="181">
        <f>Table1[[#This Row],[SumOfUnits]]*Table1[[#This Row],[Actuarial Factor 6/13/22]]</f>
        <v>9.8236735045135397</v>
      </c>
    </row>
    <row r="3186" spans="1:18" x14ac:dyDescent="0.2">
      <c r="A3186" s="179" t="s">
        <v>139</v>
      </c>
      <c r="B3186" s="179" t="s">
        <v>648</v>
      </c>
      <c r="C3186" s="179" t="s">
        <v>423</v>
      </c>
      <c r="D3186" s="179" t="s">
        <v>184</v>
      </c>
      <c r="E3186" s="179" t="s">
        <v>787</v>
      </c>
      <c r="F3186" s="37">
        <v>1807.06</v>
      </c>
      <c r="G3186" s="179">
        <v>10</v>
      </c>
      <c r="H3186" s="179">
        <v>10</v>
      </c>
      <c r="I3186" s="37">
        <f>Table1[[#This Row],[SumOfPaid]]*Table1[[#This Row],[Actuarial Factor 6/13/22]]</f>
        <v>2261.7621913394069</v>
      </c>
      <c r="J3186" s="33">
        <v>1.2516253977949858</v>
      </c>
      <c r="K3186" s="180" t="s">
        <v>265</v>
      </c>
      <c r="L3186" s="180" t="s">
        <v>805</v>
      </c>
      <c r="M3186" s="181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86" s="181" t="str">
        <f>IFERROR(IF(Table1[[#This Row],[Medicare Rate in CR]]&gt;0,"Y","N"),"N")</f>
        <v>Y</v>
      </c>
      <c r="O3186" s="40">
        <f>Table1[[#This Row],[Medicare Rate in CR]]*Table1[[#This Row],[SumOfUnits]]*Table1[[#This Row],[Actuarial Factor 6/13/22]]</f>
        <v>2955.9637019724178</v>
      </c>
      <c r="P318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2955.9637019724178</v>
      </c>
      <c r="Q3186" s="40">
        <f>Table1[[#This Row],[Trended Medicare Pricing for all RHCs]]-Table1[[#This Row],[SumOfSFY23 Estimated Payment 6/13/2022]]</f>
        <v>694.20151063301091</v>
      </c>
      <c r="R3186" s="181">
        <f>Table1[[#This Row],[SumOfUnits]]*Table1[[#This Row],[Actuarial Factor 6/13/22]]</f>
        <v>12.516253977949859</v>
      </c>
    </row>
    <row r="3187" spans="1:18" x14ac:dyDescent="0.2">
      <c r="A3187" s="179" t="s">
        <v>139</v>
      </c>
      <c r="B3187" s="179" t="s">
        <v>648</v>
      </c>
      <c r="C3187" s="179" t="s">
        <v>423</v>
      </c>
      <c r="D3187" s="179" t="s">
        <v>2</v>
      </c>
      <c r="E3187" s="179" t="s">
        <v>799</v>
      </c>
      <c r="F3187" s="37">
        <v>1083.7</v>
      </c>
      <c r="G3187" s="179">
        <v>6</v>
      </c>
      <c r="H3187" s="179">
        <v>6</v>
      </c>
      <c r="I3187" s="37">
        <f>Table1[[#This Row],[SumOfPaid]]*Table1[[#This Row],[Actuarial Factor 6/13/22]]</f>
        <v>1256.7205502890513</v>
      </c>
      <c r="J3187" s="33">
        <v>1.1596572393550348</v>
      </c>
      <c r="K3187" s="180" t="s">
        <v>265</v>
      </c>
      <c r="L3187" s="180" t="s">
        <v>805</v>
      </c>
      <c r="M3187" s="181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87" s="181" t="str">
        <f>IFERROR(IF(Table1[[#This Row],[Medicare Rate in CR]]&gt;0,"Y","N"),"N")</f>
        <v>Y</v>
      </c>
      <c r="O3187" s="40">
        <f>Table1[[#This Row],[Medicare Rate in CR]]*Table1[[#This Row],[SumOfUnits]]*Table1[[#This Row],[Actuarial Factor 6/13/22]]</f>
        <v>1643.2575013108715</v>
      </c>
      <c r="P318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1643.2575013108715</v>
      </c>
      <c r="Q3187" s="40">
        <f>Table1[[#This Row],[Trended Medicare Pricing for all RHCs]]-Table1[[#This Row],[SumOfSFY23 Estimated Payment 6/13/2022]]</f>
        <v>386.53695102182019</v>
      </c>
      <c r="R3187" s="181">
        <f>Table1[[#This Row],[SumOfUnits]]*Table1[[#This Row],[Actuarial Factor 6/13/22]]</f>
        <v>6.9579434361302095</v>
      </c>
    </row>
    <row r="3188" spans="1:18" x14ac:dyDescent="0.2">
      <c r="A3188" s="179" t="s">
        <v>139</v>
      </c>
      <c r="B3188" s="179" t="s">
        <v>648</v>
      </c>
      <c r="C3188" s="179" t="s">
        <v>381</v>
      </c>
      <c r="D3188" s="179" t="s">
        <v>184</v>
      </c>
      <c r="E3188" s="179" t="s">
        <v>787</v>
      </c>
      <c r="F3188" s="37">
        <v>539.17000000000007</v>
      </c>
      <c r="G3188" s="179">
        <v>3</v>
      </c>
      <c r="H3188" s="179">
        <v>3</v>
      </c>
      <c r="I3188" s="37">
        <f>Table1[[#This Row],[SumOfPaid]]*Table1[[#This Row],[Actuarial Factor 6/13/22]]</f>
        <v>652.49785911950607</v>
      </c>
      <c r="J3188" s="33">
        <v>1.210189474784402</v>
      </c>
      <c r="K3188" s="180" t="s">
        <v>265</v>
      </c>
      <c r="L3188" s="180" t="s">
        <v>805</v>
      </c>
      <c r="M3188" s="181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88" s="181" t="str">
        <f>IFERROR(IF(Table1[[#This Row],[Medicare Rate in CR]]&gt;0,"Y","N"),"N")</f>
        <v>Y</v>
      </c>
      <c r="O3188" s="40">
        <f>Table1[[#This Row],[Medicare Rate in CR]]*Table1[[#This Row],[SumOfUnits]]*Table1[[#This Row],[Actuarial Factor 6/13/22]]</f>
        <v>857.43134477949661</v>
      </c>
      <c r="P318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857.43134477949661</v>
      </c>
      <c r="Q3188" s="40">
        <f>Table1[[#This Row],[Trended Medicare Pricing for all RHCs]]-Table1[[#This Row],[SumOfSFY23 Estimated Payment 6/13/2022]]</f>
        <v>204.93348565999054</v>
      </c>
      <c r="R3188" s="181">
        <f>Table1[[#This Row],[SumOfUnits]]*Table1[[#This Row],[Actuarial Factor 6/13/22]]</f>
        <v>3.6305684243532061</v>
      </c>
    </row>
    <row r="3189" spans="1:18" x14ac:dyDescent="0.2">
      <c r="A3189" s="179" t="s">
        <v>139</v>
      </c>
      <c r="B3189" s="179" t="s">
        <v>648</v>
      </c>
      <c r="C3189" s="179" t="s">
        <v>364</v>
      </c>
      <c r="D3189" s="179" t="s">
        <v>184</v>
      </c>
      <c r="E3189" s="179" t="s">
        <v>786</v>
      </c>
      <c r="F3189" s="37">
        <v>595.29999999999995</v>
      </c>
      <c r="G3189" s="179">
        <v>4</v>
      </c>
      <c r="H3189" s="179">
        <v>4</v>
      </c>
      <c r="I3189" s="37">
        <f>Table1[[#This Row],[SumOfPaid]]*Table1[[#This Row],[Actuarial Factor 6/13/22]]</f>
        <v>841.56168540104795</v>
      </c>
      <c r="J3189" s="33">
        <v>1.4136766091064137</v>
      </c>
      <c r="K3189" s="180" t="s">
        <v>265</v>
      </c>
      <c r="L3189" s="180" t="s">
        <v>805</v>
      </c>
      <c r="M3189" s="181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89" s="181" t="str">
        <f>IFERROR(IF(Table1[[#This Row],[Medicare Rate in CR]]&gt;0,"Y","N"),"N")</f>
        <v>Y</v>
      </c>
      <c r="O3189" s="40">
        <f>Table1[[#This Row],[Medicare Rate in CR]]*Table1[[#This Row],[SumOfUnits]]*Table1[[#This Row],[Actuarial Factor 6/13/22]]</f>
        <v>1335.4720190906469</v>
      </c>
      <c r="P318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1335.4720190906469</v>
      </c>
      <c r="Q3189" s="40">
        <f>Table1[[#This Row],[Trended Medicare Pricing for all RHCs]]-Table1[[#This Row],[SumOfSFY23 Estimated Payment 6/13/2022]]</f>
        <v>493.91033368959893</v>
      </c>
      <c r="R3189" s="181">
        <f>Table1[[#This Row],[SumOfUnits]]*Table1[[#This Row],[Actuarial Factor 6/13/22]]</f>
        <v>5.6547064364256547</v>
      </c>
    </row>
    <row r="3190" spans="1:18" x14ac:dyDescent="0.2">
      <c r="A3190" s="179" t="s">
        <v>139</v>
      </c>
      <c r="B3190" s="179" t="s">
        <v>648</v>
      </c>
      <c r="C3190" s="179" t="s">
        <v>249</v>
      </c>
      <c r="D3190" s="179" t="s">
        <v>184</v>
      </c>
      <c r="E3190" s="179" t="s">
        <v>792</v>
      </c>
      <c r="F3190" s="37">
        <v>3981.65</v>
      </c>
      <c r="G3190" s="179">
        <v>23</v>
      </c>
      <c r="H3190" s="179">
        <v>23</v>
      </c>
      <c r="I3190" s="37">
        <f>Table1[[#This Row],[SumOfPaid]]*Table1[[#This Row],[Actuarial Factor 6/13/22]]</f>
        <v>6054.9951327268236</v>
      </c>
      <c r="J3190" s="33">
        <v>1.5207251096220973</v>
      </c>
      <c r="K3190" s="180" t="s">
        <v>265</v>
      </c>
      <c r="L3190" s="180" t="s">
        <v>805</v>
      </c>
      <c r="M3190" s="181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90" s="181" t="str">
        <f>IFERROR(IF(Table1[[#This Row],[Medicare Rate in CR]]&gt;0,"Y","N"),"N")</f>
        <v>Y</v>
      </c>
      <c r="O3190" s="40">
        <f>Table1[[#This Row],[Medicare Rate in CR]]*Table1[[#This Row],[SumOfUnits]]*Table1[[#This Row],[Actuarial Factor 6/13/22]]</f>
        <v>8260.4419302073657</v>
      </c>
      <c r="P319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8260.4419302073657</v>
      </c>
      <c r="Q3190" s="40">
        <f>Table1[[#This Row],[Trended Medicare Pricing for all RHCs]]-Table1[[#This Row],[SumOfSFY23 Estimated Payment 6/13/2022]]</f>
        <v>2205.446797480542</v>
      </c>
      <c r="R3190" s="181">
        <f>Table1[[#This Row],[SumOfUnits]]*Table1[[#This Row],[Actuarial Factor 6/13/22]]</f>
        <v>34.97667752130824</v>
      </c>
    </row>
    <row r="3191" spans="1:18" x14ac:dyDescent="0.2">
      <c r="A3191" s="179" t="s">
        <v>139</v>
      </c>
      <c r="B3191" s="179" t="s">
        <v>648</v>
      </c>
      <c r="C3191" s="179" t="s">
        <v>249</v>
      </c>
      <c r="D3191" s="179" t="s">
        <v>184</v>
      </c>
      <c r="E3191" s="179" t="s">
        <v>786</v>
      </c>
      <c r="F3191" s="37">
        <v>67091.14</v>
      </c>
      <c r="G3191" s="179">
        <v>392</v>
      </c>
      <c r="H3191" s="179">
        <v>392</v>
      </c>
      <c r="I3191" s="37">
        <f>Table1[[#This Row],[SumOfPaid]]*Table1[[#This Row],[Actuarial Factor 6/13/22]]</f>
        <v>102124.65581145507</v>
      </c>
      <c r="J3191" s="33">
        <v>1.5221779777695694</v>
      </c>
      <c r="K3191" s="180" t="s">
        <v>265</v>
      </c>
      <c r="L3191" s="180" t="s">
        <v>805</v>
      </c>
      <c r="M3191" s="181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91" s="181" t="str">
        <f>IFERROR(IF(Table1[[#This Row],[Medicare Rate in CR]]&gt;0,"Y","N"),"N")</f>
        <v>Y</v>
      </c>
      <c r="O3191" s="40">
        <f>Table1[[#This Row],[Medicare Rate in CR]]*Table1[[#This Row],[SumOfUnits]]*Table1[[#This Row],[Actuarial Factor 6/13/22]]</f>
        <v>140921.16701985698</v>
      </c>
      <c r="P319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140921.16701985698</v>
      </c>
      <c r="Q3191" s="40">
        <f>Table1[[#This Row],[Trended Medicare Pricing for all RHCs]]-Table1[[#This Row],[SumOfSFY23 Estimated Payment 6/13/2022]]</f>
        <v>38796.511208401906</v>
      </c>
      <c r="R3191" s="181">
        <f>Table1[[#This Row],[SumOfUnits]]*Table1[[#This Row],[Actuarial Factor 6/13/22]]</f>
        <v>596.69376728567124</v>
      </c>
    </row>
    <row r="3192" spans="1:18" x14ac:dyDescent="0.2">
      <c r="A3192" s="179" t="s">
        <v>139</v>
      </c>
      <c r="B3192" s="179" t="s">
        <v>648</v>
      </c>
      <c r="C3192" s="179" t="s">
        <v>249</v>
      </c>
      <c r="D3192" s="179" t="s">
        <v>184</v>
      </c>
      <c r="E3192" s="179" t="s">
        <v>790</v>
      </c>
      <c r="F3192" s="37">
        <v>36443.760000000009</v>
      </c>
      <c r="G3192" s="179">
        <v>211</v>
      </c>
      <c r="H3192" s="179">
        <v>211</v>
      </c>
      <c r="I3192" s="37">
        <f>Table1[[#This Row],[SumOfPaid]]*Table1[[#This Row],[Actuarial Factor 6/13/22]]</f>
        <v>81530.355380196124</v>
      </c>
      <c r="J3192" s="33">
        <v>2.2371554246926251</v>
      </c>
      <c r="K3192" s="180" t="s">
        <v>265</v>
      </c>
      <c r="L3192" s="180" t="s">
        <v>805</v>
      </c>
      <c r="M3192" s="181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92" s="181" t="str">
        <f>IFERROR(IF(Table1[[#This Row],[Medicare Rate in CR]]&gt;0,"Y","N"),"N")</f>
        <v>Y</v>
      </c>
      <c r="O3192" s="40">
        <f>Table1[[#This Row],[Medicare Rate in CR]]*Table1[[#This Row],[SumOfUnits]]*Table1[[#This Row],[Actuarial Factor 6/13/22]]</f>
        <v>111481.63829307767</v>
      </c>
      <c r="P319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111481.63829307767</v>
      </c>
      <c r="Q3192" s="40">
        <f>Table1[[#This Row],[Trended Medicare Pricing for all RHCs]]-Table1[[#This Row],[SumOfSFY23 Estimated Payment 6/13/2022]]</f>
        <v>29951.28291288155</v>
      </c>
      <c r="R3192" s="181">
        <f>Table1[[#This Row],[SumOfUnits]]*Table1[[#This Row],[Actuarial Factor 6/13/22]]</f>
        <v>472.03979461014387</v>
      </c>
    </row>
    <row r="3193" spans="1:18" x14ac:dyDescent="0.2">
      <c r="A3193" s="179" t="s">
        <v>139</v>
      </c>
      <c r="B3193" s="179" t="s">
        <v>648</v>
      </c>
      <c r="C3193" s="179" t="s">
        <v>249</v>
      </c>
      <c r="D3193" s="179" t="s">
        <v>184</v>
      </c>
      <c r="E3193" s="179" t="s">
        <v>793</v>
      </c>
      <c r="F3193" s="37">
        <v>495.55</v>
      </c>
      <c r="G3193" s="179">
        <v>3</v>
      </c>
      <c r="H3193" s="179">
        <v>3</v>
      </c>
      <c r="I3193" s="37">
        <f>Table1[[#This Row],[SumOfPaid]]*Table1[[#This Row],[Actuarial Factor 6/13/22]]</f>
        <v>1108.6223707064303</v>
      </c>
      <c r="J3193" s="33">
        <v>2.2371554246926251</v>
      </c>
      <c r="K3193" s="180" t="s">
        <v>265</v>
      </c>
      <c r="L3193" s="180" t="s">
        <v>805</v>
      </c>
      <c r="M3193" s="181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93" s="181" t="str">
        <f>IFERROR(IF(Table1[[#This Row],[Medicare Rate in CR]]&gt;0,"Y","N"),"N")</f>
        <v>Y</v>
      </c>
      <c r="O3193" s="40">
        <f>Table1[[#This Row],[Medicare Rate in CR]]*Table1[[#This Row],[SumOfUnits]]*Table1[[#This Row],[Actuarial Factor 6/13/22]]</f>
        <v>1585.0469899489717</v>
      </c>
      <c r="P319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1585.0469899489717</v>
      </c>
      <c r="Q3193" s="40">
        <f>Table1[[#This Row],[Trended Medicare Pricing for all RHCs]]-Table1[[#This Row],[SumOfSFY23 Estimated Payment 6/13/2022]]</f>
        <v>476.42461924254144</v>
      </c>
      <c r="R3193" s="181">
        <f>Table1[[#This Row],[SumOfUnits]]*Table1[[#This Row],[Actuarial Factor 6/13/22]]</f>
        <v>6.7114662740778748</v>
      </c>
    </row>
    <row r="3194" spans="1:18" x14ac:dyDescent="0.2">
      <c r="A3194" s="179" t="s">
        <v>139</v>
      </c>
      <c r="B3194" s="179" t="s">
        <v>648</v>
      </c>
      <c r="C3194" s="179" t="s">
        <v>249</v>
      </c>
      <c r="D3194" s="179" t="s">
        <v>184</v>
      </c>
      <c r="E3194" s="179" t="s">
        <v>789</v>
      </c>
      <c r="F3194" s="37">
        <v>100487.65999999992</v>
      </c>
      <c r="G3194" s="179">
        <v>583</v>
      </c>
      <c r="H3194" s="179">
        <v>583</v>
      </c>
      <c r="I3194" s="37">
        <f>Table1[[#This Row],[SumOfPaid]]*Table1[[#This Row],[Actuarial Factor 6/13/22]]</f>
        <v>155954.15432211335</v>
      </c>
      <c r="J3194" s="33">
        <v>1.551973190759079</v>
      </c>
      <c r="K3194" s="180" t="s">
        <v>265</v>
      </c>
      <c r="L3194" s="180" t="s">
        <v>805</v>
      </c>
      <c r="M3194" s="181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94" s="181" t="str">
        <f>IFERROR(IF(Table1[[#This Row],[Medicare Rate in CR]]&gt;0,"Y","N"),"N")</f>
        <v>Y</v>
      </c>
      <c r="O3194" s="40">
        <f>Table1[[#This Row],[Medicare Rate in CR]]*Table1[[#This Row],[SumOfUnits]]*Table1[[#This Row],[Actuarial Factor 6/13/22]]</f>
        <v>213686.70343309626</v>
      </c>
      <c r="P319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213686.70343309626</v>
      </c>
      <c r="Q3194" s="40">
        <f>Table1[[#This Row],[Trended Medicare Pricing for all RHCs]]-Table1[[#This Row],[SumOfSFY23 Estimated Payment 6/13/2022]]</f>
        <v>57732.549110982916</v>
      </c>
      <c r="R3194" s="181">
        <f>Table1[[#This Row],[SumOfUnits]]*Table1[[#This Row],[Actuarial Factor 6/13/22]]</f>
        <v>904.80037021254304</v>
      </c>
    </row>
    <row r="3195" spans="1:18" x14ac:dyDescent="0.2">
      <c r="A3195" s="179" t="s">
        <v>139</v>
      </c>
      <c r="B3195" s="179" t="s">
        <v>648</v>
      </c>
      <c r="C3195" s="179" t="s">
        <v>249</v>
      </c>
      <c r="D3195" s="179" t="s">
        <v>184</v>
      </c>
      <c r="E3195" s="179" t="s">
        <v>791</v>
      </c>
      <c r="F3195" s="37">
        <v>4201.38</v>
      </c>
      <c r="G3195" s="179">
        <v>24</v>
      </c>
      <c r="H3195" s="179">
        <v>24</v>
      </c>
      <c r="I3195" s="37">
        <f>Table1[[#This Row],[SumOfPaid]]*Table1[[#This Row],[Actuarial Factor 6/13/22]]</f>
        <v>6959.8820469607408</v>
      </c>
      <c r="J3195" s="33">
        <v>1.6565704713595868</v>
      </c>
      <c r="K3195" s="180" t="s">
        <v>265</v>
      </c>
      <c r="L3195" s="180" t="s">
        <v>805</v>
      </c>
      <c r="M3195" s="181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95" s="181" t="str">
        <f>IFERROR(IF(Table1[[#This Row],[Medicare Rate in CR]]&gt;0,"Y","N"),"N")</f>
        <v>Y</v>
      </c>
      <c r="O3195" s="40">
        <f>Table1[[#This Row],[Medicare Rate in CR]]*Table1[[#This Row],[SumOfUnits]]*Table1[[#This Row],[Actuarial Factor 6/13/22]]</f>
        <v>9389.5739573038463</v>
      </c>
      <c r="P319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9389.5739573038463</v>
      </c>
      <c r="Q3195" s="40">
        <f>Table1[[#This Row],[Trended Medicare Pricing for all RHCs]]-Table1[[#This Row],[SumOfSFY23 Estimated Payment 6/13/2022]]</f>
        <v>2429.6919103431055</v>
      </c>
      <c r="R3195" s="181">
        <f>Table1[[#This Row],[SumOfUnits]]*Table1[[#This Row],[Actuarial Factor 6/13/22]]</f>
        <v>39.757691312630087</v>
      </c>
    </row>
    <row r="3196" spans="1:18" x14ac:dyDescent="0.2">
      <c r="A3196" s="179" t="s">
        <v>139</v>
      </c>
      <c r="B3196" s="179" t="s">
        <v>648</v>
      </c>
      <c r="C3196" s="179" t="s">
        <v>249</v>
      </c>
      <c r="D3196" s="179" t="s">
        <v>184</v>
      </c>
      <c r="E3196" s="179" t="s">
        <v>788</v>
      </c>
      <c r="F3196" s="37">
        <v>3350.81</v>
      </c>
      <c r="G3196" s="179">
        <v>19</v>
      </c>
      <c r="H3196" s="179">
        <v>19</v>
      </c>
      <c r="I3196" s="37">
        <f>Table1[[#This Row],[SumOfPaid]]*Table1[[#This Row],[Actuarial Factor 6/13/22]]</f>
        <v>6749.6050261829096</v>
      </c>
      <c r="J3196" s="33">
        <v>2.0143204258620782</v>
      </c>
      <c r="K3196" s="180" t="s">
        <v>265</v>
      </c>
      <c r="L3196" s="180" t="s">
        <v>805</v>
      </c>
      <c r="M3196" s="181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96" s="181" t="str">
        <f>IFERROR(IF(Table1[[#This Row],[Medicare Rate in CR]]&gt;0,"Y","N"),"N")</f>
        <v>Y</v>
      </c>
      <c r="O3196" s="40">
        <f>Table1[[#This Row],[Medicare Rate in CR]]*Table1[[#This Row],[SumOfUnits]]*Table1[[#This Row],[Actuarial Factor 6/13/22]]</f>
        <v>9038.7190445410924</v>
      </c>
      <c r="P319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9038.7190445410924</v>
      </c>
      <c r="Q3196" s="40">
        <f>Table1[[#This Row],[Trended Medicare Pricing for all RHCs]]-Table1[[#This Row],[SumOfSFY23 Estimated Payment 6/13/2022]]</f>
        <v>2289.1140183581829</v>
      </c>
      <c r="R3196" s="181">
        <f>Table1[[#This Row],[SumOfUnits]]*Table1[[#This Row],[Actuarial Factor 6/13/22]]</f>
        <v>38.272088091379487</v>
      </c>
    </row>
    <row r="3197" spans="1:18" x14ac:dyDescent="0.2">
      <c r="A3197" s="179" t="s">
        <v>139</v>
      </c>
      <c r="B3197" s="179" t="s">
        <v>648</v>
      </c>
      <c r="C3197" s="179" t="s">
        <v>249</v>
      </c>
      <c r="D3197" s="179" t="s">
        <v>184</v>
      </c>
      <c r="E3197" s="179" t="s">
        <v>787</v>
      </c>
      <c r="F3197" s="37">
        <v>34956.62000000001</v>
      </c>
      <c r="G3197" s="179">
        <v>206</v>
      </c>
      <c r="H3197" s="179">
        <v>206</v>
      </c>
      <c r="I3197" s="37">
        <f>Table1[[#This Row],[SumOfPaid]]*Table1[[#This Row],[Actuarial Factor 6/13/22]]</f>
        <v>43682.702145251329</v>
      </c>
      <c r="J3197" s="33">
        <v>1.2496260263506975</v>
      </c>
      <c r="K3197" s="180" t="s">
        <v>265</v>
      </c>
      <c r="L3197" s="180" t="s">
        <v>805</v>
      </c>
      <c r="M3197" s="181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97" s="181" t="str">
        <f>IFERROR(IF(Table1[[#This Row],[Medicare Rate in CR]]&gt;0,"Y","N"),"N")</f>
        <v>Y</v>
      </c>
      <c r="O3197" s="40">
        <f>Table1[[#This Row],[Medicare Rate in CR]]*Table1[[#This Row],[SumOfUnits]]*Table1[[#This Row],[Actuarial Factor 6/13/22]]</f>
        <v>60795.580800508309</v>
      </c>
      <c r="P319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60795.580800508309</v>
      </c>
      <c r="Q3197" s="40">
        <f>Table1[[#This Row],[Trended Medicare Pricing for all RHCs]]-Table1[[#This Row],[SumOfSFY23 Estimated Payment 6/13/2022]]</f>
        <v>17112.87865525698</v>
      </c>
      <c r="R3197" s="181">
        <f>Table1[[#This Row],[SumOfUnits]]*Table1[[#This Row],[Actuarial Factor 6/13/22]]</f>
        <v>257.4229614282437</v>
      </c>
    </row>
    <row r="3198" spans="1:18" x14ac:dyDescent="0.2">
      <c r="A3198" s="179" t="s">
        <v>139</v>
      </c>
      <c r="B3198" s="179" t="s">
        <v>648</v>
      </c>
      <c r="C3198" s="179" t="s">
        <v>249</v>
      </c>
      <c r="D3198" s="179" t="s">
        <v>2</v>
      </c>
      <c r="E3198" s="179" t="s">
        <v>802</v>
      </c>
      <c r="F3198" s="37">
        <v>360.34000000000003</v>
      </c>
      <c r="G3198" s="179">
        <v>2</v>
      </c>
      <c r="H3198" s="179">
        <v>2</v>
      </c>
      <c r="I3198" s="37">
        <f>Table1[[#This Row],[SumOfPaid]]*Table1[[#This Row],[Actuarial Factor 6/13/22]]</f>
        <v>379.71013174311946</v>
      </c>
      <c r="J3198" s="33">
        <v>1.0537551527532869</v>
      </c>
      <c r="K3198" s="180" t="s">
        <v>265</v>
      </c>
      <c r="L3198" s="180" t="s">
        <v>805</v>
      </c>
      <c r="M3198" s="181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98" s="181" t="str">
        <f>IFERROR(IF(Table1[[#This Row],[Medicare Rate in CR]]&gt;0,"Y","N"),"N")</f>
        <v>Y</v>
      </c>
      <c r="O3198" s="40">
        <f>Table1[[#This Row],[Medicare Rate in CR]]*Table1[[#This Row],[SumOfUnits]]*Table1[[#This Row],[Actuarial Factor 6/13/22]]</f>
        <v>497.73070885148752</v>
      </c>
      <c r="P319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497.73070885148752</v>
      </c>
      <c r="Q3198" s="40">
        <f>Table1[[#This Row],[Trended Medicare Pricing for all RHCs]]-Table1[[#This Row],[SumOfSFY23 Estimated Payment 6/13/2022]]</f>
        <v>118.02057710836806</v>
      </c>
      <c r="R3198" s="181">
        <f>Table1[[#This Row],[SumOfUnits]]*Table1[[#This Row],[Actuarial Factor 6/13/22]]</f>
        <v>2.1075103055065738</v>
      </c>
    </row>
    <row r="3199" spans="1:18" x14ac:dyDescent="0.2">
      <c r="A3199" s="179" t="s">
        <v>139</v>
      </c>
      <c r="B3199" s="179" t="s">
        <v>648</v>
      </c>
      <c r="C3199" s="179" t="s">
        <v>249</v>
      </c>
      <c r="D3199" s="179" t="s">
        <v>2</v>
      </c>
      <c r="E3199" s="179" t="s">
        <v>804</v>
      </c>
      <c r="F3199" s="37">
        <v>363.02</v>
      </c>
      <c r="G3199" s="179">
        <v>2</v>
      </c>
      <c r="H3199" s="179">
        <v>2</v>
      </c>
      <c r="I3199" s="37">
        <f>Table1[[#This Row],[SumOfPaid]]*Table1[[#This Row],[Actuarial Factor 6/13/22]]</f>
        <v>246.44045076269026</v>
      </c>
      <c r="J3199" s="33">
        <v>0.6788619105357564</v>
      </c>
      <c r="K3199" s="180" t="s">
        <v>265</v>
      </c>
      <c r="L3199" s="180" t="s">
        <v>805</v>
      </c>
      <c r="M3199" s="181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199" s="181" t="str">
        <f>IFERROR(IF(Table1[[#This Row],[Medicare Rate in CR]]&gt;0,"Y","N"),"N")</f>
        <v>Y</v>
      </c>
      <c r="O3199" s="40">
        <f>Table1[[#This Row],[Medicare Rate in CR]]*Table1[[#This Row],[SumOfUnits]]*Table1[[#This Row],[Actuarial Factor 6/13/22]]</f>
        <v>320.65363482245914</v>
      </c>
      <c r="P319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320.65363482245914</v>
      </c>
      <c r="Q3199" s="40">
        <f>Table1[[#This Row],[Trended Medicare Pricing for all RHCs]]-Table1[[#This Row],[SumOfSFY23 Estimated Payment 6/13/2022]]</f>
        <v>74.213184059768878</v>
      </c>
      <c r="R3199" s="181">
        <f>Table1[[#This Row],[SumOfUnits]]*Table1[[#This Row],[Actuarial Factor 6/13/22]]</f>
        <v>1.3577238210715128</v>
      </c>
    </row>
    <row r="3200" spans="1:18" x14ac:dyDescent="0.2">
      <c r="A3200" s="179" t="s">
        <v>139</v>
      </c>
      <c r="B3200" s="179" t="s">
        <v>648</v>
      </c>
      <c r="C3200" s="179" t="s">
        <v>249</v>
      </c>
      <c r="D3200" s="179" t="s">
        <v>2</v>
      </c>
      <c r="E3200" s="179" t="s">
        <v>798</v>
      </c>
      <c r="F3200" s="37">
        <v>181.51</v>
      </c>
      <c r="G3200" s="179">
        <v>1</v>
      </c>
      <c r="H3200" s="179">
        <v>1</v>
      </c>
      <c r="I3200" s="37">
        <f>Table1[[#This Row],[SumOfPaid]]*Table1[[#This Row],[Actuarial Factor 6/13/22]]</f>
        <v>263.24319460304093</v>
      </c>
      <c r="J3200" s="33">
        <v>1.4502958217345654</v>
      </c>
      <c r="K3200" s="180" t="s">
        <v>265</v>
      </c>
      <c r="L3200" s="180" t="s">
        <v>805</v>
      </c>
      <c r="M3200" s="181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200" s="181" t="str">
        <f>IFERROR(IF(Table1[[#This Row],[Medicare Rate in CR]]&gt;0,"Y","N"),"N")</f>
        <v>Y</v>
      </c>
      <c r="O3200" s="40">
        <f>Table1[[#This Row],[Medicare Rate in CR]]*Table1[[#This Row],[SumOfUnits]]*Table1[[#This Row],[Actuarial Factor 6/13/22]]</f>
        <v>342.51636421905226</v>
      </c>
      <c r="P320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342.51636421905226</v>
      </c>
      <c r="Q3200" s="40">
        <f>Table1[[#This Row],[Trended Medicare Pricing for all RHCs]]-Table1[[#This Row],[SumOfSFY23 Estimated Payment 6/13/2022]]</f>
        <v>79.27316961601133</v>
      </c>
      <c r="R3200" s="181">
        <f>Table1[[#This Row],[SumOfUnits]]*Table1[[#This Row],[Actuarial Factor 6/13/22]]</f>
        <v>1.4502958217345654</v>
      </c>
    </row>
    <row r="3201" spans="1:18" x14ac:dyDescent="0.2">
      <c r="A3201" s="179" t="s">
        <v>139</v>
      </c>
      <c r="B3201" s="179" t="s">
        <v>648</v>
      </c>
      <c r="C3201" s="179" t="s">
        <v>249</v>
      </c>
      <c r="D3201" s="179" t="s">
        <v>2</v>
      </c>
      <c r="E3201" s="179" t="s">
        <v>799</v>
      </c>
      <c r="F3201" s="37">
        <v>181.51</v>
      </c>
      <c r="G3201" s="179">
        <v>1</v>
      </c>
      <c r="H3201" s="179">
        <v>1</v>
      </c>
      <c r="I3201" s="37">
        <f>Table1[[#This Row],[SumOfPaid]]*Table1[[#This Row],[Actuarial Factor 6/13/22]]</f>
        <v>206.55761014853837</v>
      </c>
      <c r="J3201" s="33">
        <v>1.1379957586278353</v>
      </c>
      <c r="K3201" s="180" t="s">
        <v>265</v>
      </c>
      <c r="L3201" s="180" t="s">
        <v>805</v>
      </c>
      <c r="M3201" s="181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201" s="181" t="str">
        <f>IFERROR(IF(Table1[[#This Row],[Medicare Rate in CR]]&gt;0,"Y","N"),"N")</f>
        <v>Y</v>
      </c>
      <c r="O3201" s="40">
        <f>Table1[[#This Row],[Medicare Rate in CR]]*Table1[[#This Row],[SumOfUnits]]*Table1[[#This Row],[Actuarial Factor 6/13/22]]</f>
        <v>268.76045831513585</v>
      </c>
      <c r="P320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268.76045831513585</v>
      </c>
      <c r="Q3201" s="40">
        <f>Table1[[#This Row],[Trended Medicare Pricing for all RHCs]]-Table1[[#This Row],[SumOfSFY23 Estimated Payment 6/13/2022]]</f>
        <v>62.202848166597477</v>
      </c>
      <c r="R3201" s="181">
        <f>Table1[[#This Row],[SumOfUnits]]*Table1[[#This Row],[Actuarial Factor 6/13/22]]</f>
        <v>1.1379957586278353</v>
      </c>
    </row>
    <row r="3202" spans="1:18" x14ac:dyDescent="0.2">
      <c r="A3202" s="179" t="s">
        <v>139</v>
      </c>
      <c r="B3202" s="179" t="s">
        <v>648</v>
      </c>
      <c r="C3202" s="179" t="s">
        <v>249</v>
      </c>
      <c r="D3202" s="179" t="s">
        <v>185</v>
      </c>
      <c r="E3202" s="179" t="s">
        <v>795</v>
      </c>
      <c r="F3202" s="37">
        <v>2954.08</v>
      </c>
      <c r="G3202" s="179">
        <v>18</v>
      </c>
      <c r="H3202" s="179">
        <v>18</v>
      </c>
      <c r="I3202" s="37">
        <f>Table1[[#This Row],[SumOfPaid]]*Table1[[#This Row],[Actuarial Factor 6/13/22]]</f>
        <v>3368.4727576883538</v>
      </c>
      <c r="J3202" s="33">
        <v>1.1402781094920766</v>
      </c>
      <c r="K3202" s="180" t="s">
        <v>265</v>
      </c>
      <c r="L3202" s="180" t="s">
        <v>805</v>
      </c>
      <c r="M3202" s="181">
        <f>IFERROR(INDEX(FreeStand_MedicareCRs!E:E,MATCH(Table1[[#This Row],[Medicare Number]],FreeStand_MedicareCRs!A:A,0)),INDEX(HospitalBased_Mdcr_Rates!G:G,MATCH(Table1[[#This Row],[Medicare Number]],HospitalBased_Mdcr_Rates!E:E,0)))</f>
        <v>236.17</v>
      </c>
      <c r="N3202" s="181" t="str">
        <f>IFERROR(IF(Table1[[#This Row],[Medicare Rate in CR]]&gt;0,"Y","N"),"N")</f>
        <v>Y</v>
      </c>
      <c r="O3202" s="40">
        <f>Table1[[#This Row],[Medicare Rate in CR]]*Table1[[#This Row],[SumOfUnits]]*Table1[[#This Row],[Actuarial Factor 6/13/22]]</f>
        <v>4847.3906601373865</v>
      </c>
      <c r="P320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4847.3906601373865</v>
      </c>
      <c r="Q3202" s="40">
        <f>Table1[[#This Row],[Trended Medicare Pricing for all RHCs]]-Table1[[#This Row],[SumOfSFY23 Estimated Payment 6/13/2022]]</f>
        <v>1478.9179024490327</v>
      </c>
      <c r="R3202" s="181">
        <f>Table1[[#This Row],[SumOfUnits]]*Table1[[#This Row],[Actuarial Factor 6/13/22]]</f>
        <v>20.525005970857379</v>
      </c>
    </row>
    <row r="3203" spans="1:18" x14ac:dyDescent="0.2">
      <c r="A3203" s="179" t="s">
        <v>140</v>
      </c>
      <c r="B3203" s="179" t="s">
        <v>650</v>
      </c>
      <c r="C3203" s="179" t="s">
        <v>423</v>
      </c>
      <c r="D3203" s="179" t="s">
        <v>184</v>
      </c>
      <c r="E3203" s="179" t="s">
        <v>786</v>
      </c>
      <c r="F3203" s="37">
        <v>61.84</v>
      </c>
      <c r="G3203" s="179">
        <v>1</v>
      </c>
      <c r="H3203" s="179">
        <v>1</v>
      </c>
      <c r="I3203" s="37">
        <f>Table1[[#This Row],[SumOfPaid]]*Table1[[#This Row],[Actuarial Factor 6/13/22]]</f>
        <v>92.613528626153823</v>
      </c>
      <c r="J3203" s="33">
        <v>1.4976314460891627</v>
      </c>
      <c r="K3203" s="180" t="s">
        <v>279</v>
      </c>
      <c r="L3203" s="180" t="s">
        <v>805</v>
      </c>
      <c r="M3203" s="181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3203" s="181" t="str">
        <f>IFERROR(IF(Table1[[#This Row],[Medicare Rate in CR]]&gt;0,"Y","N"),"N")</f>
        <v>Y</v>
      </c>
      <c r="O3203" s="40">
        <f>Table1[[#This Row],[Medicare Rate in CR]]*Table1[[#This Row],[SumOfUnits]]*Table1[[#This Row],[Actuarial Factor 6/13/22]]</f>
        <v>347.27077971915503</v>
      </c>
      <c r="P320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347.27077971915503</v>
      </c>
      <c r="Q3203" s="40">
        <f>Table1[[#This Row],[Trended Medicare Pricing for all RHCs]]-Table1[[#This Row],[SumOfSFY23 Estimated Payment 6/13/2022]]</f>
        <v>254.65725109300121</v>
      </c>
      <c r="R3203" s="181">
        <f>Table1[[#This Row],[SumOfUnits]]*Table1[[#This Row],[Actuarial Factor 6/13/22]]</f>
        <v>1.4976314460891627</v>
      </c>
    </row>
    <row r="3204" spans="1:18" x14ac:dyDescent="0.2">
      <c r="A3204" s="179" t="s">
        <v>140</v>
      </c>
      <c r="B3204" s="179" t="s">
        <v>650</v>
      </c>
      <c r="C3204" s="179" t="s">
        <v>423</v>
      </c>
      <c r="D3204" s="179" t="s">
        <v>184</v>
      </c>
      <c r="E3204" s="179" t="s">
        <v>789</v>
      </c>
      <c r="F3204" s="37">
        <v>62.77</v>
      </c>
      <c r="G3204" s="179">
        <v>1</v>
      </c>
      <c r="H3204" s="179">
        <v>1</v>
      </c>
      <c r="I3204" s="37">
        <f>Table1[[#This Row],[SumOfPaid]]*Table1[[#This Row],[Actuarial Factor 6/13/22]]</f>
        <v>95.126401421175373</v>
      </c>
      <c r="J3204" s="33">
        <v>1.5154755682838199</v>
      </c>
      <c r="K3204" s="180" t="s">
        <v>279</v>
      </c>
      <c r="L3204" s="180" t="s">
        <v>805</v>
      </c>
      <c r="M3204" s="181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3204" s="181" t="str">
        <f>IFERROR(IF(Table1[[#This Row],[Medicare Rate in CR]]&gt;0,"Y","N"),"N")</f>
        <v>Y</v>
      </c>
      <c r="O3204" s="40">
        <f>Table1[[#This Row],[Medicare Rate in CR]]*Table1[[#This Row],[SumOfUnits]]*Table1[[#This Row],[Actuarial Factor 6/13/22]]</f>
        <v>351.40847477365213</v>
      </c>
      <c r="P320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351.40847477365213</v>
      </c>
      <c r="Q3204" s="40">
        <f>Table1[[#This Row],[Trended Medicare Pricing for all RHCs]]-Table1[[#This Row],[SumOfSFY23 Estimated Payment 6/13/2022]]</f>
        <v>256.28207335247674</v>
      </c>
      <c r="R3204" s="181">
        <f>Table1[[#This Row],[SumOfUnits]]*Table1[[#This Row],[Actuarial Factor 6/13/22]]</f>
        <v>1.5154755682838199</v>
      </c>
    </row>
    <row r="3205" spans="1:18" x14ac:dyDescent="0.2">
      <c r="A3205" s="179" t="s">
        <v>140</v>
      </c>
      <c r="B3205" s="179" t="s">
        <v>650</v>
      </c>
      <c r="C3205" s="179" t="s">
        <v>423</v>
      </c>
      <c r="D3205" s="179" t="s">
        <v>184</v>
      </c>
      <c r="E3205" s="179" t="s">
        <v>787</v>
      </c>
      <c r="F3205" s="37">
        <v>207.43</v>
      </c>
      <c r="G3205" s="179">
        <v>3</v>
      </c>
      <c r="H3205" s="179">
        <v>3</v>
      </c>
      <c r="I3205" s="37">
        <f>Table1[[#This Row],[SumOfPaid]]*Table1[[#This Row],[Actuarial Factor 6/13/22]]</f>
        <v>259.62465626461392</v>
      </c>
      <c r="J3205" s="33">
        <v>1.2516253977949858</v>
      </c>
      <c r="K3205" s="180" t="s">
        <v>279</v>
      </c>
      <c r="L3205" s="180" t="s">
        <v>805</v>
      </c>
      <c r="M3205" s="181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3205" s="181" t="str">
        <f>IFERROR(IF(Table1[[#This Row],[Medicare Rate in CR]]&gt;0,"Y","N"),"N")</f>
        <v>Y</v>
      </c>
      <c r="O3205" s="40">
        <f>Table1[[#This Row],[Medicare Rate in CR]]*Table1[[#This Row],[SumOfUnits]]*Table1[[#This Row],[Actuarial Factor 6/13/22]]</f>
        <v>870.68069172210392</v>
      </c>
      <c r="P320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870.68069172210392</v>
      </c>
      <c r="Q3205" s="40">
        <f>Table1[[#This Row],[Trended Medicare Pricing for all RHCs]]-Table1[[#This Row],[SumOfSFY23 Estimated Payment 6/13/2022]]</f>
        <v>611.05603545749</v>
      </c>
      <c r="R3205" s="181">
        <f>Table1[[#This Row],[SumOfUnits]]*Table1[[#This Row],[Actuarial Factor 6/13/22]]</f>
        <v>3.7548761933849573</v>
      </c>
    </row>
    <row r="3206" spans="1:18" x14ac:dyDescent="0.2">
      <c r="A3206" s="179" t="s">
        <v>140</v>
      </c>
      <c r="B3206" s="179" t="s">
        <v>650</v>
      </c>
      <c r="C3206" s="179" t="s">
        <v>381</v>
      </c>
      <c r="D3206" s="179" t="s">
        <v>184</v>
      </c>
      <c r="E3206" s="179" t="s">
        <v>789</v>
      </c>
      <c r="F3206" s="37">
        <v>61.84</v>
      </c>
      <c r="G3206" s="179">
        <v>1</v>
      </c>
      <c r="H3206" s="179">
        <v>1</v>
      </c>
      <c r="I3206" s="37">
        <f>Table1[[#This Row],[SumOfPaid]]*Table1[[#This Row],[Actuarial Factor 6/13/22]]</f>
        <v>91.915333079229327</v>
      </c>
      <c r="J3206" s="33">
        <v>1.4863410911906423</v>
      </c>
      <c r="K3206" s="180" t="s">
        <v>279</v>
      </c>
      <c r="L3206" s="180" t="s">
        <v>805</v>
      </c>
      <c r="M3206" s="181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3206" s="181" t="str">
        <f>IFERROR(IF(Table1[[#This Row],[Medicare Rate in CR]]&gt;0,"Y","N"),"N")</f>
        <v>Y</v>
      </c>
      <c r="O3206" s="40">
        <f>Table1[[#This Row],[Medicare Rate in CR]]*Table1[[#This Row],[SumOfUnits]]*Table1[[#This Row],[Actuarial Factor 6/13/22]]</f>
        <v>344.65277222528613</v>
      </c>
      <c r="P320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344.65277222528613</v>
      </c>
      <c r="Q3206" s="40">
        <f>Table1[[#This Row],[Trended Medicare Pricing for all RHCs]]-Table1[[#This Row],[SumOfSFY23 Estimated Payment 6/13/2022]]</f>
        <v>252.7374391460568</v>
      </c>
      <c r="R3206" s="181">
        <f>Table1[[#This Row],[SumOfUnits]]*Table1[[#This Row],[Actuarial Factor 6/13/22]]</f>
        <v>1.4863410911906423</v>
      </c>
    </row>
    <row r="3207" spans="1:18" x14ac:dyDescent="0.2">
      <c r="A3207" s="179" t="s">
        <v>140</v>
      </c>
      <c r="B3207" s="179" t="s">
        <v>650</v>
      </c>
      <c r="C3207" s="179" t="s">
        <v>249</v>
      </c>
      <c r="D3207" s="179" t="s">
        <v>184</v>
      </c>
      <c r="E3207" s="179" t="s">
        <v>792</v>
      </c>
      <c r="F3207" s="37">
        <v>1311.67</v>
      </c>
      <c r="G3207" s="179">
        <v>21</v>
      </c>
      <c r="H3207" s="179">
        <v>21</v>
      </c>
      <c r="I3207" s="37">
        <f>Table1[[#This Row],[SumOfPaid]]*Table1[[#This Row],[Actuarial Factor 6/13/22]]</f>
        <v>1994.6895045380165</v>
      </c>
      <c r="J3207" s="33">
        <v>1.5207251096220973</v>
      </c>
      <c r="K3207" s="180" t="s">
        <v>279</v>
      </c>
      <c r="L3207" s="180" t="s">
        <v>805</v>
      </c>
      <c r="M3207" s="181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3207" s="181" t="str">
        <f>IFERROR(IF(Table1[[#This Row],[Medicare Rate in CR]]&gt;0,"Y","N"),"N")</f>
        <v>Y</v>
      </c>
      <c r="O3207" s="40">
        <f>Table1[[#This Row],[Medicare Rate in CR]]*Table1[[#This Row],[SumOfUnits]]*Table1[[#This Row],[Actuarial Factor 6/13/22]]</f>
        <v>7405.1405068026097</v>
      </c>
      <c r="P320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7405.1405068026097</v>
      </c>
      <c r="Q3207" s="40">
        <f>Table1[[#This Row],[Trended Medicare Pricing for all RHCs]]-Table1[[#This Row],[SumOfSFY23 Estimated Payment 6/13/2022]]</f>
        <v>5410.4510022645936</v>
      </c>
      <c r="R3207" s="181">
        <f>Table1[[#This Row],[SumOfUnits]]*Table1[[#This Row],[Actuarial Factor 6/13/22]]</f>
        <v>31.935227302064042</v>
      </c>
    </row>
    <row r="3208" spans="1:18" x14ac:dyDescent="0.2">
      <c r="A3208" s="179" t="s">
        <v>140</v>
      </c>
      <c r="B3208" s="179" t="s">
        <v>650</v>
      </c>
      <c r="C3208" s="179" t="s">
        <v>249</v>
      </c>
      <c r="D3208" s="179" t="s">
        <v>184</v>
      </c>
      <c r="E3208" s="179" t="s">
        <v>786</v>
      </c>
      <c r="F3208" s="37">
        <v>8698.9599999999991</v>
      </c>
      <c r="G3208" s="179">
        <v>133</v>
      </c>
      <c r="H3208" s="179">
        <v>133</v>
      </c>
      <c r="I3208" s="37">
        <f>Table1[[#This Row],[SumOfPaid]]*Table1[[#This Row],[Actuarial Factor 6/13/22]]</f>
        <v>13241.365341498373</v>
      </c>
      <c r="J3208" s="33">
        <v>1.5221779777695694</v>
      </c>
      <c r="K3208" s="180" t="s">
        <v>279</v>
      </c>
      <c r="L3208" s="180" t="s">
        <v>805</v>
      </c>
      <c r="M3208" s="181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3208" s="181" t="str">
        <f>IFERROR(IF(Table1[[#This Row],[Medicare Rate in CR]]&gt;0,"Y","N"),"N")</f>
        <v>Y</v>
      </c>
      <c r="O3208" s="40">
        <f>Table1[[#This Row],[Medicare Rate in CR]]*Table1[[#This Row],[SumOfUnits]]*Table1[[#This Row],[Actuarial Factor 6/13/22]]</f>
        <v>46944.029721532635</v>
      </c>
      <c r="P320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46944.029721532635</v>
      </c>
      <c r="Q3208" s="40">
        <f>Table1[[#This Row],[Trended Medicare Pricing for all RHCs]]-Table1[[#This Row],[SumOfSFY23 Estimated Payment 6/13/2022]]</f>
        <v>33702.664380034264</v>
      </c>
      <c r="R3208" s="181">
        <f>Table1[[#This Row],[SumOfUnits]]*Table1[[#This Row],[Actuarial Factor 6/13/22]]</f>
        <v>202.44967104335274</v>
      </c>
    </row>
    <row r="3209" spans="1:18" x14ac:dyDescent="0.2">
      <c r="A3209" s="179" t="s">
        <v>140</v>
      </c>
      <c r="B3209" s="179" t="s">
        <v>650</v>
      </c>
      <c r="C3209" s="179" t="s">
        <v>249</v>
      </c>
      <c r="D3209" s="179" t="s">
        <v>184</v>
      </c>
      <c r="E3209" s="179" t="s">
        <v>790</v>
      </c>
      <c r="F3209" s="37">
        <v>3262.3</v>
      </c>
      <c r="G3209" s="179">
        <v>51</v>
      </c>
      <c r="H3209" s="179">
        <v>51</v>
      </c>
      <c r="I3209" s="37">
        <f>Table1[[#This Row],[SumOfPaid]]*Table1[[#This Row],[Actuarial Factor 6/13/22]]</f>
        <v>7298.2721419747513</v>
      </c>
      <c r="J3209" s="33">
        <v>2.2371554246926251</v>
      </c>
      <c r="K3209" s="180" t="s">
        <v>279</v>
      </c>
      <c r="L3209" s="180" t="s">
        <v>805</v>
      </c>
      <c r="M3209" s="181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3209" s="181" t="str">
        <f>IFERROR(IF(Table1[[#This Row],[Medicare Rate in CR]]&gt;0,"Y","N"),"N")</f>
        <v>Y</v>
      </c>
      <c r="O3209" s="40">
        <f>Table1[[#This Row],[Medicare Rate in CR]]*Table1[[#This Row],[SumOfUnits]]*Table1[[#This Row],[Actuarial Factor 6/13/22]]</f>
        <v>26456.331593764018</v>
      </c>
      <c r="P320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26456.331593764018</v>
      </c>
      <c r="Q3209" s="40">
        <f>Table1[[#This Row],[Trended Medicare Pricing for all RHCs]]-Table1[[#This Row],[SumOfSFY23 Estimated Payment 6/13/2022]]</f>
        <v>19158.059451789268</v>
      </c>
      <c r="R3209" s="181">
        <f>Table1[[#This Row],[SumOfUnits]]*Table1[[#This Row],[Actuarial Factor 6/13/22]]</f>
        <v>114.09492665932387</v>
      </c>
    </row>
    <row r="3210" spans="1:18" x14ac:dyDescent="0.2">
      <c r="A3210" s="179" t="s">
        <v>140</v>
      </c>
      <c r="B3210" s="179" t="s">
        <v>650</v>
      </c>
      <c r="C3210" s="179" t="s">
        <v>249</v>
      </c>
      <c r="D3210" s="179" t="s">
        <v>184</v>
      </c>
      <c r="E3210" s="179" t="s">
        <v>789</v>
      </c>
      <c r="F3210" s="37">
        <v>11403.810000000001</v>
      </c>
      <c r="G3210" s="179">
        <v>179</v>
      </c>
      <c r="H3210" s="179">
        <v>179</v>
      </c>
      <c r="I3210" s="37">
        <f>Table1[[#This Row],[SumOfPaid]]*Table1[[#This Row],[Actuarial Factor 6/13/22]]</f>
        <v>17698.407392510297</v>
      </c>
      <c r="J3210" s="33">
        <v>1.551973190759079</v>
      </c>
      <c r="K3210" s="180" t="s">
        <v>279</v>
      </c>
      <c r="L3210" s="180" t="s">
        <v>805</v>
      </c>
      <c r="M3210" s="181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3210" s="181" t="str">
        <f>IFERROR(IF(Table1[[#This Row],[Medicare Rate in CR]]&gt;0,"Y","N"),"N")</f>
        <v>Y</v>
      </c>
      <c r="O3210" s="40">
        <f>Table1[[#This Row],[Medicare Rate in CR]]*Table1[[#This Row],[SumOfUnits]]*Table1[[#This Row],[Actuarial Factor 6/13/22]]</f>
        <v>64417.006281705522</v>
      </c>
      <c r="P321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64417.006281705522</v>
      </c>
      <c r="Q3210" s="40">
        <f>Table1[[#This Row],[Trended Medicare Pricing for all RHCs]]-Table1[[#This Row],[SumOfSFY23 Estimated Payment 6/13/2022]]</f>
        <v>46718.598889195229</v>
      </c>
      <c r="R3210" s="181">
        <f>Table1[[#This Row],[SumOfUnits]]*Table1[[#This Row],[Actuarial Factor 6/13/22]]</f>
        <v>277.80320114587516</v>
      </c>
    </row>
    <row r="3211" spans="1:18" x14ac:dyDescent="0.2">
      <c r="A3211" s="179" t="s">
        <v>140</v>
      </c>
      <c r="B3211" s="179" t="s">
        <v>650</v>
      </c>
      <c r="C3211" s="179" t="s">
        <v>249</v>
      </c>
      <c r="D3211" s="179" t="s">
        <v>184</v>
      </c>
      <c r="E3211" s="179" t="s">
        <v>791</v>
      </c>
      <c r="F3211" s="37">
        <v>374.76</v>
      </c>
      <c r="G3211" s="179">
        <v>6</v>
      </c>
      <c r="H3211" s="179">
        <v>6</v>
      </c>
      <c r="I3211" s="37">
        <f>Table1[[#This Row],[SumOfPaid]]*Table1[[#This Row],[Actuarial Factor 6/13/22]]</f>
        <v>620.81634984671871</v>
      </c>
      <c r="J3211" s="33">
        <v>1.6565704713595868</v>
      </c>
      <c r="K3211" s="180" t="s">
        <v>279</v>
      </c>
      <c r="L3211" s="180" t="s">
        <v>805</v>
      </c>
      <c r="M3211" s="181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3211" s="181" t="str">
        <f>IFERROR(IF(Table1[[#This Row],[Medicare Rate in CR]]&gt;0,"Y","N"),"N")</f>
        <v>Y</v>
      </c>
      <c r="O3211" s="40">
        <f>Table1[[#This Row],[Medicare Rate in CR]]*Table1[[#This Row],[SumOfUnits]]*Table1[[#This Row],[Actuarial Factor 6/13/22]]</f>
        <v>2304.753365393166</v>
      </c>
      <c r="P321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2304.753365393166</v>
      </c>
      <c r="Q3211" s="40">
        <f>Table1[[#This Row],[Trended Medicare Pricing for all RHCs]]-Table1[[#This Row],[SumOfSFY23 Estimated Payment 6/13/2022]]</f>
        <v>1683.9370155464471</v>
      </c>
      <c r="R3211" s="181">
        <f>Table1[[#This Row],[SumOfUnits]]*Table1[[#This Row],[Actuarial Factor 6/13/22]]</f>
        <v>9.9394228281575216</v>
      </c>
    </row>
    <row r="3212" spans="1:18" x14ac:dyDescent="0.2">
      <c r="A3212" s="179" t="s">
        <v>140</v>
      </c>
      <c r="B3212" s="179" t="s">
        <v>650</v>
      </c>
      <c r="C3212" s="179" t="s">
        <v>249</v>
      </c>
      <c r="D3212" s="179" t="s">
        <v>184</v>
      </c>
      <c r="E3212" s="179" t="s">
        <v>788</v>
      </c>
      <c r="F3212" s="37">
        <v>562.14</v>
      </c>
      <c r="G3212" s="179">
        <v>9</v>
      </c>
      <c r="H3212" s="179">
        <v>9</v>
      </c>
      <c r="I3212" s="37">
        <f>Table1[[#This Row],[SumOfPaid]]*Table1[[#This Row],[Actuarial Factor 6/13/22]]</f>
        <v>1132.3300841941086</v>
      </c>
      <c r="J3212" s="33">
        <v>2.0143204258620782</v>
      </c>
      <c r="K3212" s="180" t="s">
        <v>279</v>
      </c>
      <c r="L3212" s="180" t="s">
        <v>805</v>
      </c>
      <c r="M3212" s="181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3212" s="181" t="str">
        <f>IFERROR(IF(Table1[[#This Row],[Medicare Rate in CR]]&gt;0,"Y","N"),"N")</f>
        <v>Y</v>
      </c>
      <c r="O3212" s="40">
        <f>Table1[[#This Row],[Medicare Rate in CR]]*Table1[[#This Row],[SumOfUnits]]*Table1[[#This Row],[Actuarial Factor 6/13/22]]</f>
        <v>4203.725583140088</v>
      </c>
      <c r="P321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4203.725583140088</v>
      </c>
      <c r="Q3212" s="40">
        <f>Table1[[#This Row],[Trended Medicare Pricing for all RHCs]]-Table1[[#This Row],[SumOfSFY23 Estimated Payment 6/13/2022]]</f>
        <v>3071.3954989459794</v>
      </c>
      <c r="R3212" s="181">
        <f>Table1[[#This Row],[SumOfUnits]]*Table1[[#This Row],[Actuarial Factor 6/13/22]]</f>
        <v>18.128883832758703</v>
      </c>
    </row>
    <row r="3213" spans="1:18" x14ac:dyDescent="0.2">
      <c r="A3213" s="179" t="s">
        <v>140</v>
      </c>
      <c r="B3213" s="179" t="s">
        <v>650</v>
      </c>
      <c r="C3213" s="179" t="s">
        <v>249</v>
      </c>
      <c r="D3213" s="179" t="s">
        <v>184</v>
      </c>
      <c r="E3213" s="179" t="s">
        <v>787</v>
      </c>
      <c r="F3213" s="37">
        <v>3031.9700000000003</v>
      </c>
      <c r="G3213" s="179">
        <v>48</v>
      </c>
      <c r="H3213" s="179">
        <v>48</v>
      </c>
      <c r="I3213" s="37">
        <f>Table1[[#This Row],[SumOfPaid]]*Table1[[#This Row],[Actuarial Factor 6/13/22]]</f>
        <v>3788.8286231145248</v>
      </c>
      <c r="J3213" s="33">
        <v>1.2496260263506975</v>
      </c>
      <c r="K3213" s="180" t="s">
        <v>279</v>
      </c>
      <c r="L3213" s="180" t="s">
        <v>805</v>
      </c>
      <c r="M3213" s="181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3213" s="181" t="str">
        <f>IFERROR(IF(Table1[[#This Row],[Medicare Rate in CR]]&gt;0,"Y","N"),"N")</f>
        <v>Y</v>
      </c>
      <c r="O3213" s="40">
        <f>Table1[[#This Row],[Medicare Rate in CR]]*Table1[[#This Row],[SumOfUnits]]*Table1[[#This Row],[Actuarial Factor 6/13/22]]</f>
        <v>13908.637583529588</v>
      </c>
      <c r="P321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13908.637583529588</v>
      </c>
      <c r="Q3213" s="40">
        <f>Table1[[#This Row],[Trended Medicare Pricing for all RHCs]]-Table1[[#This Row],[SumOfSFY23 Estimated Payment 6/13/2022]]</f>
        <v>10119.808960415063</v>
      </c>
      <c r="R3213" s="181">
        <f>Table1[[#This Row],[SumOfUnits]]*Table1[[#This Row],[Actuarial Factor 6/13/22]]</f>
        <v>59.982049264833478</v>
      </c>
    </row>
    <row r="3214" spans="1:18" x14ac:dyDescent="0.2">
      <c r="A3214" s="179" t="s">
        <v>140</v>
      </c>
      <c r="B3214" s="179" t="s">
        <v>650</v>
      </c>
      <c r="C3214" s="179" t="s">
        <v>249</v>
      </c>
      <c r="D3214" s="179" t="s">
        <v>2</v>
      </c>
      <c r="E3214" s="179" t="s">
        <v>798</v>
      </c>
      <c r="F3214" s="37">
        <v>92.63</v>
      </c>
      <c r="G3214" s="179">
        <v>2</v>
      </c>
      <c r="H3214" s="179">
        <v>2</v>
      </c>
      <c r="I3214" s="37">
        <f>Table1[[#This Row],[SumOfPaid]]*Table1[[#This Row],[Actuarial Factor 6/13/22]]</f>
        <v>134.3409019672728</v>
      </c>
      <c r="J3214" s="33">
        <v>1.4502958217345654</v>
      </c>
      <c r="K3214" s="180" t="s">
        <v>279</v>
      </c>
      <c r="L3214" s="180" t="s">
        <v>805</v>
      </c>
      <c r="M3214" s="181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3214" s="181" t="str">
        <f>IFERROR(IF(Table1[[#This Row],[Medicare Rate in CR]]&gt;0,"Y","N"),"N")</f>
        <v>Y</v>
      </c>
      <c r="O3214" s="40">
        <f>Table1[[#This Row],[Medicare Rate in CR]]*Table1[[#This Row],[SumOfUnits]]*Table1[[#This Row],[Actuarial Factor 6/13/22]]</f>
        <v>672.58919028762205</v>
      </c>
      <c r="P321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672.58919028762205</v>
      </c>
      <c r="Q3214" s="40">
        <f>Table1[[#This Row],[Trended Medicare Pricing for all RHCs]]-Table1[[#This Row],[SumOfSFY23 Estimated Payment 6/13/2022]]</f>
        <v>538.24828832034927</v>
      </c>
      <c r="R3214" s="181">
        <f>Table1[[#This Row],[SumOfUnits]]*Table1[[#This Row],[Actuarial Factor 6/13/22]]</f>
        <v>2.9005916434691308</v>
      </c>
    </row>
    <row r="3215" spans="1:18" x14ac:dyDescent="0.2">
      <c r="A3215" s="179" t="s">
        <v>140</v>
      </c>
      <c r="B3215" s="179" t="s">
        <v>650</v>
      </c>
      <c r="C3215" s="179" t="s">
        <v>249</v>
      </c>
      <c r="D3215" s="179" t="s">
        <v>185</v>
      </c>
      <c r="E3215" s="179" t="s">
        <v>794</v>
      </c>
      <c r="F3215" s="37">
        <v>436.6</v>
      </c>
      <c r="G3215" s="179">
        <v>7</v>
      </c>
      <c r="H3215" s="179">
        <v>7</v>
      </c>
      <c r="I3215" s="37">
        <f>Table1[[#This Row],[SumOfPaid]]*Table1[[#This Row],[Actuarial Factor 6/13/22]]</f>
        <v>475.71383911992865</v>
      </c>
      <c r="J3215" s="33">
        <v>1.0895873548326354</v>
      </c>
      <c r="K3215" s="180" t="s">
        <v>279</v>
      </c>
      <c r="L3215" s="180" t="s">
        <v>805</v>
      </c>
      <c r="M3215" s="181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3215" s="181" t="str">
        <f>IFERROR(IF(Table1[[#This Row],[Medicare Rate in CR]]&gt;0,"Y","N"),"N")</f>
        <v>Y</v>
      </c>
      <c r="O3215" s="40">
        <f>Table1[[#This Row],[Medicare Rate in CR]]*Table1[[#This Row],[SumOfUnits]]*Table1[[#This Row],[Actuarial Factor 6/13/22]]</f>
        <v>1768.5746108701403</v>
      </c>
      <c r="P321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1768.5746108701403</v>
      </c>
      <c r="Q3215" s="40">
        <f>Table1[[#This Row],[Trended Medicare Pricing for all RHCs]]-Table1[[#This Row],[SumOfSFY23 Estimated Payment 6/13/2022]]</f>
        <v>1292.8607717502116</v>
      </c>
      <c r="R3215" s="181">
        <f>Table1[[#This Row],[SumOfUnits]]*Table1[[#This Row],[Actuarial Factor 6/13/22]]</f>
        <v>7.6271114838284477</v>
      </c>
    </row>
    <row r="3216" spans="1:18" x14ac:dyDescent="0.2">
      <c r="A3216" s="179" t="s">
        <v>140</v>
      </c>
      <c r="B3216" s="179" t="s">
        <v>650</v>
      </c>
      <c r="C3216" s="179" t="s">
        <v>249</v>
      </c>
      <c r="D3216" s="179" t="s">
        <v>185</v>
      </c>
      <c r="E3216" s="179" t="s">
        <v>795</v>
      </c>
      <c r="F3216" s="37">
        <v>1934.71</v>
      </c>
      <c r="G3216" s="179">
        <v>31</v>
      </c>
      <c r="H3216" s="179">
        <v>31</v>
      </c>
      <c r="I3216" s="37">
        <f>Table1[[#This Row],[SumOfPaid]]*Table1[[#This Row],[Actuarial Factor 6/13/22]]</f>
        <v>2206.1074612154157</v>
      </c>
      <c r="J3216" s="33">
        <v>1.1402781094920766</v>
      </c>
      <c r="K3216" s="180" t="s">
        <v>279</v>
      </c>
      <c r="L3216" s="180" t="s">
        <v>805</v>
      </c>
      <c r="M3216" s="181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3216" s="181" t="str">
        <f>IFERROR(IF(Table1[[#This Row],[Medicare Rate in CR]]&gt;0,"Y","N"),"N")</f>
        <v>Y</v>
      </c>
      <c r="O3216" s="40">
        <f>Table1[[#This Row],[Medicare Rate in CR]]*Table1[[#This Row],[SumOfUnits]]*Table1[[#This Row],[Actuarial Factor 6/13/22]]</f>
        <v>8196.638328899704</v>
      </c>
      <c r="P321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8196.638328899704</v>
      </c>
      <c r="Q3216" s="40">
        <f>Table1[[#This Row],[Trended Medicare Pricing for all RHCs]]-Table1[[#This Row],[SumOfSFY23 Estimated Payment 6/13/2022]]</f>
        <v>5990.5308676842888</v>
      </c>
      <c r="R3216" s="181">
        <f>Table1[[#This Row],[SumOfUnits]]*Table1[[#This Row],[Actuarial Factor 6/13/22]]</f>
        <v>35.348621394254373</v>
      </c>
    </row>
    <row r="3217" spans="1:18" x14ac:dyDescent="0.2">
      <c r="A3217" s="179" t="s">
        <v>140</v>
      </c>
      <c r="B3217" s="179" t="s">
        <v>650</v>
      </c>
      <c r="C3217" s="179" t="s">
        <v>192</v>
      </c>
      <c r="D3217" s="179" t="s">
        <v>184</v>
      </c>
      <c r="E3217" s="179" t="s">
        <v>789</v>
      </c>
      <c r="F3217" s="37">
        <v>62.77</v>
      </c>
      <c r="G3217" s="179">
        <v>1</v>
      </c>
      <c r="H3217" s="179">
        <v>1</v>
      </c>
      <c r="I3217" s="37">
        <f>Table1[[#This Row],[SumOfPaid]]*Table1[[#This Row],[Actuarial Factor 6/13/22]]</f>
        <v>86.566499924524976</v>
      </c>
      <c r="J3217" s="33">
        <v>1.3791062597502783</v>
      </c>
      <c r="K3217" s="180" t="s">
        <v>279</v>
      </c>
      <c r="L3217" s="180" t="s">
        <v>805</v>
      </c>
      <c r="M3217" s="181">
        <f>IFERROR(INDEX(FreeStand_MedicareCRs!E:E,MATCH(Table1[[#This Row],[Medicare Number]],FreeStand_MedicareCRs!A:A,0)),INDEX(HospitalBased_Mdcr_Rates!G:G,MATCH(Table1[[#This Row],[Medicare Number]],HospitalBased_Mdcr_Rates!E:E,0)))</f>
        <v>231.88</v>
      </c>
      <c r="N3217" s="181" t="str">
        <f>IFERROR(IF(Table1[[#This Row],[Medicare Rate in CR]]&gt;0,"Y","N"),"N")</f>
        <v>Y</v>
      </c>
      <c r="O3217" s="40">
        <f>Table1[[#This Row],[Medicare Rate in CR]]*Table1[[#This Row],[SumOfUnits]]*Table1[[#This Row],[Actuarial Factor 6/13/22]]</f>
        <v>319.78715951089453</v>
      </c>
      <c r="P321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319.78715951089453</v>
      </c>
      <c r="Q3217" s="40">
        <f>Table1[[#This Row],[Trended Medicare Pricing for all RHCs]]-Table1[[#This Row],[SumOfSFY23 Estimated Payment 6/13/2022]]</f>
        <v>233.22065958636955</v>
      </c>
      <c r="R3217" s="181">
        <f>Table1[[#This Row],[SumOfUnits]]*Table1[[#This Row],[Actuarial Factor 6/13/22]]</f>
        <v>1.3791062597502783</v>
      </c>
    </row>
    <row r="3218" spans="1:18" x14ac:dyDescent="0.2">
      <c r="A3218" s="179" t="s">
        <v>141</v>
      </c>
      <c r="B3218" s="179" t="s">
        <v>836</v>
      </c>
      <c r="C3218" s="179" t="s">
        <v>381</v>
      </c>
      <c r="D3218" s="179" t="s">
        <v>2</v>
      </c>
      <c r="E3218" s="179" t="s">
        <v>798</v>
      </c>
      <c r="F3218" s="37">
        <v>389.85</v>
      </c>
      <c r="G3218" s="179">
        <v>3</v>
      </c>
      <c r="H3218" s="179">
        <v>3</v>
      </c>
      <c r="I3218" s="37">
        <f>Table1[[#This Row],[SumOfPaid]]*Table1[[#This Row],[Actuarial Factor 6/13/22]]</f>
        <v>582.79059229325583</v>
      </c>
      <c r="J3218" s="33">
        <v>1.4949098173483539</v>
      </c>
      <c r="K3218" s="180" t="s">
        <v>228</v>
      </c>
      <c r="L3218" s="180" t="s">
        <v>805</v>
      </c>
      <c r="M3218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18" s="181" t="str">
        <f>IFERROR(IF(Table1[[#This Row],[Medicare Rate in CR]]&gt;0,"Y","N"),"N")</f>
        <v>Y</v>
      </c>
      <c r="O3218" s="40">
        <f>Table1[[#This Row],[Medicare Rate in CR]]*Table1[[#This Row],[SumOfUnits]]*Table1[[#This Row],[Actuarial Factor 6/13/22]]</f>
        <v>455.55881773873739</v>
      </c>
      <c r="P321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455.55881773873739</v>
      </c>
      <c r="Q3218" s="40">
        <f>Table1[[#This Row],[Trended Medicare Pricing for all RHCs]]-Table1[[#This Row],[SumOfSFY23 Estimated Payment 6/13/2022]]</f>
        <v>-127.23177455451844</v>
      </c>
      <c r="R3218" s="181">
        <f>Table1[[#This Row],[SumOfUnits]]*Table1[[#This Row],[Actuarial Factor 6/13/22]]</f>
        <v>4.4847294520450616</v>
      </c>
    </row>
    <row r="3219" spans="1:18" x14ac:dyDescent="0.2">
      <c r="A3219" s="179" t="s">
        <v>141</v>
      </c>
      <c r="B3219" s="179" t="s">
        <v>836</v>
      </c>
      <c r="C3219" s="179" t="s">
        <v>381</v>
      </c>
      <c r="D3219" s="179" t="s">
        <v>2</v>
      </c>
      <c r="E3219" s="179" t="s">
        <v>799</v>
      </c>
      <c r="F3219" s="37">
        <v>435.6</v>
      </c>
      <c r="G3219" s="179">
        <v>4</v>
      </c>
      <c r="H3219" s="179">
        <v>4</v>
      </c>
      <c r="I3219" s="37">
        <f>Table1[[#This Row],[SumOfPaid]]*Table1[[#This Row],[Actuarial Factor 6/13/22]]</f>
        <v>518.21599354636965</v>
      </c>
      <c r="J3219" s="33">
        <v>1.1896602239356511</v>
      </c>
      <c r="K3219" s="180" t="s">
        <v>228</v>
      </c>
      <c r="L3219" s="180" t="s">
        <v>805</v>
      </c>
      <c r="M3219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19" s="181" t="str">
        <f>IFERROR(IF(Table1[[#This Row],[Medicare Rate in CR]]&gt;0,"Y","N"),"N")</f>
        <v>Y</v>
      </c>
      <c r="O3219" s="40">
        <f>Table1[[#This Row],[Medicare Rate in CR]]*Table1[[#This Row],[SumOfUnits]]*Table1[[#This Row],[Actuarial Factor 6/13/22]]</f>
        <v>483.38274218953376</v>
      </c>
      <c r="P321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483.38274218953376</v>
      </c>
      <c r="Q3219" s="40">
        <f>Table1[[#This Row],[Trended Medicare Pricing for all RHCs]]-Table1[[#This Row],[SumOfSFY23 Estimated Payment 6/13/2022]]</f>
        <v>-34.833251356835888</v>
      </c>
      <c r="R3219" s="181">
        <f>Table1[[#This Row],[SumOfUnits]]*Table1[[#This Row],[Actuarial Factor 6/13/22]]</f>
        <v>4.7586408957426043</v>
      </c>
    </row>
    <row r="3220" spans="1:18" x14ac:dyDescent="0.2">
      <c r="A3220" s="179" t="s">
        <v>141</v>
      </c>
      <c r="B3220" s="179" t="s">
        <v>845</v>
      </c>
      <c r="C3220" s="179" t="s">
        <v>426</v>
      </c>
      <c r="D3220" s="179" t="s">
        <v>185</v>
      </c>
      <c r="E3220" s="179" t="s">
        <v>794</v>
      </c>
      <c r="F3220" s="37">
        <v>1513.33</v>
      </c>
      <c r="G3220" s="179">
        <v>14</v>
      </c>
      <c r="H3220" s="179">
        <v>14</v>
      </c>
      <c r="I3220" s="37">
        <f>Table1[[#This Row],[SumOfPaid]]*Table1[[#This Row],[Actuarial Factor 6/13/22]]</f>
        <v>1678.3057765875476</v>
      </c>
      <c r="J3220" s="33">
        <v>1.1090150704654951</v>
      </c>
      <c r="K3220" s="180" t="s">
        <v>228</v>
      </c>
      <c r="L3220" s="180" t="s">
        <v>805</v>
      </c>
      <c r="M3220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20" s="181" t="str">
        <f>IFERROR(IF(Table1[[#This Row],[Medicare Rate in CR]]&gt;0,"Y","N"),"N")</f>
        <v>Y</v>
      </c>
      <c r="O3220" s="40">
        <f>Table1[[#This Row],[Medicare Rate in CR]]*Table1[[#This Row],[SumOfUnits]]*Table1[[#This Row],[Actuarial Factor 6/13/22]]</f>
        <v>1577.1525120103897</v>
      </c>
      <c r="P322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1577.1525120103897</v>
      </c>
      <c r="Q3220" s="40">
        <f>Table1[[#This Row],[Trended Medicare Pricing for all RHCs]]-Table1[[#This Row],[SumOfSFY23 Estimated Payment 6/13/2022]]</f>
        <v>-101.15326457715787</v>
      </c>
      <c r="R3220" s="181">
        <f>Table1[[#This Row],[SumOfUnits]]*Table1[[#This Row],[Actuarial Factor 6/13/22]]</f>
        <v>15.526210986516931</v>
      </c>
    </row>
    <row r="3221" spans="1:18" x14ac:dyDescent="0.2">
      <c r="A3221" s="179" t="s">
        <v>141</v>
      </c>
      <c r="B3221" s="179" t="s">
        <v>845</v>
      </c>
      <c r="C3221" s="179" t="s">
        <v>426</v>
      </c>
      <c r="D3221" s="179" t="s">
        <v>185</v>
      </c>
      <c r="E3221" s="179" t="s">
        <v>796</v>
      </c>
      <c r="F3221" s="37">
        <v>107.29</v>
      </c>
      <c r="G3221" s="179">
        <v>1</v>
      </c>
      <c r="H3221" s="179">
        <v>1</v>
      </c>
      <c r="I3221" s="37">
        <f>Table1[[#This Row],[SumOfPaid]]*Table1[[#This Row],[Actuarial Factor 6/13/22]]</f>
        <v>106.56589014778898</v>
      </c>
      <c r="J3221" s="33">
        <v>0.99325091012945266</v>
      </c>
      <c r="K3221" s="180" t="s">
        <v>228</v>
      </c>
      <c r="L3221" s="180" t="s">
        <v>805</v>
      </c>
      <c r="M3221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21" s="181" t="str">
        <f>IFERROR(IF(Table1[[#This Row],[Medicare Rate in CR]]&gt;0,"Y","N"),"N")</f>
        <v>Y</v>
      </c>
      <c r="O3221" s="40">
        <f>Table1[[#This Row],[Medicare Rate in CR]]*Table1[[#This Row],[SumOfUnits]]*Table1[[#This Row],[Actuarial Factor 6/13/22]]</f>
        <v>100.89442745094981</v>
      </c>
      <c r="P322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100.89442745094981</v>
      </c>
      <c r="Q3221" s="40">
        <f>Table1[[#This Row],[Trended Medicare Pricing for all RHCs]]-Table1[[#This Row],[SumOfSFY23 Estimated Payment 6/13/2022]]</f>
        <v>-5.6714626968391713</v>
      </c>
      <c r="R3221" s="181">
        <f>Table1[[#This Row],[SumOfUnits]]*Table1[[#This Row],[Actuarial Factor 6/13/22]]</f>
        <v>0.99325091012945266</v>
      </c>
    </row>
    <row r="3222" spans="1:18" x14ac:dyDescent="0.2">
      <c r="A3222" s="179" t="s">
        <v>141</v>
      </c>
      <c r="B3222" s="179" t="s">
        <v>845</v>
      </c>
      <c r="C3222" s="179" t="s">
        <v>426</v>
      </c>
      <c r="D3222" s="179" t="s">
        <v>185</v>
      </c>
      <c r="E3222" s="179" t="s">
        <v>795</v>
      </c>
      <c r="F3222" s="37">
        <v>108.9</v>
      </c>
      <c r="G3222" s="179">
        <v>1</v>
      </c>
      <c r="H3222" s="179">
        <v>1</v>
      </c>
      <c r="I3222" s="37">
        <f>Table1[[#This Row],[SumOfPaid]]*Table1[[#This Row],[Actuarial Factor 6/13/22]]</f>
        <v>121.41710328162046</v>
      </c>
      <c r="J3222" s="33">
        <v>1.1149412606209408</v>
      </c>
      <c r="K3222" s="180" t="s">
        <v>228</v>
      </c>
      <c r="L3222" s="180" t="s">
        <v>805</v>
      </c>
      <c r="M3222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22" s="181" t="str">
        <f>IFERROR(IF(Table1[[#This Row],[Medicare Rate in CR]]&gt;0,"Y","N"),"N")</f>
        <v>Y</v>
      </c>
      <c r="O3222" s="40">
        <f>Table1[[#This Row],[Medicare Rate in CR]]*Table1[[#This Row],[SumOfUnits]]*Table1[[#This Row],[Actuarial Factor 6/13/22]]</f>
        <v>113.25573325387516</v>
      </c>
      <c r="P322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113.25573325387516</v>
      </c>
      <c r="Q3222" s="40">
        <f>Table1[[#This Row],[Trended Medicare Pricing for all RHCs]]-Table1[[#This Row],[SumOfSFY23 Estimated Payment 6/13/2022]]</f>
        <v>-8.1613700277452921</v>
      </c>
      <c r="R3222" s="181">
        <f>Table1[[#This Row],[SumOfUnits]]*Table1[[#This Row],[Actuarial Factor 6/13/22]]</f>
        <v>1.1149412606209408</v>
      </c>
    </row>
    <row r="3223" spans="1:18" x14ac:dyDescent="0.2">
      <c r="A3223" s="179" t="s">
        <v>141</v>
      </c>
      <c r="B3223" s="179" t="s">
        <v>845</v>
      </c>
      <c r="C3223" s="179" t="s">
        <v>413</v>
      </c>
      <c r="D3223" s="179" t="s">
        <v>185</v>
      </c>
      <c r="E3223" s="179" t="s">
        <v>796</v>
      </c>
      <c r="F3223" s="37">
        <v>435.6</v>
      </c>
      <c r="G3223" s="179">
        <v>4</v>
      </c>
      <c r="H3223" s="179">
        <v>4</v>
      </c>
      <c r="I3223" s="37">
        <f>Table1[[#This Row],[SumOfPaid]]*Table1[[#This Row],[Actuarial Factor 6/13/22]]</f>
        <v>437.13783101792404</v>
      </c>
      <c r="J3223" s="33">
        <v>1.0035303742376585</v>
      </c>
      <c r="K3223" s="180" t="s">
        <v>228</v>
      </c>
      <c r="L3223" s="180" t="s">
        <v>805</v>
      </c>
      <c r="M3223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23" s="181" t="str">
        <f>IFERROR(IF(Table1[[#This Row],[Medicare Rate in CR]]&gt;0,"Y","N"),"N")</f>
        <v>Y</v>
      </c>
      <c r="O3223" s="40">
        <f>Table1[[#This Row],[Medicare Rate in CR]]*Table1[[#This Row],[SumOfUnits]]*Table1[[#This Row],[Actuarial Factor 6/13/22]]</f>
        <v>407.7544616602454</v>
      </c>
      <c r="P322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407.7544616602454</v>
      </c>
      <c r="Q3223" s="40">
        <f>Table1[[#This Row],[Trended Medicare Pricing for all RHCs]]-Table1[[#This Row],[SumOfSFY23 Estimated Payment 6/13/2022]]</f>
        <v>-29.383369357678646</v>
      </c>
      <c r="R3223" s="181">
        <f>Table1[[#This Row],[SumOfUnits]]*Table1[[#This Row],[Actuarial Factor 6/13/22]]</f>
        <v>4.0141214969506338</v>
      </c>
    </row>
    <row r="3224" spans="1:18" x14ac:dyDescent="0.2">
      <c r="A3224" s="179" t="s">
        <v>141</v>
      </c>
      <c r="B3224" s="179" t="s">
        <v>845</v>
      </c>
      <c r="C3224" s="179" t="s">
        <v>413</v>
      </c>
      <c r="D3224" s="179" t="s">
        <v>185</v>
      </c>
      <c r="E3224" s="179" t="s">
        <v>795</v>
      </c>
      <c r="F3224" s="37">
        <v>104.56</v>
      </c>
      <c r="G3224" s="179">
        <v>1</v>
      </c>
      <c r="H3224" s="179">
        <v>1</v>
      </c>
      <c r="I3224" s="37">
        <f>Table1[[#This Row],[SumOfPaid]]*Table1[[#This Row],[Actuarial Factor 6/13/22]]</f>
        <v>126.39276478330137</v>
      </c>
      <c r="J3224" s="33">
        <v>1.2088060901233872</v>
      </c>
      <c r="K3224" s="180" t="s">
        <v>228</v>
      </c>
      <c r="L3224" s="180" t="s">
        <v>805</v>
      </c>
      <c r="M3224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24" s="181" t="str">
        <f>IFERROR(IF(Table1[[#This Row],[Medicare Rate in CR]]&gt;0,"Y","N"),"N")</f>
        <v>Y</v>
      </c>
      <c r="O3224" s="40">
        <f>Table1[[#This Row],[Medicare Rate in CR]]*Table1[[#This Row],[SumOfUnits]]*Table1[[#This Row],[Actuarial Factor 6/13/22]]</f>
        <v>122.79052263473368</v>
      </c>
      <c r="P322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122.79052263473368</v>
      </c>
      <c r="Q3224" s="40">
        <f>Table1[[#This Row],[Trended Medicare Pricing for all RHCs]]-Table1[[#This Row],[SumOfSFY23 Estimated Payment 6/13/2022]]</f>
        <v>-3.6022421485676972</v>
      </c>
      <c r="R3224" s="181">
        <f>Table1[[#This Row],[SumOfUnits]]*Table1[[#This Row],[Actuarial Factor 6/13/22]]</f>
        <v>1.2088060901233872</v>
      </c>
    </row>
    <row r="3225" spans="1:18" x14ac:dyDescent="0.2">
      <c r="A3225" s="179" t="s">
        <v>141</v>
      </c>
      <c r="B3225" s="179" t="s">
        <v>845</v>
      </c>
      <c r="C3225" s="179" t="s">
        <v>381</v>
      </c>
      <c r="D3225" s="179" t="s">
        <v>184</v>
      </c>
      <c r="E3225" s="179" t="s">
        <v>792</v>
      </c>
      <c r="F3225" s="37">
        <v>2594.2799999999997</v>
      </c>
      <c r="G3225" s="179">
        <v>24</v>
      </c>
      <c r="H3225" s="179">
        <v>24</v>
      </c>
      <c r="I3225" s="37">
        <f>Table1[[#This Row],[SumOfPaid]]*Table1[[#This Row],[Actuarial Factor 6/13/22]]</f>
        <v>3681.1206905795029</v>
      </c>
      <c r="J3225" s="33">
        <v>1.4189373123099678</v>
      </c>
      <c r="K3225" s="180" t="s">
        <v>228</v>
      </c>
      <c r="L3225" s="180" t="s">
        <v>805</v>
      </c>
      <c r="M3225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25" s="181" t="str">
        <f>IFERROR(IF(Table1[[#This Row],[Medicare Rate in CR]]&gt;0,"Y","N"),"N")</f>
        <v>Y</v>
      </c>
      <c r="O3225" s="40">
        <f>Table1[[#This Row],[Medicare Rate in CR]]*Table1[[#This Row],[SumOfUnits]]*Table1[[#This Row],[Actuarial Factor 6/13/22]]</f>
        <v>3459.2556524267166</v>
      </c>
      <c r="P322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3459.2556524267166</v>
      </c>
      <c r="Q3225" s="40">
        <f>Table1[[#This Row],[Trended Medicare Pricing for all RHCs]]-Table1[[#This Row],[SumOfSFY23 Estimated Payment 6/13/2022]]</f>
        <v>-221.86503815278638</v>
      </c>
      <c r="R3225" s="181">
        <f>Table1[[#This Row],[SumOfUnits]]*Table1[[#This Row],[Actuarial Factor 6/13/22]]</f>
        <v>34.054495495439227</v>
      </c>
    </row>
    <row r="3226" spans="1:18" x14ac:dyDescent="0.2">
      <c r="A3226" s="179" t="s">
        <v>141</v>
      </c>
      <c r="B3226" s="179" t="s">
        <v>845</v>
      </c>
      <c r="C3226" s="179" t="s">
        <v>381</v>
      </c>
      <c r="D3226" s="179" t="s">
        <v>184</v>
      </c>
      <c r="E3226" s="179" t="s">
        <v>786</v>
      </c>
      <c r="F3226" s="37">
        <v>12399.15</v>
      </c>
      <c r="G3226" s="179">
        <v>115</v>
      </c>
      <c r="H3226" s="179">
        <v>115</v>
      </c>
      <c r="I3226" s="37">
        <f>Table1[[#This Row],[SumOfPaid]]*Table1[[#This Row],[Actuarial Factor 6/13/22]]</f>
        <v>16838.440841891232</v>
      </c>
      <c r="J3226" s="33">
        <v>1.3580318684660828</v>
      </c>
      <c r="K3226" s="180" t="s">
        <v>228</v>
      </c>
      <c r="L3226" s="180" t="s">
        <v>805</v>
      </c>
      <c r="M3226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26" s="181" t="str">
        <f>IFERROR(IF(Table1[[#This Row],[Medicare Rate in CR]]&gt;0,"Y","N"),"N")</f>
        <v>Y</v>
      </c>
      <c r="O3226" s="40">
        <f>Table1[[#This Row],[Medicare Rate in CR]]*Table1[[#This Row],[SumOfUnits]]*Table1[[#This Row],[Actuarial Factor 6/13/22]]</f>
        <v>15864.120877860238</v>
      </c>
      <c r="P322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15864.120877860238</v>
      </c>
      <c r="Q3226" s="40">
        <f>Table1[[#This Row],[Trended Medicare Pricing for all RHCs]]-Table1[[#This Row],[SumOfSFY23 Estimated Payment 6/13/2022]]</f>
        <v>-974.31996403099402</v>
      </c>
      <c r="R3226" s="181">
        <f>Table1[[#This Row],[SumOfUnits]]*Table1[[#This Row],[Actuarial Factor 6/13/22]]</f>
        <v>156.17366487359953</v>
      </c>
    </row>
    <row r="3227" spans="1:18" x14ac:dyDescent="0.2">
      <c r="A3227" s="179" t="s">
        <v>141</v>
      </c>
      <c r="B3227" s="179" t="s">
        <v>845</v>
      </c>
      <c r="C3227" s="179" t="s">
        <v>381</v>
      </c>
      <c r="D3227" s="179" t="s">
        <v>184</v>
      </c>
      <c r="E3227" s="179" t="s">
        <v>790</v>
      </c>
      <c r="F3227" s="37">
        <v>8555.73</v>
      </c>
      <c r="G3227" s="179">
        <v>81</v>
      </c>
      <c r="H3227" s="179">
        <v>81</v>
      </c>
      <c r="I3227" s="37">
        <f>Table1[[#This Row],[SumOfPaid]]*Table1[[#This Row],[Actuarial Factor 6/13/22]]</f>
        <v>17522.749307143979</v>
      </c>
      <c r="J3227" s="33">
        <v>2.048071795994495</v>
      </c>
      <c r="K3227" s="180" t="s">
        <v>228</v>
      </c>
      <c r="L3227" s="180" t="s">
        <v>805</v>
      </c>
      <c r="M3227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27" s="181" t="str">
        <f>IFERROR(IF(Table1[[#This Row],[Medicare Rate in CR]]&gt;0,"Y","N"),"N")</f>
        <v>Y</v>
      </c>
      <c r="O3227" s="40">
        <f>Table1[[#This Row],[Medicare Rate in CR]]*Table1[[#This Row],[SumOfUnits]]*Table1[[#This Row],[Actuarial Factor 6/13/22]]</f>
        <v>16851.493776006784</v>
      </c>
      <c r="P322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16851.493776006784</v>
      </c>
      <c r="Q3227" s="40">
        <f>Table1[[#This Row],[Trended Medicare Pricing for all RHCs]]-Table1[[#This Row],[SumOfSFY23 Estimated Payment 6/13/2022]]</f>
        <v>-671.25553113719434</v>
      </c>
      <c r="R3227" s="181">
        <f>Table1[[#This Row],[SumOfUnits]]*Table1[[#This Row],[Actuarial Factor 6/13/22]]</f>
        <v>165.89381547555408</v>
      </c>
    </row>
    <row r="3228" spans="1:18" x14ac:dyDescent="0.2">
      <c r="A3228" s="179" t="s">
        <v>141</v>
      </c>
      <c r="B3228" s="179" t="s">
        <v>845</v>
      </c>
      <c r="C3228" s="179" t="s">
        <v>381</v>
      </c>
      <c r="D3228" s="179" t="s">
        <v>184</v>
      </c>
      <c r="E3228" s="179" t="s">
        <v>789</v>
      </c>
      <c r="F3228" s="37">
        <v>17890.879999999979</v>
      </c>
      <c r="G3228" s="179">
        <v>167</v>
      </c>
      <c r="H3228" s="179">
        <v>167</v>
      </c>
      <c r="I3228" s="37">
        <f>Table1[[#This Row],[SumOfPaid]]*Table1[[#This Row],[Actuarial Factor 6/13/22]]</f>
        <v>26591.950101560808</v>
      </c>
      <c r="J3228" s="33">
        <v>1.4863410911906423</v>
      </c>
      <c r="K3228" s="180" t="s">
        <v>228</v>
      </c>
      <c r="L3228" s="180" t="s">
        <v>805</v>
      </c>
      <c r="M3228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28" s="181" t="str">
        <f>IFERROR(IF(Table1[[#This Row],[Medicare Rate in CR]]&gt;0,"Y","N"),"N")</f>
        <v>Y</v>
      </c>
      <c r="O3228" s="40">
        <f>Table1[[#This Row],[Medicare Rate in CR]]*Table1[[#This Row],[SumOfUnits]]*Table1[[#This Row],[Actuarial Factor 6/13/22]]</f>
        <v>25214.08218320529</v>
      </c>
      <c r="P322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25214.08218320529</v>
      </c>
      <c r="Q3228" s="40">
        <f>Table1[[#This Row],[Trended Medicare Pricing for all RHCs]]-Table1[[#This Row],[SumOfSFY23 Estimated Payment 6/13/2022]]</f>
        <v>-1377.8679183555178</v>
      </c>
      <c r="R3228" s="181">
        <f>Table1[[#This Row],[SumOfUnits]]*Table1[[#This Row],[Actuarial Factor 6/13/22]]</f>
        <v>248.21896222883726</v>
      </c>
    </row>
    <row r="3229" spans="1:18" x14ac:dyDescent="0.2">
      <c r="A3229" s="179" t="s">
        <v>141</v>
      </c>
      <c r="B3229" s="179" t="s">
        <v>845</v>
      </c>
      <c r="C3229" s="179" t="s">
        <v>381</v>
      </c>
      <c r="D3229" s="179" t="s">
        <v>184</v>
      </c>
      <c r="E3229" s="179" t="s">
        <v>791</v>
      </c>
      <c r="F3229" s="37">
        <v>536.45000000000005</v>
      </c>
      <c r="G3229" s="179">
        <v>5</v>
      </c>
      <c r="H3229" s="179">
        <v>5</v>
      </c>
      <c r="I3229" s="37">
        <f>Table1[[#This Row],[SumOfPaid]]*Table1[[#This Row],[Actuarial Factor 6/13/22]]</f>
        <v>867.93908226585711</v>
      </c>
      <c r="J3229" s="33">
        <v>1.6179309949964713</v>
      </c>
      <c r="K3229" s="180" t="s">
        <v>228</v>
      </c>
      <c r="L3229" s="180" t="s">
        <v>805</v>
      </c>
      <c r="M3229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29" s="181" t="str">
        <f>IFERROR(IF(Table1[[#This Row],[Medicare Rate in CR]]&gt;0,"Y","N"),"N")</f>
        <v>Y</v>
      </c>
      <c r="O3229" s="40">
        <f>Table1[[#This Row],[Medicare Rate in CR]]*Table1[[#This Row],[SumOfUnits]]*Table1[[#This Row],[Actuarial Factor 6/13/22]]</f>
        <v>821.74715235870769</v>
      </c>
      <c r="P322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821.74715235870769</v>
      </c>
      <c r="Q3229" s="40">
        <f>Table1[[#This Row],[Trended Medicare Pricing for all RHCs]]-Table1[[#This Row],[SumOfSFY23 Estimated Payment 6/13/2022]]</f>
        <v>-46.191929907149415</v>
      </c>
      <c r="R3229" s="181">
        <f>Table1[[#This Row],[SumOfUnits]]*Table1[[#This Row],[Actuarial Factor 6/13/22]]</f>
        <v>8.0896549749823556</v>
      </c>
    </row>
    <row r="3230" spans="1:18" x14ac:dyDescent="0.2">
      <c r="A3230" s="179" t="s">
        <v>141</v>
      </c>
      <c r="B3230" s="179" t="s">
        <v>845</v>
      </c>
      <c r="C3230" s="179" t="s">
        <v>381</v>
      </c>
      <c r="D3230" s="179" t="s">
        <v>184</v>
      </c>
      <c r="E3230" s="179" t="s">
        <v>788</v>
      </c>
      <c r="F3230" s="37">
        <v>7268.93</v>
      </c>
      <c r="G3230" s="179">
        <v>67</v>
      </c>
      <c r="H3230" s="179">
        <v>67</v>
      </c>
      <c r="I3230" s="37">
        <f>Table1[[#This Row],[SumOfPaid]]*Table1[[#This Row],[Actuarial Factor 6/13/22]]</f>
        <v>13336.095713185425</v>
      </c>
      <c r="J3230" s="33">
        <v>1.8346710882049249</v>
      </c>
      <c r="K3230" s="180" t="s">
        <v>228</v>
      </c>
      <c r="L3230" s="180" t="s">
        <v>805</v>
      </c>
      <c r="M3230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30" s="181" t="str">
        <f>IFERROR(IF(Table1[[#This Row],[Medicare Rate in CR]]&gt;0,"Y","N"),"N")</f>
        <v>Y</v>
      </c>
      <c r="O3230" s="40">
        <f>Table1[[#This Row],[Medicare Rate in CR]]*Table1[[#This Row],[SumOfUnits]]*Table1[[#This Row],[Actuarial Factor 6/13/22]]</f>
        <v>12486.51457237037</v>
      </c>
      <c r="P323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12486.51457237037</v>
      </c>
      <c r="Q3230" s="40">
        <f>Table1[[#This Row],[Trended Medicare Pricing for all RHCs]]-Table1[[#This Row],[SumOfSFY23 Estimated Payment 6/13/2022]]</f>
        <v>-849.58114081505482</v>
      </c>
      <c r="R3230" s="181">
        <f>Table1[[#This Row],[SumOfUnits]]*Table1[[#This Row],[Actuarial Factor 6/13/22]]</f>
        <v>122.92296290972996</v>
      </c>
    </row>
    <row r="3231" spans="1:18" x14ac:dyDescent="0.2">
      <c r="A3231" s="179" t="s">
        <v>141</v>
      </c>
      <c r="B3231" s="179" t="s">
        <v>845</v>
      </c>
      <c r="C3231" s="179" t="s">
        <v>381</v>
      </c>
      <c r="D3231" s="179" t="s">
        <v>184</v>
      </c>
      <c r="E3231" s="179" t="s">
        <v>787</v>
      </c>
      <c r="F3231" s="37">
        <v>1076.1199999999999</v>
      </c>
      <c r="G3231" s="179">
        <v>10</v>
      </c>
      <c r="H3231" s="179">
        <v>10</v>
      </c>
      <c r="I3231" s="37">
        <f>Table1[[#This Row],[SumOfPaid]]*Table1[[#This Row],[Actuarial Factor 6/13/22]]</f>
        <v>1302.3090976049905</v>
      </c>
      <c r="J3231" s="33">
        <v>1.210189474784402</v>
      </c>
      <c r="K3231" s="180" t="s">
        <v>228</v>
      </c>
      <c r="L3231" s="180" t="s">
        <v>805</v>
      </c>
      <c r="M3231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31" s="181" t="str">
        <f>IFERROR(IF(Table1[[#This Row],[Medicare Rate in CR]]&gt;0,"Y","N"),"N")</f>
        <v>Y</v>
      </c>
      <c r="O3231" s="40">
        <f>Table1[[#This Row],[Medicare Rate in CR]]*Table1[[#This Row],[SumOfUnits]]*Table1[[#This Row],[Actuarial Factor 6/13/22]]</f>
        <v>1229.3104684859954</v>
      </c>
      <c r="P323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1229.3104684859954</v>
      </c>
      <c r="Q3231" s="40">
        <f>Table1[[#This Row],[Trended Medicare Pricing for all RHCs]]-Table1[[#This Row],[SumOfSFY23 Estimated Payment 6/13/2022]]</f>
        <v>-72.998629118995041</v>
      </c>
      <c r="R3231" s="181">
        <f>Table1[[#This Row],[SumOfUnits]]*Table1[[#This Row],[Actuarial Factor 6/13/22]]</f>
        <v>12.101894747844019</v>
      </c>
    </row>
    <row r="3232" spans="1:18" x14ac:dyDescent="0.2">
      <c r="A3232" s="179" t="s">
        <v>141</v>
      </c>
      <c r="B3232" s="179" t="s">
        <v>845</v>
      </c>
      <c r="C3232" s="179" t="s">
        <v>381</v>
      </c>
      <c r="D3232" s="179" t="s">
        <v>2</v>
      </c>
      <c r="E3232" s="179" t="s">
        <v>802</v>
      </c>
      <c r="F3232" s="37">
        <v>1286.22</v>
      </c>
      <c r="G3232" s="179">
        <v>12</v>
      </c>
      <c r="H3232" s="179">
        <v>12</v>
      </c>
      <c r="I3232" s="37">
        <f>Table1[[#This Row],[SumOfPaid]]*Table1[[#This Row],[Actuarial Factor 6/13/22]]</f>
        <v>1689.5725827841272</v>
      </c>
      <c r="J3232" s="33">
        <v>1.3135953280030843</v>
      </c>
      <c r="K3232" s="180" t="s">
        <v>228</v>
      </c>
      <c r="L3232" s="180" t="s">
        <v>805</v>
      </c>
      <c r="M3232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32" s="181" t="str">
        <f>IFERROR(IF(Table1[[#This Row],[Medicare Rate in CR]]&gt;0,"Y","N"),"N")</f>
        <v>Y</v>
      </c>
      <c r="O3232" s="40">
        <f>Table1[[#This Row],[Medicare Rate in CR]]*Table1[[#This Row],[SumOfUnits]]*Table1[[#This Row],[Actuarial Factor 6/13/22]]</f>
        <v>1601.2201610226398</v>
      </c>
      <c r="P323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1601.2201610226398</v>
      </c>
      <c r="Q3232" s="40">
        <f>Table1[[#This Row],[Trended Medicare Pricing for all RHCs]]-Table1[[#This Row],[SumOfSFY23 Estimated Payment 6/13/2022]]</f>
        <v>-88.352421761487449</v>
      </c>
      <c r="R3232" s="181">
        <f>Table1[[#This Row],[SumOfUnits]]*Table1[[#This Row],[Actuarial Factor 6/13/22]]</f>
        <v>15.763143936037011</v>
      </c>
    </row>
    <row r="3233" spans="1:18" x14ac:dyDescent="0.2">
      <c r="A3233" s="179" t="s">
        <v>141</v>
      </c>
      <c r="B3233" s="179" t="s">
        <v>845</v>
      </c>
      <c r="C3233" s="179" t="s">
        <v>381</v>
      </c>
      <c r="D3233" s="179" t="s">
        <v>2</v>
      </c>
      <c r="E3233" s="179" t="s">
        <v>800</v>
      </c>
      <c r="F3233" s="37">
        <v>214.58</v>
      </c>
      <c r="G3233" s="179">
        <v>2</v>
      </c>
      <c r="H3233" s="179">
        <v>2</v>
      </c>
      <c r="I3233" s="37">
        <f>Table1[[#This Row],[SumOfPaid]]*Table1[[#This Row],[Actuarial Factor 6/13/22]]</f>
        <v>282.33106433247968</v>
      </c>
      <c r="J3233" s="33">
        <v>1.3157380200040996</v>
      </c>
      <c r="K3233" s="180" t="s">
        <v>228</v>
      </c>
      <c r="L3233" s="180" t="s">
        <v>805</v>
      </c>
      <c r="M3233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33" s="181" t="str">
        <f>IFERROR(IF(Table1[[#This Row],[Medicare Rate in CR]]&gt;0,"Y","N"),"N")</f>
        <v>Y</v>
      </c>
      <c r="O3233" s="40">
        <f>Table1[[#This Row],[Medicare Rate in CR]]*Table1[[#This Row],[SumOfUnits]]*Table1[[#This Row],[Actuarial Factor 6/13/22]]</f>
        <v>267.30533614403288</v>
      </c>
      <c r="P323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267.30533614403288</v>
      </c>
      <c r="Q3233" s="40">
        <f>Table1[[#This Row],[Trended Medicare Pricing for all RHCs]]-Table1[[#This Row],[SumOfSFY23 Estimated Payment 6/13/2022]]</f>
        <v>-15.025728188446806</v>
      </c>
      <c r="R3233" s="181">
        <f>Table1[[#This Row],[SumOfUnits]]*Table1[[#This Row],[Actuarial Factor 6/13/22]]</f>
        <v>2.6314760400081991</v>
      </c>
    </row>
    <row r="3234" spans="1:18" x14ac:dyDescent="0.2">
      <c r="A3234" s="179" t="s">
        <v>141</v>
      </c>
      <c r="B3234" s="179" t="s">
        <v>845</v>
      </c>
      <c r="C3234" s="179" t="s">
        <v>381</v>
      </c>
      <c r="D3234" s="179" t="s">
        <v>2</v>
      </c>
      <c r="E3234" s="179" t="s">
        <v>798</v>
      </c>
      <c r="F3234" s="37">
        <v>3290.11</v>
      </c>
      <c r="G3234" s="179">
        <v>30</v>
      </c>
      <c r="H3234" s="179">
        <v>30</v>
      </c>
      <c r="I3234" s="37">
        <f>Table1[[#This Row],[SumOfPaid]]*Table1[[#This Row],[Actuarial Factor 6/13/22]]</f>
        <v>4918.4177391559933</v>
      </c>
      <c r="J3234" s="33">
        <v>1.4949098173483539</v>
      </c>
      <c r="K3234" s="180" t="s">
        <v>228</v>
      </c>
      <c r="L3234" s="180" t="s">
        <v>805</v>
      </c>
      <c r="M3234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34" s="181" t="str">
        <f>IFERROR(IF(Table1[[#This Row],[Medicare Rate in CR]]&gt;0,"Y","N"),"N")</f>
        <v>Y</v>
      </c>
      <c r="O3234" s="40">
        <f>Table1[[#This Row],[Medicare Rate in CR]]*Table1[[#This Row],[SumOfUnits]]*Table1[[#This Row],[Actuarial Factor 6/13/22]]</f>
        <v>4555.5881773873743</v>
      </c>
      <c r="P323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4555.5881773873743</v>
      </c>
      <c r="Q3234" s="40">
        <f>Table1[[#This Row],[Trended Medicare Pricing for all RHCs]]-Table1[[#This Row],[SumOfSFY23 Estimated Payment 6/13/2022]]</f>
        <v>-362.82956176861899</v>
      </c>
      <c r="R3234" s="181">
        <f>Table1[[#This Row],[SumOfUnits]]*Table1[[#This Row],[Actuarial Factor 6/13/22]]</f>
        <v>44.847294520450617</v>
      </c>
    </row>
    <row r="3235" spans="1:18" x14ac:dyDescent="0.2">
      <c r="A3235" s="179" t="s">
        <v>141</v>
      </c>
      <c r="B3235" s="179" t="s">
        <v>845</v>
      </c>
      <c r="C3235" s="179" t="s">
        <v>381</v>
      </c>
      <c r="D3235" s="179" t="s">
        <v>2</v>
      </c>
      <c r="E3235" s="179" t="s">
        <v>799</v>
      </c>
      <c r="F3235" s="37">
        <v>2427.9199999999996</v>
      </c>
      <c r="G3235" s="179">
        <v>23</v>
      </c>
      <c r="H3235" s="179">
        <v>23</v>
      </c>
      <c r="I3235" s="37">
        <f>Table1[[#This Row],[SumOfPaid]]*Table1[[#This Row],[Actuarial Factor 6/13/22]]</f>
        <v>2888.3998508978457</v>
      </c>
      <c r="J3235" s="33">
        <v>1.1896602239356511</v>
      </c>
      <c r="K3235" s="180" t="s">
        <v>228</v>
      </c>
      <c r="L3235" s="180" t="s">
        <v>805</v>
      </c>
      <c r="M3235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35" s="181" t="str">
        <f>IFERROR(IF(Table1[[#This Row],[Medicare Rate in CR]]&gt;0,"Y","N"),"N")</f>
        <v>Y</v>
      </c>
      <c r="O3235" s="40">
        <f>Table1[[#This Row],[Medicare Rate in CR]]*Table1[[#This Row],[SumOfUnits]]*Table1[[#This Row],[Actuarial Factor 6/13/22]]</f>
        <v>2779.4507675898194</v>
      </c>
      <c r="P323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2779.4507675898194</v>
      </c>
      <c r="Q3235" s="40">
        <f>Table1[[#This Row],[Trended Medicare Pricing for all RHCs]]-Table1[[#This Row],[SumOfSFY23 Estimated Payment 6/13/2022]]</f>
        <v>-108.94908330802627</v>
      </c>
      <c r="R3235" s="181">
        <f>Table1[[#This Row],[SumOfUnits]]*Table1[[#This Row],[Actuarial Factor 6/13/22]]</f>
        <v>27.362185150519974</v>
      </c>
    </row>
    <row r="3236" spans="1:18" x14ac:dyDescent="0.2">
      <c r="A3236" s="179" t="s">
        <v>141</v>
      </c>
      <c r="B3236" s="179" t="s">
        <v>845</v>
      </c>
      <c r="C3236" s="179" t="s">
        <v>381</v>
      </c>
      <c r="D3236" s="179" t="s">
        <v>2</v>
      </c>
      <c r="E3236" s="179" t="s">
        <v>803</v>
      </c>
      <c r="F3236" s="37">
        <v>318.02</v>
      </c>
      <c r="G3236" s="179">
        <v>3</v>
      </c>
      <c r="H3236" s="179">
        <v>3</v>
      </c>
      <c r="I3236" s="37">
        <f>Table1[[#This Row],[SumOfPaid]]*Table1[[#This Row],[Actuarial Factor 6/13/22]]</f>
        <v>689.82533409132395</v>
      </c>
      <c r="J3236" s="33">
        <v>2.1691256338951135</v>
      </c>
      <c r="K3236" s="180" t="s">
        <v>228</v>
      </c>
      <c r="L3236" s="180" t="s">
        <v>805</v>
      </c>
      <c r="M3236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36" s="181" t="str">
        <f>IFERROR(IF(Table1[[#This Row],[Medicare Rate in CR]]&gt;0,"Y","N"),"N")</f>
        <v>Y</v>
      </c>
      <c r="O3236" s="40">
        <f>Table1[[#This Row],[Medicare Rate in CR]]*Table1[[#This Row],[SumOfUnits]]*Table1[[#This Row],[Actuarial Factor 6/13/22]]</f>
        <v>661.01934567319688</v>
      </c>
      <c r="P323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661.01934567319688</v>
      </c>
      <c r="Q3236" s="40">
        <f>Table1[[#This Row],[Trended Medicare Pricing for all RHCs]]-Table1[[#This Row],[SumOfSFY23 Estimated Payment 6/13/2022]]</f>
        <v>-28.805988418127072</v>
      </c>
      <c r="R3236" s="181">
        <f>Table1[[#This Row],[SumOfUnits]]*Table1[[#This Row],[Actuarial Factor 6/13/22]]</f>
        <v>6.5073769016853404</v>
      </c>
    </row>
    <row r="3237" spans="1:18" x14ac:dyDescent="0.2">
      <c r="A3237" s="179" t="s">
        <v>141</v>
      </c>
      <c r="B3237" s="179" t="s">
        <v>845</v>
      </c>
      <c r="C3237" s="179" t="s">
        <v>381</v>
      </c>
      <c r="D3237" s="179" t="s">
        <v>185</v>
      </c>
      <c r="E3237" s="179" t="s">
        <v>794</v>
      </c>
      <c r="F3237" s="37">
        <v>867.98</v>
      </c>
      <c r="G3237" s="179">
        <v>8</v>
      </c>
      <c r="H3237" s="179">
        <v>8</v>
      </c>
      <c r="I3237" s="37">
        <f>Table1[[#This Row],[SumOfPaid]]*Table1[[#This Row],[Actuarial Factor 6/13/22]]</f>
        <v>982.72008041798415</v>
      </c>
      <c r="J3237" s="33">
        <v>1.1321920786400426</v>
      </c>
      <c r="K3237" s="180" t="s">
        <v>228</v>
      </c>
      <c r="L3237" s="180" t="s">
        <v>805</v>
      </c>
      <c r="M3237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37" s="181" t="str">
        <f>IFERROR(IF(Table1[[#This Row],[Medicare Rate in CR]]&gt;0,"Y","N"),"N")</f>
        <v>Y</v>
      </c>
      <c r="O3237" s="40">
        <f>Table1[[#This Row],[Medicare Rate in CR]]*Table1[[#This Row],[SumOfUnits]]*Table1[[#This Row],[Actuarial Factor 6/13/22]]</f>
        <v>920.06457078604421</v>
      </c>
      <c r="P323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920.06457078604421</v>
      </c>
      <c r="Q3237" s="40">
        <f>Table1[[#This Row],[Trended Medicare Pricing for all RHCs]]-Table1[[#This Row],[SumOfSFY23 Estimated Payment 6/13/2022]]</f>
        <v>-62.655509631939935</v>
      </c>
      <c r="R3237" s="181">
        <f>Table1[[#This Row],[SumOfUnits]]*Table1[[#This Row],[Actuarial Factor 6/13/22]]</f>
        <v>9.0575366291203405</v>
      </c>
    </row>
    <row r="3238" spans="1:18" x14ac:dyDescent="0.2">
      <c r="A3238" s="179" t="s">
        <v>141</v>
      </c>
      <c r="B3238" s="179" t="s">
        <v>845</v>
      </c>
      <c r="C3238" s="179" t="s">
        <v>381</v>
      </c>
      <c r="D3238" s="179" t="s">
        <v>185</v>
      </c>
      <c r="E3238" s="179" t="s">
        <v>607</v>
      </c>
      <c r="F3238" s="37">
        <v>1193.07</v>
      </c>
      <c r="G3238" s="179">
        <v>11</v>
      </c>
      <c r="H3238" s="179">
        <v>11</v>
      </c>
      <c r="I3238" s="37">
        <f>Table1[[#This Row],[SumOfPaid]]*Table1[[#This Row],[Actuarial Factor 6/13/22]]</f>
        <v>2030.5992082619975</v>
      </c>
      <c r="J3238" s="33">
        <v>1.7019950281726954</v>
      </c>
      <c r="K3238" s="180" t="s">
        <v>228</v>
      </c>
      <c r="L3238" s="180" t="s">
        <v>805</v>
      </c>
      <c r="M3238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38" s="181" t="str">
        <f>IFERROR(IF(Table1[[#This Row],[Medicare Rate in CR]]&gt;0,"Y","N"),"N")</f>
        <v>Y</v>
      </c>
      <c r="O3238" s="40">
        <f>Table1[[#This Row],[Medicare Rate in CR]]*Table1[[#This Row],[SumOfUnits]]*Table1[[#This Row],[Actuarial Factor 6/13/22]]</f>
        <v>1901.7752045796062</v>
      </c>
      <c r="P323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1901.7752045796062</v>
      </c>
      <c r="Q3238" s="40">
        <f>Table1[[#This Row],[Trended Medicare Pricing for all RHCs]]-Table1[[#This Row],[SumOfSFY23 Estimated Payment 6/13/2022]]</f>
        <v>-128.82400368239132</v>
      </c>
      <c r="R3238" s="181">
        <f>Table1[[#This Row],[SumOfUnits]]*Table1[[#This Row],[Actuarial Factor 6/13/22]]</f>
        <v>18.721945309899649</v>
      </c>
    </row>
    <row r="3239" spans="1:18" x14ac:dyDescent="0.2">
      <c r="A3239" s="179" t="s">
        <v>141</v>
      </c>
      <c r="B3239" s="179" t="s">
        <v>845</v>
      </c>
      <c r="C3239" s="179" t="s">
        <v>381</v>
      </c>
      <c r="D3239" s="179" t="s">
        <v>185</v>
      </c>
      <c r="E3239" s="179" t="s">
        <v>797</v>
      </c>
      <c r="F3239" s="37">
        <v>12414.44</v>
      </c>
      <c r="G3239" s="179">
        <v>115</v>
      </c>
      <c r="H3239" s="179">
        <v>115</v>
      </c>
      <c r="I3239" s="37">
        <f>Table1[[#This Row],[SumOfPaid]]*Table1[[#This Row],[Actuarial Factor 6/13/22]]</f>
        <v>12327.544134550737</v>
      </c>
      <c r="J3239" s="33">
        <v>0.99300042003914291</v>
      </c>
      <c r="K3239" s="180" t="s">
        <v>228</v>
      </c>
      <c r="L3239" s="180" t="s">
        <v>805</v>
      </c>
      <c r="M3239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39" s="181" t="str">
        <f>IFERROR(IF(Table1[[#This Row],[Medicare Rate in CR]]&gt;0,"Y","N"),"N")</f>
        <v>Y</v>
      </c>
      <c r="O3239" s="40">
        <f>Table1[[#This Row],[Medicare Rate in CR]]*Table1[[#This Row],[SumOfUnits]]*Table1[[#This Row],[Actuarial Factor 6/13/22]]</f>
        <v>11599.933006771254</v>
      </c>
      <c r="P323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11599.933006771254</v>
      </c>
      <c r="Q3239" s="40">
        <f>Table1[[#This Row],[Trended Medicare Pricing for all RHCs]]-Table1[[#This Row],[SumOfSFY23 Estimated Payment 6/13/2022]]</f>
        <v>-727.61112777948256</v>
      </c>
      <c r="R3239" s="181">
        <f>Table1[[#This Row],[SumOfUnits]]*Table1[[#This Row],[Actuarial Factor 6/13/22]]</f>
        <v>114.19504830450144</v>
      </c>
    </row>
    <row r="3240" spans="1:18" x14ac:dyDescent="0.2">
      <c r="A3240" s="179" t="s">
        <v>141</v>
      </c>
      <c r="B3240" s="179" t="s">
        <v>845</v>
      </c>
      <c r="C3240" s="179" t="s">
        <v>381</v>
      </c>
      <c r="D3240" s="179" t="s">
        <v>185</v>
      </c>
      <c r="E3240" s="179" t="s">
        <v>796</v>
      </c>
      <c r="F3240" s="37">
        <v>69170.330000000104</v>
      </c>
      <c r="G3240" s="179">
        <v>643</v>
      </c>
      <c r="H3240" s="179">
        <v>643</v>
      </c>
      <c r="I3240" s="37">
        <f>Table1[[#This Row],[SumOfPaid]]*Table1[[#This Row],[Actuarial Factor 6/13/22]]</f>
        <v>56370.559864505274</v>
      </c>
      <c r="J3240" s="33">
        <v>0.81495288318712933</v>
      </c>
      <c r="K3240" s="180" t="s">
        <v>228</v>
      </c>
      <c r="L3240" s="180" t="s">
        <v>805</v>
      </c>
      <c r="M3240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40" s="181" t="str">
        <f>IFERROR(IF(Table1[[#This Row],[Medicare Rate in CR]]&gt;0,"Y","N"),"N")</f>
        <v>Y</v>
      </c>
      <c r="O3240" s="40">
        <f>Table1[[#This Row],[Medicare Rate in CR]]*Table1[[#This Row],[SumOfUnits]]*Table1[[#This Row],[Actuarial Factor 6/13/22]]</f>
        <v>53229.413621077547</v>
      </c>
      <c r="P324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53229.413621077547</v>
      </c>
      <c r="Q3240" s="40">
        <f>Table1[[#This Row],[Trended Medicare Pricing for all RHCs]]-Table1[[#This Row],[SumOfSFY23 Estimated Payment 6/13/2022]]</f>
        <v>-3141.1462434277273</v>
      </c>
      <c r="R3240" s="181">
        <f>Table1[[#This Row],[SumOfUnits]]*Table1[[#This Row],[Actuarial Factor 6/13/22]]</f>
        <v>524.01470388932421</v>
      </c>
    </row>
    <row r="3241" spans="1:18" x14ac:dyDescent="0.2">
      <c r="A3241" s="179" t="s">
        <v>141</v>
      </c>
      <c r="B3241" s="179" t="s">
        <v>845</v>
      </c>
      <c r="C3241" s="179" t="s">
        <v>381</v>
      </c>
      <c r="D3241" s="179" t="s">
        <v>185</v>
      </c>
      <c r="E3241" s="179" t="s">
        <v>795</v>
      </c>
      <c r="F3241" s="37">
        <v>51202.099999999962</v>
      </c>
      <c r="G3241" s="179">
        <v>474</v>
      </c>
      <c r="H3241" s="179">
        <v>474</v>
      </c>
      <c r="I3241" s="37">
        <f>Table1[[#This Row],[SumOfPaid]]*Table1[[#This Row],[Actuarial Factor 6/13/22]]</f>
        <v>61589.594313999827</v>
      </c>
      <c r="J3241" s="33">
        <v>1.2028724273809057</v>
      </c>
      <c r="K3241" s="180" t="s">
        <v>228</v>
      </c>
      <c r="L3241" s="180" t="s">
        <v>805</v>
      </c>
      <c r="M3241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41" s="181" t="str">
        <f>IFERROR(IF(Table1[[#This Row],[Medicare Rate in CR]]&gt;0,"Y","N"),"N")</f>
        <v>Y</v>
      </c>
      <c r="O3241" s="40">
        <f>Table1[[#This Row],[Medicare Rate in CR]]*Table1[[#This Row],[SumOfUnits]]*Table1[[#This Row],[Actuarial Factor 6/13/22]]</f>
        <v>57917.008276169036</v>
      </c>
      <c r="P324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57917.008276169036</v>
      </c>
      <c r="Q3241" s="40">
        <f>Table1[[#This Row],[Trended Medicare Pricing for all RHCs]]-Table1[[#This Row],[SumOfSFY23 Estimated Payment 6/13/2022]]</f>
        <v>-3672.5860378307916</v>
      </c>
      <c r="R3241" s="181">
        <f>Table1[[#This Row],[SumOfUnits]]*Table1[[#This Row],[Actuarial Factor 6/13/22]]</f>
        <v>570.16153057854933</v>
      </c>
    </row>
    <row r="3242" spans="1:18" x14ac:dyDescent="0.2">
      <c r="A3242" s="179" t="s">
        <v>141</v>
      </c>
      <c r="B3242" s="179" t="s">
        <v>845</v>
      </c>
      <c r="C3242" s="179" t="s">
        <v>364</v>
      </c>
      <c r="D3242" s="179" t="s">
        <v>184</v>
      </c>
      <c r="E3242" s="179" t="s">
        <v>786</v>
      </c>
      <c r="F3242" s="37">
        <v>760.68999999999994</v>
      </c>
      <c r="G3242" s="179">
        <v>7</v>
      </c>
      <c r="H3242" s="179">
        <v>7</v>
      </c>
      <c r="I3242" s="37">
        <f>Table1[[#This Row],[SumOfPaid]]*Table1[[#This Row],[Actuarial Factor 6/13/22]]</f>
        <v>1075.3696597811577</v>
      </c>
      <c r="J3242" s="33">
        <v>1.4136766091064137</v>
      </c>
      <c r="K3242" s="180" t="s">
        <v>228</v>
      </c>
      <c r="L3242" s="180" t="s">
        <v>805</v>
      </c>
      <c r="M3242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42" s="181" t="str">
        <f>IFERROR(IF(Table1[[#This Row],[Medicare Rate in CR]]&gt;0,"Y","N"),"N")</f>
        <v>Y</v>
      </c>
      <c r="O3242" s="40">
        <f>Table1[[#This Row],[Medicare Rate in CR]]*Table1[[#This Row],[SumOfUnits]]*Table1[[#This Row],[Actuarial Factor 6/13/22]]</f>
        <v>1005.2088896712064</v>
      </c>
      <c r="P324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1005.2088896712064</v>
      </c>
      <c r="Q3242" s="40">
        <f>Table1[[#This Row],[Trended Medicare Pricing for all RHCs]]-Table1[[#This Row],[SumOfSFY23 Estimated Payment 6/13/2022]]</f>
        <v>-70.160770109951272</v>
      </c>
      <c r="R3242" s="181">
        <f>Table1[[#This Row],[SumOfUnits]]*Table1[[#This Row],[Actuarial Factor 6/13/22]]</f>
        <v>9.8957362637448956</v>
      </c>
    </row>
    <row r="3243" spans="1:18" x14ac:dyDescent="0.2">
      <c r="A3243" s="179" t="s">
        <v>141</v>
      </c>
      <c r="B3243" s="179" t="s">
        <v>845</v>
      </c>
      <c r="C3243" s="179" t="s">
        <v>364</v>
      </c>
      <c r="D3243" s="179" t="s">
        <v>184</v>
      </c>
      <c r="E3243" s="179" t="s">
        <v>789</v>
      </c>
      <c r="F3243" s="37">
        <v>358.48</v>
      </c>
      <c r="G3243" s="179">
        <v>4</v>
      </c>
      <c r="H3243" s="179">
        <v>4</v>
      </c>
      <c r="I3243" s="37">
        <f>Table1[[#This Row],[SumOfPaid]]*Table1[[#This Row],[Actuarial Factor 6/13/22]]</f>
        <v>525.82284554601029</v>
      </c>
      <c r="J3243" s="33">
        <v>1.4668122225675357</v>
      </c>
      <c r="K3243" s="180" t="s">
        <v>228</v>
      </c>
      <c r="L3243" s="180" t="s">
        <v>805</v>
      </c>
      <c r="M3243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43" s="181" t="str">
        <f>IFERROR(IF(Table1[[#This Row],[Medicare Rate in CR]]&gt;0,"Y","N"),"N")</f>
        <v>Y</v>
      </c>
      <c r="O3243" s="40">
        <f>Table1[[#This Row],[Medicare Rate in CR]]*Table1[[#This Row],[SumOfUnits]]*Table1[[#This Row],[Actuarial Factor 6/13/22]]</f>
        <v>595.99514227364114</v>
      </c>
      <c r="P324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595.99514227364114</v>
      </c>
      <c r="Q3243" s="40">
        <f>Table1[[#This Row],[Trended Medicare Pricing for all RHCs]]-Table1[[#This Row],[SumOfSFY23 Estimated Payment 6/13/2022]]</f>
        <v>70.172296727630851</v>
      </c>
      <c r="R3243" s="181">
        <f>Table1[[#This Row],[SumOfUnits]]*Table1[[#This Row],[Actuarial Factor 6/13/22]]</f>
        <v>5.867248890270143</v>
      </c>
    </row>
    <row r="3244" spans="1:18" x14ac:dyDescent="0.2">
      <c r="A3244" s="179" t="s">
        <v>141</v>
      </c>
      <c r="B3244" s="179" t="s">
        <v>845</v>
      </c>
      <c r="C3244" s="179" t="s">
        <v>364</v>
      </c>
      <c r="D3244" s="179" t="s">
        <v>185</v>
      </c>
      <c r="E3244" s="179" t="s">
        <v>795</v>
      </c>
      <c r="F3244" s="37">
        <v>108.9</v>
      </c>
      <c r="G3244" s="179">
        <v>1</v>
      </c>
      <c r="H3244" s="179">
        <v>1</v>
      </c>
      <c r="I3244" s="37">
        <f>Table1[[#This Row],[SumOfPaid]]*Table1[[#This Row],[Actuarial Factor 6/13/22]]</f>
        <v>126.67951250247009</v>
      </c>
      <c r="J3244" s="33">
        <v>1.1632645776168051</v>
      </c>
      <c r="K3244" s="180" t="s">
        <v>228</v>
      </c>
      <c r="L3244" s="180" t="s">
        <v>805</v>
      </c>
      <c r="M3244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44" s="181" t="str">
        <f>IFERROR(IF(Table1[[#This Row],[Medicare Rate in CR]]&gt;0,"Y","N"),"N")</f>
        <v>Y</v>
      </c>
      <c r="O3244" s="40">
        <f>Table1[[#This Row],[Medicare Rate in CR]]*Table1[[#This Row],[SumOfUnits]]*Table1[[#This Row],[Actuarial Factor 6/13/22]]</f>
        <v>118.16441579431506</v>
      </c>
      <c r="P324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118.16441579431506</v>
      </c>
      <c r="Q3244" s="40">
        <f>Table1[[#This Row],[Trended Medicare Pricing for all RHCs]]-Table1[[#This Row],[SumOfSFY23 Estimated Payment 6/13/2022]]</f>
        <v>-8.5150967081550277</v>
      </c>
      <c r="R3244" s="181">
        <f>Table1[[#This Row],[SumOfUnits]]*Table1[[#This Row],[Actuarial Factor 6/13/22]]</f>
        <v>1.1632645776168051</v>
      </c>
    </row>
    <row r="3245" spans="1:18" x14ac:dyDescent="0.2">
      <c r="A3245" s="179" t="s">
        <v>141</v>
      </c>
      <c r="B3245" s="179" t="s">
        <v>845</v>
      </c>
      <c r="C3245" s="179" t="s">
        <v>249</v>
      </c>
      <c r="D3245" s="179" t="s">
        <v>184</v>
      </c>
      <c r="E3245" s="179" t="s">
        <v>786</v>
      </c>
      <c r="F3245" s="37">
        <v>108.9</v>
      </c>
      <c r="G3245" s="179">
        <v>1</v>
      </c>
      <c r="H3245" s="179">
        <v>1</v>
      </c>
      <c r="I3245" s="37">
        <f>Table1[[#This Row],[SumOfPaid]]*Table1[[#This Row],[Actuarial Factor 6/13/22]]</f>
        <v>165.76518177910611</v>
      </c>
      <c r="J3245" s="33">
        <v>1.5221779777695694</v>
      </c>
      <c r="K3245" s="180" t="s">
        <v>228</v>
      </c>
      <c r="L3245" s="180" t="s">
        <v>805</v>
      </c>
      <c r="M3245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45" s="181" t="str">
        <f>IFERROR(IF(Table1[[#This Row],[Medicare Rate in CR]]&gt;0,"Y","N"),"N")</f>
        <v>Y</v>
      </c>
      <c r="O3245" s="40">
        <f>Table1[[#This Row],[Medicare Rate in CR]]*Table1[[#This Row],[SumOfUnits]]*Table1[[#This Row],[Actuarial Factor 6/13/22]]</f>
        <v>154.62283898183287</v>
      </c>
      <c r="P324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154.62283898183287</v>
      </c>
      <c r="Q3245" s="40">
        <f>Table1[[#This Row],[Trended Medicare Pricing for all RHCs]]-Table1[[#This Row],[SumOfSFY23 Estimated Payment 6/13/2022]]</f>
        <v>-11.142342797273244</v>
      </c>
      <c r="R3245" s="181">
        <f>Table1[[#This Row],[SumOfUnits]]*Table1[[#This Row],[Actuarial Factor 6/13/22]]</f>
        <v>1.5221779777695694</v>
      </c>
    </row>
    <row r="3246" spans="1:18" x14ac:dyDescent="0.2">
      <c r="A3246" s="179" t="s">
        <v>141</v>
      </c>
      <c r="B3246" s="179" t="s">
        <v>845</v>
      </c>
      <c r="C3246" s="179" t="s">
        <v>249</v>
      </c>
      <c r="D3246" s="179" t="s">
        <v>184</v>
      </c>
      <c r="E3246" s="179" t="s">
        <v>789</v>
      </c>
      <c r="F3246" s="37">
        <v>107.29</v>
      </c>
      <c r="G3246" s="179">
        <v>1</v>
      </c>
      <c r="H3246" s="179">
        <v>1</v>
      </c>
      <c r="I3246" s="37">
        <f>Table1[[#This Row],[SumOfPaid]]*Table1[[#This Row],[Actuarial Factor 6/13/22]]</f>
        <v>166.51120363654161</v>
      </c>
      <c r="J3246" s="33">
        <v>1.551973190759079</v>
      </c>
      <c r="K3246" s="180" t="s">
        <v>228</v>
      </c>
      <c r="L3246" s="180" t="s">
        <v>805</v>
      </c>
      <c r="M3246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46" s="181" t="str">
        <f>IFERROR(IF(Table1[[#This Row],[Medicare Rate in CR]]&gt;0,"Y","N"),"N")</f>
        <v>Y</v>
      </c>
      <c r="O3246" s="40">
        <f>Table1[[#This Row],[Medicare Rate in CR]]*Table1[[#This Row],[SumOfUnits]]*Table1[[#This Row],[Actuarial Factor 6/13/22]]</f>
        <v>157.64943671730725</v>
      </c>
      <c r="P324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157.64943671730725</v>
      </c>
      <c r="Q3246" s="40">
        <f>Table1[[#This Row],[Trended Medicare Pricing for all RHCs]]-Table1[[#This Row],[SumOfSFY23 Estimated Payment 6/13/2022]]</f>
        <v>-8.8617669192343556</v>
      </c>
      <c r="R3246" s="181">
        <f>Table1[[#This Row],[SumOfUnits]]*Table1[[#This Row],[Actuarial Factor 6/13/22]]</f>
        <v>1.551973190759079</v>
      </c>
    </row>
    <row r="3247" spans="1:18" x14ac:dyDescent="0.2">
      <c r="A3247" s="179" t="s">
        <v>141</v>
      </c>
      <c r="B3247" s="179" t="s">
        <v>845</v>
      </c>
      <c r="C3247" s="179" t="s">
        <v>249</v>
      </c>
      <c r="D3247" s="179" t="s">
        <v>184</v>
      </c>
      <c r="E3247" s="179" t="s">
        <v>788</v>
      </c>
      <c r="F3247" s="37">
        <v>326.7</v>
      </c>
      <c r="G3247" s="179">
        <v>3</v>
      </c>
      <c r="H3247" s="179">
        <v>3</v>
      </c>
      <c r="I3247" s="37">
        <f>Table1[[#This Row],[SumOfPaid]]*Table1[[#This Row],[Actuarial Factor 6/13/22]]</f>
        <v>658.07848312914086</v>
      </c>
      <c r="J3247" s="33">
        <v>2.0143204258620782</v>
      </c>
      <c r="K3247" s="180" t="s">
        <v>228</v>
      </c>
      <c r="L3247" s="180" t="s">
        <v>805</v>
      </c>
      <c r="M3247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47" s="181" t="str">
        <f>IFERROR(IF(Table1[[#This Row],[Medicare Rate in CR]]&gt;0,"Y","N"),"N")</f>
        <v>Y</v>
      </c>
      <c r="O3247" s="40">
        <f>Table1[[#This Row],[Medicare Rate in CR]]*Table1[[#This Row],[SumOfUnits]]*Table1[[#This Row],[Actuarial Factor 6/13/22]]</f>
        <v>613.84400657720971</v>
      </c>
      <c r="P324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613.84400657720971</v>
      </c>
      <c r="Q3247" s="40">
        <f>Table1[[#This Row],[Trended Medicare Pricing for all RHCs]]-Table1[[#This Row],[SumOfSFY23 Estimated Payment 6/13/2022]]</f>
        <v>-44.234476551931152</v>
      </c>
      <c r="R3247" s="181">
        <f>Table1[[#This Row],[SumOfUnits]]*Table1[[#This Row],[Actuarial Factor 6/13/22]]</f>
        <v>6.0429612775862349</v>
      </c>
    </row>
    <row r="3248" spans="1:18" x14ac:dyDescent="0.2">
      <c r="A3248" s="179" t="s">
        <v>141</v>
      </c>
      <c r="B3248" s="179" t="s">
        <v>845</v>
      </c>
      <c r="C3248" s="179" t="s">
        <v>220</v>
      </c>
      <c r="D3248" s="179" t="s">
        <v>185</v>
      </c>
      <c r="E3248" s="179" t="s">
        <v>795</v>
      </c>
      <c r="F3248" s="37">
        <v>214.58</v>
      </c>
      <c r="G3248" s="179">
        <v>2</v>
      </c>
      <c r="H3248" s="179">
        <v>2</v>
      </c>
      <c r="I3248" s="37">
        <f>Table1[[#This Row],[SumOfPaid]]*Table1[[#This Row],[Actuarial Factor 6/13/22]]</f>
        <v>259.44003621609778</v>
      </c>
      <c r="J3248" s="33">
        <v>1.2090597269833991</v>
      </c>
      <c r="K3248" s="180" t="s">
        <v>228</v>
      </c>
      <c r="L3248" s="180" t="s">
        <v>805</v>
      </c>
      <c r="M3248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48" s="181" t="str">
        <f>IFERROR(IF(Table1[[#This Row],[Medicare Rate in CR]]&gt;0,"Y","N"),"N")</f>
        <v>Y</v>
      </c>
      <c r="O3248" s="40">
        <f>Table1[[#This Row],[Medicare Rate in CR]]*Table1[[#This Row],[SumOfUnits]]*Table1[[#This Row],[Actuarial Factor 6/13/22]]</f>
        <v>245.63257413394737</v>
      </c>
      <c r="P324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245.63257413394737</v>
      </c>
      <c r="Q3248" s="40">
        <f>Table1[[#This Row],[Trended Medicare Pricing for all RHCs]]-Table1[[#This Row],[SumOfSFY23 Estimated Payment 6/13/2022]]</f>
        <v>-13.807462082150408</v>
      </c>
      <c r="R3248" s="181">
        <f>Table1[[#This Row],[SumOfUnits]]*Table1[[#This Row],[Actuarial Factor 6/13/22]]</f>
        <v>2.4181194539667983</v>
      </c>
    </row>
    <row r="3249" spans="1:18" x14ac:dyDescent="0.2">
      <c r="A3249" s="179" t="s">
        <v>141</v>
      </c>
      <c r="B3249" s="179" t="s">
        <v>845</v>
      </c>
      <c r="C3249" s="179" t="s">
        <v>192</v>
      </c>
      <c r="D3249" s="179" t="s">
        <v>185</v>
      </c>
      <c r="E3249" s="179" t="s">
        <v>796</v>
      </c>
      <c r="F3249" s="37">
        <v>104.56</v>
      </c>
      <c r="G3249" s="179">
        <v>1</v>
      </c>
      <c r="H3249" s="179">
        <v>1</v>
      </c>
      <c r="I3249" s="37">
        <f>Table1[[#This Row],[SumOfPaid]]*Table1[[#This Row],[Actuarial Factor 6/13/22]]</f>
        <v>99.274220738020375</v>
      </c>
      <c r="J3249" s="33">
        <v>0.94944740568114361</v>
      </c>
      <c r="K3249" s="180" t="s">
        <v>228</v>
      </c>
      <c r="L3249" s="180" t="s">
        <v>805</v>
      </c>
      <c r="M3249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49" s="181" t="str">
        <f>IFERROR(IF(Table1[[#This Row],[Medicare Rate in CR]]&gt;0,"Y","N"),"N")</f>
        <v>Y</v>
      </c>
      <c r="O3249" s="40">
        <f>Table1[[#This Row],[Medicare Rate in CR]]*Table1[[#This Row],[SumOfUnits]]*Table1[[#This Row],[Actuarial Factor 6/13/22]]</f>
        <v>96.444867469090568</v>
      </c>
      <c r="P324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96.444867469090568</v>
      </c>
      <c r="Q3249" s="40">
        <f>Table1[[#This Row],[Trended Medicare Pricing for all RHCs]]-Table1[[#This Row],[SumOfSFY23 Estimated Payment 6/13/2022]]</f>
        <v>-2.8293532689298075</v>
      </c>
      <c r="R3249" s="181">
        <f>Table1[[#This Row],[SumOfUnits]]*Table1[[#This Row],[Actuarial Factor 6/13/22]]</f>
        <v>0.94944740568114361</v>
      </c>
    </row>
    <row r="3250" spans="1:18" x14ac:dyDescent="0.2">
      <c r="A3250" s="179" t="s">
        <v>141</v>
      </c>
      <c r="B3250" s="179" t="s">
        <v>845</v>
      </c>
      <c r="C3250" s="179" t="s">
        <v>192</v>
      </c>
      <c r="D3250" s="179" t="s">
        <v>185</v>
      </c>
      <c r="E3250" s="179" t="s">
        <v>795</v>
      </c>
      <c r="F3250" s="37">
        <v>209.12</v>
      </c>
      <c r="G3250" s="179">
        <v>2</v>
      </c>
      <c r="H3250" s="179">
        <v>2</v>
      </c>
      <c r="I3250" s="37">
        <f>Table1[[#This Row],[SumOfPaid]]*Table1[[#This Row],[Actuarial Factor 6/13/22]]</f>
        <v>234.62275483953798</v>
      </c>
      <c r="J3250" s="33">
        <v>1.1219527297223506</v>
      </c>
      <c r="K3250" s="180" t="s">
        <v>228</v>
      </c>
      <c r="L3250" s="180" t="s">
        <v>805</v>
      </c>
      <c r="M3250" s="181">
        <f>IFERROR(INDEX(FreeStand_MedicareCRs!E:E,MATCH(Table1[[#This Row],[Medicare Number]],FreeStand_MedicareCRs!A:A,0)),INDEX(HospitalBased_Mdcr_Rates!G:G,MATCH(Table1[[#This Row],[Medicare Number]],HospitalBased_Mdcr_Rates!E:E,0)))</f>
        <v>101.58</v>
      </c>
      <c r="N3250" s="181" t="str">
        <f>IFERROR(IF(Table1[[#This Row],[Medicare Rate in CR]]&gt;0,"Y","N"),"N")</f>
        <v>Y</v>
      </c>
      <c r="O3250" s="40">
        <f>Table1[[#This Row],[Medicare Rate in CR]]*Table1[[#This Row],[SumOfUnits]]*Table1[[#This Row],[Actuarial Factor 6/13/22]]</f>
        <v>227.93591657039275</v>
      </c>
      <c r="P325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227.93591657039275</v>
      </c>
      <c r="Q3250" s="40">
        <f>Table1[[#This Row],[Trended Medicare Pricing for all RHCs]]-Table1[[#This Row],[SumOfSFY23 Estimated Payment 6/13/2022]]</f>
        <v>-6.6868382691452268</v>
      </c>
      <c r="R3250" s="181">
        <f>Table1[[#This Row],[SumOfUnits]]*Table1[[#This Row],[Actuarial Factor 6/13/22]]</f>
        <v>2.2439054594447012</v>
      </c>
    </row>
    <row r="3251" spans="1:18" x14ac:dyDescent="0.2">
      <c r="A3251" s="179" t="s">
        <v>142</v>
      </c>
      <c r="B3251" s="179" t="s">
        <v>670</v>
      </c>
      <c r="C3251" s="179" t="s">
        <v>408</v>
      </c>
      <c r="D3251" s="179" t="s">
        <v>184</v>
      </c>
      <c r="E3251" s="179" t="s">
        <v>786</v>
      </c>
      <c r="F3251" s="37">
        <v>175.91</v>
      </c>
      <c r="G3251" s="179">
        <v>1</v>
      </c>
      <c r="H3251" s="179">
        <v>1</v>
      </c>
      <c r="I3251" s="37">
        <f>Table1[[#This Row],[SumOfPaid]]*Table1[[#This Row],[Actuarial Factor 6/13/22]]</f>
        <v>237.34348707655286</v>
      </c>
      <c r="J3251" s="33">
        <v>1.3492324886393774</v>
      </c>
      <c r="K3251" s="180" t="s">
        <v>202</v>
      </c>
      <c r="L3251" s="180" t="s">
        <v>805</v>
      </c>
      <c r="M3251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51" s="181" t="str">
        <f>IFERROR(IF(Table1[[#This Row],[Medicare Rate in CR]]&gt;0,"Y","N"),"N")</f>
        <v>Y</v>
      </c>
      <c r="O3251" s="40">
        <f>Table1[[#This Row],[Medicare Rate in CR]]*Table1[[#This Row],[SumOfUnits]]*Table1[[#This Row],[Actuarial Factor 6/13/22]]</f>
        <v>383.11456514915119</v>
      </c>
      <c r="P325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383.11456514915119</v>
      </c>
      <c r="Q3251" s="40">
        <f>Table1[[#This Row],[Trended Medicare Pricing for all RHCs]]-Table1[[#This Row],[SumOfSFY23 Estimated Payment 6/13/2022]]</f>
        <v>145.77107807259833</v>
      </c>
      <c r="R3251" s="181">
        <f>Table1[[#This Row],[SumOfUnits]]*Table1[[#This Row],[Actuarial Factor 6/13/22]]</f>
        <v>1.3492324886393774</v>
      </c>
    </row>
    <row r="3252" spans="1:18" x14ac:dyDescent="0.2">
      <c r="A3252" s="179" t="s">
        <v>142</v>
      </c>
      <c r="B3252" s="179" t="s">
        <v>670</v>
      </c>
      <c r="C3252" s="179" t="s">
        <v>408</v>
      </c>
      <c r="D3252" s="179" t="s">
        <v>184</v>
      </c>
      <c r="E3252" s="179" t="s">
        <v>789</v>
      </c>
      <c r="F3252" s="37">
        <v>175.91</v>
      </c>
      <c r="G3252" s="179">
        <v>1</v>
      </c>
      <c r="H3252" s="179">
        <v>1</v>
      </c>
      <c r="I3252" s="37">
        <f>Table1[[#This Row],[SumOfPaid]]*Table1[[#This Row],[Actuarial Factor 6/13/22]]</f>
        <v>265.24242904974949</v>
      </c>
      <c r="J3252" s="33">
        <v>1.5078303055525524</v>
      </c>
      <c r="K3252" s="180" t="s">
        <v>202</v>
      </c>
      <c r="L3252" s="180" t="s">
        <v>805</v>
      </c>
      <c r="M3252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52" s="181" t="str">
        <f>IFERROR(IF(Table1[[#This Row],[Medicare Rate in CR]]&gt;0,"Y","N"),"N")</f>
        <v>Y</v>
      </c>
      <c r="O3252" s="40">
        <f>Table1[[#This Row],[Medicare Rate in CR]]*Table1[[#This Row],[SumOfUnits]]*Table1[[#This Row],[Actuarial Factor 6/13/22]]</f>
        <v>428.14841526164724</v>
      </c>
      <c r="P325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428.14841526164724</v>
      </c>
      <c r="Q3252" s="40">
        <f>Table1[[#This Row],[Trended Medicare Pricing for all RHCs]]-Table1[[#This Row],[SumOfSFY23 Estimated Payment 6/13/2022]]</f>
        <v>162.90598621189775</v>
      </c>
      <c r="R3252" s="181">
        <f>Table1[[#This Row],[SumOfUnits]]*Table1[[#This Row],[Actuarial Factor 6/13/22]]</f>
        <v>1.5078303055525524</v>
      </c>
    </row>
    <row r="3253" spans="1:18" x14ac:dyDescent="0.2">
      <c r="A3253" s="179" t="s">
        <v>142</v>
      </c>
      <c r="B3253" s="179" t="s">
        <v>670</v>
      </c>
      <c r="C3253" s="179" t="s">
        <v>423</v>
      </c>
      <c r="D3253" s="179" t="s">
        <v>184</v>
      </c>
      <c r="E3253" s="179" t="s">
        <v>789</v>
      </c>
      <c r="F3253" s="37">
        <v>175.91</v>
      </c>
      <c r="G3253" s="179">
        <v>1</v>
      </c>
      <c r="H3253" s="179">
        <v>1</v>
      </c>
      <c r="I3253" s="37">
        <f>Table1[[#This Row],[SumOfPaid]]*Table1[[#This Row],[Actuarial Factor 6/13/22]]</f>
        <v>266.58730721680678</v>
      </c>
      <c r="J3253" s="33">
        <v>1.5154755682838199</v>
      </c>
      <c r="K3253" s="180" t="s">
        <v>202</v>
      </c>
      <c r="L3253" s="180" t="s">
        <v>805</v>
      </c>
      <c r="M3253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53" s="181" t="str">
        <f>IFERROR(IF(Table1[[#This Row],[Medicare Rate in CR]]&gt;0,"Y","N"),"N")</f>
        <v>Y</v>
      </c>
      <c r="O3253" s="40">
        <f>Table1[[#This Row],[Medicare Rate in CR]]*Table1[[#This Row],[SumOfUnits]]*Table1[[#This Row],[Actuarial Factor 6/13/22]]</f>
        <v>430.31928761419067</v>
      </c>
      <c r="P325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430.31928761419067</v>
      </c>
      <c r="Q3253" s="40">
        <f>Table1[[#This Row],[Trended Medicare Pricing for all RHCs]]-Table1[[#This Row],[SumOfSFY23 Estimated Payment 6/13/2022]]</f>
        <v>163.73198039738389</v>
      </c>
      <c r="R3253" s="181">
        <f>Table1[[#This Row],[SumOfUnits]]*Table1[[#This Row],[Actuarial Factor 6/13/22]]</f>
        <v>1.5154755682838199</v>
      </c>
    </row>
    <row r="3254" spans="1:18" x14ac:dyDescent="0.2">
      <c r="A3254" s="179" t="s">
        <v>142</v>
      </c>
      <c r="B3254" s="179" t="s">
        <v>670</v>
      </c>
      <c r="C3254" s="179" t="s">
        <v>423</v>
      </c>
      <c r="D3254" s="179" t="s">
        <v>184</v>
      </c>
      <c r="E3254" s="179" t="s">
        <v>788</v>
      </c>
      <c r="F3254" s="37">
        <v>175.91</v>
      </c>
      <c r="G3254" s="179">
        <v>1</v>
      </c>
      <c r="H3254" s="179">
        <v>1</v>
      </c>
      <c r="I3254" s="37">
        <f>Table1[[#This Row],[SumOfPaid]]*Table1[[#This Row],[Actuarial Factor 6/13/22]]</f>
        <v>345.61648123579539</v>
      </c>
      <c r="J3254" s="33">
        <v>1.9647347009027081</v>
      </c>
      <c r="K3254" s="180" t="s">
        <v>202</v>
      </c>
      <c r="L3254" s="180" t="s">
        <v>805</v>
      </c>
      <c r="M3254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54" s="181" t="str">
        <f>IFERROR(IF(Table1[[#This Row],[Medicare Rate in CR]]&gt;0,"Y","N"),"N")</f>
        <v>Y</v>
      </c>
      <c r="O3254" s="40">
        <f>Table1[[#This Row],[Medicare Rate in CR]]*Table1[[#This Row],[SumOfUnits]]*Table1[[#This Row],[Actuarial Factor 6/13/22]]</f>
        <v>557.88641832132396</v>
      </c>
      <c r="P325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557.88641832132396</v>
      </c>
      <c r="Q3254" s="40">
        <f>Table1[[#This Row],[Trended Medicare Pricing for all RHCs]]-Table1[[#This Row],[SumOfSFY23 Estimated Payment 6/13/2022]]</f>
        <v>212.26993708552857</v>
      </c>
      <c r="R3254" s="181">
        <f>Table1[[#This Row],[SumOfUnits]]*Table1[[#This Row],[Actuarial Factor 6/13/22]]</f>
        <v>1.9647347009027081</v>
      </c>
    </row>
    <row r="3255" spans="1:18" x14ac:dyDescent="0.2">
      <c r="A3255" s="179" t="s">
        <v>142</v>
      </c>
      <c r="B3255" s="179" t="s">
        <v>670</v>
      </c>
      <c r="C3255" s="179" t="s">
        <v>381</v>
      </c>
      <c r="D3255" s="179" t="s">
        <v>184</v>
      </c>
      <c r="E3255" s="179" t="s">
        <v>792</v>
      </c>
      <c r="F3255" s="37">
        <v>2481.2200000000003</v>
      </c>
      <c r="G3255" s="179">
        <v>14</v>
      </c>
      <c r="H3255" s="179">
        <v>14</v>
      </c>
      <c r="I3255" s="37">
        <f>Table1[[#This Row],[SumOfPaid]]*Table1[[#This Row],[Actuarial Factor 6/13/22]]</f>
        <v>3520.6956380497386</v>
      </c>
      <c r="J3255" s="33">
        <v>1.4189373123099678</v>
      </c>
      <c r="K3255" s="180" t="s">
        <v>202</v>
      </c>
      <c r="L3255" s="180" t="s">
        <v>805</v>
      </c>
      <c r="M3255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55" s="181" t="str">
        <f>IFERROR(IF(Table1[[#This Row],[Medicare Rate in CR]]&gt;0,"Y","N"),"N")</f>
        <v>Y</v>
      </c>
      <c r="O3255" s="40">
        <f>Table1[[#This Row],[Medicare Rate in CR]]*Table1[[#This Row],[SumOfUnits]]*Table1[[#This Row],[Actuarial Factor 6/13/22]]</f>
        <v>5640.7014976258142</v>
      </c>
      <c r="P325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5640.7014976258142</v>
      </c>
      <c r="Q3255" s="40">
        <f>Table1[[#This Row],[Trended Medicare Pricing for all RHCs]]-Table1[[#This Row],[SumOfSFY23 Estimated Payment 6/13/2022]]</f>
        <v>2120.0058595760756</v>
      </c>
      <c r="R3255" s="181">
        <f>Table1[[#This Row],[SumOfUnits]]*Table1[[#This Row],[Actuarial Factor 6/13/22]]</f>
        <v>19.865122372339549</v>
      </c>
    </row>
    <row r="3256" spans="1:18" x14ac:dyDescent="0.2">
      <c r="A3256" s="179" t="s">
        <v>142</v>
      </c>
      <c r="B3256" s="179" t="s">
        <v>670</v>
      </c>
      <c r="C3256" s="179" t="s">
        <v>381</v>
      </c>
      <c r="D3256" s="179" t="s">
        <v>184</v>
      </c>
      <c r="E3256" s="179" t="s">
        <v>786</v>
      </c>
      <c r="F3256" s="37">
        <v>33829.5</v>
      </c>
      <c r="G3256" s="179">
        <v>192</v>
      </c>
      <c r="H3256" s="179">
        <v>192</v>
      </c>
      <c r="I3256" s="37">
        <f>Table1[[#This Row],[SumOfPaid]]*Table1[[#This Row],[Actuarial Factor 6/13/22]]</f>
        <v>45941.53909427335</v>
      </c>
      <c r="J3256" s="33">
        <v>1.3580318684660828</v>
      </c>
      <c r="K3256" s="180" t="s">
        <v>202</v>
      </c>
      <c r="L3256" s="180" t="s">
        <v>805</v>
      </c>
      <c r="M3256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56" s="181" t="str">
        <f>IFERROR(IF(Table1[[#This Row],[Medicare Rate in CR]]&gt;0,"Y","N"),"N")</f>
        <v>Y</v>
      </c>
      <c r="O3256" s="40">
        <f>Table1[[#This Row],[Medicare Rate in CR]]*Table1[[#This Row],[SumOfUnits]]*Table1[[#This Row],[Actuarial Factor 6/13/22]]</f>
        <v>74037.724617781278</v>
      </c>
      <c r="P325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74037.724617781278</v>
      </c>
      <c r="Q3256" s="40">
        <f>Table1[[#This Row],[Trended Medicare Pricing for all RHCs]]-Table1[[#This Row],[SumOfSFY23 Estimated Payment 6/13/2022]]</f>
        <v>28096.185523507927</v>
      </c>
      <c r="R3256" s="181">
        <f>Table1[[#This Row],[SumOfUnits]]*Table1[[#This Row],[Actuarial Factor 6/13/22]]</f>
        <v>260.74211874548791</v>
      </c>
    </row>
    <row r="3257" spans="1:18" x14ac:dyDescent="0.2">
      <c r="A3257" s="179" t="s">
        <v>142</v>
      </c>
      <c r="B3257" s="179" t="s">
        <v>670</v>
      </c>
      <c r="C3257" s="179" t="s">
        <v>381</v>
      </c>
      <c r="D3257" s="179" t="s">
        <v>184</v>
      </c>
      <c r="E3257" s="179" t="s">
        <v>790</v>
      </c>
      <c r="F3257" s="37">
        <v>13117.06</v>
      </c>
      <c r="G3257" s="179">
        <v>75</v>
      </c>
      <c r="H3257" s="179">
        <v>75</v>
      </c>
      <c r="I3257" s="37">
        <f>Table1[[#This Row],[SumOfPaid]]*Table1[[#This Row],[Actuarial Factor 6/13/22]]</f>
        <v>26864.680632367548</v>
      </c>
      <c r="J3257" s="33">
        <v>2.048071795994495</v>
      </c>
      <c r="K3257" s="180" t="s">
        <v>202</v>
      </c>
      <c r="L3257" s="180" t="s">
        <v>805</v>
      </c>
      <c r="M3257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57" s="181" t="str">
        <f>IFERROR(IF(Table1[[#This Row],[Medicare Rate in CR]]&gt;0,"Y","N"),"N")</f>
        <v>Y</v>
      </c>
      <c r="O3257" s="40">
        <f>Table1[[#This Row],[Medicare Rate in CR]]*Table1[[#This Row],[SumOfUnits]]*Table1[[#This Row],[Actuarial Factor 6/13/22]]</f>
        <v>43616.248985447761</v>
      </c>
      <c r="P325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43616.248985447761</v>
      </c>
      <c r="Q3257" s="40">
        <f>Table1[[#This Row],[Trended Medicare Pricing for all RHCs]]-Table1[[#This Row],[SumOfSFY23 Estimated Payment 6/13/2022]]</f>
        <v>16751.568353080213</v>
      </c>
      <c r="R3257" s="181">
        <f>Table1[[#This Row],[SumOfUnits]]*Table1[[#This Row],[Actuarial Factor 6/13/22]]</f>
        <v>153.60538469958712</v>
      </c>
    </row>
    <row r="3258" spans="1:18" x14ac:dyDescent="0.2">
      <c r="A3258" s="179" t="s">
        <v>142</v>
      </c>
      <c r="B3258" s="179" t="s">
        <v>670</v>
      </c>
      <c r="C3258" s="179" t="s">
        <v>381</v>
      </c>
      <c r="D3258" s="179" t="s">
        <v>184</v>
      </c>
      <c r="E3258" s="179" t="s">
        <v>793</v>
      </c>
      <c r="F3258" s="37">
        <v>535.65</v>
      </c>
      <c r="G3258" s="179">
        <v>3</v>
      </c>
      <c r="H3258" s="179">
        <v>3</v>
      </c>
      <c r="I3258" s="37">
        <f>Table1[[#This Row],[SumOfPaid]]*Table1[[#This Row],[Actuarial Factor 6/13/22]]</f>
        <v>1097.0496575244513</v>
      </c>
      <c r="J3258" s="33">
        <v>2.048071795994495</v>
      </c>
      <c r="K3258" s="180" t="s">
        <v>202</v>
      </c>
      <c r="L3258" s="180" t="s">
        <v>805</v>
      </c>
      <c r="M3258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58" s="181" t="str">
        <f>IFERROR(IF(Table1[[#This Row],[Medicare Rate in CR]]&gt;0,"Y","N"),"N")</f>
        <v>Y</v>
      </c>
      <c r="O3258" s="40">
        <f>Table1[[#This Row],[Medicare Rate in CR]]*Table1[[#This Row],[SumOfUnits]]*Table1[[#This Row],[Actuarial Factor 6/13/22]]</f>
        <v>1744.6499594179104</v>
      </c>
      <c r="P325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1744.6499594179104</v>
      </c>
      <c r="Q3258" s="40">
        <f>Table1[[#This Row],[Trended Medicare Pricing for all RHCs]]-Table1[[#This Row],[SumOfSFY23 Estimated Payment 6/13/2022]]</f>
        <v>647.60030189345912</v>
      </c>
      <c r="R3258" s="181">
        <f>Table1[[#This Row],[SumOfUnits]]*Table1[[#This Row],[Actuarial Factor 6/13/22]]</f>
        <v>6.1442153879834844</v>
      </c>
    </row>
    <row r="3259" spans="1:18" x14ac:dyDescent="0.2">
      <c r="A3259" s="179" t="s">
        <v>142</v>
      </c>
      <c r="B3259" s="179" t="s">
        <v>670</v>
      </c>
      <c r="C3259" s="179" t="s">
        <v>381</v>
      </c>
      <c r="D3259" s="179" t="s">
        <v>184</v>
      </c>
      <c r="E3259" s="179" t="s">
        <v>789</v>
      </c>
      <c r="F3259" s="37">
        <v>32296.89</v>
      </c>
      <c r="G3259" s="179">
        <v>187</v>
      </c>
      <c r="H3259" s="179">
        <v>187</v>
      </c>
      <c r="I3259" s="37">
        <f>Table1[[#This Row],[SumOfPaid]]*Table1[[#This Row],[Actuarial Factor 6/13/22]]</f>
        <v>48004.194724664143</v>
      </c>
      <c r="J3259" s="33">
        <v>1.4863410911906423</v>
      </c>
      <c r="K3259" s="180" t="s">
        <v>202</v>
      </c>
      <c r="L3259" s="180" t="s">
        <v>805</v>
      </c>
      <c r="M3259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59" s="181" t="str">
        <f>IFERROR(IF(Table1[[#This Row],[Medicare Rate in CR]]&gt;0,"Y","N"),"N")</f>
        <v>Y</v>
      </c>
      <c r="O3259" s="40">
        <f>Table1[[#This Row],[Medicare Rate in CR]]*Table1[[#This Row],[SumOfUnits]]*Table1[[#This Row],[Actuarial Factor 6/13/22]]</f>
        <v>78922.705381749998</v>
      </c>
      <c r="P325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78922.705381749998</v>
      </c>
      <c r="Q3259" s="40">
        <f>Table1[[#This Row],[Trended Medicare Pricing for all RHCs]]-Table1[[#This Row],[SumOfSFY23 Estimated Payment 6/13/2022]]</f>
        <v>30918.510657085855</v>
      </c>
      <c r="R3259" s="181">
        <f>Table1[[#This Row],[SumOfUnits]]*Table1[[#This Row],[Actuarial Factor 6/13/22]]</f>
        <v>277.94578405265008</v>
      </c>
    </row>
    <row r="3260" spans="1:18" x14ac:dyDescent="0.2">
      <c r="A3260" s="179" t="s">
        <v>142</v>
      </c>
      <c r="B3260" s="179" t="s">
        <v>670</v>
      </c>
      <c r="C3260" s="179" t="s">
        <v>381</v>
      </c>
      <c r="D3260" s="179" t="s">
        <v>184</v>
      </c>
      <c r="E3260" s="179" t="s">
        <v>791</v>
      </c>
      <c r="F3260" s="37">
        <v>2819.84</v>
      </c>
      <c r="G3260" s="179">
        <v>16</v>
      </c>
      <c r="H3260" s="179">
        <v>16</v>
      </c>
      <c r="I3260" s="37">
        <f>Table1[[#This Row],[SumOfPaid]]*Table1[[#This Row],[Actuarial Factor 6/13/22]]</f>
        <v>4562.3065369308497</v>
      </c>
      <c r="J3260" s="33">
        <v>1.6179309949964713</v>
      </c>
      <c r="K3260" s="180" t="s">
        <v>202</v>
      </c>
      <c r="L3260" s="180" t="s">
        <v>805</v>
      </c>
      <c r="M3260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60" s="181" t="str">
        <f>IFERROR(IF(Table1[[#This Row],[Medicare Rate in CR]]&gt;0,"Y","N"),"N")</f>
        <v>Y</v>
      </c>
      <c r="O3260" s="40">
        <f>Table1[[#This Row],[Medicare Rate in CR]]*Table1[[#This Row],[SumOfUnits]]*Table1[[#This Row],[Actuarial Factor 6/13/22]]</f>
        <v>7350.5840964679683</v>
      </c>
      <c r="P326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7350.5840964679683</v>
      </c>
      <c r="Q3260" s="40">
        <f>Table1[[#This Row],[Trended Medicare Pricing for all RHCs]]-Table1[[#This Row],[SumOfSFY23 Estimated Payment 6/13/2022]]</f>
        <v>2788.2775595371186</v>
      </c>
      <c r="R3260" s="181">
        <f>Table1[[#This Row],[SumOfUnits]]*Table1[[#This Row],[Actuarial Factor 6/13/22]]</f>
        <v>25.886895919943541</v>
      </c>
    </row>
    <row r="3261" spans="1:18" x14ac:dyDescent="0.2">
      <c r="A3261" s="179" t="s">
        <v>142</v>
      </c>
      <c r="B3261" s="179" t="s">
        <v>670</v>
      </c>
      <c r="C3261" s="179" t="s">
        <v>381</v>
      </c>
      <c r="D3261" s="179" t="s">
        <v>184</v>
      </c>
      <c r="E3261" s="179" t="s">
        <v>788</v>
      </c>
      <c r="F3261" s="37">
        <v>7076</v>
      </c>
      <c r="G3261" s="179">
        <v>40</v>
      </c>
      <c r="H3261" s="179">
        <v>40</v>
      </c>
      <c r="I3261" s="37">
        <f>Table1[[#This Row],[SumOfPaid]]*Table1[[#This Row],[Actuarial Factor 6/13/22]]</f>
        <v>12982.132620138049</v>
      </c>
      <c r="J3261" s="33">
        <v>1.8346710882049249</v>
      </c>
      <c r="K3261" s="180" t="s">
        <v>202</v>
      </c>
      <c r="L3261" s="180" t="s">
        <v>805</v>
      </c>
      <c r="M3261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61" s="181" t="str">
        <f>IFERROR(IF(Table1[[#This Row],[Medicare Rate in CR]]&gt;0,"Y","N"),"N")</f>
        <v>Y</v>
      </c>
      <c r="O3261" s="40">
        <f>Table1[[#This Row],[Medicare Rate in CR]]*Table1[[#This Row],[SumOfUnits]]*Table1[[#This Row],[Actuarial Factor 6/13/22]]</f>
        <v>20838.194219831537</v>
      </c>
      <c r="P326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20838.194219831537</v>
      </c>
      <c r="Q3261" s="40">
        <f>Table1[[#This Row],[Trended Medicare Pricing for all RHCs]]-Table1[[#This Row],[SumOfSFY23 Estimated Payment 6/13/2022]]</f>
        <v>7856.0615996934885</v>
      </c>
      <c r="R3261" s="181">
        <f>Table1[[#This Row],[SumOfUnits]]*Table1[[#This Row],[Actuarial Factor 6/13/22]]</f>
        <v>73.386843528196991</v>
      </c>
    </row>
    <row r="3262" spans="1:18" x14ac:dyDescent="0.2">
      <c r="A3262" s="179" t="s">
        <v>142</v>
      </c>
      <c r="B3262" s="179" t="s">
        <v>670</v>
      </c>
      <c r="C3262" s="179" t="s">
        <v>381</v>
      </c>
      <c r="D3262" s="179" t="s">
        <v>184</v>
      </c>
      <c r="E3262" s="179" t="s">
        <v>787</v>
      </c>
      <c r="F3262" s="37">
        <v>12041.08</v>
      </c>
      <c r="G3262" s="179">
        <v>68</v>
      </c>
      <c r="H3262" s="179">
        <v>68</v>
      </c>
      <c r="I3262" s="37">
        <f>Table1[[#This Row],[SumOfPaid]]*Table1[[#This Row],[Actuarial Factor 6/13/22]]</f>
        <v>14571.988281036967</v>
      </c>
      <c r="J3262" s="33">
        <v>1.210189474784402</v>
      </c>
      <c r="K3262" s="180" t="s">
        <v>202</v>
      </c>
      <c r="L3262" s="180" t="s">
        <v>805</v>
      </c>
      <c r="M3262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62" s="181" t="str">
        <f>IFERROR(IF(Table1[[#This Row],[Medicare Rate in CR]]&gt;0,"Y","N"),"N")</f>
        <v>Y</v>
      </c>
      <c r="O3262" s="40">
        <f>Table1[[#This Row],[Medicare Rate in CR]]*Table1[[#This Row],[SumOfUnits]]*Table1[[#This Row],[Actuarial Factor 6/13/22]]</f>
        <v>23367.064492822101</v>
      </c>
      <c r="P326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23367.064492822101</v>
      </c>
      <c r="Q3262" s="40">
        <f>Table1[[#This Row],[Trended Medicare Pricing for all RHCs]]-Table1[[#This Row],[SumOfSFY23 Estimated Payment 6/13/2022]]</f>
        <v>8795.0762117851336</v>
      </c>
      <c r="R3262" s="181">
        <f>Table1[[#This Row],[SumOfUnits]]*Table1[[#This Row],[Actuarial Factor 6/13/22]]</f>
        <v>82.292884285339341</v>
      </c>
    </row>
    <row r="3263" spans="1:18" x14ac:dyDescent="0.2">
      <c r="A3263" s="179" t="s">
        <v>142</v>
      </c>
      <c r="B3263" s="179" t="s">
        <v>670</v>
      </c>
      <c r="C3263" s="179" t="s">
        <v>381</v>
      </c>
      <c r="D3263" s="179" t="s">
        <v>2</v>
      </c>
      <c r="E3263" s="179" t="s">
        <v>798</v>
      </c>
      <c r="F3263" s="37">
        <v>1788.0100000000002</v>
      </c>
      <c r="G3263" s="179">
        <v>10</v>
      </c>
      <c r="H3263" s="179">
        <v>10</v>
      </c>
      <c r="I3263" s="37">
        <f>Table1[[#This Row],[SumOfPaid]]*Table1[[#This Row],[Actuarial Factor 6/13/22]]</f>
        <v>2672.9137025170307</v>
      </c>
      <c r="J3263" s="33">
        <v>1.4949098173483539</v>
      </c>
      <c r="K3263" s="180" t="s">
        <v>202</v>
      </c>
      <c r="L3263" s="180" t="s">
        <v>805</v>
      </c>
      <c r="M3263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63" s="181" t="str">
        <f>IFERROR(IF(Table1[[#This Row],[Medicare Rate in CR]]&gt;0,"Y","N"),"N")</f>
        <v>Y</v>
      </c>
      <c r="O3263" s="40">
        <f>Table1[[#This Row],[Medicare Rate in CR]]*Table1[[#This Row],[SumOfUnits]]*Table1[[#This Row],[Actuarial Factor 6/13/22]]</f>
        <v>4244.7964263606509</v>
      </c>
      <c r="P326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4244.7964263606509</v>
      </c>
      <c r="Q3263" s="40">
        <f>Table1[[#This Row],[Trended Medicare Pricing for all RHCs]]-Table1[[#This Row],[SumOfSFY23 Estimated Payment 6/13/2022]]</f>
        <v>1571.8827238436202</v>
      </c>
      <c r="R3263" s="181">
        <f>Table1[[#This Row],[SumOfUnits]]*Table1[[#This Row],[Actuarial Factor 6/13/22]]</f>
        <v>14.94909817348354</v>
      </c>
    </row>
    <row r="3264" spans="1:18" x14ac:dyDescent="0.2">
      <c r="A3264" s="179" t="s">
        <v>142</v>
      </c>
      <c r="B3264" s="179" t="s">
        <v>670</v>
      </c>
      <c r="C3264" s="179" t="s">
        <v>381</v>
      </c>
      <c r="D3264" s="179" t="s">
        <v>2</v>
      </c>
      <c r="E3264" s="179" t="s">
        <v>799</v>
      </c>
      <c r="F3264" s="37">
        <v>558.86</v>
      </c>
      <c r="G3264" s="179">
        <v>3</v>
      </c>
      <c r="H3264" s="179">
        <v>3</v>
      </c>
      <c r="I3264" s="37">
        <f>Table1[[#This Row],[SumOfPaid]]*Table1[[#This Row],[Actuarial Factor 6/13/22]]</f>
        <v>664.85351274867799</v>
      </c>
      <c r="J3264" s="33">
        <v>1.1896602239356511</v>
      </c>
      <c r="K3264" s="180" t="s">
        <v>202</v>
      </c>
      <c r="L3264" s="180" t="s">
        <v>805</v>
      </c>
      <c r="M3264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64" s="181" t="str">
        <f>IFERROR(IF(Table1[[#This Row],[Medicare Rate in CR]]&gt;0,"Y","N"),"N")</f>
        <v>Y</v>
      </c>
      <c r="O3264" s="40">
        <f>Table1[[#This Row],[Medicare Rate in CR]]*Table1[[#This Row],[SumOfUnits]]*Table1[[#This Row],[Actuarial Factor 6/13/22]]</f>
        <v>1013.4120617595843</v>
      </c>
      <c r="P326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1013.4120617595843</v>
      </c>
      <c r="Q3264" s="40">
        <f>Table1[[#This Row],[Trended Medicare Pricing for all RHCs]]-Table1[[#This Row],[SumOfSFY23 Estimated Payment 6/13/2022]]</f>
        <v>348.55854901090629</v>
      </c>
      <c r="R3264" s="181">
        <f>Table1[[#This Row],[SumOfUnits]]*Table1[[#This Row],[Actuarial Factor 6/13/22]]</f>
        <v>3.568980671806953</v>
      </c>
    </row>
    <row r="3265" spans="1:18" x14ac:dyDescent="0.2">
      <c r="A3265" s="179" t="s">
        <v>142</v>
      </c>
      <c r="B3265" s="179" t="s">
        <v>670</v>
      </c>
      <c r="C3265" s="179" t="s">
        <v>381</v>
      </c>
      <c r="D3265" s="179" t="s">
        <v>2</v>
      </c>
      <c r="E3265" s="179" t="s">
        <v>803</v>
      </c>
      <c r="F3265" s="37">
        <v>729.49</v>
      </c>
      <c r="G3265" s="179">
        <v>4</v>
      </c>
      <c r="H3265" s="179">
        <v>4</v>
      </c>
      <c r="I3265" s="37">
        <f>Table1[[#This Row],[SumOfPaid]]*Table1[[#This Row],[Actuarial Factor 6/13/22]]</f>
        <v>1582.3554586701464</v>
      </c>
      <c r="J3265" s="33">
        <v>2.1691256338951135</v>
      </c>
      <c r="K3265" s="180" t="s">
        <v>202</v>
      </c>
      <c r="L3265" s="180" t="s">
        <v>805</v>
      </c>
      <c r="M3265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65" s="181" t="str">
        <f>IFERROR(IF(Table1[[#This Row],[Medicare Rate in CR]]&gt;0,"Y","N"),"N")</f>
        <v>Y</v>
      </c>
      <c r="O3265" s="40">
        <f>Table1[[#This Row],[Medicare Rate in CR]]*Table1[[#This Row],[SumOfUnits]]*Table1[[#This Row],[Actuarial Factor 6/13/22]]</f>
        <v>2463.6928949780699</v>
      </c>
      <c r="P326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2463.6928949780699</v>
      </c>
      <c r="Q3265" s="40">
        <f>Table1[[#This Row],[Trended Medicare Pricing for all RHCs]]-Table1[[#This Row],[SumOfSFY23 Estimated Payment 6/13/2022]]</f>
        <v>881.33743630792355</v>
      </c>
      <c r="R3265" s="181">
        <f>Table1[[#This Row],[SumOfUnits]]*Table1[[#This Row],[Actuarial Factor 6/13/22]]</f>
        <v>8.6765025355804539</v>
      </c>
    </row>
    <row r="3266" spans="1:18" x14ac:dyDescent="0.2">
      <c r="A3266" s="179" t="s">
        <v>142</v>
      </c>
      <c r="B3266" s="179" t="s">
        <v>670</v>
      </c>
      <c r="C3266" s="179" t="s">
        <v>381</v>
      </c>
      <c r="D3266" s="179" t="s">
        <v>185</v>
      </c>
      <c r="E3266" s="179" t="s">
        <v>794</v>
      </c>
      <c r="F3266" s="37">
        <v>1060.74</v>
      </c>
      <c r="G3266" s="179">
        <v>6</v>
      </c>
      <c r="H3266" s="179">
        <v>6</v>
      </c>
      <c r="I3266" s="37">
        <f>Table1[[#This Row],[SumOfPaid]]*Table1[[#This Row],[Actuarial Factor 6/13/22]]</f>
        <v>1200.9614254966389</v>
      </c>
      <c r="J3266" s="33">
        <v>1.1321920786400426</v>
      </c>
      <c r="K3266" s="180" t="s">
        <v>202</v>
      </c>
      <c r="L3266" s="180" t="s">
        <v>805</v>
      </c>
      <c r="M3266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66" s="181" t="str">
        <f>IFERROR(IF(Table1[[#This Row],[Medicare Rate in CR]]&gt;0,"Y","N"),"N")</f>
        <v>Y</v>
      </c>
      <c r="O3266" s="40">
        <f>Table1[[#This Row],[Medicare Rate in CR]]*Table1[[#This Row],[SumOfUnits]]*Table1[[#This Row],[Actuarial Factor 6/13/22]]</f>
        <v>1928.9156443790403</v>
      </c>
      <c r="P326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1928.9156443790403</v>
      </c>
      <c r="Q3266" s="40">
        <f>Table1[[#This Row],[Trended Medicare Pricing for all RHCs]]-Table1[[#This Row],[SumOfSFY23 Estimated Payment 6/13/2022]]</f>
        <v>727.95421888240139</v>
      </c>
      <c r="R3266" s="181">
        <f>Table1[[#This Row],[SumOfUnits]]*Table1[[#This Row],[Actuarial Factor 6/13/22]]</f>
        <v>6.7931524718402549</v>
      </c>
    </row>
    <row r="3267" spans="1:18" x14ac:dyDescent="0.2">
      <c r="A3267" s="179" t="s">
        <v>142</v>
      </c>
      <c r="B3267" s="179" t="s">
        <v>670</v>
      </c>
      <c r="C3267" s="179" t="s">
        <v>381</v>
      </c>
      <c r="D3267" s="179" t="s">
        <v>185</v>
      </c>
      <c r="E3267" s="179" t="s">
        <v>607</v>
      </c>
      <c r="F3267" s="37">
        <v>708.92000000000007</v>
      </c>
      <c r="G3267" s="179">
        <v>4</v>
      </c>
      <c r="H3267" s="179">
        <v>4</v>
      </c>
      <c r="I3267" s="37">
        <f>Table1[[#This Row],[SumOfPaid]]*Table1[[#This Row],[Actuarial Factor 6/13/22]]</f>
        <v>1206.5783153721873</v>
      </c>
      <c r="J3267" s="33">
        <v>1.7019950281726954</v>
      </c>
      <c r="K3267" s="180" t="s">
        <v>202</v>
      </c>
      <c r="L3267" s="180" t="s">
        <v>805</v>
      </c>
      <c r="M3267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67" s="181" t="str">
        <f>IFERROR(IF(Table1[[#This Row],[Medicare Rate in CR]]&gt;0,"Y","N"),"N")</f>
        <v>Y</v>
      </c>
      <c r="O3267" s="40">
        <f>Table1[[#This Row],[Medicare Rate in CR]]*Table1[[#This Row],[SumOfUnits]]*Table1[[#This Row],[Actuarial Factor 6/13/22]]</f>
        <v>1933.1259529985473</v>
      </c>
      <c r="P326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1933.1259529985473</v>
      </c>
      <c r="Q3267" s="40">
        <f>Table1[[#This Row],[Trended Medicare Pricing for all RHCs]]-Table1[[#This Row],[SumOfSFY23 Estimated Payment 6/13/2022]]</f>
        <v>726.54763762636003</v>
      </c>
      <c r="R3267" s="181">
        <f>Table1[[#This Row],[SumOfUnits]]*Table1[[#This Row],[Actuarial Factor 6/13/22]]</f>
        <v>6.8079801126907817</v>
      </c>
    </row>
    <row r="3268" spans="1:18" x14ac:dyDescent="0.2">
      <c r="A3268" s="179" t="s">
        <v>142</v>
      </c>
      <c r="B3268" s="179" t="s">
        <v>670</v>
      </c>
      <c r="C3268" s="179" t="s">
        <v>381</v>
      </c>
      <c r="D3268" s="179" t="s">
        <v>185</v>
      </c>
      <c r="E3268" s="179" t="s">
        <v>797</v>
      </c>
      <c r="F3268" s="37">
        <v>959.74</v>
      </c>
      <c r="G3268" s="179">
        <v>5</v>
      </c>
      <c r="H3268" s="179">
        <v>5</v>
      </c>
      <c r="I3268" s="37">
        <f>Table1[[#This Row],[SumOfPaid]]*Table1[[#This Row],[Actuarial Factor 6/13/22]]</f>
        <v>953.02222312836705</v>
      </c>
      <c r="J3268" s="33">
        <v>0.99300042003914291</v>
      </c>
      <c r="K3268" s="180" t="s">
        <v>202</v>
      </c>
      <c r="L3268" s="180" t="s">
        <v>805</v>
      </c>
      <c r="M3268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68" s="181" t="str">
        <f>IFERROR(IF(Table1[[#This Row],[Medicare Rate in CR]]&gt;0,"Y","N"),"N")</f>
        <v>Y</v>
      </c>
      <c r="O3268" s="40">
        <f>Table1[[#This Row],[Medicare Rate in CR]]*Table1[[#This Row],[SumOfUnits]]*Table1[[#This Row],[Actuarial Factor 6/13/22]]</f>
        <v>1409.8123463505731</v>
      </c>
      <c r="P326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1409.8123463505731</v>
      </c>
      <c r="Q3268" s="40">
        <f>Table1[[#This Row],[Trended Medicare Pricing for all RHCs]]-Table1[[#This Row],[SumOfSFY23 Estimated Payment 6/13/2022]]</f>
        <v>456.79012322220603</v>
      </c>
      <c r="R3268" s="181">
        <f>Table1[[#This Row],[SumOfUnits]]*Table1[[#This Row],[Actuarial Factor 6/13/22]]</f>
        <v>4.965002100195715</v>
      </c>
    </row>
    <row r="3269" spans="1:18" x14ac:dyDescent="0.2">
      <c r="A3269" s="179" t="s">
        <v>142</v>
      </c>
      <c r="B3269" s="179" t="s">
        <v>670</v>
      </c>
      <c r="C3269" s="179" t="s">
        <v>381</v>
      </c>
      <c r="D3269" s="179" t="s">
        <v>185</v>
      </c>
      <c r="E3269" s="179" t="s">
        <v>795</v>
      </c>
      <c r="F3269" s="37">
        <v>29715.12000000001</v>
      </c>
      <c r="G3269" s="179">
        <v>162</v>
      </c>
      <c r="H3269" s="179">
        <v>162</v>
      </c>
      <c r="I3269" s="37">
        <f>Table1[[#This Row],[SumOfPaid]]*Table1[[#This Row],[Actuarial Factor 6/13/22]]</f>
        <v>35743.498524314913</v>
      </c>
      <c r="J3269" s="33">
        <v>1.2028724273809057</v>
      </c>
      <c r="K3269" s="180" t="s">
        <v>202</v>
      </c>
      <c r="L3269" s="180" t="s">
        <v>805</v>
      </c>
      <c r="M3269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69" s="181" t="str">
        <f>IFERROR(IF(Table1[[#This Row],[Medicare Rate in CR]]&gt;0,"Y","N"),"N")</f>
        <v>Y</v>
      </c>
      <c r="O3269" s="40">
        <f>Table1[[#This Row],[Medicare Rate in CR]]*Table1[[#This Row],[SumOfUnits]]*Table1[[#This Row],[Actuarial Factor 6/13/22]]</f>
        <v>55332.011372278925</v>
      </c>
      <c r="P326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55332.011372278925</v>
      </c>
      <c r="Q3269" s="40">
        <f>Table1[[#This Row],[Trended Medicare Pricing for all RHCs]]-Table1[[#This Row],[SumOfSFY23 Estimated Payment 6/13/2022]]</f>
        <v>19588.512847964012</v>
      </c>
      <c r="R3269" s="181">
        <f>Table1[[#This Row],[SumOfUnits]]*Table1[[#This Row],[Actuarial Factor 6/13/22]]</f>
        <v>194.86533323570671</v>
      </c>
    </row>
    <row r="3270" spans="1:18" x14ac:dyDescent="0.2">
      <c r="A3270" s="179" t="s">
        <v>142</v>
      </c>
      <c r="B3270" s="179" t="s">
        <v>670</v>
      </c>
      <c r="C3270" s="179" t="s">
        <v>249</v>
      </c>
      <c r="D3270" s="179" t="s">
        <v>184</v>
      </c>
      <c r="E3270" s="179" t="s">
        <v>792</v>
      </c>
      <c r="F3270" s="37">
        <v>175.91</v>
      </c>
      <c r="G3270" s="179">
        <v>1</v>
      </c>
      <c r="H3270" s="179">
        <v>1</v>
      </c>
      <c r="I3270" s="37">
        <f>Table1[[#This Row],[SumOfPaid]]*Table1[[#This Row],[Actuarial Factor 6/13/22]]</f>
        <v>267.51075403362313</v>
      </c>
      <c r="J3270" s="33">
        <v>1.5207251096220973</v>
      </c>
      <c r="K3270" s="180" t="s">
        <v>202</v>
      </c>
      <c r="L3270" s="180" t="s">
        <v>805</v>
      </c>
      <c r="M3270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70" s="181" t="str">
        <f>IFERROR(IF(Table1[[#This Row],[Medicare Rate in CR]]&gt;0,"Y","N"),"N")</f>
        <v>Y</v>
      </c>
      <c r="O3270" s="40">
        <f>Table1[[#This Row],[Medicare Rate in CR]]*Table1[[#This Row],[SumOfUnits]]*Table1[[#This Row],[Actuarial Factor 6/13/22]]</f>
        <v>431.80989487719449</v>
      </c>
      <c r="P327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431.80989487719449</v>
      </c>
      <c r="Q3270" s="40">
        <f>Table1[[#This Row],[Trended Medicare Pricing for all RHCs]]-Table1[[#This Row],[SumOfSFY23 Estimated Payment 6/13/2022]]</f>
        <v>164.29914084357137</v>
      </c>
      <c r="R3270" s="181">
        <f>Table1[[#This Row],[SumOfUnits]]*Table1[[#This Row],[Actuarial Factor 6/13/22]]</f>
        <v>1.5207251096220973</v>
      </c>
    </row>
    <row r="3271" spans="1:18" x14ac:dyDescent="0.2">
      <c r="A3271" s="179" t="s">
        <v>142</v>
      </c>
      <c r="B3271" s="179" t="s">
        <v>670</v>
      </c>
      <c r="C3271" s="179" t="s">
        <v>249</v>
      </c>
      <c r="D3271" s="179" t="s">
        <v>184</v>
      </c>
      <c r="E3271" s="179" t="s">
        <v>789</v>
      </c>
      <c r="F3271" s="37">
        <v>175.91</v>
      </c>
      <c r="G3271" s="179">
        <v>1</v>
      </c>
      <c r="H3271" s="179">
        <v>1</v>
      </c>
      <c r="I3271" s="37">
        <f>Table1[[#This Row],[SumOfPaid]]*Table1[[#This Row],[Actuarial Factor 6/13/22]]</f>
        <v>273.00760398642956</v>
      </c>
      <c r="J3271" s="33">
        <v>1.551973190759079</v>
      </c>
      <c r="K3271" s="180" t="s">
        <v>202</v>
      </c>
      <c r="L3271" s="180" t="s">
        <v>805</v>
      </c>
      <c r="M3271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71" s="181" t="str">
        <f>IFERROR(IF(Table1[[#This Row],[Medicare Rate in CR]]&gt;0,"Y","N"),"N")</f>
        <v>Y</v>
      </c>
      <c r="O3271" s="40">
        <f>Table1[[#This Row],[Medicare Rate in CR]]*Table1[[#This Row],[SumOfUnits]]*Table1[[#This Row],[Actuarial Factor 6/13/22]]</f>
        <v>440.68278751604049</v>
      </c>
      <c r="P327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440.68278751604049</v>
      </c>
      <c r="Q3271" s="40">
        <f>Table1[[#This Row],[Trended Medicare Pricing for all RHCs]]-Table1[[#This Row],[SumOfSFY23 Estimated Payment 6/13/2022]]</f>
        <v>167.67518352961093</v>
      </c>
      <c r="R3271" s="181">
        <f>Table1[[#This Row],[SumOfUnits]]*Table1[[#This Row],[Actuarial Factor 6/13/22]]</f>
        <v>1.551973190759079</v>
      </c>
    </row>
    <row r="3272" spans="1:18" x14ac:dyDescent="0.2">
      <c r="A3272" s="179" t="s">
        <v>142</v>
      </c>
      <c r="B3272" s="179" t="s">
        <v>670</v>
      </c>
      <c r="C3272" s="179" t="s">
        <v>249</v>
      </c>
      <c r="D3272" s="179" t="s">
        <v>184</v>
      </c>
      <c r="E3272" s="179" t="s">
        <v>787</v>
      </c>
      <c r="F3272" s="37">
        <v>703.64</v>
      </c>
      <c r="G3272" s="179">
        <v>4</v>
      </c>
      <c r="H3272" s="179">
        <v>4</v>
      </c>
      <c r="I3272" s="37">
        <f>Table1[[#This Row],[SumOfPaid]]*Table1[[#This Row],[Actuarial Factor 6/13/22]]</f>
        <v>879.2868571814048</v>
      </c>
      <c r="J3272" s="33">
        <v>1.2496260263506975</v>
      </c>
      <c r="K3272" s="180" t="s">
        <v>202</v>
      </c>
      <c r="L3272" s="180" t="s">
        <v>805</v>
      </c>
      <c r="M3272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72" s="181" t="str">
        <f>IFERROR(IF(Table1[[#This Row],[Medicare Rate in CR]]&gt;0,"Y","N"),"N")</f>
        <v>Y</v>
      </c>
      <c r="O3272" s="40">
        <f>Table1[[#This Row],[Medicare Rate in CR]]*Table1[[#This Row],[SumOfUnits]]*Table1[[#This Row],[Actuarial Factor 6/13/22]]</f>
        <v>1419.3252407291222</v>
      </c>
      <c r="P327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1419.3252407291222</v>
      </c>
      <c r="Q3272" s="40">
        <f>Table1[[#This Row],[Trended Medicare Pricing for all RHCs]]-Table1[[#This Row],[SumOfSFY23 Estimated Payment 6/13/2022]]</f>
        <v>540.03838354771744</v>
      </c>
      <c r="R3272" s="181">
        <f>Table1[[#This Row],[SumOfUnits]]*Table1[[#This Row],[Actuarial Factor 6/13/22]]</f>
        <v>4.9985041054027901</v>
      </c>
    </row>
    <row r="3273" spans="1:18" x14ac:dyDescent="0.2">
      <c r="A3273" s="179" t="s">
        <v>142</v>
      </c>
      <c r="B3273" s="179" t="s">
        <v>670</v>
      </c>
      <c r="C3273" s="179" t="s">
        <v>249</v>
      </c>
      <c r="D3273" s="179" t="s">
        <v>185</v>
      </c>
      <c r="E3273" s="179" t="s">
        <v>795</v>
      </c>
      <c r="F3273" s="37">
        <v>178.55</v>
      </c>
      <c r="G3273" s="179">
        <v>1</v>
      </c>
      <c r="H3273" s="179">
        <v>1</v>
      </c>
      <c r="I3273" s="37">
        <f>Table1[[#This Row],[SumOfPaid]]*Table1[[#This Row],[Actuarial Factor 6/13/22]]</f>
        <v>203.5966564498103</v>
      </c>
      <c r="J3273" s="33">
        <v>1.1402781094920766</v>
      </c>
      <c r="K3273" s="180" t="s">
        <v>202</v>
      </c>
      <c r="L3273" s="180" t="s">
        <v>805</v>
      </c>
      <c r="M3273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73" s="181" t="str">
        <f>IFERROR(IF(Table1[[#This Row],[Medicare Rate in CR]]&gt;0,"Y","N"),"N")</f>
        <v>Y</v>
      </c>
      <c r="O3273" s="40">
        <f>Table1[[#This Row],[Medicare Rate in CR]]*Table1[[#This Row],[SumOfUnits]]*Table1[[#This Row],[Actuarial Factor 6/13/22]]</f>
        <v>323.78196919027516</v>
      </c>
      <c r="P327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323.78196919027516</v>
      </c>
      <c r="Q3273" s="40">
        <f>Table1[[#This Row],[Trended Medicare Pricing for all RHCs]]-Table1[[#This Row],[SumOfSFY23 Estimated Payment 6/13/2022]]</f>
        <v>120.18531274046487</v>
      </c>
      <c r="R3273" s="181">
        <f>Table1[[#This Row],[SumOfUnits]]*Table1[[#This Row],[Actuarial Factor 6/13/22]]</f>
        <v>1.1402781094920766</v>
      </c>
    </row>
    <row r="3274" spans="1:18" x14ac:dyDescent="0.2">
      <c r="A3274" s="179" t="s">
        <v>142</v>
      </c>
      <c r="B3274" s="179" t="s">
        <v>670</v>
      </c>
      <c r="C3274" s="179" t="s">
        <v>192</v>
      </c>
      <c r="D3274" s="179" t="s">
        <v>184</v>
      </c>
      <c r="E3274" s="179" t="s">
        <v>792</v>
      </c>
      <c r="F3274" s="37">
        <v>530.37</v>
      </c>
      <c r="G3274" s="179">
        <v>3</v>
      </c>
      <c r="H3274" s="179">
        <v>3</v>
      </c>
      <c r="I3274" s="37">
        <f>Table1[[#This Row],[SumOfPaid]]*Table1[[#This Row],[Actuarial Factor 6/13/22]]</f>
        <v>717.690784150686</v>
      </c>
      <c r="J3274" s="33">
        <v>1.3531888759746704</v>
      </c>
      <c r="K3274" s="180" t="s">
        <v>202</v>
      </c>
      <c r="L3274" s="180" t="s">
        <v>805</v>
      </c>
      <c r="M3274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74" s="181" t="str">
        <f>IFERROR(IF(Table1[[#This Row],[Medicare Rate in CR]]&gt;0,"Y","N"),"N")</f>
        <v>Y</v>
      </c>
      <c r="O3274" s="40">
        <f>Table1[[#This Row],[Medicare Rate in CR]]*Table1[[#This Row],[SumOfUnits]]*Table1[[#This Row],[Actuarial Factor 6/13/22]]</f>
        <v>1152.7139439990228</v>
      </c>
      <c r="P327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1152.7139439990228</v>
      </c>
      <c r="Q3274" s="40">
        <f>Table1[[#This Row],[Trended Medicare Pricing for all RHCs]]-Table1[[#This Row],[SumOfSFY23 Estimated Payment 6/13/2022]]</f>
        <v>435.02315984833683</v>
      </c>
      <c r="R3274" s="181">
        <f>Table1[[#This Row],[SumOfUnits]]*Table1[[#This Row],[Actuarial Factor 6/13/22]]</f>
        <v>4.0595666279240117</v>
      </c>
    </row>
    <row r="3275" spans="1:18" x14ac:dyDescent="0.2">
      <c r="A3275" s="179" t="s">
        <v>142</v>
      </c>
      <c r="B3275" s="179" t="s">
        <v>670</v>
      </c>
      <c r="C3275" s="179" t="s">
        <v>192</v>
      </c>
      <c r="D3275" s="179" t="s">
        <v>184</v>
      </c>
      <c r="E3275" s="179" t="s">
        <v>786</v>
      </c>
      <c r="F3275" s="37">
        <v>3896.42</v>
      </c>
      <c r="G3275" s="179">
        <v>22</v>
      </c>
      <c r="H3275" s="179">
        <v>22</v>
      </c>
      <c r="I3275" s="37">
        <f>Table1[[#This Row],[SumOfPaid]]*Table1[[#This Row],[Actuarial Factor 6/13/22]]</f>
        <v>5105.8900927399391</v>
      </c>
      <c r="J3275" s="33">
        <v>1.3104054729058825</v>
      </c>
      <c r="K3275" s="180" t="s">
        <v>202</v>
      </c>
      <c r="L3275" s="180" t="s">
        <v>805</v>
      </c>
      <c r="M3275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75" s="181" t="str">
        <f>IFERROR(IF(Table1[[#This Row],[Medicare Rate in CR]]&gt;0,"Y","N"),"N")</f>
        <v>Y</v>
      </c>
      <c r="O3275" s="40">
        <f>Table1[[#This Row],[Medicare Rate in CR]]*Table1[[#This Row],[SumOfUnits]]*Table1[[#This Row],[Actuarial Factor 6/13/22]]</f>
        <v>8185.9719486957565</v>
      </c>
      <c r="P327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8185.9719486957565</v>
      </c>
      <c r="Q3275" s="40">
        <f>Table1[[#This Row],[Trended Medicare Pricing for all RHCs]]-Table1[[#This Row],[SumOfSFY23 Estimated Payment 6/13/2022]]</f>
        <v>3080.0818559558174</v>
      </c>
      <c r="R3275" s="181">
        <f>Table1[[#This Row],[SumOfUnits]]*Table1[[#This Row],[Actuarial Factor 6/13/22]]</f>
        <v>28.828920403929416</v>
      </c>
    </row>
    <row r="3276" spans="1:18" x14ac:dyDescent="0.2">
      <c r="A3276" s="179" t="s">
        <v>142</v>
      </c>
      <c r="B3276" s="179" t="s">
        <v>670</v>
      </c>
      <c r="C3276" s="179" t="s">
        <v>192</v>
      </c>
      <c r="D3276" s="179" t="s">
        <v>184</v>
      </c>
      <c r="E3276" s="179" t="s">
        <v>790</v>
      </c>
      <c r="F3276" s="37">
        <v>1415.1999999999998</v>
      </c>
      <c r="G3276" s="179">
        <v>8</v>
      </c>
      <c r="H3276" s="179">
        <v>8</v>
      </c>
      <c r="I3276" s="37">
        <f>Table1[[#This Row],[SumOfPaid]]*Table1[[#This Row],[Actuarial Factor 6/13/22]]</f>
        <v>2760.5134920980267</v>
      </c>
      <c r="J3276" s="33">
        <v>1.9506172216633881</v>
      </c>
      <c r="K3276" s="180" t="s">
        <v>202</v>
      </c>
      <c r="L3276" s="180" t="s">
        <v>805</v>
      </c>
      <c r="M3276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76" s="181" t="str">
        <f>IFERROR(IF(Table1[[#This Row],[Medicare Rate in CR]]&gt;0,"Y","N"),"N")</f>
        <v>Y</v>
      </c>
      <c r="O3276" s="40">
        <f>Table1[[#This Row],[Medicare Rate in CR]]*Table1[[#This Row],[SumOfUnits]]*Table1[[#This Row],[Actuarial Factor 6/13/22]]</f>
        <v>4431.0220807305523</v>
      </c>
      <c r="P327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4431.0220807305523</v>
      </c>
      <c r="Q3276" s="40">
        <f>Table1[[#This Row],[Trended Medicare Pricing for all RHCs]]-Table1[[#This Row],[SumOfSFY23 Estimated Payment 6/13/2022]]</f>
        <v>1670.5085886325255</v>
      </c>
      <c r="R3276" s="181">
        <f>Table1[[#This Row],[SumOfUnits]]*Table1[[#This Row],[Actuarial Factor 6/13/22]]</f>
        <v>15.604937773307105</v>
      </c>
    </row>
    <row r="3277" spans="1:18" x14ac:dyDescent="0.2">
      <c r="A3277" s="179" t="s">
        <v>142</v>
      </c>
      <c r="B3277" s="179" t="s">
        <v>670</v>
      </c>
      <c r="C3277" s="179" t="s">
        <v>192</v>
      </c>
      <c r="D3277" s="179" t="s">
        <v>184</v>
      </c>
      <c r="E3277" s="179" t="s">
        <v>789</v>
      </c>
      <c r="F3277" s="37">
        <v>11546.27</v>
      </c>
      <c r="G3277" s="179">
        <v>66</v>
      </c>
      <c r="H3277" s="179">
        <v>66</v>
      </c>
      <c r="I3277" s="37">
        <f>Table1[[#This Row],[SumOfPaid]]*Table1[[#This Row],[Actuarial Factor 6/13/22]]</f>
        <v>15923.533233766846</v>
      </c>
      <c r="J3277" s="33">
        <v>1.3791062597502783</v>
      </c>
      <c r="K3277" s="180" t="s">
        <v>202</v>
      </c>
      <c r="L3277" s="180" t="s">
        <v>805</v>
      </c>
      <c r="M3277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77" s="181" t="str">
        <f>IFERROR(IF(Table1[[#This Row],[Medicare Rate in CR]]&gt;0,"Y","N"),"N")</f>
        <v>Y</v>
      </c>
      <c r="O3277" s="40">
        <f>Table1[[#This Row],[Medicare Rate in CR]]*Table1[[#This Row],[SumOfUnits]]*Table1[[#This Row],[Actuarial Factor 6/13/22]]</f>
        <v>25845.416682102041</v>
      </c>
      <c r="P327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25845.416682102041</v>
      </c>
      <c r="Q3277" s="40">
        <f>Table1[[#This Row],[Trended Medicare Pricing for all RHCs]]-Table1[[#This Row],[SumOfSFY23 Estimated Payment 6/13/2022]]</f>
        <v>9921.8834483351948</v>
      </c>
      <c r="R3277" s="181">
        <f>Table1[[#This Row],[SumOfUnits]]*Table1[[#This Row],[Actuarial Factor 6/13/22]]</f>
        <v>91.021013143518374</v>
      </c>
    </row>
    <row r="3278" spans="1:18" x14ac:dyDescent="0.2">
      <c r="A3278" s="179" t="s">
        <v>142</v>
      </c>
      <c r="B3278" s="179" t="s">
        <v>670</v>
      </c>
      <c r="C3278" s="179" t="s">
        <v>192</v>
      </c>
      <c r="D3278" s="179" t="s">
        <v>184</v>
      </c>
      <c r="E3278" s="179" t="s">
        <v>791</v>
      </c>
      <c r="F3278" s="37">
        <v>1591.1100000000001</v>
      </c>
      <c r="G3278" s="179">
        <v>9</v>
      </c>
      <c r="H3278" s="179">
        <v>9</v>
      </c>
      <c r="I3278" s="37">
        <f>Table1[[#This Row],[SumOfPaid]]*Table1[[#This Row],[Actuarial Factor 6/13/22]]</f>
        <v>2443.9159452421591</v>
      </c>
      <c r="J3278" s="33">
        <v>1.535981764455103</v>
      </c>
      <c r="K3278" s="180" t="s">
        <v>202</v>
      </c>
      <c r="L3278" s="180" t="s">
        <v>805</v>
      </c>
      <c r="M3278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78" s="181" t="str">
        <f>IFERROR(IF(Table1[[#This Row],[Medicare Rate in CR]]&gt;0,"Y","N"),"N")</f>
        <v>Y</v>
      </c>
      <c r="O3278" s="40">
        <f>Table1[[#This Row],[Medicare Rate in CR]]*Table1[[#This Row],[SumOfUnits]]*Table1[[#This Row],[Actuarial Factor 6/13/22]]</f>
        <v>3925.278198153238</v>
      </c>
      <c r="P327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3925.278198153238</v>
      </c>
      <c r="Q3278" s="40">
        <f>Table1[[#This Row],[Trended Medicare Pricing for all RHCs]]-Table1[[#This Row],[SumOfSFY23 Estimated Payment 6/13/2022]]</f>
        <v>1481.3622529110789</v>
      </c>
      <c r="R3278" s="181">
        <f>Table1[[#This Row],[SumOfUnits]]*Table1[[#This Row],[Actuarial Factor 6/13/22]]</f>
        <v>13.823835880095928</v>
      </c>
    </row>
    <row r="3279" spans="1:18" x14ac:dyDescent="0.2">
      <c r="A3279" s="179" t="s">
        <v>142</v>
      </c>
      <c r="B3279" s="179" t="s">
        <v>670</v>
      </c>
      <c r="C3279" s="179" t="s">
        <v>192</v>
      </c>
      <c r="D3279" s="179" t="s">
        <v>184</v>
      </c>
      <c r="E3279" s="179" t="s">
        <v>788</v>
      </c>
      <c r="F3279" s="37">
        <v>703.64</v>
      </c>
      <c r="G3279" s="179">
        <v>4</v>
      </c>
      <c r="H3279" s="179">
        <v>4</v>
      </c>
      <c r="I3279" s="37">
        <f>Table1[[#This Row],[SumOfPaid]]*Table1[[#This Row],[Actuarial Factor 6/13/22]]</f>
        <v>1340.2006407223939</v>
      </c>
      <c r="J3279" s="33">
        <v>1.9046680699255216</v>
      </c>
      <c r="K3279" s="180" t="s">
        <v>202</v>
      </c>
      <c r="L3279" s="180" t="s">
        <v>805</v>
      </c>
      <c r="M3279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79" s="181" t="str">
        <f>IFERROR(IF(Table1[[#This Row],[Medicare Rate in CR]]&gt;0,"Y","N"),"N")</f>
        <v>Y</v>
      </c>
      <c r="O3279" s="40">
        <f>Table1[[#This Row],[Medicare Rate in CR]]*Table1[[#This Row],[SumOfUnits]]*Table1[[#This Row],[Actuarial Factor 6/13/22]]</f>
        <v>2163.3219938214074</v>
      </c>
      <c r="P327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2163.3219938214074</v>
      </c>
      <c r="Q3279" s="40">
        <f>Table1[[#This Row],[Trended Medicare Pricing for all RHCs]]-Table1[[#This Row],[SumOfSFY23 Estimated Payment 6/13/2022]]</f>
        <v>823.1213530990135</v>
      </c>
      <c r="R3279" s="181">
        <f>Table1[[#This Row],[SumOfUnits]]*Table1[[#This Row],[Actuarial Factor 6/13/22]]</f>
        <v>7.6186722797020865</v>
      </c>
    </row>
    <row r="3280" spans="1:18" x14ac:dyDescent="0.2">
      <c r="A3280" s="179" t="s">
        <v>142</v>
      </c>
      <c r="B3280" s="179" t="s">
        <v>670</v>
      </c>
      <c r="C3280" s="179" t="s">
        <v>192</v>
      </c>
      <c r="D3280" s="179" t="s">
        <v>184</v>
      </c>
      <c r="E3280" s="179" t="s">
        <v>787</v>
      </c>
      <c r="F3280" s="37">
        <v>2651.85</v>
      </c>
      <c r="G3280" s="179">
        <v>15</v>
      </c>
      <c r="H3280" s="179">
        <v>15</v>
      </c>
      <c r="I3280" s="37">
        <f>Table1[[#This Row],[SumOfPaid]]*Table1[[#This Row],[Actuarial Factor 6/13/22]]</f>
        <v>3043.5127430135749</v>
      </c>
      <c r="J3280" s="33">
        <v>1.1476941542747798</v>
      </c>
      <c r="K3280" s="180" t="s">
        <v>202</v>
      </c>
      <c r="L3280" s="180" t="s">
        <v>805</v>
      </c>
      <c r="M3280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80" s="181" t="str">
        <f>IFERROR(IF(Table1[[#This Row],[Medicare Rate in CR]]&gt;0,"Y","N"),"N")</f>
        <v>Y</v>
      </c>
      <c r="O3280" s="40">
        <f>Table1[[#This Row],[Medicare Rate in CR]]*Table1[[#This Row],[SumOfUnits]]*Table1[[#This Row],[Actuarial Factor 6/13/22]]</f>
        <v>4888.316326594856</v>
      </c>
      <c r="P328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4888.316326594856</v>
      </c>
      <c r="Q3280" s="40">
        <f>Table1[[#This Row],[Trended Medicare Pricing for all RHCs]]-Table1[[#This Row],[SumOfSFY23 Estimated Payment 6/13/2022]]</f>
        <v>1844.8035835812811</v>
      </c>
      <c r="R3280" s="181">
        <f>Table1[[#This Row],[SumOfUnits]]*Table1[[#This Row],[Actuarial Factor 6/13/22]]</f>
        <v>17.215412314121696</v>
      </c>
    </row>
    <row r="3281" spans="1:18" x14ac:dyDescent="0.2">
      <c r="A3281" s="179" t="s">
        <v>142</v>
      </c>
      <c r="B3281" s="179" t="s">
        <v>670</v>
      </c>
      <c r="C3281" s="179" t="s">
        <v>192</v>
      </c>
      <c r="D3281" s="179" t="s">
        <v>185</v>
      </c>
      <c r="E3281" s="179" t="s">
        <v>794</v>
      </c>
      <c r="F3281" s="37">
        <v>175.91</v>
      </c>
      <c r="G3281" s="179">
        <v>1</v>
      </c>
      <c r="H3281" s="179">
        <v>1</v>
      </c>
      <c r="I3281" s="37">
        <f>Table1[[#This Row],[SumOfPaid]]*Table1[[#This Row],[Actuarial Factor 6/13/22]]</f>
        <v>195.31663259917019</v>
      </c>
      <c r="J3281" s="33">
        <v>1.1103213722879324</v>
      </c>
      <c r="K3281" s="180" t="s">
        <v>202</v>
      </c>
      <c r="L3281" s="180" t="s">
        <v>805</v>
      </c>
      <c r="M3281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81" s="181" t="str">
        <f>IFERROR(IF(Table1[[#This Row],[Medicare Rate in CR]]&gt;0,"Y","N"),"N")</f>
        <v>Y</v>
      </c>
      <c r="O3281" s="40">
        <f>Table1[[#This Row],[Medicare Rate in CR]]*Table1[[#This Row],[SumOfUnits]]*Table1[[#This Row],[Actuarial Factor 6/13/22]]</f>
        <v>315.27575366115838</v>
      </c>
      <c r="P328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315.27575366115838</v>
      </c>
      <c r="Q3281" s="40">
        <f>Table1[[#This Row],[Trended Medicare Pricing for all RHCs]]-Table1[[#This Row],[SumOfSFY23 Estimated Payment 6/13/2022]]</f>
        <v>119.95912106198818</v>
      </c>
      <c r="R3281" s="181">
        <f>Table1[[#This Row],[SumOfUnits]]*Table1[[#This Row],[Actuarial Factor 6/13/22]]</f>
        <v>1.1103213722879324</v>
      </c>
    </row>
    <row r="3282" spans="1:18" x14ac:dyDescent="0.2">
      <c r="A3282" s="179" t="s">
        <v>142</v>
      </c>
      <c r="B3282" s="179" t="s">
        <v>670</v>
      </c>
      <c r="C3282" s="179" t="s">
        <v>192</v>
      </c>
      <c r="D3282" s="179" t="s">
        <v>185</v>
      </c>
      <c r="E3282" s="179" t="s">
        <v>607</v>
      </c>
      <c r="F3282" s="37">
        <v>605.28</v>
      </c>
      <c r="G3282" s="179">
        <v>3</v>
      </c>
      <c r="H3282" s="179">
        <v>3</v>
      </c>
      <c r="I3282" s="37">
        <f>Table1[[#This Row],[SumOfPaid]]*Table1[[#This Row],[Actuarial Factor 6/13/22]]</f>
        <v>926.77868789247077</v>
      </c>
      <c r="J3282" s="33">
        <v>1.5311569651937464</v>
      </c>
      <c r="K3282" s="180" t="s">
        <v>202</v>
      </c>
      <c r="L3282" s="180" t="s">
        <v>805</v>
      </c>
      <c r="M3282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82" s="181" t="str">
        <f>IFERROR(IF(Table1[[#This Row],[Medicare Rate in CR]]&gt;0,"Y","N"),"N")</f>
        <v>Y</v>
      </c>
      <c r="O3282" s="40">
        <f>Table1[[#This Row],[Medicare Rate in CR]]*Table1[[#This Row],[SumOfUnits]]*Table1[[#This Row],[Actuarial Factor 6/13/22]]</f>
        <v>1304.3160608002927</v>
      </c>
      <c r="P328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1304.3160608002927</v>
      </c>
      <c r="Q3282" s="40">
        <f>Table1[[#This Row],[Trended Medicare Pricing for all RHCs]]-Table1[[#This Row],[SumOfSFY23 Estimated Payment 6/13/2022]]</f>
        <v>377.53737290782192</v>
      </c>
      <c r="R3282" s="181">
        <f>Table1[[#This Row],[SumOfUnits]]*Table1[[#This Row],[Actuarial Factor 6/13/22]]</f>
        <v>4.5934708955812393</v>
      </c>
    </row>
    <row r="3283" spans="1:18" x14ac:dyDescent="0.2">
      <c r="A3283" s="179" t="s">
        <v>142</v>
      </c>
      <c r="B3283" s="179" t="s">
        <v>670</v>
      </c>
      <c r="C3283" s="179" t="s">
        <v>192</v>
      </c>
      <c r="D3283" s="179" t="s">
        <v>185</v>
      </c>
      <c r="E3283" s="179" t="s">
        <v>797</v>
      </c>
      <c r="F3283" s="37">
        <v>201.76</v>
      </c>
      <c r="G3283" s="179">
        <v>1</v>
      </c>
      <c r="H3283" s="179">
        <v>1</v>
      </c>
      <c r="I3283" s="37">
        <f>Table1[[#This Row],[SumOfPaid]]*Table1[[#This Row],[Actuarial Factor 6/13/22]]</f>
        <v>164.94446360776985</v>
      </c>
      <c r="J3283" s="33">
        <v>0.81752807101392666</v>
      </c>
      <c r="K3283" s="180" t="s">
        <v>202</v>
      </c>
      <c r="L3283" s="180" t="s">
        <v>805</v>
      </c>
      <c r="M3283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83" s="181" t="str">
        <f>IFERROR(IF(Table1[[#This Row],[Medicare Rate in CR]]&gt;0,"Y","N"),"N")</f>
        <v>Y</v>
      </c>
      <c r="O3283" s="40">
        <f>Table1[[#This Row],[Medicare Rate in CR]]*Table1[[#This Row],[SumOfUnits]]*Table1[[#This Row],[Actuarial Factor 6/13/22]]</f>
        <v>232.13709576440448</v>
      </c>
      <c r="P328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232.13709576440448</v>
      </c>
      <c r="Q3283" s="40">
        <f>Table1[[#This Row],[Trended Medicare Pricing for all RHCs]]-Table1[[#This Row],[SumOfSFY23 Estimated Payment 6/13/2022]]</f>
        <v>67.19263215663463</v>
      </c>
      <c r="R3283" s="181">
        <f>Table1[[#This Row],[SumOfUnits]]*Table1[[#This Row],[Actuarial Factor 6/13/22]]</f>
        <v>0.81752807101392666</v>
      </c>
    </row>
    <row r="3284" spans="1:18" x14ac:dyDescent="0.2">
      <c r="A3284" s="179" t="s">
        <v>142</v>
      </c>
      <c r="B3284" s="179" t="s">
        <v>670</v>
      </c>
      <c r="C3284" s="179" t="s">
        <v>192</v>
      </c>
      <c r="D3284" s="179" t="s">
        <v>185</v>
      </c>
      <c r="E3284" s="179" t="s">
        <v>795</v>
      </c>
      <c r="F3284" s="37">
        <v>3479.88</v>
      </c>
      <c r="G3284" s="179">
        <v>19</v>
      </c>
      <c r="H3284" s="179">
        <v>19</v>
      </c>
      <c r="I3284" s="37">
        <f>Table1[[#This Row],[SumOfPaid]]*Table1[[#This Row],[Actuarial Factor 6/13/22]]</f>
        <v>3904.2608651062137</v>
      </c>
      <c r="J3284" s="33">
        <v>1.1219527297223506</v>
      </c>
      <c r="K3284" s="180" t="s">
        <v>202</v>
      </c>
      <c r="L3284" s="180" t="s">
        <v>805</v>
      </c>
      <c r="M3284" s="181">
        <f>IFERROR(INDEX(FreeStand_MedicareCRs!E:E,MATCH(Table1[[#This Row],[Medicare Number]],FreeStand_MedicareCRs!A:A,0)),INDEX(HospitalBased_Mdcr_Rates!G:G,MATCH(Table1[[#This Row],[Medicare Number]],HospitalBased_Mdcr_Rates!E:E,0)))</f>
        <v>283.95</v>
      </c>
      <c r="N3284" s="181" t="str">
        <f>IFERROR(IF(Table1[[#This Row],[Medicare Rate in CR]]&gt;0,"Y","N"),"N")</f>
        <v>Y</v>
      </c>
      <c r="O3284" s="40">
        <f>Table1[[#This Row],[Medicare Rate in CR]]*Table1[[#This Row],[SumOfUnits]]*Table1[[#This Row],[Actuarial Factor 6/13/22]]</f>
        <v>6052.9910744885674</v>
      </c>
      <c r="P328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6052.9910744885674</v>
      </c>
      <c r="Q3284" s="40">
        <f>Table1[[#This Row],[Trended Medicare Pricing for all RHCs]]-Table1[[#This Row],[SumOfSFY23 Estimated Payment 6/13/2022]]</f>
        <v>2148.7302093823537</v>
      </c>
      <c r="R3284" s="181">
        <f>Table1[[#This Row],[SumOfUnits]]*Table1[[#This Row],[Actuarial Factor 6/13/22]]</f>
        <v>21.317101864724663</v>
      </c>
    </row>
    <row r="3285" spans="1:18" x14ac:dyDescent="0.2">
      <c r="A3285" s="179" t="s">
        <v>143</v>
      </c>
      <c r="B3285" s="179" t="s">
        <v>635</v>
      </c>
      <c r="C3285" s="179" t="s">
        <v>421</v>
      </c>
      <c r="D3285" s="179" t="s">
        <v>184</v>
      </c>
      <c r="E3285" s="179" t="s">
        <v>786</v>
      </c>
      <c r="F3285" s="37">
        <v>503.36</v>
      </c>
      <c r="G3285" s="179">
        <v>4</v>
      </c>
      <c r="H3285" s="179">
        <v>4</v>
      </c>
      <c r="I3285" s="37">
        <f>Table1[[#This Row],[SumOfPaid]]*Table1[[#This Row],[Actuarial Factor 6/13/22]]</f>
        <v>711.08453847199405</v>
      </c>
      <c r="J3285" s="33">
        <v>1.412675894930058</v>
      </c>
      <c r="K3285" s="180" t="s">
        <v>241</v>
      </c>
      <c r="L3285" s="180" t="s">
        <v>805</v>
      </c>
      <c r="M3285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285" s="181" t="str">
        <f>IFERROR(IF(Table1[[#This Row],[Medicare Rate in CR]]&gt;0,"Y","N"),"N")</f>
        <v>Y</v>
      </c>
      <c r="O3285" s="40">
        <f>Table1[[#This Row],[Medicare Rate in CR]]*Table1[[#This Row],[SumOfUnits]]*Table1[[#This Row],[Actuarial Factor 6/13/22]]</f>
        <v>957.0596652972157</v>
      </c>
      <c r="P328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957.0596652972157</v>
      </c>
      <c r="Q3285" s="40">
        <f>Table1[[#This Row],[Trended Medicare Pricing for all RHCs]]-Table1[[#This Row],[SumOfSFY23 Estimated Payment 6/13/2022]]</f>
        <v>245.97512682522165</v>
      </c>
      <c r="R3285" s="181">
        <f>Table1[[#This Row],[SumOfUnits]]*Table1[[#This Row],[Actuarial Factor 6/13/22]]</f>
        <v>5.6507035797202319</v>
      </c>
    </row>
    <row r="3286" spans="1:18" x14ac:dyDescent="0.2">
      <c r="A3286" s="179" t="s">
        <v>143</v>
      </c>
      <c r="B3286" s="179" t="s">
        <v>635</v>
      </c>
      <c r="C3286" s="179" t="s">
        <v>421</v>
      </c>
      <c r="D3286" s="179" t="s">
        <v>184</v>
      </c>
      <c r="E3286" s="179" t="s">
        <v>789</v>
      </c>
      <c r="F3286" s="37">
        <v>412.52</v>
      </c>
      <c r="G3286" s="179">
        <v>4</v>
      </c>
      <c r="H3286" s="179">
        <v>4</v>
      </c>
      <c r="I3286" s="37">
        <f>Table1[[#This Row],[SumOfPaid]]*Table1[[#This Row],[Actuarial Factor 6/13/22]]</f>
        <v>638.25571507180518</v>
      </c>
      <c r="J3286" s="33">
        <v>1.5472115656739194</v>
      </c>
      <c r="K3286" s="180" t="s">
        <v>241</v>
      </c>
      <c r="L3286" s="180" t="s">
        <v>805</v>
      </c>
      <c r="M3286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286" s="181" t="str">
        <f>IFERROR(IF(Table1[[#This Row],[Medicare Rate in CR]]&gt;0,"Y","N"),"N")</f>
        <v>Y</v>
      </c>
      <c r="O3286" s="40">
        <f>Table1[[#This Row],[Medicare Rate in CR]]*Table1[[#This Row],[SumOfUnits]]*Table1[[#This Row],[Actuarial Factor 6/13/22]]</f>
        <v>1048.2048915127668</v>
      </c>
      <c r="P328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1048.2048915127668</v>
      </c>
      <c r="Q3286" s="40">
        <f>Table1[[#This Row],[Trended Medicare Pricing for all RHCs]]-Table1[[#This Row],[SumOfSFY23 Estimated Payment 6/13/2022]]</f>
        <v>409.94917644096165</v>
      </c>
      <c r="R3286" s="181">
        <f>Table1[[#This Row],[SumOfUnits]]*Table1[[#This Row],[Actuarial Factor 6/13/22]]</f>
        <v>6.1888462626956775</v>
      </c>
    </row>
    <row r="3287" spans="1:18" x14ac:dyDescent="0.2">
      <c r="A3287" s="179" t="s">
        <v>143</v>
      </c>
      <c r="B3287" s="179" t="s">
        <v>635</v>
      </c>
      <c r="C3287" s="179" t="s">
        <v>421</v>
      </c>
      <c r="D3287" s="179" t="s">
        <v>184</v>
      </c>
      <c r="E3287" s="179" t="s">
        <v>788</v>
      </c>
      <c r="F3287" s="37">
        <v>125.84</v>
      </c>
      <c r="G3287" s="179">
        <v>1</v>
      </c>
      <c r="H3287" s="179">
        <v>1</v>
      </c>
      <c r="I3287" s="37">
        <f>Table1[[#This Row],[SumOfPaid]]*Table1[[#This Row],[Actuarial Factor 6/13/22]]</f>
        <v>246.25666675821614</v>
      </c>
      <c r="J3287" s="33">
        <v>1.9569029462668162</v>
      </c>
      <c r="K3287" s="180" t="s">
        <v>241</v>
      </c>
      <c r="L3287" s="180" t="s">
        <v>805</v>
      </c>
      <c r="M3287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287" s="181" t="str">
        <f>IFERROR(IF(Table1[[#This Row],[Medicare Rate in CR]]&gt;0,"Y","N"),"N")</f>
        <v>Y</v>
      </c>
      <c r="O3287" s="40">
        <f>Table1[[#This Row],[Medicare Rate in CR]]*Table1[[#This Row],[SumOfUnits]]*Table1[[#This Row],[Actuarial Factor 6/13/22]]</f>
        <v>331.44065200921068</v>
      </c>
      <c r="P328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331.44065200921068</v>
      </c>
      <c r="Q3287" s="40">
        <f>Table1[[#This Row],[Trended Medicare Pricing for all RHCs]]-Table1[[#This Row],[SumOfSFY23 Estimated Payment 6/13/2022]]</f>
        <v>85.183985250994539</v>
      </c>
      <c r="R3287" s="181">
        <f>Table1[[#This Row],[SumOfUnits]]*Table1[[#This Row],[Actuarial Factor 6/13/22]]</f>
        <v>1.9569029462668162</v>
      </c>
    </row>
    <row r="3288" spans="1:18" x14ac:dyDescent="0.2">
      <c r="A3288" s="179" t="s">
        <v>143</v>
      </c>
      <c r="B3288" s="179" t="s">
        <v>635</v>
      </c>
      <c r="C3288" s="179" t="s">
        <v>421</v>
      </c>
      <c r="D3288" s="179" t="s">
        <v>185</v>
      </c>
      <c r="E3288" s="179" t="s">
        <v>794</v>
      </c>
      <c r="F3288" s="37">
        <v>446.72999999999996</v>
      </c>
      <c r="G3288" s="179">
        <v>4</v>
      </c>
      <c r="H3288" s="179">
        <v>4</v>
      </c>
      <c r="I3288" s="37">
        <f>Table1[[#This Row],[SumOfPaid]]*Table1[[#This Row],[Actuarial Factor 6/13/22]]</f>
        <v>497.59321657968212</v>
      </c>
      <c r="J3288" s="33">
        <v>1.1138567290750165</v>
      </c>
      <c r="K3288" s="180" t="s">
        <v>241</v>
      </c>
      <c r="L3288" s="180" t="s">
        <v>805</v>
      </c>
      <c r="M3288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288" s="181" t="str">
        <f>IFERROR(IF(Table1[[#This Row],[Medicare Rate in CR]]&gt;0,"Y","N"),"N")</f>
        <v>Y</v>
      </c>
      <c r="O3288" s="40">
        <f>Table1[[#This Row],[Medicare Rate in CR]]*Table1[[#This Row],[SumOfUnits]]*Table1[[#This Row],[Actuarial Factor 6/13/22]]</f>
        <v>754.61565681374225</v>
      </c>
      <c r="P328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754.61565681374225</v>
      </c>
      <c r="Q3288" s="40">
        <f>Table1[[#This Row],[Trended Medicare Pricing for all RHCs]]-Table1[[#This Row],[SumOfSFY23 Estimated Payment 6/13/2022]]</f>
        <v>257.02244023406013</v>
      </c>
      <c r="R3288" s="181">
        <f>Table1[[#This Row],[SumOfUnits]]*Table1[[#This Row],[Actuarial Factor 6/13/22]]</f>
        <v>4.4554269163000662</v>
      </c>
    </row>
    <row r="3289" spans="1:18" x14ac:dyDescent="0.2">
      <c r="A3289" s="179" t="s">
        <v>143</v>
      </c>
      <c r="B3289" s="179" t="s">
        <v>635</v>
      </c>
      <c r="C3289" s="179" t="s">
        <v>421</v>
      </c>
      <c r="D3289" s="179" t="s">
        <v>185</v>
      </c>
      <c r="E3289" s="179" t="s">
        <v>796</v>
      </c>
      <c r="F3289" s="37">
        <v>5565.3099999999995</v>
      </c>
      <c r="G3289" s="179">
        <v>44</v>
      </c>
      <c r="H3289" s="179">
        <v>44</v>
      </c>
      <c r="I3289" s="37">
        <f>Table1[[#This Row],[SumOfPaid]]*Table1[[#This Row],[Actuarial Factor 6/13/22]]</f>
        <v>4880.8545710753151</v>
      </c>
      <c r="J3289" s="33">
        <v>0.87701396167963974</v>
      </c>
      <c r="K3289" s="180" t="s">
        <v>241</v>
      </c>
      <c r="L3289" s="180" t="s">
        <v>805</v>
      </c>
      <c r="M3289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289" s="181" t="str">
        <f>IFERROR(IF(Table1[[#This Row],[Medicare Rate in CR]]&gt;0,"Y","N"),"N")</f>
        <v>Y</v>
      </c>
      <c r="O3289" s="40">
        <f>Table1[[#This Row],[Medicare Rate in CR]]*Table1[[#This Row],[SumOfUnits]]*Table1[[#This Row],[Actuarial Factor 6/13/22]]</f>
        <v>6535.7536063459465</v>
      </c>
      <c r="P328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6535.7536063459465</v>
      </c>
      <c r="Q3289" s="40">
        <f>Table1[[#This Row],[Trended Medicare Pricing for all RHCs]]-Table1[[#This Row],[SumOfSFY23 Estimated Payment 6/13/2022]]</f>
        <v>1654.8990352706314</v>
      </c>
      <c r="R3289" s="181">
        <f>Table1[[#This Row],[SumOfUnits]]*Table1[[#This Row],[Actuarial Factor 6/13/22]]</f>
        <v>38.588614313904145</v>
      </c>
    </row>
    <row r="3290" spans="1:18" x14ac:dyDescent="0.2">
      <c r="A3290" s="179" t="s">
        <v>143</v>
      </c>
      <c r="B3290" s="179" t="s">
        <v>635</v>
      </c>
      <c r="C3290" s="179" t="s">
        <v>421</v>
      </c>
      <c r="D3290" s="179" t="s">
        <v>185</v>
      </c>
      <c r="E3290" s="179" t="s">
        <v>795</v>
      </c>
      <c r="F3290" s="37">
        <v>1637.81</v>
      </c>
      <c r="G3290" s="179">
        <v>13</v>
      </c>
      <c r="H3290" s="179">
        <v>13</v>
      </c>
      <c r="I3290" s="37">
        <f>Table1[[#This Row],[SumOfPaid]]*Table1[[#This Row],[Actuarial Factor 6/13/22]]</f>
        <v>1895.4710465486876</v>
      </c>
      <c r="J3290" s="33">
        <v>1.1573204746269028</v>
      </c>
      <c r="K3290" s="180" t="s">
        <v>241</v>
      </c>
      <c r="L3290" s="180" t="s">
        <v>805</v>
      </c>
      <c r="M3290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290" s="181" t="str">
        <f>IFERROR(IF(Table1[[#This Row],[Medicare Rate in CR]]&gt;0,"Y","N"),"N")</f>
        <v>Y</v>
      </c>
      <c r="O3290" s="40">
        <f>Table1[[#This Row],[Medicare Rate in CR]]*Table1[[#This Row],[SumOfUnits]]*Table1[[#This Row],[Actuarial Factor 6/13/22]]</f>
        <v>2548.1997942382609</v>
      </c>
      <c r="P329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2548.1997942382609</v>
      </c>
      <c r="Q3290" s="40">
        <f>Table1[[#This Row],[Trended Medicare Pricing for all RHCs]]-Table1[[#This Row],[SumOfSFY23 Estimated Payment 6/13/2022]]</f>
        <v>652.72874768957331</v>
      </c>
      <c r="R3290" s="181">
        <f>Table1[[#This Row],[SumOfUnits]]*Table1[[#This Row],[Actuarial Factor 6/13/22]]</f>
        <v>15.045166170149736</v>
      </c>
    </row>
    <row r="3291" spans="1:18" x14ac:dyDescent="0.2">
      <c r="A3291" s="179" t="s">
        <v>143</v>
      </c>
      <c r="B3291" s="179" t="s">
        <v>635</v>
      </c>
      <c r="C3291" s="179" t="s">
        <v>426</v>
      </c>
      <c r="D3291" s="179" t="s">
        <v>184</v>
      </c>
      <c r="E3291" s="179" t="s">
        <v>786</v>
      </c>
      <c r="F3291" s="37">
        <v>125.84</v>
      </c>
      <c r="G3291" s="179">
        <v>1</v>
      </c>
      <c r="H3291" s="179">
        <v>1</v>
      </c>
      <c r="I3291" s="37">
        <f>Table1[[#This Row],[SumOfPaid]]*Table1[[#This Row],[Actuarial Factor 6/13/22]]</f>
        <v>179.68513688090405</v>
      </c>
      <c r="J3291" s="33">
        <v>1.4278857031222509</v>
      </c>
      <c r="K3291" s="180" t="s">
        <v>241</v>
      </c>
      <c r="L3291" s="180" t="s">
        <v>805</v>
      </c>
      <c r="M3291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291" s="181" t="str">
        <f>IFERROR(IF(Table1[[#This Row],[Medicare Rate in CR]]&gt;0,"Y","N"),"N")</f>
        <v>Y</v>
      </c>
      <c r="O3291" s="40">
        <f>Table1[[#This Row],[Medicare Rate in CR]]*Table1[[#This Row],[SumOfUnits]]*Table1[[#This Row],[Actuarial Factor 6/13/22]]</f>
        <v>241.84100153781566</v>
      </c>
      <c r="P329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241.84100153781566</v>
      </c>
      <c r="Q3291" s="40">
        <f>Table1[[#This Row],[Trended Medicare Pricing for all RHCs]]-Table1[[#This Row],[SumOfSFY23 Estimated Payment 6/13/2022]]</f>
        <v>62.155864656911604</v>
      </c>
      <c r="R3291" s="181">
        <f>Table1[[#This Row],[SumOfUnits]]*Table1[[#This Row],[Actuarial Factor 6/13/22]]</f>
        <v>1.4278857031222509</v>
      </c>
    </row>
    <row r="3292" spans="1:18" x14ac:dyDescent="0.2">
      <c r="A3292" s="179" t="s">
        <v>143</v>
      </c>
      <c r="B3292" s="179" t="s">
        <v>635</v>
      </c>
      <c r="C3292" s="179" t="s">
        <v>413</v>
      </c>
      <c r="D3292" s="179" t="s">
        <v>184</v>
      </c>
      <c r="E3292" s="179" t="s">
        <v>786</v>
      </c>
      <c r="F3292" s="37">
        <v>125.84</v>
      </c>
      <c r="G3292" s="179">
        <v>1</v>
      </c>
      <c r="H3292" s="179">
        <v>1</v>
      </c>
      <c r="I3292" s="37">
        <f>Table1[[#This Row],[SumOfPaid]]*Table1[[#This Row],[Actuarial Factor 6/13/22]]</f>
        <v>178.86871278448925</v>
      </c>
      <c r="J3292" s="33">
        <v>1.4213979083319235</v>
      </c>
      <c r="K3292" s="180" t="s">
        <v>241</v>
      </c>
      <c r="L3292" s="180" t="s">
        <v>805</v>
      </c>
      <c r="M3292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292" s="181" t="str">
        <f>IFERROR(IF(Table1[[#This Row],[Medicare Rate in CR]]&gt;0,"Y","N"),"N")</f>
        <v>Y</v>
      </c>
      <c r="O3292" s="40">
        <f>Table1[[#This Row],[Medicare Rate in CR]]*Table1[[#This Row],[SumOfUnits]]*Table1[[#This Row],[Actuarial Factor 6/13/22]]</f>
        <v>240.74216373417789</v>
      </c>
      <c r="P329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240.74216373417789</v>
      </c>
      <c r="Q3292" s="40">
        <f>Table1[[#This Row],[Trended Medicare Pricing for all RHCs]]-Table1[[#This Row],[SumOfSFY23 Estimated Payment 6/13/2022]]</f>
        <v>61.873450949688646</v>
      </c>
      <c r="R3292" s="181">
        <f>Table1[[#This Row],[SumOfUnits]]*Table1[[#This Row],[Actuarial Factor 6/13/22]]</f>
        <v>1.4213979083319235</v>
      </c>
    </row>
    <row r="3293" spans="1:18" x14ac:dyDescent="0.2">
      <c r="A3293" s="179" t="s">
        <v>143</v>
      </c>
      <c r="B3293" s="179" t="s">
        <v>635</v>
      </c>
      <c r="C3293" s="179" t="s">
        <v>413</v>
      </c>
      <c r="D3293" s="179" t="s">
        <v>184</v>
      </c>
      <c r="E3293" s="179" t="s">
        <v>790</v>
      </c>
      <c r="F3293" s="37">
        <v>251.68</v>
      </c>
      <c r="G3293" s="179">
        <v>2</v>
      </c>
      <c r="H3293" s="179">
        <v>2</v>
      </c>
      <c r="I3293" s="37">
        <f>Table1[[#This Row],[SumOfPaid]]*Table1[[#This Row],[Actuarial Factor 6/13/22]]</f>
        <v>541.60988152872994</v>
      </c>
      <c r="J3293" s="33">
        <v>2.1519782323932373</v>
      </c>
      <c r="K3293" s="180" t="s">
        <v>241</v>
      </c>
      <c r="L3293" s="180" t="s">
        <v>805</v>
      </c>
      <c r="M3293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293" s="181" t="str">
        <f>IFERROR(IF(Table1[[#This Row],[Medicare Rate in CR]]&gt;0,"Y","N"),"N")</f>
        <v>Y</v>
      </c>
      <c r="O3293" s="40">
        <f>Table1[[#This Row],[Medicare Rate in CR]]*Table1[[#This Row],[SumOfUnits]]*Table1[[#This Row],[Actuarial Factor 6/13/22]]</f>
        <v>728.96110644088526</v>
      </c>
      <c r="P329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728.96110644088526</v>
      </c>
      <c r="Q3293" s="40">
        <f>Table1[[#This Row],[Trended Medicare Pricing for all RHCs]]-Table1[[#This Row],[SumOfSFY23 Estimated Payment 6/13/2022]]</f>
        <v>187.35122491215532</v>
      </c>
      <c r="R3293" s="181">
        <f>Table1[[#This Row],[SumOfUnits]]*Table1[[#This Row],[Actuarial Factor 6/13/22]]</f>
        <v>4.3039564647864745</v>
      </c>
    </row>
    <row r="3294" spans="1:18" x14ac:dyDescent="0.2">
      <c r="A3294" s="179" t="s">
        <v>143</v>
      </c>
      <c r="B3294" s="179" t="s">
        <v>635</v>
      </c>
      <c r="C3294" s="179" t="s">
        <v>413</v>
      </c>
      <c r="D3294" s="179" t="s">
        <v>185</v>
      </c>
      <c r="E3294" s="179" t="s">
        <v>795</v>
      </c>
      <c r="F3294" s="37">
        <v>225</v>
      </c>
      <c r="G3294" s="179">
        <v>2</v>
      </c>
      <c r="H3294" s="179">
        <v>2</v>
      </c>
      <c r="I3294" s="37">
        <f>Table1[[#This Row],[SumOfPaid]]*Table1[[#This Row],[Actuarial Factor 6/13/22]]</f>
        <v>271.98137027776215</v>
      </c>
      <c r="J3294" s="33">
        <v>1.2088060901233872</v>
      </c>
      <c r="K3294" s="180" t="s">
        <v>241</v>
      </c>
      <c r="L3294" s="180" t="s">
        <v>805</v>
      </c>
      <c r="M3294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294" s="181" t="str">
        <f>IFERROR(IF(Table1[[#This Row],[Medicare Rate in CR]]&gt;0,"Y","N"),"N")</f>
        <v>Y</v>
      </c>
      <c r="O3294" s="40">
        <f>Table1[[#This Row],[Medicare Rate in CR]]*Table1[[#This Row],[SumOfUnits]]*Table1[[#This Row],[Actuarial Factor 6/13/22]]</f>
        <v>409.47097496839621</v>
      </c>
      <c r="P329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409.47097496839621</v>
      </c>
      <c r="Q3294" s="40">
        <f>Table1[[#This Row],[Trended Medicare Pricing for all RHCs]]-Table1[[#This Row],[SumOfSFY23 Estimated Payment 6/13/2022]]</f>
        <v>137.48960469063405</v>
      </c>
      <c r="R3294" s="181">
        <f>Table1[[#This Row],[SumOfUnits]]*Table1[[#This Row],[Actuarial Factor 6/13/22]]</f>
        <v>2.4176121802467745</v>
      </c>
    </row>
    <row r="3295" spans="1:18" x14ac:dyDescent="0.2">
      <c r="A3295" s="179" t="s">
        <v>143</v>
      </c>
      <c r="B3295" s="179" t="s">
        <v>635</v>
      </c>
      <c r="C3295" s="179" t="s">
        <v>408</v>
      </c>
      <c r="D3295" s="179" t="s">
        <v>184</v>
      </c>
      <c r="E3295" s="179" t="s">
        <v>788</v>
      </c>
      <c r="F3295" s="37">
        <v>503.36</v>
      </c>
      <c r="G3295" s="179">
        <v>4</v>
      </c>
      <c r="H3295" s="179">
        <v>4</v>
      </c>
      <c r="I3295" s="37">
        <f>Table1[[#This Row],[SumOfPaid]]*Table1[[#This Row],[Actuarial Factor 6/13/22]]</f>
        <v>1031.1516255165989</v>
      </c>
      <c r="J3295" s="33">
        <v>2.0485370818432114</v>
      </c>
      <c r="K3295" s="180" t="s">
        <v>241</v>
      </c>
      <c r="L3295" s="180" t="s">
        <v>805</v>
      </c>
      <c r="M3295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295" s="181" t="str">
        <f>IFERROR(IF(Table1[[#This Row],[Medicare Rate in CR]]&gt;0,"Y","N"),"N")</f>
        <v>Y</v>
      </c>
      <c r="O3295" s="40">
        <f>Table1[[#This Row],[Medicare Rate in CR]]*Table1[[#This Row],[SumOfUnits]]*Table1[[#This Row],[Actuarial Factor 6/13/22]]</f>
        <v>1387.8429022071389</v>
      </c>
      <c r="P329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1387.8429022071389</v>
      </c>
      <c r="Q3295" s="40">
        <f>Table1[[#This Row],[Trended Medicare Pricing for all RHCs]]-Table1[[#This Row],[SumOfSFY23 Estimated Payment 6/13/2022]]</f>
        <v>356.69127669054001</v>
      </c>
      <c r="R3295" s="181">
        <f>Table1[[#This Row],[SumOfUnits]]*Table1[[#This Row],[Actuarial Factor 6/13/22]]</f>
        <v>8.1941483273728455</v>
      </c>
    </row>
    <row r="3296" spans="1:18" x14ac:dyDescent="0.2">
      <c r="A3296" s="179" t="s">
        <v>143</v>
      </c>
      <c r="B3296" s="179" t="s">
        <v>635</v>
      </c>
      <c r="C3296" s="179" t="s">
        <v>408</v>
      </c>
      <c r="D3296" s="179" t="s">
        <v>184</v>
      </c>
      <c r="E3296" s="179" t="s">
        <v>787</v>
      </c>
      <c r="F3296" s="37">
        <v>125.84</v>
      </c>
      <c r="G3296" s="179">
        <v>1</v>
      </c>
      <c r="H3296" s="179">
        <v>1</v>
      </c>
      <c r="I3296" s="37">
        <f>Table1[[#This Row],[SumOfPaid]]*Table1[[#This Row],[Actuarial Factor 6/13/22]]</f>
        <v>164.12356407465165</v>
      </c>
      <c r="J3296" s="33">
        <v>1.3042241264673526</v>
      </c>
      <c r="K3296" s="180" t="s">
        <v>241</v>
      </c>
      <c r="L3296" s="180" t="s">
        <v>805</v>
      </c>
      <c r="M3296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296" s="181" t="str">
        <f>IFERROR(IF(Table1[[#This Row],[Medicare Rate in CR]]&gt;0,"Y","N"),"N")</f>
        <v>Y</v>
      </c>
      <c r="O3296" s="40">
        <f>Table1[[#This Row],[Medicare Rate in CR]]*Table1[[#This Row],[SumOfUnits]]*Table1[[#This Row],[Actuarial Factor 6/13/22]]</f>
        <v>220.89644029977552</v>
      </c>
      <c r="P329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220.89644029977552</v>
      </c>
      <c r="Q3296" s="40">
        <f>Table1[[#This Row],[Trended Medicare Pricing for all RHCs]]-Table1[[#This Row],[SumOfSFY23 Estimated Payment 6/13/2022]]</f>
        <v>56.772876225123866</v>
      </c>
      <c r="R3296" s="181">
        <f>Table1[[#This Row],[SumOfUnits]]*Table1[[#This Row],[Actuarial Factor 6/13/22]]</f>
        <v>1.3042241264673526</v>
      </c>
    </row>
    <row r="3297" spans="1:18" x14ac:dyDescent="0.2">
      <c r="A3297" s="179" t="s">
        <v>143</v>
      </c>
      <c r="B3297" s="179" t="s">
        <v>635</v>
      </c>
      <c r="C3297" s="179" t="s">
        <v>424</v>
      </c>
      <c r="D3297" s="179" t="s">
        <v>185</v>
      </c>
      <c r="E3297" s="179" t="s">
        <v>797</v>
      </c>
      <c r="F3297" s="37">
        <v>1910</v>
      </c>
      <c r="G3297" s="179">
        <v>11</v>
      </c>
      <c r="H3297" s="179">
        <v>11</v>
      </c>
      <c r="I3297" s="37">
        <f>Table1[[#This Row],[SumOfPaid]]*Table1[[#This Row],[Actuarial Factor 6/13/22]]</f>
        <v>1728.3333577461224</v>
      </c>
      <c r="J3297" s="33">
        <v>0.90488657473618972</v>
      </c>
      <c r="K3297" s="180" t="s">
        <v>241</v>
      </c>
      <c r="L3297" s="180" t="s">
        <v>805</v>
      </c>
      <c r="M3297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297" s="181" t="str">
        <f>IFERROR(IF(Table1[[#This Row],[Medicare Rate in CR]]&gt;0,"Y","N"),"N")</f>
        <v>Y</v>
      </c>
      <c r="O3297" s="40">
        <f>Table1[[#This Row],[Medicare Rate in CR]]*Table1[[#This Row],[SumOfUnits]]*Table1[[#This Row],[Actuarial Factor 6/13/22]]</f>
        <v>1685.8670307937532</v>
      </c>
      <c r="P329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1685.8670307937532</v>
      </c>
      <c r="Q3297" s="40">
        <f>Table1[[#This Row],[Trended Medicare Pricing for all RHCs]]-Table1[[#This Row],[SumOfSFY23 Estimated Payment 6/13/2022]]</f>
        <v>-42.466326952369172</v>
      </c>
      <c r="R3297" s="181">
        <f>Table1[[#This Row],[SumOfUnits]]*Table1[[#This Row],[Actuarial Factor 6/13/22]]</f>
        <v>9.9537523220980866</v>
      </c>
    </row>
    <row r="3298" spans="1:18" x14ac:dyDescent="0.2">
      <c r="A3298" s="179" t="s">
        <v>143</v>
      </c>
      <c r="B3298" s="179" t="s">
        <v>635</v>
      </c>
      <c r="C3298" s="179" t="s">
        <v>381</v>
      </c>
      <c r="D3298" s="179" t="s">
        <v>184</v>
      </c>
      <c r="E3298" s="179" t="s">
        <v>792</v>
      </c>
      <c r="F3298" s="37">
        <v>10383.14</v>
      </c>
      <c r="G3298" s="179">
        <v>82</v>
      </c>
      <c r="H3298" s="179">
        <v>82</v>
      </c>
      <c r="I3298" s="37">
        <f>Table1[[#This Row],[SumOfPaid]]*Table1[[#This Row],[Actuarial Factor 6/13/22]]</f>
        <v>14733.024764938118</v>
      </c>
      <c r="J3298" s="33">
        <v>1.4189373123099678</v>
      </c>
      <c r="K3298" s="180" t="s">
        <v>241</v>
      </c>
      <c r="L3298" s="180" t="s">
        <v>805</v>
      </c>
      <c r="M3298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298" s="181" t="str">
        <f>IFERROR(IF(Table1[[#This Row],[Medicare Rate in CR]]&gt;0,"Y","N"),"N")</f>
        <v>Y</v>
      </c>
      <c r="O3298" s="40">
        <f>Table1[[#This Row],[Medicare Rate in CR]]*Table1[[#This Row],[SumOfUnits]]*Table1[[#This Row],[Actuarial Factor 6/13/22]]</f>
        <v>19706.68383204702</v>
      </c>
      <c r="P329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19706.68383204702</v>
      </c>
      <c r="Q3298" s="40">
        <f>Table1[[#This Row],[Trended Medicare Pricing for all RHCs]]-Table1[[#This Row],[SumOfSFY23 Estimated Payment 6/13/2022]]</f>
        <v>4973.6590671089016</v>
      </c>
      <c r="R3298" s="181">
        <f>Table1[[#This Row],[SumOfUnits]]*Table1[[#This Row],[Actuarial Factor 6/13/22]]</f>
        <v>116.35285960941735</v>
      </c>
    </row>
    <row r="3299" spans="1:18" x14ac:dyDescent="0.2">
      <c r="A3299" s="179" t="s">
        <v>143</v>
      </c>
      <c r="B3299" s="179" t="s">
        <v>635</v>
      </c>
      <c r="C3299" s="179" t="s">
        <v>381</v>
      </c>
      <c r="D3299" s="179" t="s">
        <v>184</v>
      </c>
      <c r="E3299" s="179" t="s">
        <v>786</v>
      </c>
      <c r="F3299" s="37">
        <v>71024.549999999901</v>
      </c>
      <c r="G3299" s="179">
        <v>563</v>
      </c>
      <c r="H3299" s="179">
        <v>563</v>
      </c>
      <c r="I3299" s="37">
        <f>Table1[[#This Row],[SumOfPaid]]*Table1[[#This Row],[Actuarial Factor 6/13/22]]</f>
        <v>96453.602343462582</v>
      </c>
      <c r="J3299" s="33">
        <v>1.3580318684660828</v>
      </c>
      <c r="K3299" s="180" t="s">
        <v>241</v>
      </c>
      <c r="L3299" s="180" t="s">
        <v>805</v>
      </c>
      <c r="M3299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299" s="181" t="str">
        <f>IFERROR(IF(Table1[[#This Row],[Medicare Rate in CR]]&gt;0,"Y","N"),"N")</f>
        <v>Y</v>
      </c>
      <c r="O3299" s="40">
        <f>Table1[[#This Row],[Medicare Rate in CR]]*Table1[[#This Row],[SumOfUnits]]*Table1[[#This Row],[Actuarial Factor 6/13/22]]</f>
        <v>129495.54980746255</v>
      </c>
      <c r="P329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129495.54980746255</v>
      </c>
      <c r="Q3299" s="40">
        <f>Table1[[#This Row],[Trended Medicare Pricing for all RHCs]]-Table1[[#This Row],[SumOfSFY23 Estimated Payment 6/13/2022]]</f>
        <v>33041.947463999968</v>
      </c>
      <c r="R3299" s="181">
        <f>Table1[[#This Row],[SumOfUnits]]*Table1[[#This Row],[Actuarial Factor 6/13/22]]</f>
        <v>764.57194194640465</v>
      </c>
    </row>
    <row r="3300" spans="1:18" x14ac:dyDescent="0.2">
      <c r="A3300" s="179" t="s">
        <v>143</v>
      </c>
      <c r="B3300" s="179" t="s">
        <v>635</v>
      </c>
      <c r="C3300" s="179" t="s">
        <v>381</v>
      </c>
      <c r="D3300" s="179" t="s">
        <v>184</v>
      </c>
      <c r="E3300" s="179" t="s">
        <v>790</v>
      </c>
      <c r="F3300" s="37">
        <v>36116.150000000009</v>
      </c>
      <c r="G3300" s="179">
        <v>288</v>
      </c>
      <c r="H3300" s="179">
        <v>288</v>
      </c>
      <c r="I3300" s="37">
        <f>Table1[[#This Row],[SumOfPaid]]*Table1[[#This Row],[Actuarial Factor 6/13/22]]</f>
        <v>73968.4681949066</v>
      </c>
      <c r="J3300" s="33">
        <v>2.048071795994495</v>
      </c>
      <c r="K3300" s="180" t="s">
        <v>241</v>
      </c>
      <c r="L3300" s="180" t="s">
        <v>805</v>
      </c>
      <c r="M3300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00" s="181" t="str">
        <f>IFERROR(IF(Table1[[#This Row],[Medicare Rate in CR]]&gt;0,"Y","N"),"N")</f>
        <v>Y</v>
      </c>
      <c r="O3300" s="40">
        <f>Table1[[#This Row],[Medicare Rate in CR]]*Table1[[#This Row],[SumOfUnits]]*Table1[[#This Row],[Actuarial Factor 6/13/22]]</f>
        <v>99901.992985225224</v>
      </c>
      <c r="P330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99901.992985225224</v>
      </c>
      <c r="Q3300" s="40">
        <f>Table1[[#This Row],[Trended Medicare Pricing for all RHCs]]-Table1[[#This Row],[SumOfSFY23 Estimated Payment 6/13/2022]]</f>
        <v>25933.524790318625</v>
      </c>
      <c r="R3300" s="181">
        <f>Table1[[#This Row],[SumOfUnits]]*Table1[[#This Row],[Actuarial Factor 6/13/22]]</f>
        <v>589.84467724641456</v>
      </c>
    </row>
    <row r="3301" spans="1:18" x14ac:dyDescent="0.2">
      <c r="A3301" s="179" t="s">
        <v>143</v>
      </c>
      <c r="B3301" s="179" t="s">
        <v>635</v>
      </c>
      <c r="C3301" s="179" t="s">
        <v>381</v>
      </c>
      <c r="D3301" s="179" t="s">
        <v>184</v>
      </c>
      <c r="E3301" s="179" t="s">
        <v>793</v>
      </c>
      <c r="F3301" s="37">
        <v>377.52</v>
      </c>
      <c r="G3301" s="179">
        <v>3</v>
      </c>
      <c r="H3301" s="179">
        <v>3</v>
      </c>
      <c r="I3301" s="37">
        <f>Table1[[#This Row],[SumOfPaid]]*Table1[[#This Row],[Actuarial Factor 6/13/22]]</f>
        <v>773.18806442384175</v>
      </c>
      <c r="J3301" s="33">
        <v>2.048071795994495</v>
      </c>
      <c r="K3301" s="180" t="s">
        <v>241</v>
      </c>
      <c r="L3301" s="180" t="s">
        <v>805</v>
      </c>
      <c r="M3301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01" s="181" t="str">
        <f>IFERROR(IF(Table1[[#This Row],[Medicare Rate in CR]]&gt;0,"Y","N"),"N")</f>
        <v>Y</v>
      </c>
      <c r="O3301" s="40">
        <f>Table1[[#This Row],[Medicare Rate in CR]]*Table1[[#This Row],[SumOfUnits]]*Table1[[#This Row],[Actuarial Factor 6/13/22]]</f>
        <v>1040.6457602627629</v>
      </c>
      <c r="P330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1040.6457602627629</v>
      </c>
      <c r="Q3301" s="40">
        <f>Table1[[#This Row],[Trended Medicare Pricing for all RHCs]]-Table1[[#This Row],[SumOfSFY23 Estimated Payment 6/13/2022]]</f>
        <v>267.45769583892115</v>
      </c>
      <c r="R3301" s="181">
        <f>Table1[[#This Row],[SumOfUnits]]*Table1[[#This Row],[Actuarial Factor 6/13/22]]</f>
        <v>6.1442153879834844</v>
      </c>
    </row>
    <row r="3302" spans="1:18" x14ac:dyDescent="0.2">
      <c r="A3302" s="179" t="s">
        <v>143</v>
      </c>
      <c r="B3302" s="179" t="s">
        <v>635</v>
      </c>
      <c r="C3302" s="179" t="s">
        <v>381</v>
      </c>
      <c r="D3302" s="179" t="s">
        <v>184</v>
      </c>
      <c r="E3302" s="179" t="s">
        <v>789</v>
      </c>
      <c r="F3302" s="37">
        <v>107378.5300000002</v>
      </c>
      <c r="G3302" s="179">
        <v>862</v>
      </c>
      <c r="H3302" s="179">
        <v>862</v>
      </c>
      <c r="I3302" s="37">
        <f>Table1[[#This Row],[SumOfPaid]]*Table1[[#This Row],[Actuarial Factor 6/13/22]]</f>
        <v>159601.12145064742</v>
      </c>
      <c r="J3302" s="33">
        <v>1.4863410911906423</v>
      </c>
      <c r="K3302" s="180" t="s">
        <v>241</v>
      </c>
      <c r="L3302" s="180" t="s">
        <v>805</v>
      </c>
      <c r="M3302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02" s="181" t="str">
        <f>IFERROR(IF(Table1[[#This Row],[Medicare Rate in CR]]&gt;0,"Y","N"),"N")</f>
        <v>Y</v>
      </c>
      <c r="O3302" s="40">
        <f>Table1[[#This Row],[Medicare Rate in CR]]*Table1[[#This Row],[SumOfUnits]]*Table1[[#This Row],[Actuarial Factor 6/13/22]]</f>
        <v>217001.25111009474</v>
      </c>
      <c r="P330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217001.25111009474</v>
      </c>
      <c r="Q3302" s="40">
        <f>Table1[[#This Row],[Trended Medicare Pricing for all RHCs]]-Table1[[#This Row],[SumOfSFY23 Estimated Payment 6/13/2022]]</f>
        <v>57400.129659447324</v>
      </c>
      <c r="R3302" s="181">
        <f>Table1[[#This Row],[SumOfUnits]]*Table1[[#This Row],[Actuarial Factor 6/13/22]]</f>
        <v>1281.2260206063336</v>
      </c>
    </row>
    <row r="3303" spans="1:18" x14ac:dyDescent="0.2">
      <c r="A3303" s="179" t="s">
        <v>143</v>
      </c>
      <c r="B3303" s="179" t="s">
        <v>635</v>
      </c>
      <c r="C3303" s="179" t="s">
        <v>381</v>
      </c>
      <c r="D3303" s="179" t="s">
        <v>184</v>
      </c>
      <c r="E3303" s="179" t="s">
        <v>791</v>
      </c>
      <c r="F3303" s="37">
        <v>54439.8299999999</v>
      </c>
      <c r="G3303" s="179">
        <v>433</v>
      </c>
      <c r="H3303" s="179">
        <v>433</v>
      </c>
      <c r="I3303" s="37">
        <f>Table1[[#This Row],[SumOfPaid]]*Table1[[#This Row],[Actuarial Factor 6/13/22]]</f>
        <v>88079.888319338585</v>
      </c>
      <c r="J3303" s="33">
        <v>1.6179309949964713</v>
      </c>
      <c r="K3303" s="180" t="s">
        <v>241</v>
      </c>
      <c r="L3303" s="180" t="s">
        <v>805</v>
      </c>
      <c r="M3303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03" s="181" t="str">
        <f>IFERROR(IF(Table1[[#This Row],[Medicare Rate in CR]]&gt;0,"Y","N"),"N")</f>
        <v>Y</v>
      </c>
      <c r="O3303" s="40">
        <f>Table1[[#This Row],[Medicare Rate in CR]]*Table1[[#This Row],[SumOfUnits]]*Table1[[#This Row],[Actuarial Factor 6/13/22]]</f>
        <v>118654.54514556518</v>
      </c>
      <c r="P330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118654.54514556518</v>
      </c>
      <c r="Q3303" s="40">
        <f>Table1[[#This Row],[Trended Medicare Pricing for all RHCs]]-Table1[[#This Row],[SumOfSFY23 Estimated Payment 6/13/2022]]</f>
        <v>30574.656826226594</v>
      </c>
      <c r="R3303" s="181">
        <f>Table1[[#This Row],[SumOfUnits]]*Table1[[#This Row],[Actuarial Factor 6/13/22]]</f>
        <v>700.56412083347209</v>
      </c>
    </row>
    <row r="3304" spans="1:18" x14ac:dyDescent="0.2">
      <c r="A3304" s="179" t="s">
        <v>143</v>
      </c>
      <c r="B3304" s="179" t="s">
        <v>635</v>
      </c>
      <c r="C3304" s="179" t="s">
        <v>381</v>
      </c>
      <c r="D3304" s="179" t="s">
        <v>184</v>
      </c>
      <c r="E3304" s="179" t="s">
        <v>788</v>
      </c>
      <c r="F3304" s="37">
        <v>39794.31</v>
      </c>
      <c r="G3304" s="179">
        <v>315</v>
      </c>
      <c r="H3304" s="179">
        <v>315</v>
      </c>
      <c r="I3304" s="37">
        <f>Table1[[#This Row],[SumOfPaid]]*Table1[[#This Row],[Actuarial Factor 6/13/22]]</f>
        <v>73009.470032064113</v>
      </c>
      <c r="J3304" s="33">
        <v>1.8346710882049249</v>
      </c>
      <c r="K3304" s="180" t="s">
        <v>241</v>
      </c>
      <c r="L3304" s="180" t="s">
        <v>805</v>
      </c>
      <c r="M3304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04" s="181" t="str">
        <f>IFERROR(IF(Table1[[#This Row],[Medicare Rate in CR]]&gt;0,"Y","N"),"N")</f>
        <v>Y</v>
      </c>
      <c r="O3304" s="40">
        <f>Table1[[#This Row],[Medicare Rate in CR]]*Table1[[#This Row],[SumOfUnits]]*Table1[[#This Row],[Actuarial Factor 6/13/22]]</f>
        <v>97882.54629591947</v>
      </c>
      <c r="P330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97882.54629591947</v>
      </c>
      <c r="Q3304" s="40">
        <f>Table1[[#This Row],[Trended Medicare Pricing for all RHCs]]-Table1[[#This Row],[SumOfSFY23 Estimated Payment 6/13/2022]]</f>
        <v>24873.076263855357</v>
      </c>
      <c r="R3304" s="181">
        <f>Table1[[#This Row],[SumOfUnits]]*Table1[[#This Row],[Actuarial Factor 6/13/22]]</f>
        <v>577.92139278455136</v>
      </c>
    </row>
    <row r="3305" spans="1:18" x14ac:dyDescent="0.2">
      <c r="A3305" s="179" t="s">
        <v>143</v>
      </c>
      <c r="B3305" s="179" t="s">
        <v>635</v>
      </c>
      <c r="C3305" s="179" t="s">
        <v>381</v>
      </c>
      <c r="D3305" s="179" t="s">
        <v>184</v>
      </c>
      <c r="E3305" s="179" t="s">
        <v>787</v>
      </c>
      <c r="F3305" s="37">
        <v>54119.86</v>
      </c>
      <c r="G3305" s="179">
        <v>429</v>
      </c>
      <c r="H3305" s="179">
        <v>429</v>
      </c>
      <c r="I3305" s="37">
        <f>Table1[[#This Row],[SumOfPaid]]*Table1[[#This Row],[Actuarial Factor 6/13/22]]</f>
        <v>65495.284948805369</v>
      </c>
      <c r="J3305" s="33">
        <v>1.210189474784402</v>
      </c>
      <c r="K3305" s="180" t="s">
        <v>241</v>
      </c>
      <c r="L3305" s="180" t="s">
        <v>805</v>
      </c>
      <c r="M3305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05" s="181" t="str">
        <f>IFERROR(IF(Table1[[#This Row],[Medicare Rate in CR]]&gt;0,"Y","N"),"N")</f>
        <v>Y</v>
      </c>
      <c r="O3305" s="40">
        <f>Table1[[#This Row],[Medicare Rate in CR]]*Table1[[#This Row],[SumOfUnits]]*Table1[[#This Row],[Actuarial Factor 6/13/22]]</f>
        <v>87932.040486676444</v>
      </c>
      <c r="P330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87932.040486676444</v>
      </c>
      <c r="Q3305" s="40">
        <f>Table1[[#This Row],[Trended Medicare Pricing for all RHCs]]-Table1[[#This Row],[SumOfSFY23 Estimated Payment 6/13/2022]]</f>
        <v>22436.755537871075</v>
      </c>
      <c r="R3305" s="181">
        <f>Table1[[#This Row],[SumOfUnits]]*Table1[[#This Row],[Actuarial Factor 6/13/22]]</f>
        <v>519.17128468250849</v>
      </c>
    </row>
    <row r="3306" spans="1:18" x14ac:dyDescent="0.2">
      <c r="A3306" s="179" t="s">
        <v>143</v>
      </c>
      <c r="B3306" s="179" t="s">
        <v>635</v>
      </c>
      <c r="C3306" s="179" t="s">
        <v>381</v>
      </c>
      <c r="D3306" s="179" t="s">
        <v>2</v>
      </c>
      <c r="E3306" s="179" t="s">
        <v>802</v>
      </c>
      <c r="F3306" s="37">
        <v>127.73</v>
      </c>
      <c r="G3306" s="179">
        <v>1</v>
      </c>
      <c r="H3306" s="179">
        <v>1</v>
      </c>
      <c r="I3306" s="37">
        <f>Table1[[#This Row],[SumOfPaid]]*Table1[[#This Row],[Actuarial Factor 6/13/22]]</f>
        <v>167.78553124583397</v>
      </c>
      <c r="J3306" s="33">
        <v>1.3135953280030843</v>
      </c>
      <c r="K3306" s="180" t="s">
        <v>241</v>
      </c>
      <c r="L3306" s="180" t="s">
        <v>805</v>
      </c>
      <c r="M3306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06" s="181" t="str">
        <f>IFERROR(IF(Table1[[#This Row],[Medicare Rate in CR]]&gt;0,"Y","N"),"N")</f>
        <v>Y</v>
      </c>
      <c r="O3306" s="40">
        <f>Table1[[#This Row],[Medicare Rate in CR]]*Table1[[#This Row],[SumOfUnits]]*Table1[[#This Row],[Actuarial Factor 6/13/22]]</f>
        <v>222.4836407038824</v>
      </c>
      <c r="P330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222.4836407038824</v>
      </c>
      <c r="Q3306" s="40">
        <f>Table1[[#This Row],[Trended Medicare Pricing for all RHCs]]-Table1[[#This Row],[SumOfSFY23 Estimated Payment 6/13/2022]]</f>
        <v>54.698109458048435</v>
      </c>
      <c r="R3306" s="181">
        <f>Table1[[#This Row],[SumOfUnits]]*Table1[[#This Row],[Actuarial Factor 6/13/22]]</f>
        <v>1.3135953280030843</v>
      </c>
    </row>
    <row r="3307" spans="1:18" x14ac:dyDescent="0.2">
      <c r="A3307" s="179" t="s">
        <v>143</v>
      </c>
      <c r="B3307" s="179" t="s">
        <v>635</v>
      </c>
      <c r="C3307" s="179" t="s">
        <v>381</v>
      </c>
      <c r="D3307" s="179" t="s">
        <v>2</v>
      </c>
      <c r="E3307" s="179" t="s">
        <v>801</v>
      </c>
      <c r="F3307" s="37">
        <v>190.81</v>
      </c>
      <c r="G3307" s="179">
        <v>2</v>
      </c>
      <c r="H3307" s="179">
        <v>2</v>
      </c>
      <c r="I3307" s="37">
        <f>Table1[[#This Row],[SumOfPaid]]*Table1[[#This Row],[Actuarial Factor 6/13/22]]</f>
        <v>267.80090386416271</v>
      </c>
      <c r="J3307" s="33">
        <v>1.4034951200888985</v>
      </c>
      <c r="K3307" s="180" t="s">
        <v>241</v>
      </c>
      <c r="L3307" s="180" t="s">
        <v>805</v>
      </c>
      <c r="M3307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07" s="181" t="str">
        <f>IFERROR(IF(Table1[[#This Row],[Medicare Rate in CR]]&gt;0,"Y","N"),"N")</f>
        <v>Y</v>
      </c>
      <c r="O3307" s="40">
        <f>Table1[[#This Row],[Medicare Rate in CR]]*Table1[[#This Row],[SumOfUnits]]*Table1[[#This Row],[Actuarial Factor 6/13/22]]</f>
        <v>475.41993697891348</v>
      </c>
      <c r="P330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475.41993697891348</v>
      </c>
      <c r="Q3307" s="40">
        <f>Table1[[#This Row],[Trended Medicare Pricing for all RHCs]]-Table1[[#This Row],[SumOfSFY23 Estimated Payment 6/13/2022]]</f>
        <v>207.61903311475078</v>
      </c>
      <c r="R3307" s="181">
        <f>Table1[[#This Row],[SumOfUnits]]*Table1[[#This Row],[Actuarial Factor 6/13/22]]</f>
        <v>2.8069902401777971</v>
      </c>
    </row>
    <row r="3308" spans="1:18" x14ac:dyDescent="0.2">
      <c r="A3308" s="179" t="s">
        <v>143</v>
      </c>
      <c r="B3308" s="179" t="s">
        <v>635</v>
      </c>
      <c r="C3308" s="179" t="s">
        <v>381</v>
      </c>
      <c r="D3308" s="179" t="s">
        <v>2</v>
      </c>
      <c r="E3308" s="179" t="s">
        <v>804</v>
      </c>
      <c r="F3308" s="37">
        <v>373.56</v>
      </c>
      <c r="G3308" s="179">
        <v>4</v>
      </c>
      <c r="H3308" s="179">
        <v>4</v>
      </c>
      <c r="I3308" s="37">
        <f>Table1[[#This Row],[SumOfPaid]]*Table1[[#This Row],[Actuarial Factor 6/13/22]]</f>
        <v>504.12961318289945</v>
      </c>
      <c r="J3308" s="33">
        <v>1.3495278219908433</v>
      </c>
      <c r="K3308" s="180" t="s">
        <v>241</v>
      </c>
      <c r="L3308" s="180" t="s">
        <v>805</v>
      </c>
      <c r="M3308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08" s="181" t="str">
        <f>IFERROR(IF(Table1[[#This Row],[Medicare Rate in CR]]&gt;0,"Y","N"),"N")</f>
        <v>Y</v>
      </c>
      <c r="O3308" s="40">
        <f>Table1[[#This Row],[Medicare Rate in CR]]*Table1[[#This Row],[SumOfUnits]]*Table1[[#This Row],[Actuarial Factor 6/13/22]]</f>
        <v>914.27810884235657</v>
      </c>
      <c r="P330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914.27810884235657</v>
      </c>
      <c r="Q3308" s="40">
        <f>Table1[[#This Row],[Trended Medicare Pricing for all RHCs]]-Table1[[#This Row],[SumOfSFY23 Estimated Payment 6/13/2022]]</f>
        <v>410.14849565945713</v>
      </c>
      <c r="R3308" s="181">
        <f>Table1[[#This Row],[SumOfUnits]]*Table1[[#This Row],[Actuarial Factor 6/13/22]]</f>
        <v>5.3981112879633733</v>
      </c>
    </row>
    <row r="3309" spans="1:18" x14ac:dyDescent="0.2">
      <c r="A3309" s="179" t="s">
        <v>143</v>
      </c>
      <c r="B3309" s="179" t="s">
        <v>635</v>
      </c>
      <c r="C3309" s="179" t="s">
        <v>381</v>
      </c>
      <c r="D3309" s="179" t="s">
        <v>2</v>
      </c>
      <c r="E3309" s="179" t="s">
        <v>800</v>
      </c>
      <c r="F3309" s="37">
        <v>2620.54</v>
      </c>
      <c r="G3309" s="179">
        <v>25</v>
      </c>
      <c r="H3309" s="179">
        <v>25</v>
      </c>
      <c r="I3309" s="37">
        <f>Table1[[#This Row],[SumOfPaid]]*Table1[[#This Row],[Actuarial Factor 6/13/22]]</f>
        <v>3447.9441109415429</v>
      </c>
      <c r="J3309" s="33">
        <v>1.3157380200040996</v>
      </c>
      <c r="K3309" s="180" t="s">
        <v>241</v>
      </c>
      <c r="L3309" s="180" t="s">
        <v>805</v>
      </c>
      <c r="M3309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09" s="181" t="str">
        <f>IFERROR(IF(Table1[[#This Row],[Medicare Rate in CR]]&gt;0,"Y","N"),"N")</f>
        <v>Y</v>
      </c>
      <c r="O3309" s="40">
        <f>Table1[[#This Row],[Medicare Rate in CR]]*Table1[[#This Row],[SumOfUnits]]*Table1[[#This Row],[Actuarial Factor 6/13/22]]</f>
        <v>5571.1637112023582</v>
      </c>
      <c r="P330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5571.1637112023582</v>
      </c>
      <c r="Q3309" s="40">
        <f>Table1[[#This Row],[Trended Medicare Pricing for all RHCs]]-Table1[[#This Row],[SumOfSFY23 Estimated Payment 6/13/2022]]</f>
        <v>2123.2196002608152</v>
      </c>
      <c r="R3309" s="181">
        <f>Table1[[#This Row],[SumOfUnits]]*Table1[[#This Row],[Actuarial Factor 6/13/22]]</f>
        <v>32.893450500102489</v>
      </c>
    </row>
    <row r="3310" spans="1:18" x14ac:dyDescent="0.2">
      <c r="A3310" s="179" t="s">
        <v>143</v>
      </c>
      <c r="B3310" s="179" t="s">
        <v>635</v>
      </c>
      <c r="C3310" s="179" t="s">
        <v>381</v>
      </c>
      <c r="D3310" s="179" t="s">
        <v>2</v>
      </c>
      <c r="E3310" s="179" t="s">
        <v>798</v>
      </c>
      <c r="F3310" s="37">
        <v>10415.48</v>
      </c>
      <c r="G3310" s="179">
        <v>103</v>
      </c>
      <c r="H3310" s="179">
        <v>92</v>
      </c>
      <c r="I3310" s="37">
        <f>Table1[[#This Row],[SumOfPaid]]*Table1[[#This Row],[Actuarial Factor 6/13/22]]</f>
        <v>15570.203304395432</v>
      </c>
      <c r="J3310" s="33">
        <v>1.4949098173483539</v>
      </c>
      <c r="K3310" s="180" t="s">
        <v>241</v>
      </c>
      <c r="L3310" s="180" t="s">
        <v>805</v>
      </c>
      <c r="M3310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10" s="181" t="str">
        <f>IFERROR(IF(Table1[[#This Row],[Medicare Rate in CR]]&gt;0,"Y","N"),"N")</f>
        <v>Y</v>
      </c>
      <c r="O3310" s="40">
        <f>Table1[[#This Row],[Medicare Rate in CR]]*Table1[[#This Row],[SumOfUnits]]*Table1[[#This Row],[Actuarial Factor 6/13/22]]</f>
        <v>26078.866203721944</v>
      </c>
      <c r="P331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26078.866203721944</v>
      </c>
      <c r="Q3310" s="40">
        <f>Table1[[#This Row],[Trended Medicare Pricing for all RHCs]]-Table1[[#This Row],[SumOfSFY23 Estimated Payment 6/13/2022]]</f>
        <v>10508.662899326511</v>
      </c>
      <c r="R3310" s="181">
        <f>Table1[[#This Row],[SumOfUnits]]*Table1[[#This Row],[Actuarial Factor 6/13/22]]</f>
        <v>153.97571118688046</v>
      </c>
    </row>
    <row r="3311" spans="1:18" x14ac:dyDescent="0.2">
      <c r="A3311" s="179" t="s">
        <v>143</v>
      </c>
      <c r="B3311" s="179" t="s">
        <v>635</v>
      </c>
      <c r="C3311" s="179" t="s">
        <v>381</v>
      </c>
      <c r="D3311" s="179" t="s">
        <v>2</v>
      </c>
      <c r="E3311" s="179" t="s">
        <v>799</v>
      </c>
      <c r="F3311" s="37">
        <v>8527.44</v>
      </c>
      <c r="G3311" s="179">
        <v>84</v>
      </c>
      <c r="H3311" s="179">
        <v>84</v>
      </c>
      <c r="I3311" s="37">
        <f>Table1[[#This Row],[SumOfPaid]]*Table1[[#This Row],[Actuarial Factor 6/13/22]]</f>
        <v>10144.756179997828</v>
      </c>
      <c r="J3311" s="33">
        <v>1.1896602239356511</v>
      </c>
      <c r="K3311" s="180" t="s">
        <v>241</v>
      </c>
      <c r="L3311" s="180" t="s">
        <v>805</v>
      </c>
      <c r="M3311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11" s="181" t="str">
        <f>IFERROR(IF(Table1[[#This Row],[Medicare Rate in CR]]&gt;0,"Y","N"),"N")</f>
        <v>Y</v>
      </c>
      <c r="O3311" s="40">
        <f>Table1[[#This Row],[Medicare Rate in CR]]*Table1[[#This Row],[SumOfUnits]]*Table1[[#This Row],[Actuarial Factor 6/13/22]]</f>
        <v>16925.391178750422</v>
      </c>
      <c r="P331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16925.391178750422</v>
      </c>
      <c r="Q3311" s="40">
        <f>Table1[[#This Row],[Trended Medicare Pricing for all RHCs]]-Table1[[#This Row],[SumOfSFY23 Estimated Payment 6/13/2022]]</f>
        <v>6780.6349987525937</v>
      </c>
      <c r="R3311" s="181">
        <f>Table1[[#This Row],[SumOfUnits]]*Table1[[#This Row],[Actuarial Factor 6/13/22]]</f>
        <v>99.931458810594691</v>
      </c>
    </row>
    <row r="3312" spans="1:18" x14ac:dyDescent="0.2">
      <c r="A3312" s="179" t="s">
        <v>143</v>
      </c>
      <c r="B3312" s="179" t="s">
        <v>635</v>
      </c>
      <c r="C3312" s="179" t="s">
        <v>381</v>
      </c>
      <c r="D3312" s="179" t="s">
        <v>185</v>
      </c>
      <c r="E3312" s="179" t="s">
        <v>794</v>
      </c>
      <c r="F3312" s="37">
        <v>1277.3</v>
      </c>
      <c r="G3312" s="179">
        <v>10</v>
      </c>
      <c r="H3312" s="179">
        <v>10</v>
      </c>
      <c r="I3312" s="37">
        <f>Table1[[#This Row],[SumOfPaid]]*Table1[[#This Row],[Actuarial Factor 6/13/22]]</f>
        <v>1446.1489420469263</v>
      </c>
      <c r="J3312" s="33">
        <v>1.1321920786400426</v>
      </c>
      <c r="K3312" s="180" t="s">
        <v>241</v>
      </c>
      <c r="L3312" s="180" t="s">
        <v>805</v>
      </c>
      <c r="M3312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12" s="181" t="str">
        <f>IFERROR(IF(Table1[[#This Row],[Medicare Rate in CR]]&gt;0,"Y","N"),"N")</f>
        <v>Y</v>
      </c>
      <c r="O3312" s="40">
        <f>Table1[[#This Row],[Medicare Rate in CR]]*Table1[[#This Row],[SumOfUnits]]*Table1[[#This Row],[Actuarial Factor 6/13/22]]</f>
        <v>1917.5937235926401</v>
      </c>
      <c r="P331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1917.5937235926401</v>
      </c>
      <c r="Q3312" s="40">
        <f>Table1[[#This Row],[Trended Medicare Pricing for all RHCs]]-Table1[[#This Row],[SumOfSFY23 Estimated Payment 6/13/2022]]</f>
        <v>471.44478154571379</v>
      </c>
      <c r="R3312" s="181">
        <f>Table1[[#This Row],[SumOfUnits]]*Table1[[#This Row],[Actuarial Factor 6/13/22]]</f>
        <v>11.321920786400426</v>
      </c>
    </row>
    <row r="3313" spans="1:18" x14ac:dyDescent="0.2">
      <c r="A3313" s="179" t="s">
        <v>143</v>
      </c>
      <c r="B3313" s="179" t="s">
        <v>635</v>
      </c>
      <c r="C3313" s="179" t="s">
        <v>381</v>
      </c>
      <c r="D3313" s="179" t="s">
        <v>185</v>
      </c>
      <c r="E3313" s="179" t="s">
        <v>607</v>
      </c>
      <c r="F3313" s="37">
        <v>636.76</v>
      </c>
      <c r="G3313" s="179">
        <v>5</v>
      </c>
      <c r="H3313" s="179">
        <v>5</v>
      </c>
      <c r="I3313" s="37">
        <f>Table1[[#This Row],[SumOfPaid]]*Table1[[#This Row],[Actuarial Factor 6/13/22]]</f>
        <v>1083.7623541392454</v>
      </c>
      <c r="J3313" s="33">
        <v>1.7019950281726954</v>
      </c>
      <c r="K3313" s="180" t="s">
        <v>241</v>
      </c>
      <c r="L3313" s="180" t="s">
        <v>805</v>
      </c>
      <c r="M3313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13" s="181" t="str">
        <f>IFERROR(IF(Table1[[#This Row],[Medicare Rate in CR]]&gt;0,"Y","N"),"N")</f>
        <v>Y</v>
      </c>
      <c r="O3313" s="40">
        <f>Table1[[#This Row],[Medicare Rate in CR]]*Table1[[#This Row],[SumOfUnits]]*Table1[[#This Row],[Actuarial Factor 6/13/22]]</f>
        <v>1441.3344896080471</v>
      </c>
      <c r="P331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1441.3344896080471</v>
      </c>
      <c r="Q3313" s="40">
        <f>Table1[[#This Row],[Trended Medicare Pricing for all RHCs]]-Table1[[#This Row],[SumOfSFY23 Estimated Payment 6/13/2022]]</f>
        <v>357.57213546880166</v>
      </c>
      <c r="R3313" s="181">
        <f>Table1[[#This Row],[SumOfUnits]]*Table1[[#This Row],[Actuarial Factor 6/13/22]]</f>
        <v>8.5099751408634781</v>
      </c>
    </row>
    <row r="3314" spans="1:18" x14ac:dyDescent="0.2">
      <c r="A3314" s="179" t="s">
        <v>143</v>
      </c>
      <c r="B3314" s="179" t="s">
        <v>635</v>
      </c>
      <c r="C3314" s="179" t="s">
        <v>381</v>
      </c>
      <c r="D3314" s="179" t="s">
        <v>185</v>
      </c>
      <c r="E3314" s="179" t="s">
        <v>797</v>
      </c>
      <c r="F3314" s="37">
        <v>11513.76</v>
      </c>
      <c r="G3314" s="179">
        <v>98</v>
      </c>
      <c r="H3314" s="179">
        <v>98</v>
      </c>
      <c r="I3314" s="37">
        <f>Table1[[#This Row],[SumOfPaid]]*Table1[[#This Row],[Actuarial Factor 6/13/22]]</f>
        <v>11433.168516229882</v>
      </c>
      <c r="J3314" s="33">
        <v>0.99300042003914291</v>
      </c>
      <c r="K3314" s="180" t="s">
        <v>241</v>
      </c>
      <c r="L3314" s="180" t="s">
        <v>805</v>
      </c>
      <c r="M3314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14" s="181" t="str">
        <f>IFERROR(IF(Table1[[#This Row],[Medicare Rate in CR]]&gt;0,"Y","N"),"N")</f>
        <v>Y</v>
      </c>
      <c r="O3314" s="40">
        <f>Table1[[#This Row],[Medicare Rate in CR]]*Table1[[#This Row],[SumOfUnits]]*Table1[[#This Row],[Actuarial Factor 6/13/22]]</f>
        <v>16482.079151918908</v>
      </c>
      <c r="P331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16482.079151918908</v>
      </c>
      <c r="Q3314" s="40">
        <f>Table1[[#This Row],[Trended Medicare Pricing for all RHCs]]-Table1[[#This Row],[SumOfSFY23 Estimated Payment 6/13/2022]]</f>
        <v>5048.9106356890261</v>
      </c>
      <c r="R3314" s="181">
        <f>Table1[[#This Row],[SumOfUnits]]*Table1[[#This Row],[Actuarial Factor 6/13/22]]</f>
        <v>97.314041163836009</v>
      </c>
    </row>
    <row r="3315" spans="1:18" x14ac:dyDescent="0.2">
      <c r="A3315" s="179" t="s">
        <v>143</v>
      </c>
      <c r="B3315" s="179" t="s">
        <v>635</v>
      </c>
      <c r="C3315" s="179" t="s">
        <v>381</v>
      </c>
      <c r="D3315" s="179" t="s">
        <v>185</v>
      </c>
      <c r="E3315" s="179" t="s">
        <v>796</v>
      </c>
      <c r="F3315" s="37">
        <v>33113.899999999987</v>
      </c>
      <c r="G3315" s="179">
        <v>279</v>
      </c>
      <c r="H3315" s="179">
        <v>279</v>
      </c>
      <c r="I3315" s="37">
        <f>Table1[[#This Row],[SumOfPaid]]*Table1[[#This Row],[Actuarial Factor 6/13/22]]</f>
        <v>26986.268278570271</v>
      </c>
      <c r="J3315" s="33">
        <v>0.81495288318712933</v>
      </c>
      <c r="K3315" s="180" t="s">
        <v>241</v>
      </c>
      <c r="L3315" s="180" t="s">
        <v>805</v>
      </c>
      <c r="M3315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15" s="181" t="str">
        <f>IFERROR(IF(Table1[[#This Row],[Medicare Rate in CR]]&gt;0,"Y","N"),"N")</f>
        <v>Y</v>
      </c>
      <c r="O3315" s="40">
        <f>Table1[[#This Row],[Medicare Rate in CR]]*Table1[[#This Row],[SumOfUnits]]*Table1[[#This Row],[Actuarial Factor 6/13/22]]</f>
        <v>38509.970981287748</v>
      </c>
      <c r="P331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38509.970981287748</v>
      </c>
      <c r="Q3315" s="40">
        <f>Table1[[#This Row],[Trended Medicare Pricing for all RHCs]]-Table1[[#This Row],[SumOfSFY23 Estimated Payment 6/13/2022]]</f>
        <v>11523.702702717477</v>
      </c>
      <c r="R3315" s="181">
        <f>Table1[[#This Row],[SumOfUnits]]*Table1[[#This Row],[Actuarial Factor 6/13/22]]</f>
        <v>227.37185440920908</v>
      </c>
    </row>
    <row r="3316" spans="1:18" x14ac:dyDescent="0.2">
      <c r="A3316" s="179" t="s">
        <v>143</v>
      </c>
      <c r="B3316" s="179" t="s">
        <v>635</v>
      </c>
      <c r="C3316" s="179" t="s">
        <v>381</v>
      </c>
      <c r="D3316" s="179" t="s">
        <v>185</v>
      </c>
      <c r="E3316" s="179" t="s">
        <v>795</v>
      </c>
      <c r="F3316" s="37">
        <v>87359.159999999887</v>
      </c>
      <c r="G3316" s="179">
        <v>697</v>
      </c>
      <c r="H3316" s="179">
        <v>697</v>
      </c>
      <c r="I3316" s="37">
        <f>Table1[[#This Row],[SumOfPaid]]*Table1[[#This Row],[Actuarial Factor 6/13/22]]</f>
        <v>105081.92484315678</v>
      </c>
      <c r="J3316" s="33">
        <v>1.2028724273809057</v>
      </c>
      <c r="K3316" s="180" t="s">
        <v>241</v>
      </c>
      <c r="L3316" s="180" t="s">
        <v>805</v>
      </c>
      <c r="M3316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16" s="181" t="str">
        <f>IFERROR(IF(Table1[[#This Row],[Medicare Rate in CR]]&gt;0,"Y","N"),"N")</f>
        <v>Y</v>
      </c>
      <c r="O3316" s="40">
        <f>Table1[[#This Row],[Medicare Rate in CR]]*Table1[[#This Row],[SumOfUnits]]*Table1[[#This Row],[Actuarial Factor 6/13/22]]</f>
        <v>142000.16060877629</v>
      </c>
      <c r="P331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142000.16060877629</v>
      </c>
      <c r="Q3316" s="40">
        <f>Table1[[#This Row],[Trended Medicare Pricing for all RHCs]]-Table1[[#This Row],[SumOfSFY23 Estimated Payment 6/13/2022]]</f>
        <v>36918.235765619509</v>
      </c>
      <c r="R3316" s="181">
        <f>Table1[[#This Row],[SumOfUnits]]*Table1[[#This Row],[Actuarial Factor 6/13/22]]</f>
        <v>838.40208188449128</v>
      </c>
    </row>
    <row r="3317" spans="1:18" x14ac:dyDescent="0.2">
      <c r="A3317" s="179" t="s">
        <v>143</v>
      </c>
      <c r="B3317" s="179" t="s">
        <v>635</v>
      </c>
      <c r="C3317" s="179" t="s">
        <v>249</v>
      </c>
      <c r="D3317" s="179" t="s">
        <v>184</v>
      </c>
      <c r="E3317" s="179" t="s">
        <v>789</v>
      </c>
      <c r="F3317" s="37">
        <v>251.68</v>
      </c>
      <c r="G3317" s="179">
        <v>2</v>
      </c>
      <c r="H3317" s="179">
        <v>2</v>
      </c>
      <c r="I3317" s="37">
        <f>Table1[[#This Row],[SumOfPaid]]*Table1[[#This Row],[Actuarial Factor 6/13/22]]</f>
        <v>390.60061265024501</v>
      </c>
      <c r="J3317" s="33">
        <v>1.551973190759079</v>
      </c>
      <c r="K3317" s="180" t="s">
        <v>241</v>
      </c>
      <c r="L3317" s="180" t="s">
        <v>805</v>
      </c>
      <c r="M3317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17" s="181" t="str">
        <f>IFERROR(IF(Table1[[#This Row],[Medicare Rate in CR]]&gt;0,"Y","N"),"N")</f>
        <v>Y</v>
      </c>
      <c r="O3317" s="40">
        <f>Table1[[#This Row],[Medicare Rate in CR]]*Table1[[#This Row],[SumOfUnits]]*Table1[[#This Row],[Actuarial Factor 6/13/22]]</f>
        <v>525.71539863773046</v>
      </c>
      <c r="P331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525.71539863773046</v>
      </c>
      <c r="Q3317" s="40">
        <f>Table1[[#This Row],[Trended Medicare Pricing for all RHCs]]-Table1[[#This Row],[SumOfSFY23 Estimated Payment 6/13/2022]]</f>
        <v>135.11478598748545</v>
      </c>
      <c r="R3317" s="181">
        <f>Table1[[#This Row],[SumOfUnits]]*Table1[[#This Row],[Actuarial Factor 6/13/22]]</f>
        <v>3.103946381518158</v>
      </c>
    </row>
    <row r="3318" spans="1:18" x14ac:dyDescent="0.2">
      <c r="A3318" s="179" t="s">
        <v>143</v>
      </c>
      <c r="B3318" s="179" t="s">
        <v>635</v>
      </c>
      <c r="C3318" s="179" t="s">
        <v>249</v>
      </c>
      <c r="D3318" s="179" t="s">
        <v>185</v>
      </c>
      <c r="E3318" s="179" t="s">
        <v>795</v>
      </c>
      <c r="F3318" s="37">
        <v>251.68</v>
      </c>
      <c r="G3318" s="179">
        <v>2</v>
      </c>
      <c r="H3318" s="179">
        <v>2</v>
      </c>
      <c r="I3318" s="37">
        <f>Table1[[#This Row],[SumOfPaid]]*Table1[[#This Row],[Actuarial Factor 6/13/22]]</f>
        <v>286.98519459696587</v>
      </c>
      <c r="J3318" s="33">
        <v>1.1402781094920766</v>
      </c>
      <c r="K3318" s="180" t="s">
        <v>241</v>
      </c>
      <c r="L3318" s="180" t="s">
        <v>805</v>
      </c>
      <c r="M3318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18" s="181" t="str">
        <f>IFERROR(IF(Table1[[#This Row],[Medicare Rate in CR]]&gt;0,"Y","N"),"N")</f>
        <v>Y</v>
      </c>
      <c r="O3318" s="40">
        <f>Table1[[#This Row],[Medicare Rate in CR]]*Table1[[#This Row],[SumOfUnits]]*Table1[[#This Row],[Actuarial Factor 6/13/22]]</f>
        <v>386.25780680934605</v>
      </c>
      <c r="P331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386.25780680934605</v>
      </c>
      <c r="Q3318" s="40">
        <f>Table1[[#This Row],[Trended Medicare Pricing for all RHCs]]-Table1[[#This Row],[SumOfSFY23 Estimated Payment 6/13/2022]]</f>
        <v>99.272612212380182</v>
      </c>
      <c r="R3318" s="181">
        <f>Table1[[#This Row],[SumOfUnits]]*Table1[[#This Row],[Actuarial Factor 6/13/22]]</f>
        <v>2.2805562189841533</v>
      </c>
    </row>
    <row r="3319" spans="1:18" x14ac:dyDescent="0.2">
      <c r="A3319" s="179" t="s">
        <v>143</v>
      </c>
      <c r="B3319" s="179" t="s">
        <v>635</v>
      </c>
      <c r="C3319" s="179" t="s">
        <v>220</v>
      </c>
      <c r="D3319" s="179" t="s">
        <v>184</v>
      </c>
      <c r="E3319" s="179" t="s">
        <v>792</v>
      </c>
      <c r="F3319" s="37">
        <v>251.68</v>
      </c>
      <c r="G3319" s="179">
        <v>2</v>
      </c>
      <c r="H3319" s="179">
        <v>2</v>
      </c>
      <c r="I3319" s="37">
        <f>Table1[[#This Row],[SumOfPaid]]*Table1[[#This Row],[Actuarial Factor 6/13/22]]</f>
        <v>423.3065538433209</v>
      </c>
      <c r="J3319" s="33">
        <v>1.6819236881886557</v>
      </c>
      <c r="K3319" s="180" t="s">
        <v>241</v>
      </c>
      <c r="L3319" s="180" t="s">
        <v>805</v>
      </c>
      <c r="M3319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19" s="181" t="str">
        <f>IFERROR(IF(Table1[[#This Row],[Medicare Rate in CR]]&gt;0,"Y","N"),"N")</f>
        <v>Y</v>
      </c>
      <c r="O3319" s="40">
        <f>Table1[[#This Row],[Medicare Rate in CR]]*Table1[[#This Row],[SumOfUnits]]*Table1[[#This Row],[Actuarial Factor 6/13/22]]</f>
        <v>569.73483013702526</v>
      </c>
      <c r="P331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569.73483013702526</v>
      </c>
      <c r="Q3319" s="40">
        <f>Table1[[#This Row],[Trended Medicare Pricing for all RHCs]]-Table1[[#This Row],[SumOfSFY23 Estimated Payment 6/13/2022]]</f>
        <v>146.42827629370436</v>
      </c>
      <c r="R3319" s="181">
        <f>Table1[[#This Row],[SumOfUnits]]*Table1[[#This Row],[Actuarial Factor 6/13/22]]</f>
        <v>3.3638473763773113</v>
      </c>
    </row>
    <row r="3320" spans="1:18" x14ac:dyDescent="0.2">
      <c r="A3320" s="179" t="s">
        <v>143</v>
      </c>
      <c r="B3320" s="179" t="s">
        <v>635</v>
      </c>
      <c r="C3320" s="179" t="s">
        <v>220</v>
      </c>
      <c r="D3320" s="179" t="s">
        <v>184</v>
      </c>
      <c r="E3320" s="179" t="s">
        <v>786</v>
      </c>
      <c r="F3320" s="37">
        <v>7475.59</v>
      </c>
      <c r="G3320" s="179">
        <v>59</v>
      </c>
      <c r="H3320" s="179">
        <v>59</v>
      </c>
      <c r="I3320" s="37">
        <f>Table1[[#This Row],[SumOfPaid]]*Table1[[#This Row],[Actuarial Factor 6/13/22]]</f>
        <v>10307.179914178923</v>
      </c>
      <c r="J3320" s="33">
        <v>1.3787781184065637</v>
      </c>
      <c r="K3320" s="180" t="s">
        <v>241</v>
      </c>
      <c r="L3320" s="180" t="s">
        <v>805</v>
      </c>
      <c r="M3320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20" s="181" t="str">
        <f>IFERROR(IF(Table1[[#This Row],[Medicare Rate in CR]]&gt;0,"Y","N"),"N")</f>
        <v>Y</v>
      </c>
      <c r="O3320" s="40">
        <f>Table1[[#This Row],[Medicare Rate in CR]]*Table1[[#This Row],[SumOfUnits]]*Table1[[#This Row],[Actuarial Factor 6/13/22]]</f>
        <v>13777.895344956662</v>
      </c>
      <c r="P332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13777.895344956662</v>
      </c>
      <c r="Q3320" s="40">
        <f>Table1[[#This Row],[Trended Medicare Pricing for all RHCs]]-Table1[[#This Row],[SumOfSFY23 Estimated Payment 6/13/2022]]</f>
        <v>3470.7154307777382</v>
      </c>
      <c r="R3320" s="181">
        <f>Table1[[#This Row],[SumOfUnits]]*Table1[[#This Row],[Actuarial Factor 6/13/22]]</f>
        <v>81.34790898598726</v>
      </c>
    </row>
    <row r="3321" spans="1:18" x14ac:dyDescent="0.2">
      <c r="A3321" s="179" t="s">
        <v>143</v>
      </c>
      <c r="B3321" s="179" t="s">
        <v>635</v>
      </c>
      <c r="C3321" s="179" t="s">
        <v>220</v>
      </c>
      <c r="D3321" s="179" t="s">
        <v>184</v>
      </c>
      <c r="E3321" s="179" t="s">
        <v>790</v>
      </c>
      <c r="F3321" s="37">
        <v>3321.96</v>
      </c>
      <c r="G3321" s="179">
        <v>27</v>
      </c>
      <c r="H3321" s="179">
        <v>27</v>
      </c>
      <c r="I3321" s="37">
        <f>Table1[[#This Row],[SumOfPaid]]*Table1[[#This Row],[Actuarial Factor 6/13/22]]</f>
        <v>6274.8450163014286</v>
      </c>
      <c r="J3321" s="33">
        <v>1.888898426321036</v>
      </c>
      <c r="K3321" s="180" t="s">
        <v>241</v>
      </c>
      <c r="L3321" s="180" t="s">
        <v>805</v>
      </c>
      <c r="M3321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21" s="181" t="str">
        <f>IFERROR(IF(Table1[[#This Row],[Medicare Rate in CR]]&gt;0,"Y","N"),"N")</f>
        <v>Y</v>
      </c>
      <c r="O3321" s="40">
        <f>Table1[[#This Row],[Medicare Rate in CR]]*Table1[[#This Row],[SumOfUnits]]*Table1[[#This Row],[Actuarial Factor 6/13/22]]</f>
        <v>8637.9136145818338</v>
      </c>
      <c r="P332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8637.9136145818338</v>
      </c>
      <c r="Q3321" s="40">
        <f>Table1[[#This Row],[Trended Medicare Pricing for all RHCs]]-Table1[[#This Row],[SumOfSFY23 Estimated Payment 6/13/2022]]</f>
        <v>2363.0685982804052</v>
      </c>
      <c r="R3321" s="181">
        <f>Table1[[#This Row],[SumOfUnits]]*Table1[[#This Row],[Actuarial Factor 6/13/22]]</f>
        <v>51.000257510667971</v>
      </c>
    </row>
    <row r="3322" spans="1:18" x14ac:dyDescent="0.2">
      <c r="A3322" s="179" t="s">
        <v>143</v>
      </c>
      <c r="B3322" s="179" t="s">
        <v>635</v>
      </c>
      <c r="C3322" s="179" t="s">
        <v>220</v>
      </c>
      <c r="D3322" s="179" t="s">
        <v>184</v>
      </c>
      <c r="E3322" s="179" t="s">
        <v>789</v>
      </c>
      <c r="F3322" s="37">
        <v>5809.29</v>
      </c>
      <c r="G3322" s="179">
        <v>47</v>
      </c>
      <c r="H3322" s="179">
        <v>47</v>
      </c>
      <c r="I3322" s="37">
        <f>Table1[[#This Row],[SumOfPaid]]*Table1[[#This Row],[Actuarial Factor 6/13/22]]</f>
        <v>8893.0585686903341</v>
      </c>
      <c r="J3322" s="33">
        <v>1.5308339863718861</v>
      </c>
      <c r="K3322" s="180" t="s">
        <v>241</v>
      </c>
      <c r="L3322" s="180" t="s">
        <v>805</v>
      </c>
      <c r="M3322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22" s="181" t="str">
        <f>IFERROR(IF(Table1[[#This Row],[Medicare Rate in CR]]&gt;0,"Y","N"),"N")</f>
        <v>Y</v>
      </c>
      <c r="O3322" s="40">
        <f>Table1[[#This Row],[Medicare Rate in CR]]*Table1[[#This Row],[SumOfUnits]]*Table1[[#This Row],[Actuarial Factor 6/13/22]]</f>
        <v>12186.035556774899</v>
      </c>
      <c r="P332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12186.035556774899</v>
      </c>
      <c r="Q3322" s="40">
        <f>Table1[[#This Row],[Trended Medicare Pricing for all RHCs]]-Table1[[#This Row],[SumOfSFY23 Estimated Payment 6/13/2022]]</f>
        <v>3292.9769880845652</v>
      </c>
      <c r="R3322" s="181">
        <f>Table1[[#This Row],[SumOfUnits]]*Table1[[#This Row],[Actuarial Factor 6/13/22]]</f>
        <v>71.949197359478646</v>
      </c>
    </row>
    <row r="3323" spans="1:18" x14ac:dyDescent="0.2">
      <c r="A3323" s="179" t="s">
        <v>143</v>
      </c>
      <c r="B3323" s="179" t="s">
        <v>635</v>
      </c>
      <c r="C3323" s="179" t="s">
        <v>220</v>
      </c>
      <c r="D3323" s="179" t="s">
        <v>184</v>
      </c>
      <c r="E3323" s="179" t="s">
        <v>791</v>
      </c>
      <c r="F3323" s="37">
        <v>5692.65</v>
      </c>
      <c r="G3323" s="179">
        <v>46</v>
      </c>
      <c r="H3323" s="179">
        <v>46</v>
      </c>
      <c r="I3323" s="37">
        <f>Table1[[#This Row],[SumOfPaid]]*Table1[[#This Row],[Actuarial Factor 6/13/22]]</f>
        <v>9298.5159421185581</v>
      </c>
      <c r="J3323" s="33">
        <v>1.6334248446889514</v>
      </c>
      <c r="K3323" s="180" t="s">
        <v>241</v>
      </c>
      <c r="L3323" s="180" t="s">
        <v>805</v>
      </c>
      <c r="M3323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23" s="181" t="str">
        <f>IFERROR(IF(Table1[[#This Row],[Medicare Rate in CR]]&gt;0,"Y","N"),"N")</f>
        <v>Y</v>
      </c>
      <c r="O3323" s="40">
        <f>Table1[[#This Row],[Medicare Rate in CR]]*Table1[[#This Row],[SumOfUnits]]*Table1[[#This Row],[Actuarial Factor 6/13/22]]</f>
        <v>12726.045633468515</v>
      </c>
      <c r="P332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12726.045633468515</v>
      </c>
      <c r="Q3323" s="40">
        <f>Table1[[#This Row],[Trended Medicare Pricing for all RHCs]]-Table1[[#This Row],[SumOfSFY23 Estimated Payment 6/13/2022]]</f>
        <v>3427.5296913499569</v>
      </c>
      <c r="R3323" s="181">
        <f>Table1[[#This Row],[SumOfUnits]]*Table1[[#This Row],[Actuarial Factor 6/13/22]]</f>
        <v>75.137542855691763</v>
      </c>
    </row>
    <row r="3324" spans="1:18" x14ac:dyDescent="0.2">
      <c r="A3324" s="179" t="s">
        <v>143</v>
      </c>
      <c r="B3324" s="179" t="s">
        <v>635</v>
      </c>
      <c r="C3324" s="179" t="s">
        <v>220</v>
      </c>
      <c r="D3324" s="179" t="s">
        <v>184</v>
      </c>
      <c r="E3324" s="179" t="s">
        <v>788</v>
      </c>
      <c r="F3324" s="37">
        <v>4800.82</v>
      </c>
      <c r="G3324" s="179">
        <v>38</v>
      </c>
      <c r="H3324" s="179">
        <v>38</v>
      </c>
      <c r="I3324" s="37">
        <f>Table1[[#This Row],[SumOfPaid]]*Table1[[#This Row],[Actuarial Factor 6/13/22]]</f>
        <v>9157.7225939280906</v>
      </c>
      <c r="J3324" s="33">
        <v>1.9075330035135856</v>
      </c>
      <c r="K3324" s="180" t="s">
        <v>241</v>
      </c>
      <c r="L3324" s="180" t="s">
        <v>805</v>
      </c>
      <c r="M3324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24" s="181" t="str">
        <f>IFERROR(IF(Table1[[#This Row],[Medicare Rate in CR]]&gt;0,"Y","N"),"N")</f>
        <v>Y</v>
      </c>
      <c r="O3324" s="40">
        <f>Table1[[#This Row],[Medicare Rate in CR]]*Table1[[#This Row],[SumOfUnits]]*Table1[[#This Row],[Actuarial Factor 6/13/22]]</f>
        <v>12276.996862593649</v>
      </c>
      <c r="P332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12276.996862593649</v>
      </c>
      <c r="Q3324" s="40">
        <f>Table1[[#This Row],[Trended Medicare Pricing for all RHCs]]-Table1[[#This Row],[SumOfSFY23 Estimated Payment 6/13/2022]]</f>
        <v>3119.2742686655583</v>
      </c>
      <c r="R3324" s="181">
        <f>Table1[[#This Row],[SumOfUnits]]*Table1[[#This Row],[Actuarial Factor 6/13/22]]</f>
        <v>72.486254133516255</v>
      </c>
    </row>
    <row r="3325" spans="1:18" x14ac:dyDescent="0.2">
      <c r="A3325" s="179" t="s">
        <v>143</v>
      </c>
      <c r="B3325" s="179" t="s">
        <v>635</v>
      </c>
      <c r="C3325" s="179" t="s">
        <v>220</v>
      </c>
      <c r="D3325" s="179" t="s">
        <v>184</v>
      </c>
      <c r="E3325" s="179" t="s">
        <v>787</v>
      </c>
      <c r="F3325" s="37">
        <v>5565.79</v>
      </c>
      <c r="G3325" s="179">
        <v>47</v>
      </c>
      <c r="H3325" s="179">
        <v>47</v>
      </c>
      <c r="I3325" s="37">
        <f>Table1[[#This Row],[SumOfPaid]]*Table1[[#This Row],[Actuarial Factor 6/13/22]]</f>
        <v>6701.8329438979235</v>
      </c>
      <c r="J3325" s="33">
        <v>1.2041117152997012</v>
      </c>
      <c r="K3325" s="180" t="s">
        <v>241</v>
      </c>
      <c r="L3325" s="180" t="s">
        <v>805</v>
      </c>
      <c r="M3325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25" s="181" t="str">
        <f>IFERROR(IF(Table1[[#This Row],[Medicare Rate in CR]]&gt;0,"Y","N"),"N")</f>
        <v>Y</v>
      </c>
      <c r="O3325" s="40">
        <f>Table1[[#This Row],[Medicare Rate in CR]]*Table1[[#This Row],[SumOfUnits]]*Table1[[#This Row],[Actuarial Factor 6/13/22]]</f>
        <v>9585.1988573545896</v>
      </c>
      <c r="P332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9585.1988573545896</v>
      </c>
      <c r="Q3325" s="40">
        <f>Table1[[#This Row],[Trended Medicare Pricing for all RHCs]]-Table1[[#This Row],[SumOfSFY23 Estimated Payment 6/13/2022]]</f>
        <v>2883.365913456666</v>
      </c>
      <c r="R3325" s="181">
        <f>Table1[[#This Row],[SumOfUnits]]*Table1[[#This Row],[Actuarial Factor 6/13/22]]</f>
        <v>56.593250619085957</v>
      </c>
    </row>
    <row r="3326" spans="1:18" x14ac:dyDescent="0.2">
      <c r="A3326" s="179" t="s">
        <v>143</v>
      </c>
      <c r="B3326" s="179" t="s">
        <v>635</v>
      </c>
      <c r="C3326" s="179" t="s">
        <v>220</v>
      </c>
      <c r="D3326" s="179" t="s">
        <v>2</v>
      </c>
      <c r="E3326" s="179" t="s">
        <v>802</v>
      </c>
      <c r="F3326" s="37">
        <v>127.73</v>
      </c>
      <c r="G3326" s="179">
        <v>1</v>
      </c>
      <c r="H3326" s="179">
        <v>1</v>
      </c>
      <c r="I3326" s="37">
        <f>Table1[[#This Row],[SumOfPaid]]*Table1[[#This Row],[Actuarial Factor 6/13/22]]</f>
        <v>87.469298564989273</v>
      </c>
      <c r="J3326" s="33">
        <v>0.6847983916463577</v>
      </c>
      <c r="K3326" s="180" t="s">
        <v>241</v>
      </c>
      <c r="L3326" s="180" t="s">
        <v>805</v>
      </c>
      <c r="M3326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26" s="181" t="str">
        <f>IFERROR(IF(Table1[[#This Row],[Medicare Rate in CR]]&gt;0,"Y","N"),"N")</f>
        <v>Y</v>
      </c>
      <c r="O3326" s="40">
        <f>Table1[[#This Row],[Medicare Rate in CR]]*Table1[[#This Row],[SumOfUnits]]*Table1[[#This Row],[Actuarial Factor 6/13/22]]</f>
        <v>115.98430359314361</v>
      </c>
      <c r="P332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115.98430359314361</v>
      </c>
      <c r="Q3326" s="40">
        <f>Table1[[#This Row],[Trended Medicare Pricing for all RHCs]]-Table1[[#This Row],[SumOfSFY23 Estimated Payment 6/13/2022]]</f>
        <v>28.515005028154334</v>
      </c>
      <c r="R3326" s="181">
        <f>Table1[[#This Row],[SumOfUnits]]*Table1[[#This Row],[Actuarial Factor 6/13/22]]</f>
        <v>0.6847983916463577</v>
      </c>
    </row>
    <row r="3327" spans="1:18" x14ac:dyDescent="0.2">
      <c r="A3327" s="179" t="s">
        <v>143</v>
      </c>
      <c r="B3327" s="179" t="s">
        <v>635</v>
      </c>
      <c r="C3327" s="179" t="s">
        <v>220</v>
      </c>
      <c r="D3327" s="179" t="s">
        <v>2</v>
      </c>
      <c r="E3327" s="179" t="s">
        <v>798</v>
      </c>
      <c r="F3327" s="37">
        <v>1012.3900000000001</v>
      </c>
      <c r="G3327" s="179">
        <v>8</v>
      </c>
      <c r="H3327" s="179">
        <v>8</v>
      </c>
      <c r="I3327" s="37">
        <f>Table1[[#This Row],[SumOfPaid]]*Table1[[#This Row],[Actuarial Factor 6/13/22]]</f>
        <v>1316.8691692726973</v>
      </c>
      <c r="J3327" s="33">
        <v>1.3007528415656981</v>
      </c>
      <c r="K3327" s="180" t="s">
        <v>241</v>
      </c>
      <c r="L3327" s="180" t="s">
        <v>805</v>
      </c>
      <c r="M3327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27" s="181" t="str">
        <f>IFERROR(IF(Table1[[#This Row],[Medicare Rate in CR]]&gt;0,"Y","N"),"N")</f>
        <v>Y</v>
      </c>
      <c r="O3327" s="40">
        <f>Table1[[#This Row],[Medicare Rate in CR]]*Table1[[#This Row],[SumOfUnits]]*Table1[[#This Row],[Actuarial Factor 6/13/22]]</f>
        <v>1762.4680702078583</v>
      </c>
      <c r="P332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1762.4680702078583</v>
      </c>
      <c r="Q3327" s="40">
        <f>Table1[[#This Row],[Trended Medicare Pricing for all RHCs]]-Table1[[#This Row],[SumOfSFY23 Estimated Payment 6/13/2022]]</f>
        <v>445.59890093516105</v>
      </c>
      <c r="R3327" s="181">
        <f>Table1[[#This Row],[SumOfUnits]]*Table1[[#This Row],[Actuarial Factor 6/13/22]]</f>
        <v>10.406022732525585</v>
      </c>
    </row>
    <row r="3328" spans="1:18" x14ac:dyDescent="0.2">
      <c r="A3328" s="179" t="s">
        <v>143</v>
      </c>
      <c r="B3328" s="179" t="s">
        <v>635</v>
      </c>
      <c r="C3328" s="179" t="s">
        <v>220</v>
      </c>
      <c r="D3328" s="179" t="s">
        <v>2</v>
      </c>
      <c r="E3328" s="179" t="s">
        <v>799</v>
      </c>
      <c r="F3328" s="37">
        <v>377.52</v>
      </c>
      <c r="G3328" s="179">
        <v>3</v>
      </c>
      <c r="H3328" s="179">
        <v>3</v>
      </c>
      <c r="I3328" s="37">
        <f>Table1[[#This Row],[SumOfPaid]]*Table1[[#This Row],[Actuarial Factor 6/13/22]]</f>
        <v>446.29774941709996</v>
      </c>
      <c r="J3328" s="33">
        <v>1.182183061604948</v>
      </c>
      <c r="K3328" s="180" t="s">
        <v>241</v>
      </c>
      <c r="L3328" s="180" t="s">
        <v>805</v>
      </c>
      <c r="M3328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28" s="181" t="str">
        <f>IFERROR(IF(Table1[[#This Row],[Medicare Rate in CR]]&gt;0,"Y","N"),"N")</f>
        <v>Y</v>
      </c>
      <c r="O3328" s="40">
        <f>Table1[[#This Row],[Medicare Rate in CR]]*Table1[[#This Row],[SumOfUnits]]*Table1[[#This Row],[Actuarial Factor 6/13/22]]</f>
        <v>600.67903543209013</v>
      </c>
      <c r="P332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600.67903543209013</v>
      </c>
      <c r="Q3328" s="40">
        <f>Table1[[#This Row],[Trended Medicare Pricing for all RHCs]]-Table1[[#This Row],[SumOfSFY23 Estimated Payment 6/13/2022]]</f>
        <v>154.38128601499017</v>
      </c>
      <c r="R3328" s="181">
        <f>Table1[[#This Row],[SumOfUnits]]*Table1[[#This Row],[Actuarial Factor 6/13/22]]</f>
        <v>3.546549184814844</v>
      </c>
    </row>
    <row r="3329" spans="1:18" x14ac:dyDescent="0.2">
      <c r="A3329" s="179" t="s">
        <v>143</v>
      </c>
      <c r="B3329" s="179" t="s">
        <v>635</v>
      </c>
      <c r="C3329" s="179" t="s">
        <v>220</v>
      </c>
      <c r="D3329" s="179" t="s">
        <v>185</v>
      </c>
      <c r="E3329" s="179" t="s">
        <v>607</v>
      </c>
      <c r="F3329" s="37">
        <v>160</v>
      </c>
      <c r="G3329" s="179">
        <v>2</v>
      </c>
      <c r="H3329" s="179">
        <v>2</v>
      </c>
      <c r="I3329" s="37">
        <f>Table1[[#This Row],[SumOfPaid]]*Table1[[#This Row],[Actuarial Factor 6/13/22]]</f>
        <v>263.35001445718467</v>
      </c>
      <c r="J3329" s="33">
        <v>1.6459375903574041</v>
      </c>
      <c r="K3329" s="180" t="s">
        <v>241</v>
      </c>
      <c r="L3329" s="180" t="s">
        <v>805</v>
      </c>
      <c r="M3329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29" s="181" t="str">
        <f>IFERROR(IF(Table1[[#This Row],[Medicare Rate in CR]]&gt;0,"Y","N"),"N")</f>
        <v>Y</v>
      </c>
      <c r="O3329" s="40">
        <f>Table1[[#This Row],[Medicare Rate in CR]]*Table1[[#This Row],[SumOfUnits]]*Table1[[#This Row],[Actuarial Factor 6/13/22]]</f>
        <v>557.54489935766708</v>
      </c>
      <c r="P332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557.54489935766708</v>
      </c>
      <c r="Q3329" s="40">
        <f>Table1[[#This Row],[Trended Medicare Pricing for all RHCs]]-Table1[[#This Row],[SumOfSFY23 Estimated Payment 6/13/2022]]</f>
        <v>294.19488490048241</v>
      </c>
      <c r="R3329" s="181">
        <f>Table1[[#This Row],[SumOfUnits]]*Table1[[#This Row],[Actuarial Factor 6/13/22]]</f>
        <v>3.2918751807148081</v>
      </c>
    </row>
    <row r="3330" spans="1:18" x14ac:dyDescent="0.2">
      <c r="A3330" s="179" t="s">
        <v>143</v>
      </c>
      <c r="B3330" s="179" t="s">
        <v>635</v>
      </c>
      <c r="C3330" s="179" t="s">
        <v>220</v>
      </c>
      <c r="D3330" s="179" t="s">
        <v>185</v>
      </c>
      <c r="E3330" s="179" t="s">
        <v>797</v>
      </c>
      <c r="F3330" s="37">
        <v>509.03</v>
      </c>
      <c r="G3330" s="179">
        <v>4</v>
      </c>
      <c r="H3330" s="179">
        <v>4</v>
      </c>
      <c r="I3330" s="37">
        <f>Table1[[#This Row],[SumOfPaid]]*Table1[[#This Row],[Actuarial Factor 6/13/22]]</f>
        <v>483.15949864617943</v>
      </c>
      <c r="J3330" s="33">
        <v>0.94917686314397864</v>
      </c>
      <c r="K3330" s="180" t="s">
        <v>241</v>
      </c>
      <c r="L3330" s="180" t="s">
        <v>805</v>
      </c>
      <c r="M3330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30" s="181" t="str">
        <f>IFERROR(IF(Table1[[#This Row],[Medicare Rate in CR]]&gt;0,"Y","N"),"N")</f>
        <v>Y</v>
      </c>
      <c r="O3330" s="40">
        <f>Table1[[#This Row],[Medicare Rate in CR]]*Table1[[#This Row],[SumOfUnits]]*Table1[[#This Row],[Actuarial Factor 6/13/22]]</f>
        <v>643.04834124278261</v>
      </c>
      <c r="P333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643.04834124278261</v>
      </c>
      <c r="Q3330" s="40">
        <f>Table1[[#This Row],[Trended Medicare Pricing for all RHCs]]-Table1[[#This Row],[SumOfSFY23 Estimated Payment 6/13/2022]]</f>
        <v>159.88884259660318</v>
      </c>
      <c r="R3330" s="181">
        <f>Table1[[#This Row],[SumOfUnits]]*Table1[[#This Row],[Actuarial Factor 6/13/22]]</f>
        <v>3.7967074525759146</v>
      </c>
    </row>
    <row r="3331" spans="1:18" x14ac:dyDescent="0.2">
      <c r="A3331" s="179" t="s">
        <v>143</v>
      </c>
      <c r="B3331" s="179" t="s">
        <v>635</v>
      </c>
      <c r="C3331" s="179" t="s">
        <v>220</v>
      </c>
      <c r="D3331" s="179" t="s">
        <v>185</v>
      </c>
      <c r="E3331" s="179" t="s">
        <v>796</v>
      </c>
      <c r="F3331" s="37">
        <v>7019.8200000000006</v>
      </c>
      <c r="G3331" s="179">
        <v>58</v>
      </c>
      <c r="H3331" s="179">
        <v>58</v>
      </c>
      <c r="I3331" s="37">
        <f>Table1[[#This Row],[SumOfPaid]]*Table1[[#This Row],[Actuarial Factor 6/13/22]]</f>
        <v>7048.2230854922436</v>
      </c>
      <c r="J3331" s="33">
        <v>1.004046127321248</v>
      </c>
      <c r="K3331" s="180" t="s">
        <v>241</v>
      </c>
      <c r="L3331" s="180" t="s">
        <v>805</v>
      </c>
      <c r="M3331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31" s="181" t="str">
        <f>IFERROR(IF(Table1[[#This Row],[Medicare Rate in CR]]&gt;0,"Y","N"),"N")</f>
        <v>Y</v>
      </c>
      <c r="O3331" s="40">
        <f>Table1[[#This Row],[Medicare Rate in CR]]*Table1[[#This Row],[SumOfUnits]]*Table1[[#This Row],[Actuarial Factor 6/13/22]]</f>
        <v>9863.2069698951873</v>
      </c>
      <c r="P333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9863.2069698951873</v>
      </c>
      <c r="Q3331" s="40">
        <f>Table1[[#This Row],[Trended Medicare Pricing for all RHCs]]-Table1[[#This Row],[SumOfSFY23 Estimated Payment 6/13/2022]]</f>
        <v>2814.9838844029437</v>
      </c>
      <c r="R3331" s="181">
        <f>Table1[[#This Row],[SumOfUnits]]*Table1[[#This Row],[Actuarial Factor 6/13/22]]</f>
        <v>58.234675384632382</v>
      </c>
    </row>
    <row r="3332" spans="1:18" x14ac:dyDescent="0.2">
      <c r="A3332" s="179" t="s">
        <v>143</v>
      </c>
      <c r="B3332" s="179" t="s">
        <v>635</v>
      </c>
      <c r="C3332" s="179" t="s">
        <v>220</v>
      </c>
      <c r="D3332" s="179" t="s">
        <v>185</v>
      </c>
      <c r="E3332" s="179" t="s">
        <v>795</v>
      </c>
      <c r="F3332" s="37">
        <v>19881.10999999999</v>
      </c>
      <c r="G3332" s="179">
        <v>162</v>
      </c>
      <c r="H3332" s="179">
        <v>162</v>
      </c>
      <c r="I3332" s="37">
        <f>Table1[[#This Row],[SumOfPaid]]*Table1[[#This Row],[Actuarial Factor 6/13/22]]</f>
        <v>24037.449428726915</v>
      </c>
      <c r="J3332" s="33">
        <v>1.2090597269833991</v>
      </c>
      <c r="K3332" s="180" t="s">
        <v>241</v>
      </c>
      <c r="L3332" s="180" t="s">
        <v>805</v>
      </c>
      <c r="M3332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32" s="181" t="str">
        <f>IFERROR(IF(Table1[[#This Row],[Medicare Rate in CR]]&gt;0,"Y","N"),"N")</f>
        <v>Y</v>
      </c>
      <c r="O3332" s="40">
        <f>Table1[[#This Row],[Medicare Rate in CR]]*Table1[[#This Row],[SumOfUnits]]*Table1[[#This Row],[Actuarial Factor 6/13/22]]</f>
        <v>33174.108245386888</v>
      </c>
      <c r="P333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33174.108245386888</v>
      </c>
      <c r="Q3332" s="40">
        <f>Table1[[#This Row],[Trended Medicare Pricing for all RHCs]]-Table1[[#This Row],[SumOfSFY23 Estimated Payment 6/13/2022]]</f>
        <v>9136.6588166599722</v>
      </c>
      <c r="R3332" s="181">
        <f>Table1[[#This Row],[SumOfUnits]]*Table1[[#This Row],[Actuarial Factor 6/13/22]]</f>
        <v>195.86767577131067</v>
      </c>
    </row>
    <row r="3333" spans="1:18" x14ac:dyDescent="0.2">
      <c r="A3333" s="179" t="s">
        <v>143</v>
      </c>
      <c r="B3333" s="179" t="s">
        <v>635</v>
      </c>
      <c r="C3333" s="179" t="s">
        <v>422</v>
      </c>
      <c r="D3333" s="179" t="s">
        <v>184</v>
      </c>
      <c r="E3333" s="179" t="s">
        <v>793</v>
      </c>
      <c r="F3333" s="37">
        <v>251.68</v>
      </c>
      <c r="G3333" s="179">
        <v>2</v>
      </c>
      <c r="H3333" s="179">
        <v>2</v>
      </c>
      <c r="I3333" s="37">
        <f>Table1[[#This Row],[SumOfPaid]]*Table1[[#This Row],[Actuarial Factor 6/13/22]]</f>
        <v>529.15676128768814</v>
      </c>
      <c r="J3333" s="33">
        <v>2.1024982568646222</v>
      </c>
      <c r="K3333" s="180" t="s">
        <v>241</v>
      </c>
      <c r="L3333" s="180" t="s">
        <v>805</v>
      </c>
      <c r="M3333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33" s="181" t="str">
        <f>IFERROR(IF(Table1[[#This Row],[Medicare Rate in CR]]&gt;0,"Y","N"),"N")</f>
        <v>Y</v>
      </c>
      <c r="O3333" s="40">
        <f>Table1[[#This Row],[Medicare Rate in CR]]*Table1[[#This Row],[SumOfUnits]]*Table1[[#This Row],[Actuarial Factor 6/13/22]]</f>
        <v>712.20025953032211</v>
      </c>
      <c r="P333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712.20025953032211</v>
      </c>
      <c r="Q3333" s="40">
        <f>Table1[[#This Row],[Trended Medicare Pricing for all RHCs]]-Table1[[#This Row],[SumOfSFY23 Estimated Payment 6/13/2022]]</f>
        <v>183.04349824263397</v>
      </c>
      <c r="R3333" s="181">
        <f>Table1[[#This Row],[SumOfUnits]]*Table1[[#This Row],[Actuarial Factor 6/13/22]]</f>
        <v>4.2049965137292444</v>
      </c>
    </row>
    <row r="3334" spans="1:18" x14ac:dyDescent="0.2">
      <c r="A3334" s="179" t="s">
        <v>143</v>
      </c>
      <c r="B3334" s="179" t="s">
        <v>635</v>
      </c>
      <c r="C3334" s="179" t="s">
        <v>422</v>
      </c>
      <c r="D3334" s="179" t="s">
        <v>184</v>
      </c>
      <c r="E3334" s="179" t="s">
        <v>791</v>
      </c>
      <c r="F3334" s="37">
        <v>125.84</v>
      </c>
      <c r="G3334" s="179">
        <v>1</v>
      </c>
      <c r="H3334" s="179">
        <v>1</v>
      </c>
      <c r="I3334" s="37">
        <f>Table1[[#This Row],[SumOfPaid]]*Table1[[#This Row],[Actuarial Factor 6/13/22]]</f>
        <v>208.96360962230432</v>
      </c>
      <c r="J3334" s="33">
        <v>1.6605499811054061</v>
      </c>
      <c r="K3334" s="180" t="s">
        <v>241</v>
      </c>
      <c r="L3334" s="180" t="s">
        <v>805</v>
      </c>
      <c r="M3334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34" s="181" t="str">
        <f>IFERROR(IF(Table1[[#This Row],[Medicare Rate in CR]]&gt;0,"Y","N"),"N")</f>
        <v>Y</v>
      </c>
      <c r="O3334" s="40">
        <f>Table1[[#This Row],[Medicare Rate in CR]]*Table1[[#This Row],[SumOfUnits]]*Table1[[#This Row],[Actuarial Factor 6/13/22]]</f>
        <v>281.24735029982264</v>
      </c>
      <c r="P333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281.24735029982264</v>
      </c>
      <c r="Q3334" s="40">
        <f>Table1[[#This Row],[Trended Medicare Pricing for all RHCs]]-Table1[[#This Row],[SumOfSFY23 Estimated Payment 6/13/2022]]</f>
        <v>72.283740677518324</v>
      </c>
      <c r="R3334" s="181">
        <f>Table1[[#This Row],[SumOfUnits]]*Table1[[#This Row],[Actuarial Factor 6/13/22]]</f>
        <v>1.6605499811054061</v>
      </c>
    </row>
    <row r="3335" spans="1:18" x14ac:dyDescent="0.2">
      <c r="A3335" s="179" t="s">
        <v>143</v>
      </c>
      <c r="B3335" s="179" t="s">
        <v>635</v>
      </c>
      <c r="C3335" s="179" t="s">
        <v>192</v>
      </c>
      <c r="D3335" s="179" t="s">
        <v>184</v>
      </c>
      <c r="E3335" s="179" t="s">
        <v>786</v>
      </c>
      <c r="F3335" s="37">
        <v>377.52</v>
      </c>
      <c r="G3335" s="179">
        <v>3</v>
      </c>
      <c r="H3335" s="179">
        <v>3</v>
      </c>
      <c r="I3335" s="37">
        <f>Table1[[#This Row],[SumOfPaid]]*Table1[[#This Row],[Actuarial Factor 6/13/22]]</f>
        <v>494.70427413142875</v>
      </c>
      <c r="J3335" s="33">
        <v>1.3104054729058825</v>
      </c>
      <c r="K3335" s="180" t="s">
        <v>241</v>
      </c>
      <c r="L3335" s="180" t="s">
        <v>805</v>
      </c>
      <c r="M3335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35" s="181" t="str">
        <f>IFERROR(IF(Table1[[#This Row],[Medicare Rate in CR]]&gt;0,"Y","N"),"N")</f>
        <v>Y</v>
      </c>
      <c r="O3335" s="40">
        <f>Table1[[#This Row],[Medicare Rate in CR]]*Table1[[#This Row],[SumOfUnits]]*Table1[[#This Row],[Actuarial Factor 6/13/22]]</f>
        <v>665.83012483820801</v>
      </c>
      <c r="P333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665.83012483820801</v>
      </c>
      <c r="Q3335" s="40">
        <f>Table1[[#This Row],[Trended Medicare Pricing for all RHCs]]-Table1[[#This Row],[SumOfSFY23 Estimated Payment 6/13/2022]]</f>
        <v>171.12585070677926</v>
      </c>
      <c r="R3335" s="181">
        <f>Table1[[#This Row],[SumOfUnits]]*Table1[[#This Row],[Actuarial Factor 6/13/22]]</f>
        <v>3.9312164187176473</v>
      </c>
    </row>
    <row r="3336" spans="1:18" x14ac:dyDescent="0.2">
      <c r="A3336" s="179" t="s">
        <v>143</v>
      </c>
      <c r="B3336" s="179" t="s">
        <v>635</v>
      </c>
      <c r="C3336" s="179" t="s">
        <v>192</v>
      </c>
      <c r="D3336" s="179" t="s">
        <v>184</v>
      </c>
      <c r="E3336" s="179" t="s">
        <v>790</v>
      </c>
      <c r="F3336" s="37">
        <v>125.84</v>
      </c>
      <c r="G3336" s="179">
        <v>1</v>
      </c>
      <c r="H3336" s="179">
        <v>1</v>
      </c>
      <c r="I3336" s="37">
        <f>Table1[[#This Row],[SumOfPaid]]*Table1[[#This Row],[Actuarial Factor 6/13/22]]</f>
        <v>245.46567117412076</v>
      </c>
      <c r="J3336" s="33">
        <v>1.9506172216633881</v>
      </c>
      <c r="K3336" s="180" t="s">
        <v>241</v>
      </c>
      <c r="L3336" s="180" t="s">
        <v>805</v>
      </c>
      <c r="M3336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36" s="181" t="str">
        <f>IFERROR(IF(Table1[[#This Row],[Medicare Rate in CR]]&gt;0,"Y","N"),"N")</f>
        <v>Y</v>
      </c>
      <c r="O3336" s="40">
        <f>Table1[[#This Row],[Medicare Rate in CR]]*Table1[[#This Row],[SumOfUnits]]*Table1[[#This Row],[Actuarial Factor 6/13/22]]</f>
        <v>330.37603883312806</v>
      </c>
      <c r="P333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330.37603883312806</v>
      </c>
      <c r="Q3336" s="40">
        <f>Table1[[#This Row],[Trended Medicare Pricing for all RHCs]]-Table1[[#This Row],[SumOfSFY23 Estimated Payment 6/13/2022]]</f>
        <v>84.910367659007306</v>
      </c>
      <c r="R3336" s="181">
        <f>Table1[[#This Row],[SumOfUnits]]*Table1[[#This Row],[Actuarial Factor 6/13/22]]</f>
        <v>1.9506172216633881</v>
      </c>
    </row>
    <row r="3337" spans="1:18" x14ac:dyDescent="0.2">
      <c r="A3337" s="179" t="s">
        <v>143</v>
      </c>
      <c r="B3337" s="179" t="s">
        <v>635</v>
      </c>
      <c r="C3337" s="179" t="s">
        <v>192</v>
      </c>
      <c r="D3337" s="179" t="s">
        <v>184</v>
      </c>
      <c r="E3337" s="179" t="s">
        <v>789</v>
      </c>
      <c r="F3337" s="37">
        <v>253.57</v>
      </c>
      <c r="G3337" s="179">
        <v>2</v>
      </c>
      <c r="H3337" s="179">
        <v>2</v>
      </c>
      <c r="I3337" s="37">
        <f>Table1[[#This Row],[SumOfPaid]]*Table1[[#This Row],[Actuarial Factor 6/13/22]]</f>
        <v>349.69997428487807</v>
      </c>
      <c r="J3337" s="33">
        <v>1.3791062597502783</v>
      </c>
      <c r="K3337" s="180" t="s">
        <v>241</v>
      </c>
      <c r="L3337" s="180" t="s">
        <v>805</v>
      </c>
      <c r="M3337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37" s="181" t="str">
        <f>IFERROR(IF(Table1[[#This Row],[Medicare Rate in CR]]&gt;0,"Y","N"),"N")</f>
        <v>Y</v>
      </c>
      <c r="O3337" s="40">
        <f>Table1[[#This Row],[Medicare Rate in CR]]*Table1[[#This Row],[SumOfUnits]]*Table1[[#This Row],[Actuarial Factor 6/13/22]]</f>
        <v>467.15845442780932</v>
      </c>
      <c r="P333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467.15845442780932</v>
      </c>
      <c r="Q3337" s="40">
        <f>Table1[[#This Row],[Trended Medicare Pricing for all RHCs]]-Table1[[#This Row],[SumOfSFY23 Estimated Payment 6/13/2022]]</f>
        <v>117.45848014293125</v>
      </c>
      <c r="R3337" s="181">
        <f>Table1[[#This Row],[SumOfUnits]]*Table1[[#This Row],[Actuarial Factor 6/13/22]]</f>
        <v>2.7582125195005567</v>
      </c>
    </row>
    <row r="3338" spans="1:18" x14ac:dyDescent="0.2">
      <c r="A3338" s="179" t="s">
        <v>143</v>
      </c>
      <c r="B3338" s="179" t="s">
        <v>635</v>
      </c>
      <c r="C3338" s="179" t="s">
        <v>192</v>
      </c>
      <c r="D3338" s="179" t="s">
        <v>184</v>
      </c>
      <c r="E3338" s="179" t="s">
        <v>788</v>
      </c>
      <c r="F3338" s="37">
        <v>629.20000000000005</v>
      </c>
      <c r="G3338" s="179">
        <v>5</v>
      </c>
      <c r="H3338" s="179">
        <v>5</v>
      </c>
      <c r="I3338" s="37">
        <f>Table1[[#This Row],[SumOfPaid]]*Table1[[#This Row],[Actuarial Factor 6/13/22]]</f>
        <v>1198.4171495971384</v>
      </c>
      <c r="J3338" s="33">
        <v>1.9046680699255216</v>
      </c>
      <c r="K3338" s="180" t="s">
        <v>241</v>
      </c>
      <c r="L3338" s="180" t="s">
        <v>805</v>
      </c>
      <c r="M3338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38" s="181" t="str">
        <f>IFERROR(IF(Table1[[#This Row],[Medicare Rate in CR]]&gt;0,"Y","N"),"N")</f>
        <v>Y</v>
      </c>
      <c r="O3338" s="40">
        <f>Table1[[#This Row],[Medicare Rate in CR]]*Table1[[#This Row],[SumOfUnits]]*Table1[[#This Row],[Actuarial Factor 6/13/22]]</f>
        <v>1612.968155016428</v>
      </c>
      <c r="P333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1612.968155016428</v>
      </c>
      <c r="Q3338" s="40">
        <f>Table1[[#This Row],[Trended Medicare Pricing for all RHCs]]-Table1[[#This Row],[SumOfSFY23 Estimated Payment 6/13/2022]]</f>
        <v>414.5510054192896</v>
      </c>
      <c r="R3338" s="181">
        <f>Table1[[#This Row],[SumOfUnits]]*Table1[[#This Row],[Actuarial Factor 6/13/22]]</f>
        <v>9.5233403496276079</v>
      </c>
    </row>
    <row r="3339" spans="1:18" x14ac:dyDescent="0.2">
      <c r="A3339" s="179" t="s">
        <v>143</v>
      </c>
      <c r="B3339" s="179" t="s">
        <v>635</v>
      </c>
      <c r="C3339" s="179" t="s">
        <v>192</v>
      </c>
      <c r="D3339" s="179" t="s">
        <v>184</v>
      </c>
      <c r="E3339" s="179" t="s">
        <v>787</v>
      </c>
      <c r="F3339" s="37">
        <v>1391.8</v>
      </c>
      <c r="G3339" s="179">
        <v>11</v>
      </c>
      <c r="H3339" s="179">
        <v>11</v>
      </c>
      <c r="I3339" s="37">
        <f>Table1[[#This Row],[SumOfPaid]]*Table1[[#This Row],[Actuarial Factor 6/13/22]]</f>
        <v>1597.3607239196385</v>
      </c>
      <c r="J3339" s="33">
        <v>1.1476941542747798</v>
      </c>
      <c r="K3339" s="180" t="s">
        <v>241</v>
      </c>
      <c r="L3339" s="180" t="s">
        <v>805</v>
      </c>
      <c r="M3339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39" s="181" t="str">
        <f>IFERROR(IF(Table1[[#This Row],[Medicare Rate in CR]]&gt;0,"Y","N"),"N")</f>
        <v>Y</v>
      </c>
      <c r="O3339" s="40">
        <f>Table1[[#This Row],[Medicare Rate in CR]]*Table1[[#This Row],[SumOfUnits]]*Table1[[#This Row],[Actuarial Factor 6/13/22]]</f>
        <v>2138.2345480047143</v>
      </c>
      <c r="P333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2138.2345480047143</v>
      </c>
      <c r="Q3339" s="40">
        <f>Table1[[#This Row],[Trended Medicare Pricing for all RHCs]]-Table1[[#This Row],[SumOfSFY23 Estimated Payment 6/13/2022]]</f>
        <v>540.87382408507574</v>
      </c>
      <c r="R3339" s="181">
        <f>Table1[[#This Row],[SumOfUnits]]*Table1[[#This Row],[Actuarial Factor 6/13/22]]</f>
        <v>12.624635697022578</v>
      </c>
    </row>
    <row r="3340" spans="1:18" x14ac:dyDescent="0.2">
      <c r="A3340" s="179" t="s">
        <v>143</v>
      </c>
      <c r="B3340" s="179" t="s">
        <v>635</v>
      </c>
      <c r="C3340" s="179" t="s">
        <v>192</v>
      </c>
      <c r="D3340" s="179" t="s">
        <v>2</v>
      </c>
      <c r="E3340" s="179" t="s">
        <v>799</v>
      </c>
      <c r="F3340" s="37">
        <v>760.71</v>
      </c>
      <c r="G3340" s="179">
        <v>6</v>
      </c>
      <c r="H3340" s="179">
        <v>6</v>
      </c>
      <c r="I3340" s="37">
        <f>Table1[[#This Row],[SumOfPaid]]*Table1[[#This Row],[Actuarial Factor 6/13/22]]</f>
        <v>927.66865752641775</v>
      </c>
      <c r="J3340" s="33">
        <v>1.2194774060107239</v>
      </c>
      <c r="K3340" s="180" t="s">
        <v>241</v>
      </c>
      <c r="L3340" s="180" t="s">
        <v>805</v>
      </c>
      <c r="M3340" s="181">
        <f>IFERROR(INDEX(FreeStand_MedicareCRs!E:E,MATCH(Table1[[#This Row],[Medicare Number]],FreeStand_MedicareCRs!A:A,0)),INDEX(HospitalBased_Mdcr_Rates!G:G,MATCH(Table1[[#This Row],[Medicare Number]],HospitalBased_Mdcr_Rates!E:E,0)))</f>
        <v>169.37</v>
      </c>
      <c r="N3340" s="181" t="str">
        <f>IFERROR(IF(Table1[[#This Row],[Medicare Rate in CR]]&gt;0,"Y","N"),"N")</f>
        <v>Y</v>
      </c>
      <c r="O3340" s="40">
        <f>Table1[[#This Row],[Medicare Rate in CR]]*Table1[[#This Row],[SumOfUnits]]*Table1[[#This Row],[Actuarial Factor 6/13/22]]</f>
        <v>1239.2573295362179</v>
      </c>
      <c r="P334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1239.2573295362179</v>
      </c>
      <c r="Q3340" s="40">
        <f>Table1[[#This Row],[Trended Medicare Pricing for all RHCs]]-Table1[[#This Row],[SumOfSFY23 Estimated Payment 6/13/2022]]</f>
        <v>311.58867200980012</v>
      </c>
      <c r="R3340" s="181">
        <f>Table1[[#This Row],[SumOfUnits]]*Table1[[#This Row],[Actuarial Factor 6/13/22]]</f>
        <v>7.3168644360643427</v>
      </c>
    </row>
    <row r="3341" spans="1:18" x14ac:dyDescent="0.2">
      <c r="A3341" s="179" t="s">
        <v>144</v>
      </c>
      <c r="B3341" s="179" t="s">
        <v>827</v>
      </c>
      <c r="C3341" s="179" t="s">
        <v>426</v>
      </c>
      <c r="D3341" s="179" t="s">
        <v>184</v>
      </c>
      <c r="E3341" s="179" t="s">
        <v>792</v>
      </c>
      <c r="F3341" s="37">
        <v>176.01</v>
      </c>
      <c r="G3341" s="179">
        <v>1</v>
      </c>
      <c r="H3341" s="179">
        <v>1</v>
      </c>
      <c r="I3341" s="37">
        <f>Table1[[#This Row],[SumOfPaid]]*Table1[[#This Row],[Actuarial Factor 6/13/22]]</f>
        <v>272.59902769259719</v>
      </c>
      <c r="J3341" s="33">
        <v>1.5487701135878484</v>
      </c>
      <c r="K3341" s="180" t="s">
        <v>417</v>
      </c>
      <c r="L3341" s="180" t="s">
        <v>805</v>
      </c>
      <c r="M3341" s="181">
        <f>IFERROR(INDEX(FreeStand_MedicareCRs!E:E,MATCH(Table1[[#This Row],[Medicare Number]],FreeStand_MedicareCRs!A:A,0)),INDEX(HospitalBased_Mdcr_Rates!G:G,MATCH(Table1[[#This Row],[Medicare Number]],HospitalBased_Mdcr_Rates!E:E,0)))</f>
        <v>280.45</v>
      </c>
      <c r="N3341" s="181" t="str">
        <f>IFERROR(IF(Table1[[#This Row],[Medicare Rate in CR]]&gt;0,"Y","N"),"N")</f>
        <v>Y</v>
      </c>
      <c r="O3341" s="40">
        <f>Table1[[#This Row],[Medicare Rate in CR]]*Table1[[#This Row],[SumOfUnits]]*Table1[[#This Row],[Actuarial Factor 6/13/22]]</f>
        <v>434.35257835571207</v>
      </c>
      <c r="P334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434.35257835571207</v>
      </c>
      <c r="Q3341" s="40">
        <f>Table1[[#This Row],[Trended Medicare Pricing for all RHCs]]-Table1[[#This Row],[SumOfSFY23 Estimated Payment 6/13/2022]]</f>
        <v>161.75355066311488</v>
      </c>
      <c r="R3341" s="181">
        <f>Table1[[#This Row],[SumOfUnits]]*Table1[[#This Row],[Actuarial Factor 6/13/22]]</f>
        <v>1.5487701135878484</v>
      </c>
    </row>
    <row r="3342" spans="1:18" x14ac:dyDescent="0.2">
      <c r="A3342" s="179" t="s">
        <v>144</v>
      </c>
      <c r="B3342" s="179" t="s">
        <v>827</v>
      </c>
      <c r="C3342" s="179" t="s">
        <v>426</v>
      </c>
      <c r="D3342" s="179" t="s">
        <v>184</v>
      </c>
      <c r="E3342" s="179" t="s">
        <v>786</v>
      </c>
      <c r="F3342" s="37">
        <v>704.04</v>
      </c>
      <c r="G3342" s="179">
        <v>4</v>
      </c>
      <c r="H3342" s="179">
        <v>4</v>
      </c>
      <c r="I3342" s="37">
        <f>Table1[[#This Row],[SumOfPaid]]*Table1[[#This Row],[Actuarial Factor 6/13/22]]</f>
        <v>1005.2886504261895</v>
      </c>
      <c r="J3342" s="33">
        <v>1.4278857031222509</v>
      </c>
      <c r="K3342" s="180" t="s">
        <v>417</v>
      </c>
      <c r="L3342" s="180" t="s">
        <v>805</v>
      </c>
      <c r="M3342" s="181">
        <f>IFERROR(INDEX(FreeStand_MedicareCRs!E:E,MATCH(Table1[[#This Row],[Medicare Number]],FreeStand_MedicareCRs!A:A,0)),INDEX(HospitalBased_Mdcr_Rates!G:G,MATCH(Table1[[#This Row],[Medicare Number]],HospitalBased_Mdcr_Rates!E:E,0)))</f>
        <v>280.45</v>
      </c>
      <c r="N3342" s="181" t="str">
        <f>IFERROR(IF(Table1[[#This Row],[Medicare Rate in CR]]&gt;0,"Y","N"),"N")</f>
        <v>Y</v>
      </c>
      <c r="O3342" s="40">
        <f>Table1[[#This Row],[Medicare Rate in CR]]*Table1[[#This Row],[SumOfUnits]]*Table1[[#This Row],[Actuarial Factor 6/13/22]]</f>
        <v>1601.8021817625411</v>
      </c>
      <c r="P334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1601.8021817625411</v>
      </c>
      <c r="Q3342" s="40">
        <f>Table1[[#This Row],[Trended Medicare Pricing for all RHCs]]-Table1[[#This Row],[SumOfSFY23 Estimated Payment 6/13/2022]]</f>
        <v>596.51353133635155</v>
      </c>
      <c r="R3342" s="181">
        <f>Table1[[#This Row],[SumOfUnits]]*Table1[[#This Row],[Actuarial Factor 6/13/22]]</f>
        <v>5.7115428124890038</v>
      </c>
    </row>
    <row r="3343" spans="1:18" x14ac:dyDescent="0.2">
      <c r="A3343" s="179" t="s">
        <v>144</v>
      </c>
      <c r="B3343" s="179" t="s">
        <v>827</v>
      </c>
      <c r="C3343" s="179" t="s">
        <v>426</v>
      </c>
      <c r="D3343" s="179" t="s">
        <v>184</v>
      </c>
      <c r="E3343" s="179" t="s">
        <v>790</v>
      </c>
      <c r="F3343" s="37">
        <v>1094.33</v>
      </c>
      <c r="G3343" s="179">
        <v>7</v>
      </c>
      <c r="H3343" s="179">
        <v>7</v>
      </c>
      <c r="I3343" s="37">
        <f>Table1[[#This Row],[SumOfPaid]]*Table1[[#This Row],[Actuarial Factor 6/13/22]]</f>
        <v>2244.521832703615</v>
      </c>
      <c r="J3343" s="33">
        <v>2.0510466063286352</v>
      </c>
      <c r="K3343" s="180" t="s">
        <v>417</v>
      </c>
      <c r="L3343" s="180" t="s">
        <v>805</v>
      </c>
      <c r="M3343" s="181">
        <f>IFERROR(INDEX(FreeStand_MedicareCRs!E:E,MATCH(Table1[[#This Row],[Medicare Number]],FreeStand_MedicareCRs!A:A,0)),INDEX(HospitalBased_Mdcr_Rates!G:G,MATCH(Table1[[#This Row],[Medicare Number]],HospitalBased_Mdcr_Rates!E:E,0)))</f>
        <v>280.45</v>
      </c>
      <c r="N3343" s="181" t="str">
        <f>IFERROR(IF(Table1[[#This Row],[Medicare Rate in CR]]&gt;0,"Y","N"),"N")</f>
        <v>Y</v>
      </c>
      <c r="O3343" s="40">
        <f>Table1[[#This Row],[Medicare Rate in CR]]*Table1[[#This Row],[SumOfUnits]]*Table1[[#This Row],[Actuarial Factor 6/13/22]]</f>
        <v>4026.5121452140602</v>
      </c>
      <c r="P334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4026.5121452140602</v>
      </c>
      <c r="Q3343" s="40">
        <f>Table1[[#This Row],[Trended Medicare Pricing for all RHCs]]-Table1[[#This Row],[SumOfSFY23 Estimated Payment 6/13/2022]]</f>
        <v>1781.9903125104452</v>
      </c>
      <c r="R3343" s="181">
        <f>Table1[[#This Row],[SumOfUnits]]*Table1[[#This Row],[Actuarial Factor 6/13/22]]</f>
        <v>14.357326244300447</v>
      </c>
    </row>
    <row r="3344" spans="1:18" x14ac:dyDescent="0.2">
      <c r="A3344" s="179" t="s">
        <v>144</v>
      </c>
      <c r="B3344" s="179" t="s">
        <v>827</v>
      </c>
      <c r="C3344" s="179" t="s">
        <v>426</v>
      </c>
      <c r="D3344" s="179" t="s">
        <v>184</v>
      </c>
      <c r="E3344" s="179" t="s">
        <v>793</v>
      </c>
      <c r="F3344" s="37">
        <v>352.02</v>
      </c>
      <c r="G3344" s="179">
        <v>2</v>
      </c>
      <c r="H3344" s="179">
        <v>2</v>
      </c>
      <c r="I3344" s="37">
        <f>Table1[[#This Row],[SumOfPaid]]*Table1[[#This Row],[Actuarial Factor 6/13/22]]</f>
        <v>722.00942635980618</v>
      </c>
      <c r="J3344" s="33">
        <v>2.0510466063286352</v>
      </c>
      <c r="K3344" s="180" t="s">
        <v>417</v>
      </c>
      <c r="L3344" s="180" t="s">
        <v>805</v>
      </c>
      <c r="M3344" s="181">
        <f>IFERROR(INDEX(FreeStand_MedicareCRs!E:E,MATCH(Table1[[#This Row],[Medicare Number]],FreeStand_MedicareCRs!A:A,0)),INDEX(HospitalBased_Mdcr_Rates!G:G,MATCH(Table1[[#This Row],[Medicare Number]],HospitalBased_Mdcr_Rates!E:E,0)))</f>
        <v>280.45</v>
      </c>
      <c r="N3344" s="181" t="str">
        <f>IFERROR(IF(Table1[[#This Row],[Medicare Rate in CR]]&gt;0,"Y","N"),"N")</f>
        <v>Y</v>
      </c>
      <c r="O3344" s="40">
        <f>Table1[[#This Row],[Medicare Rate in CR]]*Table1[[#This Row],[SumOfUnits]]*Table1[[#This Row],[Actuarial Factor 6/13/22]]</f>
        <v>1150.4320414897315</v>
      </c>
      <c r="P334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1150.4320414897315</v>
      </c>
      <c r="Q3344" s="40">
        <f>Table1[[#This Row],[Trended Medicare Pricing for all RHCs]]-Table1[[#This Row],[SumOfSFY23 Estimated Payment 6/13/2022]]</f>
        <v>428.42261512992536</v>
      </c>
      <c r="R3344" s="181">
        <f>Table1[[#This Row],[SumOfUnits]]*Table1[[#This Row],[Actuarial Factor 6/13/22]]</f>
        <v>4.1020932126572704</v>
      </c>
    </row>
    <row r="3345" spans="1:18" x14ac:dyDescent="0.2">
      <c r="A3345" s="179" t="s">
        <v>144</v>
      </c>
      <c r="B3345" s="179" t="s">
        <v>827</v>
      </c>
      <c r="C3345" s="179" t="s">
        <v>426</v>
      </c>
      <c r="D3345" s="179" t="s">
        <v>184</v>
      </c>
      <c r="E3345" s="179" t="s">
        <v>789</v>
      </c>
      <c r="F3345" s="37">
        <v>1587.43</v>
      </c>
      <c r="G3345" s="179">
        <v>9</v>
      </c>
      <c r="H3345" s="179">
        <v>9</v>
      </c>
      <c r="I3345" s="37">
        <f>Table1[[#This Row],[SumOfPaid]]*Table1[[#This Row],[Actuarial Factor 6/13/22]]</f>
        <v>2408.1737760814576</v>
      </c>
      <c r="J3345" s="33">
        <v>1.5170267514671245</v>
      </c>
      <c r="K3345" s="180" t="s">
        <v>417</v>
      </c>
      <c r="L3345" s="180" t="s">
        <v>805</v>
      </c>
      <c r="M3345" s="181">
        <f>IFERROR(INDEX(FreeStand_MedicareCRs!E:E,MATCH(Table1[[#This Row],[Medicare Number]],FreeStand_MedicareCRs!A:A,0)),INDEX(HospitalBased_Mdcr_Rates!G:G,MATCH(Table1[[#This Row],[Medicare Number]],HospitalBased_Mdcr_Rates!E:E,0)))</f>
        <v>280.45</v>
      </c>
      <c r="N3345" s="181" t="str">
        <f>IFERROR(IF(Table1[[#This Row],[Medicare Rate in CR]]&gt;0,"Y","N"),"N")</f>
        <v>Y</v>
      </c>
      <c r="O3345" s="40">
        <f>Table1[[#This Row],[Medicare Rate in CR]]*Table1[[#This Row],[SumOfUnits]]*Table1[[#This Row],[Actuarial Factor 6/13/22]]</f>
        <v>3829.0513720405952</v>
      </c>
      <c r="P334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3829.0513720405952</v>
      </c>
      <c r="Q3345" s="40">
        <f>Table1[[#This Row],[Trended Medicare Pricing for all RHCs]]-Table1[[#This Row],[SumOfSFY23 Estimated Payment 6/13/2022]]</f>
        <v>1420.8775959591376</v>
      </c>
      <c r="R3345" s="181">
        <f>Table1[[#This Row],[SumOfUnits]]*Table1[[#This Row],[Actuarial Factor 6/13/22]]</f>
        <v>13.653240763204121</v>
      </c>
    </row>
    <row r="3346" spans="1:18" x14ac:dyDescent="0.2">
      <c r="A3346" s="179" t="s">
        <v>144</v>
      </c>
      <c r="B3346" s="179" t="s">
        <v>827</v>
      </c>
      <c r="C3346" s="179" t="s">
        <v>426</v>
      </c>
      <c r="D3346" s="179" t="s">
        <v>184</v>
      </c>
      <c r="E3346" s="179" t="s">
        <v>791</v>
      </c>
      <c r="F3346" s="37">
        <v>1587.4299999999998</v>
      </c>
      <c r="G3346" s="179">
        <v>9</v>
      </c>
      <c r="H3346" s="179">
        <v>9</v>
      </c>
      <c r="I3346" s="37">
        <f>Table1[[#This Row],[SumOfPaid]]*Table1[[#This Row],[Actuarial Factor 6/13/22]]</f>
        <v>2562.0132702436777</v>
      </c>
      <c r="J3346" s="33">
        <v>1.6139377926860887</v>
      </c>
      <c r="K3346" s="180" t="s">
        <v>417</v>
      </c>
      <c r="L3346" s="180" t="s">
        <v>805</v>
      </c>
      <c r="M3346" s="181">
        <f>IFERROR(INDEX(FreeStand_MedicareCRs!E:E,MATCH(Table1[[#This Row],[Medicare Number]],FreeStand_MedicareCRs!A:A,0)),INDEX(HospitalBased_Mdcr_Rates!G:G,MATCH(Table1[[#This Row],[Medicare Number]],HospitalBased_Mdcr_Rates!E:E,0)))</f>
        <v>280.45</v>
      </c>
      <c r="N3346" s="181" t="str">
        <f>IFERROR(IF(Table1[[#This Row],[Medicare Rate in CR]]&gt;0,"Y","N"),"N")</f>
        <v>Y</v>
      </c>
      <c r="O3346" s="40">
        <f>Table1[[#This Row],[Medicare Rate in CR]]*Table1[[#This Row],[SumOfUnits]]*Table1[[#This Row],[Actuarial Factor 6/13/22]]</f>
        <v>4073.6596856293218</v>
      </c>
      <c r="P334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4073.6596856293218</v>
      </c>
      <c r="Q3346" s="40">
        <f>Table1[[#This Row],[Trended Medicare Pricing for all RHCs]]-Table1[[#This Row],[SumOfSFY23 Estimated Payment 6/13/2022]]</f>
        <v>1511.6464153856441</v>
      </c>
      <c r="R3346" s="181">
        <f>Table1[[#This Row],[SumOfUnits]]*Table1[[#This Row],[Actuarial Factor 6/13/22]]</f>
        <v>14.525440134174799</v>
      </c>
    </row>
    <row r="3347" spans="1:18" x14ac:dyDescent="0.2">
      <c r="A3347" s="179" t="s">
        <v>144</v>
      </c>
      <c r="B3347" s="179" t="s">
        <v>827</v>
      </c>
      <c r="C3347" s="179" t="s">
        <v>426</v>
      </c>
      <c r="D3347" s="179" t="s">
        <v>184</v>
      </c>
      <c r="E3347" s="179" t="s">
        <v>788</v>
      </c>
      <c r="F3347" s="37">
        <v>3696.21</v>
      </c>
      <c r="G3347" s="179">
        <v>21</v>
      </c>
      <c r="H3347" s="179">
        <v>21</v>
      </c>
      <c r="I3347" s="37">
        <f>Table1[[#This Row],[SumOfPaid]]*Table1[[#This Row],[Actuarial Factor 6/13/22]]</f>
        <v>8055.7167133309231</v>
      </c>
      <c r="J3347" s="33">
        <v>2.179453200259434</v>
      </c>
      <c r="K3347" s="180" t="s">
        <v>417</v>
      </c>
      <c r="L3347" s="180" t="s">
        <v>805</v>
      </c>
      <c r="M3347" s="181">
        <f>IFERROR(INDEX(FreeStand_MedicareCRs!E:E,MATCH(Table1[[#This Row],[Medicare Number]],FreeStand_MedicareCRs!A:A,0)),INDEX(HospitalBased_Mdcr_Rates!G:G,MATCH(Table1[[#This Row],[Medicare Number]],HospitalBased_Mdcr_Rates!E:E,0)))</f>
        <v>280.45</v>
      </c>
      <c r="N3347" s="181" t="str">
        <f>IFERROR(IF(Table1[[#This Row],[Medicare Rate in CR]]&gt;0,"Y","N"),"N")</f>
        <v>Y</v>
      </c>
      <c r="O3347" s="40">
        <f>Table1[[#This Row],[Medicare Rate in CR]]*Table1[[#This Row],[SumOfUnits]]*Table1[[#This Row],[Actuarial Factor 6/13/22]]</f>
        <v>12835.780650267923</v>
      </c>
      <c r="P334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12835.780650267923</v>
      </c>
      <c r="Q3347" s="40">
        <f>Table1[[#This Row],[Trended Medicare Pricing for all RHCs]]-Table1[[#This Row],[SumOfSFY23 Estimated Payment 6/13/2022]]</f>
        <v>4780.0639369370001</v>
      </c>
      <c r="R3347" s="181">
        <f>Table1[[#This Row],[SumOfUnits]]*Table1[[#This Row],[Actuarial Factor 6/13/22]]</f>
        <v>45.768517205448113</v>
      </c>
    </row>
    <row r="3348" spans="1:18" x14ac:dyDescent="0.2">
      <c r="A3348" s="179" t="s">
        <v>144</v>
      </c>
      <c r="B3348" s="179" t="s">
        <v>827</v>
      </c>
      <c r="C3348" s="179" t="s">
        <v>426</v>
      </c>
      <c r="D3348" s="179" t="s">
        <v>2</v>
      </c>
      <c r="E3348" s="179" t="s">
        <v>798</v>
      </c>
      <c r="F3348" s="37">
        <v>707.38</v>
      </c>
      <c r="G3348" s="179">
        <v>4</v>
      </c>
      <c r="H3348" s="179">
        <v>4</v>
      </c>
      <c r="I3348" s="37">
        <f>Table1[[#This Row],[SumOfPaid]]*Table1[[#This Row],[Actuarial Factor 6/13/22]]</f>
        <v>1167.3312204134675</v>
      </c>
      <c r="J3348" s="33">
        <v>1.6502180163610329</v>
      </c>
      <c r="K3348" s="180" t="s">
        <v>417</v>
      </c>
      <c r="L3348" s="180" t="s">
        <v>805</v>
      </c>
      <c r="M3348" s="181">
        <f>IFERROR(INDEX(FreeStand_MedicareCRs!E:E,MATCH(Table1[[#This Row],[Medicare Number]],FreeStand_MedicareCRs!A:A,0)),INDEX(HospitalBased_Mdcr_Rates!G:G,MATCH(Table1[[#This Row],[Medicare Number]],HospitalBased_Mdcr_Rates!E:E,0)))</f>
        <v>280.45</v>
      </c>
      <c r="N3348" s="181" t="str">
        <f>IFERROR(IF(Table1[[#This Row],[Medicare Rate in CR]]&gt;0,"Y","N"),"N")</f>
        <v>Y</v>
      </c>
      <c r="O3348" s="40">
        <f>Table1[[#This Row],[Medicare Rate in CR]]*Table1[[#This Row],[SumOfUnits]]*Table1[[#This Row],[Actuarial Factor 6/13/22]]</f>
        <v>1851.2145707538066</v>
      </c>
      <c r="P334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1851.2145707538066</v>
      </c>
      <c r="Q3348" s="40">
        <f>Table1[[#This Row],[Trended Medicare Pricing for all RHCs]]-Table1[[#This Row],[SumOfSFY23 Estimated Payment 6/13/2022]]</f>
        <v>683.88335034033912</v>
      </c>
      <c r="R3348" s="181">
        <f>Table1[[#This Row],[SumOfUnits]]*Table1[[#This Row],[Actuarial Factor 6/13/22]]</f>
        <v>6.6008720654441317</v>
      </c>
    </row>
    <row r="3349" spans="1:18" x14ac:dyDescent="0.2">
      <c r="A3349" s="179" t="s">
        <v>144</v>
      </c>
      <c r="B3349" s="179" t="s">
        <v>827</v>
      </c>
      <c r="C3349" s="179" t="s">
        <v>426</v>
      </c>
      <c r="D3349" s="179" t="s">
        <v>185</v>
      </c>
      <c r="E3349" s="179" t="s">
        <v>794</v>
      </c>
      <c r="F3349" s="37">
        <v>173.41</v>
      </c>
      <c r="G3349" s="179">
        <v>1</v>
      </c>
      <c r="H3349" s="179">
        <v>1</v>
      </c>
      <c r="I3349" s="37">
        <f>Table1[[#This Row],[SumOfPaid]]*Table1[[#This Row],[Actuarial Factor 6/13/22]]</f>
        <v>192.31430336942151</v>
      </c>
      <c r="J3349" s="33">
        <v>1.1090150704654951</v>
      </c>
      <c r="K3349" s="180" t="s">
        <v>417</v>
      </c>
      <c r="L3349" s="180" t="s">
        <v>805</v>
      </c>
      <c r="M3349" s="181">
        <f>IFERROR(INDEX(FreeStand_MedicareCRs!E:E,MATCH(Table1[[#This Row],[Medicare Number]],FreeStand_MedicareCRs!A:A,0)),INDEX(HospitalBased_Mdcr_Rates!G:G,MATCH(Table1[[#This Row],[Medicare Number]],HospitalBased_Mdcr_Rates!E:E,0)))</f>
        <v>280.45</v>
      </c>
      <c r="N3349" s="181" t="str">
        <f>IFERROR(IF(Table1[[#This Row],[Medicare Rate in CR]]&gt;0,"Y","N"),"N")</f>
        <v>Y</v>
      </c>
      <c r="O3349" s="40">
        <f>Table1[[#This Row],[Medicare Rate in CR]]*Table1[[#This Row],[SumOfUnits]]*Table1[[#This Row],[Actuarial Factor 6/13/22]]</f>
        <v>311.02327651204808</v>
      </c>
      <c r="P334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311.02327651204808</v>
      </c>
      <c r="Q3349" s="40">
        <f>Table1[[#This Row],[Trended Medicare Pricing for all RHCs]]-Table1[[#This Row],[SumOfSFY23 Estimated Payment 6/13/2022]]</f>
        <v>118.70897314262658</v>
      </c>
      <c r="R3349" s="181">
        <f>Table1[[#This Row],[SumOfUnits]]*Table1[[#This Row],[Actuarial Factor 6/13/22]]</f>
        <v>1.1090150704654951</v>
      </c>
    </row>
    <row r="3350" spans="1:18" x14ac:dyDescent="0.2">
      <c r="A3350" s="179" t="s">
        <v>144</v>
      </c>
      <c r="B3350" s="179" t="s">
        <v>827</v>
      </c>
      <c r="C3350" s="179" t="s">
        <v>426</v>
      </c>
      <c r="D3350" s="179" t="s">
        <v>185</v>
      </c>
      <c r="E3350" s="179" t="s">
        <v>797</v>
      </c>
      <c r="F3350" s="37">
        <v>621.20999999999992</v>
      </c>
      <c r="G3350" s="179">
        <v>4</v>
      </c>
      <c r="H3350" s="179">
        <v>4</v>
      </c>
      <c r="I3350" s="37">
        <f>Table1[[#This Row],[SumOfPaid]]*Table1[[#This Row],[Actuarial Factor 6/13/22]]</f>
        <v>758.91191209847568</v>
      </c>
      <c r="J3350" s="33">
        <v>1.2216672495588863</v>
      </c>
      <c r="K3350" s="180" t="s">
        <v>417</v>
      </c>
      <c r="L3350" s="180" t="s">
        <v>805</v>
      </c>
      <c r="M3350" s="181">
        <f>IFERROR(INDEX(FreeStand_MedicareCRs!E:E,MATCH(Table1[[#This Row],[Medicare Number]],FreeStand_MedicareCRs!A:A,0)),INDEX(HospitalBased_Mdcr_Rates!G:G,MATCH(Table1[[#This Row],[Medicare Number]],HospitalBased_Mdcr_Rates!E:E,0)))</f>
        <v>280.45</v>
      </c>
      <c r="N3350" s="181" t="str">
        <f>IFERROR(IF(Table1[[#This Row],[Medicare Rate in CR]]&gt;0,"Y","N"),"N")</f>
        <v>Y</v>
      </c>
      <c r="O3350" s="40">
        <f>Table1[[#This Row],[Medicare Rate in CR]]*Table1[[#This Row],[SumOfUnits]]*Table1[[#This Row],[Actuarial Factor 6/13/22]]</f>
        <v>1370.4663205551585</v>
      </c>
      <c r="P335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1370.4663205551585</v>
      </c>
      <c r="Q3350" s="40">
        <f>Table1[[#This Row],[Trended Medicare Pricing for all RHCs]]-Table1[[#This Row],[SumOfSFY23 Estimated Payment 6/13/2022]]</f>
        <v>611.55440845668284</v>
      </c>
      <c r="R3350" s="181">
        <f>Table1[[#This Row],[SumOfUnits]]*Table1[[#This Row],[Actuarial Factor 6/13/22]]</f>
        <v>4.8866689982355451</v>
      </c>
    </row>
    <row r="3351" spans="1:18" x14ac:dyDescent="0.2">
      <c r="A3351" s="179" t="s">
        <v>144</v>
      </c>
      <c r="B3351" s="179" t="s">
        <v>827</v>
      </c>
      <c r="C3351" s="179" t="s">
        <v>426</v>
      </c>
      <c r="D3351" s="179" t="s">
        <v>185</v>
      </c>
      <c r="E3351" s="179" t="s">
        <v>795</v>
      </c>
      <c r="F3351" s="37">
        <v>7651.07</v>
      </c>
      <c r="G3351" s="179">
        <v>45</v>
      </c>
      <c r="H3351" s="179">
        <v>45</v>
      </c>
      <c r="I3351" s="37">
        <f>Table1[[#This Row],[SumOfPaid]]*Table1[[#This Row],[Actuarial Factor 6/13/22]]</f>
        <v>8530.4936308990618</v>
      </c>
      <c r="J3351" s="33">
        <v>1.1149412606209408</v>
      </c>
      <c r="K3351" s="180" t="s">
        <v>417</v>
      </c>
      <c r="L3351" s="180" t="s">
        <v>805</v>
      </c>
      <c r="M3351" s="181">
        <f>IFERROR(INDEX(FreeStand_MedicareCRs!E:E,MATCH(Table1[[#This Row],[Medicare Number]],FreeStand_MedicareCRs!A:A,0)),INDEX(HospitalBased_Mdcr_Rates!G:G,MATCH(Table1[[#This Row],[Medicare Number]],HospitalBased_Mdcr_Rates!E:E,0)))</f>
        <v>280.45</v>
      </c>
      <c r="N3351" s="181" t="str">
        <f>IFERROR(IF(Table1[[#This Row],[Medicare Rate in CR]]&gt;0,"Y","N"),"N")</f>
        <v>Y</v>
      </c>
      <c r="O3351" s="40">
        <f>Table1[[#This Row],[Medicare Rate in CR]]*Table1[[#This Row],[SumOfUnits]]*Table1[[#This Row],[Actuarial Factor 6/13/22]]</f>
        <v>14070.837444351428</v>
      </c>
      <c r="P335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14070.837444351428</v>
      </c>
      <c r="Q3351" s="40">
        <f>Table1[[#This Row],[Trended Medicare Pricing for all RHCs]]-Table1[[#This Row],[SumOfSFY23 Estimated Payment 6/13/2022]]</f>
        <v>5540.3438134523658</v>
      </c>
      <c r="R3351" s="181">
        <f>Table1[[#This Row],[SumOfUnits]]*Table1[[#This Row],[Actuarial Factor 6/13/22]]</f>
        <v>50.172356727942336</v>
      </c>
    </row>
    <row r="3352" spans="1:18" x14ac:dyDescent="0.2">
      <c r="A3352" s="179" t="s">
        <v>144</v>
      </c>
      <c r="B3352" s="179" t="s">
        <v>827</v>
      </c>
      <c r="C3352" s="179" t="s">
        <v>381</v>
      </c>
      <c r="D3352" s="179" t="s">
        <v>184</v>
      </c>
      <c r="E3352" s="179" t="s">
        <v>789</v>
      </c>
      <c r="F3352" s="37">
        <v>176.01</v>
      </c>
      <c r="G3352" s="179">
        <v>1</v>
      </c>
      <c r="H3352" s="179">
        <v>1</v>
      </c>
      <c r="I3352" s="37">
        <f>Table1[[#This Row],[SumOfPaid]]*Table1[[#This Row],[Actuarial Factor 6/13/22]]</f>
        <v>261.61089546046492</v>
      </c>
      <c r="J3352" s="33">
        <v>1.4863410911906423</v>
      </c>
      <c r="K3352" s="180" t="s">
        <v>417</v>
      </c>
      <c r="L3352" s="180" t="s">
        <v>805</v>
      </c>
      <c r="M3352" s="181">
        <f>IFERROR(INDEX(FreeStand_MedicareCRs!E:E,MATCH(Table1[[#This Row],[Medicare Number]],FreeStand_MedicareCRs!A:A,0)),INDEX(HospitalBased_Mdcr_Rates!G:G,MATCH(Table1[[#This Row],[Medicare Number]],HospitalBased_Mdcr_Rates!E:E,0)))</f>
        <v>280.45</v>
      </c>
      <c r="N3352" s="181" t="str">
        <f>IFERROR(IF(Table1[[#This Row],[Medicare Rate in CR]]&gt;0,"Y","N"),"N")</f>
        <v>Y</v>
      </c>
      <c r="O3352" s="40">
        <f>Table1[[#This Row],[Medicare Rate in CR]]*Table1[[#This Row],[SumOfUnits]]*Table1[[#This Row],[Actuarial Factor 6/13/22]]</f>
        <v>416.84435902441561</v>
      </c>
      <c r="P335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416.84435902441561</v>
      </c>
      <c r="Q3352" s="40">
        <f>Table1[[#This Row],[Trended Medicare Pricing for all RHCs]]-Table1[[#This Row],[SumOfSFY23 Estimated Payment 6/13/2022]]</f>
        <v>155.23346356395069</v>
      </c>
      <c r="R3352" s="181">
        <f>Table1[[#This Row],[SumOfUnits]]*Table1[[#This Row],[Actuarial Factor 6/13/22]]</f>
        <v>1.4863410911906423</v>
      </c>
    </row>
    <row r="3353" spans="1:18" x14ac:dyDescent="0.2">
      <c r="A3353" s="179" t="s">
        <v>144</v>
      </c>
      <c r="B3353" s="179" t="s">
        <v>827</v>
      </c>
      <c r="C3353" s="179" t="s">
        <v>381</v>
      </c>
      <c r="D3353" s="179" t="s">
        <v>184</v>
      </c>
      <c r="E3353" s="179" t="s">
        <v>788</v>
      </c>
      <c r="F3353" s="37">
        <v>352.02</v>
      </c>
      <c r="G3353" s="179">
        <v>2</v>
      </c>
      <c r="H3353" s="179">
        <v>2</v>
      </c>
      <c r="I3353" s="37">
        <f>Table1[[#This Row],[SumOfPaid]]*Table1[[#This Row],[Actuarial Factor 6/13/22]]</f>
        <v>645.84091646989759</v>
      </c>
      <c r="J3353" s="33">
        <v>1.8346710882049249</v>
      </c>
      <c r="K3353" s="180" t="s">
        <v>417</v>
      </c>
      <c r="L3353" s="180" t="s">
        <v>805</v>
      </c>
      <c r="M3353" s="181">
        <f>IFERROR(INDEX(FreeStand_MedicareCRs!E:E,MATCH(Table1[[#This Row],[Medicare Number]],FreeStand_MedicareCRs!A:A,0)),INDEX(HospitalBased_Mdcr_Rates!G:G,MATCH(Table1[[#This Row],[Medicare Number]],HospitalBased_Mdcr_Rates!E:E,0)))</f>
        <v>280.45</v>
      </c>
      <c r="N3353" s="181" t="str">
        <f>IFERROR(IF(Table1[[#This Row],[Medicare Rate in CR]]&gt;0,"Y","N"),"N")</f>
        <v>Y</v>
      </c>
      <c r="O3353" s="40">
        <f>Table1[[#This Row],[Medicare Rate in CR]]*Table1[[#This Row],[SumOfUnits]]*Table1[[#This Row],[Actuarial Factor 6/13/22]]</f>
        <v>1029.0670133741423</v>
      </c>
      <c r="P335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1029.0670133741423</v>
      </c>
      <c r="Q3353" s="40">
        <f>Table1[[#This Row],[Trended Medicare Pricing for all RHCs]]-Table1[[#This Row],[SumOfSFY23 Estimated Payment 6/13/2022]]</f>
        <v>383.22609690424474</v>
      </c>
      <c r="R3353" s="181">
        <f>Table1[[#This Row],[SumOfUnits]]*Table1[[#This Row],[Actuarial Factor 6/13/22]]</f>
        <v>3.6693421764098497</v>
      </c>
    </row>
    <row r="3354" spans="1:18" x14ac:dyDescent="0.2">
      <c r="A3354" s="179" t="s">
        <v>144</v>
      </c>
      <c r="B3354" s="179" t="s">
        <v>827</v>
      </c>
      <c r="C3354" s="179" t="s">
        <v>249</v>
      </c>
      <c r="D3354" s="179" t="s">
        <v>184</v>
      </c>
      <c r="E3354" s="179" t="s">
        <v>786</v>
      </c>
      <c r="F3354" s="37">
        <v>231.66</v>
      </c>
      <c r="G3354" s="179">
        <v>2</v>
      </c>
      <c r="H3354" s="179">
        <v>2</v>
      </c>
      <c r="I3354" s="37">
        <f>Table1[[#This Row],[SumOfPaid]]*Table1[[#This Row],[Actuarial Factor 6/13/22]]</f>
        <v>352.62775033009842</v>
      </c>
      <c r="J3354" s="33">
        <v>1.5221779777695694</v>
      </c>
      <c r="K3354" s="180" t="s">
        <v>417</v>
      </c>
      <c r="L3354" s="180" t="s">
        <v>805</v>
      </c>
      <c r="M3354" s="181">
        <f>IFERROR(INDEX(FreeStand_MedicareCRs!E:E,MATCH(Table1[[#This Row],[Medicare Number]],FreeStand_MedicareCRs!A:A,0)),INDEX(HospitalBased_Mdcr_Rates!G:G,MATCH(Table1[[#This Row],[Medicare Number]],HospitalBased_Mdcr_Rates!E:E,0)))</f>
        <v>280.45</v>
      </c>
      <c r="N3354" s="181" t="str">
        <f>IFERROR(IF(Table1[[#This Row],[Medicare Rate in CR]]&gt;0,"Y","N"),"N")</f>
        <v>Y</v>
      </c>
      <c r="O3354" s="40">
        <f>Table1[[#This Row],[Medicare Rate in CR]]*Table1[[#This Row],[SumOfUnits]]*Table1[[#This Row],[Actuarial Factor 6/13/22]]</f>
        <v>853.78962773095145</v>
      </c>
      <c r="P335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853.78962773095145</v>
      </c>
      <c r="Q3354" s="40">
        <f>Table1[[#This Row],[Trended Medicare Pricing for all RHCs]]-Table1[[#This Row],[SumOfSFY23 Estimated Payment 6/13/2022]]</f>
        <v>501.16187740085303</v>
      </c>
      <c r="R3354" s="181">
        <f>Table1[[#This Row],[SumOfUnits]]*Table1[[#This Row],[Actuarial Factor 6/13/22]]</f>
        <v>3.0443559555391388</v>
      </c>
    </row>
    <row r="3355" spans="1:18" x14ac:dyDescent="0.2">
      <c r="A3355" s="179" t="s">
        <v>145</v>
      </c>
      <c r="B3355" s="179" t="s">
        <v>612</v>
      </c>
      <c r="C3355" s="179" t="s">
        <v>381</v>
      </c>
      <c r="D3355" s="179" t="s">
        <v>184</v>
      </c>
      <c r="E3355" s="179" t="s">
        <v>786</v>
      </c>
      <c r="F3355" s="37">
        <v>434.09000000000003</v>
      </c>
      <c r="G3355" s="179">
        <v>7</v>
      </c>
      <c r="H3355" s="179">
        <v>7</v>
      </c>
      <c r="I3355" s="37">
        <f>Table1[[#This Row],[SumOfPaid]]*Table1[[#This Row],[Actuarial Factor 6/13/22]]</f>
        <v>589.50805378244195</v>
      </c>
      <c r="J3355" s="33">
        <v>1.3580318684660828</v>
      </c>
      <c r="K3355" s="180" t="s">
        <v>597</v>
      </c>
      <c r="L3355" s="180" t="s">
        <v>805</v>
      </c>
      <c r="M3355" s="181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55" s="181" t="str">
        <f>IFERROR(IF(Table1[[#This Row],[Medicare Rate in CR]]&gt;0,"Y","N"),"N")</f>
        <v>Y</v>
      </c>
      <c r="O3355" s="40">
        <f>Table1[[#This Row],[Medicare Rate in CR]]*Table1[[#This Row],[SumOfUnits]]*Table1[[#This Row],[Actuarial Factor 6/13/22]]</f>
        <v>3138.3844873877479</v>
      </c>
      <c r="P335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3138.3844873877479</v>
      </c>
      <c r="Q3355" s="40">
        <f>Table1[[#This Row],[Trended Medicare Pricing for all RHCs]]-Table1[[#This Row],[SumOfSFY23 Estimated Payment 6/13/2022]]</f>
        <v>2548.8764336053059</v>
      </c>
      <c r="R3355" s="181">
        <f>Table1[[#This Row],[SumOfUnits]]*Table1[[#This Row],[Actuarial Factor 6/13/22]]</f>
        <v>9.506223079262579</v>
      </c>
    </row>
    <row r="3356" spans="1:18" x14ac:dyDescent="0.2">
      <c r="A3356" s="179" t="s">
        <v>145</v>
      </c>
      <c r="B3356" s="179" t="s">
        <v>612</v>
      </c>
      <c r="C3356" s="179" t="s">
        <v>381</v>
      </c>
      <c r="D3356" s="179" t="s">
        <v>184</v>
      </c>
      <c r="E3356" s="179" t="s">
        <v>790</v>
      </c>
      <c r="F3356" s="37">
        <v>62.59</v>
      </c>
      <c r="G3356" s="179">
        <v>1</v>
      </c>
      <c r="H3356" s="179">
        <v>1</v>
      </c>
      <c r="I3356" s="37">
        <f>Table1[[#This Row],[SumOfPaid]]*Table1[[#This Row],[Actuarial Factor 6/13/22]]</f>
        <v>128.18881371129544</v>
      </c>
      <c r="J3356" s="33">
        <v>2.048071795994495</v>
      </c>
      <c r="K3356" s="180" t="s">
        <v>597</v>
      </c>
      <c r="L3356" s="180" t="s">
        <v>805</v>
      </c>
      <c r="M3356" s="181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56" s="181" t="str">
        <f>IFERROR(IF(Table1[[#This Row],[Medicare Rate in CR]]&gt;0,"Y","N"),"N")</f>
        <v>Y</v>
      </c>
      <c r="O3356" s="40">
        <f>Table1[[#This Row],[Medicare Rate in CR]]*Table1[[#This Row],[SumOfUnits]]*Table1[[#This Row],[Actuarial Factor 6/13/22]]</f>
        <v>676.15042272962251</v>
      </c>
      <c r="P335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676.15042272962251</v>
      </c>
      <c r="Q3356" s="40">
        <f>Table1[[#This Row],[Trended Medicare Pricing for all RHCs]]-Table1[[#This Row],[SumOfSFY23 Estimated Payment 6/13/2022]]</f>
        <v>547.96160901832707</v>
      </c>
      <c r="R3356" s="181">
        <f>Table1[[#This Row],[SumOfUnits]]*Table1[[#This Row],[Actuarial Factor 6/13/22]]</f>
        <v>2.048071795994495</v>
      </c>
    </row>
    <row r="3357" spans="1:18" x14ac:dyDescent="0.2">
      <c r="A3357" s="179" t="s">
        <v>145</v>
      </c>
      <c r="B3357" s="179" t="s">
        <v>612</v>
      </c>
      <c r="C3357" s="179" t="s">
        <v>381</v>
      </c>
      <c r="D3357" s="179" t="s">
        <v>184</v>
      </c>
      <c r="E3357" s="179" t="s">
        <v>789</v>
      </c>
      <c r="F3357" s="37">
        <v>125.18</v>
      </c>
      <c r="G3357" s="179">
        <v>2</v>
      </c>
      <c r="H3357" s="179">
        <v>2</v>
      </c>
      <c r="I3357" s="37">
        <f>Table1[[#This Row],[SumOfPaid]]*Table1[[#This Row],[Actuarial Factor 6/13/22]]</f>
        <v>186.06017779524461</v>
      </c>
      <c r="J3357" s="33">
        <v>1.4863410911906423</v>
      </c>
      <c r="K3357" s="180" t="s">
        <v>597</v>
      </c>
      <c r="L3357" s="180" t="s">
        <v>805</v>
      </c>
      <c r="M3357" s="181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57" s="181" t="str">
        <f>IFERROR(IF(Table1[[#This Row],[Medicare Rate in CR]]&gt;0,"Y","N"),"N")</f>
        <v>Y</v>
      </c>
      <c r="O3357" s="40">
        <f>Table1[[#This Row],[Medicare Rate in CR]]*Table1[[#This Row],[SumOfUnits]]*Table1[[#This Row],[Actuarial Factor 6/13/22]]</f>
        <v>981.40129569135729</v>
      </c>
      <c r="P335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981.40129569135729</v>
      </c>
      <c r="Q3357" s="40">
        <f>Table1[[#This Row],[Trended Medicare Pricing for all RHCs]]-Table1[[#This Row],[SumOfSFY23 Estimated Payment 6/13/2022]]</f>
        <v>795.34111789611268</v>
      </c>
      <c r="R3357" s="181">
        <f>Table1[[#This Row],[SumOfUnits]]*Table1[[#This Row],[Actuarial Factor 6/13/22]]</f>
        <v>2.9726821823812846</v>
      </c>
    </row>
    <row r="3358" spans="1:18" x14ac:dyDescent="0.2">
      <c r="A3358" s="179" t="s">
        <v>145</v>
      </c>
      <c r="B3358" s="179" t="s">
        <v>612</v>
      </c>
      <c r="C3358" s="179" t="s">
        <v>381</v>
      </c>
      <c r="D3358" s="179" t="s">
        <v>184</v>
      </c>
      <c r="E3358" s="179" t="s">
        <v>791</v>
      </c>
      <c r="F3358" s="37">
        <v>62.59</v>
      </c>
      <c r="G3358" s="179">
        <v>1</v>
      </c>
      <c r="H3358" s="179">
        <v>1</v>
      </c>
      <c r="I3358" s="37">
        <f>Table1[[#This Row],[SumOfPaid]]*Table1[[#This Row],[Actuarial Factor 6/13/22]]</f>
        <v>101.26630097682914</v>
      </c>
      <c r="J3358" s="33">
        <v>1.6179309949964713</v>
      </c>
      <c r="K3358" s="180" t="s">
        <v>597</v>
      </c>
      <c r="L3358" s="180" t="s">
        <v>805</v>
      </c>
      <c r="M3358" s="181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58" s="181" t="str">
        <f>IFERROR(IF(Table1[[#This Row],[Medicare Rate in CR]]&gt;0,"Y","N"),"N")</f>
        <v>Y</v>
      </c>
      <c r="O3358" s="40">
        <f>Table1[[#This Row],[Medicare Rate in CR]]*Table1[[#This Row],[SumOfUnits]]*Table1[[#This Row],[Actuarial Factor 6/13/22]]</f>
        <v>534.14373868813504</v>
      </c>
      <c r="P335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534.14373868813504</v>
      </c>
      <c r="Q3358" s="40">
        <f>Table1[[#This Row],[Trended Medicare Pricing for all RHCs]]-Table1[[#This Row],[SumOfSFY23 Estimated Payment 6/13/2022]]</f>
        <v>432.8774377113059</v>
      </c>
      <c r="R3358" s="181">
        <f>Table1[[#This Row],[SumOfUnits]]*Table1[[#This Row],[Actuarial Factor 6/13/22]]</f>
        <v>1.6179309949964713</v>
      </c>
    </row>
    <row r="3359" spans="1:18" x14ac:dyDescent="0.2">
      <c r="A3359" s="179" t="s">
        <v>145</v>
      </c>
      <c r="B3359" s="179" t="s">
        <v>612</v>
      </c>
      <c r="C3359" s="179" t="s">
        <v>381</v>
      </c>
      <c r="D3359" s="179" t="s">
        <v>184</v>
      </c>
      <c r="E3359" s="179" t="s">
        <v>788</v>
      </c>
      <c r="F3359" s="37">
        <v>62.59</v>
      </c>
      <c r="G3359" s="179">
        <v>1</v>
      </c>
      <c r="H3359" s="179">
        <v>1</v>
      </c>
      <c r="I3359" s="37">
        <f>Table1[[#This Row],[SumOfPaid]]*Table1[[#This Row],[Actuarial Factor 6/13/22]]</f>
        <v>114.83206341074626</v>
      </c>
      <c r="J3359" s="33">
        <v>1.8346710882049249</v>
      </c>
      <c r="K3359" s="180" t="s">
        <v>597</v>
      </c>
      <c r="L3359" s="180" t="s">
        <v>805</v>
      </c>
      <c r="M3359" s="181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59" s="181" t="str">
        <f>IFERROR(IF(Table1[[#This Row],[Medicare Rate in CR]]&gt;0,"Y","N"),"N")</f>
        <v>Y</v>
      </c>
      <c r="O3359" s="40">
        <f>Table1[[#This Row],[Medicare Rate in CR]]*Table1[[#This Row],[SumOfUnits]]*Table1[[#This Row],[Actuarial Factor 6/13/22]]</f>
        <v>605.69831305997388</v>
      </c>
      <c r="P335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605.69831305997388</v>
      </c>
      <c r="Q3359" s="40">
        <f>Table1[[#This Row],[Trended Medicare Pricing for all RHCs]]-Table1[[#This Row],[SumOfSFY23 Estimated Payment 6/13/2022]]</f>
        <v>490.8662496492276</v>
      </c>
      <c r="R3359" s="181">
        <f>Table1[[#This Row],[SumOfUnits]]*Table1[[#This Row],[Actuarial Factor 6/13/22]]</f>
        <v>1.8346710882049249</v>
      </c>
    </row>
    <row r="3360" spans="1:18" x14ac:dyDescent="0.2">
      <c r="A3360" s="179" t="s">
        <v>145</v>
      </c>
      <c r="B3360" s="179" t="s">
        <v>612</v>
      </c>
      <c r="C3360" s="179" t="s">
        <v>381</v>
      </c>
      <c r="D3360" s="179" t="s">
        <v>184</v>
      </c>
      <c r="E3360" s="179" t="s">
        <v>787</v>
      </c>
      <c r="F3360" s="37">
        <v>359.38</v>
      </c>
      <c r="G3360" s="179">
        <v>6</v>
      </c>
      <c r="H3360" s="179">
        <v>6</v>
      </c>
      <c r="I3360" s="37">
        <f>Table1[[#This Row],[SumOfPaid]]*Table1[[#This Row],[Actuarial Factor 6/13/22]]</f>
        <v>434.91789344801839</v>
      </c>
      <c r="J3360" s="33">
        <v>1.210189474784402</v>
      </c>
      <c r="K3360" s="180" t="s">
        <v>597</v>
      </c>
      <c r="L3360" s="180" t="s">
        <v>805</v>
      </c>
      <c r="M3360" s="181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60" s="181" t="str">
        <f>IFERROR(IF(Table1[[#This Row],[Medicare Rate in CR]]&gt;0,"Y","N"),"N")</f>
        <v>Y</v>
      </c>
      <c r="O3360" s="40">
        <f>Table1[[#This Row],[Medicare Rate in CR]]*Table1[[#This Row],[SumOfUnits]]*Table1[[#This Row],[Actuarial Factor 6/13/22]]</f>
        <v>2397.1917192319347</v>
      </c>
      <c r="P336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2397.1917192319347</v>
      </c>
      <c r="Q3360" s="40">
        <f>Table1[[#This Row],[Trended Medicare Pricing for all RHCs]]-Table1[[#This Row],[SumOfSFY23 Estimated Payment 6/13/2022]]</f>
        <v>1962.2738257839164</v>
      </c>
      <c r="R3360" s="181">
        <f>Table1[[#This Row],[SumOfUnits]]*Table1[[#This Row],[Actuarial Factor 6/13/22]]</f>
        <v>7.2611368487064123</v>
      </c>
    </row>
    <row r="3361" spans="1:18" x14ac:dyDescent="0.2">
      <c r="A3361" s="179" t="s">
        <v>145</v>
      </c>
      <c r="B3361" s="179" t="s">
        <v>612</v>
      </c>
      <c r="C3361" s="179" t="s">
        <v>249</v>
      </c>
      <c r="D3361" s="179" t="s">
        <v>184</v>
      </c>
      <c r="E3361" s="179" t="s">
        <v>786</v>
      </c>
      <c r="F3361" s="37">
        <v>125.18</v>
      </c>
      <c r="G3361" s="179">
        <v>2</v>
      </c>
      <c r="H3361" s="179">
        <v>2</v>
      </c>
      <c r="I3361" s="37">
        <f>Table1[[#This Row],[SumOfPaid]]*Table1[[#This Row],[Actuarial Factor 6/13/22]]</f>
        <v>190.54623925719471</v>
      </c>
      <c r="J3361" s="33">
        <v>1.5221779777695694</v>
      </c>
      <c r="K3361" s="180" t="s">
        <v>597</v>
      </c>
      <c r="L3361" s="180" t="s">
        <v>805</v>
      </c>
      <c r="M3361" s="181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61" s="181" t="str">
        <f>IFERROR(IF(Table1[[#This Row],[Medicare Rate in CR]]&gt;0,"Y","N"),"N")</f>
        <v>Y</v>
      </c>
      <c r="O3361" s="40">
        <f>Table1[[#This Row],[Medicare Rate in CR]]*Table1[[#This Row],[SumOfUnits]]*Table1[[#This Row],[Actuarial Factor 6/13/22]]</f>
        <v>1005.0636751616912</v>
      </c>
      <c r="P336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1005.0636751616912</v>
      </c>
      <c r="Q3361" s="40">
        <f>Table1[[#This Row],[Trended Medicare Pricing for all RHCs]]-Table1[[#This Row],[SumOfSFY23 Estimated Payment 6/13/2022]]</f>
        <v>814.51743590449655</v>
      </c>
      <c r="R3361" s="181">
        <f>Table1[[#This Row],[SumOfUnits]]*Table1[[#This Row],[Actuarial Factor 6/13/22]]</f>
        <v>3.0443559555391388</v>
      </c>
    </row>
    <row r="3362" spans="1:18" x14ac:dyDescent="0.2">
      <c r="A3362" s="179" t="s">
        <v>145</v>
      </c>
      <c r="B3362" s="179" t="s">
        <v>612</v>
      </c>
      <c r="C3362" s="179" t="s">
        <v>249</v>
      </c>
      <c r="D3362" s="179" t="s">
        <v>184</v>
      </c>
      <c r="E3362" s="179" t="s">
        <v>787</v>
      </c>
      <c r="F3362" s="37">
        <v>187.77</v>
      </c>
      <c r="G3362" s="179">
        <v>3</v>
      </c>
      <c r="H3362" s="179">
        <v>3</v>
      </c>
      <c r="I3362" s="37">
        <f>Table1[[#This Row],[SumOfPaid]]*Table1[[#This Row],[Actuarial Factor 6/13/22]]</f>
        <v>234.64227896787048</v>
      </c>
      <c r="J3362" s="33">
        <v>1.2496260263506975</v>
      </c>
      <c r="K3362" s="180" t="s">
        <v>597</v>
      </c>
      <c r="L3362" s="180" t="s">
        <v>805</v>
      </c>
      <c r="M3362" s="181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62" s="181" t="str">
        <f>IFERROR(IF(Table1[[#This Row],[Medicare Rate in CR]]&gt;0,"Y","N"),"N")</f>
        <v>Y</v>
      </c>
      <c r="O3362" s="40">
        <f>Table1[[#This Row],[Medicare Rate in CR]]*Table1[[#This Row],[SumOfUnits]]*Table1[[#This Row],[Actuarial Factor 6/13/22]]</f>
        <v>1237.6546090182578</v>
      </c>
      <c r="P336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1237.6546090182578</v>
      </c>
      <c r="Q3362" s="40">
        <f>Table1[[#This Row],[Trended Medicare Pricing for all RHCs]]-Table1[[#This Row],[SumOfSFY23 Estimated Payment 6/13/2022]]</f>
        <v>1003.0123300503874</v>
      </c>
      <c r="R3362" s="181">
        <f>Table1[[#This Row],[SumOfUnits]]*Table1[[#This Row],[Actuarial Factor 6/13/22]]</f>
        <v>3.7488780790520924</v>
      </c>
    </row>
    <row r="3363" spans="1:18" x14ac:dyDescent="0.2">
      <c r="A3363" s="179" t="s">
        <v>145</v>
      </c>
      <c r="B3363" s="179" t="s">
        <v>612</v>
      </c>
      <c r="C3363" s="179" t="s">
        <v>220</v>
      </c>
      <c r="D3363" s="179" t="s">
        <v>2</v>
      </c>
      <c r="E3363" s="179" t="s">
        <v>798</v>
      </c>
      <c r="F3363" s="37">
        <v>62.59</v>
      </c>
      <c r="G3363" s="179">
        <v>1</v>
      </c>
      <c r="H3363" s="179">
        <v>1</v>
      </c>
      <c r="I3363" s="37">
        <f>Table1[[#This Row],[SumOfPaid]]*Table1[[#This Row],[Actuarial Factor 6/13/22]]</f>
        <v>81.414120353597056</v>
      </c>
      <c r="J3363" s="33">
        <v>1.3007528415656981</v>
      </c>
      <c r="K3363" s="180" t="s">
        <v>597</v>
      </c>
      <c r="L3363" s="180" t="s">
        <v>805</v>
      </c>
      <c r="M3363" s="181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63" s="181" t="str">
        <f>IFERROR(IF(Table1[[#This Row],[Medicare Rate in CR]]&gt;0,"Y","N"),"N")</f>
        <v>Y</v>
      </c>
      <c r="O3363" s="40">
        <f>Table1[[#This Row],[Medicare Rate in CR]]*Table1[[#This Row],[SumOfUnits]]*Table1[[#This Row],[Actuarial Factor 6/13/22]]</f>
        <v>429.43054311449959</v>
      </c>
      <c r="P336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429.43054311449959</v>
      </c>
      <c r="Q3363" s="40">
        <f>Table1[[#This Row],[Trended Medicare Pricing for all RHCs]]-Table1[[#This Row],[SumOfSFY23 Estimated Payment 6/13/2022]]</f>
        <v>348.01642276090251</v>
      </c>
      <c r="R3363" s="181">
        <f>Table1[[#This Row],[SumOfUnits]]*Table1[[#This Row],[Actuarial Factor 6/13/22]]</f>
        <v>1.3007528415656981</v>
      </c>
    </row>
    <row r="3364" spans="1:18" x14ac:dyDescent="0.2">
      <c r="A3364" s="179" t="s">
        <v>145</v>
      </c>
      <c r="B3364" s="179" t="s">
        <v>612</v>
      </c>
      <c r="C3364" s="179" t="s">
        <v>192</v>
      </c>
      <c r="D3364" s="179" t="s">
        <v>184</v>
      </c>
      <c r="E3364" s="179" t="s">
        <v>792</v>
      </c>
      <c r="F3364" s="37">
        <v>3012.3600000000006</v>
      </c>
      <c r="G3364" s="179">
        <v>49</v>
      </c>
      <c r="H3364" s="179">
        <v>49</v>
      </c>
      <c r="I3364" s="37">
        <f>Table1[[#This Row],[SumOfPaid]]*Table1[[#This Row],[Actuarial Factor 6/13/22]]</f>
        <v>4076.2920424310591</v>
      </c>
      <c r="J3364" s="33">
        <v>1.3531888759746704</v>
      </c>
      <c r="K3364" s="180" t="s">
        <v>597</v>
      </c>
      <c r="L3364" s="180" t="s">
        <v>805</v>
      </c>
      <c r="M3364" s="181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64" s="181" t="str">
        <f>IFERROR(IF(Table1[[#This Row],[Medicare Rate in CR]]&gt;0,"Y","N"),"N")</f>
        <v>Y</v>
      </c>
      <c r="O3364" s="40">
        <f>Table1[[#This Row],[Medicare Rate in CR]]*Table1[[#This Row],[SumOfUnits]]*Table1[[#This Row],[Actuarial Factor 6/13/22]]</f>
        <v>21890.347000199607</v>
      </c>
      <c r="P336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21890.347000199607</v>
      </c>
      <c r="Q3364" s="40">
        <f>Table1[[#This Row],[Trended Medicare Pricing for all RHCs]]-Table1[[#This Row],[SumOfSFY23 Estimated Payment 6/13/2022]]</f>
        <v>17814.054957768549</v>
      </c>
      <c r="R3364" s="181">
        <f>Table1[[#This Row],[SumOfUnits]]*Table1[[#This Row],[Actuarial Factor 6/13/22]]</f>
        <v>66.306254922758853</v>
      </c>
    </row>
    <row r="3365" spans="1:18" x14ac:dyDescent="0.2">
      <c r="A3365" s="179" t="s">
        <v>145</v>
      </c>
      <c r="B3365" s="179" t="s">
        <v>612</v>
      </c>
      <c r="C3365" s="179" t="s">
        <v>192</v>
      </c>
      <c r="D3365" s="179" t="s">
        <v>184</v>
      </c>
      <c r="E3365" s="179" t="s">
        <v>786</v>
      </c>
      <c r="F3365" s="37">
        <v>15501.700000000012</v>
      </c>
      <c r="G3365" s="179">
        <v>248</v>
      </c>
      <c r="H3365" s="179">
        <v>248</v>
      </c>
      <c r="I3365" s="37">
        <f>Table1[[#This Row],[SumOfPaid]]*Table1[[#This Row],[Actuarial Factor 6/13/22]]</f>
        <v>20313.512519345135</v>
      </c>
      <c r="J3365" s="33">
        <v>1.3104054729058825</v>
      </c>
      <c r="K3365" s="180" t="s">
        <v>597</v>
      </c>
      <c r="L3365" s="180" t="s">
        <v>805</v>
      </c>
      <c r="M3365" s="181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65" s="181" t="str">
        <f>IFERROR(IF(Table1[[#This Row],[Medicare Rate in CR]]&gt;0,"Y","N"),"N")</f>
        <v>Y</v>
      </c>
      <c r="O3365" s="40">
        <f>Table1[[#This Row],[Medicare Rate in CR]]*Table1[[#This Row],[SumOfUnits]]*Table1[[#This Row],[Actuarial Factor 6/13/22]]</f>
        <v>107289.08118063671</v>
      </c>
      <c r="P336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107289.08118063671</v>
      </c>
      <c r="Q3365" s="40">
        <f>Table1[[#This Row],[Trended Medicare Pricing for all RHCs]]-Table1[[#This Row],[SumOfSFY23 Estimated Payment 6/13/2022]]</f>
        <v>86975.568661291574</v>
      </c>
      <c r="R3365" s="181">
        <f>Table1[[#This Row],[SumOfUnits]]*Table1[[#This Row],[Actuarial Factor 6/13/22]]</f>
        <v>324.98055728065884</v>
      </c>
    </row>
    <row r="3366" spans="1:18" x14ac:dyDescent="0.2">
      <c r="A3366" s="179" t="s">
        <v>145</v>
      </c>
      <c r="B3366" s="179" t="s">
        <v>612</v>
      </c>
      <c r="C3366" s="179" t="s">
        <v>192</v>
      </c>
      <c r="D3366" s="179" t="s">
        <v>184</v>
      </c>
      <c r="E3366" s="179" t="s">
        <v>790</v>
      </c>
      <c r="F3366" s="37">
        <v>5459.66</v>
      </c>
      <c r="G3366" s="179">
        <v>89</v>
      </c>
      <c r="H3366" s="179">
        <v>89</v>
      </c>
      <c r="I3366" s="37">
        <f>Table1[[#This Row],[SumOfPaid]]*Table1[[#This Row],[Actuarial Factor 6/13/22]]</f>
        <v>10649.706820426733</v>
      </c>
      <c r="J3366" s="33">
        <v>1.9506172216633881</v>
      </c>
      <c r="K3366" s="180" t="s">
        <v>597</v>
      </c>
      <c r="L3366" s="180" t="s">
        <v>805</v>
      </c>
      <c r="M3366" s="181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66" s="181" t="str">
        <f>IFERROR(IF(Table1[[#This Row],[Medicare Rate in CR]]&gt;0,"Y","N"),"N")</f>
        <v>Y</v>
      </c>
      <c r="O3366" s="40">
        <f>Table1[[#This Row],[Medicare Rate in CR]]*Table1[[#This Row],[SumOfUnits]]*Table1[[#This Row],[Actuarial Factor 6/13/22]]</f>
        <v>57313.932490835636</v>
      </c>
      <c r="P336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57313.932490835636</v>
      </c>
      <c r="Q3366" s="40">
        <f>Table1[[#This Row],[Trended Medicare Pricing for all RHCs]]-Table1[[#This Row],[SumOfSFY23 Estimated Payment 6/13/2022]]</f>
        <v>46664.225670408901</v>
      </c>
      <c r="R3366" s="181">
        <f>Table1[[#This Row],[SumOfUnits]]*Table1[[#This Row],[Actuarial Factor 6/13/22]]</f>
        <v>173.60493272804155</v>
      </c>
    </row>
    <row r="3367" spans="1:18" x14ac:dyDescent="0.2">
      <c r="A3367" s="179" t="s">
        <v>145</v>
      </c>
      <c r="B3367" s="179" t="s">
        <v>612</v>
      </c>
      <c r="C3367" s="179" t="s">
        <v>192</v>
      </c>
      <c r="D3367" s="179" t="s">
        <v>184</v>
      </c>
      <c r="E3367" s="179" t="s">
        <v>789</v>
      </c>
      <c r="F3367" s="37">
        <v>19872.070000000022</v>
      </c>
      <c r="G3367" s="179">
        <v>324</v>
      </c>
      <c r="H3367" s="179">
        <v>324</v>
      </c>
      <c r="I3367" s="37">
        <f>Table1[[#This Row],[SumOfPaid]]*Table1[[#This Row],[Actuarial Factor 6/13/22]]</f>
        <v>27405.696131195742</v>
      </c>
      <c r="J3367" s="33">
        <v>1.3791062597502783</v>
      </c>
      <c r="K3367" s="180" t="s">
        <v>597</v>
      </c>
      <c r="L3367" s="180" t="s">
        <v>805</v>
      </c>
      <c r="M3367" s="181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67" s="181" t="str">
        <f>IFERROR(IF(Table1[[#This Row],[Medicare Rate in CR]]&gt;0,"Y","N"),"N")</f>
        <v>Y</v>
      </c>
      <c r="O3367" s="40">
        <f>Table1[[#This Row],[Medicare Rate in CR]]*Table1[[#This Row],[SumOfUnits]]*Table1[[#This Row],[Actuarial Factor 6/13/22]]</f>
        <v>147516.59755244202</v>
      </c>
      <c r="P336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147516.59755244202</v>
      </c>
      <c r="Q3367" s="40">
        <f>Table1[[#This Row],[Trended Medicare Pricing for all RHCs]]-Table1[[#This Row],[SumOfSFY23 Estimated Payment 6/13/2022]]</f>
        <v>120110.90142124628</v>
      </c>
      <c r="R3367" s="181">
        <f>Table1[[#This Row],[SumOfUnits]]*Table1[[#This Row],[Actuarial Factor 6/13/22]]</f>
        <v>446.83042815909016</v>
      </c>
    </row>
    <row r="3368" spans="1:18" x14ac:dyDescent="0.2">
      <c r="A3368" s="179" t="s">
        <v>145</v>
      </c>
      <c r="B3368" s="179" t="s">
        <v>612</v>
      </c>
      <c r="C3368" s="179" t="s">
        <v>192</v>
      </c>
      <c r="D3368" s="179" t="s">
        <v>184</v>
      </c>
      <c r="E3368" s="179" t="s">
        <v>791</v>
      </c>
      <c r="F3368" s="37">
        <v>62.59</v>
      </c>
      <c r="G3368" s="179">
        <v>1</v>
      </c>
      <c r="H3368" s="179">
        <v>1</v>
      </c>
      <c r="I3368" s="37">
        <f>Table1[[#This Row],[SumOfPaid]]*Table1[[#This Row],[Actuarial Factor 6/13/22]]</f>
        <v>96.137098637244904</v>
      </c>
      <c r="J3368" s="33">
        <v>1.535981764455103</v>
      </c>
      <c r="K3368" s="180" t="s">
        <v>597</v>
      </c>
      <c r="L3368" s="180" t="s">
        <v>805</v>
      </c>
      <c r="M3368" s="181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68" s="181" t="str">
        <f>IFERROR(IF(Table1[[#This Row],[Medicare Rate in CR]]&gt;0,"Y","N"),"N")</f>
        <v>Y</v>
      </c>
      <c r="O3368" s="40">
        <f>Table1[[#This Row],[Medicare Rate in CR]]*Table1[[#This Row],[SumOfUnits]]*Table1[[#This Row],[Actuarial Factor 6/13/22]]</f>
        <v>507.08901971720769</v>
      </c>
      <c r="P336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507.08901971720769</v>
      </c>
      <c r="Q3368" s="40">
        <f>Table1[[#This Row],[Trended Medicare Pricing for all RHCs]]-Table1[[#This Row],[SumOfSFY23 Estimated Payment 6/13/2022]]</f>
        <v>410.9519210799628</v>
      </c>
      <c r="R3368" s="181">
        <f>Table1[[#This Row],[SumOfUnits]]*Table1[[#This Row],[Actuarial Factor 6/13/22]]</f>
        <v>1.535981764455103</v>
      </c>
    </row>
    <row r="3369" spans="1:18" x14ac:dyDescent="0.2">
      <c r="A3369" s="179" t="s">
        <v>145</v>
      </c>
      <c r="B3369" s="179" t="s">
        <v>612</v>
      </c>
      <c r="C3369" s="179" t="s">
        <v>192</v>
      </c>
      <c r="D3369" s="179" t="s">
        <v>184</v>
      </c>
      <c r="E3369" s="179" t="s">
        <v>788</v>
      </c>
      <c r="F3369" s="37">
        <v>507.72</v>
      </c>
      <c r="G3369" s="179">
        <v>8</v>
      </c>
      <c r="H3369" s="179">
        <v>8</v>
      </c>
      <c r="I3369" s="37">
        <f>Table1[[#This Row],[SumOfPaid]]*Table1[[#This Row],[Actuarial Factor 6/13/22]]</f>
        <v>967.03807246258589</v>
      </c>
      <c r="J3369" s="33">
        <v>1.9046680699255216</v>
      </c>
      <c r="K3369" s="180" t="s">
        <v>597</v>
      </c>
      <c r="L3369" s="180" t="s">
        <v>805</v>
      </c>
      <c r="M3369" s="181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69" s="181" t="str">
        <f>IFERROR(IF(Table1[[#This Row],[Medicare Rate in CR]]&gt;0,"Y","N"),"N")</f>
        <v>Y</v>
      </c>
      <c r="O3369" s="40">
        <f>Table1[[#This Row],[Medicare Rate in CR]]*Table1[[#This Row],[SumOfUnits]]*Table1[[#This Row],[Actuarial Factor 6/13/22]]</f>
        <v>5030.4569328416937</v>
      </c>
      <c r="P336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5030.4569328416937</v>
      </c>
      <c r="Q3369" s="40">
        <f>Table1[[#This Row],[Trended Medicare Pricing for all RHCs]]-Table1[[#This Row],[SumOfSFY23 Estimated Payment 6/13/2022]]</f>
        <v>4063.4188603791081</v>
      </c>
      <c r="R3369" s="181">
        <f>Table1[[#This Row],[SumOfUnits]]*Table1[[#This Row],[Actuarial Factor 6/13/22]]</f>
        <v>15.237344559404173</v>
      </c>
    </row>
    <row r="3370" spans="1:18" x14ac:dyDescent="0.2">
      <c r="A3370" s="179" t="s">
        <v>145</v>
      </c>
      <c r="B3370" s="179" t="s">
        <v>612</v>
      </c>
      <c r="C3370" s="179" t="s">
        <v>192</v>
      </c>
      <c r="D3370" s="179" t="s">
        <v>184</v>
      </c>
      <c r="E3370" s="179" t="s">
        <v>787</v>
      </c>
      <c r="F3370" s="37">
        <v>13723.200000000012</v>
      </c>
      <c r="G3370" s="179">
        <v>222</v>
      </c>
      <c r="H3370" s="179">
        <v>222</v>
      </c>
      <c r="I3370" s="37">
        <f>Table1[[#This Row],[SumOfPaid]]*Table1[[#This Row],[Actuarial Factor 6/13/22]]</f>
        <v>15750.036417943673</v>
      </c>
      <c r="J3370" s="33">
        <v>1.1476941542747798</v>
      </c>
      <c r="K3370" s="180" t="s">
        <v>597</v>
      </c>
      <c r="L3370" s="180" t="s">
        <v>805</v>
      </c>
      <c r="M3370" s="181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70" s="181" t="str">
        <f>IFERROR(IF(Table1[[#This Row],[Medicare Rate in CR]]&gt;0,"Y","N"),"N")</f>
        <v>Y</v>
      </c>
      <c r="O3370" s="40">
        <f>Table1[[#This Row],[Medicare Rate in CR]]*Table1[[#This Row],[SumOfUnits]]*Table1[[#This Row],[Actuarial Factor 6/13/22]]</f>
        <v>84115.744076485236</v>
      </c>
      <c r="P337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84115.744076485236</v>
      </c>
      <c r="Q3370" s="40">
        <f>Table1[[#This Row],[Trended Medicare Pricing for all RHCs]]-Table1[[#This Row],[SumOfSFY23 Estimated Payment 6/13/2022]]</f>
        <v>68365.707658541563</v>
      </c>
      <c r="R3370" s="181">
        <f>Table1[[#This Row],[SumOfUnits]]*Table1[[#This Row],[Actuarial Factor 6/13/22]]</f>
        <v>254.78810224900113</v>
      </c>
    </row>
    <row r="3371" spans="1:18" x14ac:dyDescent="0.2">
      <c r="A3371" s="179" t="s">
        <v>145</v>
      </c>
      <c r="B3371" s="179" t="s">
        <v>612</v>
      </c>
      <c r="C3371" s="179" t="s">
        <v>192</v>
      </c>
      <c r="D3371" s="179" t="s">
        <v>2</v>
      </c>
      <c r="E3371" s="179" t="s">
        <v>801</v>
      </c>
      <c r="F3371" s="37">
        <v>246.32</v>
      </c>
      <c r="G3371" s="179">
        <v>4</v>
      </c>
      <c r="H3371" s="179">
        <v>4</v>
      </c>
      <c r="I3371" s="37">
        <f>Table1[[#This Row],[SumOfPaid]]*Table1[[#This Row],[Actuarial Factor 6/13/22]]</f>
        <v>327.09407095216545</v>
      </c>
      <c r="J3371" s="33">
        <v>1.3279233150055434</v>
      </c>
      <c r="K3371" s="180" t="s">
        <v>597</v>
      </c>
      <c r="L3371" s="180" t="s">
        <v>805</v>
      </c>
      <c r="M3371" s="181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71" s="181" t="str">
        <f>IFERROR(IF(Table1[[#This Row],[Medicare Rate in CR]]&gt;0,"Y","N"),"N")</f>
        <v>Y</v>
      </c>
      <c r="O3371" s="40">
        <f>Table1[[#This Row],[Medicare Rate in CR]]*Table1[[#This Row],[SumOfUnits]]*Table1[[#This Row],[Actuarial Factor 6/13/22]]</f>
        <v>1753.6024128637202</v>
      </c>
      <c r="P337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1753.6024128637202</v>
      </c>
      <c r="Q3371" s="40">
        <f>Table1[[#This Row],[Trended Medicare Pricing for all RHCs]]-Table1[[#This Row],[SumOfSFY23 Estimated Payment 6/13/2022]]</f>
        <v>1426.5083419115549</v>
      </c>
      <c r="R3371" s="181">
        <f>Table1[[#This Row],[SumOfUnits]]*Table1[[#This Row],[Actuarial Factor 6/13/22]]</f>
        <v>5.3116932600221736</v>
      </c>
    </row>
    <row r="3372" spans="1:18" x14ac:dyDescent="0.2">
      <c r="A3372" s="179" t="s">
        <v>145</v>
      </c>
      <c r="B3372" s="179" t="s">
        <v>612</v>
      </c>
      <c r="C3372" s="179" t="s">
        <v>192</v>
      </c>
      <c r="D3372" s="179" t="s">
        <v>2</v>
      </c>
      <c r="E3372" s="179" t="s">
        <v>800</v>
      </c>
      <c r="F3372" s="37">
        <v>312.95</v>
      </c>
      <c r="G3372" s="179">
        <v>5</v>
      </c>
      <c r="H3372" s="179">
        <v>5</v>
      </c>
      <c r="I3372" s="37">
        <f>Table1[[#This Row],[SumOfPaid]]*Table1[[#This Row],[Actuarial Factor 6/13/22]]</f>
        <v>379.32679187067475</v>
      </c>
      <c r="J3372" s="33">
        <v>1.212100309540421</v>
      </c>
      <c r="K3372" s="180" t="s">
        <v>597</v>
      </c>
      <c r="L3372" s="180" t="s">
        <v>805</v>
      </c>
      <c r="M3372" s="181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72" s="181" t="str">
        <f>IFERROR(IF(Table1[[#This Row],[Medicare Rate in CR]]&gt;0,"Y","N"),"N")</f>
        <v>Y</v>
      </c>
      <c r="O3372" s="40">
        <f>Table1[[#This Row],[Medicare Rate in CR]]*Table1[[#This Row],[SumOfUnits]]*Table1[[#This Row],[Actuarial Factor 6/13/22]]</f>
        <v>2000.8139809583727</v>
      </c>
      <c r="P337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2000.8139809583727</v>
      </c>
      <c r="Q3372" s="40">
        <f>Table1[[#This Row],[Trended Medicare Pricing for all RHCs]]-Table1[[#This Row],[SumOfSFY23 Estimated Payment 6/13/2022]]</f>
        <v>1621.487189087698</v>
      </c>
      <c r="R3372" s="181">
        <f>Table1[[#This Row],[SumOfUnits]]*Table1[[#This Row],[Actuarial Factor 6/13/22]]</f>
        <v>6.0605015477021054</v>
      </c>
    </row>
    <row r="3373" spans="1:18" x14ac:dyDescent="0.2">
      <c r="A3373" s="179" t="s">
        <v>145</v>
      </c>
      <c r="B3373" s="179" t="s">
        <v>612</v>
      </c>
      <c r="C3373" s="179" t="s">
        <v>192</v>
      </c>
      <c r="D3373" s="179" t="s">
        <v>2</v>
      </c>
      <c r="E3373" s="179" t="s">
        <v>798</v>
      </c>
      <c r="F3373" s="37">
        <v>819.63</v>
      </c>
      <c r="G3373" s="179">
        <v>14</v>
      </c>
      <c r="H3373" s="179">
        <v>14</v>
      </c>
      <c r="I3373" s="37">
        <f>Table1[[#This Row],[SumOfPaid]]*Table1[[#This Row],[Actuarial Factor 6/13/22]]</f>
        <v>1022.838052700884</v>
      </c>
      <c r="J3373" s="33">
        <v>1.2479265677206592</v>
      </c>
      <c r="K3373" s="180" t="s">
        <v>597</v>
      </c>
      <c r="L3373" s="180" t="s">
        <v>805</v>
      </c>
      <c r="M3373" s="181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73" s="181" t="str">
        <f>IFERROR(IF(Table1[[#This Row],[Medicare Rate in CR]]&gt;0,"Y","N"),"N")</f>
        <v>Y</v>
      </c>
      <c r="O3373" s="40">
        <f>Table1[[#This Row],[Medicare Rate in CR]]*Table1[[#This Row],[SumOfUnits]]*Table1[[#This Row],[Actuarial Factor 6/13/22]]</f>
        <v>5767.8666789421786</v>
      </c>
      <c r="P337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5767.8666789421786</v>
      </c>
      <c r="Q3373" s="40">
        <f>Table1[[#This Row],[Trended Medicare Pricing for all RHCs]]-Table1[[#This Row],[SumOfSFY23 Estimated Payment 6/13/2022]]</f>
        <v>4745.0286262412947</v>
      </c>
      <c r="R3373" s="181">
        <f>Table1[[#This Row],[SumOfUnits]]*Table1[[#This Row],[Actuarial Factor 6/13/22]]</f>
        <v>17.470971948089229</v>
      </c>
    </row>
    <row r="3374" spans="1:18" x14ac:dyDescent="0.2">
      <c r="A3374" s="179" t="s">
        <v>145</v>
      </c>
      <c r="B3374" s="179" t="s">
        <v>612</v>
      </c>
      <c r="C3374" s="179" t="s">
        <v>192</v>
      </c>
      <c r="D3374" s="179" t="s">
        <v>2</v>
      </c>
      <c r="E3374" s="179" t="s">
        <v>799</v>
      </c>
      <c r="F3374" s="37">
        <v>1150.24</v>
      </c>
      <c r="G3374" s="179">
        <v>18</v>
      </c>
      <c r="H3374" s="179">
        <v>18</v>
      </c>
      <c r="I3374" s="37">
        <f>Table1[[#This Row],[SumOfPaid]]*Table1[[#This Row],[Actuarial Factor 6/13/22]]</f>
        <v>1402.6916914897749</v>
      </c>
      <c r="J3374" s="33">
        <v>1.2194774060107239</v>
      </c>
      <c r="K3374" s="180" t="s">
        <v>597</v>
      </c>
      <c r="L3374" s="180" t="s">
        <v>805</v>
      </c>
      <c r="M3374" s="181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74" s="181" t="str">
        <f>IFERROR(IF(Table1[[#This Row],[Medicare Rate in CR]]&gt;0,"Y","N"),"N")</f>
        <v>Y</v>
      </c>
      <c r="O3374" s="40">
        <f>Table1[[#This Row],[Medicare Rate in CR]]*Table1[[#This Row],[SumOfUnits]]*Table1[[#This Row],[Actuarial Factor 6/13/22]]</f>
        <v>7246.7688747668462</v>
      </c>
      <c r="P337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7246.7688747668462</v>
      </c>
      <c r="Q3374" s="40">
        <f>Table1[[#This Row],[Trended Medicare Pricing for all RHCs]]-Table1[[#This Row],[SumOfSFY23 Estimated Payment 6/13/2022]]</f>
        <v>5844.0771832770715</v>
      </c>
      <c r="R3374" s="181">
        <f>Table1[[#This Row],[SumOfUnits]]*Table1[[#This Row],[Actuarial Factor 6/13/22]]</f>
        <v>21.950593308193028</v>
      </c>
    </row>
    <row r="3375" spans="1:18" x14ac:dyDescent="0.2">
      <c r="A3375" s="179" t="s">
        <v>145</v>
      </c>
      <c r="B3375" s="179" t="s">
        <v>612</v>
      </c>
      <c r="C3375" s="179" t="s">
        <v>192</v>
      </c>
      <c r="D3375" s="179" t="s">
        <v>2</v>
      </c>
      <c r="E3375" s="179" t="s">
        <v>803</v>
      </c>
      <c r="F3375" s="37">
        <v>62.59</v>
      </c>
      <c r="G3375" s="179">
        <v>1</v>
      </c>
      <c r="H3375" s="179">
        <v>1</v>
      </c>
      <c r="I3375" s="37">
        <f>Table1[[#This Row],[SumOfPaid]]*Table1[[#This Row],[Actuarial Factor 6/13/22]]</f>
        <v>107.04857035050179</v>
      </c>
      <c r="J3375" s="33">
        <v>1.7103142730548295</v>
      </c>
      <c r="K3375" s="180" t="s">
        <v>597</v>
      </c>
      <c r="L3375" s="180" t="s">
        <v>805</v>
      </c>
      <c r="M3375" s="181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75" s="181" t="str">
        <f>IFERROR(IF(Table1[[#This Row],[Medicare Rate in CR]]&gt;0,"Y","N"),"N")</f>
        <v>Y</v>
      </c>
      <c r="O3375" s="40">
        <f>Table1[[#This Row],[Medicare Rate in CR]]*Table1[[#This Row],[SumOfUnits]]*Table1[[#This Row],[Actuarial Factor 6/13/22]]</f>
        <v>564.64315410632139</v>
      </c>
      <c r="P337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564.64315410632139</v>
      </c>
      <c r="Q3375" s="40">
        <f>Table1[[#This Row],[Trended Medicare Pricing for all RHCs]]-Table1[[#This Row],[SumOfSFY23 Estimated Payment 6/13/2022]]</f>
        <v>457.5945837558196</v>
      </c>
      <c r="R3375" s="181">
        <f>Table1[[#This Row],[SumOfUnits]]*Table1[[#This Row],[Actuarial Factor 6/13/22]]</f>
        <v>1.7103142730548295</v>
      </c>
    </row>
    <row r="3376" spans="1:18" x14ac:dyDescent="0.2">
      <c r="A3376" s="179" t="s">
        <v>145</v>
      </c>
      <c r="B3376" s="179" t="s">
        <v>612</v>
      </c>
      <c r="C3376" s="179" t="s">
        <v>192</v>
      </c>
      <c r="D3376" s="179" t="s">
        <v>185</v>
      </c>
      <c r="E3376" s="179" t="s">
        <v>794</v>
      </c>
      <c r="F3376" s="37">
        <v>960.45</v>
      </c>
      <c r="G3376" s="179">
        <v>8</v>
      </c>
      <c r="H3376" s="179">
        <v>8</v>
      </c>
      <c r="I3376" s="37">
        <f>Table1[[#This Row],[SumOfPaid]]*Table1[[#This Row],[Actuarial Factor 6/13/22]]</f>
        <v>1066.4081620139448</v>
      </c>
      <c r="J3376" s="33">
        <v>1.1103213722879324</v>
      </c>
      <c r="K3376" s="180" t="s">
        <v>597</v>
      </c>
      <c r="L3376" s="180" t="s">
        <v>805</v>
      </c>
      <c r="M3376" s="181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76" s="181" t="str">
        <f>IFERROR(IF(Table1[[#This Row],[Medicare Rate in CR]]&gt;0,"Y","N"),"N")</f>
        <v>Y</v>
      </c>
      <c r="O3376" s="40">
        <f>Table1[[#This Row],[Medicare Rate in CR]]*Table1[[#This Row],[SumOfUnits]]*Table1[[#This Row],[Actuarial Factor 6/13/22]]</f>
        <v>2932.4919827771037</v>
      </c>
      <c r="P337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2932.4919827771037</v>
      </c>
      <c r="Q3376" s="40">
        <f>Table1[[#This Row],[Trended Medicare Pricing for all RHCs]]-Table1[[#This Row],[SumOfSFY23 Estimated Payment 6/13/2022]]</f>
        <v>1866.0838207631589</v>
      </c>
      <c r="R3376" s="181">
        <f>Table1[[#This Row],[SumOfUnits]]*Table1[[#This Row],[Actuarial Factor 6/13/22]]</f>
        <v>8.882570978303459</v>
      </c>
    </row>
    <row r="3377" spans="1:18" x14ac:dyDescent="0.2">
      <c r="A3377" s="179" t="s">
        <v>145</v>
      </c>
      <c r="B3377" s="179" t="s">
        <v>612</v>
      </c>
      <c r="C3377" s="179" t="s">
        <v>192</v>
      </c>
      <c r="D3377" s="179" t="s">
        <v>185</v>
      </c>
      <c r="E3377" s="179" t="s">
        <v>607</v>
      </c>
      <c r="F3377" s="37">
        <v>826.8</v>
      </c>
      <c r="G3377" s="179">
        <v>4</v>
      </c>
      <c r="H3377" s="179">
        <v>4</v>
      </c>
      <c r="I3377" s="37">
        <f>Table1[[#This Row],[SumOfPaid]]*Table1[[#This Row],[Actuarial Factor 6/13/22]]</f>
        <v>1265.9605788221895</v>
      </c>
      <c r="J3377" s="33">
        <v>1.5311569651937464</v>
      </c>
      <c r="K3377" s="180" t="s">
        <v>597</v>
      </c>
      <c r="L3377" s="180" t="s">
        <v>805</v>
      </c>
      <c r="M3377" s="181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77" s="181" t="str">
        <f>IFERROR(IF(Table1[[#This Row],[Medicare Rate in CR]]&gt;0,"Y","N"),"N")</f>
        <v>Y</v>
      </c>
      <c r="O3377" s="40">
        <f>Table1[[#This Row],[Medicare Rate in CR]]*Table1[[#This Row],[SumOfUnits]]*Table1[[#This Row],[Actuarial Factor 6/13/22]]</f>
        <v>2021.9846419562537</v>
      </c>
      <c r="P337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2021.9846419562537</v>
      </c>
      <c r="Q3377" s="40">
        <f>Table1[[#This Row],[Trended Medicare Pricing for all RHCs]]-Table1[[#This Row],[SumOfSFY23 Estimated Payment 6/13/2022]]</f>
        <v>756.02406313406414</v>
      </c>
      <c r="R3377" s="181">
        <f>Table1[[#This Row],[SumOfUnits]]*Table1[[#This Row],[Actuarial Factor 6/13/22]]</f>
        <v>6.1246278607749858</v>
      </c>
    </row>
    <row r="3378" spans="1:18" x14ac:dyDescent="0.2">
      <c r="A3378" s="179" t="s">
        <v>145</v>
      </c>
      <c r="B3378" s="179" t="s">
        <v>612</v>
      </c>
      <c r="C3378" s="179" t="s">
        <v>192</v>
      </c>
      <c r="D3378" s="179" t="s">
        <v>185</v>
      </c>
      <c r="E3378" s="179" t="s">
        <v>797</v>
      </c>
      <c r="F3378" s="37">
        <v>62.59</v>
      </c>
      <c r="G3378" s="179">
        <v>1</v>
      </c>
      <c r="H3378" s="179">
        <v>1</v>
      </c>
      <c r="I3378" s="37">
        <f>Table1[[#This Row],[SumOfPaid]]*Table1[[#This Row],[Actuarial Factor 6/13/22]]</f>
        <v>51.169081964761673</v>
      </c>
      <c r="J3378" s="33">
        <v>0.81752807101392666</v>
      </c>
      <c r="K3378" s="180" t="s">
        <v>597</v>
      </c>
      <c r="L3378" s="180" t="s">
        <v>805</v>
      </c>
      <c r="M3378" s="181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78" s="181" t="str">
        <f>IFERROR(IF(Table1[[#This Row],[Medicare Rate in CR]]&gt;0,"Y","N"),"N")</f>
        <v>Y</v>
      </c>
      <c r="O3378" s="40">
        <f>Table1[[#This Row],[Medicare Rate in CR]]*Table1[[#This Row],[SumOfUnits]]*Table1[[#This Row],[Actuarial Factor 6/13/22]]</f>
        <v>269.89871736453773</v>
      </c>
      <c r="P337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269.89871736453773</v>
      </c>
      <c r="Q3378" s="40">
        <f>Table1[[#This Row],[Trended Medicare Pricing for all RHCs]]-Table1[[#This Row],[SumOfSFY23 Estimated Payment 6/13/2022]]</f>
        <v>218.72963539977604</v>
      </c>
      <c r="R3378" s="181">
        <f>Table1[[#This Row],[SumOfUnits]]*Table1[[#This Row],[Actuarial Factor 6/13/22]]</f>
        <v>0.81752807101392666</v>
      </c>
    </row>
    <row r="3379" spans="1:18" x14ac:dyDescent="0.2">
      <c r="A3379" s="179" t="s">
        <v>145</v>
      </c>
      <c r="B3379" s="179" t="s">
        <v>612</v>
      </c>
      <c r="C3379" s="179" t="s">
        <v>192</v>
      </c>
      <c r="D3379" s="179" t="s">
        <v>185</v>
      </c>
      <c r="E3379" s="179" t="s">
        <v>795</v>
      </c>
      <c r="F3379" s="37">
        <v>4862.7900000000009</v>
      </c>
      <c r="G3379" s="179">
        <v>34</v>
      </c>
      <c r="H3379" s="179">
        <v>34</v>
      </c>
      <c r="I3379" s="37">
        <f>Table1[[#This Row],[SumOfPaid]]*Table1[[#This Row],[Actuarial Factor 6/13/22]]</f>
        <v>5455.8205145665506</v>
      </c>
      <c r="J3379" s="33">
        <v>1.1219527297223506</v>
      </c>
      <c r="K3379" s="180" t="s">
        <v>597</v>
      </c>
      <c r="L3379" s="180" t="s">
        <v>805</v>
      </c>
      <c r="M3379" s="181">
        <f>IFERROR(INDEX(FreeStand_MedicareCRs!E:E,MATCH(Table1[[#This Row],[Medicare Number]],FreeStand_MedicareCRs!A:A,0)),INDEX(HospitalBased_Mdcr_Rates!G:G,MATCH(Table1[[#This Row],[Medicare Number]],HospitalBased_Mdcr_Rates!E:E,0)))</f>
        <v>330.14</v>
      </c>
      <c r="N3379" s="181" t="str">
        <f>IFERROR(IF(Table1[[#This Row],[Medicare Rate in CR]]&gt;0,"Y","N"),"N")</f>
        <v>Y</v>
      </c>
      <c r="O3379" s="40">
        <f>Table1[[#This Row],[Medicare Rate in CR]]*Table1[[#This Row],[SumOfUnits]]*Table1[[#This Row],[Actuarial Factor 6/13/22]]</f>
        <v>12593.650122478253</v>
      </c>
      <c r="P337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12593.650122478253</v>
      </c>
      <c r="Q3379" s="40">
        <f>Table1[[#This Row],[Trended Medicare Pricing for all RHCs]]-Table1[[#This Row],[SumOfSFY23 Estimated Payment 6/13/2022]]</f>
        <v>7137.8296079117026</v>
      </c>
      <c r="R3379" s="181">
        <f>Table1[[#This Row],[SumOfUnits]]*Table1[[#This Row],[Actuarial Factor 6/13/22]]</f>
        <v>38.146392810559924</v>
      </c>
    </row>
    <row r="3380" spans="1:18" x14ac:dyDescent="0.2">
      <c r="A3380" s="179" t="s">
        <v>146</v>
      </c>
      <c r="B3380" s="179" t="s">
        <v>613</v>
      </c>
      <c r="C3380" s="179" t="s">
        <v>426</v>
      </c>
      <c r="D3380" s="179" t="s">
        <v>184</v>
      </c>
      <c r="E3380" s="179" t="s">
        <v>791</v>
      </c>
      <c r="F3380" s="37">
        <v>202.34</v>
      </c>
      <c r="G3380" s="179">
        <v>1</v>
      </c>
      <c r="H3380" s="179">
        <v>1</v>
      </c>
      <c r="I3380" s="37">
        <f>Table1[[#This Row],[SumOfPaid]]*Table1[[#This Row],[Actuarial Factor 6/13/22]]</f>
        <v>326.56417297210322</v>
      </c>
      <c r="J3380" s="33">
        <v>1.6139377926860887</v>
      </c>
      <c r="K3380" s="180" t="s">
        <v>263</v>
      </c>
      <c r="L3380" s="180" t="s">
        <v>805</v>
      </c>
      <c r="M3380" s="181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80" s="181" t="str">
        <f>IFERROR(IF(Table1[[#This Row],[Medicare Rate in CR]]&gt;0,"Y","N"),"N")</f>
        <v>Y</v>
      </c>
      <c r="O3380" s="40">
        <f>Table1[[#This Row],[Medicare Rate in CR]]*Table1[[#This Row],[SumOfUnits]]*Table1[[#This Row],[Actuarial Factor 6/13/22]]</f>
        <v>401.62841970993315</v>
      </c>
      <c r="P338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401.62841970993315</v>
      </c>
      <c r="Q3380" s="40">
        <f>Table1[[#This Row],[Trended Medicare Pricing for all RHCs]]-Table1[[#This Row],[SumOfSFY23 Estimated Payment 6/13/2022]]</f>
        <v>75.064246737829933</v>
      </c>
      <c r="R3380" s="181">
        <f>Table1[[#This Row],[SumOfUnits]]*Table1[[#This Row],[Actuarial Factor 6/13/22]]</f>
        <v>1.6139377926860887</v>
      </c>
    </row>
    <row r="3381" spans="1:18" x14ac:dyDescent="0.2">
      <c r="A3381" s="179" t="s">
        <v>146</v>
      </c>
      <c r="B3381" s="179" t="s">
        <v>613</v>
      </c>
      <c r="C3381" s="179" t="s">
        <v>426</v>
      </c>
      <c r="D3381" s="179" t="s">
        <v>184</v>
      </c>
      <c r="E3381" s="179" t="s">
        <v>787</v>
      </c>
      <c r="F3381" s="37">
        <v>3237.44</v>
      </c>
      <c r="G3381" s="179">
        <v>16</v>
      </c>
      <c r="H3381" s="179">
        <v>16</v>
      </c>
      <c r="I3381" s="37">
        <f>Table1[[#This Row],[SumOfPaid]]*Table1[[#This Row],[Actuarial Factor 6/13/22]]</f>
        <v>4200.3775007850036</v>
      </c>
      <c r="J3381" s="33">
        <v>1.2974379450383646</v>
      </c>
      <c r="K3381" s="180" t="s">
        <v>263</v>
      </c>
      <c r="L3381" s="180" t="s">
        <v>805</v>
      </c>
      <c r="M3381" s="181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81" s="181" t="str">
        <f>IFERROR(IF(Table1[[#This Row],[Medicare Rate in CR]]&gt;0,"Y","N"),"N")</f>
        <v>Y</v>
      </c>
      <c r="O3381" s="40">
        <f>Table1[[#This Row],[Medicare Rate in CR]]*Table1[[#This Row],[SumOfUnits]]*Table1[[#This Row],[Actuarial Factor 6/13/22]]</f>
        <v>5165.8789219647524</v>
      </c>
      <c r="P338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5165.8789219647524</v>
      </c>
      <c r="Q3381" s="40">
        <f>Table1[[#This Row],[Trended Medicare Pricing for all RHCs]]-Table1[[#This Row],[SumOfSFY23 Estimated Payment 6/13/2022]]</f>
        <v>965.50142117974883</v>
      </c>
      <c r="R3381" s="181">
        <f>Table1[[#This Row],[SumOfUnits]]*Table1[[#This Row],[Actuarial Factor 6/13/22]]</f>
        <v>20.759007120613834</v>
      </c>
    </row>
    <row r="3382" spans="1:18" x14ac:dyDescent="0.2">
      <c r="A3382" s="179" t="s">
        <v>146</v>
      </c>
      <c r="B3382" s="179" t="s">
        <v>613</v>
      </c>
      <c r="C3382" s="179" t="s">
        <v>424</v>
      </c>
      <c r="D3382" s="179" t="s">
        <v>184</v>
      </c>
      <c r="E3382" s="179" t="s">
        <v>788</v>
      </c>
      <c r="F3382" s="37">
        <v>394.36</v>
      </c>
      <c r="G3382" s="179">
        <v>2</v>
      </c>
      <c r="H3382" s="179">
        <v>2</v>
      </c>
      <c r="I3382" s="37">
        <f>Table1[[#This Row],[SumOfPaid]]*Table1[[#This Row],[Actuarial Factor 6/13/22]]</f>
        <v>778.56436974443261</v>
      </c>
      <c r="J3382" s="33">
        <v>1.9742478186033894</v>
      </c>
      <c r="K3382" s="180" t="s">
        <v>263</v>
      </c>
      <c r="L3382" s="180" t="s">
        <v>805</v>
      </c>
      <c r="M3382" s="181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82" s="181" t="str">
        <f>IFERROR(IF(Table1[[#This Row],[Medicare Rate in CR]]&gt;0,"Y","N"),"N")</f>
        <v>Y</v>
      </c>
      <c r="O3382" s="40">
        <f>Table1[[#This Row],[Medicare Rate in CR]]*Table1[[#This Row],[SumOfUnits]]*Table1[[#This Row],[Actuarial Factor 6/13/22]]</f>
        <v>982.58313931890689</v>
      </c>
      <c r="P338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982.58313931890689</v>
      </c>
      <c r="Q3382" s="40">
        <f>Table1[[#This Row],[Trended Medicare Pricing for all RHCs]]-Table1[[#This Row],[SumOfSFY23 Estimated Payment 6/13/2022]]</f>
        <v>204.01876957447428</v>
      </c>
      <c r="R3382" s="181">
        <f>Table1[[#This Row],[SumOfUnits]]*Table1[[#This Row],[Actuarial Factor 6/13/22]]</f>
        <v>3.9484956372067788</v>
      </c>
    </row>
    <row r="3383" spans="1:18" x14ac:dyDescent="0.2">
      <c r="A3383" s="179" t="s">
        <v>146</v>
      </c>
      <c r="B3383" s="179" t="s">
        <v>613</v>
      </c>
      <c r="C3383" s="179" t="s">
        <v>423</v>
      </c>
      <c r="D3383" s="179" t="s">
        <v>184</v>
      </c>
      <c r="E3383" s="179" t="s">
        <v>788</v>
      </c>
      <c r="F3383" s="37">
        <v>410.76</v>
      </c>
      <c r="G3383" s="179">
        <v>2</v>
      </c>
      <c r="H3383" s="179">
        <v>2</v>
      </c>
      <c r="I3383" s="37">
        <f>Table1[[#This Row],[SumOfPaid]]*Table1[[#This Row],[Actuarial Factor 6/13/22]]</f>
        <v>807.03442574279632</v>
      </c>
      <c r="J3383" s="33">
        <v>1.9647347009027081</v>
      </c>
      <c r="K3383" s="180" t="s">
        <v>263</v>
      </c>
      <c r="L3383" s="180" t="s">
        <v>805</v>
      </c>
      <c r="M3383" s="181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83" s="181" t="str">
        <f>IFERROR(IF(Table1[[#This Row],[Medicare Rate in CR]]&gt;0,"Y","N"),"N")</f>
        <v>Y</v>
      </c>
      <c r="O3383" s="40">
        <f>Table1[[#This Row],[Medicare Rate in CR]]*Table1[[#This Row],[SumOfUnits]]*Table1[[#This Row],[Actuarial Factor 6/13/22]]</f>
        <v>977.84846063927773</v>
      </c>
      <c r="P338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977.84846063927773</v>
      </c>
      <c r="Q3383" s="40">
        <f>Table1[[#This Row],[Trended Medicare Pricing for all RHCs]]-Table1[[#This Row],[SumOfSFY23 Estimated Payment 6/13/2022]]</f>
        <v>170.81403489648142</v>
      </c>
      <c r="R3383" s="181">
        <f>Table1[[#This Row],[SumOfUnits]]*Table1[[#This Row],[Actuarial Factor 6/13/22]]</f>
        <v>3.9294694018054162</v>
      </c>
    </row>
    <row r="3384" spans="1:18" x14ac:dyDescent="0.2">
      <c r="A3384" s="179" t="s">
        <v>146</v>
      </c>
      <c r="B3384" s="179" t="s">
        <v>613</v>
      </c>
      <c r="C3384" s="179" t="s">
        <v>364</v>
      </c>
      <c r="D3384" s="179" t="s">
        <v>184</v>
      </c>
      <c r="E3384" s="179" t="s">
        <v>791</v>
      </c>
      <c r="F3384" s="37">
        <v>607.02</v>
      </c>
      <c r="G3384" s="179">
        <v>3</v>
      </c>
      <c r="H3384" s="179">
        <v>3</v>
      </c>
      <c r="I3384" s="37">
        <f>Table1[[#This Row],[SumOfPaid]]*Table1[[#This Row],[Actuarial Factor 6/13/22]]</f>
        <v>937.27300420672134</v>
      </c>
      <c r="J3384" s="33">
        <v>1.5440562159512394</v>
      </c>
      <c r="K3384" s="180" t="s">
        <v>263</v>
      </c>
      <c r="L3384" s="180" t="s">
        <v>805</v>
      </c>
      <c r="M3384" s="181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84" s="181" t="str">
        <f>IFERROR(IF(Table1[[#This Row],[Medicare Rate in CR]]&gt;0,"Y","N"),"N")</f>
        <v>Y</v>
      </c>
      <c r="O3384" s="40">
        <f>Table1[[#This Row],[Medicare Rate in CR]]*Table1[[#This Row],[SumOfUnits]]*Table1[[#This Row],[Actuarial Factor 6/13/22]]</f>
        <v>1152.7151680183977</v>
      </c>
      <c r="P338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1152.7151680183977</v>
      </c>
      <c r="Q3384" s="40">
        <f>Table1[[#This Row],[Trended Medicare Pricing for all RHCs]]-Table1[[#This Row],[SumOfSFY23 Estimated Payment 6/13/2022]]</f>
        <v>215.44216381167632</v>
      </c>
      <c r="R3384" s="181">
        <f>Table1[[#This Row],[SumOfUnits]]*Table1[[#This Row],[Actuarial Factor 6/13/22]]</f>
        <v>4.6321686478537183</v>
      </c>
    </row>
    <row r="3385" spans="1:18" x14ac:dyDescent="0.2">
      <c r="A3385" s="179" t="s">
        <v>146</v>
      </c>
      <c r="B3385" s="179" t="s">
        <v>613</v>
      </c>
      <c r="C3385" s="179" t="s">
        <v>364</v>
      </c>
      <c r="D3385" s="179" t="s">
        <v>184</v>
      </c>
      <c r="E3385" s="179" t="s">
        <v>788</v>
      </c>
      <c r="F3385" s="37">
        <v>202.34</v>
      </c>
      <c r="G3385" s="179">
        <v>1</v>
      </c>
      <c r="H3385" s="179">
        <v>1</v>
      </c>
      <c r="I3385" s="37">
        <f>Table1[[#This Row],[SumOfPaid]]*Table1[[#This Row],[Actuarial Factor 6/13/22]]</f>
        <v>399.67513596760273</v>
      </c>
      <c r="J3385" s="33">
        <v>1.9752650784204939</v>
      </c>
      <c r="K3385" s="180" t="s">
        <v>263</v>
      </c>
      <c r="L3385" s="180" t="s">
        <v>805</v>
      </c>
      <c r="M3385" s="181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85" s="181" t="str">
        <f>IFERROR(IF(Table1[[#This Row],[Medicare Rate in CR]]&gt;0,"Y","N"),"N")</f>
        <v>Y</v>
      </c>
      <c r="O3385" s="40">
        <f>Table1[[#This Row],[Medicare Rate in CR]]*Table1[[#This Row],[SumOfUnits]]*Table1[[#This Row],[Actuarial Factor 6/13/22]]</f>
        <v>491.5447147649399</v>
      </c>
      <c r="P338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491.5447147649399</v>
      </c>
      <c r="Q3385" s="40">
        <f>Table1[[#This Row],[Trended Medicare Pricing for all RHCs]]-Table1[[#This Row],[SumOfSFY23 Estimated Payment 6/13/2022]]</f>
        <v>91.869578797337169</v>
      </c>
      <c r="R3385" s="181">
        <f>Table1[[#This Row],[SumOfUnits]]*Table1[[#This Row],[Actuarial Factor 6/13/22]]</f>
        <v>1.9752650784204939</v>
      </c>
    </row>
    <row r="3386" spans="1:18" x14ac:dyDescent="0.2">
      <c r="A3386" s="179" t="s">
        <v>146</v>
      </c>
      <c r="B3386" s="179" t="s">
        <v>613</v>
      </c>
      <c r="C3386" s="179" t="s">
        <v>364</v>
      </c>
      <c r="D3386" s="179" t="s">
        <v>184</v>
      </c>
      <c r="E3386" s="179" t="s">
        <v>787</v>
      </c>
      <c r="F3386" s="37">
        <v>613.1</v>
      </c>
      <c r="G3386" s="179">
        <v>3</v>
      </c>
      <c r="H3386" s="179">
        <v>3</v>
      </c>
      <c r="I3386" s="37">
        <f>Table1[[#This Row],[SumOfPaid]]*Table1[[#This Row],[Actuarial Factor 6/13/22]]</f>
        <v>763.27033769583284</v>
      </c>
      <c r="J3386" s="33">
        <v>1.2449361241165109</v>
      </c>
      <c r="K3386" s="180" t="s">
        <v>263</v>
      </c>
      <c r="L3386" s="180" t="s">
        <v>805</v>
      </c>
      <c r="M3386" s="181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86" s="181" t="str">
        <f>IFERROR(IF(Table1[[#This Row],[Medicare Rate in CR]]&gt;0,"Y","N"),"N")</f>
        <v>Y</v>
      </c>
      <c r="O3386" s="40">
        <f>Table1[[#This Row],[Medicare Rate in CR]]*Table1[[#This Row],[SumOfUnits]]*Table1[[#This Row],[Actuarial Factor 6/13/22]]</f>
        <v>929.40706345918113</v>
      </c>
      <c r="P338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929.40706345918113</v>
      </c>
      <c r="Q3386" s="40">
        <f>Table1[[#This Row],[Trended Medicare Pricing for all RHCs]]-Table1[[#This Row],[SumOfSFY23 Estimated Payment 6/13/2022]]</f>
        <v>166.1367257633483</v>
      </c>
      <c r="R3386" s="181">
        <f>Table1[[#This Row],[SumOfUnits]]*Table1[[#This Row],[Actuarial Factor 6/13/22]]</f>
        <v>3.7348083723495327</v>
      </c>
    </row>
    <row r="3387" spans="1:18" x14ac:dyDescent="0.2">
      <c r="A3387" s="179" t="s">
        <v>146</v>
      </c>
      <c r="B3387" s="179" t="s">
        <v>613</v>
      </c>
      <c r="C3387" s="179" t="s">
        <v>364</v>
      </c>
      <c r="D3387" s="179" t="s">
        <v>185</v>
      </c>
      <c r="E3387" s="179" t="s">
        <v>795</v>
      </c>
      <c r="F3387" s="37">
        <v>985.90000000000009</v>
      </c>
      <c r="G3387" s="179">
        <v>5</v>
      </c>
      <c r="H3387" s="179">
        <v>5</v>
      </c>
      <c r="I3387" s="37">
        <f>Table1[[#This Row],[SumOfPaid]]*Table1[[#This Row],[Actuarial Factor 6/13/22]]</f>
        <v>1146.8625470724082</v>
      </c>
      <c r="J3387" s="33">
        <v>1.1632645776168051</v>
      </c>
      <c r="K3387" s="180" t="s">
        <v>263</v>
      </c>
      <c r="L3387" s="180" t="s">
        <v>805</v>
      </c>
      <c r="M3387" s="181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87" s="181" t="str">
        <f>IFERROR(IF(Table1[[#This Row],[Medicare Rate in CR]]&gt;0,"Y","N"),"N")</f>
        <v>Y</v>
      </c>
      <c r="O3387" s="40">
        <f>Table1[[#This Row],[Medicare Rate in CR]]*Table1[[#This Row],[SumOfUnits]]*Table1[[#This Row],[Actuarial Factor 6/13/22]]</f>
        <v>1447.3919506997097</v>
      </c>
      <c r="P338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1447.3919506997097</v>
      </c>
      <c r="Q3387" s="40">
        <f>Table1[[#This Row],[Trended Medicare Pricing for all RHCs]]-Table1[[#This Row],[SumOfSFY23 Estimated Payment 6/13/2022]]</f>
        <v>300.52940362730146</v>
      </c>
      <c r="R3387" s="181">
        <f>Table1[[#This Row],[SumOfUnits]]*Table1[[#This Row],[Actuarial Factor 6/13/22]]</f>
        <v>5.8163228880840254</v>
      </c>
    </row>
    <row r="3388" spans="1:18" x14ac:dyDescent="0.2">
      <c r="A3388" s="179" t="s">
        <v>146</v>
      </c>
      <c r="B3388" s="179" t="s">
        <v>613</v>
      </c>
      <c r="C3388" s="179" t="s">
        <v>249</v>
      </c>
      <c r="D3388" s="179" t="s">
        <v>184</v>
      </c>
      <c r="E3388" s="179" t="s">
        <v>792</v>
      </c>
      <c r="F3388" s="37">
        <v>2038.6</v>
      </c>
      <c r="G3388" s="179">
        <v>10</v>
      </c>
      <c r="H3388" s="179">
        <v>10</v>
      </c>
      <c r="I3388" s="37">
        <f>Table1[[#This Row],[SumOfPaid]]*Table1[[#This Row],[Actuarial Factor 6/13/22]]</f>
        <v>3100.1502084756075</v>
      </c>
      <c r="J3388" s="33">
        <v>1.5207251096220973</v>
      </c>
      <c r="K3388" s="180" t="s">
        <v>263</v>
      </c>
      <c r="L3388" s="180" t="s">
        <v>805</v>
      </c>
      <c r="M3388" s="181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88" s="181" t="str">
        <f>IFERROR(IF(Table1[[#This Row],[Medicare Rate in CR]]&gt;0,"Y","N"),"N")</f>
        <v>Y</v>
      </c>
      <c r="O3388" s="40">
        <f>Table1[[#This Row],[Medicare Rate in CR]]*Table1[[#This Row],[SumOfUnits]]*Table1[[#This Row],[Actuarial Factor 6/13/22]]</f>
        <v>3784.324435294589</v>
      </c>
      <c r="P338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3784.324435294589</v>
      </c>
      <c r="Q3388" s="40">
        <f>Table1[[#This Row],[Trended Medicare Pricing for all RHCs]]-Table1[[#This Row],[SumOfSFY23 Estimated Payment 6/13/2022]]</f>
        <v>684.17422681898142</v>
      </c>
      <c r="R3388" s="181">
        <f>Table1[[#This Row],[SumOfUnits]]*Table1[[#This Row],[Actuarial Factor 6/13/22]]</f>
        <v>15.207251096220972</v>
      </c>
    </row>
    <row r="3389" spans="1:18" x14ac:dyDescent="0.2">
      <c r="A3389" s="179" t="s">
        <v>146</v>
      </c>
      <c r="B3389" s="179" t="s">
        <v>613</v>
      </c>
      <c r="C3389" s="179" t="s">
        <v>249</v>
      </c>
      <c r="D3389" s="179" t="s">
        <v>184</v>
      </c>
      <c r="E3389" s="179" t="s">
        <v>786</v>
      </c>
      <c r="F3389" s="37">
        <v>108981.21</v>
      </c>
      <c r="G3389" s="179">
        <v>535</v>
      </c>
      <c r="H3389" s="179">
        <v>535</v>
      </c>
      <c r="I3389" s="37">
        <f>Table1[[#This Row],[SumOfPaid]]*Table1[[#This Row],[Actuarial Factor 6/13/22]]</f>
        <v>165888.79785268079</v>
      </c>
      <c r="J3389" s="33">
        <v>1.5221779777695694</v>
      </c>
      <c r="K3389" s="180" t="s">
        <v>263</v>
      </c>
      <c r="L3389" s="180" t="s">
        <v>805</v>
      </c>
      <c r="M3389" s="181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89" s="181" t="str">
        <f>IFERROR(IF(Table1[[#This Row],[Medicare Rate in CR]]&gt;0,"Y","N"),"N")</f>
        <v>Y</v>
      </c>
      <c r="O3389" s="40">
        <f>Table1[[#This Row],[Medicare Rate in CR]]*Table1[[#This Row],[SumOfUnits]]*Table1[[#This Row],[Actuarial Factor 6/13/22]]</f>
        <v>202654.78452585719</v>
      </c>
      <c r="P338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202654.78452585719</v>
      </c>
      <c r="Q3389" s="40">
        <f>Table1[[#This Row],[Trended Medicare Pricing for all RHCs]]-Table1[[#This Row],[SumOfSFY23 Estimated Payment 6/13/2022]]</f>
        <v>36765.986673176405</v>
      </c>
      <c r="R3389" s="181">
        <f>Table1[[#This Row],[SumOfUnits]]*Table1[[#This Row],[Actuarial Factor 6/13/22]]</f>
        <v>814.36521810671968</v>
      </c>
    </row>
    <row r="3390" spans="1:18" x14ac:dyDescent="0.2">
      <c r="A3390" s="179" t="s">
        <v>146</v>
      </c>
      <c r="B3390" s="179" t="s">
        <v>613</v>
      </c>
      <c r="C3390" s="179" t="s">
        <v>249</v>
      </c>
      <c r="D3390" s="179" t="s">
        <v>184</v>
      </c>
      <c r="E3390" s="179" t="s">
        <v>790</v>
      </c>
      <c r="F3390" s="37">
        <v>21303.3</v>
      </c>
      <c r="G3390" s="179">
        <v>105</v>
      </c>
      <c r="H3390" s="179">
        <v>105</v>
      </c>
      <c r="I3390" s="37">
        <f>Table1[[#This Row],[SumOfPaid]]*Table1[[#This Row],[Actuarial Factor 6/13/22]]</f>
        <v>47658.793158854402</v>
      </c>
      <c r="J3390" s="33">
        <v>2.2371554246926251</v>
      </c>
      <c r="K3390" s="180" t="s">
        <v>263</v>
      </c>
      <c r="L3390" s="180" t="s">
        <v>805</v>
      </c>
      <c r="M3390" s="181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90" s="181" t="str">
        <f>IFERROR(IF(Table1[[#This Row],[Medicare Rate in CR]]&gt;0,"Y","N"),"N")</f>
        <v>Y</v>
      </c>
      <c r="O3390" s="40">
        <f>Table1[[#This Row],[Medicare Rate in CR]]*Table1[[#This Row],[SumOfUnits]]*Table1[[#This Row],[Actuarial Factor 6/13/22]]</f>
        <v>58455.193380649776</v>
      </c>
      <c r="P339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58455.193380649776</v>
      </c>
      <c r="Q3390" s="40">
        <f>Table1[[#This Row],[Trended Medicare Pricing for all RHCs]]-Table1[[#This Row],[SumOfSFY23 Estimated Payment 6/13/2022]]</f>
        <v>10796.400221795375</v>
      </c>
      <c r="R3390" s="181">
        <f>Table1[[#This Row],[SumOfUnits]]*Table1[[#This Row],[Actuarial Factor 6/13/22]]</f>
        <v>234.90131959272563</v>
      </c>
    </row>
    <row r="3391" spans="1:18" x14ac:dyDescent="0.2">
      <c r="A3391" s="179" t="s">
        <v>146</v>
      </c>
      <c r="B3391" s="179" t="s">
        <v>613</v>
      </c>
      <c r="C3391" s="179" t="s">
        <v>249</v>
      </c>
      <c r="D3391" s="179" t="s">
        <v>184</v>
      </c>
      <c r="E3391" s="179" t="s">
        <v>793</v>
      </c>
      <c r="F3391" s="37">
        <v>1217.08</v>
      </c>
      <c r="G3391" s="179">
        <v>6</v>
      </c>
      <c r="H3391" s="179">
        <v>6</v>
      </c>
      <c r="I3391" s="37">
        <f>Table1[[#This Row],[SumOfPaid]]*Table1[[#This Row],[Actuarial Factor 6/13/22]]</f>
        <v>2722.7971242848998</v>
      </c>
      <c r="J3391" s="33">
        <v>2.2371554246926251</v>
      </c>
      <c r="K3391" s="180" t="s">
        <v>263</v>
      </c>
      <c r="L3391" s="180" t="s">
        <v>805</v>
      </c>
      <c r="M3391" s="181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91" s="181" t="str">
        <f>IFERROR(IF(Table1[[#This Row],[Medicare Rate in CR]]&gt;0,"Y","N"),"N")</f>
        <v>Y</v>
      </c>
      <c r="O3391" s="40">
        <f>Table1[[#This Row],[Medicare Rate in CR]]*Table1[[#This Row],[SumOfUnits]]*Table1[[#This Row],[Actuarial Factor 6/13/22]]</f>
        <v>3340.2967646085581</v>
      </c>
      <c r="P339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3340.2967646085581</v>
      </c>
      <c r="Q3391" s="40">
        <f>Table1[[#This Row],[Trended Medicare Pricing for all RHCs]]-Table1[[#This Row],[SumOfSFY23 Estimated Payment 6/13/2022]]</f>
        <v>617.49964032365824</v>
      </c>
      <c r="R3391" s="181">
        <f>Table1[[#This Row],[SumOfUnits]]*Table1[[#This Row],[Actuarial Factor 6/13/22]]</f>
        <v>13.42293254815575</v>
      </c>
    </row>
    <row r="3392" spans="1:18" x14ac:dyDescent="0.2">
      <c r="A3392" s="179" t="s">
        <v>146</v>
      </c>
      <c r="B3392" s="179" t="s">
        <v>613</v>
      </c>
      <c r="C3392" s="179" t="s">
        <v>249</v>
      </c>
      <c r="D3392" s="179" t="s">
        <v>184</v>
      </c>
      <c r="E3392" s="179" t="s">
        <v>789</v>
      </c>
      <c r="F3392" s="37">
        <v>112444.15</v>
      </c>
      <c r="G3392" s="179">
        <v>554</v>
      </c>
      <c r="H3392" s="179">
        <v>554</v>
      </c>
      <c r="I3392" s="37">
        <f>Table1[[#This Row],[SumOfPaid]]*Table1[[#This Row],[Actuarial Factor 6/13/22]]</f>
        <v>174510.30625769249</v>
      </c>
      <c r="J3392" s="33">
        <v>1.551973190759079</v>
      </c>
      <c r="K3392" s="180" t="s">
        <v>263</v>
      </c>
      <c r="L3392" s="180" t="s">
        <v>805</v>
      </c>
      <c r="M3392" s="181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92" s="181" t="str">
        <f>IFERROR(IF(Table1[[#This Row],[Medicare Rate in CR]]&gt;0,"Y","N"),"N")</f>
        <v>Y</v>
      </c>
      <c r="O3392" s="40">
        <f>Table1[[#This Row],[Medicare Rate in CR]]*Table1[[#This Row],[SumOfUnits]]*Table1[[#This Row],[Actuarial Factor 6/13/22]]</f>
        <v>213959.52480029981</v>
      </c>
      <c r="P339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213959.52480029981</v>
      </c>
      <c r="Q3392" s="40">
        <f>Table1[[#This Row],[Trended Medicare Pricing for all RHCs]]-Table1[[#This Row],[SumOfSFY23 Estimated Payment 6/13/2022]]</f>
        <v>39449.218542607327</v>
      </c>
      <c r="R3392" s="181">
        <f>Table1[[#This Row],[SumOfUnits]]*Table1[[#This Row],[Actuarial Factor 6/13/22]]</f>
        <v>859.79314768052973</v>
      </c>
    </row>
    <row r="3393" spans="1:18" x14ac:dyDescent="0.2">
      <c r="A3393" s="179" t="s">
        <v>146</v>
      </c>
      <c r="B3393" s="179" t="s">
        <v>613</v>
      </c>
      <c r="C3393" s="179" t="s">
        <v>249</v>
      </c>
      <c r="D3393" s="179" t="s">
        <v>184</v>
      </c>
      <c r="E3393" s="179" t="s">
        <v>791</v>
      </c>
      <c r="F3393" s="37">
        <v>50439.979999999996</v>
      </c>
      <c r="G3393" s="179">
        <v>248</v>
      </c>
      <c r="H3393" s="179">
        <v>248</v>
      </c>
      <c r="I3393" s="37">
        <f>Table1[[#This Row],[SumOfPaid]]*Table1[[#This Row],[Actuarial Factor 6/13/22]]</f>
        <v>83557.38144396813</v>
      </c>
      <c r="J3393" s="33">
        <v>1.6565704713595868</v>
      </c>
      <c r="K3393" s="180" t="s">
        <v>263</v>
      </c>
      <c r="L3393" s="180" t="s">
        <v>805</v>
      </c>
      <c r="M3393" s="181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93" s="181" t="str">
        <f>IFERROR(IF(Table1[[#This Row],[Medicare Rate in CR]]&gt;0,"Y","N"),"N")</f>
        <v>Y</v>
      </c>
      <c r="O3393" s="40">
        <f>Table1[[#This Row],[Medicare Rate in CR]]*Table1[[#This Row],[SumOfUnits]]*Table1[[#This Row],[Actuarial Factor 6/13/22]]</f>
        <v>102234.91532586262</v>
      </c>
      <c r="P339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102234.91532586262</v>
      </c>
      <c r="Q3393" s="40">
        <f>Table1[[#This Row],[Trended Medicare Pricing for all RHCs]]-Table1[[#This Row],[SumOfSFY23 Estimated Payment 6/13/2022]]</f>
        <v>18677.533881894487</v>
      </c>
      <c r="R3393" s="181">
        <f>Table1[[#This Row],[SumOfUnits]]*Table1[[#This Row],[Actuarial Factor 6/13/22]]</f>
        <v>410.82947689717753</v>
      </c>
    </row>
    <row r="3394" spans="1:18" x14ac:dyDescent="0.2">
      <c r="A3394" s="179" t="s">
        <v>146</v>
      </c>
      <c r="B3394" s="179" t="s">
        <v>613</v>
      </c>
      <c r="C3394" s="179" t="s">
        <v>249</v>
      </c>
      <c r="D3394" s="179" t="s">
        <v>184</v>
      </c>
      <c r="E3394" s="179" t="s">
        <v>788</v>
      </c>
      <c r="F3394" s="37">
        <v>23194.440000000002</v>
      </c>
      <c r="G3394" s="179">
        <v>114</v>
      </c>
      <c r="H3394" s="179">
        <v>114</v>
      </c>
      <c r="I3394" s="37">
        <f>Table1[[#This Row],[SumOfPaid]]*Table1[[#This Row],[Actuarial Factor 6/13/22]]</f>
        <v>46721.034258432424</v>
      </c>
      <c r="J3394" s="33">
        <v>2.0143204258620782</v>
      </c>
      <c r="K3394" s="180" t="s">
        <v>263</v>
      </c>
      <c r="L3394" s="180" t="s">
        <v>805</v>
      </c>
      <c r="M3394" s="181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94" s="181" t="str">
        <f>IFERROR(IF(Table1[[#This Row],[Medicare Rate in CR]]&gt;0,"Y","N"),"N")</f>
        <v>Y</v>
      </c>
      <c r="O3394" s="40">
        <f>Table1[[#This Row],[Medicare Rate in CR]]*Table1[[#This Row],[SumOfUnits]]*Table1[[#This Row],[Actuarial Factor 6/13/22]]</f>
        <v>57144.054729238705</v>
      </c>
      <c r="P339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57144.054729238705</v>
      </c>
      <c r="Q3394" s="40">
        <f>Table1[[#This Row],[Trended Medicare Pricing for all RHCs]]-Table1[[#This Row],[SumOfSFY23 Estimated Payment 6/13/2022]]</f>
        <v>10423.020470806281</v>
      </c>
      <c r="R3394" s="181">
        <f>Table1[[#This Row],[SumOfUnits]]*Table1[[#This Row],[Actuarial Factor 6/13/22]]</f>
        <v>229.63252854827692</v>
      </c>
    </row>
    <row r="3395" spans="1:18" x14ac:dyDescent="0.2">
      <c r="A3395" s="179" t="s">
        <v>146</v>
      </c>
      <c r="B3395" s="179" t="s">
        <v>613</v>
      </c>
      <c r="C3395" s="179" t="s">
        <v>249</v>
      </c>
      <c r="D3395" s="179" t="s">
        <v>184</v>
      </c>
      <c r="E3395" s="179" t="s">
        <v>787</v>
      </c>
      <c r="F3395" s="37">
        <v>111023.14000000001</v>
      </c>
      <c r="G3395" s="179">
        <v>545</v>
      </c>
      <c r="H3395" s="179">
        <v>545</v>
      </c>
      <c r="I3395" s="37">
        <f>Table1[[#This Row],[SumOfPaid]]*Table1[[#This Row],[Actuarial Factor 6/13/22]]</f>
        <v>138737.40527117721</v>
      </c>
      <c r="J3395" s="33">
        <v>1.2496260263506975</v>
      </c>
      <c r="K3395" s="180" t="s">
        <v>263</v>
      </c>
      <c r="L3395" s="180" t="s">
        <v>805</v>
      </c>
      <c r="M3395" s="181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95" s="181" t="str">
        <f>IFERROR(IF(Table1[[#This Row],[Medicare Rate in CR]]&gt;0,"Y","N"),"N")</f>
        <v>Y</v>
      </c>
      <c r="O3395" s="40">
        <f>Table1[[#This Row],[Medicare Rate in CR]]*Table1[[#This Row],[SumOfUnits]]*Table1[[#This Row],[Actuarial Factor 6/13/22]]</f>
        <v>169478.34297826723</v>
      </c>
      <c r="P339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169478.34297826723</v>
      </c>
      <c r="Q3395" s="40">
        <f>Table1[[#This Row],[Trended Medicare Pricing for all RHCs]]-Table1[[#This Row],[SumOfSFY23 Estimated Payment 6/13/2022]]</f>
        <v>30740.937707090023</v>
      </c>
      <c r="R3395" s="181">
        <f>Table1[[#This Row],[SumOfUnits]]*Table1[[#This Row],[Actuarial Factor 6/13/22]]</f>
        <v>681.04618436113014</v>
      </c>
    </row>
    <row r="3396" spans="1:18" x14ac:dyDescent="0.2">
      <c r="A3396" s="179" t="s">
        <v>146</v>
      </c>
      <c r="B3396" s="179" t="s">
        <v>613</v>
      </c>
      <c r="C3396" s="179" t="s">
        <v>249</v>
      </c>
      <c r="D3396" s="179" t="s">
        <v>2</v>
      </c>
      <c r="E3396" s="179" t="s">
        <v>800</v>
      </c>
      <c r="F3396" s="37">
        <v>607.02</v>
      </c>
      <c r="G3396" s="179">
        <v>3</v>
      </c>
      <c r="H3396" s="179">
        <v>3</v>
      </c>
      <c r="I3396" s="37">
        <f>Table1[[#This Row],[SumOfPaid]]*Table1[[#This Row],[Actuarial Factor 6/13/22]]</f>
        <v>793.53285827181776</v>
      </c>
      <c r="J3396" s="33">
        <v>1.307259823847349</v>
      </c>
      <c r="K3396" s="180" t="s">
        <v>263</v>
      </c>
      <c r="L3396" s="180" t="s">
        <v>805</v>
      </c>
      <c r="M3396" s="181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96" s="181" t="str">
        <f>IFERROR(IF(Table1[[#This Row],[Medicare Rate in CR]]&gt;0,"Y","N"),"N")</f>
        <v>Y</v>
      </c>
      <c r="O3396" s="40">
        <f>Table1[[#This Row],[Medicare Rate in CR]]*Table1[[#This Row],[SumOfUnits]]*Table1[[#This Row],[Actuarial Factor 6/13/22]]</f>
        <v>975.93482149323836</v>
      </c>
      <c r="P339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975.93482149323836</v>
      </c>
      <c r="Q3396" s="40">
        <f>Table1[[#This Row],[Trended Medicare Pricing for all RHCs]]-Table1[[#This Row],[SumOfSFY23 Estimated Payment 6/13/2022]]</f>
        <v>182.4019632214206</v>
      </c>
      <c r="R3396" s="181">
        <f>Table1[[#This Row],[SumOfUnits]]*Table1[[#This Row],[Actuarial Factor 6/13/22]]</f>
        <v>3.9217794715420471</v>
      </c>
    </row>
    <row r="3397" spans="1:18" x14ac:dyDescent="0.2">
      <c r="A3397" s="179" t="s">
        <v>146</v>
      </c>
      <c r="B3397" s="179" t="s">
        <v>613</v>
      </c>
      <c r="C3397" s="179" t="s">
        <v>249</v>
      </c>
      <c r="D3397" s="179" t="s">
        <v>2</v>
      </c>
      <c r="E3397" s="179" t="s">
        <v>798</v>
      </c>
      <c r="F3397" s="37">
        <v>5472.3</v>
      </c>
      <c r="G3397" s="179">
        <v>27</v>
      </c>
      <c r="H3397" s="179">
        <v>27</v>
      </c>
      <c r="I3397" s="37">
        <f>Table1[[#This Row],[SumOfPaid]]*Table1[[#This Row],[Actuarial Factor 6/13/22]]</f>
        <v>7936.4538252780621</v>
      </c>
      <c r="J3397" s="33">
        <v>1.4502958217345654</v>
      </c>
      <c r="K3397" s="180" t="s">
        <v>263</v>
      </c>
      <c r="L3397" s="180" t="s">
        <v>805</v>
      </c>
      <c r="M3397" s="181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97" s="181" t="str">
        <f>IFERROR(IF(Table1[[#This Row],[Medicare Rate in CR]]&gt;0,"Y","N"),"N")</f>
        <v>Y</v>
      </c>
      <c r="O3397" s="40">
        <f>Table1[[#This Row],[Medicare Rate in CR]]*Table1[[#This Row],[SumOfUnits]]*Table1[[#This Row],[Actuarial Factor 6/13/22]]</f>
        <v>9744.4651114434582</v>
      </c>
      <c r="P339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9744.4651114434582</v>
      </c>
      <c r="Q3397" s="40">
        <f>Table1[[#This Row],[Trended Medicare Pricing for all RHCs]]-Table1[[#This Row],[SumOfSFY23 Estimated Payment 6/13/2022]]</f>
        <v>1808.0112861653961</v>
      </c>
      <c r="R3397" s="181">
        <f>Table1[[#This Row],[SumOfUnits]]*Table1[[#This Row],[Actuarial Factor 6/13/22]]</f>
        <v>39.157987186833267</v>
      </c>
    </row>
    <row r="3398" spans="1:18" x14ac:dyDescent="0.2">
      <c r="A3398" s="179" t="s">
        <v>146</v>
      </c>
      <c r="B3398" s="179" t="s">
        <v>613</v>
      </c>
      <c r="C3398" s="179" t="s">
        <v>249</v>
      </c>
      <c r="D3398" s="179" t="s">
        <v>2</v>
      </c>
      <c r="E3398" s="179" t="s">
        <v>799</v>
      </c>
      <c r="F3398" s="37">
        <v>8945.52</v>
      </c>
      <c r="G3398" s="179">
        <v>44</v>
      </c>
      <c r="H3398" s="179">
        <v>44</v>
      </c>
      <c r="I3398" s="37">
        <f>Table1[[#This Row],[SumOfPaid]]*Table1[[#This Row],[Actuarial Factor 6/13/22]]</f>
        <v>10179.963818720475</v>
      </c>
      <c r="J3398" s="33">
        <v>1.1379957586278353</v>
      </c>
      <c r="K3398" s="180" t="s">
        <v>263</v>
      </c>
      <c r="L3398" s="180" t="s">
        <v>805</v>
      </c>
      <c r="M3398" s="181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98" s="181" t="str">
        <f>IFERROR(IF(Table1[[#This Row],[Medicare Rate in CR]]&gt;0,"Y","N"),"N")</f>
        <v>Y</v>
      </c>
      <c r="O3398" s="40">
        <f>Table1[[#This Row],[Medicare Rate in CR]]*Table1[[#This Row],[SumOfUnits]]*Table1[[#This Row],[Actuarial Factor 6/13/22]]</f>
        <v>12460.370759519619</v>
      </c>
      <c r="P339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12460.370759519619</v>
      </c>
      <c r="Q3398" s="40">
        <f>Table1[[#This Row],[Trended Medicare Pricing for all RHCs]]-Table1[[#This Row],[SumOfSFY23 Estimated Payment 6/13/2022]]</f>
        <v>2280.4069407991446</v>
      </c>
      <c r="R3398" s="181">
        <f>Table1[[#This Row],[SumOfUnits]]*Table1[[#This Row],[Actuarial Factor 6/13/22]]</f>
        <v>50.071813379624757</v>
      </c>
    </row>
    <row r="3399" spans="1:18" x14ac:dyDescent="0.2">
      <c r="A3399" s="179" t="s">
        <v>146</v>
      </c>
      <c r="B3399" s="179" t="s">
        <v>613</v>
      </c>
      <c r="C3399" s="179" t="s">
        <v>249</v>
      </c>
      <c r="D3399" s="179" t="s">
        <v>185</v>
      </c>
      <c r="E3399" s="179" t="s">
        <v>794</v>
      </c>
      <c r="F3399" s="37">
        <v>407.72</v>
      </c>
      <c r="G3399" s="179">
        <v>2</v>
      </c>
      <c r="H3399" s="179">
        <v>2</v>
      </c>
      <c r="I3399" s="37">
        <f>Table1[[#This Row],[SumOfPaid]]*Table1[[#This Row],[Actuarial Factor 6/13/22]]</f>
        <v>444.24655631236215</v>
      </c>
      <c r="J3399" s="33">
        <v>1.0895873548326354</v>
      </c>
      <c r="K3399" s="180" t="s">
        <v>263</v>
      </c>
      <c r="L3399" s="180" t="s">
        <v>805</v>
      </c>
      <c r="M3399" s="181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399" s="181" t="str">
        <f>IFERROR(IF(Table1[[#This Row],[Medicare Rate in CR]]&gt;0,"Y","N"),"N")</f>
        <v>Y</v>
      </c>
      <c r="O3399" s="40">
        <f>Table1[[#This Row],[Medicare Rate in CR]]*Table1[[#This Row],[SumOfUnits]]*Table1[[#This Row],[Actuarial Factor 6/13/22]]</f>
        <v>542.28762650020258</v>
      </c>
      <c r="P339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542.28762650020258</v>
      </c>
      <c r="Q3399" s="40">
        <f>Table1[[#This Row],[Trended Medicare Pricing for all RHCs]]-Table1[[#This Row],[SumOfSFY23 Estimated Payment 6/13/2022]]</f>
        <v>98.041070187840432</v>
      </c>
      <c r="R3399" s="181">
        <f>Table1[[#This Row],[SumOfUnits]]*Table1[[#This Row],[Actuarial Factor 6/13/22]]</f>
        <v>2.1791747096652707</v>
      </c>
    </row>
    <row r="3400" spans="1:18" x14ac:dyDescent="0.2">
      <c r="A3400" s="179" t="s">
        <v>146</v>
      </c>
      <c r="B3400" s="179" t="s">
        <v>613</v>
      </c>
      <c r="C3400" s="179" t="s">
        <v>249</v>
      </c>
      <c r="D3400" s="179" t="s">
        <v>185</v>
      </c>
      <c r="E3400" s="179" t="s">
        <v>797</v>
      </c>
      <c r="F3400" s="37">
        <v>10784.82</v>
      </c>
      <c r="G3400" s="179">
        <v>53</v>
      </c>
      <c r="H3400" s="179">
        <v>53</v>
      </c>
      <c r="I3400" s="37">
        <f>Table1[[#This Row],[SumOfPaid]]*Table1[[#This Row],[Actuarial Factor 6/13/22]]</f>
        <v>11759.629915242595</v>
      </c>
      <c r="J3400" s="33">
        <v>1.0903872215987467</v>
      </c>
      <c r="K3400" s="180" t="s">
        <v>263</v>
      </c>
      <c r="L3400" s="180" t="s">
        <v>805</v>
      </c>
      <c r="M3400" s="181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400" s="181" t="str">
        <f>IFERROR(IF(Table1[[#This Row],[Medicare Rate in CR]]&gt;0,"Y","N"),"N")</f>
        <v>Y</v>
      </c>
      <c r="O3400" s="40">
        <f>Table1[[#This Row],[Medicare Rate in CR]]*Table1[[#This Row],[SumOfUnits]]*Table1[[#This Row],[Actuarial Factor 6/13/22]]</f>
        <v>14381.171585026948</v>
      </c>
      <c r="P340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14381.171585026948</v>
      </c>
      <c r="Q3400" s="40">
        <f>Table1[[#This Row],[Trended Medicare Pricing for all RHCs]]-Table1[[#This Row],[SumOfSFY23 Estimated Payment 6/13/2022]]</f>
        <v>2621.5416697843539</v>
      </c>
      <c r="R3400" s="181">
        <f>Table1[[#This Row],[SumOfUnits]]*Table1[[#This Row],[Actuarial Factor 6/13/22]]</f>
        <v>57.790522744733572</v>
      </c>
    </row>
    <row r="3401" spans="1:18" x14ac:dyDescent="0.2">
      <c r="A3401" s="179" t="s">
        <v>146</v>
      </c>
      <c r="B3401" s="179" t="s">
        <v>613</v>
      </c>
      <c r="C3401" s="179" t="s">
        <v>249</v>
      </c>
      <c r="D3401" s="179" t="s">
        <v>185</v>
      </c>
      <c r="E3401" s="179" t="s">
        <v>796</v>
      </c>
      <c r="F3401" s="37">
        <v>16879.37</v>
      </c>
      <c r="G3401" s="179">
        <v>83</v>
      </c>
      <c r="H3401" s="179">
        <v>83</v>
      </c>
      <c r="I3401" s="37">
        <f>Table1[[#This Row],[SumOfPaid]]*Table1[[#This Row],[Actuarial Factor 6/13/22]]</f>
        <v>16049.10154094429</v>
      </c>
      <c r="J3401" s="33">
        <v>0.95081164409242114</v>
      </c>
      <c r="K3401" s="180" t="s">
        <v>263</v>
      </c>
      <c r="L3401" s="180" t="s">
        <v>805</v>
      </c>
      <c r="M3401" s="181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401" s="181" t="str">
        <f>IFERROR(IF(Table1[[#This Row],[Medicare Rate in CR]]&gt;0,"Y","N"),"N")</f>
        <v>Y</v>
      </c>
      <c r="O3401" s="40">
        <f>Table1[[#This Row],[Medicare Rate in CR]]*Table1[[#This Row],[SumOfUnits]]*Table1[[#This Row],[Actuarial Factor 6/13/22]]</f>
        <v>19638.586643489118</v>
      </c>
      <c r="P340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19638.586643489118</v>
      </c>
      <c r="Q3401" s="40">
        <f>Table1[[#This Row],[Trended Medicare Pricing for all RHCs]]-Table1[[#This Row],[SumOfSFY23 Estimated Payment 6/13/2022]]</f>
        <v>3589.4851025448279</v>
      </c>
      <c r="R3401" s="181">
        <f>Table1[[#This Row],[SumOfUnits]]*Table1[[#This Row],[Actuarial Factor 6/13/22]]</f>
        <v>78.917366459670959</v>
      </c>
    </row>
    <row r="3402" spans="1:18" x14ac:dyDescent="0.2">
      <c r="A3402" s="179" t="s">
        <v>146</v>
      </c>
      <c r="B3402" s="179" t="s">
        <v>613</v>
      </c>
      <c r="C3402" s="179" t="s">
        <v>249</v>
      </c>
      <c r="D3402" s="179" t="s">
        <v>185</v>
      </c>
      <c r="E3402" s="179" t="s">
        <v>795</v>
      </c>
      <c r="F3402" s="37">
        <v>32381.82</v>
      </c>
      <c r="G3402" s="179">
        <v>159</v>
      </c>
      <c r="H3402" s="179">
        <v>159</v>
      </c>
      <c r="I3402" s="37">
        <f>Table1[[#This Row],[SumOfPaid]]*Table1[[#This Row],[Actuarial Factor 6/13/22]]</f>
        <v>36924.28049151272</v>
      </c>
      <c r="J3402" s="33">
        <v>1.1402781094920766</v>
      </c>
      <c r="K3402" s="180" t="s">
        <v>263</v>
      </c>
      <c r="L3402" s="180" t="s">
        <v>805</v>
      </c>
      <c r="M3402" s="181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402" s="181" t="str">
        <f>IFERROR(IF(Table1[[#This Row],[Medicare Rate in CR]]&gt;0,"Y","N"),"N")</f>
        <v>Y</v>
      </c>
      <c r="O3402" s="40">
        <f>Table1[[#This Row],[Medicare Rate in CR]]*Table1[[#This Row],[SumOfUnits]]*Table1[[#This Row],[Actuarial Factor 6/13/22]]</f>
        <v>45117.554999989421</v>
      </c>
      <c r="P340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45117.554999989421</v>
      </c>
      <c r="Q3402" s="40">
        <f>Table1[[#This Row],[Trended Medicare Pricing for all RHCs]]-Table1[[#This Row],[SumOfSFY23 Estimated Payment 6/13/2022]]</f>
        <v>8193.2745084767012</v>
      </c>
      <c r="R3402" s="181">
        <f>Table1[[#This Row],[SumOfUnits]]*Table1[[#This Row],[Actuarial Factor 6/13/22]]</f>
        <v>181.30421940924018</v>
      </c>
    </row>
    <row r="3403" spans="1:18" x14ac:dyDescent="0.2">
      <c r="A3403" s="179" t="s">
        <v>146</v>
      </c>
      <c r="B3403" s="179" t="s">
        <v>613</v>
      </c>
      <c r="C3403" s="179" t="s">
        <v>422</v>
      </c>
      <c r="D3403" s="179" t="s">
        <v>184</v>
      </c>
      <c r="E3403" s="179" t="s">
        <v>788</v>
      </c>
      <c r="F3403" s="37">
        <v>1011.7</v>
      </c>
      <c r="G3403" s="179">
        <v>5</v>
      </c>
      <c r="H3403" s="179">
        <v>5</v>
      </c>
      <c r="I3403" s="37">
        <f>Table1[[#This Row],[SumOfPaid]]*Table1[[#This Row],[Actuarial Factor 6/13/22]]</f>
        <v>2097.7889170492112</v>
      </c>
      <c r="J3403" s="33">
        <v>2.0735286320541775</v>
      </c>
      <c r="K3403" s="180" t="s">
        <v>263</v>
      </c>
      <c r="L3403" s="180" t="s">
        <v>805</v>
      </c>
      <c r="M3403" s="181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403" s="181" t="str">
        <f>IFERROR(IF(Table1[[#This Row],[Medicare Rate in CR]]&gt;0,"Y","N"),"N")</f>
        <v>Y</v>
      </c>
      <c r="O3403" s="40">
        <f>Table1[[#This Row],[Medicare Rate in CR]]*Table1[[#This Row],[SumOfUnits]]*Table1[[#This Row],[Actuarial Factor 6/13/22]]</f>
        <v>2579.9880004334104</v>
      </c>
      <c r="P340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2579.9880004334104</v>
      </c>
      <c r="Q3403" s="40">
        <f>Table1[[#This Row],[Trended Medicare Pricing for all RHCs]]-Table1[[#This Row],[SumOfSFY23 Estimated Payment 6/13/2022]]</f>
        <v>482.19908338419918</v>
      </c>
      <c r="R3403" s="181">
        <f>Table1[[#This Row],[SumOfUnits]]*Table1[[#This Row],[Actuarial Factor 6/13/22]]</f>
        <v>10.367643160270887</v>
      </c>
    </row>
    <row r="3404" spans="1:18" x14ac:dyDescent="0.2">
      <c r="A3404" s="179" t="s">
        <v>146</v>
      </c>
      <c r="B3404" s="179" t="s">
        <v>613</v>
      </c>
      <c r="C3404" s="179" t="s">
        <v>422</v>
      </c>
      <c r="D3404" s="179" t="s">
        <v>184</v>
      </c>
      <c r="E3404" s="179" t="s">
        <v>787</v>
      </c>
      <c r="F3404" s="37">
        <v>607.02</v>
      </c>
      <c r="G3404" s="179">
        <v>3</v>
      </c>
      <c r="H3404" s="179">
        <v>3</v>
      </c>
      <c r="I3404" s="37">
        <f>Table1[[#This Row],[SumOfPaid]]*Table1[[#This Row],[Actuarial Factor 6/13/22]]</f>
        <v>845.40986319003889</v>
      </c>
      <c r="J3404" s="33">
        <v>1.3927215959771324</v>
      </c>
      <c r="K3404" s="180" t="s">
        <v>263</v>
      </c>
      <c r="L3404" s="180" t="s">
        <v>805</v>
      </c>
      <c r="M3404" s="181">
        <f>IFERROR(INDEX(FreeStand_MedicareCRs!E:E,MATCH(Table1[[#This Row],[Medicare Number]],FreeStand_MedicareCRs!A:A,0)),INDEX(HospitalBased_Mdcr_Rates!G:G,MATCH(Table1[[#This Row],[Medicare Number]],HospitalBased_Mdcr_Rates!E:E,0)))</f>
        <v>248.85</v>
      </c>
      <c r="N3404" s="181" t="str">
        <f>IFERROR(IF(Table1[[#This Row],[Medicare Rate in CR]]&gt;0,"Y","N"),"N")</f>
        <v>Y</v>
      </c>
      <c r="O3404" s="40">
        <f>Table1[[#This Row],[Medicare Rate in CR]]*Table1[[#This Row],[SumOfUnits]]*Table1[[#This Row],[Actuarial Factor 6/13/22]]</f>
        <v>1039.7363074767281</v>
      </c>
      <c r="P340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1039.7363074767281</v>
      </c>
      <c r="Q3404" s="40">
        <f>Table1[[#This Row],[Trended Medicare Pricing for all RHCs]]-Table1[[#This Row],[SumOfSFY23 Estimated Payment 6/13/2022]]</f>
        <v>194.32644428668925</v>
      </c>
      <c r="R3404" s="181">
        <f>Table1[[#This Row],[SumOfUnits]]*Table1[[#This Row],[Actuarial Factor 6/13/22]]</f>
        <v>4.1781647879313972</v>
      </c>
    </row>
    <row r="3405" spans="1:18" x14ac:dyDescent="0.2">
      <c r="A3405" s="179" t="s">
        <v>147</v>
      </c>
      <c r="B3405" s="179" t="s">
        <v>608</v>
      </c>
      <c r="C3405" s="179" t="s">
        <v>421</v>
      </c>
      <c r="D3405" s="179" t="s">
        <v>184</v>
      </c>
      <c r="E3405" s="179" t="s">
        <v>788</v>
      </c>
      <c r="F3405" s="37">
        <v>652.72</v>
      </c>
      <c r="G3405" s="179">
        <v>4</v>
      </c>
      <c r="H3405" s="179">
        <v>4</v>
      </c>
      <c r="I3405" s="37">
        <f>Table1[[#This Row],[SumOfPaid]]*Table1[[#This Row],[Actuarial Factor 6/13/22]]</f>
        <v>1277.3096910872764</v>
      </c>
      <c r="J3405" s="33">
        <v>1.9569029462668162</v>
      </c>
      <c r="K3405" s="180" t="s">
        <v>230</v>
      </c>
      <c r="L3405" s="180" t="s">
        <v>805</v>
      </c>
      <c r="M3405" s="181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05" s="181" t="str">
        <f>IFERROR(IF(Table1[[#This Row],[Medicare Rate in CR]]&gt;0,"Y","N"),"N")</f>
        <v>Y</v>
      </c>
      <c r="O3405" s="40">
        <f>Table1[[#This Row],[Medicare Rate in CR]]*Table1[[#This Row],[SumOfUnits]]*Table1[[#This Row],[Actuarial Factor 6/13/22]]</f>
        <v>1279.1883179156923</v>
      </c>
      <c r="P340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1279.1883179156923</v>
      </c>
      <c r="Q3405" s="40">
        <f>Table1[[#This Row],[Trended Medicare Pricing for all RHCs]]-Table1[[#This Row],[SumOfSFY23 Estimated Payment 6/13/2022]]</f>
        <v>1.8786268284159178</v>
      </c>
      <c r="R3405" s="181">
        <f>Table1[[#This Row],[SumOfUnits]]*Table1[[#This Row],[Actuarial Factor 6/13/22]]</f>
        <v>7.8276117850672646</v>
      </c>
    </row>
    <row r="3406" spans="1:18" x14ac:dyDescent="0.2">
      <c r="A3406" s="179" t="s">
        <v>147</v>
      </c>
      <c r="B3406" s="179" t="s">
        <v>608</v>
      </c>
      <c r="C3406" s="179" t="s">
        <v>413</v>
      </c>
      <c r="D3406" s="179" t="s">
        <v>184</v>
      </c>
      <c r="E3406" s="179" t="s">
        <v>786</v>
      </c>
      <c r="F3406" s="37">
        <v>162.57</v>
      </c>
      <c r="G3406" s="179">
        <v>1</v>
      </c>
      <c r="H3406" s="179">
        <v>1</v>
      </c>
      <c r="I3406" s="37">
        <f>Table1[[#This Row],[SumOfPaid]]*Table1[[#This Row],[Actuarial Factor 6/13/22]]</f>
        <v>231.07665795752078</v>
      </c>
      <c r="J3406" s="33">
        <v>1.4213979083319235</v>
      </c>
      <c r="K3406" s="180" t="s">
        <v>230</v>
      </c>
      <c r="L3406" s="180" t="s">
        <v>805</v>
      </c>
      <c r="M3406" s="181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06" s="181" t="str">
        <f>IFERROR(IF(Table1[[#This Row],[Medicare Rate in CR]]&gt;0,"Y","N"),"N")</f>
        <v>Y</v>
      </c>
      <c r="O3406" s="40">
        <f>Table1[[#This Row],[Medicare Rate in CR]]*Table1[[#This Row],[SumOfUnits]]*Table1[[#This Row],[Actuarial Factor 6/13/22]]</f>
        <v>232.28484617960291</v>
      </c>
      <c r="P340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232.28484617960291</v>
      </c>
      <c r="Q3406" s="40">
        <f>Table1[[#This Row],[Trended Medicare Pricing for all RHCs]]-Table1[[#This Row],[SumOfSFY23 Estimated Payment 6/13/2022]]</f>
        <v>1.2081882220821285</v>
      </c>
      <c r="R3406" s="181">
        <f>Table1[[#This Row],[SumOfUnits]]*Table1[[#This Row],[Actuarial Factor 6/13/22]]</f>
        <v>1.4213979083319235</v>
      </c>
    </row>
    <row r="3407" spans="1:18" x14ac:dyDescent="0.2">
      <c r="A3407" s="179" t="s">
        <v>147</v>
      </c>
      <c r="B3407" s="179" t="s">
        <v>608</v>
      </c>
      <c r="C3407" s="179" t="s">
        <v>413</v>
      </c>
      <c r="D3407" s="179" t="s">
        <v>184</v>
      </c>
      <c r="E3407" s="179" t="s">
        <v>789</v>
      </c>
      <c r="F3407" s="37">
        <v>652.72</v>
      </c>
      <c r="G3407" s="179">
        <v>4</v>
      </c>
      <c r="H3407" s="179">
        <v>4</v>
      </c>
      <c r="I3407" s="37">
        <f>Table1[[#This Row],[SumOfPaid]]*Table1[[#This Row],[Actuarial Factor 6/13/22]]</f>
        <v>986.51076397055397</v>
      </c>
      <c r="J3407" s="33">
        <v>1.5113843056296021</v>
      </c>
      <c r="K3407" s="180" t="s">
        <v>230</v>
      </c>
      <c r="L3407" s="180" t="s">
        <v>805</v>
      </c>
      <c r="M3407" s="181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07" s="181" t="str">
        <f>IFERROR(IF(Table1[[#This Row],[Medicare Rate in CR]]&gt;0,"Y","N"),"N")</f>
        <v>Y</v>
      </c>
      <c r="O3407" s="40">
        <f>Table1[[#This Row],[Medicare Rate in CR]]*Table1[[#This Row],[SumOfUnits]]*Table1[[#This Row],[Actuarial Factor 6/13/22]]</f>
        <v>987.96169290395824</v>
      </c>
      <c r="P340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987.96169290395824</v>
      </c>
      <c r="Q3407" s="40">
        <f>Table1[[#This Row],[Trended Medicare Pricing for all RHCs]]-Table1[[#This Row],[SumOfSFY23 Estimated Payment 6/13/2022]]</f>
        <v>1.4509289334042705</v>
      </c>
      <c r="R3407" s="181">
        <f>Table1[[#This Row],[SumOfUnits]]*Table1[[#This Row],[Actuarial Factor 6/13/22]]</f>
        <v>6.0455372225184085</v>
      </c>
    </row>
    <row r="3408" spans="1:18" x14ac:dyDescent="0.2">
      <c r="A3408" s="179" t="s">
        <v>147</v>
      </c>
      <c r="B3408" s="179" t="s">
        <v>608</v>
      </c>
      <c r="C3408" s="179" t="s">
        <v>413</v>
      </c>
      <c r="D3408" s="179" t="s">
        <v>184</v>
      </c>
      <c r="E3408" s="179" t="s">
        <v>788</v>
      </c>
      <c r="F3408" s="37">
        <v>1802.9099999999999</v>
      </c>
      <c r="G3408" s="179">
        <v>11</v>
      </c>
      <c r="H3408" s="179">
        <v>11</v>
      </c>
      <c r="I3408" s="37">
        <f>Table1[[#This Row],[SumOfPaid]]*Table1[[#This Row],[Actuarial Factor 6/13/22]]</f>
        <v>3936.0606875756644</v>
      </c>
      <c r="J3408" s="33">
        <v>2.1831709223287157</v>
      </c>
      <c r="K3408" s="180" t="s">
        <v>230</v>
      </c>
      <c r="L3408" s="180" t="s">
        <v>805</v>
      </c>
      <c r="M3408" s="181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08" s="181" t="str">
        <f>IFERROR(IF(Table1[[#This Row],[Medicare Rate in CR]]&gt;0,"Y","N"),"N")</f>
        <v>Y</v>
      </c>
      <c r="O3408" s="40">
        <f>Table1[[#This Row],[Medicare Rate in CR]]*Table1[[#This Row],[SumOfUnits]]*Table1[[#This Row],[Actuarial Factor 6/13/22]]</f>
        <v>3924.5117133965455</v>
      </c>
      <c r="P340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3924.5117133965455</v>
      </c>
      <c r="Q3408" s="40">
        <f>Table1[[#This Row],[Trended Medicare Pricing for all RHCs]]-Table1[[#This Row],[SumOfSFY23 Estimated Payment 6/13/2022]]</f>
        <v>-11.548974179118886</v>
      </c>
      <c r="R3408" s="181">
        <f>Table1[[#This Row],[SumOfUnits]]*Table1[[#This Row],[Actuarial Factor 6/13/22]]</f>
        <v>24.014880145615873</v>
      </c>
    </row>
    <row r="3409" spans="1:18" x14ac:dyDescent="0.2">
      <c r="A3409" s="179" t="s">
        <v>147</v>
      </c>
      <c r="B3409" s="179" t="s">
        <v>608</v>
      </c>
      <c r="C3409" s="179" t="s">
        <v>413</v>
      </c>
      <c r="D3409" s="179" t="s">
        <v>185</v>
      </c>
      <c r="E3409" s="179" t="s">
        <v>795</v>
      </c>
      <c r="F3409" s="37">
        <v>162.57</v>
      </c>
      <c r="G3409" s="179">
        <v>1</v>
      </c>
      <c r="H3409" s="179">
        <v>1</v>
      </c>
      <c r="I3409" s="37">
        <f>Table1[[#This Row],[SumOfPaid]]*Table1[[#This Row],[Actuarial Factor 6/13/22]]</f>
        <v>196.51560607135906</v>
      </c>
      <c r="J3409" s="33">
        <v>1.2088060901233872</v>
      </c>
      <c r="K3409" s="180" t="s">
        <v>230</v>
      </c>
      <c r="L3409" s="180" t="s">
        <v>805</v>
      </c>
      <c r="M3409" s="181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09" s="181" t="str">
        <f>IFERROR(IF(Table1[[#This Row],[Medicare Rate in CR]]&gt;0,"Y","N"),"N")</f>
        <v>Y</v>
      </c>
      <c r="O3409" s="40">
        <f>Table1[[#This Row],[Medicare Rate in CR]]*Table1[[#This Row],[SumOfUnits]]*Table1[[#This Row],[Actuarial Factor 6/13/22]]</f>
        <v>197.54309124796393</v>
      </c>
      <c r="P340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197.54309124796393</v>
      </c>
      <c r="Q3409" s="40">
        <f>Table1[[#This Row],[Trended Medicare Pricing for all RHCs]]-Table1[[#This Row],[SumOfSFY23 Estimated Payment 6/13/2022]]</f>
        <v>1.0274851766048698</v>
      </c>
      <c r="R3409" s="181">
        <f>Table1[[#This Row],[SumOfUnits]]*Table1[[#This Row],[Actuarial Factor 6/13/22]]</f>
        <v>1.2088060901233872</v>
      </c>
    </row>
    <row r="3410" spans="1:18" x14ac:dyDescent="0.2">
      <c r="A3410" s="179" t="s">
        <v>147</v>
      </c>
      <c r="B3410" s="179" t="s">
        <v>608</v>
      </c>
      <c r="C3410" s="179" t="s">
        <v>424</v>
      </c>
      <c r="D3410" s="179" t="s">
        <v>184</v>
      </c>
      <c r="E3410" s="179" t="s">
        <v>786</v>
      </c>
      <c r="F3410" s="37">
        <v>162.57</v>
      </c>
      <c r="G3410" s="179">
        <v>1</v>
      </c>
      <c r="H3410" s="179">
        <v>1</v>
      </c>
      <c r="I3410" s="37">
        <f>Table1[[#This Row],[SumOfPaid]]*Table1[[#This Row],[Actuarial Factor 6/13/22]]</f>
        <v>230.45408160314193</v>
      </c>
      <c r="J3410" s="33">
        <v>1.4175683188973485</v>
      </c>
      <c r="K3410" s="180" t="s">
        <v>230</v>
      </c>
      <c r="L3410" s="180" t="s">
        <v>805</v>
      </c>
      <c r="M3410" s="181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10" s="181" t="str">
        <f>IFERROR(IF(Table1[[#This Row],[Medicare Rate in CR]]&gt;0,"Y","N"),"N")</f>
        <v>Y</v>
      </c>
      <c r="O3410" s="40">
        <f>Table1[[#This Row],[Medicare Rate in CR]]*Table1[[#This Row],[SumOfUnits]]*Table1[[#This Row],[Actuarial Factor 6/13/22]]</f>
        <v>231.65901467420466</v>
      </c>
      <c r="P341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231.65901467420466</v>
      </c>
      <c r="Q3410" s="40">
        <f>Table1[[#This Row],[Trended Medicare Pricing for all RHCs]]-Table1[[#This Row],[SumOfSFY23 Estimated Payment 6/13/2022]]</f>
        <v>1.204933071062726</v>
      </c>
      <c r="R3410" s="181">
        <f>Table1[[#This Row],[SumOfUnits]]*Table1[[#This Row],[Actuarial Factor 6/13/22]]</f>
        <v>1.4175683188973485</v>
      </c>
    </row>
    <row r="3411" spans="1:18" x14ac:dyDescent="0.2">
      <c r="A3411" s="179" t="s">
        <v>147</v>
      </c>
      <c r="B3411" s="179" t="s">
        <v>608</v>
      </c>
      <c r="C3411" s="179" t="s">
        <v>381</v>
      </c>
      <c r="D3411" s="179" t="s">
        <v>184</v>
      </c>
      <c r="E3411" s="179" t="s">
        <v>789</v>
      </c>
      <c r="F3411" s="37">
        <v>330.02</v>
      </c>
      <c r="G3411" s="179">
        <v>2</v>
      </c>
      <c r="H3411" s="179">
        <v>2</v>
      </c>
      <c r="I3411" s="37">
        <f>Table1[[#This Row],[SumOfPaid]]*Table1[[#This Row],[Actuarial Factor 6/13/22]]</f>
        <v>490.52228691473573</v>
      </c>
      <c r="J3411" s="33">
        <v>1.4863410911906423</v>
      </c>
      <c r="K3411" s="180" t="s">
        <v>230</v>
      </c>
      <c r="L3411" s="180" t="s">
        <v>805</v>
      </c>
      <c r="M3411" s="181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11" s="181" t="str">
        <f>IFERROR(IF(Table1[[#This Row],[Medicare Rate in CR]]&gt;0,"Y","N"),"N")</f>
        <v>Y</v>
      </c>
      <c r="O3411" s="40">
        <f>Table1[[#This Row],[Medicare Rate in CR]]*Table1[[#This Row],[SumOfUnits]]*Table1[[#This Row],[Actuarial Factor 6/13/22]]</f>
        <v>485.79572224474947</v>
      </c>
      <c r="P341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485.79572224474947</v>
      </c>
      <c r="Q3411" s="40">
        <f>Table1[[#This Row],[Trended Medicare Pricing for all RHCs]]-Table1[[#This Row],[SumOfSFY23 Estimated Payment 6/13/2022]]</f>
        <v>-4.72656466998626</v>
      </c>
      <c r="R3411" s="181">
        <f>Table1[[#This Row],[SumOfUnits]]*Table1[[#This Row],[Actuarial Factor 6/13/22]]</f>
        <v>2.9726821823812846</v>
      </c>
    </row>
    <row r="3412" spans="1:18" x14ac:dyDescent="0.2">
      <c r="A3412" s="179" t="s">
        <v>147</v>
      </c>
      <c r="B3412" s="179" t="s">
        <v>608</v>
      </c>
      <c r="C3412" s="179" t="s">
        <v>381</v>
      </c>
      <c r="D3412" s="179" t="s">
        <v>185</v>
      </c>
      <c r="E3412" s="179" t="s">
        <v>795</v>
      </c>
      <c r="F3412" s="37">
        <v>487.71</v>
      </c>
      <c r="G3412" s="179">
        <v>3</v>
      </c>
      <c r="H3412" s="179">
        <v>3</v>
      </c>
      <c r="I3412" s="37">
        <f>Table1[[#This Row],[SumOfPaid]]*Table1[[#This Row],[Actuarial Factor 6/13/22]]</f>
        <v>586.65291155794148</v>
      </c>
      <c r="J3412" s="33">
        <v>1.2028724273809057</v>
      </c>
      <c r="K3412" s="180" t="s">
        <v>230</v>
      </c>
      <c r="L3412" s="180" t="s">
        <v>805</v>
      </c>
      <c r="M3412" s="181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12" s="181" t="str">
        <f>IFERROR(IF(Table1[[#This Row],[Medicare Rate in CR]]&gt;0,"Y","N"),"N")</f>
        <v>Y</v>
      </c>
      <c r="O3412" s="40">
        <f>Table1[[#This Row],[Medicare Rate in CR]]*Table1[[#This Row],[SumOfUnits]]*Table1[[#This Row],[Actuarial Factor 6/13/22]]</f>
        <v>589.72023624776284</v>
      </c>
      <c r="P341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589.72023624776284</v>
      </c>
      <c r="Q3412" s="40">
        <f>Table1[[#This Row],[Trended Medicare Pricing for all RHCs]]-Table1[[#This Row],[SumOfSFY23 Estimated Payment 6/13/2022]]</f>
        <v>3.067324689821362</v>
      </c>
      <c r="R3412" s="181">
        <f>Table1[[#This Row],[SumOfUnits]]*Table1[[#This Row],[Actuarial Factor 6/13/22]]</f>
        <v>3.6086172821427169</v>
      </c>
    </row>
    <row r="3413" spans="1:18" x14ac:dyDescent="0.2">
      <c r="A3413" s="179" t="s">
        <v>147</v>
      </c>
      <c r="B3413" s="179" t="s">
        <v>608</v>
      </c>
      <c r="C3413" s="179" t="s">
        <v>364</v>
      </c>
      <c r="D3413" s="179" t="s">
        <v>184</v>
      </c>
      <c r="E3413" s="179" t="s">
        <v>792</v>
      </c>
      <c r="F3413" s="37">
        <v>3631.0599999999995</v>
      </c>
      <c r="G3413" s="179">
        <v>23</v>
      </c>
      <c r="H3413" s="179">
        <v>23</v>
      </c>
      <c r="I3413" s="37">
        <f>Table1[[#This Row],[SumOfPaid]]*Table1[[#This Row],[Actuarial Factor 6/13/22]]</f>
        <v>5294.1104277492159</v>
      </c>
      <c r="J3413" s="33">
        <v>1.4580068706518803</v>
      </c>
      <c r="K3413" s="180" t="s">
        <v>230</v>
      </c>
      <c r="L3413" s="180" t="s">
        <v>805</v>
      </c>
      <c r="M3413" s="181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13" s="181" t="str">
        <f>IFERROR(IF(Table1[[#This Row],[Medicare Rate in CR]]&gt;0,"Y","N"),"N")</f>
        <v>Y</v>
      </c>
      <c r="O3413" s="40">
        <f>Table1[[#This Row],[Medicare Rate in CR]]*Table1[[#This Row],[SumOfUnits]]*Table1[[#This Row],[Actuarial Factor 6/13/22]]</f>
        <v>5480.1521044443962</v>
      </c>
      <c r="P341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5480.1521044443962</v>
      </c>
      <c r="Q3413" s="40">
        <f>Table1[[#This Row],[Trended Medicare Pricing for all RHCs]]-Table1[[#This Row],[SumOfSFY23 Estimated Payment 6/13/2022]]</f>
        <v>186.04167669518029</v>
      </c>
      <c r="R3413" s="181">
        <f>Table1[[#This Row],[SumOfUnits]]*Table1[[#This Row],[Actuarial Factor 6/13/22]]</f>
        <v>33.534158024993246</v>
      </c>
    </row>
    <row r="3414" spans="1:18" x14ac:dyDescent="0.2">
      <c r="A3414" s="179" t="s">
        <v>147</v>
      </c>
      <c r="B3414" s="179" t="s">
        <v>608</v>
      </c>
      <c r="C3414" s="179" t="s">
        <v>364</v>
      </c>
      <c r="D3414" s="179" t="s">
        <v>184</v>
      </c>
      <c r="E3414" s="179" t="s">
        <v>786</v>
      </c>
      <c r="F3414" s="37">
        <v>40677.570000000022</v>
      </c>
      <c r="G3414" s="179">
        <v>249</v>
      </c>
      <c r="H3414" s="179">
        <v>249</v>
      </c>
      <c r="I3414" s="37">
        <f>Table1[[#This Row],[SumOfPaid]]*Table1[[#This Row],[Actuarial Factor 6/13/22]]</f>
        <v>57504.929224288811</v>
      </c>
      <c r="J3414" s="33">
        <v>1.4136766091064137</v>
      </c>
      <c r="K3414" s="180" t="s">
        <v>230</v>
      </c>
      <c r="L3414" s="180" t="s">
        <v>805</v>
      </c>
      <c r="M3414" s="181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14" s="181" t="str">
        <f>IFERROR(IF(Table1[[#This Row],[Medicare Rate in CR]]&gt;0,"Y","N"),"N")</f>
        <v>Y</v>
      </c>
      <c r="O3414" s="40">
        <f>Table1[[#This Row],[Medicare Rate in CR]]*Table1[[#This Row],[SumOfUnits]]*Table1[[#This Row],[Actuarial Factor 6/13/22]]</f>
        <v>57524.734833582355</v>
      </c>
      <c r="P341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57524.734833582355</v>
      </c>
      <c r="Q3414" s="40">
        <f>Table1[[#This Row],[Trended Medicare Pricing for all RHCs]]-Table1[[#This Row],[SumOfSFY23 Estimated Payment 6/13/2022]]</f>
        <v>19.805609293543966</v>
      </c>
      <c r="R3414" s="181">
        <f>Table1[[#This Row],[SumOfUnits]]*Table1[[#This Row],[Actuarial Factor 6/13/22]]</f>
        <v>352.00547566749702</v>
      </c>
    </row>
    <row r="3415" spans="1:18" x14ac:dyDescent="0.2">
      <c r="A3415" s="179" t="s">
        <v>147</v>
      </c>
      <c r="B3415" s="179" t="s">
        <v>608</v>
      </c>
      <c r="C3415" s="179" t="s">
        <v>364</v>
      </c>
      <c r="D3415" s="179" t="s">
        <v>184</v>
      </c>
      <c r="E3415" s="179" t="s">
        <v>790</v>
      </c>
      <c r="F3415" s="37">
        <v>39358.290000000015</v>
      </c>
      <c r="G3415" s="179">
        <v>246</v>
      </c>
      <c r="H3415" s="179">
        <v>246</v>
      </c>
      <c r="I3415" s="37">
        <f>Table1[[#This Row],[SumOfPaid]]*Table1[[#This Row],[Actuarial Factor 6/13/22]]</f>
        <v>82195.771415978292</v>
      </c>
      <c r="J3415" s="33">
        <v>2.0883979313120125</v>
      </c>
      <c r="K3415" s="180" t="s">
        <v>230</v>
      </c>
      <c r="L3415" s="180" t="s">
        <v>805</v>
      </c>
      <c r="M3415" s="181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15" s="181" t="str">
        <f>IFERROR(IF(Table1[[#This Row],[Medicare Rate in CR]]&gt;0,"Y","N"),"N")</f>
        <v>Y</v>
      </c>
      <c r="O3415" s="40">
        <f>Table1[[#This Row],[Medicare Rate in CR]]*Table1[[#This Row],[SumOfUnits]]*Table1[[#This Row],[Actuarial Factor 6/13/22]]</f>
        <v>83956.353524012229</v>
      </c>
      <c r="P341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83956.353524012229</v>
      </c>
      <c r="Q3415" s="40">
        <f>Table1[[#This Row],[Trended Medicare Pricing for all RHCs]]-Table1[[#This Row],[SumOfSFY23 Estimated Payment 6/13/2022]]</f>
        <v>1760.5821080339374</v>
      </c>
      <c r="R3415" s="181">
        <f>Table1[[#This Row],[SumOfUnits]]*Table1[[#This Row],[Actuarial Factor 6/13/22]]</f>
        <v>513.74589110275508</v>
      </c>
    </row>
    <row r="3416" spans="1:18" x14ac:dyDescent="0.2">
      <c r="A3416" s="179" t="s">
        <v>147</v>
      </c>
      <c r="B3416" s="179" t="s">
        <v>608</v>
      </c>
      <c r="C3416" s="179" t="s">
        <v>364</v>
      </c>
      <c r="D3416" s="179" t="s">
        <v>184</v>
      </c>
      <c r="E3416" s="179" t="s">
        <v>793</v>
      </c>
      <c r="F3416" s="37">
        <v>888.09999999999991</v>
      </c>
      <c r="G3416" s="179">
        <v>6</v>
      </c>
      <c r="H3416" s="179">
        <v>6</v>
      </c>
      <c r="I3416" s="37">
        <f>Table1[[#This Row],[SumOfPaid]]*Table1[[#This Row],[Actuarial Factor 6/13/22]]</f>
        <v>1854.7062027981981</v>
      </c>
      <c r="J3416" s="33">
        <v>2.0883979313120125</v>
      </c>
      <c r="K3416" s="180" t="s">
        <v>230</v>
      </c>
      <c r="L3416" s="180" t="s">
        <v>805</v>
      </c>
      <c r="M3416" s="181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16" s="181" t="str">
        <f>IFERROR(IF(Table1[[#This Row],[Medicare Rate in CR]]&gt;0,"Y","N"),"N")</f>
        <v>Y</v>
      </c>
      <c r="O3416" s="40">
        <f>Table1[[#This Row],[Medicare Rate in CR]]*Table1[[#This Row],[SumOfUnits]]*Table1[[#This Row],[Actuarial Factor 6/13/22]]</f>
        <v>2047.7159396100544</v>
      </c>
      <c r="P341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2047.7159396100544</v>
      </c>
      <c r="Q3416" s="40">
        <f>Table1[[#This Row],[Trended Medicare Pricing for all RHCs]]-Table1[[#This Row],[SumOfSFY23 Estimated Payment 6/13/2022]]</f>
        <v>193.00973681185633</v>
      </c>
      <c r="R3416" s="181">
        <f>Table1[[#This Row],[SumOfUnits]]*Table1[[#This Row],[Actuarial Factor 6/13/22]]</f>
        <v>12.530387587872074</v>
      </c>
    </row>
    <row r="3417" spans="1:18" x14ac:dyDescent="0.2">
      <c r="A3417" s="179" t="s">
        <v>147</v>
      </c>
      <c r="B3417" s="179" t="s">
        <v>608</v>
      </c>
      <c r="C3417" s="179" t="s">
        <v>364</v>
      </c>
      <c r="D3417" s="179" t="s">
        <v>184</v>
      </c>
      <c r="E3417" s="179" t="s">
        <v>789</v>
      </c>
      <c r="F3417" s="37">
        <v>89782.739999999918</v>
      </c>
      <c r="G3417" s="179">
        <v>566</v>
      </c>
      <c r="H3417" s="179">
        <v>566</v>
      </c>
      <c r="I3417" s="37">
        <f>Table1[[#This Row],[SumOfPaid]]*Table1[[#This Row],[Actuarial Factor 6/13/22]]</f>
        <v>131694.42040760309</v>
      </c>
      <c r="J3417" s="33">
        <v>1.4668122225675357</v>
      </c>
      <c r="K3417" s="180" t="s">
        <v>230</v>
      </c>
      <c r="L3417" s="180" t="s">
        <v>805</v>
      </c>
      <c r="M3417" s="181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17" s="181" t="str">
        <f>IFERROR(IF(Table1[[#This Row],[Medicare Rate in CR]]&gt;0,"Y","N"),"N")</f>
        <v>Y</v>
      </c>
      <c r="O3417" s="40">
        <f>Table1[[#This Row],[Medicare Rate in CR]]*Table1[[#This Row],[SumOfUnits]]*Table1[[#This Row],[Actuarial Factor 6/13/22]]</f>
        <v>135673.85263118445</v>
      </c>
      <c r="P341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135673.85263118445</v>
      </c>
      <c r="Q3417" s="40">
        <f>Table1[[#This Row],[Trended Medicare Pricing for all RHCs]]-Table1[[#This Row],[SumOfSFY23 Estimated Payment 6/13/2022]]</f>
        <v>3979.4322235813597</v>
      </c>
      <c r="R3417" s="181">
        <f>Table1[[#This Row],[SumOfUnits]]*Table1[[#This Row],[Actuarial Factor 6/13/22]]</f>
        <v>830.2157179732252</v>
      </c>
    </row>
    <row r="3418" spans="1:18" x14ac:dyDescent="0.2">
      <c r="A3418" s="179" t="s">
        <v>147</v>
      </c>
      <c r="B3418" s="179" t="s">
        <v>608</v>
      </c>
      <c r="C3418" s="179" t="s">
        <v>364</v>
      </c>
      <c r="D3418" s="179" t="s">
        <v>184</v>
      </c>
      <c r="E3418" s="179" t="s">
        <v>791</v>
      </c>
      <c r="F3418" s="37">
        <v>10324.99</v>
      </c>
      <c r="G3418" s="179">
        <v>65</v>
      </c>
      <c r="H3418" s="179">
        <v>65</v>
      </c>
      <c r="I3418" s="37">
        <f>Table1[[#This Row],[SumOfPaid]]*Table1[[#This Row],[Actuarial Factor 6/13/22]]</f>
        <v>15942.364989134387</v>
      </c>
      <c r="J3418" s="33">
        <v>1.5440562159512394</v>
      </c>
      <c r="K3418" s="180" t="s">
        <v>230</v>
      </c>
      <c r="L3418" s="180" t="s">
        <v>805</v>
      </c>
      <c r="M3418" s="181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18" s="181" t="str">
        <f>IFERROR(IF(Table1[[#This Row],[Medicare Rate in CR]]&gt;0,"Y","N"),"N")</f>
        <v>Y</v>
      </c>
      <c r="O3418" s="40">
        <f>Table1[[#This Row],[Medicare Rate in CR]]*Table1[[#This Row],[SumOfUnits]]*Table1[[#This Row],[Actuarial Factor 6/13/22]]</f>
        <v>16401.428342698848</v>
      </c>
      <c r="P341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16401.428342698848</v>
      </c>
      <c r="Q3418" s="40">
        <f>Table1[[#This Row],[Trended Medicare Pricing for all RHCs]]-Table1[[#This Row],[SumOfSFY23 Estimated Payment 6/13/2022]]</f>
        <v>459.06335356446107</v>
      </c>
      <c r="R3418" s="181">
        <f>Table1[[#This Row],[SumOfUnits]]*Table1[[#This Row],[Actuarial Factor 6/13/22]]</f>
        <v>100.36365403683057</v>
      </c>
    </row>
    <row r="3419" spans="1:18" x14ac:dyDescent="0.2">
      <c r="A3419" s="179" t="s">
        <v>147</v>
      </c>
      <c r="B3419" s="179" t="s">
        <v>608</v>
      </c>
      <c r="C3419" s="179" t="s">
        <v>364</v>
      </c>
      <c r="D3419" s="179" t="s">
        <v>184</v>
      </c>
      <c r="E3419" s="179" t="s">
        <v>788</v>
      </c>
      <c r="F3419" s="37">
        <v>39247.93</v>
      </c>
      <c r="G3419" s="179">
        <v>251</v>
      </c>
      <c r="H3419" s="179">
        <v>241</v>
      </c>
      <c r="I3419" s="37">
        <f>Table1[[#This Row],[SumOfPaid]]*Table1[[#This Row],[Actuarial Factor 6/13/22]]</f>
        <v>77525.065529292056</v>
      </c>
      <c r="J3419" s="33">
        <v>1.9752650784204939</v>
      </c>
      <c r="K3419" s="180" t="s">
        <v>230</v>
      </c>
      <c r="L3419" s="180" t="s">
        <v>805</v>
      </c>
      <c r="M3419" s="181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19" s="181" t="str">
        <f>IFERROR(IF(Table1[[#This Row],[Medicare Rate in CR]]&gt;0,"Y","N"),"N")</f>
        <v>Y</v>
      </c>
      <c r="O3419" s="40">
        <f>Table1[[#This Row],[Medicare Rate in CR]]*Table1[[#This Row],[SumOfUnits]]*Table1[[#This Row],[Actuarial Factor 6/13/22]]</f>
        <v>81022.252597984756</v>
      </c>
      <c r="P341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81022.252597984756</v>
      </c>
      <c r="Q3419" s="40">
        <f>Table1[[#This Row],[Trended Medicare Pricing for all RHCs]]-Table1[[#This Row],[SumOfSFY23 Estimated Payment 6/13/2022]]</f>
        <v>3497.1870686926995</v>
      </c>
      <c r="R3419" s="181">
        <f>Table1[[#This Row],[SumOfUnits]]*Table1[[#This Row],[Actuarial Factor 6/13/22]]</f>
        <v>495.791534683544</v>
      </c>
    </row>
    <row r="3420" spans="1:18" x14ac:dyDescent="0.2">
      <c r="A3420" s="179" t="s">
        <v>147</v>
      </c>
      <c r="B3420" s="179" t="s">
        <v>608</v>
      </c>
      <c r="C3420" s="179" t="s">
        <v>364</v>
      </c>
      <c r="D3420" s="179" t="s">
        <v>184</v>
      </c>
      <c r="E3420" s="179" t="s">
        <v>787</v>
      </c>
      <c r="F3420" s="37">
        <v>760.53</v>
      </c>
      <c r="G3420" s="179">
        <v>5</v>
      </c>
      <c r="H3420" s="179">
        <v>5</v>
      </c>
      <c r="I3420" s="37">
        <f>Table1[[#This Row],[SumOfPaid]]*Table1[[#This Row],[Actuarial Factor 6/13/22]]</f>
        <v>946.81127047432994</v>
      </c>
      <c r="J3420" s="33">
        <v>1.2449361241165109</v>
      </c>
      <c r="K3420" s="180" t="s">
        <v>230</v>
      </c>
      <c r="L3420" s="180" t="s">
        <v>805</v>
      </c>
      <c r="M3420" s="181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20" s="181" t="str">
        <f>IFERROR(IF(Table1[[#This Row],[Medicare Rate in CR]]&gt;0,"Y","N"),"N")</f>
        <v>Y</v>
      </c>
      <c r="O3420" s="40">
        <f>Table1[[#This Row],[Medicare Rate in CR]]*Table1[[#This Row],[SumOfUnits]]*Table1[[#This Row],[Actuarial Factor 6/13/22]]</f>
        <v>1017.2373070156009</v>
      </c>
      <c r="P342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1017.2373070156009</v>
      </c>
      <c r="Q3420" s="40">
        <f>Table1[[#This Row],[Trended Medicare Pricing for all RHCs]]-Table1[[#This Row],[SumOfSFY23 Estimated Payment 6/13/2022]]</f>
        <v>70.426036541270946</v>
      </c>
      <c r="R3420" s="181">
        <f>Table1[[#This Row],[SumOfUnits]]*Table1[[#This Row],[Actuarial Factor 6/13/22]]</f>
        <v>6.2246806205825544</v>
      </c>
    </row>
    <row r="3421" spans="1:18" x14ac:dyDescent="0.2">
      <c r="A3421" s="179" t="s">
        <v>147</v>
      </c>
      <c r="B3421" s="179" t="s">
        <v>608</v>
      </c>
      <c r="C3421" s="179" t="s">
        <v>364</v>
      </c>
      <c r="D3421" s="179" t="s">
        <v>2</v>
      </c>
      <c r="E3421" s="179" t="s">
        <v>802</v>
      </c>
      <c r="F3421" s="37">
        <v>655.16</v>
      </c>
      <c r="G3421" s="179">
        <v>4</v>
      </c>
      <c r="H3421" s="179">
        <v>4</v>
      </c>
      <c r="I3421" s="37">
        <f>Table1[[#This Row],[SumOfPaid]]*Table1[[#This Row],[Actuarial Factor 6/13/22]]</f>
        <v>919.32325454068928</v>
      </c>
      <c r="J3421" s="33">
        <v>1.4032041860624722</v>
      </c>
      <c r="K3421" s="180" t="s">
        <v>230</v>
      </c>
      <c r="L3421" s="180" t="s">
        <v>805</v>
      </c>
      <c r="M3421" s="181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21" s="181" t="str">
        <f>IFERROR(IF(Table1[[#This Row],[Medicare Rate in CR]]&gt;0,"Y","N"),"N")</f>
        <v>Y</v>
      </c>
      <c r="O3421" s="40">
        <f>Table1[[#This Row],[Medicare Rate in CR]]*Table1[[#This Row],[SumOfUnits]]*Table1[[#This Row],[Actuarial Factor 6/13/22]]</f>
        <v>917.24651234531677</v>
      </c>
      <c r="P342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917.24651234531677</v>
      </c>
      <c r="Q3421" s="40">
        <f>Table1[[#This Row],[Trended Medicare Pricing for all RHCs]]-Table1[[#This Row],[SumOfSFY23 Estimated Payment 6/13/2022]]</f>
        <v>-2.0767421953725034</v>
      </c>
      <c r="R3421" s="181">
        <f>Table1[[#This Row],[SumOfUnits]]*Table1[[#This Row],[Actuarial Factor 6/13/22]]</f>
        <v>5.6128167442498889</v>
      </c>
    </row>
    <row r="3422" spans="1:18" x14ac:dyDescent="0.2">
      <c r="A3422" s="179" t="s">
        <v>147</v>
      </c>
      <c r="B3422" s="179" t="s">
        <v>608</v>
      </c>
      <c r="C3422" s="179" t="s">
        <v>364</v>
      </c>
      <c r="D3422" s="179" t="s">
        <v>2</v>
      </c>
      <c r="E3422" s="179" t="s">
        <v>801</v>
      </c>
      <c r="F3422" s="37">
        <v>488.53</v>
      </c>
      <c r="G3422" s="179">
        <v>4</v>
      </c>
      <c r="H3422" s="179">
        <v>4</v>
      </c>
      <c r="I3422" s="37">
        <f>Table1[[#This Row],[SumOfPaid]]*Table1[[#This Row],[Actuarial Factor 6/13/22]]</f>
        <v>646.4569953378857</v>
      </c>
      <c r="J3422" s="33">
        <v>1.3232697998851366</v>
      </c>
      <c r="K3422" s="180" t="s">
        <v>230</v>
      </c>
      <c r="L3422" s="180" t="s">
        <v>805</v>
      </c>
      <c r="M3422" s="181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22" s="181" t="str">
        <f>IFERROR(IF(Table1[[#This Row],[Medicare Rate in CR]]&gt;0,"Y","N"),"N")</f>
        <v>Y</v>
      </c>
      <c r="O3422" s="40">
        <f>Table1[[#This Row],[Medicare Rate in CR]]*Table1[[#This Row],[SumOfUnits]]*Table1[[#This Row],[Actuarial Factor 6/13/22]]</f>
        <v>864.99500278891605</v>
      </c>
      <c r="P342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864.99500278891605</v>
      </c>
      <c r="Q3422" s="40">
        <f>Table1[[#This Row],[Trended Medicare Pricing for all RHCs]]-Table1[[#This Row],[SumOfSFY23 Estimated Payment 6/13/2022]]</f>
        <v>218.53800745103035</v>
      </c>
      <c r="R3422" s="181">
        <f>Table1[[#This Row],[SumOfUnits]]*Table1[[#This Row],[Actuarial Factor 6/13/22]]</f>
        <v>5.2930791995405464</v>
      </c>
    </row>
    <row r="3423" spans="1:18" x14ac:dyDescent="0.2">
      <c r="A3423" s="179" t="s">
        <v>147</v>
      </c>
      <c r="B3423" s="179" t="s">
        <v>608</v>
      </c>
      <c r="C3423" s="179" t="s">
        <v>364</v>
      </c>
      <c r="D3423" s="179" t="s">
        <v>2</v>
      </c>
      <c r="E3423" s="179" t="s">
        <v>798</v>
      </c>
      <c r="F3423" s="37">
        <v>8088.7</v>
      </c>
      <c r="G3423" s="179">
        <v>51</v>
      </c>
      <c r="H3423" s="179">
        <v>51</v>
      </c>
      <c r="I3423" s="37">
        <f>Table1[[#This Row],[SumOfPaid]]*Table1[[#This Row],[Actuarial Factor 6/13/22]]</f>
        <v>11895.179145517821</v>
      </c>
      <c r="J3423" s="33">
        <v>1.4705922021484072</v>
      </c>
      <c r="K3423" s="180" t="s">
        <v>230</v>
      </c>
      <c r="L3423" s="180" t="s">
        <v>805</v>
      </c>
      <c r="M3423" s="181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23" s="181" t="str">
        <f>IFERROR(IF(Table1[[#This Row],[Medicare Rate in CR]]&gt;0,"Y","N"),"N")</f>
        <v>Y</v>
      </c>
      <c r="O3423" s="40">
        <f>Table1[[#This Row],[Medicare Rate in CR]]*Table1[[#This Row],[SumOfUnits]]*Table1[[#This Row],[Actuarial Factor 6/13/22]]</f>
        <v>12256.533061429729</v>
      </c>
      <c r="P342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12256.533061429729</v>
      </c>
      <c r="Q3423" s="40">
        <f>Table1[[#This Row],[Trended Medicare Pricing for all RHCs]]-Table1[[#This Row],[SumOfSFY23 Estimated Payment 6/13/2022]]</f>
        <v>361.35391591190819</v>
      </c>
      <c r="R3423" s="181">
        <f>Table1[[#This Row],[SumOfUnits]]*Table1[[#This Row],[Actuarial Factor 6/13/22]]</f>
        <v>75.000202309568763</v>
      </c>
    </row>
    <row r="3424" spans="1:18" x14ac:dyDescent="0.2">
      <c r="A3424" s="179" t="s">
        <v>147</v>
      </c>
      <c r="B3424" s="179" t="s">
        <v>608</v>
      </c>
      <c r="C3424" s="179" t="s">
        <v>364</v>
      </c>
      <c r="D3424" s="179" t="s">
        <v>2</v>
      </c>
      <c r="E3424" s="179" t="s">
        <v>799</v>
      </c>
      <c r="F3424" s="37">
        <v>11959.34</v>
      </c>
      <c r="G3424" s="179">
        <v>74</v>
      </c>
      <c r="H3424" s="179">
        <v>74</v>
      </c>
      <c r="I3424" s="37">
        <f>Table1[[#This Row],[SumOfPaid]]*Table1[[#This Row],[Actuarial Factor 6/13/22]]</f>
        <v>14808.074452567413</v>
      </c>
      <c r="J3424" s="33">
        <v>1.2382016442853379</v>
      </c>
      <c r="K3424" s="180" t="s">
        <v>230</v>
      </c>
      <c r="L3424" s="180" t="s">
        <v>805</v>
      </c>
      <c r="M3424" s="181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24" s="181" t="str">
        <f>IFERROR(IF(Table1[[#This Row],[Medicare Rate in CR]]&gt;0,"Y","N"),"N")</f>
        <v>Y</v>
      </c>
      <c r="O3424" s="40">
        <f>Table1[[#This Row],[Medicare Rate in CR]]*Table1[[#This Row],[SumOfUnits]]*Table1[[#This Row],[Actuarial Factor 6/13/22]]</f>
        <v>14973.671540474134</v>
      </c>
      <c r="P342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14973.671540474134</v>
      </c>
      <c r="Q3424" s="40">
        <f>Table1[[#This Row],[Trended Medicare Pricing for all RHCs]]-Table1[[#This Row],[SumOfSFY23 Estimated Payment 6/13/2022]]</f>
        <v>165.59708790672084</v>
      </c>
      <c r="R3424" s="181">
        <f>Table1[[#This Row],[SumOfUnits]]*Table1[[#This Row],[Actuarial Factor 6/13/22]]</f>
        <v>91.626921677115007</v>
      </c>
    </row>
    <row r="3425" spans="1:18" x14ac:dyDescent="0.2">
      <c r="A3425" s="179" t="s">
        <v>147</v>
      </c>
      <c r="B3425" s="179" t="s">
        <v>608</v>
      </c>
      <c r="C3425" s="179" t="s">
        <v>364</v>
      </c>
      <c r="D3425" s="179" t="s">
        <v>185</v>
      </c>
      <c r="E3425" s="179" t="s">
        <v>794</v>
      </c>
      <c r="F3425" s="37">
        <v>1137.9899999999998</v>
      </c>
      <c r="G3425" s="179">
        <v>7</v>
      </c>
      <c r="H3425" s="179">
        <v>7</v>
      </c>
      <c r="I3425" s="37">
        <f>Table1[[#This Row],[SumOfPaid]]*Table1[[#This Row],[Actuarial Factor 6/13/22]]</f>
        <v>1235.124599238856</v>
      </c>
      <c r="J3425" s="33">
        <v>1.0853562854145082</v>
      </c>
      <c r="K3425" s="180" t="s">
        <v>230</v>
      </c>
      <c r="L3425" s="180" t="s">
        <v>805</v>
      </c>
      <c r="M3425" s="181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25" s="181" t="str">
        <f>IFERROR(IF(Table1[[#This Row],[Medicare Rate in CR]]&gt;0,"Y","N"),"N")</f>
        <v>Y</v>
      </c>
      <c r="O3425" s="40">
        <f>Table1[[#This Row],[Medicare Rate in CR]]*Table1[[#This Row],[SumOfUnits]]*Table1[[#This Row],[Actuarial Factor 6/13/22]]</f>
        <v>1241.5824691370724</v>
      </c>
      <c r="P342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1241.5824691370724</v>
      </c>
      <c r="Q3425" s="40">
        <f>Table1[[#This Row],[Trended Medicare Pricing for all RHCs]]-Table1[[#This Row],[SumOfSFY23 Estimated Payment 6/13/2022]]</f>
        <v>6.4578698982163587</v>
      </c>
      <c r="R3425" s="181">
        <f>Table1[[#This Row],[SumOfUnits]]*Table1[[#This Row],[Actuarial Factor 6/13/22]]</f>
        <v>7.5974939979015579</v>
      </c>
    </row>
    <row r="3426" spans="1:18" x14ac:dyDescent="0.2">
      <c r="A3426" s="179" t="s">
        <v>147</v>
      </c>
      <c r="B3426" s="179" t="s">
        <v>608</v>
      </c>
      <c r="C3426" s="179" t="s">
        <v>364</v>
      </c>
      <c r="D3426" s="179" t="s">
        <v>185</v>
      </c>
      <c r="E3426" s="179" t="s">
        <v>797</v>
      </c>
      <c r="F3426" s="37">
        <v>14044.46</v>
      </c>
      <c r="G3426" s="179">
        <v>86</v>
      </c>
      <c r="H3426" s="179">
        <v>86</v>
      </c>
      <c r="I3426" s="37">
        <f>Table1[[#This Row],[SumOfPaid]]*Table1[[#This Row],[Actuarial Factor 6/13/22]]</f>
        <v>11733.220956420837</v>
      </c>
      <c r="J3426" s="33">
        <v>0.83543411113142396</v>
      </c>
      <c r="K3426" s="180" t="s">
        <v>230</v>
      </c>
      <c r="L3426" s="180" t="s">
        <v>805</v>
      </c>
      <c r="M3426" s="181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26" s="181" t="str">
        <f>IFERROR(IF(Table1[[#This Row],[Medicare Rate in CR]]&gt;0,"Y","N"),"N")</f>
        <v>Y</v>
      </c>
      <c r="O3426" s="40">
        <f>Table1[[#This Row],[Medicare Rate in CR]]*Table1[[#This Row],[SumOfUnits]]*Table1[[#This Row],[Actuarial Factor 6/13/22]]</f>
        <v>11741.291249934367</v>
      </c>
      <c r="P342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11741.291249934367</v>
      </c>
      <c r="Q3426" s="40">
        <f>Table1[[#This Row],[Trended Medicare Pricing for all RHCs]]-Table1[[#This Row],[SumOfSFY23 Estimated Payment 6/13/2022]]</f>
        <v>8.070293513530487</v>
      </c>
      <c r="R3426" s="181">
        <f>Table1[[#This Row],[SumOfUnits]]*Table1[[#This Row],[Actuarial Factor 6/13/22]]</f>
        <v>71.847333557302463</v>
      </c>
    </row>
    <row r="3427" spans="1:18" x14ac:dyDescent="0.2">
      <c r="A3427" s="179" t="s">
        <v>147</v>
      </c>
      <c r="B3427" s="179" t="s">
        <v>608</v>
      </c>
      <c r="C3427" s="179" t="s">
        <v>364</v>
      </c>
      <c r="D3427" s="179" t="s">
        <v>185</v>
      </c>
      <c r="E3427" s="179" t="s">
        <v>796</v>
      </c>
      <c r="F3427" s="37">
        <v>31362.28000000001</v>
      </c>
      <c r="G3427" s="179">
        <v>192</v>
      </c>
      <c r="H3427" s="179">
        <v>192</v>
      </c>
      <c r="I3427" s="37">
        <f>Table1[[#This Row],[SumOfPaid]]*Table1[[#This Row],[Actuarial Factor 6/13/22]]</f>
        <v>31215.495987985683</v>
      </c>
      <c r="J3427" s="33">
        <v>0.99531972764689536</v>
      </c>
      <c r="K3427" s="180" t="s">
        <v>230</v>
      </c>
      <c r="L3427" s="180" t="s">
        <v>805</v>
      </c>
      <c r="M3427" s="181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27" s="181" t="str">
        <f>IFERROR(IF(Table1[[#This Row],[Medicare Rate in CR]]&gt;0,"Y","N"),"N")</f>
        <v>Y</v>
      </c>
      <c r="O3427" s="40">
        <f>Table1[[#This Row],[Medicare Rate in CR]]*Table1[[#This Row],[SumOfUnits]]*Table1[[#This Row],[Actuarial Factor 6/13/22]]</f>
        <v>31229.788779274681</v>
      </c>
      <c r="P342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31229.788779274681</v>
      </c>
      <c r="Q3427" s="40">
        <f>Table1[[#This Row],[Trended Medicare Pricing for all RHCs]]-Table1[[#This Row],[SumOfSFY23 Estimated Payment 6/13/2022]]</f>
        <v>14.29279128899725</v>
      </c>
      <c r="R3427" s="181">
        <f>Table1[[#This Row],[SumOfUnits]]*Table1[[#This Row],[Actuarial Factor 6/13/22]]</f>
        <v>191.1013877082039</v>
      </c>
    </row>
    <row r="3428" spans="1:18" x14ac:dyDescent="0.2">
      <c r="A3428" s="179" t="s">
        <v>147</v>
      </c>
      <c r="B3428" s="179" t="s">
        <v>608</v>
      </c>
      <c r="C3428" s="179" t="s">
        <v>364</v>
      </c>
      <c r="D3428" s="179" t="s">
        <v>185</v>
      </c>
      <c r="E3428" s="179" t="s">
        <v>795</v>
      </c>
      <c r="F3428" s="37">
        <v>82128.889999999898</v>
      </c>
      <c r="G3428" s="179">
        <v>503</v>
      </c>
      <c r="H3428" s="179">
        <v>503</v>
      </c>
      <c r="I3428" s="37">
        <f>Table1[[#This Row],[SumOfPaid]]*Table1[[#This Row],[Actuarial Factor 6/13/22]]</f>
        <v>95537.628535986936</v>
      </c>
      <c r="J3428" s="33">
        <v>1.1632645776168051</v>
      </c>
      <c r="K3428" s="180" t="s">
        <v>230</v>
      </c>
      <c r="L3428" s="180" t="s">
        <v>805</v>
      </c>
      <c r="M3428" s="181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28" s="181" t="str">
        <f>IFERROR(IF(Table1[[#This Row],[Medicare Rate in CR]]&gt;0,"Y","N"),"N")</f>
        <v>Y</v>
      </c>
      <c r="O3428" s="40">
        <f>Table1[[#This Row],[Medicare Rate in CR]]*Table1[[#This Row],[SumOfUnits]]*Table1[[#This Row],[Actuarial Factor 6/13/22]]</f>
        <v>95620.65072889156</v>
      </c>
      <c r="P342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95620.65072889156</v>
      </c>
      <c r="Q3428" s="40">
        <f>Table1[[#This Row],[Trended Medicare Pricing for all RHCs]]-Table1[[#This Row],[SumOfSFY23 Estimated Payment 6/13/2022]]</f>
        <v>83.022192904623807</v>
      </c>
      <c r="R3428" s="181">
        <f>Table1[[#This Row],[SumOfUnits]]*Table1[[#This Row],[Actuarial Factor 6/13/22]]</f>
        <v>585.12208254125301</v>
      </c>
    </row>
    <row r="3429" spans="1:18" x14ac:dyDescent="0.2">
      <c r="A3429" s="179" t="s">
        <v>147</v>
      </c>
      <c r="B3429" s="179" t="s">
        <v>608</v>
      </c>
      <c r="C3429" s="179" t="s">
        <v>220</v>
      </c>
      <c r="D3429" s="179" t="s">
        <v>185</v>
      </c>
      <c r="E3429" s="179" t="s">
        <v>795</v>
      </c>
      <c r="F3429" s="37">
        <v>2123.17</v>
      </c>
      <c r="G3429" s="179">
        <v>13</v>
      </c>
      <c r="H3429" s="179">
        <v>13</v>
      </c>
      <c r="I3429" s="37">
        <f>Table1[[#This Row],[SumOfPaid]]*Table1[[#This Row],[Actuarial Factor 6/13/22]]</f>
        <v>2567.0393405393438</v>
      </c>
      <c r="J3429" s="33">
        <v>1.2090597269833991</v>
      </c>
      <c r="K3429" s="180" t="s">
        <v>230</v>
      </c>
      <c r="L3429" s="180" t="s">
        <v>805</v>
      </c>
      <c r="M3429" s="181">
        <f>IFERROR(INDEX(FreeStand_MedicareCRs!E:E,MATCH(Table1[[#This Row],[Medicare Number]],FreeStand_MedicareCRs!A:A,0)),INDEX(HospitalBased_Mdcr_Rates!G:G,MATCH(Table1[[#This Row],[Medicare Number]],HospitalBased_Mdcr_Rates!E:E,0)))</f>
        <v>163.41999999999999</v>
      </c>
      <c r="N3429" s="181" t="str">
        <f>IFERROR(IF(Table1[[#This Row],[Medicare Rate in CR]]&gt;0,"Y","N"),"N")</f>
        <v>Y</v>
      </c>
      <c r="O3429" s="40">
        <f>Table1[[#This Row],[Medicare Rate in CR]]*Table1[[#This Row],[SumOfUnits]]*Table1[[#This Row],[Actuarial Factor 6/13/22]]</f>
        <v>2568.5990275871522</v>
      </c>
      <c r="P342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2568.5990275871522</v>
      </c>
      <c r="Q3429" s="40">
        <f>Table1[[#This Row],[Trended Medicare Pricing for all RHCs]]-Table1[[#This Row],[SumOfSFY23 Estimated Payment 6/13/2022]]</f>
        <v>1.5596870478084384</v>
      </c>
      <c r="R3429" s="181">
        <f>Table1[[#This Row],[SumOfUnits]]*Table1[[#This Row],[Actuarial Factor 6/13/22]]</f>
        <v>15.717776450784189</v>
      </c>
    </row>
    <row r="3430" spans="1:18" x14ac:dyDescent="0.2">
      <c r="A3430" s="179" t="s">
        <v>18</v>
      </c>
      <c r="B3430" s="179" t="s">
        <v>656</v>
      </c>
      <c r="C3430" s="179" t="s">
        <v>421</v>
      </c>
      <c r="D3430" s="179" t="s">
        <v>184</v>
      </c>
      <c r="E3430" s="179" t="s">
        <v>789</v>
      </c>
      <c r="F3430" s="37">
        <v>291.77999999999997</v>
      </c>
      <c r="G3430" s="179">
        <v>3</v>
      </c>
      <c r="H3430" s="179">
        <v>3</v>
      </c>
      <c r="I3430" s="37">
        <f>Table1[[#This Row],[SumOfPaid]]*Table1[[#This Row],[Actuarial Factor 6/13/22]]</f>
        <v>451.44539063233617</v>
      </c>
      <c r="J3430" s="33">
        <v>1.5472115656739194</v>
      </c>
      <c r="K3430" s="180" t="s">
        <v>416</v>
      </c>
      <c r="L3430" s="180" t="s">
        <v>806</v>
      </c>
      <c r="M3430" s="181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30" s="181" t="str">
        <f>IFERROR(IF(Table1[[#This Row],[Medicare Rate in CR]]&gt;0,"Y","N"),"N")</f>
        <v>Y</v>
      </c>
      <c r="O3430" s="40">
        <f>Table1[[#This Row],[Medicare Rate in CR]]*Table1[[#This Row],[SumOfUnits]]*Table1[[#This Row],[Actuarial Factor 6/13/22]]</f>
        <v>1208.7745077984061</v>
      </c>
      <c r="P343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1208.7745077984061</v>
      </c>
      <c r="Q3430" s="40">
        <f>Table1[[#This Row],[Trended Medicare Pricing for all RHCs]]-Table1[[#This Row],[SumOfSFY23 Estimated Payment 6/13/2022]]</f>
        <v>757.32911716606998</v>
      </c>
      <c r="R3430" s="181">
        <f>Table1[[#This Row],[SumOfUnits]]*Table1[[#This Row],[Actuarial Factor 6/13/22]]</f>
        <v>4.6416346970217583</v>
      </c>
    </row>
    <row r="3431" spans="1:18" x14ac:dyDescent="0.2">
      <c r="A3431" s="179" t="s">
        <v>18</v>
      </c>
      <c r="B3431" s="179" t="s">
        <v>656</v>
      </c>
      <c r="C3431" s="179" t="s">
        <v>421</v>
      </c>
      <c r="D3431" s="179" t="s">
        <v>184</v>
      </c>
      <c r="E3431" s="179" t="s">
        <v>787</v>
      </c>
      <c r="F3431" s="37">
        <v>161.08000000000001</v>
      </c>
      <c r="G3431" s="179">
        <v>2</v>
      </c>
      <c r="H3431" s="179">
        <v>2</v>
      </c>
      <c r="I3431" s="37">
        <f>Table1[[#This Row],[SumOfPaid]]*Table1[[#This Row],[Actuarial Factor 6/13/22]]</f>
        <v>210.94147744019719</v>
      </c>
      <c r="J3431" s="33">
        <v>1.3095448065569728</v>
      </c>
      <c r="K3431" s="180" t="s">
        <v>416</v>
      </c>
      <c r="L3431" s="180" t="s">
        <v>806</v>
      </c>
      <c r="M3431" s="181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31" s="181" t="str">
        <f>IFERROR(IF(Table1[[#This Row],[Medicare Rate in CR]]&gt;0,"Y","N"),"N")</f>
        <v>Y</v>
      </c>
      <c r="O3431" s="40">
        <f>Table1[[#This Row],[Medicare Rate in CR]]*Table1[[#This Row],[SumOfUnits]]*Table1[[#This Row],[Actuarial Factor 6/13/22]]</f>
        <v>682.06331704713375</v>
      </c>
      <c r="P343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682.06331704713375</v>
      </c>
      <c r="Q3431" s="40">
        <f>Table1[[#This Row],[Trended Medicare Pricing for all RHCs]]-Table1[[#This Row],[SumOfSFY23 Estimated Payment 6/13/2022]]</f>
        <v>471.12183960693653</v>
      </c>
      <c r="R3431" s="181">
        <f>Table1[[#This Row],[SumOfUnits]]*Table1[[#This Row],[Actuarial Factor 6/13/22]]</f>
        <v>2.6190896131139456</v>
      </c>
    </row>
    <row r="3432" spans="1:18" x14ac:dyDescent="0.2">
      <c r="A3432" s="179" t="s">
        <v>18</v>
      </c>
      <c r="B3432" s="179" t="s">
        <v>656</v>
      </c>
      <c r="C3432" s="179" t="s">
        <v>426</v>
      </c>
      <c r="D3432" s="179" t="s">
        <v>184</v>
      </c>
      <c r="E3432" s="179" t="s">
        <v>792</v>
      </c>
      <c r="F3432" s="37">
        <v>9478.49</v>
      </c>
      <c r="G3432" s="179">
        <v>120</v>
      </c>
      <c r="H3432" s="179">
        <v>120</v>
      </c>
      <c r="I3432" s="37">
        <f>Table1[[#This Row],[SumOfPaid]]*Table1[[#This Row],[Actuarial Factor 6/13/22]]</f>
        <v>14680.002033941286</v>
      </c>
      <c r="J3432" s="33">
        <v>1.5487701135878484</v>
      </c>
      <c r="K3432" s="180" t="s">
        <v>416</v>
      </c>
      <c r="L3432" s="180" t="s">
        <v>806</v>
      </c>
      <c r="M3432" s="181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32" s="181" t="str">
        <f>IFERROR(IF(Table1[[#This Row],[Medicare Rate in CR]]&gt;0,"Y","N"),"N")</f>
        <v>Y</v>
      </c>
      <c r="O3432" s="40">
        <f>Table1[[#This Row],[Medicare Rate in CR]]*Table1[[#This Row],[SumOfUnits]]*Table1[[#This Row],[Actuarial Factor 6/13/22]]</f>
        <v>48399.685557665704</v>
      </c>
      <c r="P343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48399.685557665704</v>
      </c>
      <c r="Q3432" s="40">
        <f>Table1[[#This Row],[Trended Medicare Pricing for all RHCs]]-Table1[[#This Row],[SumOfSFY23 Estimated Payment 6/13/2022]]</f>
        <v>33719.683523724416</v>
      </c>
      <c r="R3432" s="181">
        <f>Table1[[#This Row],[SumOfUnits]]*Table1[[#This Row],[Actuarial Factor 6/13/22]]</f>
        <v>185.8524136305418</v>
      </c>
    </row>
    <row r="3433" spans="1:18" x14ac:dyDescent="0.2">
      <c r="A3433" s="179" t="s">
        <v>18</v>
      </c>
      <c r="B3433" s="179" t="s">
        <v>656</v>
      </c>
      <c r="C3433" s="179" t="s">
        <v>426</v>
      </c>
      <c r="D3433" s="179" t="s">
        <v>184</v>
      </c>
      <c r="E3433" s="179" t="s">
        <v>786</v>
      </c>
      <c r="F3433" s="37">
        <v>125933.2200000006</v>
      </c>
      <c r="G3433" s="179">
        <v>1577</v>
      </c>
      <c r="H3433" s="179">
        <v>1577</v>
      </c>
      <c r="I3433" s="37">
        <f>Table1[[#This Row],[SumOfPaid]]*Table1[[#This Row],[Actuarial Factor 6/13/22]]</f>
        <v>179818.24438614998</v>
      </c>
      <c r="J3433" s="33">
        <v>1.4278857031222509</v>
      </c>
      <c r="K3433" s="180" t="s">
        <v>416</v>
      </c>
      <c r="L3433" s="180" t="s">
        <v>806</v>
      </c>
      <c r="M3433" s="181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33" s="181" t="str">
        <f>IFERROR(IF(Table1[[#This Row],[Medicare Rate in CR]]&gt;0,"Y","N"),"N")</f>
        <v>Y</v>
      </c>
      <c r="O3433" s="40">
        <f>Table1[[#This Row],[Medicare Rate in CR]]*Table1[[#This Row],[SumOfUnits]]*Table1[[#This Row],[Actuarial Factor 6/13/22]]</f>
        <v>586407.44181079138</v>
      </c>
      <c r="P343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586407.44181079138</v>
      </c>
      <c r="Q3433" s="40">
        <f>Table1[[#This Row],[Trended Medicare Pricing for all RHCs]]-Table1[[#This Row],[SumOfSFY23 Estimated Payment 6/13/2022]]</f>
        <v>406589.1974246414</v>
      </c>
      <c r="R3433" s="181">
        <f>Table1[[#This Row],[SumOfUnits]]*Table1[[#This Row],[Actuarial Factor 6/13/22]]</f>
        <v>2251.7757538237897</v>
      </c>
    </row>
    <row r="3434" spans="1:18" x14ac:dyDescent="0.2">
      <c r="A3434" s="179" t="s">
        <v>18</v>
      </c>
      <c r="B3434" s="179" t="s">
        <v>656</v>
      </c>
      <c r="C3434" s="179" t="s">
        <v>426</v>
      </c>
      <c r="D3434" s="179" t="s">
        <v>184</v>
      </c>
      <c r="E3434" s="179" t="s">
        <v>790</v>
      </c>
      <c r="F3434" s="37">
        <v>34328.01</v>
      </c>
      <c r="G3434" s="179">
        <v>428</v>
      </c>
      <c r="H3434" s="179">
        <v>428</v>
      </c>
      <c r="I3434" s="37">
        <f>Table1[[#This Row],[SumOfPaid]]*Table1[[#This Row],[Actuarial Factor 6/13/22]]</f>
        <v>70408.348412515465</v>
      </c>
      <c r="J3434" s="33">
        <v>2.0510466063286352</v>
      </c>
      <c r="K3434" s="180" t="s">
        <v>416</v>
      </c>
      <c r="L3434" s="180" t="s">
        <v>806</v>
      </c>
      <c r="M3434" s="181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34" s="181" t="str">
        <f>IFERROR(IF(Table1[[#This Row],[Medicare Rate in CR]]&gt;0,"Y","N"),"N")</f>
        <v>Y</v>
      </c>
      <c r="O3434" s="40">
        <f>Table1[[#This Row],[Medicare Rate in CR]]*Table1[[#This Row],[SumOfUnits]]*Table1[[#This Row],[Actuarial Factor 6/13/22]]</f>
        <v>228609.16249020418</v>
      </c>
      <c r="P343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228609.16249020418</v>
      </c>
      <c r="Q3434" s="40">
        <f>Table1[[#This Row],[Trended Medicare Pricing for all RHCs]]-Table1[[#This Row],[SumOfSFY23 Estimated Payment 6/13/2022]]</f>
        <v>158200.81407768873</v>
      </c>
      <c r="R3434" s="181">
        <f>Table1[[#This Row],[SumOfUnits]]*Table1[[#This Row],[Actuarial Factor 6/13/22]]</f>
        <v>877.84794750865592</v>
      </c>
    </row>
    <row r="3435" spans="1:18" x14ac:dyDescent="0.2">
      <c r="A3435" s="179" t="s">
        <v>18</v>
      </c>
      <c r="B3435" s="179" t="s">
        <v>656</v>
      </c>
      <c r="C3435" s="179" t="s">
        <v>426</v>
      </c>
      <c r="D3435" s="179" t="s">
        <v>184</v>
      </c>
      <c r="E3435" s="179" t="s">
        <v>793</v>
      </c>
      <c r="F3435" s="37">
        <v>241.62</v>
      </c>
      <c r="G3435" s="179">
        <v>3</v>
      </c>
      <c r="H3435" s="179">
        <v>3</v>
      </c>
      <c r="I3435" s="37">
        <f>Table1[[#This Row],[SumOfPaid]]*Table1[[#This Row],[Actuarial Factor 6/13/22]]</f>
        <v>495.57388102112486</v>
      </c>
      <c r="J3435" s="33">
        <v>2.0510466063286352</v>
      </c>
      <c r="K3435" s="180" t="s">
        <v>416</v>
      </c>
      <c r="L3435" s="180" t="s">
        <v>806</v>
      </c>
      <c r="M3435" s="181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35" s="181" t="str">
        <f>IFERROR(IF(Table1[[#This Row],[Medicare Rate in CR]]&gt;0,"Y","N"),"N")</f>
        <v>Y</v>
      </c>
      <c r="O3435" s="40">
        <f>Table1[[#This Row],[Medicare Rate in CR]]*Table1[[#This Row],[SumOfUnits]]*Table1[[#This Row],[Actuarial Factor 6/13/22]]</f>
        <v>1602.4006716603096</v>
      </c>
      <c r="P343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1602.4006716603096</v>
      </c>
      <c r="Q3435" s="40">
        <f>Table1[[#This Row],[Trended Medicare Pricing for all RHCs]]-Table1[[#This Row],[SumOfSFY23 Estimated Payment 6/13/2022]]</f>
        <v>1106.8267906391848</v>
      </c>
      <c r="R3435" s="181">
        <f>Table1[[#This Row],[SumOfUnits]]*Table1[[#This Row],[Actuarial Factor 6/13/22]]</f>
        <v>6.1531398189859061</v>
      </c>
    </row>
    <row r="3436" spans="1:18" x14ac:dyDescent="0.2">
      <c r="A3436" s="179" t="s">
        <v>18</v>
      </c>
      <c r="B3436" s="179" t="s">
        <v>656</v>
      </c>
      <c r="C3436" s="179" t="s">
        <v>426</v>
      </c>
      <c r="D3436" s="179" t="s">
        <v>184</v>
      </c>
      <c r="E3436" s="179" t="s">
        <v>789</v>
      </c>
      <c r="F3436" s="37">
        <v>116764.75000000051</v>
      </c>
      <c r="G3436" s="179">
        <v>1457</v>
      </c>
      <c r="H3436" s="179">
        <v>1457</v>
      </c>
      <c r="I3436" s="37">
        <f>Table1[[#This Row],[SumOfPaid]]*Table1[[#This Row],[Actuarial Factor 6/13/22]]</f>
        <v>177135.24937837169</v>
      </c>
      <c r="J3436" s="33">
        <v>1.5170267514671245</v>
      </c>
      <c r="K3436" s="180" t="s">
        <v>416</v>
      </c>
      <c r="L3436" s="180" t="s">
        <v>806</v>
      </c>
      <c r="M3436" s="181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36" s="181" t="str">
        <f>IFERROR(IF(Table1[[#This Row],[Medicare Rate in CR]]&gt;0,"Y","N"),"N")</f>
        <v>Y</v>
      </c>
      <c r="O3436" s="40">
        <f>Table1[[#This Row],[Medicare Rate in CR]]*Table1[[#This Row],[SumOfUnits]]*Table1[[#This Row],[Actuarial Factor 6/13/22]]</f>
        <v>575608.40334106889</v>
      </c>
      <c r="P343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575608.40334106889</v>
      </c>
      <c r="Q3436" s="40">
        <f>Table1[[#This Row],[Trended Medicare Pricing for all RHCs]]-Table1[[#This Row],[SumOfSFY23 Estimated Payment 6/13/2022]]</f>
        <v>398473.15396269719</v>
      </c>
      <c r="R3436" s="181">
        <f>Table1[[#This Row],[SumOfUnits]]*Table1[[#This Row],[Actuarial Factor 6/13/22]]</f>
        <v>2210.3079768876005</v>
      </c>
    </row>
    <row r="3437" spans="1:18" x14ac:dyDescent="0.2">
      <c r="A3437" s="179" t="s">
        <v>18</v>
      </c>
      <c r="B3437" s="179" t="s">
        <v>656</v>
      </c>
      <c r="C3437" s="179" t="s">
        <v>426</v>
      </c>
      <c r="D3437" s="179" t="s">
        <v>184</v>
      </c>
      <c r="E3437" s="179" t="s">
        <v>791</v>
      </c>
      <c r="F3437" s="37">
        <v>646.79999999999995</v>
      </c>
      <c r="G3437" s="179">
        <v>9</v>
      </c>
      <c r="H3437" s="179">
        <v>9</v>
      </c>
      <c r="I3437" s="37">
        <f>Table1[[#This Row],[SumOfPaid]]*Table1[[#This Row],[Actuarial Factor 6/13/22]]</f>
        <v>1043.8949643093622</v>
      </c>
      <c r="J3437" s="33">
        <v>1.6139377926860887</v>
      </c>
      <c r="K3437" s="180" t="s">
        <v>416</v>
      </c>
      <c r="L3437" s="180" t="s">
        <v>806</v>
      </c>
      <c r="M3437" s="181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37" s="181" t="str">
        <f>IFERROR(IF(Table1[[#This Row],[Medicare Rate in CR]]&gt;0,"Y","N"),"N")</f>
        <v>Y</v>
      </c>
      <c r="O3437" s="40">
        <f>Table1[[#This Row],[Medicare Rate in CR]]*Table1[[#This Row],[SumOfUnits]]*Table1[[#This Row],[Actuarial Factor 6/13/22]]</f>
        <v>3782.7151197418016</v>
      </c>
      <c r="P343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3782.7151197418016</v>
      </c>
      <c r="Q3437" s="40">
        <f>Table1[[#This Row],[Trended Medicare Pricing for all RHCs]]-Table1[[#This Row],[SumOfSFY23 Estimated Payment 6/13/2022]]</f>
        <v>2738.8201554324396</v>
      </c>
      <c r="R3437" s="181">
        <f>Table1[[#This Row],[SumOfUnits]]*Table1[[#This Row],[Actuarial Factor 6/13/22]]</f>
        <v>14.525440134174799</v>
      </c>
    </row>
    <row r="3438" spans="1:18" x14ac:dyDescent="0.2">
      <c r="A3438" s="179" t="s">
        <v>18</v>
      </c>
      <c r="B3438" s="179" t="s">
        <v>656</v>
      </c>
      <c r="C3438" s="179" t="s">
        <v>426</v>
      </c>
      <c r="D3438" s="179" t="s">
        <v>184</v>
      </c>
      <c r="E3438" s="179" t="s">
        <v>788</v>
      </c>
      <c r="F3438" s="37">
        <v>1803.61</v>
      </c>
      <c r="G3438" s="179">
        <v>24</v>
      </c>
      <c r="H3438" s="179">
        <v>24</v>
      </c>
      <c r="I3438" s="37">
        <f>Table1[[#This Row],[SumOfPaid]]*Table1[[#This Row],[Actuarial Factor 6/13/22]]</f>
        <v>3930.8835865199176</v>
      </c>
      <c r="J3438" s="33">
        <v>2.179453200259434</v>
      </c>
      <c r="K3438" s="180" t="s">
        <v>416</v>
      </c>
      <c r="L3438" s="180" t="s">
        <v>806</v>
      </c>
      <c r="M3438" s="181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38" s="181" t="str">
        <f>IFERROR(IF(Table1[[#This Row],[Medicare Rate in CR]]&gt;0,"Y","N"),"N")</f>
        <v>Y</v>
      </c>
      <c r="O3438" s="40">
        <f>Table1[[#This Row],[Medicare Rate in CR]]*Table1[[#This Row],[SumOfUnits]]*Table1[[#This Row],[Actuarial Factor 6/13/22]]</f>
        <v>13621.756857877483</v>
      </c>
      <c r="P343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13621.756857877483</v>
      </c>
      <c r="Q3438" s="40">
        <f>Table1[[#This Row],[Trended Medicare Pricing for all RHCs]]-Table1[[#This Row],[SumOfSFY23 Estimated Payment 6/13/2022]]</f>
        <v>9690.8732713575646</v>
      </c>
      <c r="R3438" s="181">
        <f>Table1[[#This Row],[SumOfUnits]]*Table1[[#This Row],[Actuarial Factor 6/13/22]]</f>
        <v>52.306876806226413</v>
      </c>
    </row>
    <row r="3439" spans="1:18" x14ac:dyDescent="0.2">
      <c r="A3439" s="179" t="s">
        <v>18</v>
      </c>
      <c r="B3439" s="179" t="s">
        <v>656</v>
      </c>
      <c r="C3439" s="179" t="s">
        <v>426</v>
      </c>
      <c r="D3439" s="179" t="s">
        <v>184</v>
      </c>
      <c r="E3439" s="179" t="s">
        <v>787</v>
      </c>
      <c r="F3439" s="37">
        <v>83140.7600000003</v>
      </c>
      <c r="G3439" s="179">
        <v>1042</v>
      </c>
      <c r="H3439" s="179">
        <v>1042</v>
      </c>
      <c r="I3439" s="37">
        <f>Table1[[#This Row],[SumOfPaid]]*Table1[[#This Row],[Actuarial Factor 6/13/22]]</f>
        <v>107869.97680332826</v>
      </c>
      <c r="J3439" s="33">
        <v>1.2974379450383646</v>
      </c>
      <c r="K3439" s="180" t="s">
        <v>416</v>
      </c>
      <c r="L3439" s="180" t="s">
        <v>806</v>
      </c>
      <c r="M3439" s="181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39" s="181" t="str">
        <f>IFERROR(IF(Table1[[#This Row],[Medicare Rate in CR]]&gt;0,"Y","N"),"N")</f>
        <v>Y</v>
      </c>
      <c r="O3439" s="40">
        <f>Table1[[#This Row],[Medicare Rate in CR]]*Table1[[#This Row],[SumOfUnits]]*Table1[[#This Row],[Actuarial Factor 6/13/22]]</f>
        <v>352069.69881206035</v>
      </c>
      <c r="P343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352069.69881206035</v>
      </c>
      <c r="Q3439" s="40">
        <f>Table1[[#This Row],[Trended Medicare Pricing for all RHCs]]-Table1[[#This Row],[SumOfSFY23 Estimated Payment 6/13/2022]]</f>
        <v>244199.72200873209</v>
      </c>
      <c r="R3439" s="181">
        <f>Table1[[#This Row],[SumOfUnits]]*Table1[[#This Row],[Actuarial Factor 6/13/22]]</f>
        <v>1351.930338729976</v>
      </c>
    </row>
    <row r="3440" spans="1:18" x14ac:dyDescent="0.2">
      <c r="A3440" s="179" t="s">
        <v>18</v>
      </c>
      <c r="B3440" s="179" t="s">
        <v>656</v>
      </c>
      <c r="C3440" s="179" t="s">
        <v>426</v>
      </c>
      <c r="D3440" s="179" t="s">
        <v>2</v>
      </c>
      <c r="E3440" s="179" t="s">
        <v>802</v>
      </c>
      <c r="F3440" s="37">
        <v>87.51</v>
      </c>
      <c r="G3440" s="179">
        <v>2</v>
      </c>
      <c r="H3440" s="179">
        <v>2</v>
      </c>
      <c r="I3440" s="37">
        <f>Table1[[#This Row],[SumOfPaid]]*Table1[[#This Row],[Actuarial Factor 6/13/22]]</f>
        <v>97.579974559752316</v>
      </c>
      <c r="J3440" s="33">
        <v>1.1150722724231781</v>
      </c>
      <c r="K3440" s="180" t="s">
        <v>416</v>
      </c>
      <c r="L3440" s="180" t="s">
        <v>806</v>
      </c>
      <c r="M3440" s="181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40" s="181" t="str">
        <f>IFERROR(IF(Table1[[#This Row],[Medicare Rate in CR]]&gt;0,"Y","N"),"N")</f>
        <v>Y</v>
      </c>
      <c r="O3440" s="40">
        <f>Table1[[#This Row],[Medicare Rate in CR]]*Table1[[#This Row],[SumOfUnits]]*Table1[[#This Row],[Actuarial Factor 6/13/22]]</f>
        <v>580.77424236888805</v>
      </c>
      <c r="P344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580.77424236888805</v>
      </c>
      <c r="Q3440" s="40">
        <f>Table1[[#This Row],[Trended Medicare Pricing for all RHCs]]-Table1[[#This Row],[SumOfSFY23 Estimated Payment 6/13/2022]]</f>
        <v>483.19426780913574</v>
      </c>
      <c r="R3440" s="181">
        <f>Table1[[#This Row],[SumOfUnits]]*Table1[[#This Row],[Actuarial Factor 6/13/22]]</f>
        <v>2.2301445448463562</v>
      </c>
    </row>
    <row r="3441" spans="1:18" x14ac:dyDescent="0.2">
      <c r="A3441" s="179" t="s">
        <v>18</v>
      </c>
      <c r="B3441" s="179" t="s">
        <v>656</v>
      </c>
      <c r="C3441" s="179" t="s">
        <v>426</v>
      </c>
      <c r="D3441" s="179" t="s">
        <v>2</v>
      </c>
      <c r="E3441" s="179" t="s">
        <v>801</v>
      </c>
      <c r="F3441" s="37">
        <v>286.8</v>
      </c>
      <c r="G3441" s="179">
        <v>8</v>
      </c>
      <c r="H3441" s="179">
        <v>8</v>
      </c>
      <c r="I3441" s="37">
        <f>Table1[[#This Row],[SumOfPaid]]*Table1[[#This Row],[Actuarial Factor 6/13/22]]</f>
        <v>432.79866243245374</v>
      </c>
      <c r="J3441" s="33">
        <v>1.5090608871424467</v>
      </c>
      <c r="K3441" s="180" t="s">
        <v>416</v>
      </c>
      <c r="L3441" s="180" t="s">
        <v>806</v>
      </c>
      <c r="M3441" s="181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41" s="181" t="str">
        <f>IFERROR(IF(Table1[[#This Row],[Medicare Rate in CR]]&gt;0,"Y","N"),"N")</f>
        <v>Y</v>
      </c>
      <c r="O3441" s="40">
        <f>Table1[[#This Row],[Medicare Rate in CR]]*Table1[[#This Row],[SumOfUnits]]*Table1[[#This Row],[Actuarial Factor 6/13/22]]</f>
        <v>3143.917089837088</v>
      </c>
      <c r="P344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3143.917089837088</v>
      </c>
      <c r="Q3441" s="40">
        <f>Table1[[#This Row],[Trended Medicare Pricing for all RHCs]]-Table1[[#This Row],[SumOfSFY23 Estimated Payment 6/13/2022]]</f>
        <v>2711.1184274046345</v>
      </c>
      <c r="R3441" s="181">
        <f>Table1[[#This Row],[SumOfUnits]]*Table1[[#This Row],[Actuarial Factor 6/13/22]]</f>
        <v>12.072487097139573</v>
      </c>
    </row>
    <row r="3442" spans="1:18" x14ac:dyDescent="0.2">
      <c r="A3442" s="179" t="s">
        <v>18</v>
      </c>
      <c r="B3442" s="179" t="s">
        <v>656</v>
      </c>
      <c r="C3442" s="179" t="s">
        <v>426</v>
      </c>
      <c r="D3442" s="179" t="s">
        <v>2</v>
      </c>
      <c r="E3442" s="179" t="s">
        <v>804</v>
      </c>
      <c r="F3442" s="37">
        <v>1047.02</v>
      </c>
      <c r="G3442" s="179">
        <v>13</v>
      </c>
      <c r="H3442" s="179">
        <v>13</v>
      </c>
      <c r="I3442" s="37">
        <f>Table1[[#This Row],[SumOfPaid]]*Table1[[#This Row],[Actuarial Factor 6/13/22]]</f>
        <v>1115.7273351725855</v>
      </c>
      <c r="J3442" s="33">
        <v>1.0656217982202685</v>
      </c>
      <c r="K3442" s="180" t="s">
        <v>416</v>
      </c>
      <c r="L3442" s="180" t="s">
        <v>806</v>
      </c>
      <c r="M3442" s="181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42" s="181" t="str">
        <f>IFERROR(IF(Table1[[#This Row],[Medicare Rate in CR]]&gt;0,"Y","N"),"N")</f>
        <v>Y</v>
      </c>
      <c r="O3442" s="40">
        <f>Table1[[#This Row],[Medicare Rate in CR]]*Table1[[#This Row],[SumOfUnits]]*Table1[[#This Row],[Actuarial Factor 6/13/22]]</f>
        <v>3607.6199730027902</v>
      </c>
      <c r="P344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3607.6199730027902</v>
      </c>
      <c r="Q3442" s="40">
        <f>Table1[[#This Row],[Trended Medicare Pricing for all RHCs]]-Table1[[#This Row],[SumOfSFY23 Estimated Payment 6/13/2022]]</f>
        <v>2491.8926378302049</v>
      </c>
      <c r="R3442" s="181">
        <f>Table1[[#This Row],[SumOfUnits]]*Table1[[#This Row],[Actuarial Factor 6/13/22]]</f>
        <v>13.85308337686349</v>
      </c>
    </row>
    <row r="3443" spans="1:18" x14ac:dyDescent="0.2">
      <c r="A3443" s="179" t="s">
        <v>18</v>
      </c>
      <c r="B3443" s="179" t="s">
        <v>656</v>
      </c>
      <c r="C3443" s="179" t="s">
        <v>426</v>
      </c>
      <c r="D3443" s="179" t="s">
        <v>2</v>
      </c>
      <c r="E3443" s="179" t="s">
        <v>800</v>
      </c>
      <c r="F3443" s="37">
        <v>3870.51</v>
      </c>
      <c r="G3443" s="179">
        <v>48</v>
      </c>
      <c r="H3443" s="179">
        <v>48</v>
      </c>
      <c r="I3443" s="37">
        <f>Table1[[#This Row],[SumOfPaid]]*Table1[[#This Row],[Actuarial Factor 6/13/22]]</f>
        <v>5664.6371723258117</v>
      </c>
      <c r="J3443" s="33">
        <v>1.4635376661798605</v>
      </c>
      <c r="K3443" s="180" t="s">
        <v>416</v>
      </c>
      <c r="L3443" s="180" t="s">
        <v>806</v>
      </c>
      <c r="M3443" s="181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43" s="181" t="str">
        <f>IFERROR(IF(Table1[[#This Row],[Medicare Rate in CR]]&gt;0,"Y","N"),"N")</f>
        <v>Y</v>
      </c>
      <c r="O3443" s="40">
        <f>Table1[[#This Row],[Medicare Rate in CR]]*Table1[[#This Row],[SumOfUnits]]*Table1[[#This Row],[Actuarial Factor 6/13/22]]</f>
        <v>18294.454993274845</v>
      </c>
      <c r="P344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18294.454993274845</v>
      </c>
      <c r="Q3443" s="40">
        <f>Table1[[#This Row],[Trended Medicare Pricing for all RHCs]]-Table1[[#This Row],[SumOfSFY23 Estimated Payment 6/13/2022]]</f>
        <v>12629.817820949032</v>
      </c>
      <c r="R3443" s="181">
        <f>Table1[[#This Row],[SumOfUnits]]*Table1[[#This Row],[Actuarial Factor 6/13/22]]</f>
        <v>70.249807976633306</v>
      </c>
    </row>
    <row r="3444" spans="1:18" x14ac:dyDescent="0.2">
      <c r="A3444" s="179" t="s">
        <v>18</v>
      </c>
      <c r="B3444" s="179" t="s">
        <v>656</v>
      </c>
      <c r="C3444" s="179" t="s">
        <v>426</v>
      </c>
      <c r="D3444" s="179" t="s">
        <v>2</v>
      </c>
      <c r="E3444" s="179" t="s">
        <v>798</v>
      </c>
      <c r="F3444" s="37">
        <v>2255.83</v>
      </c>
      <c r="G3444" s="179">
        <v>29</v>
      </c>
      <c r="H3444" s="179">
        <v>29</v>
      </c>
      <c r="I3444" s="37">
        <f>Table1[[#This Row],[SumOfPaid]]*Table1[[#This Row],[Actuarial Factor 6/13/22]]</f>
        <v>3722.6113078477088</v>
      </c>
      <c r="J3444" s="33">
        <v>1.6502180163610329</v>
      </c>
      <c r="K3444" s="180" t="s">
        <v>416</v>
      </c>
      <c r="L3444" s="180" t="s">
        <v>806</v>
      </c>
      <c r="M3444" s="181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44" s="181" t="str">
        <f>IFERROR(IF(Table1[[#This Row],[Medicare Rate in CR]]&gt;0,"Y","N"),"N")</f>
        <v>Y</v>
      </c>
      <c r="O3444" s="40">
        <f>Table1[[#This Row],[Medicare Rate in CR]]*Table1[[#This Row],[SumOfUnits]]*Table1[[#This Row],[Actuarial Factor 6/13/22]]</f>
        <v>12462.743498801467</v>
      </c>
      <c r="P344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12462.743498801467</v>
      </c>
      <c r="Q3444" s="40">
        <f>Table1[[#This Row],[Trended Medicare Pricing for all RHCs]]-Table1[[#This Row],[SumOfSFY23 Estimated Payment 6/13/2022]]</f>
        <v>8740.1321909537583</v>
      </c>
      <c r="R3444" s="181">
        <f>Table1[[#This Row],[SumOfUnits]]*Table1[[#This Row],[Actuarial Factor 6/13/22]]</f>
        <v>47.856322474469955</v>
      </c>
    </row>
    <row r="3445" spans="1:18" x14ac:dyDescent="0.2">
      <c r="A3445" s="179" t="s">
        <v>18</v>
      </c>
      <c r="B3445" s="179" t="s">
        <v>656</v>
      </c>
      <c r="C3445" s="179" t="s">
        <v>426</v>
      </c>
      <c r="D3445" s="179" t="s">
        <v>2</v>
      </c>
      <c r="E3445" s="179" t="s">
        <v>799</v>
      </c>
      <c r="F3445" s="37">
        <v>7569.57</v>
      </c>
      <c r="G3445" s="179">
        <v>94</v>
      </c>
      <c r="H3445" s="179">
        <v>94</v>
      </c>
      <c r="I3445" s="37">
        <f>Table1[[#This Row],[SumOfPaid]]*Table1[[#This Row],[Actuarial Factor 6/13/22]]</f>
        <v>9657.8264557460643</v>
      </c>
      <c r="J3445" s="33">
        <v>1.2758751759672036</v>
      </c>
      <c r="K3445" s="180" t="s">
        <v>416</v>
      </c>
      <c r="L3445" s="180" t="s">
        <v>806</v>
      </c>
      <c r="M3445" s="181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45" s="181" t="str">
        <f>IFERROR(IF(Table1[[#This Row],[Medicare Rate in CR]]&gt;0,"Y","N"),"N")</f>
        <v>Y</v>
      </c>
      <c r="O3445" s="40">
        <f>Table1[[#This Row],[Medicare Rate in CR]]*Table1[[#This Row],[SumOfUnits]]*Table1[[#This Row],[Actuarial Factor 6/13/22]]</f>
        <v>31232.760852585645</v>
      </c>
      <c r="P344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31232.760852585645</v>
      </c>
      <c r="Q3445" s="40">
        <f>Table1[[#This Row],[Trended Medicare Pricing for all RHCs]]-Table1[[#This Row],[SumOfSFY23 Estimated Payment 6/13/2022]]</f>
        <v>21574.934396839581</v>
      </c>
      <c r="R3445" s="181">
        <f>Table1[[#This Row],[SumOfUnits]]*Table1[[#This Row],[Actuarial Factor 6/13/22]]</f>
        <v>119.93226654091714</v>
      </c>
    </row>
    <row r="3446" spans="1:18" x14ac:dyDescent="0.2">
      <c r="A3446" s="179" t="s">
        <v>18</v>
      </c>
      <c r="B3446" s="179" t="s">
        <v>656</v>
      </c>
      <c r="C3446" s="179" t="s">
        <v>426</v>
      </c>
      <c r="D3446" s="179" t="s">
        <v>185</v>
      </c>
      <c r="E3446" s="179" t="s">
        <v>794</v>
      </c>
      <c r="F3446" s="37">
        <v>1056.2</v>
      </c>
      <c r="G3446" s="179">
        <v>13</v>
      </c>
      <c r="H3446" s="179">
        <v>13</v>
      </c>
      <c r="I3446" s="37">
        <f>Table1[[#This Row],[SumOfPaid]]*Table1[[#This Row],[Actuarial Factor 6/13/22]]</f>
        <v>1171.341717425656</v>
      </c>
      <c r="J3446" s="33">
        <v>1.1090150704654951</v>
      </c>
      <c r="K3446" s="180" t="s">
        <v>416</v>
      </c>
      <c r="L3446" s="180" t="s">
        <v>806</v>
      </c>
      <c r="M3446" s="181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46" s="181" t="str">
        <f>IFERROR(IF(Table1[[#This Row],[Medicare Rate in CR]]&gt;0,"Y","N"),"N")</f>
        <v>Y</v>
      </c>
      <c r="O3446" s="40">
        <f>Table1[[#This Row],[Medicare Rate in CR]]*Table1[[#This Row],[SumOfUnits]]*Table1[[#This Row],[Actuarial Factor 6/13/22]]</f>
        <v>3754.5261604581151</v>
      </c>
      <c r="P344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3754.5261604581151</v>
      </c>
      <c r="Q3446" s="40">
        <f>Table1[[#This Row],[Trended Medicare Pricing for all RHCs]]-Table1[[#This Row],[SumOfSFY23 Estimated Payment 6/13/2022]]</f>
        <v>2583.1844430324591</v>
      </c>
      <c r="R3446" s="181">
        <f>Table1[[#This Row],[SumOfUnits]]*Table1[[#This Row],[Actuarial Factor 6/13/22]]</f>
        <v>14.417195916051437</v>
      </c>
    </row>
    <row r="3447" spans="1:18" x14ac:dyDescent="0.2">
      <c r="A3447" s="179" t="s">
        <v>18</v>
      </c>
      <c r="B3447" s="179" t="s">
        <v>656</v>
      </c>
      <c r="C3447" s="179" t="s">
        <v>426</v>
      </c>
      <c r="D3447" s="179" t="s">
        <v>185</v>
      </c>
      <c r="E3447" s="179" t="s">
        <v>797</v>
      </c>
      <c r="F3447" s="37">
        <v>566.84</v>
      </c>
      <c r="G3447" s="179">
        <v>7</v>
      </c>
      <c r="H3447" s="179">
        <v>7</v>
      </c>
      <c r="I3447" s="37">
        <f>Table1[[#This Row],[SumOfPaid]]*Table1[[#This Row],[Actuarial Factor 6/13/22]]</f>
        <v>692.48986373995911</v>
      </c>
      <c r="J3447" s="33">
        <v>1.2216672495588863</v>
      </c>
      <c r="K3447" s="180" t="s">
        <v>416</v>
      </c>
      <c r="L3447" s="180" t="s">
        <v>806</v>
      </c>
      <c r="M3447" s="181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47" s="181" t="str">
        <f>IFERROR(IF(Table1[[#This Row],[Medicare Rate in CR]]&gt;0,"Y","N"),"N")</f>
        <v>Y</v>
      </c>
      <c r="O3447" s="40">
        <f>Table1[[#This Row],[Medicare Rate in CR]]*Table1[[#This Row],[SumOfUnits]]*Table1[[#This Row],[Actuarial Factor 6/13/22]]</f>
        <v>2227.0260959108764</v>
      </c>
      <c r="P344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2227.0260959108764</v>
      </c>
      <c r="Q3447" s="40">
        <f>Table1[[#This Row],[Trended Medicare Pricing for all RHCs]]-Table1[[#This Row],[SumOfSFY23 Estimated Payment 6/13/2022]]</f>
        <v>1534.5362321709172</v>
      </c>
      <c r="R3447" s="181">
        <f>Table1[[#This Row],[SumOfUnits]]*Table1[[#This Row],[Actuarial Factor 6/13/22]]</f>
        <v>8.5516707469122046</v>
      </c>
    </row>
    <row r="3448" spans="1:18" x14ac:dyDescent="0.2">
      <c r="A3448" s="179" t="s">
        <v>18</v>
      </c>
      <c r="B3448" s="179" t="s">
        <v>656</v>
      </c>
      <c r="C3448" s="179" t="s">
        <v>426</v>
      </c>
      <c r="D3448" s="179" t="s">
        <v>185</v>
      </c>
      <c r="E3448" s="179" t="s">
        <v>796</v>
      </c>
      <c r="F3448" s="37">
        <v>80.540000000000006</v>
      </c>
      <c r="G3448" s="179">
        <v>1</v>
      </c>
      <c r="H3448" s="179">
        <v>1</v>
      </c>
      <c r="I3448" s="37">
        <f>Table1[[#This Row],[SumOfPaid]]*Table1[[#This Row],[Actuarial Factor 6/13/22]]</f>
        <v>79.996428301826128</v>
      </c>
      <c r="J3448" s="33">
        <v>0.99325091012945266</v>
      </c>
      <c r="K3448" s="180" t="s">
        <v>416</v>
      </c>
      <c r="L3448" s="180" t="s">
        <v>806</v>
      </c>
      <c r="M3448" s="181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48" s="181" t="str">
        <f>IFERROR(IF(Table1[[#This Row],[Medicare Rate in CR]]&gt;0,"Y","N"),"N")</f>
        <v>Y</v>
      </c>
      <c r="O3448" s="40">
        <f>Table1[[#This Row],[Medicare Rate in CR]]*Table1[[#This Row],[SumOfUnits]]*Table1[[#This Row],[Actuarial Factor 6/13/22]]</f>
        <v>258.66240201591205</v>
      </c>
      <c r="P344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258.66240201591205</v>
      </c>
      <c r="Q3448" s="40">
        <f>Table1[[#This Row],[Trended Medicare Pricing for all RHCs]]-Table1[[#This Row],[SumOfSFY23 Estimated Payment 6/13/2022]]</f>
        <v>178.66597371408591</v>
      </c>
      <c r="R3448" s="181">
        <f>Table1[[#This Row],[SumOfUnits]]*Table1[[#This Row],[Actuarial Factor 6/13/22]]</f>
        <v>0.99325091012945266</v>
      </c>
    </row>
    <row r="3449" spans="1:18" x14ac:dyDescent="0.2">
      <c r="A3449" s="179" t="s">
        <v>18</v>
      </c>
      <c r="B3449" s="179" t="s">
        <v>656</v>
      </c>
      <c r="C3449" s="179" t="s">
        <v>426</v>
      </c>
      <c r="D3449" s="179" t="s">
        <v>185</v>
      </c>
      <c r="E3449" s="179" t="s">
        <v>795</v>
      </c>
      <c r="F3449" s="37">
        <v>7590.65</v>
      </c>
      <c r="G3449" s="179">
        <v>94</v>
      </c>
      <c r="H3449" s="179">
        <v>94</v>
      </c>
      <c r="I3449" s="37">
        <f>Table1[[#This Row],[SumOfPaid]]*Table1[[#This Row],[Actuarial Factor 6/13/22]]</f>
        <v>8463.1288799323429</v>
      </c>
      <c r="J3449" s="33">
        <v>1.1149412606209408</v>
      </c>
      <c r="K3449" s="180" t="s">
        <v>416</v>
      </c>
      <c r="L3449" s="180" t="s">
        <v>806</v>
      </c>
      <c r="M3449" s="181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49" s="181" t="str">
        <f>IFERROR(IF(Table1[[#This Row],[Medicare Rate in CR]]&gt;0,"Y","N"),"N")</f>
        <v>Y</v>
      </c>
      <c r="O3449" s="40">
        <f>Table1[[#This Row],[Medicare Rate in CR]]*Table1[[#This Row],[SumOfUnits]]*Table1[[#This Row],[Actuarial Factor 6/13/22]]</f>
        <v>27293.182290545112</v>
      </c>
      <c r="P344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27293.182290545112</v>
      </c>
      <c r="Q3449" s="40">
        <f>Table1[[#This Row],[Trended Medicare Pricing for all RHCs]]-Table1[[#This Row],[SumOfSFY23 Estimated Payment 6/13/2022]]</f>
        <v>18830.053410612767</v>
      </c>
      <c r="R3449" s="181">
        <f>Table1[[#This Row],[SumOfUnits]]*Table1[[#This Row],[Actuarial Factor 6/13/22]]</f>
        <v>104.80447849836844</v>
      </c>
    </row>
    <row r="3450" spans="1:18" x14ac:dyDescent="0.2">
      <c r="A3450" s="179" t="s">
        <v>18</v>
      </c>
      <c r="B3450" s="179" t="s">
        <v>656</v>
      </c>
      <c r="C3450" s="179" t="s">
        <v>408</v>
      </c>
      <c r="D3450" s="179" t="s">
        <v>184</v>
      </c>
      <c r="E3450" s="179" t="s">
        <v>787</v>
      </c>
      <c r="F3450" s="37">
        <v>96.65</v>
      </c>
      <c r="G3450" s="179">
        <v>1</v>
      </c>
      <c r="H3450" s="179">
        <v>1</v>
      </c>
      <c r="I3450" s="37">
        <f>Table1[[#This Row],[SumOfPaid]]*Table1[[#This Row],[Actuarial Factor 6/13/22]]</f>
        <v>126.05326182306965</v>
      </c>
      <c r="J3450" s="33">
        <v>1.3042241264673526</v>
      </c>
      <c r="K3450" s="180" t="s">
        <v>416</v>
      </c>
      <c r="L3450" s="180" t="s">
        <v>806</v>
      </c>
      <c r="M3450" s="181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50" s="181" t="str">
        <f>IFERROR(IF(Table1[[#This Row],[Medicare Rate in CR]]&gt;0,"Y","N"),"N")</f>
        <v>Y</v>
      </c>
      <c r="O3450" s="40">
        <f>Table1[[#This Row],[Medicare Rate in CR]]*Table1[[#This Row],[SumOfUnits]]*Table1[[#This Row],[Actuarial Factor 6/13/22]]</f>
        <v>339.64604701462798</v>
      </c>
      <c r="P345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339.64604701462798</v>
      </c>
      <c r="Q3450" s="40">
        <f>Table1[[#This Row],[Trended Medicare Pricing for all RHCs]]-Table1[[#This Row],[SumOfSFY23 Estimated Payment 6/13/2022]]</f>
        <v>213.59278519155833</v>
      </c>
      <c r="R3450" s="181">
        <f>Table1[[#This Row],[SumOfUnits]]*Table1[[#This Row],[Actuarial Factor 6/13/22]]</f>
        <v>1.3042241264673526</v>
      </c>
    </row>
    <row r="3451" spans="1:18" x14ac:dyDescent="0.2">
      <c r="A3451" s="179" t="s">
        <v>18</v>
      </c>
      <c r="B3451" s="179" t="s">
        <v>656</v>
      </c>
      <c r="C3451" s="179" t="s">
        <v>364</v>
      </c>
      <c r="D3451" s="179" t="s">
        <v>184</v>
      </c>
      <c r="E3451" s="179" t="s">
        <v>792</v>
      </c>
      <c r="F3451" s="37">
        <v>499.35000000000008</v>
      </c>
      <c r="G3451" s="179">
        <v>6</v>
      </c>
      <c r="H3451" s="179">
        <v>6</v>
      </c>
      <c r="I3451" s="37">
        <f>Table1[[#This Row],[SumOfPaid]]*Table1[[#This Row],[Actuarial Factor 6/13/22]]</f>
        <v>728.05573086001652</v>
      </c>
      <c r="J3451" s="33">
        <v>1.4580068706518803</v>
      </c>
      <c r="K3451" s="180" t="s">
        <v>416</v>
      </c>
      <c r="L3451" s="180" t="s">
        <v>806</v>
      </c>
      <c r="M3451" s="181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51" s="181" t="str">
        <f>IFERROR(IF(Table1[[#This Row],[Medicare Rate in CR]]&gt;0,"Y","N"),"N")</f>
        <v>Y</v>
      </c>
      <c r="O3451" s="40">
        <f>Table1[[#This Row],[Medicare Rate in CR]]*Table1[[#This Row],[SumOfUnits]]*Table1[[#This Row],[Actuarial Factor 6/13/22]]</f>
        <v>2278.1648955309761</v>
      </c>
      <c r="P345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2278.1648955309761</v>
      </c>
      <c r="Q3451" s="40">
        <f>Table1[[#This Row],[Trended Medicare Pricing for all RHCs]]-Table1[[#This Row],[SumOfSFY23 Estimated Payment 6/13/2022]]</f>
        <v>1550.1091646709597</v>
      </c>
      <c r="R3451" s="181">
        <f>Table1[[#This Row],[SumOfUnits]]*Table1[[#This Row],[Actuarial Factor 6/13/22]]</f>
        <v>8.7480412239112813</v>
      </c>
    </row>
    <row r="3452" spans="1:18" x14ac:dyDescent="0.2">
      <c r="A3452" s="179" t="s">
        <v>18</v>
      </c>
      <c r="B3452" s="179" t="s">
        <v>656</v>
      </c>
      <c r="C3452" s="179" t="s">
        <v>364</v>
      </c>
      <c r="D3452" s="179" t="s">
        <v>184</v>
      </c>
      <c r="E3452" s="179" t="s">
        <v>786</v>
      </c>
      <c r="F3452" s="37">
        <v>13329.39</v>
      </c>
      <c r="G3452" s="179">
        <v>157</v>
      </c>
      <c r="H3452" s="179">
        <v>157</v>
      </c>
      <c r="I3452" s="37">
        <f>Table1[[#This Row],[SumOfPaid]]*Table1[[#This Row],[Actuarial Factor 6/13/22]]</f>
        <v>18843.446856656938</v>
      </c>
      <c r="J3452" s="33">
        <v>1.4136766091064137</v>
      </c>
      <c r="K3452" s="180" t="s">
        <v>416</v>
      </c>
      <c r="L3452" s="180" t="s">
        <v>806</v>
      </c>
      <c r="M3452" s="181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52" s="181" t="str">
        <f>IFERROR(IF(Table1[[#This Row],[Medicare Rate in CR]]&gt;0,"Y","N"),"N")</f>
        <v>Y</v>
      </c>
      <c r="O3452" s="40">
        <f>Table1[[#This Row],[Medicare Rate in CR]]*Table1[[#This Row],[SumOfUnits]]*Table1[[#This Row],[Actuarial Factor 6/13/22]]</f>
        <v>57799.497019328286</v>
      </c>
      <c r="P345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57799.497019328286</v>
      </c>
      <c r="Q3452" s="40">
        <f>Table1[[#This Row],[Trended Medicare Pricing for all RHCs]]-Table1[[#This Row],[SumOfSFY23 Estimated Payment 6/13/2022]]</f>
        <v>38956.050162671352</v>
      </c>
      <c r="R3452" s="181">
        <f>Table1[[#This Row],[SumOfUnits]]*Table1[[#This Row],[Actuarial Factor 6/13/22]]</f>
        <v>221.94722762970696</v>
      </c>
    </row>
    <row r="3453" spans="1:18" x14ac:dyDescent="0.2">
      <c r="A3453" s="179" t="s">
        <v>18</v>
      </c>
      <c r="B3453" s="179" t="s">
        <v>656</v>
      </c>
      <c r="C3453" s="179" t="s">
        <v>364</v>
      </c>
      <c r="D3453" s="179" t="s">
        <v>184</v>
      </c>
      <c r="E3453" s="179" t="s">
        <v>790</v>
      </c>
      <c r="F3453" s="37">
        <v>1175.8899999999999</v>
      </c>
      <c r="G3453" s="179">
        <v>14</v>
      </c>
      <c r="H3453" s="179">
        <v>14</v>
      </c>
      <c r="I3453" s="37">
        <f>Table1[[#This Row],[SumOfPaid]]*Table1[[#This Row],[Actuarial Factor 6/13/22]]</f>
        <v>2455.7262434504819</v>
      </c>
      <c r="J3453" s="33">
        <v>2.0883979313120125</v>
      </c>
      <c r="K3453" s="180" t="s">
        <v>416</v>
      </c>
      <c r="L3453" s="180" t="s">
        <v>806</v>
      </c>
      <c r="M3453" s="181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53" s="181" t="str">
        <f>IFERROR(IF(Table1[[#This Row],[Medicare Rate in CR]]&gt;0,"Y","N"),"N")</f>
        <v>Y</v>
      </c>
      <c r="O3453" s="40">
        <f>Table1[[#This Row],[Medicare Rate in CR]]*Table1[[#This Row],[SumOfUnits]]*Table1[[#This Row],[Actuarial Factor 6/13/22]]</f>
        <v>7614.0482498118399</v>
      </c>
      <c r="P345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7614.0482498118399</v>
      </c>
      <c r="Q3453" s="40">
        <f>Table1[[#This Row],[Trended Medicare Pricing for all RHCs]]-Table1[[#This Row],[SumOfSFY23 Estimated Payment 6/13/2022]]</f>
        <v>5158.322006361358</v>
      </c>
      <c r="R3453" s="181">
        <f>Table1[[#This Row],[SumOfUnits]]*Table1[[#This Row],[Actuarial Factor 6/13/22]]</f>
        <v>29.237571038368174</v>
      </c>
    </row>
    <row r="3454" spans="1:18" x14ac:dyDescent="0.2">
      <c r="A3454" s="179" t="s">
        <v>18</v>
      </c>
      <c r="B3454" s="179" t="s">
        <v>656</v>
      </c>
      <c r="C3454" s="179" t="s">
        <v>364</v>
      </c>
      <c r="D3454" s="179" t="s">
        <v>184</v>
      </c>
      <c r="E3454" s="179" t="s">
        <v>789</v>
      </c>
      <c r="F3454" s="37">
        <v>8719.5399999999991</v>
      </c>
      <c r="G3454" s="179">
        <v>101</v>
      </c>
      <c r="H3454" s="179">
        <v>101</v>
      </c>
      <c r="I3454" s="37">
        <f>Table1[[#This Row],[SumOfPaid]]*Table1[[#This Row],[Actuarial Factor 6/13/22]]</f>
        <v>12789.927847166529</v>
      </c>
      <c r="J3454" s="33">
        <v>1.4668122225675357</v>
      </c>
      <c r="K3454" s="180" t="s">
        <v>416</v>
      </c>
      <c r="L3454" s="180" t="s">
        <v>806</v>
      </c>
      <c r="M3454" s="181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54" s="181" t="str">
        <f>IFERROR(IF(Table1[[#This Row],[Medicare Rate in CR]]&gt;0,"Y","N"),"N")</f>
        <v>Y</v>
      </c>
      <c r="O3454" s="40">
        <f>Table1[[#This Row],[Medicare Rate in CR]]*Table1[[#This Row],[SumOfUnits]]*Table1[[#This Row],[Actuarial Factor 6/13/22]]</f>
        <v>38580.711139104809</v>
      </c>
      <c r="P345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38580.711139104809</v>
      </c>
      <c r="Q3454" s="40">
        <f>Table1[[#This Row],[Trended Medicare Pricing for all RHCs]]-Table1[[#This Row],[SumOfSFY23 Estimated Payment 6/13/2022]]</f>
        <v>25790.783291938278</v>
      </c>
      <c r="R3454" s="181">
        <f>Table1[[#This Row],[SumOfUnits]]*Table1[[#This Row],[Actuarial Factor 6/13/22]]</f>
        <v>148.1480344793211</v>
      </c>
    </row>
    <row r="3455" spans="1:18" x14ac:dyDescent="0.2">
      <c r="A3455" s="179" t="s">
        <v>18</v>
      </c>
      <c r="B3455" s="179" t="s">
        <v>656</v>
      </c>
      <c r="C3455" s="179" t="s">
        <v>364</v>
      </c>
      <c r="D3455" s="179" t="s">
        <v>184</v>
      </c>
      <c r="E3455" s="179" t="s">
        <v>791</v>
      </c>
      <c r="F3455" s="37">
        <v>96.65</v>
      </c>
      <c r="G3455" s="179">
        <v>1</v>
      </c>
      <c r="H3455" s="179">
        <v>1</v>
      </c>
      <c r="I3455" s="37">
        <f>Table1[[#This Row],[SumOfPaid]]*Table1[[#This Row],[Actuarial Factor 6/13/22]]</f>
        <v>149.2330332716873</v>
      </c>
      <c r="J3455" s="33">
        <v>1.5440562159512394</v>
      </c>
      <c r="K3455" s="180" t="s">
        <v>416</v>
      </c>
      <c r="L3455" s="180" t="s">
        <v>806</v>
      </c>
      <c r="M3455" s="181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55" s="181" t="str">
        <f>IFERROR(IF(Table1[[#This Row],[Medicare Rate in CR]]&gt;0,"Y","N"),"N")</f>
        <v>Y</v>
      </c>
      <c r="O3455" s="40">
        <f>Table1[[#This Row],[Medicare Rate in CR]]*Table1[[#This Row],[SumOfUnits]]*Table1[[#This Row],[Actuarial Factor 6/13/22]]</f>
        <v>402.10311975802182</v>
      </c>
      <c r="P345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402.10311975802182</v>
      </c>
      <c r="Q3455" s="40">
        <f>Table1[[#This Row],[Trended Medicare Pricing for all RHCs]]-Table1[[#This Row],[SumOfSFY23 Estimated Payment 6/13/2022]]</f>
        <v>252.87008648633451</v>
      </c>
      <c r="R3455" s="181">
        <f>Table1[[#This Row],[SumOfUnits]]*Table1[[#This Row],[Actuarial Factor 6/13/22]]</f>
        <v>1.5440562159512394</v>
      </c>
    </row>
    <row r="3456" spans="1:18" x14ac:dyDescent="0.2">
      <c r="A3456" s="179" t="s">
        <v>18</v>
      </c>
      <c r="B3456" s="179" t="s">
        <v>656</v>
      </c>
      <c r="C3456" s="179" t="s">
        <v>364</v>
      </c>
      <c r="D3456" s="179" t="s">
        <v>184</v>
      </c>
      <c r="E3456" s="179" t="s">
        <v>788</v>
      </c>
      <c r="F3456" s="37">
        <v>193.3</v>
      </c>
      <c r="G3456" s="179">
        <v>2</v>
      </c>
      <c r="H3456" s="179">
        <v>2</v>
      </c>
      <c r="I3456" s="37">
        <f>Table1[[#This Row],[SumOfPaid]]*Table1[[#This Row],[Actuarial Factor 6/13/22]]</f>
        <v>381.81873965868152</v>
      </c>
      <c r="J3456" s="33">
        <v>1.9752650784204939</v>
      </c>
      <c r="K3456" s="180" t="s">
        <v>416</v>
      </c>
      <c r="L3456" s="180" t="s">
        <v>806</v>
      </c>
      <c r="M3456" s="181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56" s="181" t="str">
        <f>IFERROR(IF(Table1[[#This Row],[Medicare Rate in CR]]&gt;0,"Y","N"),"N")</f>
        <v>Y</v>
      </c>
      <c r="O3456" s="40">
        <f>Table1[[#This Row],[Medicare Rate in CR]]*Table1[[#This Row],[SumOfUnits]]*Table1[[#This Row],[Actuarial Factor 6/13/22]]</f>
        <v>1028.7970634445301</v>
      </c>
      <c r="P345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1028.7970634445301</v>
      </c>
      <c r="Q3456" s="40">
        <f>Table1[[#This Row],[Trended Medicare Pricing for all RHCs]]-Table1[[#This Row],[SumOfSFY23 Estimated Payment 6/13/2022]]</f>
        <v>646.97832378584849</v>
      </c>
      <c r="R3456" s="181">
        <f>Table1[[#This Row],[SumOfUnits]]*Table1[[#This Row],[Actuarial Factor 6/13/22]]</f>
        <v>3.9505301568409878</v>
      </c>
    </row>
    <row r="3457" spans="1:18" x14ac:dyDescent="0.2">
      <c r="A3457" s="179" t="s">
        <v>18</v>
      </c>
      <c r="B3457" s="179" t="s">
        <v>656</v>
      </c>
      <c r="C3457" s="179" t="s">
        <v>364</v>
      </c>
      <c r="D3457" s="179" t="s">
        <v>184</v>
      </c>
      <c r="E3457" s="179" t="s">
        <v>787</v>
      </c>
      <c r="F3457" s="37">
        <v>11990.130000000001</v>
      </c>
      <c r="G3457" s="179">
        <v>138</v>
      </c>
      <c r="H3457" s="179">
        <v>138</v>
      </c>
      <c r="I3457" s="37">
        <f>Table1[[#This Row],[SumOfPaid]]*Table1[[#This Row],[Actuarial Factor 6/13/22]]</f>
        <v>14926.945969853103</v>
      </c>
      <c r="J3457" s="33">
        <v>1.2449361241165109</v>
      </c>
      <c r="K3457" s="180" t="s">
        <v>416</v>
      </c>
      <c r="L3457" s="180" t="s">
        <v>806</v>
      </c>
      <c r="M3457" s="181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57" s="181" t="str">
        <f>IFERROR(IF(Table1[[#This Row],[Medicare Rate in CR]]&gt;0,"Y","N"),"N")</f>
        <v>Y</v>
      </c>
      <c r="O3457" s="40">
        <f>Table1[[#This Row],[Medicare Rate in CR]]*Table1[[#This Row],[SumOfUnits]]*Table1[[#This Row],[Actuarial Factor 6/13/22]]</f>
        <v>44740.464631054201</v>
      </c>
      <c r="P345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44740.464631054201</v>
      </c>
      <c r="Q3457" s="40">
        <f>Table1[[#This Row],[Trended Medicare Pricing for all RHCs]]-Table1[[#This Row],[SumOfSFY23 Estimated Payment 6/13/2022]]</f>
        <v>29813.518661201098</v>
      </c>
      <c r="R3457" s="181">
        <f>Table1[[#This Row],[SumOfUnits]]*Table1[[#This Row],[Actuarial Factor 6/13/22]]</f>
        <v>171.80118512807852</v>
      </c>
    </row>
    <row r="3458" spans="1:18" x14ac:dyDescent="0.2">
      <c r="A3458" s="179" t="s">
        <v>18</v>
      </c>
      <c r="B3458" s="179" t="s">
        <v>656</v>
      </c>
      <c r="C3458" s="179" t="s">
        <v>422</v>
      </c>
      <c r="D3458" s="179" t="s">
        <v>184</v>
      </c>
      <c r="E3458" s="179" t="s">
        <v>792</v>
      </c>
      <c r="F3458" s="37">
        <v>1047.02</v>
      </c>
      <c r="G3458" s="179">
        <v>13</v>
      </c>
      <c r="H3458" s="179">
        <v>13</v>
      </c>
      <c r="I3458" s="37">
        <f>Table1[[#This Row],[SumOfPaid]]*Table1[[#This Row],[Actuarial Factor 6/13/22]]</f>
        <v>1514.9905158071463</v>
      </c>
      <c r="J3458" s="33">
        <v>1.4469547055520871</v>
      </c>
      <c r="K3458" s="180" t="s">
        <v>416</v>
      </c>
      <c r="L3458" s="180" t="s">
        <v>806</v>
      </c>
      <c r="M3458" s="181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58" s="181" t="str">
        <f>IFERROR(IF(Table1[[#This Row],[Medicare Rate in CR]]&gt;0,"Y","N"),"N")</f>
        <v>Y</v>
      </c>
      <c r="O3458" s="40">
        <f>Table1[[#This Row],[Medicare Rate in CR]]*Table1[[#This Row],[SumOfUnits]]*Table1[[#This Row],[Actuarial Factor 6/13/22]]</f>
        <v>4898.607277458369</v>
      </c>
      <c r="P345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4898.607277458369</v>
      </c>
      <c r="Q3458" s="40">
        <f>Table1[[#This Row],[Trended Medicare Pricing for all RHCs]]-Table1[[#This Row],[SumOfSFY23 Estimated Payment 6/13/2022]]</f>
        <v>3383.616761651223</v>
      </c>
      <c r="R3458" s="181">
        <f>Table1[[#This Row],[SumOfUnits]]*Table1[[#This Row],[Actuarial Factor 6/13/22]]</f>
        <v>18.810411172177133</v>
      </c>
    </row>
    <row r="3459" spans="1:18" x14ac:dyDescent="0.2">
      <c r="A3459" s="179" t="s">
        <v>18</v>
      </c>
      <c r="B3459" s="179" t="s">
        <v>656</v>
      </c>
      <c r="C3459" s="179" t="s">
        <v>422</v>
      </c>
      <c r="D3459" s="179" t="s">
        <v>184</v>
      </c>
      <c r="E3459" s="179" t="s">
        <v>786</v>
      </c>
      <c r="F3459" s="37">
        <v>80.540000000000006</v>
      </c>
      <c r="G3459" s="179">
        <v>1</v>
      </c>
      <c r="H3459" s="179">
        <v>1</v>
      </c>
      <c r="I3459" s="37">
        <f>Table1[[#This Row],[SumOfPaid]]*Table1[[#This Row],[Actuarial Factor 6/13/22]]</f>
        <v>125.83993584427003</v>
      </c>
      <c r="J3459" s="33">
        <v>1.5624526427150487</v>
      </c>
      <c r="K3459" s="180" t="s">
        <v>416</v>
      </c>
      <c r="L3459" s="180" t="s">
        <v>806</v>
      </c>
      <c r="M3459" s="181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59" s="181" t="str">
        <f>IFERROR(IF(Table1[[#This Row],[Medicare Rate in CR]]&gt;0,"Y","N"),"N")</f>
        <v>Y</v>
      </c>
      <c r="O3459" s="40">
        <f>Table1[[#This Row],[Medicare Rate in CR]]*Table1[[#This Row],[SumOfUnits]]*Table1[[#This Row],[Actuarial Factor 6/13/22]]</f>
        <v>406.89391721585298</v>
      </c>
      <c r="P345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406.89391721585298</v>
      </c>
      <c r="Q3459" s="40">
        <f>Table1[[#This Row],[Trended Medicare Pricing for all RHCs]]-Table1[[#This Row],[SumOfSFY23 Estimated Payment 6/13/2022]]</f>
        <v>281.05398137158295</v>
      </c>
      <c r="R3459" s="181">
        <f>Table1[[#This Row],[SumOfUnits]]*Table1[[#This Row],[Actuarial Factor 6/13/22]]</f>
        <v>1.5624526427150487</v>
      </c>
    </row>
    <row r="3460" spans="1:18" x14ac:dyDescent="0.2">
      <c r="A3460" s="179" t="s">
        <v>18</v>
      </c>
      <c r="B3460" s="179" t="s">
        <v>656</v>
      </c>
      <c r="C3460" s="179" t="s">
        <v>422</v>
      </c>
      <c r="D3460" s="179" t="s">
        <v>184</v>
      </c>
      <c r="E3460" s="179" t="s">
        <v>787</v>
      </c>
      <c r="F3460" s="37">
        <v>80.540000000000006</v>
      </c>
      <c r="G3460" s="179">
        <v>1</v>
      </c>
      <c r="H3460" s="179">
        <v>1</v>
      </c>
      <c r="I3460" s="37">
        <f>Table1[[#This Row],[SumOfPaid]]*Table1[[#This Row],[Actuarial Factor 6/13/22]]</f>
        <v>112.16979733999825</v>
      </c>
      <c r="J3460" s="33">
        <v>1.3927215959771324</v>
      </c>
      <c r="K3460" s="180" t="s">
        <v>416</v>
      </c>
      <c r="L3460" s="180" t="s">
        <v>806</v>
      </c>
      <c r="M3460" s="181">
        <f>IFERROR(INDEX(FreeStand_MedicareCRs!E:E,MATCH(Table1[[#This Row],[Medicare Number]],FreeStand_MedicareCRs!A:A,0)),INDEX(HospitalBased_Mdcr_Rates!G:G,MATCH(Table1[[#This Row],[Medicare Number]],HospitalBased_Mdcr_Rates!E:E,0)))</f>
        <v>260.42</v>
      </c>
      <c r="N3460" s="181" t="str">
        <f>IFERROR(IF(Table1[[#This Row],[Medicare Rate in CR]]&gt;0,"Y","N"),"N")</f>
        <v>Y</v>
      </c>
      <c r="O3460" s="40">
        <f>Table1[[#This Row],[Medicare Rate in CR]]*Table1[[#This Row],[SumOfUnits]]*Table1[[#This Row],[Actuarial Factor 6/13/22]]</f>
        <v>362.69255802436487</v>
      </c>
      <c r="P346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362.69255802436487</v>
      </c>
      <c r="Q3460" s="40">
        <f>Table1[[#This Row],[Trended Medicare Pricing for all RHCs]]-Table1[[#This Row],[SumOfSFY23 Estimated Payment 6/13/2022]]</f>
        <v>250.52276068436663</v>
      </c>
      <c r="R3460" s="181">
        <f>Table1[[#This Row],[SumOfUnits]]*Table1[[#This Row],[Actuarial Factor 6/13/22]]</f>
        <v>1.3927215959771324</v>
      </c>
    </row>
    <row r="3461" spans="1:18" x14ac:dyDescent="0.2">
      <c r="A3461" s="179" t="s">
        <v>148</v>
      </c>
      <c r="B3461" s="179" t="s">
        <v>637</v>
      </c>
      <c r="C3461" s="179" t="s">
        <v>425</v>
      </c>
      <c r="D3461" s="179" t="s">
        <v>184</v>
      </c>
      <c r="E3461" s="179" t="s">
        <v>786</v>
      </c>
      <c r="F3461" s="37">
        <v>1231.77</v>
      </c>
      <c r="G3461" s="179">
        <v>15</v>
      </c>
      <c r="H3461" s="179">
        <v>15</v>
      </c>
      <c r="I3461" s="37">
        <f>Table1[[#This Row],[SumOfPaid]]*Table1[[#This Row],[Actuarial Factor 6/13/22]]</f>
        <v>1717.674826728839</v>
      </c>
      <c r="J3461" s="33">
        <v>1.3944769126775607</v>
      </c>
      <c r="K3461" s="180" t="s">
        <v>415</v>
      </c>
      <c r="L3461" s="180" t="s">
        <v>805</v>
      </c>
      <c r="M3461" s="181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61" s="181" t="str">
        <f>IFERROR(IF(Table1[[#This Row],[Medicare Rate in CR]]&gt;0,"Y","N"),"N")</f>
        <v>Y</v>
      </c>
      <c r="O3461" s="40">
        <f>Table1[[#This Row],[Medicare Rate in CR]]*Table1[[#This Row],[SumOfUnits]]*Table1[[#This Row],[Actuarial Factor 6/13/22]]</f>
        <v>2301.5144205286801</v>
      </c>
      <c r="P346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2301.5144205286801</v>
      </c>
      <c r="Q3461" s="40">
        <f>Table1[[#This Row],[Trended Medicare Pricing for all RHCs]]-Table1[[#This Row],[SumOfSFY23 Estimated Payment 6/13/2022]]</f>
        <v>583.83959379984117</v>
      </c>
      <c r="R3461" s="181">
        <f>Table1[[#This Row],[SumOfUnits]]*Table1[[#This Row],[Actuarial Factor 6/13/22]]</f>
        <v>20.91715369016341</v>
      </c>
    </row>
    <row r="3462" spans="1:18" x14ac:dyDescent="0.2">
      <c r="A3462" s="179" t="s">
        <v>148</v>
      </c>
      <c r="B3462" s="179" t="s">
        <v>637</v>
      </c>
      <c r="C3462" s="179" t="s">
        <v>425</v>
      </c>
      <c r="D3462" s="179" t="s">
        <v>184</v>
      </c>
      <c r="E3462" s="179" t="s">
        <v>790</v>
      </c>
      <c r="F3462" s="37">
        <v>2847.79</v>
      </c>
      <c r="G3462" s="179">
        <v>35</v>
      </c>
      <c r="H3462" s="179">
        <v>35</v>
      </c>
      <c r="I3462" s="37">
        <f>Table1[[#This Row],[SumOfPaid]]*Table1[[#This Row],[Actuarial Factor 6/13/22]]</f>
        <v>5256.3466804161799</v>
      </c>
      <c r="J3462" s="33">
        <v>1.8457634447821574</v>
      </c>
      <c r="K3462" s="180" t="s">
        <v>415</v>
      </c>
      <c r="L3462" s="180" t="s">
        <v>805</v>
      </c>
      <c r="M3462" s="181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62" s="181" t="str">
        <f>IFERROR(IF(Table1[[#This Row],[Medicare Rate in CR]]&gt;0,"Y","N"),"N")</f>
        <v>Y</v>
      </c>
      <c r="O3462" s="40">
        <f>Table1[[#This Row],[Medicare Rate in CR]]*Table1[[#This Row],[SumOfUnits]]*Table1[[#This Row],[Actuarial Factor 6/13/22]]</f>
        <v>7108.1273140283274</v>
      </c>
      <c r="P346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7108.1273140283274</v>
      </c>
      <c r="Q3462" s="40">
        <f>Table1[[#This Row],[Trended Medicare Pricing for all RHCs]]-Table1[[#This Row],[SumOfSFY23 Estimated Payment 6/13/2022]]</f>
        <v>1851.7806336121475</v>
      </c>
      <c r="R3462" s="181">
        <f>Table1[[#This Row],[SumOfUnits]]*Table1[[#This Row],[Actuarial Factor 6/13/22]]</f>
        <v>64.601720567375509</v>
      </c>
    </row>
    <row r="3463" spans="1:18" x14ac:dyDescent="0.2">
      <c r="A3463" s="179" t="s">
        <v>148</v>
      </c>
      <c r="B3463" s="179" t="s">
        <v>637</v>
      </c>
      <c r="C3463" s="179" t="s">
        <v>425</v>
      </c>
      <c r="D3463" s="179" t="s">
        <v>184</v>
      </c>
      <c r="E3463" s="179" t="s">
        <v>793</v>
      </c>
      <c r="F3463" s="37">
        <v>81.790000000000006</v>
      </c>
      <c r="G3463" s="179">
        <v>1</v>
      </c>
      <c r="H3463" s="179">
        <v>1</v>
      </c>
      <c r="I3463" s="37">
        <f>Table1[[#This Row],[SumOfPaid]]*Table1[[#This Row],[Actuarial Factor 6/13/22]]</f>
        <v>150.96499214873268</v>
      </c>
      <c r="J3463" s="33">
        <v>1.8457634447821574</v>
      </c>
      <c r="K3463" s="180" t="s">
        <v>415</v>
      </c>
      <c r="L3463" s="180" t="s">
        <v>805</v>
      </c>
      <c r="M3463" s="181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63" s="181" t="str">
        <f>IFERROR(IF(Table1[[#This Row],[Medicare Rate in CR]]&gt;0,"Y","N"),"N")</f>
        <v>Y</v>
      </c>
      <c r="O3463" s="40">
        <f>Table1[[#This Row],[Medicare Rate in CR]]*Table1[[#This Row],[SumOfUnits]]*Table1[[#This Row],[Actuarial Factor 6/13/22]]</f>
        <v>203.08935182938077</v>
      </c>
      <c r="P346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203.08935182938077</v>
      </c>
      <c r="Q3463" s="40">
        <f>Table1[[#This Row],[Trended Medicare Pricing for all RHCs]]-Table1[[#This Row],[SumOfSFY23 Estimated Payment 6/13/2022]]</f>
        <v>52.124359680648098</v>
      </c>
      <c r="R3463" s="181">
        <f>Table1[[#This Row],[SumOfUnits]]*Table1[[#This Row],[Actuarial Factor 6/13/22]]</f>
        <v>1.8457634447821574</v>
      </c>
    </row>
    <row r="3464" spans="1:18" x14ac:dyDescent="0.2">
      <c r="A3464" s="179" t="s">
        <v>148</v>
      </c>
      <c r="B3464" s="179" t="s">
        <v>637</v>
      </c>
      <c r="C3464" s="179" t="s">
        <v>425</v>
      </c>
      <c r="D3464" s="179" t="s">
        <v>184</v>
      </c>
      <c r="E3464" s="179" t="s">
        <v>789</v>
      </c>
      <c r="F3464" s="37">
        <v>2928.35</v>
      </c>
      <c r="G3464" s="179">
        <v>36</v>
      </c>
      <c r="H3464" s="179">
        <v>36</v>
      </c>
      <c r="I3464" s="37">
        <f>Table1[[#This Row],[SumOfPaid]]*Table1[[#This Row],[Actuarial Factor 6/13/22]]</f>
        <v>4422.318046968363</v>
      </c>
      <c r="J3464" s="33">
        <v>1.5101740048041945</v>
      </c>
      <c r="K3464" s="180" t="s">
        <v>415</v>
      </c>
      <c r="L3464" s="180" t="s">
        <v>805</v>
      </c>
      <c r="M3464" s="181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64" s="181" t="str">
        <f>IFERROR(IF(Table1[[#This Row],[Medicare Rate in CR]]&gt;0,"Y","N"),"N")</f>
        <v>Y</v>
      </c>
      <c r="O3464" s="40">
        <f>Table1[[#This Row],[Medicare Rate in CR]]*Table1[[#This Row],[SumOfUnits]]*Table1[[#This Row],[Actuarial Factor 6/13/22]]</f>
        <v>5981.9200469497982</v>
      </c>
      <c r="P346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5981.9200469497982</v>
      </c>
      <c r="Q3464" s="40">
        <f>Table1[[#This Row],[Trended Medicare Pricing for all RHCs]]-Table1[[#This Row],[SumOfSFY23 Estimated Payment 6/13/2022]]</f>
        <v>1559.6019999814353</v>
      </c>
      <c r="R3464" s="181">
        <f>Table1[[#This Row],[SumOfUnits]]*Table1[[#This Row],[Actuarial Factor 6/13/22]]</f>
        <v>54.366264172951006</v>
      </c>
    </row>
    <row r="3465" spans="1:18" x14ac:dyDescent="0.2">
      <c r="A3465" s="179" t="s">
        <v>148</v>
      </c>
      <c r="B3465" s="179" t="s">
        <v>637</v>
      </c>
      <c r="C3465" s="179" t="s">
        <v>425</v>
      </c>
      <c r="D3465" s="179" t="s">
        <v>184</v>
      </c>
      <c r="E3465" s="179" t="s">
        <v>791</v>
      </c>
      <c r="F3465" s="37">
        <v>3612.87</v>
      </c>
      <c r="G3465" s="179">
        <v>44</v>
      </c>
      <c r="H3465" s="179">
        <v>44</v>
      </c>
      <c r="I3465" s="37">
        <f>Table1[[#This Row],[SumOfPaid]]*Table1[[#This Row],[Actuarial Factor 6/13/22]]</f>
        <v>5858.7113339734497</v>
      </c>
      <c r="J3465" s="33">
        <v>1.6216225145032757</v>
      </c>
      <c r="K3465" s="180" t="s">
        <v>415</v>
      </c>
      <c r="L3465" s="180" t="s">
        <v>805</v>
      </c>
      <c r="M3465" s="181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65" s="181" t="str">
        <f>IFERROR(IF(Table1[[#This Row],[Medicare Rate in CR]]&gt;0,"Y","N"),"N")</f>
        <v>Y</v>
      </c>
      <c r="O3465" s="40">
        <f>Table1[[#This Row],[Medicare Rate in CR]]*Table1[[#This Row],[SumOfUnits]]*Table1[[#This Row],[Actuarial Factor 6/13/22]]</f>
        <v>7850.7935119149979</v>
      </c>
      <c r="P346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7850.7935119149979</v>
      </c>
      <c r="Q3465" s="40">
        <f>Table1[[#This Row],[Trended Medicare Pricing for all RHCs]]-Table1[[#This Row],[SumOfSFY23 Estimated Payment 6/13/2022]]</f>
        <v>1992.0821779415483</v>
      </c>
      <c r="R3465" s="181">
        <f>Table1[[#This Row],[SumOfUnits]]*Table1[[#This Row],[Actuarial Factor 6/13/22]]</f>
        <v>71.351390638144125</v>
      </c>
    </row>
    <row r="3466" spans="1:18" x14ac:dyDescent="0.2">
      <c r="A3466" s="179" t="s">
        <v>148</v>
      </c>
      <c r="B3466" s="179" t="s">
        <v>637</v>
      </c>
      <c r="C3466" s="179" t="s">
        <v>425</v>
      </c>
      <c r="D3466" s="179" t="s">
        <v>184</v>
      </c>
      <c r="E3466" s="179" t="s">
        <v>788</v>
      </c>
      <c r="F3466" s="37">
        <v>2764.7699999999995</v>
      </c>
      <c r="G3466" s="179">
        <v>34</v>
      </c>
      <c r="H3466" s="179">
        <v>34</v>
      </c>
      <c r="I3466" s="37">
        <f>Table1[[#This Row],[SumOfPaid]]*Table1[[#This Row],[Actuarial Factor 6/13/22]]</f>
        <v>5181.2905853122675</v>
      </c>
      <c r="J3466" s="33">
        <v>1.8740403669427359</v>
      </c>
      <c r="K3466" s="180" t="s">
        <v>415</v>
      </c>
      <c r="L3466" s="180" t="s">
        <v>805</v>
      </c>
      <c r="M3466" s="181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66" s="181" t="str">
        <f>IFERROR(IF(Table1[[#This Row],[Medicare Rate in CR]]&gt;0,"Y","N"),"N")</f>
        <v>Y</v>
      </c>
      <c r="O3466" s="40">
        <f>Table1[[#This Row],[Medicare Rate in CR]]*Table1[[#This Row],[SumOfUnits]]*Table1[[#This Row],[Actuarial Factor 6/13/22]]</f>
        <v>7010.822493540114</v>
      </c>
      <c r="P346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7010.822493540114</v>
      </c>
      <c r="Q3466" s="40">
        <f>Table1[[#This Row],[Trended Medicare Pricing for all RHCs]]-Table1[[#This Row],[SumOfSFY23 Estimated Payment 6/13/2022]]</f>
        <v>1829.5319082278465</v>
      </c>
      <c r="R3466" s="181">
        <f>Table1[[#This Row],[SumOfUnits]]*Table1[[#This Row],[Actuarial Factor 6/13/22]]</f>
        <v>63.717372476053022</v>
      </c>
    </row>
    <row r="3467" spans="1:18" x14ac:dyDescent="0.2">
      <c r="A3467" s="179" t="s">
        <v>148</v>
      </c>
      <c r="B3467" s="179" t="s">
        <v>637</v>
      </c>
      <c r="C3467" s="179" t="s">
        <v>425</v>
      </c>
      <c r="D3467" s="179" t="s">
        <v>184</v>
      </c>
      <c r="E3467" s="179" t="s">
        <v>787</v>
      </c>
      <c r="F3467" s="37">
        <v>1726.2</v>
      </c>
      <c r="G3467" s="179">
        <v>21</v>
      </c>
      <c r="H3467" s="179">
        <v>21</v>
      </c>
      <c r="I3467" s="37">
        <f>Table1[[#This Row],[SumOfPaid]]*Table1[[#This Row],[Actuarial Factor 6/13/22]]</f>
        <v>2043.3552821889241</v>
      </c>
      <c r="J3467" s="33">
        <v>1.1837303222042197</v>
      </c>
      <c r="K3467" s="180" t="s">
        <v>415</v>
      </c>
      <c r="L3467" s="180" t="s">
        <v>805</v>
      </c>
      <c r="M3467" s="181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67" s="181" t="str">
        <f>IFERROR(IF(Table1[[#This Row],[Medicare Rate in CR]]&gt;0,"Y","N"),"N")</f>
        <v>Y</v>
      </c>
      <c r="O3467" s="40">
        <f>Table1[[#This Row],[Medicare Rate in CR]]*Table1[[#This Row],[SumOfUnits]]*Table1[[#This Row],[Actuarial Factor 6/13/22]]</f>
        <v>2735.1627943947365</v>
      </c>
      <c r="P346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2735.1627943947365</v>
      </c>
      <c r="Q3467" s="40">
        <f>Table1[[#This Row],[Trended Medicare Pricing for all RHCs]]-Table1[[#This Row],[SumOfSFY23 Estimated Payment 6/13/2022]]</f>
        <v>691.80751220581237</v>
      </c>
      <c r="R3467" s="181">
        <f>Table1[[#This Row],[SumOfUnits]]*Table1[[#This Row],[Actuarial Factor 6/13/22]]</f>
        <v>24.858336766288613</v>
      </c>
    </row>
    <row r="3468" spans="1:18" x14ac:dyDescent="0.2">
      <c r="A3468" s="179" t="s">
        <v>148</v>
      </c>
      <c r="B3468" s="179" t="s">
        <v>637</v>
      </c>
      <c r="C3468" s="179" t="s">
        <v>425</v>
      </c>
      <c r="D3468" s="179" t="s">
        <v>2</v>
      </c>
      <c r="E3468" s="179" t="s">
        <v>800</v>
      </c>
      <c r="F3468" s="37">
        <v>81.790000000000006</v>
      </c>
      <c r="G3468" s="179">
        <v>1</v>
      </c>
      <c r="H3468" s="179">
        <v>1</v>
      </c>
      <c r="I3468" s="37">
        <f>Table1[[#This Row],[SumOfPaid]]*Table1[[#This Row],[Actuarial Factor 6/13/22]]</f>
        <v>99.258318808397462</v>
      </c>
      <c r="J3468" s="33">
        <v>1.2135752391294468</v>
      </c>
      <c r="K3468" s="180" t="s">
        <v>415</v>
      </c>
      <c r="L3468" s="180" t="s">
        <v>805</v>
      </c>
      <c r="M3468" s="181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68" s="181" t="str">
        <f>IFERROR(IF(Table1[[#This Row],[Medicare Rate in CR]]&gt;0,"Y","N"),"N")</f>
        <v>Y</v>
      </c>
      <c r="O3468" s="40">
        <f>Table1[[#This Row],[Medicare Rate in CR]]*Table1[[#This Row],[SumOfUnits]]*Table1[[#This Row],[Actuarial Factor 6/13/22]]</f>
        <v>133.52968356141304</v>
      </c>
      <c r="P346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133.52968356141304</v>
      </c>
      <c r="Q3468" s="40">
        <f>Table1[[#This Row],[Trended Medicare Pricing for all RHCs]]-Table1[[#This Row],[SumOfSFY23 Estimated Payment 6/13/2022]]</f>
        <v>34.271364753015575</v>
      </c>
      <c r="R3468" s="181">
        <f>Table1[[#This Row],[SumOfUnits]]*Table1[[#This Row],[Actuarial Factor 6/13/22]]</f>
        <v>1.2135752391294468</v>
      </c>
    </row>
    <row r="3469" spans="1:18" x14ac:dyDescent="0.2">
      <c r="A3469" s="179" t="s">
        <v>148</v>
      </c>
      <c r="B3469" s="179" t="s">
        <v>637</v>
      </c>
      <c r="C3469" s="179" t="s">
        <v>425</v>
      </c>
      <c r="D3469" s="179" t="s">
        <v>2</v>
      </c>
      <c r="E3469" s="179" t="s">
        <v>798</v>
      </c>
      <c r="F3469" s="37">
        <v>983.94</v>
      </c>
      <c r="G3469" s="179">
        <v>12</v>
      </c>
      <c r="H3469" s="179">
        <v>12</v>
      </c>
      <c r="I3469" s="37">
        <f>Table1[[#This Row],[SumOfPaid]]*Table1[[#This Row],[Actuarial Factor 6/13/22]]</f>
        <v>1534.72851097632</v>
      </c>
      <c r="J3469" s="33">
        <v>1.5597785545625951</v>
      </c>
      <c r="K3469" s="180" t="s">
        <v>415</v>
      </c>
      <c r="L3469" s="180" t="s">
        <v>805</v>
      </c>
      <c r="M3469" s="181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69" s="181" t="str">
        <f>IFERROR(IF(Table1[[#This Row],[Medicare Rate in CR]]&gt;0,"Y","N"),"N")</f>
        <v>Y</v>
      </c>
      <c r="O3469" s="40">
        <f>Table1[[#This Row],[Medicare Rate in CR]]*Table1[[#This Row],[SumOfUnits]]*Table1[[#This Row],[Actuarial Factor 6/13/22]]</f>
        <v>2059.4692123022683</v>
      </c>
      <c r="P346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2059.4692123022683</v>
      </c>
      <c r="Q3469" s="40">
        <f>Table1[[#This Row],[Trended Medicare Pricing for all RHCs]]-Table1[[#This Row],[SumOfSFY23 Estimated Payment 6/13/2022]]</f>
        <v>524.74070132594829</v>
      </c>
      <c r="R3469" s="181">
        <f>Table1[[#This Row],[SumOfUnits]]*Table1[[#This Row],[Actuarial Factor 6/13/22]]</f>
        <v>18.717342654751143</v>
      </c>
    </row>
    <row r="3470" spans="1:18" x14ac:dyDescent="0.2">
      <c r="A3470" s="179" t="s">
        <v>148</v>
      </c>
      <c r="B3470" s="179" t="s">
        <v>637</v>
      </c>
      <c r="C3470" s="179" t="s">
        <v>425</v>
      </c>
      <c r="D3470" s="179" t="s">
        <v>2</v>
      </c>
      <c r="E3470" s="179" t="s">
        <v>799</v>
      </c>
      <c r="F3470" s="37">
        <v>490.74000000000007</v>
      </c>
      <c r="G3470" s="179">
        <v>6</v>
      </c>
      <c r="H3470" s="179">
        <v>6</v>
      </c>
      <c r="I3470" s="37">
        <f>Table1[[#This Row],[SumOfPaid]]*Table1[[#This Row],[Actuarial Factor 6/13/22]]</f>
        <v>579.58885485844814</v>
      </c>
      <c r="J3470" s="33">
        <v>1.1810507699768678</v>
      </c>
      <c r="K3470" s="180" t="s">
        <v>415</v>
      </c>
      <c r="L3470" s="180" t="s">
        <v>805</v>
      </c>
      <c r="M3470" s="181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70" s="181" t="str">
        <f>IFERROR(IF(Table1[[#This Row],[Medicare Rate in CR]]&gt;0,"Y","N"),"N")</f>
        <v>Y</v>
      </c>
      <c r="O3470" s="40">
        <f>Table1[[#This Row],[Medicare Rate in CR]]*Table1[[#This Row],[SumOfUnits]]*Table1[[#This Row],[Actuarial Factor 6/13/22]]</f>
        <v>779.70609732332866</v>
      </c>
      <c r="P347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779.70609732332866</v>
      </c>
      <c r="Q3470" s="40">
        <f>Table1[[#This Row],[Trended Medicare Pricing for all RHCs]]-Table1[[#This Row],[SumOfSFY23 Estimated Payment 6/13/2022]]</f>
        <v>200.11724246488052</v>
      </c>
      <c r="R3470" s="181">
        <f>Table1[[#This Row],[SumOfUnits]]*Table1[[#This Row],[Actuarial Factor 6/13/22]]</f>
        <v>7.0863046198612061</v>
      </c>
    </row>
    <row r="3471" spans="1:18" x14ac:dyDescent="0.2">
      <c r="A3471" s="179" t="s">
        <v>148</v>
      </c>
      <c r="B3471" s="179" t="s">
        <v>637</v>
      </c>
      <c r="C3471" s="179" t="s">
        <v>425</v>
      </c>
      <c r="D3471" s="179" t="s">
        <v>185</v>
      </c>
      <c r="E3471" s="179" t="s">
        <v>607</v>
      </c>
      <c r="F3471" s="37">
        <v>1976.4899999999998</v>
      </c>
      <c r="G3471" s="179">
        <v>24</v>
      </c>
      <c r="H3471" s="179">
        <v>24</v>
      </c>
      <c r="I3471" s="37">
        <f>Table1[[#This Row],[SumOfPaid]]*Table1[[#This Row],[Actuarial Factor 6/13/22]]</f>
        <v>2682.5686707676409</v>
      </c>
      <c r="J3471" s="33">
        <v>1.3572386760204409</v>
      </c>
      <c r="K3471" s="180" t="s">
        <v>415</v>
      </c>
      <c r="L3471" s="180" t="s">
        <v>805</v>
      </c>
      <c r="M3471" s="181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71" s="181" t="str">
        <f>IFERROR(IF(Table1[[#This Row],[Medicare Rate in CR]]&gt;0,"Y","N"),"N")</f>
        <v>Y</v>
      </c>
      <c r="O3471" s="40">
        <f>Table1[[#This Row],[Medicare Rate in CR]]*Table1[[#This Row],[SumOfUnits]]*Table1[[#This Row],[Actuarial Factor 6/13/22]]</f>
        <v>3584.0873165406992</v>
      </c>
      <c r="P347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3584.0873165406992</v>
      </c>
      <c r="Q3471" s="40">
        <f>Table1[[#This Row],[Trended Medicare Pricing for all RHCs]]-Table1[[#This Row],[SumOfSFY23 Estimated Payment 6/13/2022]]</f>
        <v>901.51864577305832</v>
      </c>
      <c r="R3471" s="181">
        <f>Table1[[#This Row],[SumOfUnits]]*Table1[[#This Row],[Actuarial Factor 6/13/22]]</f>
        <v>32.57372822449058</v>
      </c>
    </row>
    <row r="3472" spans="1:18" x14ac:dyDescent="0.2">
      <c r="A3472" s="179" t="s">
        <v>148</v>
      </c>
      <c r="B3472" s="179" t="s">
        <v>637</v>
      </c>
      <c r="C3472" s="179" t="s">
        <v>425</v>
      </c>
      <c r="D3472" s="179" t="s">
        <v>185</v>
      </c>
      <c r="E3472" s="179" t="s">
        <v>797</v>
      </c>
      <c r="F3472" s="37">
        <v>2379.29</v>
      </c>
      <c r="G3472" s="179">
        <v>29</v>
      </c>
      <c r="H3472" s="179">
        <v>29</v>
      </c>
      <c r="I3472" s="37">
        <f>Table1[[#This Row],[SumOfPaid]]*Table1[[#This Row],[Actuarial Factor 6/13/22]]</f>
        <v>2217.4119317285031</v>
      </c>
      <c r="J3472" s="33">
        <v>0.93196370838716724</v>
      </c>
      <c r="K3472" s="180" t="s">
        <v>415</v>
      </c>
      <c r="L3472" s="180" t="s">
        <v>805</v>
      </c>
      <c r="M3472" s="181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72" s="181" t="str">
        <f>IFERROR(IF(Table1[[#This Row],[Medicare Rate in CR]]&gt;0,"Y","N"),"N")</f>
        <v>Y</v>
      </c>
      <c r="O3472" s="40">
        <f>Table1[[#This Row],[Medicare Rate in CR]]*Table1[[#This Row],[SumOfUnits]]*Table1[[#This Row],[Actuarial Factor 6/13/22]]</f>
        <v>2973.7750381813603</v>
      </c>
      <c r="P347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2973.7750381813603</v>
      </c>
      <c r="Q3472" s="40">
        <f>Table1[[#This Row],[Trended Medicare Pricing for all RHCs]]-Table1[[#This Row],[SumOfSFY23 Estimated Payment 6/13/2022]]</f>
        <v>756.36310645285721</v>
      </c>
      <c r="R3472" s="181">
        <f>Table1[[#This Row],[SumOfUnits]]*Table1[[#This Row],[Actuarial Factor 6/13/22]]</f>
        <v>27.026947543227848</v>
      </c>
    </row>
    <row r="3473" spans="1:18" x14ac:dyDescent="0.2">
      <c r="A3473" s="179" t="s">
        <v>148</v>
      </c>
      <c r="B3473" s="179" t="s">
        <v>637</v>
      </c>
      <c r="C3473" s="179" t="s">
        <v>425</v>
      </c>
      <c r="D3473" s="179" t="s">
        <v>185</v>
      </c>
      <c r="E3473" s="179" t="s">
        <v>795</v>
      </c>
      <c r="F3473" s="37">
        <v>20524.990000000002</v>
      </c>
      <c r="G3473" s="179">
        <v>250</v>
      </c>
      <c r="H3473" s="179">
        <v>250</v>
      </c>
      <c r="I3473" s="37">
        <f>Table1[[#This Row],[SumOfPaid]]*Table1[[#This Row],[Actuarial Factor 6/13/22]]</f>
        <v>22602.380481410339</v>
      </c>
      <c r="J3473" s="33">
        <v>1.1012127402454441</v>
      </c>
      <c r="K3473" s="180" t="s">
        <v>415</v>
      </c>
      <c r="L3473" s="180" t="s">
        <v>805</v>
      </c>
      <c r="M3473" s="181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73" s="181" t="str">
        <f>IFERROR(IF(Table1[[#This Row],[Medicare Rate in CR]]&gt;0,"Y","N"),"N")</f>
        <v>Y</v>
      </c>
      <c r="O3473" s="40">
        <f>Table1[[#This Row],[Medicare Rate in CR]]*Table1[[#This Row],[SumOfUnits]]*Table1[[#This Row],[Actuarial Factor 6/13/22]]</f>
        <v>30291.609452301553</v>
      </c>
      <c r="P347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30291.609452301553</v>
      </c>
      <c r="Q3473" s="40">
        <f>Table1[[#This Row],[Trended Medicare Pricing for all RHCs]]-Table1[[#This Row],[SumOfSFY23 Estimated Payment 6/13/2022]]</f>
        <v>7689.228970891214</v>
      </c>
      <c r="R3473" s="181">
        <f>Table1[[#This Row],[SumOfUnits]]*Table1[[#This Row],[Actuarial Factor 6/13/22]]</f>
        <v>275.30318506136103</v>
      </c>
    </row>
    <row r="3474" spans="1:18" x14ac:dyDescent="0.2">
      <c r="A3474" s="179" t="s">
        <v>148</v>
      </c>
      <c r="B3474" s="179" t="s">
        <v>637</v>
      </c>
      <c r="C3474" s="179" t="s">
        <v>423</v>
      </c>
      <c r="D3474" s="179" t="s">
        <v>184</v>
      </c>
      <c r="E3474" s="179" t="s">
        <v>786</v>
      </c>
      <c r="F3474" s="37">
        <v>81.790000000000006</v>
      </c>
      <c r="G3474" s="179">
        <v>1</v>
      </c>
      <c r="H3474" s="179">
        <v>1</v>
      </c>
      <c r="I3474" s="37">
        <f>Table1[[#This Row],[SumOfPaid]]*Table1[[#This Row],[Actuarial Factor 6/13/22]]</f>
        <v>122.49127597563262</v>
      </c>
      <c r="J3474" s="33">
        <v>1.4976314460891627</v>
      </c>
      <c r="K3474" s="180" t="s">
        <v>415</v>
      </c>
      <c r="L3474" s="180" t="s">
        <v>805</v>
      </c>
      <c r="M3474" s="181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74" s="181" t="str">
        <f>IFERROR(IF(Table1[[#This Row],[Medicare Rate in CR]]&gt;0,"Y","N"),"N")</f>
        <v>Y</v>
      </c>
      <c r="O3474" s="40">
        <f>Table1[[#This Row],[Medicare Rate in CR]]*Table1[[#This Row],[SumOfUnits]]*Table1[[#This Row],[Actuarial Factor 6/13/22]]</f>
        <v>164.78438801319058</v>
      </c>
      <c r="P347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164.78438801319058</v>
      </c>
      <c r="Q3474" s="40">
        <f>Table1[[#This Row],[Trended Medicare Pricing for all RHCs]]-Table1[[#This Row],[SumOfSFY23 Estimated Payment 6/13/2022]]</f>
        <v>42.293112037557961</v>
      </c>
      <c r="R3474" s="181">
        <f>Table1[[#This Row],[SumOfUnits]]*Table1[[#This Row],[Actuarial Factor 6/13/22]]</f>
        <v>1.4976314460891627</v>
      </c>
    </row>
    <row r="3475" spans="1:18" x14ac:dyDescent="0.2">
      <c r="A3475" s="179" t="s">
        <v>148</v>
      </c>
      <c r="B3475" s="179" t="s">
        <v>637</v>
      </c>
      <c r="C3475" s="179" t="s">
        <v>249</v>
      </c>
      <c r="D3475" s="179" t="s">
        <v>184</v>
      </c>
      <c r="E3475" s="179" t="s">
        <v>790</v>
      </c>
      <c r="F3475" s="37">
        <v>83.02</v>
      </c>
      <c r="G3475" s="179">
        <v>1</v>
      </c>
      <c r="H3475" s="179">
        <v>1</v>
      </c>
      <c r="I3475" s="37">
        <f>Table1[[#This Row],[SumOfPaid]]*Table1[[#This Row],[Actuarial Factor 6/13/22]]</f>
        <v>185.72864335798172</v>
      </c>
      <c r="J3475" s="33">
        <v>2.2371554246926251</v>
      </c>
      <c r="K3475" s="180" t="s">
        <v>415</v>
      </c>
      <c r="L3475" s="180" t="s">
        <v>805</v>
      </c>
      <c r="M3475" s="181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75" s="181" t="str">
        <f>IFERROR(IF(Table1[[#This Row],[Medicare Rate in CR]]&gt;0,"Y","N"),"N")</f>
        <v>Y</v>
      </c>
      <c r="O3475" s="40">
        <f>Table1[[#This Row],[Medicare Rate in CR]]*Table1[[#This Row],[SumOfUnits]]*Table1[[#This Row],[Actuarial Factor 6/13/22]]</f>
        <v>246.15421137892955</v>
      </c>
      <c r="P347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246.15421137892955</v>
      </c>
      <c r="Q3475" s="40">
        <f>Table1[[#This Row],[Trended Medicare Pricing for all RHCs]]-Table1[[#This Row],[SumOfSFY23 Estimated Payment 6/13/2022]]</f>
        <v>60.425568020947821</v>
      </c>
      <c r="R3475" s="181">
        <f>Table1[[#This Row],[SumOfUnits]]*Table1[[#This Row],[Actuarial Factor 6/13/22]]</f>
        <v>2.2371554246926251</v>
      </c>
    </row>
    <row r="3476" spans="1:18" x14ac:dyDescent="0.2">
      <c r="A3476" s="179" t="s">
        <v>148</v>
      </c>
      <c r="B3476" s="179" t="s">
        <v>637</v>
      </c>
      <c r="C3476" s="179" t="s">
        <v>249</v>
      </c>
      <c r="D3476" s="179" t="s">
        <v>184</v>
      </c>
      <c r="E3476" s="179" t="s">
        <v>789</v>
      </c>
      <c r="F3476" s="37">
        <v>163.58000000000001</v>
      </c>
      <c r="G3476" s="179">
        <v>2</v>
      </c>
      <c r="H3476" s="179">
        <v>2</v>
      </c>
      <c r="I3476" s="37">
        <f>Table1[[#This Row],[SumOfPaid]]*Table1[[#This Row],[Actuarial Factor 6/13/22]]</f>
        <v>253.87177454437017</v>
      </c>
      <c r="J3476" s="33">
        <v>1.551973190759079</v>
      </c>
      <c r="K3476" s="180" t="s">
        <v>415</v>
      </c>
      <c r="L3476" s="180" t="s">
        <v>805</v>
      </c>
      <c r="M3476" s="181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76" s="181" t="str">
        <f>IFERROR(IF(Table1[[#This Row],[Medicare Rate in CR]]&gt;0,"Y","N"),"N")</f>
        <v>Y</v>
      </c>
      <c r="O3476" s="40">
        <f>Table1[[#This Row],[Medicare Rate in CR]]*Table1[[#This Row],[SumOfUnits]]*Table1[[#This Row],[Actuarial Factor 6/13/22]]</f>
        <v>341.52722035844295</v>
      </c>
      <c r="P347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341.52722035844295</v>
      </c>
      <c r="Q3476" s="40">
        <f>Table1[[#This Row],[Trended Medicare Pricing for all RHCs]]-Table1[[#This Row],[SumOfSFY23 Estimated Payment 6/13/2022]]</f>
        <v>87.655445814072777</v>
      </c>
      <c r="R3476" s="181">
        <f>Table1[[#This Row],[SumOfUnits]]*Table1[[#This Row],[Actuarial Factor 6/13/22]]</f>
        <v>3.103946381518158</v>
      </c>
    </row>
    <row r="3477" spans="1:18" x14ac:dyDescent="0.2">
      <c r="A3477" s="179" t="s">
        <v>148</v>
      </c>
      <c r="B3477" s="179" t="s">
        <v>637</v>
      </c>
      <c r="C3477" s="179" t="s">
        <v>249</v>
      </c>
      <c r="D3477" s="179" t="s">
        <v>184</v>
      </c>
      <c r="E3477" s="179" t="s">
        <v>787</v>
      </c>
      <c r="F3477" s="37">
        <v>81.790000000000006</v>
      </c>
      <c r="G3477" s="179">
        <v>1</v>
      </c>
      <c r="H3477" s="179">
        <v>1</v>
      </c>
      <c r="I3477" s="37">
        <f>Table1[[#This Row],[SumOfPaid]]*Table1[[#This Row],[Actuarial Factor 6/13/22]]</f>
        <v>102.20691269522356</v>
      </c>
      <c r="J3477" s="33">
        <v>1.2496260263506975</v>
      </c>
      <c r="K3477" s="180" t="s">
        <v>415</v>
      </c>
      <c r="L3477" s="180" t="s">
        <v>805</v>
      </c>
      <c r="M3477" s="181">
        <f>IFERROR(INDEX(FreeStand_MedicareCRs!E:E,MATCH(Table1[[#This Row],[Medicare Number]],FreeStand_MedicareCRs!A:A,0)),INDEX(HospitalBased_Mdcr_Rates!G:G,MATCH(Table1[[#This Row],[Medicare Number]],HospitalBased_Mdcr_Rates!E:E,0)))</f>
        <v>110.03</v>
      </c>
      <c r="N3477" s="181" t="str">
        <f>IFERROR(IF(Table1[[#This Row],[Medicare Rate in CR]]&gt;0,"Y","N"),"N")</f>
        <v>Y</v>
      </c>
      <c r="O3477" s="40">
        <f>Table1[[#This Row],[Medicare Rate in CR]]*Table1[[#This Row],[SumOfUnits]]*Table1[[#This Row],[Actuarial Factor 6/13/22]]</f>
        <v>137.49635167936725</v>
      </c>
      <c r="P347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137.49635167936725</v>
      </c>
      <c r="Q3477" s="40">
        <f>Table1[[#This Row],[Trended Medicare Pricing for all RHCs]]-Table1[[#This Row],[SumOfSFY23 Estimated Payment 6/13/2022]]</f>
        <v>35.289438984143686</v>
      </c>
      <c r="R3477" s="181">
        <f>Table1[[#This Row],[SumOfUnits]]*Table1[[#This Row],[Actuarial Factor 6/13/22]]</f>
        <v>1.2496260263506975</v>
      </c>
    </row>
    <row r="3478" spans="1:18" x14ac:dyDescent="0.2">
      <c r="A3478" s="179" t="s">
        <v>149</v>
      </c>
      <c r="B3478" s="179" t="s">
        <v>691</v>
      </c>
      <c r="C3478" s="179" t="s">
        <v>421</v>
      </c>
      <c r="D3478" s="179" t="s">
        <v>184</v>
      </c>
      <c r="E3478" s="179" t="s">
        <v>786</v>
      </c>
      <c r="F3478" s="37">
        <v>196.95</v>
      </c>
      <c r="G3478" s="179">
        <v>1</v>
      </c>
      <c r="H3478" s="179">
        <v>1</v>
      </c>
      <c r="I3478" s="37">
        <f>Table1[[#This Row],[SumOfPaid]]*Table1[[#This Row],[Actuarial Factor 6/13/22]]</f>
        <v>278.22651750647492</v>
      </c>
      <c r="J3478" s="33">
        <v>1.412675894930058</v>
      </c>
      <c r="K3478" s="180" t="s">
        <v>373</v>
      </c>
      <c r="L3478" s="180" t="s">
        <v>805</v>
      </c>
      <c r="M3478" s="181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78" s="181" t="str">
        <f>IFERROR(IF(Table1[[#This Row],[Medicare Rate in CR]]&gt;0,"Y","N"),"N")</f>
        <v>Y</v>
      </c>
      <c r="O3478" s="40">
        <f>Table1[[#This Row],[Medicare Rate in CR]]*Table1[[#This Row],[SumOfUnits]]*Table1[[#This Row],[Actuarial Factor 6/13/22]]</f>
        <v>290.17775557758318</v>
      </c>
      <c r="P347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290.17775557758318</v>
      </c>
      <c r="Q3478" s="40">
        <f>Table1[[#This Row],[Trended Medicare Pricing for all RHCs]]-Table1[[#This Row],[SumOfSFY23 Estimated Payment 6/13/2022]]</f>
        <v>11.951238071108264</v>
      </c>
      <c r="R3478" s="181">
        <f>Table1[[#This Row],[SumOfUnits]]*Table1[[#This Row],[Actuarial Factor 6/13/22]]</f>
        <v>1.412675894930058</v>
      </c>
    </row>
    <row r="3479" spans="1:18" x14ac:dyDescent="0.2">
      <c r="A3479" s="179" t="s">
        <v>149</v>
      </c>
      <c r="B3479" s="179" t="s">
        <v>691</v>
      </c>
      <c r="C3479" s="179" t="s">
        <v>413</v>
      </c>
      <c r="D3479" s="179" t="s">
        <v>184</v>
      </c>
      <c r="E3479" s="179" t="s">
        <v>791</v>
      </c>
      <c r="F3479" s="37">
        <v>194.04</v>
      </c>
      <c r="G3479" s="179">
        <v>1</v>
      </c>
      <c r="H3479" s="179">
        <v>1</v>
      </c>
      <c r="I3479" s="37">
        <f>Table1[[#This Row],[SumOfPaid]]*Table1[[#This Row],[Actuarial Factor 6/13/22]]</f>
        <v>330.70615120977794</v>
      </c>
      <c r="J3479" s="33">
        <v>1.7043194764470107</v>
      </c>
      <c r="K3479" s="180" t="s">
        <v>373</v>
      </c>
      <c r="L3479" s="180" t="s">
        <v>805</v>
      </c>
      <c r="M3479" s="181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79" s="181" t="str">
        <f>IFERROR(IF(Table1[[#This Row],[Medicare Rate in CR]]&gt;0,"Y","N"),"N")</f>
        <v>Y</v>
      </c>
      <c r="O3479" s="40">
        <f>Table1[[#This Row],[Medicare Rate in CR]]*Table1[[#This Row],[SumOfUnits]]*Table1[[#This Row],[Actuarial Factor 6/13/22]]</f>
        <v>350.08426365698045</v>
      </c>
      <c r="P347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350.08426365698045</v>
      </c>
      <c r="Q3479" s="40">
        <f>Table1[[#This Row],[Trended Medicare Pricing for all RHCs]]-Table1[[#This Row],[SumOfSFY23 Estimated Payment 6/13/2022]]</f>
        <v>19.378112447202511</v>
      </c>
      <c r="R3479" s="181">
        <f>Table1[[#This Row],[SumOfUnits]]*Table1[[#This Row],[Actuarial Factor 6/13/22]]</f>
        <v>1.7043194764470107</v>
      </c>
    </row>
    <row r="3480" spans="1:18" x14ac:dyDescent="0.2">
      <c r="A3480" s="179" t="s">
        <v>149</v>
      </c>
      <c r="B3480" s="179" t="s">
        <v>691</v>
      </c>
      <c r="C3480" s="179" t="s">
        <v>413</v>
      </c>
      <c r="D3480" s="179" t="s">
        <v>185</v>
      </c>
      <c r="E3480" s="179" t="s">
        <v>795</v>
      </c>
      <c r="F3480" s="37">
        <v>1575.6</v>
      </c>
      <c r="G3480" s="179">
        <v>8</v>
      </c>
      <c r="H3480" s="179">
        <v>8</v>
      </c>
      <c r="I3480" s="37">
        <f>Table1[[#This Row],[SumOfPaid]]*Table1[[#This Row],[Actuarial Factor 6/13/22]]</f>
        <v>1904.5948755984089</v>
      </c>
      <c r="J3480" s="33">
        <v>1.2088060901233872</v>
      </c>
      <c r="K3480" s="180" t="s">
        <v>373</v>
      </c>
      <c r="L3480" s="180" t="s">
        <v>805</v>
      </c>
      <c r="M3480" s="181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80" s="181" t="str">
        <f>IFERROR(IF(Table1[[#This Row],[Medicare Rate in CR]]&gt;0,"Y","N"),"N")</f>
        <v>Y</v>
      </c>
      <c r="O3480" s="40">
        <f>Table1[[#This Row],[Medicare Rate in CR]]*Table1[[#This Row],[SumOfUnits]]*Table1[[#This Row],[Actuarial Factor 6/13/22]]</f>
        <v>1986.4068717779599</v>
      </c>
      <c r="P348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1986.4068717779599</v>
      </c>
      <c r="Q3480" s="40">
        <f>Table1[[#This Row],[Trended Medicare Pricing for all RHCs]]-Table1[[#This Row],[SumOfSFY23 Estimated Payment 6/13/2022]]</f>
        <v>81.811996179550988</v>
      </c>
      <c r="R3480" s="181">
        <f>Table1[[#This Row],[SumOfUnits]]*Table1[[#This Row],[Actuarial Factor 6/13/22]]</f>
        <v>9.670448720987098</v>
      </c>
    </row>
    <row r="3481" spans="1:18" x14ac:dyDescent="0.2">
      <c r="A3481" s="179" t="s">
        <v>149</v>
      </c>
      <c r="B3481" s="179" t="s">
        <v>691</v>
      </c>
      <c r="C3481" s="179" t="s">
        <v>424</v>
      </c>
      <c r="D3481" s="179" t="s">
        <v>184</v>
      </c>
      <c r="E3481" s="179" t="s">
        <v>792</v>
      </c>
      <c r="F3481" s="37">
        <v>194.04</v>
      </c>
      <c r="G3481" s="179">
        <v>1</v>
      </c>
      <c r="H3481" s="179">
        <v>1</v>
      </c>
      <c r="I3481" s="37">
        <f>Table1[[#This Row],[SumOfPaid]]*Table1[[#This Row],[Actuarial Factor 6/13/22]]</f>
        <v>292.35121720562893</v>
      </c>
      <c r="J3481" s="33">
        <v>1.5066543867533959</v>
      </c>
      <c r="K3481" s="180" t="s">
        <v>373</v>
      </c>
      <c r="L3481" s="180" t="s">
        <v>805</v>
      </c>
      <c r="M3481" s="181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81" s="181" t="str">
        <f>IFERROR(IF(Table1[[#This Row],[Medicare Rate in CR]]&gt;0,"Y","N"),"N")</f>
        <v>Y</v>
      </c>
      <c r="O3481" s="40">
        <f>Table1[[#This Row],[Medicare Rate in CR]]*Table1[[#This Row],[SumOfUnits]]*Table1[[#This Row],[Actuarial Factor 6/13/22]]</f>
        <v>309.48187758301503</v>
      </c>
      <c r="P348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309.48187758301503</v>
      </c>
      <c r="Q3481" s="40">
        <f>Table1[[#This Row],[Trended Medicare Pricing for all RHCs]]-Table1[[#This Row],[SumOfSFY23 Estimated Payment 6/13/2022]]</f>
        <v>17.130660377386107</v>
      </c>
      <c r="R3481" s="181">
        <f>Table1[[#This Row],[SumOfUnits]]*Table1[[#This Row],[Actuarial Factor 6/13/22]]</f>
        <v>1.5066543867533959</v>
      </c>
    </row>
    <row r="3482" spans="1:18" x14ac:dyDescent="0.2">
      <c r="A3482" s="179" t="s">
        <v>149</v>
      </c>
      <c r="B3482" s="179" t="s">
        <v>691</v>
      </c>
      <c r="C3482" s="179" t="s">
        <v>424</v>
      </c>
      <c r="D3482" s="179" t="s">
        <v>184</v>
      </c>
      <c r="E3482" s="179" t="s">
        <v>786</v>
      </c>
      <c r="F3482" s="37">
        <v>598.33000000000004</v>
      </c>
      <c r="G3482" s="179">
        <v>3</v>
      </c>
      <c r="H3482" s="179">
        <v>3</v>
      </c>
      <c r="I3482" s="37">
        <f>Table1[[#This Row],[SumOfPaid]]*Table1[[#This Row],[Actuarial Factor 6/13/22]]</f>
        <v>848.17365224585058</v>
      </c>
      <c r="J3482" s="33">
        <v>1.4175683188973485</v>
      </c>
      <c r="K3482" s="180" t="s">
        <v>373</v>
      </c>
      <c r="L3482" s="180" t="s">
        <v>805</v>
      </c>
      <c r="M3482" s="181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82" s="181" t="str">
        <f>IFERROR(IF(Table1[[#This Row],[Medicare Rate in CR]]&gt;0,"Y","N"),"N")</f>
        <v>Y</v>
      </c>
      <c r="O3482" s="40">
        <f>Table1[[#This Row],[Medicare Rate in CR]]*Table1[[#This Row],[SumOfUnits]]*Table1[[#This Row],[Actuarial Factor 6/13/22]]</f>
        <v>873.54812515411311</v>
      </c>
      <c r="P348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873.54812515411311</v>
      </c>
      <c r="Q3482" s="40">
        <f>Table1[[#This Row],[Trended Medicare Pricing for all RHCs]]-Table1[[#This Row],[SumOfSFY23 Estimated Payment 6/13/2022]]</f>
        <v>25.374472908262533</v>
      </c>
      <c r="R3482" s="181">
        <f>Table1[[#This Row],[SumOfUnits]]*Table1[[#This Row],[Actuarial Factor 6/13/22]]</f>
        <v>4.2527049566920452</v>
      </c>
    </row>
    <row r="3483" spans="1:18" x14ac:dyDescent="0.2">
      <c r="A3483" s="179" t="s">
        <v>149</v>
      </c>
      <c r="B3483" s="179" t="s">
        <v>691</v>
      </c>
      <c r="C3483" s="179" t="s">
        <v>424</v>
      </c>
      <c r="D3483" s="179" t="s">
        <v>184</v>
      </c>
      <c r="E3483" s="179" t="s">
        <v>789</v>
      </c>
      <c r="F3483" s="37">
        <v>1170.8899999999999</v>
      </c>
      <c r="G3483" s="179">
        <v>6</v>
      </c>
      <c r="H3483" s="179">
        <v>6</v>
      </c>
      <c r="I3483" s="37">
        <f>Table1[[#This Row],[SumOfPaid]]*Table1[[#This Row],[Actuarial Factor 6/13/22]]</f>
        <v>1888.6876461221291</v>
      </c>
      <c r="J3483" s="33">
        <v>1.6130359351622521</v>
      </c>
      <c r="K3483" s="180" t="s">
        <v>373</v>
      </c>
      <c r="L3483" s="180" t="s">
        <v>805</v>
      </c>
      <c r="M3483" s="181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83" s="181" t="str">
        <f>IFERROR(IF(Table1[[#This Row],[Medicare Rate in CR]]&gt;0,"Y","N"),"N")</f>
        <v>Y</v>
      </c>
      <c r="O3483" s="40">
        <f>Table1[[#This Row],[Medicare Rate in CR]]*Table1[[#This Row],[SumOfUnits]]*Table1[[#This Row],[Actuarial Factor 6/13/22]]</f>
        <v>1988.0022686500693</v>
      </c>
      <c r="P348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1988.0022686500693</v>
      </c>
      <c r="Q3483" s="40">
        <f>Table1[[#This Row],[Trended Medicare Pricing for all RHCs]]-Table1[[#This Row],[SumOfSFY23 Estimated Payment 6/13/2022]]</f>
        <v>99.314622527940173</v>
      </c>
      <c r="R3483" s="181">
        <f>Table1[[#This Row],[SumOfUnits]]*Table1[[#This Row],[Actuarial Factor 6/13/22]]</f>
        <v>9.6782156109735133</v>
      </c>
    </row>
    <row r="3484" spans="1:18" x14ac:dyDescent="0.2">
      <c r="A3484" s="179" t="s">
        <v>149</v>
      </c>
      <c r="B3484" s="179" t="s">
        <v>691</v>
      </c>
      <c r="C3484" s="179" t="s">
        <v>424</v>
      </c>
      <c r="D3484" s="179" t="s">
        <v>184</v>
      </c>
      <c r="E3484" s="179" t="s">
        <v>788</v>
      </c>
      <c r="F3484" s="37">
        <v>788.63</v>
      </c>
      <c r="G3484" s="179">
        <v>4</v>
      </c>
      <c r="H3484" s="179">
        <v>4</v>
      </c>
      <c r="I3484" s="37">
        <f>Table1[[#This Row],[SumOfPaid]]*Table1[[#This Row],[Actuarial Factor 6/13/22]]</f>
        <v>1556.9510571851908</v>
      </c>
      <c r="J3484" s="33">
        <v>1.9742478186033894</v>
      </c>
      <c r="K3484" s="180" t="s">
        <v>373</v>
      </c>
      <c r="L3484" s="180" t="s">
        <v>805</v>
      </c>
      <c r="M3484" s="181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84" s="181" t="str">
        <f>IFERROR(IF(Table1[[#This Row],[Medicare Rate in CR]]&gt;0,"Y","N"),"N")</f>
        <v>Y</v>
      </c>
      <c r="O3484" s="40">
        <f>Table1[[#This Row],[Medicare Rate in CR]]*Table1[[#This Row],[SumOfUnits]]*Table1[[#This Row],[Actuarial Factor 6/13/22]]</f>
        <v>1622.1209776772889</v>
      </c>
      <c r="P348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1622.1209776772889</v>
      </c>
      <c r="Q3484" s="40">
        <f>Table1[[#This Row],[Trended Medicare Pricing for all RHCs]]-Table1[[#This Row],[SumOfSFY23 Estimated Payment 6/13/2022]]</f>
        <v>65.169920492098072</v>
      </c>
      <c r="R3484" s="181">
        <f>Table1[[#This Row],[SumOfUnits]]*Table1[[#This Row],[Actuarial Factor 6/13/22]]</f>
        <v>7.8969912744135575</v>
      </c>
    </row>
    <row r="3485" spans="1:18" x14ac:dyDescent="0.2">
      <c r="A3485" s="179" t="s">
        <v>149</v>
      </c>
      <c r="B3485" s="179" t="s">
        <v>691</v>
      </c>
      <c r="C3485" s="179" t="s">
        <v>424</v>
      </c>
      <c r="D3485" s="179" t="s">
        <v>185</v>
      </c>
      <c r="E3485" s="179" t="s">
        <v>796</v>
      </c>
      <c r="F3485" s="37">
        <v>1189.18</v>
      </c>
      <c r="G3485" s="179">
        <v>6</v>
      </c>
      <c r="H3485" s="179">
        <v>6</v>
      </c>
      <c r="I3485" s="37">
        <f>Table1[[#This Row],[SumOfPaid]]*Table1[[#This Row],[Actuarial Factor 6/13/22]]</f>
        <v>1201.7264857275263</v>
      </c>
      <c r="J3485" s="33">
        <v>1.0105505354341027</v>
      </c>
      <c r="K3485" s="180" t="s">
        <v>373</v>
      </c>
      <c r="L3485" s="180" t="s">
        <v>805</v>
      </c>
      <c r="M3485" s="181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85" s="181" t="str">
        <f>IFERROR(IF(Table1[[#This Row],[Medicare Rate in CR]]&gt;0,"Y","N"),"N")</f>
        <v>Y</v>
      </c>
      <c r="O3485" s="40">
        <f>Table1[[#This Row],[Medicare Rate in CR]]*Table1[[#This Row],[SumOfUnits]]*Table1[[#This Row],[Actuarial Factor 6/13/22]]</f>
        <v>1245.4631129011143</v>
      </c>
      <c r="P348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1245.4631129011143</v>
      </c>
      <c r="Q3485" s="40">
        <f>Table1[[#This Row],[Trended Medicare Pricing for all RHCs]]-Table1[[#This Row],[SumOfSFY23 Estimated Payment 6/13/2022]]</f>
        <v>43.736627173587976</v>
      </c>
      <c r="R3485" s="181">
        <f>Table1[[#This Row],[SumOfUnits]]*Table1[[#This Row],[Actuarial Factor 6/13/22]]</f>
        <v>6.063303212604616</v>
      </c>
    </row>
    <row r="3486" spans="1:18" x14ac:dyDescent="0.2">
      <c r="A3486" s="179" t="s">
        <v>149</v>
      </c>
      <c r="B3486" s="179" t="s">
        <v>691</v>
      </c>
      <c r="C3486" s="179" t="s">
        <v>424</v>
      </c>
      <c r="D3486" s="179" t="s">
        <v>185</v>
      </c>
      <c r="E3486" s="179" t="s">
        <v>795</v>
      </c>
      <c r="F3486" s="37">
        <v>2177.6699999999996</v>
      </c>
      <c r="G3486" s="179">
        <v>11</v>
      </c>
      <c r="H3486" s="179">
        <v>11</v>
      </c>
      <c r="I3486" s="37">
        <f>Table1[[#This Row],[SumOfPaid]]*Table1[[#This Row],[Actuarial Factor 6/13/22]]</f>
        <v>2544.2384665358777</v>
      </c>
      <c r="J3486" s="33">
        <v>1.1683305856883175</v>
      </c>
      <c r="K3486" s="180" t="s">
        <v>373</v>
      </c>
      <c r="L3486" s="180" t="s">
        <v>805</v>
      </c>
      <c r="M3486" s="181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86" s="181" t="str">
        <f>IFERROR(IF(Table1[[#This Row],[Medicare Rate in CR]]&gt;0,"Y","N"),"N")</f>
        <v>Y</v>
      </c>
      <c r="O3486" s="40">
        <f>Table1[[#This Row],[Medicare Rate in CR]]*Table1[[#This Row],[SumOfUnits]]*Table1[[#This Row],[Actuarial Factor 6/13/22]]</f>
        <v>2639.8546416686099</v>
      </c>
      <c r="P348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2639.8546416686099</v>
      </c>
      <c r="Q3486" s="40">
        <f>Table1[[#This Row],[Trended Medicare Pricing for all RHCs]]-Table1[[#This Row],[SumOfSFY23 Estimated Payment 6/13/2022]]</f>
        <v>95.616175132732224</v>
      </c>
      <c r="R3486" s="181">
        <f>Table1[[#This Row],[SumOfUnits]]*Table1[[#This Row],[Actuarial Factor 6/13/22]]</f>
        <v>12.851636442571493</v>
      </c>
    </row>
    <row r="3487" spans="1:18" x14ac:dyDescent="0.2">
      <c r="A3487" s="179" t="s">
        <v>149</v>
      </c>
      <c r="B3487" s="179" t="s">
        <v>691</v>
      </c>
      <c r="C3487" s="179" t="s">
        <v>381</v>
      </c>
      <c r="D3487" s="179" t="s">
        <v>184</v>
      </c>
      <c r="E3487" s="179" t="s">
        <v>791</v>
      </c>
      <c r="F3487" s="37">
        <v>196.95</v>
      </c>
      <c r="G3487" s="179">
        <v>1</v>
      </c>
      <c r="H3487" s="179">
        <v>1</v>
      </c>
      <c r="I3487" s="37">
        <f>Table1[[#This Row],[SumOfPaid]]*Table1[[#This Row],[Actuarial Factor 6/13/22]]</f>
        <v>318.65150946455503</v>
      </c>
      <c r="J3487" s="33">
        <v>1.6179309949964713</v>
      </c>
      <c r="K3487" s="180" t="s">
        <v>373</v>
      </c>
      <c r="L3487" s="180" t="s">
        <v>805</v>
      </c>
      <c r="M3487" s="181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87" s="181" t="str">
        <f>IFERROR(IF(Table1[[#This Row],[Medicare Rate in CR]]&gt;0,"Y","N"),"N")</f>
        <v>Y</v>
      </c>
      <c r="O3487" s="40">
        <f>Table1[[#This Row],[Medicare Rate in CR]]*Table1[[#This Row],[SumOfUnits]]*Table1[[#This Row],[Actuarial Factor 6/13/22]]</f>
        <v>332.33920568222516</v>
      </c>
      <c r="P348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332.33920568222516</v>
      </c>
      <c r="Q3487" s="40">
        <f>Table1[[#This Row],[Trended Medicare Pricing for all RHCs]]-Table1[[#This Row],[SumOfSFY23 Estimated Payment 6/13/2022]]</f>
        <v>13.687696217670123</v>
      </c>
      <c r="R3487" s="181">
        <f>Table1[[#This Row],[SumOfUnits]]*Table1[[#This Row],[Actuarial Factor 6/13/22]]</f>
        <v>1.6179309949964713</v>
      </c>
    </row>
    <row r="3488" spans="1:18" x14ac:dyDescent="0.2">
      <c r="A3488" s="179" t="s">
        <v>149</v>
      </c>
      <c r="B3488" s="179" t="s">
        <v>691</v>
      </c>
      <c r="C3488" s="179" t="s">
        <v>364</v>
      </c>
      <c r="D3488" s="179" t="s">
        <v>184</v>
      </c>
      <c r="E3488" s="179" t="s">
        <v>792</v>
      </c>
      <c r="F3488" s="37">
        <v>2966.3</v>
      </c>
      <c r="G3488" s="179">
        <v>15</v>
      </c>
      <c r="H3488" s="179">
        <v>15</v>
      </c>
      <c r="I3488" s="37">
        <f>Table1[[#This Row],[SumOfPaid]]*Table1[[#This Row],[Actuarial Factor 6/13/22]]</f>
        <v>4324.8857804146728</v>
      </c>
      <c r="J3488" s="33">
        <v>1.4580068706518803</v>
      </c>
      <c r="K3488" s="180" t="s">
        <v>373</v>
      </c>
      <c r="L3488" s="180" t="s">
        <v>805</v>
      </c>
      <c r="M3488" s="181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88" s="181" t="str">
        <f>IFERROR(IF(Table1[[#This Row],[Medicare Rate in CR]]&gt;0,"Y","N"),"N")</f>
        <v>Y</v>
      </c>
      <c r="O3488" s="40">
        <f>Table1[[#This Row],[Medicare Rate in CR]]*Table1[[#This Row],[SumOfUnits]]*Table1[[#This Row],[Actuarial Factor 6/13/22]]</f>
        <v>4492.3378695090414</v>
      </c>
      <c r="P348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4492.3378695090414</v>
      </c>
      <c r="Q3488" s="40">
        <f>Table1[[#This Row],[Trended Medicare Pricing for all RHCs]]-Table1[[#This Row],[SumOfSFY23 Estimated Payment 6/13/2022]]</f>
        <v>167.4520890943686</v>
      </c>
      <c r="R3488" s="181">
        <f>Table1[[#This Row],[SumOfUnits]]*Table1[[#This Row],[Actuarial Factor 6/13/22]]</f>
        <v>21.870103059778206</v>
      </c>
    </row>
    <row r="3489" spans="1:18" x14ac:dyDescent="0.2">
      <c r="A3489" s="179" t="s">
        <v>149</v>
      </c>
      <c r="B3489" s="179" t="s">
        <v>691</v>
      </c>
      <c r="C3489" s="179" t="s">
        <v>364</v>
      </c>
      <c r="D3489" s="179" t="s">
        <v>184</v>
      </c>
      <c r="E3489" s="179" t="s">
        <v>786</v>
      </c>
      <c r="F3489" s="37">
        <v>49885.229999999996</v>
      </c>
      <c r="G3489" s="179">
        <v>254</v>
      </c>
      <c r="H3489" s="179">
        <v>254</v>
      </c>
      <c r="I3489" s="37">
        <f>Table1[[#This Row],[SumOfPaid]]*Table1[[#This Row],[Actuarial Factor 6/13/22]]</f>
        <v>70521.582790893532</v>
      </c>
      <c r="J3489" s="33">
        <v>1.4136766091064137</v>
      </c>
      <c r="K3489" s="180" t="s">
        <v>373</v>
      </c>
      <c r="L3489" s="180" t="s">
        <v>805</v>
      </c>
      <c r="M3489" s="181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89" s="181" t="str">
        <f>IFERROR(IF(Table1[[#This Row],[Medicare Rate in CR]]&gt;0,"Y","N"),"N")</f>
        <v>Y</v>
      </c>
      <c r="O3489" s="40">
        <f>Table1[[#This Row],[Medicare Rate in CR]]*Table1[[#This Row],[SumOfUnits]]*Table1[[#This Row],[Actuarial Factor 6/13/22]]</f>
        <v>73757.361318243304</v>
      </c>
      <c r="P348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73757.361318243304</v>
      </c>
      <c r="Q3489" s="40">
        <f>Table1[[#This Row],[Trended Medicare Pricing for all RHCs]]-Table1[[#This Row],[SumOfSFY23 Estimated Payment 6/13/2022]]</f>
        <v>3235.778527349772</v>
      </c>
      <c r="R3489" s="181">
        <f>Table1[[#This Row],[SumOfUnits]]*Table1[[#This Row],[Actuarial Factor 6/13/22]]</f>
        <v>359.0738587130291</v>
      </c>
    </row>
    <row r="3490" spans="1:18" x14ac:dyDescent="0.2">
      <c r="A3490" s="179" t="s">
        <v>149</v>
      </c>
      <c r="B3490" s="179" t="s">
        <v>691</v>
      </c>
      <c r="C3490" s="179" t="s">
        <v>364</v>
      </c>
      <c r="D3490" s="179" t="s">
        <v>184</v>
      </c>
      <c r="E3490" s="179" t="s">
        <v>790</v>
      </c>
      <c r="F3490" s="37">
        <v>22878.339999999989</v>
      </c>
      <c r="G3490" s="179">
        <v>118</v>
      </c>
      <c r="H3490" s="179">
        <v>118</v>
      </c>
      <c r="I3490" s="37">
        <f>Table1[[#This Row],[SumOfPaid]]*Table1[[#This Row],[Actuarial Factor 6/13/22]]</f>
        <v>47779.077927852843</v>
      </c>
      <c r="J3490" s="33">
        <v>2.0883979313120125</v>
      </c>
      <c r="K3490" s="180" t="s">
        <v>373</v>
      </c>
      <c r="L3490" s="180" t="s">
        <v>805</v>
      </c>
      <c r="M3490" s="181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90" s="181" t="str">
        <f>IFERROR(IF(Table1[[#This Row],[Medicare Rate in CR]]&gt;0,"Y","N"),"N")</f>
        <v>Y</v>
      </c>
      <c r="O3490" s="40">
        <f>Table1[[#This Row],[Medicare Rate in CR]]*Table1[[#This Row],[SumOfUnits]]*Table1[[#This Row],[Actuarial Factor 6/13/22]]</f>
        <v>50619.382650354455</v>
      </c>
      <c r="P349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50619.382650354455</v>
      </c>
      <c r="Q3490" s="40">
        <f>Table1[[#This Row],[Trended Medicare Pricing for all RHCs]]-Table1[[#This Row],[SumOfSFY23 Estimated Payment 6/13/2022]]</f>
        <v>2840.3047225016126</v>
      </c>
      <c r="R3490" s="181">
        <f>Table1[[#This Row],[SumOfUnits]]*Table1[[#This Row],[Actuarial Factor 6/13/22]]</f>
        <v>246.43095589481746</v>
      </c>
    </row>
    <row r="3491" spans="1:18" x14ac:dyDescent="0.2">
      <c r="A3491" s="179" t="s">
        <v>149</v>
      </c>
      <c r="B3491" s="179" t="s">
        <v>691</v>
      </c>
      <c r="C3491" s="179" t="s">
        <v>364</v>
      </c>
      <c r="D3491" s="179" t="s">
        <v>184</v>
      </c>
      <c r="E3491" s="179" t="s">
        <v>789</v>
      </c>
      <c r="F3491" s="37">
        <v>72168.56</v>
      </c>
      <c r="G3491" s="179">
        <v>590</v>
      </c>
      <c r="H3491" s="179">
        <v>371</v>
      </c>
      <c r="I3491" s="37">
        <f>Table1[[#This Row],[SumOfPaid]]*Table1[[#This Row],[Actuarial Factor 6/13/22]]</f>
        <v>105857.72589309856</v>
      </c>
      <c r="J3491" s="33">
        <v>1.4668122225675357</v>
      </c>
      <c r="K3491" s="180" t="s">
        <v>373</v>
      </c>
      <c r="L3491" s="180" t="s">
        <v>805</v>
      </c>
      <c r="M3491" s="181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91" s="181" t="str">
        <f>IFERROR(IF(Table1[[#This Row],[Medicare Rate in CR]]&gt;0,"Y","N"),"N")</f>
        <v>Y</v>
      </c>
      <c r="O3491" s="40">
        <f>Table1[[#This Row],[Medicare Rate in CR]]*Table1[[#This Row],[SumOfUnits]]*Table1[[#This Row],[Actuarial Factor 6/13/22]]</f>
        <v>177765.76019618253</v>
      </c>
      <c r="P349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177765.76019618253</v>
      </c>
      <c r="Q3491" s="40">
        <f>Table1[[#This Row],[Trended Medicare Pricing for all RHCs]]-Table1[[#This Row],[SumOfSFY23 Estimated Payment 6/13/2022]]</f>
        <v>71908.034303083972</v>
      </c>
      <c r="R3491" s="181">
        <f>Table1[[#This Row],[SumOfUnits]]*Table1[[#This Row],[Actuarial Factor 6/13/22]]</f>
        <v>865.41921131484605</v>
      </c>
    </row>
    <row r="3492" spans="1:18" x14ac:dyDescent="0.2">
      <c r="A3492" s="179" t="s">
        <v>149</v>
      </c>
      <c r="B3492" s="179" t="s">
        <v>691</v>
      </c>
      <c r="C3492" s="179" t="s">
        <v>364</v>
      </c>
      <c r="D3492" s="179" t="s">
        <v>184</v>
      </c>
      <c r="E3492" s="179" t="s">
        <v>791</v>
      </c>
      <c r="F3492" s="37">
        <v>2757.71</v>
      </c>
      <c r="G3492" s="179">
        <v>14</v>
      </c>
      <c r="H3492" s="179">
        <v>14</v>
      </c>
      <c r="I3492" s="37">
        <f>Table1[[#This Row],[SumOfPaid]]*Table1[[#This Row],[Actuarial Factor 6/13/22]]</f>
        <v>4258.0592672908924</v>
      </c>
      <c r="J3492" s="33">
        <v>1.5440562159512394</v>
      </c>
      <c r="K3492" s="180" t="s">
        <v>373</v>
      </c>
      <c r="L3492" s="180" t="s">
        <v>805</v>
      </c>
      <c r="M3492" s="181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92" s="181" t="str">
        <f>IFERROR(IF(Table1[[#This Row],[Medicare Rate in CR]]&gt;0,"Y","N"),"N")</f>
        <v>Y</v>
      </c>
      <c r="O3492" s="40">
        <f>Table1[[#This Row],[Medicare Rate in CR]]*Table1[[#This Row],[SumOfUnits]]*Table1[[#This Row],[Actuarial Factor 6/13/22]]</f>
        <v>4440.3042224596165</v>
      </c>
      <c r="P349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4440.3042224596165</v>
      </c>
      <c r="Q3492" s="40">
        <f>Table1[[#This Row],[Trended Medicare Pricing for all RHCs]]-Table1[[#This Row],[SumOfSFY23 Estimated Payment 6/13/2022]]</f>
        <v>182.24495516872412</v>
      </c>
      <c r="R3492" s="181">
        <f>Table1[[#This Row],[SumOfUnits]]*Table1[[#This Row],[Actuarial Factor 6/13/22]]</f>
        <v>21.61678702331735</v>
      </c>
    </row>
    <row r="3493" spans="1:18" x14ac:dyDescent="0.2">
      <c r="A3493" s="179" t="s">
        <v>149</v>
      </c>
      <c r="B3493" s="179" t="s">
        <v>691</v>
      </c>
      <c r="C3493" s="179" t="s">
        <v>364</v>
      </c>
      <c r="D3493" s="179" t="s">
        <v>184</v>
      </c>
      <c r="E3493" s="179" t="s">
        <v>788</v>
      </c>
      <c r="F3493" s="37">
        <v>14560.570000000002</v>
      </c>
      <c r="G3493" s="179">
        <v>74</v>
      </c>
      <c r="H3493" s="179">
        <v>74</v>
      </c>
      <c r="I3493" s="37">
        <f>Table1[[#This Row],[SumOfPaid]]*Table1[[#This Row],[Actuarial Factor 6/13/22]]</f>
        <v>28760.985442897094</v>
      </c>
      <c r="J3493" s="33">
        <v>1.9752650784204939</v>
      </c>
      <c r="K3493" s="180" t="s">
        <v>373</v>
      </c>
      <c r="L3493" s="180" t="s">
        <v>805</v>
      </c>
      <c r="M3493" s="181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93" s="181" t="str">
        <f>IFERROR(IF(Table1[[#This Row],[Medicare Rate in CR]]&gt;0,"Y","N"),"N")</f>
        <v>Y</v>
      </c>
      <c r="O3493" s="40">
        <f>Table1[[#This Row],[Medicare Rate in CR]]*Table1[[#This Row],[SumOfUnits]]*Table1[[#This Row],[Actuarial Factor 6/13/22]]</f>
        <v>30024.700782118172</v>
      </c>
      <c r="P349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30024.700782118172</v>
      </c>
      <c r="Q3493" s="40">
        <f>Table1[[#This Row],[Trended Medicare Pricing for all RHCs]]-Table1[[#This Row],[SumOfSFY23 Estimated Payment 6/13/2022]]</f>
        <v>1263.7153392210785</v>
      </c>
      <c r="R3493" s="181">
        <f>Table1[[#This Row],[SumOfUnits]]*Table1[[#This Row],[Actuarial Factor 6/13/22]]</f>
        <v>146.16961580311656</v>
      </c>
    </row>
    <row r="3494" spans="1:18" x14ac:dyDescent="0.2">
      <c r="A3494" s="179" t="s">
        <v>149</v>
      </c>
      <c r="B3494" s="179" t="s">
        <v>691</v>
      </c>
      <c r="C3494" s="179" t="s">
        <v>364</v>
      </c>
      <c r="D3494" s="179" t="s">
        <v>184</v>
      </c>
      <c r="E3494" s="179" t="s">
        <v>787</v>
      </c>
      <c r="F3494" s="37">
        <v>5106.1500000000005</v>
      </c>
      <c r="G3494" s="179">
        <v>26</v>
      </c>
      <c r="H3494" s="179">
        <v>26</v>
      </c>
      <c r="I3494" s="37">
        <f>Table1[[#This Row],[SumOfPaid]]*Table1[[#This Row],[Actuarial Factor 6/13/22]]</f>
        <v>6356.8305901575231</v>
      </c>
      <c r="J3494" s="33">
        <v>1.2449361241165109</v>
      </c>
      <c r="K3494" s="180" t="s">
        <v>373</v>
      </c>
      <c r="L3494" s="180" t="s">
        <v>805</v>
      </c>
      <c r="M3494" s="181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94" s="181" t="str">
        <f>IFERROR(IF(Table1[[#This Row],[Medicare Rate in CR]]&gt;0,"Y","N"),"N")</f>
        <v>Y</v>
      </c>
      <c r="O3494" s="40">
        <f>Table1[[#This Row],[Medicare Rate in CR]]*Table1[[#This Row],[SumOfUnits]]*Table1[[#This Row],[Actuarial Factor 6/13/22]]</f>
        <v>6648.7805606240845</v>
      </c>
      <c r="P349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6648.7805606240845</v>
      </c>
      <c r="Q3494" s="40">
        <f>Table1[[#This Row],[Trended Medicare Pricing for all RHCs]]-Table1[[#This Row],[SumOfSFY23 Estimated Payment 6/13/2022]]</f>
        <v>291.94997046656135</v>
      </c>
      <c r="R3494" s="181">
        <f>Table1[[#This Row],[SumOfUnits]]*Table1[[#This Row],[Actuarial Factor 6/13/22]]</f>
        <v>32.368339227029281</v>
      </c>
    </row>
    <row r="3495" spans="1:18" x14ac:dyDescent="0.2">
      <c r="A3495" s="179" t="s">
        <v>149</v>
      </c>
      <c r="B3495" s="179" t="s">
        <v>691</v>
      </c>
      <c r="C3495" s="179" t="s">
        <v>364</v>
      </c>
      <c r="D3495" s="179" t="s">
        <v>2</v>
      </c>
      <c r="E3495" s="179" t="s">
        <v>801</v>
      </c>
      <c r="F3495" s="37">
        <v>594.58999999999992</v>
      </c>
      <c r="G3495" s="179">
        <v>3</v>
      </c>
      <c r="H3495" s="179">
        <v>3</v>
      </c>
      <c r="I3495" s="37">
        <f>Table1[[#This Row],[SumOfPaid]]*Table1[[#This Row],[Actuarial Factor 6/13/22]]</f>
        <v>786.80299031370328</v>
      </c>
      <c r="J3495" s="33">
        <v>1.3232697998851366</v>
      </c>
      <c r="K3495" s="180" t="s">
        <v>373</v>
      </c>
      <c r="L3495" s="180" t="s">
        <v>805</v>
      </c>
      <c r="M3495" s="181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95" s="181" t="str">
        <f>IFERROR(IF(Table1[[#This Row],[Medicare Rate in CR]]&gt;0,"Y","N"),"N")</f>
        <v>Y</v>
      </c>
      <c r="O3495" s="40">
        <f>Table1[[#This Row],[Medicare Rate in CR]]*Table1[[#This Row],[SumOfUnits]]*Table1[[#This Row],[Actuarial Factor 6/13/22]]</f>
        <v>815.4385487832177</v>
      </c>
      <c r="P349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815.4385487832177</v>
      </c>
      <c r="Q3495" s="40">
        <f>Table1[[#This Row],[Trended Medicare Pricing for all RHCs]]-Table1[[#This Row],[SumOfSFY23 Estimated Payment 6/13/2022]]</f>
        <v>28.635558469514422</v>
      </c>
      <c r="R3495" s="181">
        <f>Table1[[#This Row],[SumOfUnits]]*Table1[[#This Row],[Actuarial Factor 6/13/22]]</f>
        <v>3.9698093996554098</v>
      </c>
    </row>
    <row r="3496" spans="1:18" x14ac:dyDescent="0.2">
      <c r="A3496" s="179" t="s">
        <v>149</v>
      </c>
      <c r="B3496" s="179" t="s">
        <v>691</v>
      </c>
      <c r="C3496" s="179" t="s">
        <v>364</v>
      </c>
      <c r="D3496" s="179" t="s">
        <v>2</v>
      </c>
      <c r="E3496" s="179" t="s">
        <v>798</v>
      </c>
      <c r="F3496" s="37">
        <v>850.02</v>
      </c>
      <c r="G3496" s="179">
        <v>6</v>
      </c>
      <c r="H3496" s="179">
        <v>6</v>
      </c>
      <c r="I3496" s="37">
        <f>Table1[[#This Row],[SumOfPaid]]*Table1[[#This Row],[Actuarial Factor 6/13/22]]</f>
        <v>1250.032783670189</v>
      </c>
      <c r="J3496" s="33">
        <v>1.4705922021484072</v>
      </c>
      <c r="K3496" s="180" t="s">
        <v>373</v>
      </c>
      <c r="L3496" s="180" t="s">
        <v>805</v>
      </c>
      <c r="M3496" s="181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96" s="181" t="str">
        <f>IFERROR(IF(Table1[[#This Row],[Medicare Rate in CR]]&gt;0,"Y","N"),"N")</f>
        <v>Y</v>
      </c>
      <c r="O3496" s="40">
        <f>Table1[[#This Row],[Medicare Rate in CR]]*Table1[[#This Row],[SumOfUnits]]*Table1[[#This Row],[Actuarial Factor 6/13/22]]</f>
        <v>1812.4460654598261</v>
      </c>
      <c r="P349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1812.4460654598261</v>
      </c>
      <c r="Q3496" s="40">
        <f>Table1[[#This Row],[Trended Medicare Pricing for all RHCs]]-Table1[[#This Row],[SumOfSFY23 Estimated Payment 6/13/2022]]</f>
        <v>562.41328178963704</v>
      </c>
      <c r="R3496" s="181">
        <f>Table1[[#This Row],[SumOfUnits]]*Table1[[#This Row],[Actuarial Factor 6/13/22]]</f>
        <v>8.8235532128904435</v>
      </c>
    </row>
    <row r="3497" spans="1:18" x14ac:dyDescent="0.2">
      <c r="A3497" s="179" t="s">
        <v>149</v>
      </c>
      <c r="B3497" s="179" t="s">
        <v>691</v>
      </c>
      <c r="C3497" s="179" t="s">
        <v>364</v>
      </c>
      <c r="D3497" s="179" t="s">
        <v>2</v>
      </c>
      <c r="E3497" s="179" t="s">
        <v>799</v>
      </c>
      <c r="F3497" s="37">
        <v>1980.72</v>
      </c>
      <c r="G3497" s="179">
        <v>10</v>
      </c>
      <c r="H3497" s="179">
        <v>10</v>
      </c>
      <c r="I3497" s="37">
        <f>Table1[[#This Row],[SumOfPaid]]*Table1[[#This Row],[Actuarial Factor 6/13/22]]</f>
        <v>2452.5307608688545</v>
      </c>
      <c r="J3497" s="33">
        <v>1.2382016442853379</v>
      </c>
      <c r="K3497" s="180" t="s">
        <v>373</v>
      </c>
      <c r="L3497" s="180" t="s">
        <v>805</v>
      </c>
      <c r="M3497" s="181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97" s="181" t="str">
        <f>IFERROR(IF(Table1[[#This Row],[Medicare Rate in CR]]&gt;0,"Y","N"),"N")</f>
        <v>Y</v>
      </c>
      <c r="O3497" s="40">
        <f>Table1[[#This Row],[Medicare Rate in CR]]*Table1[[#This Row],[SumOfUnits]]*Table1[[#This Row],[Actuarial Factor 6/13/22]]</f>
        <v>2543.3899975265122</v>
      </c>
      <c r="P349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2543.3899975265122</v>
      </c>
      <c r="Q3497" s="40">
        <f>Table1[[#This Row],[Trended Medicare Pricing for all RHCs]]-Table1[[#This Row],[SumOfSFY23 Estimated Payment 6/13/2022]]</f>
        <v>90.859236657657675</v>
      </c>
      <c r="R3497" s="181">
        <f>Table1[[#This Row],[SumOfUnits]]*Table1[[#This Row],[Actuarial Factor 6/13/22]]</f>
        <v>12.382016442853379</v>
      </c>
    </row>
    <row r="3498" spans="1:18" x14ac:dyDescent="0.2">
      <c r="A3498" s="179" t="s">
        <v>149</v>
      </c>
      <c r="B3498" s="179" t="s">
        <v>691</v>
      </c>
      <c r="C3498" s="179" t="s">
        <v>364</v>
      </c>
      <c r="D3498" s="179" t="s">
        <v>185</v>
      </c>
      <c r="E3498" s="179" t="s">
        <v>797</v>
      </c>
      <c r="F3498" s="37">
        <v>3942.74</v>
      </c>
      <c r="G3498" s="179">
        <v>20</v>
      </c>
      <c r="H3498" s="179">
        <v>20</v>
      </c>
      <c r="I3498" s="37">
        <f>Table1[[#This Row],[SumOfPaid]]*Table1[[#This Row],[Actuarial Factor 6/13/22]]</f>
        <v>3293.8994873223105</v>
      </c>
      <c r="J3498" s="33">
        <v>0.83543411113142396</v>
      </c>
      <c r="K3498" s="180" t="s">
        <v>373</v>
      </c>
      <c r="L3498" s="180" t="s">
        <v>805</v>
      </c>
      <c r="M3498" s="181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98" s="181" t="str">
        <f>IFERROR(IF(Table1[[#This Row],[Medicare Rate in CR]]&gt;0,"Y","N"),"N")</f>
        <v>Y</v>
      </c>
      <c r="O3498" s="40">
        <f>Table1[[#This Row],[Medicare Rate in CR]]*Table1[[#This Row],[SumOfUnits]]*Table1[[#This Row],[Actuarial Factor 6/13/22]]</f>
        <v>3432.130415350116</v>
      </c>
      <c r="P349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3432.130415350116</v>
      </c>
      <c r="Q3498" s="40">
        <f>Table1[[#This Row],[Trended Medicare Pricing for all RHCs]]-Table1[[#This Row],[SumOfSFY23 Estimated Payment 6/13/2022]]</f>
        <v>138.23092802780548</v>
      </c>
      <c r="R3498" s="181">
        <f>Table1[[#This Row],[SumOfUnits]]*Table1[[#This Row],[Actuarial Factor 6/13/22]]</f>
        <v>16.708682222628479</v>
      </c>
    </row>
    <row r="3499" spans="1:18" x14ac:dyDescent="0.2">
      <c r="A3499" s="179" t="s">
        <v>149</v>
      </c>
      <c r="B3499" s="179" t="s">
        <v>691</v>
      </c>
      <c r="C3499" s="179" t="s">
        <v>364</v>
      </c>
      <c r="D3499" s="179" t="s">
        <v>185</v>
      </c>
      <c r="E3499" s="179" t="s">
        <v>796</v>
      </c>
      <c r="F3499" s="37">
        <v>3749.5299999999997</v>
      </c>
      <c r="G3499" s="179">
        <v>19</v>
      </c>
      <c r="H3499" s="179">
        <v>19</v>
      </c>
      <c r="I3499" s="37">
        <f>Table1[[#This Row],[SumOfPaid]]*Table1[[#This Row],[Actuarial Factor 6/13/22]]</f>
        <v>3731.9811784038634</v>
      </c>
      <c r="J3499" s="33">
        <v>0.99531972764689536</v>
      </c>
      <c r="K3499" s="180" t="s">
        <v>373</v>
      </c>
      <c r="L3499" s="180" t="s">
        <v>805</v>
      </c>
      <c r="M3499" s="181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499" s="181" t="str">
        <f>IFERROR(IF(Table1[[#This Row],[Medicare Rate in CR]]&gt;0,"Y","N"),"N")</f>
        <v>Y</v>
      </c>
      <c r="O3499" s="40">
        <f>Table1[[#This Row],[Medicare Rate in CR]]*Table1[[#This Row],[SumOfUnits]]*Table1[[#This Row],[Actuarial Factor 6/13/22]]</f>
        <v>3884.5238798630267</v>
      </c>
      <c r="P349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3884.5238798630267</v>
      </c>
      <c r="Q3499" s="40">
        <f>Table1[[#This Row],[Trended Medicare Pricing for all RHCs]]-Table1[[#This Row],[SumOfSFY23 Estimated Payment 6/13/2022]]</f>
        <v>152.54270145916325</v>
      </c>
      <c r="R3499" s="181">
        <f>Table1[[#This Row],[SumOfUnits]]*Table1[[#This Row],[Actuarial Factor 6/13/22]]</f>
        <v>18.911074825291013</v>
      </c>
    </row>
    <row r="3500" spans="1:18" x14ac:dyDescent="0.2">
      <c r="A3500" s="179" t="s">
        <v>149</v>
      </c>
      <c r="B3500" s="179" t="s">
        <v>691</v>
      </c>
      <c r="C3500" s="179" t="s">
        <v>364</v>
      </c>
      <c r="D3500" s="179" t="s">
        <v>185</v>
      </c>
      <c r="E3500" s="179" t="s">
        <v>795</v>
      </c>
      <c r="F3500" s="37">
        <v>26269.770000000004</v>
      </c>
      <c r="G3500" s="179">
        <v>135</v>
      </c>
      <c r="H3500" s="179">
        <v>135</v>
      </c>
      <c r="I3500" s="37">
        <f>Table1[[#This Row],[SumOfPaid]]*Table1[[#This Row],[Actuarial Factor 6/13/22]]</f>
        <v>30558.692903140625</v>
      </c>
      <c r="J3500" s="33">
        <v>1.1632645776168051</v>
      </c>
      <c r="K3500" s="180" t="s">
        <v>373</v>
      </c>
      <c r="L3500" s="180" t="s">
        <v>805</v>
      </c>
      <c r="M3500" s="181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500" s="181" t="str">
        <f>IFERROR(IF(Table1[[#This Row],[Medicare Rate in CR]]&gt;0,"Y","N"),"N")</f>
        <v>Y</v>
      </c>
      <c r="O3500" s="40">
        <f>Table1[[#This Row],[Medicare Rate in CR]]*Table1[[#This Row],[SumOfUnits]]*Table1[[#This Row],[Actuarial Factor 6/13/22]]</f>
        <v>32257.73387991617</v>
      </c>
      <c r="P350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32257.73387991617</v>
      </c>
      <c r="Q3500" s="40">
        <f>Table1[[#This Row],[Trended Medicare Pricing for all RHCs]]-Table1[[#This Row],[SumOfSFY23 Estimated Payment 6/13/2022]]</f>
        <v>1699.0409767755446</v>
      </c>
      <c r="R3500" s="181">
        <f>Table1[[#This Row],[SumOfUnits]]*Table1[[#This Row],[Actuarial Factor 6/13/22]]</f>
        <v>157.0407179782687</v>
      </c>
    </row>
    <row r="3501" spans="1:18" x14ac:dyDescent="0.2">
      <c r="A3501" s="179" t="s">
        <v>149</v>
      </c>
      <c r="B3501" s="179" t="s">
        <v>691</v>
      </c>
      <c r="C3501" s="179" t="s">
        <v>249</v>
      </c>
      <c r="D3501" s="179" t="s">
        <v>184</v>
      </c>
      <c r="E3501" s="179" t="s">
        <v>788</v>
      </c>
      <c r="F3501" s="37">
        <v>388.08</v>
      </c>
      <c r="G3501" s="179">
        <v>2</v>
      </c>
      <c r="H3501" s="179">
        <v>2</v>
      </c>
      <c r="I3501" s="37">
        <f>Table1[[#This Row],[SumOfPaid]]*Table1[[#This Row],[Actuarial Factor 6/13/22]]</f>
        <v>781.71747086855521</v>
      </c>
      <c r="J3501" s="33">
        <v>2.0143204258620782</v>
      </c>
      <c r="K3501" s="180" t="s">
        <v>373</v>
      </c>
      <c r="L3501" s="180" t="s">
        <v>805</v>
      </c>
      <c r="M3501" s="181">
        <f>IFERROR(INDEX(FreeStand_MedicareCRs!E:E,MATCH(Table1[[#This Row],[Medicare Number]],FreeStand_MedicareCRs!A:A,0)),INDEX(HospitalBased_Mdcr_Rates!G:G,MATCH(Table1[[#This Row],[Medicare Number]],HospitalBased_Mdcr_Rates!E:E,0)))</f>
        <v>205.41</v>
      </c>
      <c r="N3501" s="181" t="str">
        <f>IFERROR(IF(Table1[[#This Row],[Medicare Rate in CR]]&gt;0,"Y","N"),"N")</f>
        <v>Y</v>
      </c>
      <c r="O3501" s="40">
        <f>Table1[[#This Row],[Medicare Rate in CR]]*Table1[[#This Row],[SumOfUnits]]*Table1[[#This Row],[Actuarial Factor 6/13/22]]</f>
        <v>827.52311735265891</v>
      </c>
      <c r="P350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827.52311735265891</v>
      </c>
      <c r="Q3501" s="40">
        <f>Table1[[#This Row],[Trended Medicare Pricing for all RHCs]]-Table1[[#This Row],[SumOfSFY23 Estimated Payment 6/13/2022]]</f>
        <v>45.805646484103704</v>
      </c>
      <c r="R3501" s="181">
        <f>Table1[[#This Row],[SumOfUnits]]*Table1[[#This Row],[Actuarial Factor 6/13/22]]</f>
        <v>4.0286408517241563</v>
      </c>
    </row>
    <row r="3502" spans="1:18" x14ac:dyDescent="0.2">
      <c r="A3502" s="179" t="s">
        <v>150</v>
      </c>
      <c r="B3502" s="179" t="s">
        <v>634</v>
      </c>
      <c r="C3502" s="179" t="s">
        <v>421</v>
      </c>
      <c r="D3502" s="179" t="s">
        <v>185</v>
      </c>
      <c r="E3502" s="179" t="s">
        <v>795</v>
      </c>
      <c r="F3502" s="37">
        <v>137.31</v>
      </c>
      <c r="G3502" s="179">
        <v>1</v>
      </c>
      <c r="H3502" s="179">
        <v>1</v>
      </c>
      <c r="I3502" s="37">
        <f>Table1[[#This Row],[SumOfPaid]]*Table1[[#This Row],[Actuarial Factor 6/13/22]]</f>
        <v>158.91167437102001</v>
      </c>
      <c r="J3502" s="33">
        <v>1.1573204746269028</v>
      </c>
      <c r="K3502" s="180" t="s">
        <v>276</v>
      </c>
      <c r="L3502" s="180" t="s">
        <v>805</v>
      </c>
      <c r="M3502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02" s="181" t="str">
        <f>IFERROR(IF(Table1[[#This Row],[Medicare Rate in CR]]&gt;0,"Y","N"),"N")</f>
        <v>Y</v>
      </c>
      <c r="O3502" s="40">
        <f>Table1[[#This Row],[Medicare Rate in CR]]*Table1[[#This Row],[SumOfUnits]]*Table1[[#This Row],[Actuarial Factor 6/13/22]]</f>
        <v>289.61944877538241</v>
      </c>
      <c r="P350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289.61944877538241</v>
      </c>
      <c r="Q3502" s="40">
        <f>Table1[[#This Row],[Trended Medicare Pricing for all RHCs]]-Table1[[#This Row],[SumOfSFY23 Estimated Payment 6/13/2022]]</f>
        <v>130.7077744043624</v>
      </c>
      <c r="R3502" s="181">
        <f>Table1[[#This Row],[SumOfUnits]]*Table1[[#This Row],[Actuarial Factor 6/13/22]]</f>
        <v>1.1573204746269028</v>
      </c>
    </row>
    <row r="3503" spans="1:18" x14ac:dyDescent="0.2">
      <c r="A3503" s="179" t="s">
        <v>150</v>
      </c>
      <c r="B3503" s="179" t="s">
        <v>634</v>
      </c>
      <c r="C3503" s="179" t="s">
        <v>426</v>
      </c>
      <c r="D3503" s="179" t="s">
        <v>184</v>
      </c>
      <c r="E3503" s="179" t="s">
        <v>786</v>
      </c>
      <c r="F3503" s="37">
        <v>137.31</v>
      </c>
      <c r="G3503" s="179">
        <v>1</v>
      </c>
      <c r="H3503" s="179">
        <v>1</v>
      </c>
      <c r="I3503" s="37">
        <f>Table1[[#This Row],[SumOfPaid]]*Table1[[#This Row],[Actuarial Factor 6/13/22]]</f>
        <v>196.06298589571628</v>
      </c>
      <c r="J3503" s="33">
        <v>1.4278857031222509</v>
      </c>
      <c r="K3503" s="180" t="s">
        <v>276</v>
      </c>
      <c r="L3503" s="180" t="s">
        <v>805</v>
      </c>
      <c r="M3503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03" s="181" t="str">
        <f>IFERROR(IF(Table1[[#This Row],[Medicare Rate in CR]]&gt;0,"Y","N"),"N")</f>
        <v>Y</v>
      </c>
      <c r="O3503" s="40">
        <f>Table1[[#This Row],[Medicare Rate in CR]]*Table1[[#This Row],[SumOfUnits]]*Table1[[#This Row],[Actuarial Factor 6/13/22]]</f>
        <v>357.32839720634331</v>
      </c>
      <c r="P350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357.32839720634331</v>
      </c>
      <c r="Q3503" s="40">
        <f>Table1[[#This Row],[Trended Medicare Pricing for all RHCs]]-Table1[[#This Row],[SumOfSFY23 Estimated Payment 6/13/2022]]</f>
        <v>161.26541131062703</v>
      </c>
      <c r="R3503" s="181">
        <f>Table1[[#This Row],[SumOfUnits]]*Table1[[#This Row],[Actuarial Factor 6/13/22]]</f>
        <v>1.4278857031222509</v>
      </c>
    </row>
    <row r="3504" spans="1:18" x14ac:dyDescent="0.2">
      <c r="A3504" s="179" t="s">
        <v>150</v>
      </c>
      <c r="B3504" s="179" t="s">
        <v>634</v>
      </c>
      <c r="C3504" s="179" t="s">
        <v>408</v>
      </c>
      <c r="D3504" s="179" t="s">
        <v>184</v>
      </c>
      <c r="E3504" s="179" t="s">
        <v>786</v>
      </c>
      <c r="F3504" s="37">
        <v>139.37</v>
      </c>
      <c r="G3504" s="179">
        <v>1</v>
      </c>
      <c r="H3504" s="179">
        <v>1</v>
      </c>
      <c r="I3504" s="37">
        <f>Table1[[#This Row],[SumOfPaid]]*Table1[[#This Row],[Actuarial Factor 6/13/22]]</f>
        <v>188.04253194167003</v>
      </c>
      <c r="J3504" s="33">
        <v>1.3492324886393774</v>
      </c>
      <c r="K3504" s="180" t="s">
        <v>276</v>
      </c>
      <c r="L3504" s="180" t="s">
        <v>805</v>
      </c>
      <c r="M3504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04" s="181" t="str">
        <f>IFERROR(IF(Table1[[#This Row],[Medicare Rate in CR]]&gt;0,"Y","N"),"N")</f>
        <v>Y</v>
      </c>
      <c r="O3504" s="40">
        <f>Table1[[#This Row],[Medicare Rate in CR]]*Table1[[#This Row],[SumOfUnits]]*Table1[[#This Row],[Actuarial Factor 6/13/22]]</f>
        <v>337.64543028200421</v>
      </c>
      <c r="P350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337.64543028200421</v>
      </c>
      <c r="Q3504" s="40">
        <f>Table1[[#This Row],[Trended Medicare Pricing for all RHCs]]-Table1[[#This Row],[SumOfSFY23 Estimated Payment 6/13/2022]]</f>
        <v>149.60289834033418</v>
      </c>
      <c r="R3504" s="181">
        <f>Table1[[#This Row],[SumOfUnits]]*Table1[[#This Row],[Actuarial Factor 6/13/22]]</f>
        <v>1.3492324886393774</v>
      </c>
    </row>
    <row r="3505" spans="1:18" x14ac:dyDescent="0.2">
      <c r="A3505" s="179" t="s">
        <v>150</v>
      </c>
      <c r="B3505" s="179" t="s">
        <v>634</v>
      </c>
      <c r="C3505" s="179" t="s">
        <v>408</v>
      </c>
      <c r="D3505" s="179" t="s">
        <v>184</v>
      </c>
      <c r="E3505" s="179" t="s">
        <v>787</v>
      </c>
      <c r="F3505" s="37">
        <v>139.37</v>
      </c>
      <c r="G3505" s="179">
        <v>1</v>
      </c>
      <c r="H3505" s="179">
        <v>1</v>
      </c>
      <c r="I3505" s="37">
        <f>Table1[[#This Row],[SumOfPaid]]*Table1[[#This Row],[Actuarial Factor 6/13/22]]</f>
        <v>181.76971650575496</v>
      </c>
      <c r="J3505" s="33">
        <v>1.3042241264673526</v>
      </c>
      <c r="K3505" s="180" t="s">
        <v>276</v>
      </c>
      <c r="L3505" s="180" t="s">
        <v>805</v>
      </c>
      <c r="M3505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05" s="181" t="str">
        <f>IFERROR(IF(Table1[[#This Row],[Medicare Rate in CR]]&gt;0,"Y","N"),"N")</f>
        <v>Y</v>
      </c>
      <c r="O3505" s="40">
        <f>Table1[[#This Row],[Medicare Rate in CR]]*Table1[[#This Row],[SumOfUnits]]*Table1[[#This Row],[Actuarial Factor 6/13/22]]</f>
        <v>326.38208764845501</v>
      </c>
      <c r="P350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326.38208764845501</v>
      </c>
      <c r="Q3505" s="40">
        <f>Table1[[#This Row],[Trended Medicare Pricing for all RHCs]]-Table1[[#This Row],[SumOfSFY23 Estimated Payment 6/13/2022]]</f>
        <v>144.61237114270006</v>
      </c>
      <c r="R3505" s="181">
        <f>Table1[[#This Row],[SumOfUnits]]*Table1[[#This Row],[Actuarial Factor 6/13/22]]</f>
        <v>1.3042241264673526</v>
      </c>
    </row>
    <row r="3506" spans="1:18" x14ac:dyDescent="0.2">
      <c r="A3506" s="179" t="s">
        <v>150</v>
      </c>
      <c r="B3506" s="179" t="s">
        <v>634</v>
      </c>
      <c r="C3506" s="179" t="s">
        <v>423</v>
      </c>
      <c r="D3506" s="179" t="s">
        <v>184</v>
      </c>
      <c r="E3506" s="179" t="s">
        <v>792</v>
      </c>
      <c r="F3506" s="37">
        <v>12460.9</v>
      </c>
      <c r="G3506" s="179">
        <v>90</v>
      </c>
      <c r="H3506" s="179">
        <v>90</v>
      </c>
      <c r="I3506" s="37">
        <f>Table1[[#This Row],[SumOfPaid]]*Table1[[#This Row],[Actuarial Factor 6/13/22]]</f>
        <v>17444.988328659878</v>
      </c>
      <c r="J3506" s="33">
        <v>1.3999781980964359</v>
      </c>
      <c r="K3506" s="180" t="s">
        <v>276</v>
      </c>
      <c r="L3506" s="180" t="s">
        <v>805</v>
      </c>
      <c r="M3506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06" s="181" t="str">
        <f>IFERROR(IF(Table1[[#This Row],[Medicare Rate in CR]]&gt;0,"Y","N"),"N")</f>
        <v>Y</v>
      </c>
      <c r="O3506" s="40">
        <f>Table1[[#This Row],[Medicare Rate in CR]]*Table1[[#This Row],[SumOfUnits]]*Table1[[#This Row],[Actuarial Factor 6/13/22]]</f>
        <v>31531.008966626978</v>
      </c>
      <c r="P350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31531.008966626978</v>
      </c>
      <c r="Q3506" s="40">
        <f>Table1[[#This Row],[Trended Medicare Pricing for all RHCs]]-Table1[[#This Row],[SumOfSFY23 Estimated Payment 6/13/2022]]</f>
        <v>14086.0206379671</v>
      </c>
      <c r="R3506" s="181">
        <f>Table1[[#This Row],[SumOfUnits]]*Table1[[#This Row],[Actuarial Factor 6/13/22]]</f>
        <v>125.99803782867923</v>
      </c>
    </row>
    <row r="3507" spans="1:18" x14ac:dyDescent="0.2">
      <c r="A3507" s="179" t="s">
        <v>150</v>
      </c>
      <c r="B3507" s="179" t="s">
        <v>634</v>
      </c>
      <c r="C3507" s="179" t="s">
        <v>423</v>
      </c>
      <c r="D3507" s="179" t="s">
        <v>184</v>
      </c>
      <c r="E3507" s="179" t="s">
        <v>786</v>
      </c>
      <c r="F3507" s="37">
        <v>200132.14000000031</v>
      </c>
      <c r="G3507" s="179">
        <v>1465</v>
      </c>
      <c r="H3507" s="179">
        <v>1465</v>
      </c>
      <c r="I3507" s="37">
        <f>Table1[[#This Row],[SumOfPaid]]*Table1[[#This Row],[Actuarial Factor 6/13/22]]</f>
        <v>299724.1862371192</v>
      </c>
      <c r="J3507" s="33">
        <v>1.4976314460891627</v>
      </c>
      <c r="K3507" s="180" t="s">
        <v>276</v>
      </c>
      <c r="L3507" s="180" t="s">
        <v>805</v>
      </c>
      <c r="M3507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07" s="181" t="str">
        <f>IFERROR(IF(Table1[[#This Row],[Medicare Rate in CR]]&gt;0,"Y","N"),"N")</f>
        <v>Y</v>
      </c>
      <c r="O3507" s="40">
        <f>Table1[[#This Row],[Medicare Rate in CR]]*Table1[[#This Row],[SumOfUnits]]*Table1[[#This Row],[Actuarial Factor 6/13/22]]</f>
        <v>549056.02464728593</v>
      </c>
      <c r="P350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549056.02464728593</v>
      </c>
      <c r="Q3507" s="40">
        <f>Table1[[#This Row],[Trended Medicare Pricing for all RHCs]]-Table1[[#This Row],[SumOfSFY23 Estimated Payment 6/13/2022]]</f>
        <v>249331.83841016673</v>
      </c>
      <c r="R3507" s="181">
        <f>Table1[[#This Row],[SumOfUnits]]*Table1[[#This Row],[Actuarial Factor 6/13/22]]</f>
        <v>2194.0300685206234</v>
      </c>
    </row>
    <row r="3508" spans="1:18" x14ac:dyDescent="0.2">
      <c r="A3508" s="179" t="s">
        <v>150</v>
      </c>
      <c r="B3508" s="179" t="s">
        <v>634</v>
      </c>
      <c r="C3508" s="179" t="s">
        <v>423</v>
      </c>
      <c r="D3508" s="179" t="s">
        <v>184</v>
      </c>
      <c r="E3508" s="179" t="s">
        <v>790</v>
      </c>
      <c r="F3508" s="37">
        <v>67817.899999999994</v>
      </c>
      <c r="G3508" s="179">
        <v>497</v>
      </c>
      <c r="H3508" s="179">
        <v>497</v>
      </c>
      <c r="I3508" s="37">
        <f>Table1[[#This Row],[SumOfPaid]]*Table1[[#This Row],[Actuarial Factor 6/13/22]]</f>
        <v>141920.0045158854</v>
      </c>
      <c r="J3508" s="33">
        <v>2.0926629181364422</v>
      </c>
      <c r="K3508" s="180" t="s">
        <v>276</v>
      </c>
      <c r="L3508" s="180" t="s">
        <v>805</v>
      </c>
      <c r="M3508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08" s="181" t="str">
        <f>IFERROR(IF(Table1[[#This Row],[Medicare Rate in CR]]&gt;0,"Y","N"),"N")</f>
        <v>Y</v>
      </c>
      <c r="O3508" s="40">
        <f>Table1[[#This Row],[Medicare Rate in CR]]*Table1[[#This Row],[SumOfUnits]]*Table1[[#This Row],[Actuarial Factor 6/13/22]]</f>
        <v>260273.38094603139</v>
      </c>
      <c r="P350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260273.38094603139</v>
      </c>
      <c r="Q3508" s="40">
        <f>Table1[[#This Row],[Trended Medicare Pricing for all RHCs]]-Table1[[#This Row],[SumOfSFY23 Estimated Payment 6/13/2022]]</f>
        <v>118353.37643014599</v>
      </c>
      <c r="R3508" s="181">
        <f>Table1[[#This Row],[SumOfUnits]]*Table1[[#This Row],[Actuarial Factor 6/13/22]]</f>
        <v>1040.0534703138119</v>
      </c>
    </row>
    <row r="3509" spans="1:18" x14ac:dyDescent="0.2">
      <c r="A3509" s="179" t="s">
        <v>150</v>
      </c>
      <c r="B3509" s="179" t="s">
        <v>634</v>
      </c>
      <c r="C3509" s="179" t="s">
        <v>423</v>
      </c>
      <c r="D3509" s="179" t="s">
        <v>184</v>
      </c>
      <c r="E3509" s="179" t="s">
        <v>793</v>
      </c>
      <c r="F3509" s="37">
        <v>1375.1599999999999</v>
      </c>
      <c r="G3509" s="179">
        <v>10</v>
      </c>
      <c r="H3509" s="179">
        <v>10</v>
      </c>
      <c r="I3509" s="37">
        <f>Table1[[#This Row],[SumOfPaid]]*Table1[[#This Row],[Actuarial Factor 6/13/22]]</f>
        <v>2877.7463385045094</v>
      </c>
      <c r="J3509" s="33">
        <v>2.0926629181364422</v>
      </c>
      <c r="K3509" s="180" t="s">
        <v>276</v>
      </c>
      <c r="L3509" s="180" t="s">
        <v>805</v>
      </c>
      <c r="M3509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09" s="181" t="str">
        <f>IFERROR(IF(Table1[[#This Row],[Medicare Rate in CR]]&gt;0,"Y","N"),"N")</f>
        <v>Y</v>
      </c>
      <c r="O3509" s="40">
        <f>Table1[[#This Row],[Medicare Rate in CR]]*Table1[[#This Row],[SumOfUnits]]*Table1[[#This Row],[Actuarial Factor 6/13/22]]</f>
        <v>5236.8889526364464</v>
      </c>
      <c r="P350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5236.8889526364464</v>
      </c>
      <c r="Q3509" s="40">
        <f>Table1[[#This Row],[Trended Medicare Pricing for all RHCs]]-Table1[[#This Row],[SumOfSFY23 Estimated Payment 6/13/2022]]</f>
        <v>2359.1426141319371</v>
      </c>
      <c r="R3509" s="181">
        <f>Table1[[#This Row],[SumOfUnits]]*Table1[[#This Row],[Actuarial Factor 6/13/22]]</f>
        <v>20.926629181364422</v>
      </c>
    </row>
    <row r="3510" spans="1:18" x14ac:dyDescent="0.2">
      <c r="A3510" s="179" t="s">
        <v>150</v>
      </c>
      <c r="B3510" s="179" t="s">
        <v>634</v>
      </c>
      <c r="C3510" s="179" t="s">
        <v>423</v>
      </c>
      <c r="D3510" s="179" t="s">
        <v>184</v>
      </c>
      <c r="E3510" s="179" t="s">
        <v>789</v>
      </c>
      <c r="F3510" s="37">
        <v>176876.80000000042</v>
      </c>
      <c r="G3510" s="179">
        <v>1292</v>
      </c>
      <c r="H3510" s="179">
        <v>1292</v>
      </c>
      <c r="I3510" s="37">
        <f>Table1[[#This Row],[SumOfPaid]]*Table1[[#This Row],[Actuarial Factor 6/13/22]]</f>
        <v>268052.46899622423</v>
      </c>
      <c r="J3510" s="33">
        <v>1.5154755682838199</v>
      </c>
      <c r="K3510" s="180" t="s">
        <v>276</v>
      </c>
      <c r="L3510" s="180" t="s">
        <v>805</v>
      </c>
      <c r="M3510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10" s="181" t="str">
        <f>IFERROR(IF(Table1[[#This Row],[Medicare Rate in CR]]&gt;0,"Y","N"),"N")</f>
        <v>Y</v>
      </c>
      <c r="O3510" s="40">
        <f>Table1[[#This Row],[Medicare Rate in CR]]*Table1[[#This Row],[SumOfUnits]]*Table1[[#This Row],[Actuarial Factor 6/13/22]]</f>
        <v>489988.1071642295</v>
      </c>
      <c r="P351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489988.1071642295</v>
      </c>
      <c r="Q3510" s="40">
        <f>Table1[[#This Row],[Trended Medicare Pricing for all RHCs]]-Table1[[#This Row],[SumOfSFY23 Estimated Payment 6/13/2022]]</f>
        <v>221935.63816800527</v>
      </c>
      <c r="R3510" s="181">
        <f>Table1[[#This Row],[SumOfUnits]]*Table1[[#This Row],[Actuarial Factor 6/13/22]]</f>
        <v>1957.9944342226954</v>
      </c>
    </row>
    <row r="3511" spans="1:18" x14ac:dyDescent="0.2">
      <c r="A3511" s="179" t="s">
        <v>150</v>
      </c>
      <c r="B3511" s="179" t="s">
        <v>634</v>
      </c>
      <c r="C3511" s="179" t="s">
        <v>423</v>
      </c>
      <c r="D3511" s="179" t="s">
        <v>184</v>
      </c>
      <c r="E3511" s="179" t="s">
        <v>791</v>
      </c>
      <c r="F3511" s="37">
        <v>139759.64000000022</v>
      </c>
      <c r="G3511" s="179">
        <v>1026</v>
      </c>
      <c r="H3511" s="179">
        <v>1026</v>
      </c>
      <c r="I3511" s="37">
        <f>Table1[[#This Row],[SumOfPaid]]*Table1[[#This Row],[Actuarial Factor 6/13/22]]</f>
        <v>225528.48123354881</v>
      </c>
      <c r="J3511" s="33">
        <v>1.6136881952010498</v>
      </c>
      <c r="K3511" s="180" t="s">
        <v>276</v>
      </c>
      <c r="L3511" s="180" t="s">
        <v>805</v>
      </c>
      <c r="M3511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11" s="181" t="str">
        <f>IFERROR(IF(Table1[[#This Row],[Medicare Rate in CR]]&gt;0,"Y","N"),"N")</f>
        <v>Y</v>
      </c>
      <c r="O3511" s="40">
        <f>Table1[[#This Row],[Medicare Rate in CR]]*Table1[[#This Row],[SumOfUnits]]*Table1[[#This Row],[Actuarial Factor 6/13/22]]</f>
        <v>414324.93309113831</v>
      </c>
      <c r="P351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414324.93309113831</v>
      </c>
      <c r="Q3511" s="40">
        <f>Table1[[#This Row],[Trended Medicare Pricing for all RHCs]]-Table1[[#This Row],[SumOfSFY23 Estimated Payment 6/13/2022]]</f>
        <v>188796.45185758951</v>
      </c>
      <c r="R3511" s="181">
        <f>Table1[[#This Row],[SumOfUnits]]*Table1[[#This Row],[Actuarial Factor 6/13/22]]</f>
        <v>1655.644088276277</v>
      </c>
    </row>
    <row r="3512" spans="1:18" x14ac:dyDescent="0.2">
      <c r="A3512" s="179" t="s">
        <v>150</v>
      </c>
      <c r="B3512" s="179" t="s">
        <v>634</v>
      </c>
      <c r="C3512" s="179" t="s">
        <v>423</v>
      </c>
      <c r="D3512" s="179" t="s">
        <v>184</v>
      </c>
      <c r="E3512" s="179" t="s">
        <v>788</v>
      </c>
      <c r="F3512" s="37">
        <v>38738.35000000002</v>
      </c>
      <c r="G3512" s="179">
        <v>281</v>
      </c>
      <c r="H3512" s="179">
        <v>281</v>
      </c>
      <c r="I3512" s="37">
        <f>Table1[[#This Row],[SumOfPaid]]*Table1[[#This Row],[Actuarial Factor 6/13/22]]</f>
        <v>76110.580500714466</v>
      </c>
      <c r="J3512" s="33">
        <v>1.9647347009027081</v>
      </c>
      <c r="K3512" s="180" t="s">
        <v>276</v>
      </c>
      <c r="L3512" s="180" t="s">
        <v>805</v>
      </c>
      <c r="M3512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12" s="181" t="str">
        <f>IFERROR(IF(Table1[[#This Row],[Medicare Rate in CR]]&gt;0,"Y","N"),"N")</f>
        <v>Y</v>
      </c>
      <c r="O3512" s="40">
        <f>Table1[[#This Row],[Medicare Rate in CR]]*Table1[[#This Row],[SumOfUnits]]*Table1[[#This Row],[Actuarial Factor 6/13/22]]</f>
        <v>138160.63535115364</v>
      </c>
      <c r="P351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138160.63535115364</v>
      </c>
      <c r="Q3512" s="40">
        <f>Table1[[#This Row],[Trended Medicare Pricing for all RHCs]]-Table1[[#This Row],[SumOfSFY23 Estimated Payment 6/13/2022]]</f>
        <v>62050.054850439177</v>
      </c>
      <c r="R3512" s="181">
        <f>Table1[[#This Row],[SumOfUnits]]*Table1[[#This Row],[Actuarial Factor 6/13/22]]</f>
        <v>552.09045095366093</v>
      </c>
    </row>
    <row r="3513" spans="1:18" x14ac:dyDescent="0.2">
      <c r="A3513" s="179" t="s">
        <v>150</v>
      </c>
      <c r="B3513" s="179" t="s">
        <v>634</v>
      </c>
      <c r="C3513" s="179" t="s">
        <v>423</v>
      </c>
      <c r="D3513" s="179" t="s">
        <v>184</v>
      </c>
      <c r="E3513" s="179" t="s">
        <v>787</v>
      </c>
      <c r="F3513" s="37">
        <v>126119.7</v>
      </c>
      <c r="G3513" s="179">
        <v>920</v>
      </c>
      <c r="H3513" s="179">
        <v>920</v>
      </c>
      <c r="I3513" s="37">
        <f>Table1[[#This Row],[SumOfPaid]]*Table1[[#This Row],[Actuarial Factor 6/13/22]]</f>
        <v>157854.61968228428</v>
      </c>
      <c r="J3513" s="33">
        <v>1.2516253977949858</v>
      </c>
      <c r="K3513" s="180" t="s">
        <v>276</v>
      </c>
      <c r="L3513" s="180" t="s">
        <v>805</v>
      </c>
      <c r="M3513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13" s="181" t="str">
        <f>IFERROR(IF(Table1[[#This Row],[Medicare Rate in CR]]&gt;0,"Y","N"),"N")</f>
        <v>Y</v>
      </c>
      <c r="O3513" s="40">
        <f>Table1[[#This Row],[Medicare Rate in CR]]*Table1[[#This Row],[SumOfUnits]]*Table1[[#This Row],[Actuarial Factor 6/13/22]]</f>
        <v>288161.71533433959</v>
      </c>
      <c r="P351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288161.71533433959</v>
      </c>
      <c r="Q3513" s="40">
        <f>Table1[[#This Row],[Trended Medicare Pricing for all RHCs]]-Table1[[#This Row],[SumOfSFY23 Estimated Payment 6/13/2022]]</f>
        <v>130307.09565205532</v>
      </c>
      <c r="R3513" s="181">
        <f>Table1[[#This Row],[SumOfUnits]]*Table1[[#This Row],[Actuarial Factor 6/13/22]]</f>
        <v>1151.4953659713869</v>
      </c>
    </row>
    <row r="3514" spans="1:18" x14ac:dyDescent="0.2">
      <c r="A3514" s="179" t="s">
        <v>150</v>
      </c>
      <c r="B3514" s="179" t="s">
        <v>634</v>
      </c>
      <c r="C3514" s="179" t="s">
        <v>423</v>
      </c>
      <c r="D3514" s="179" t="s">
        <v>2</v>
      </c>
      <c r="E3514" s="179" t="s">
        <v>802</v>
      </c>
      <c r="F3514" s="37">
        <v>139.37</v>
      </c>
      <c r="G3514" s="179">
        <v>1</v>
      </c>
      <c r="H3514" s="179">
        <v>1</v>
      </c>
      <c r="I3514" s="37">
        <f>Table1[[#This Row],[SumOfPaid]]*Table1[[#This Row],[Actuarial Factor 6/13/22]]</f>
        <v>171.82569041340236</v>
      </c>
      <c r="J3514" s="33">
        <v>1.2328742944206239</v>
      </c>
      <c r="K3514" s="180" t="s">
        <v>276</v>
      </c>
      <c r="L3514" s="180" t="s">
        <v>805</v>
      </c>
      <c r="M3514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14" s="181" t="str">
        <f>IFERROR(IF(Table1[[#This Row],[Medicare Rate in CR]]&gt;0,"Y","N"),"N")</f>
        <v>Y</v>
      </c>
      <c r="O3514" s="40">
        <f>Table1[[#This Row],[Medicare Rate in CR]]*Table1[[#This Row],[SumOfUnits]]*Table1[[#This Row],[Actuarial Factor 6/13/22]]</f>
        <v>308.52679217876113</v>
      </c>
      <c r="P351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308.52679217876113</v>
      </c>
      <c r="Q3514" s="40">
        <f>Table1[[#This Row],[Trended Medicare Pricing for all RHCs]]-Table1[[#This Row],[SumOfSFY23 Estimated Payment 6/13/2022]]</f>
        <v>136.70110176535877</v>
      </c>
      <c r="R3514" s="181">
        <f>Table1[[#This Row],[SumOfUnits]]*Table1[[#This Row],[Actuarial Factor 6/13/22]]</f>
        <v>1.2328742944206239</v>
      </c>
    </row>
    <row r="3515" spans="1:18" x14ac:dyDescent="0.2">
      <c r="A3515" s="179" t="s">
        <v>150</v>
      </c>
      <c r="B3515" s="179" t="s">
        <v>634</v>
      </c>
      <c r="C3515" s="179" t="s">
        <v>423</v>
      </c>
      <c r="D3515" s="179" t="s">
        <v>2</v>
      </c>
      <c r="E3515" s="179" t="s">
        <v>804</v>
      </c>
      <c r="F3515" s="37">
        <v>139.37</v>
      </c>
      <c r="G3515" s="179">
        <v>1</v>
      </c>
      <c r="H3515" s="179">
        <v>1</v>
      </c>
      <c r="I3515" s="37">
        <f>Table1[[#This Row],[SumOfPaid]]*Table1[[#This Row],[Actuarial Factor 6/13/22]]</f>
        <v>71.020211917941296</v>
      </c>
      <c r="J3515" s="33">
        <v>0.50958033951310389</v>
      </c>
      <c r="K3515" s="180" t="s">
        <v>276</v>
      </c>
      <c r="L3515" s="180" t="s">
        <v>805</v>
      </c>
      <c r="M3515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15" s="181" t="str">
        <f>IFERROR(IF(Table1[[#This Row],[Medicare Rate in CR]]&gt;0,"Y","N"),"N")</f>
        <v>Y</v>
      </c>
      <c r="O3515" s="40">
        <f>Table1[[#This Row],[Medicare Rate in CR]]*Table1[[#This Row],[SumOfUnits]]*Table1[[#This Row],[Actuarial Factor 6/13/22]]</f>
        <v>127.52247996315425</v>
      </c>
      <c r="P351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127.52247996315425</v>
      </c>
      <c r="Q3515" s="40">
        <f>Table1[[#This Row],[Trended Medicare Pricing for all RHCs]]-Table1[[#This Row],[SumOfSFY23 Estimated Payment 6/13/2022]]</f>
        <v>56.502268045212958</v>
      </c>
      <c r="R3515" s="181">
        <f>Table1[[#This Row],[SumOfUnits]]*Table1[[#This Row],[Actuarial Factor 6/13/22]]</f>
        <v>0.50958033951310389</v>
      </c>
    </row>
    <row r="3516" spans="1:18" x14ac:dyDescent="0.2">
      <c r="A3516" s="179" t="s">
        <v>150</v>
      </c>
      <c r="B3516" s="179" t="s">
        <v>634</v>
      </c>
      <c r="C3516" s="179" t="s">
        <v>423</v>
      </c>
      <c r="D3516" s="179" t="s">
        <v>2</v>
      </c>
      <c r="E3516" s="179" t="s">
        <v>800</v>
      </c>
      <c r="F3516" s="37">
        <v>2735.92</v>
      </c>
      <c r="G3516" s="179">
        <v>20</v>
      </c>
      <c r="H3516" s="179">
        <v>20</v>
      </c>
      <c r="I3516" s="37">
        <f>Table1[[#This Row],[SumOfPaid]]*Table1[[#This Row],[Actuarial Factor 6/13/22]]</f>
        <v>3643.5258158918882</v>
      </c>
      <c r="J3516" s="33">
        <v>1.3317369718017662</v>
      </c>
      <c r="K3516" s="180" t="s">
        <v>276</v>
      </c>
      <c r="L3516" s="180" t="s">
        <v>805</v>
      </c>
      <c r="M3516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16" s="181" t="str">
        <f>IFERROR(IF(Table1[[#This Row],[Medicare Rate in CR]]&gt;0,"Y","N"),"N")</f>
        <v>Y</v>
      </c>
      <c r="O3516" s="40">
        <f>Table1[[#This Row],[Medicare Rate in CR]]*Table1[[#This Row],[SumOfUnits]]*Table1[[#This Row],[Actuarial Factor 6/13/22]]</f>
        <v>6665.3435438678398</v>
      </c>
      <c r="P351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6665.3435438678398</v>
      </c>
      <c r="Q3516" s="40">
        <f>Table1[[#This Row],[Trended Medicare Pricing for all RHCs]]-Table1[[#This Row],[SumOfSFY23 Estimated Payment 6/13/2022]]</f>
        <v>3021.8177279759516</v>
      </c>
      <c r="R3516" s="181">
        <f>Table1[[#This Row],[SumOfUnits]]*Table1[[#This Row],[Actuarial Factor 6/13/22]]</f>
        <v>26.634739436035325</v>
      </c>
    </row>
    <row r="3517" spans="1:18" x14ac:dyDescent="0.2">
      <c r="A3517" s="179" t="s">
        <v>150</v>
      </c>
      <c r="B3517" s="179" t="s">
        <v>634</v>
      </c>
      <c r="C3517" s="179" t="s">
        <v>423</v>
      </c>
      <c r="D3517" s="179" t="s">
        <v>2</v>
      </c>
      <c r="E3517" s="179" t="s">
        <v>798</v>
      </c>
      <c r="F3517" s="37">
        <v>2009.78</v>
      </c>
      <c r="G3517" s="179">
        <v>16</v>
      </c>
      <c r="H3517" s="179">
        <v>16</v>
      </c>
      <c r="I3517" s="37">
        <f>Table1[[#This Row],[SumOfPaid]]*Table1[[#This Row],[Actuarial Factor 6/13/22]]</f>
        <v>2892.3491182886978</v>
      </c>
      <c r="J3517" s="33">
        <v>1.4391371783422553</v>
      </c>
      <c r="K3517" s="180" t="s">
        <v>276</v>
      </c>
      <c r="L3517" s="180" t="s">
        <v>805</v>
      </c>
      <c r="M3517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17" s="181" t="str">
        <f>IFERROR(IF(Table1[[#This Row],[Medicare Rate in CR]]&gt;0,"Y","N"),"N")</f>
        <v>Y</v>
      </c>
      <c r="O3517" s="40">
        <f>Table1[[#This Row],[Medicare Rate in CR]]*Table1[[#This Row],[SumOfUnits]]*Table1[[#This Row],[Actuarial Factor 6/13/22]]</f>
        <v>5762.3052620823901</v>
      </c>
      <c r="P351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5762.3052620823901</v>
      </c>
      <c r="Q3517" s="40">
        <f>Table1[[#This Row],[Trended Medicare Pricing for all RHCs]]-Table1[[#This Row],[SumOfSFY23 Estimated Payment 6/13/2022]]</f>
        <v>2869.9561437936923</v>
      </c>
      <c r="R3517" s="181">
        <f>Table1[[#This Row],[SumOfUnits]]*Table1[[#This Row],[Actuarial Factor 6/13/22]]</f>
        <v>23.026194853476085</v>
      </c>
    </row>
    <row r="3518" spans="1:18" x14ac:dyDescent="0.2">
      <c r="A3518" s="179" t="s">
        <v>150</v>
      </c>
      <c r="B3518" s="179" t="s">
        <v>634</v>
      </c>
      <c r="C3518" s="179" t="s">
        <v>423</v>
      </c>
      <c r="D3518" s="179" t="s">
        <v>2</v>
      </c>
      <c r="E3518" s="179" t="s">
        <v>799</v>
      </c>
      <c r="F3518" s="37">
        <v>7464.5</v>
      </c>
      <c r="G3518" s="179">
        <v>54</v>
      </c>
      <c r="H3518" s="179">
        <v>54</v>
      </c>
      <c r="I3518" s="37">
        <f>Table1[[#This Row],[SumOfPaid]]*Table1[[#This Row],[Actuarial Factor 6/13/22]]</f>
        <v>8656.2614631656579</v>
      </c>
      <c r="J3518" s="33">
        <v>1.1596572393550348</v>
      </c>
      <c r="K3518" s="180" t="s">
        <v>276</v>
      </c>
      <c r="L3518" s="180" t="s">
        <v>805</v>
      </c>
      <c r="M3518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18" s="181" t="str">
        <f>IFERROR(IF(Table1[[#This Row],[Medicare Rate in CR]]&gt;0,"Y","N"),"N")</f>
        <v>Y</v>
      </c>
      <c r="O3518" s="40">
        <f>Table1[[#This Row],[Medicare Rate in CR]]*Table1[[#This Row],[SumOfUnits]]*Table1[[#This Row],[Actuarial Factor 6/13/22]]</f>
        <v>15671.028104024263</v>
      </c>
      <c r="P351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15671.028104024263</v>
      </c>
      <c r="Q3518" s="40">
        <f>Table1[[#This Row],[Trended Medicare Pricing for all RHCs]]-Table1[[#This Row],[SumOfSFY23 Estimated Payment 6/13/2022]]</f>
        <v>7014.7666408586047</v>
      </c>
      <c r="R3518" s="181">
        <f>Table1[[#This Row],[SumOfUnits]]*Table1[[#This Row],[Actuarial Factor 6/13/22]]</f>
        <v>62.621490925171884</v>
      </c>
    </row>
    <row r="3519" spans="1:18" x14ac:dyDescent="0.2">
      <c r="A3519" s="179" t="s">
        <v>150</v>
      </c>
      <c r="B3519" s="179" t="s">
        <v>634</v>
      </c>
      <c r="C3519" s="179" t="s">
        <v>423</v>
      </c>
      <c r="D3519" s="179" t="s">
        <v>185</v>
      </c>
      <c r="E3519" s="179" t="s">
        <v>794</v>
      </c>
      <c r="F3519" s="37">
        <v>2897.9300000000003</v>
      </c>
      <c r="G3519" s="179">
        <v>21</v>
      </c>
      <c r="H3519" s="179">
        <v>21</v>
      </c>
      <c r="I3519" s="37">
        <f>Table1[[#This Row],[SumOfPaid]]*Table1[[#This Row],[Actuarial Factor 6/13/22]]</f>
        <v>3569.6280685680258</v>
      </c>
      <c r="J3519" s="33">
        <v>1.2317854705144795</v>
      </c>
      <c r="K3519" s="180" t="s">
        <v>276</v>
      </c>
      <c r="L3519" s="180" t="s">
        <v>805</v>
      </c>
      <c r="M3519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19" s="181" t="str">
        <f>IFERROR(IF(Table1[[#This Row],[Medicare Rate in CR]]&gt;0,"Y","N"),"N")</f>
        <v>Y</v>
      </c>
      <c r="O3519" s="40">
        <f>Table1[[#This Row],[Medicare Rate in CR]]*Table1[[#This Row],[SumOfUnits]]*Table1[[#This Row],[Actuarial Factor 6/13/22]]</f>
        <v>6473.340593921218</v>
      </c>
      <c r="P351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6473.340593921218</v>
      </c>
      <c r="Q3519" s="40">
        <f>Table1[[#This Row],[Trended Medicare Pricing for all RHCs]]-Table1[[#This Row],[SumOfSFY23 Estimated Payment 6/13/2022]]</f>
        <v>2903.7125253531922</v>
      </c>
      <c r="R3519" s="181">
        <f>Table1[[#This Row],[SumOfUnits]]*Table1[[#This Row],[Actuarial Factor 6/13/22]]</f>
        <v>25.86749488080407</v>
      </c>
    </row>
    <row r="3520" spans="1:18" x14ac:dyDescent="0.2">
      <c r="A3520" s="179" t="s">
        <v>150</v>
      </c>
      <c r="B3520" s="179" t="s">
        <v>634</v>
      </c>
      <c r="C3520" s="179" t="s">
        <v>423</v>
      </c>
      <c r="D3520" s="179" t="s">
        <v>185</v>
      </c>
      <c r="E3520" s="179" t="s">
        <v>607</v>
      </c>
      <c r="F3520" s="37">
        <v>826.07999999999993</v>
      </c>
      <c r="G3520" s="179">
        <v>6</v>
      </c>
      <c r="H3520" s="179">
        <v>6</v>
      </c>
      <c r="I3520" s="37">
        <f>Table1[[#This Row],[SumOfPaid]]*Table1[[#This Row],[Actuarial Factor 6/13/22]]</f>
        <v>1160.7239650058257</v>
      </c>
      <c r="J3520" s="33">
        <v>1.4050987374174726</v>
      </c>
      <c r="K3520" s="180" t="s">
        <v>276</v>
      </c>
      <c r="L3520" s="180" t="s">
        <v>805</v>
      </c>
      <c r="M3520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20" s="181" t="str">
        <f>IFERROR(IF(Table1[[#This Row],[Medicare Rate in CR]]&gt;0,"Y","N"),"N")</f>
        <v>Y</v>
      </c>
      <c r="O3520" s="40">
        <f>Table1[[#This Row],[Medicare Rate in CR]]*Table1[[#This Row],[SumOfUnits]]*Table1[[#This Row],[Actuarial Factor 6/13/22]]</f>
        <v>2109.7557542323352</v>
      </c>
      <c r="P352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2109.7557542323352</v>
      </c>
      <c r="Q3520" s="40">
        <f>Table1[[#This Row],[Trended Medicare Pricing for all RHCs]]-Table1[[#This Row],[SumOfSFY23 Estimated Payment 6/13/2022]]</f>
        <v>949.03178922650955</v>
      </c>
      <c r="R3520" s="181">
        <f>Table1[[#This Row],[SumOfUnits]]*Table1[[#This Row],[Actuarial Factor 6/13/22]]</f>
        <v>8.4305924245048356</v>
      </c>
    </row>
    <row r="3521" spans="1:18" x14ac:dyDescent="0.2">
      <c r="A3521" s="179" t="s">
        <v>150</v>
      </c>
      <c r="B3521" s="179" t="s">
        <v>634</v>
      </c>
      <c r="C3521" s="179" t="s">
        <v>423</v>
      </c>
      <c r="D3521" s="179" t="s">
        <v>185</v>
      </c>
      <c r="E3521" s="179" t="s">
        <v>797</v>
      </c>
      <c r="F3521" s="37">
        <v>1785.9899999999998</v>
      </c>
      <c r="G3521" s="179">
        <v>13</v>
      </c>
      <c r="H3521" s="179">
        <v>13</v>
      </c>
      <c r="I3521" s="37">
        <f>Table1[[#This Row],[SumOfPaid]]*Table1[[#This Row],[Actuarial Factor 6/13/22]]</f>
        <v>2180.3169318847358</v>
      </c>
      <c r="J3521" s="33">
        <v>1.2207889920350821</v>
      </c>
      <c r="K3521" s="180" t="s">
        <v>276</v>
      </c>
      <c r="L3521" s="180" t="s">
        <v>805</v>
      </c>
      <c r="M3521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21" s="181" t="str">
        <f>IFERROR(IF(Table1[[#This Row],[Medicare Rate in CR]]&gt;0,"Y","N"),"N")</f>
        <v>Y</v>
      </c>
      <c r="O3521" s="40">
        <f>Table1[[#This Row],[Medicare Rate in CR]]*Table1[[#This Row],[SumOfUnits]]*Table1[[#This Row],[Actuarial Factor 6/13/22]]</f>
        <v>3971.5317883381308</v>
      </c>
      <c r="P352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3971.5317883381308</v>
      </c>
      <c r="Q3521" s="40">
        <f>Table1[[#This Row],[Trended Medicare Pricing for all RHCs]]-Table1[[#This Row],[SumOfSFY23 Estimated Payment 6/13/2022]]</f>
        <v>1791.214856453395</v>
      </c>
      <c r="R3521" s="181">
        <f>Table1[[#This Row],[SumOfUnits]]*Table1[[#This Row],[Actuarial Factor 6/13/22]]</f>
        <v>15.870256896456066</v>
      </c>
    </row>
    <row r="3522" spans="1:18" x14ac:dyDescent="0.2">
      <c r="A3522" s="179" t="s">
        <v>150</v>
      </c>
      <c r="B3522" s="179" t="s">
        <v>634</v>
      </c>
      <c r="C3522" s="179" t="s">
        <v>423</v>
      </c>
      <c r="D3522" s="179" t="s">
        <v>185</v>
      </c>
      <c r="E3522" s="179" t="s">
        <v>796</v>
      </c>
      <c r="F3522" s="37">
        <v>1387.52</v>
      </c>
      <c r="G3522" s="179">
        <v>10</v>
      </c>
      <c r="H3522" s="179">
        <v>10</v>
      </c>
      <c r="I3522" s="37">
        <f>Table1[[#This Row],[SumOfPaid]]*Table1[[#This Row],[Actuarial Factor 6/13/22]]</f>
        <v>1403.367740981116</v>
      </c>
      <c r="J3522" s="33">
        <v>1.0114216306655874</v>
      </c>
      <c r="K3522" s="180" t="s">
        <v>276</v>
      </c>
      <c r="L3522" s="180" t="s">
        <v>805</v>
      </c>
      <c r="M3522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22" s="181" t="str">
        <f>IFERROR(IF(Table1[[#This Row],[Medicare Rate in CR]]&gt;0,"Y","N"),"N")</f>
        <v>Y</v>
      </c>
      <c r="O3522" s="40">
        <f>Table1[[#This Row],[Medicare Rate in CR]]*Table1[[#This Row],[SumOfUnits]]*Table1[[#This Row],[Actuarial Factor 6/13/22]]</f>
        <v>2531.0826307406323</v>
      </c>
      <c r="P352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2531.0826307406323</v>
      </c>
      <c r="Q3522" s="40">
        <f>Table1[[#This Row],[Trended Medicare Pricing for all RHCs]]-Table1[[#This Row],[SumOfSFY23 Estimated Payment 6/13/2022]]</f>
        <v>1127.7148897595164</v>
      </c>
      <c r="R3522" s="181">
        <f>Table1[[#This Row],[SumOfUnits]]*Table1[[#This Row],[Actuarial Factor 6/13/22]]</f>
        <v>10.114216306655875</v>
      </c>
    </row>
    <row r="3523" spans="1:18" x14ac:dyDescent="0.2">
      <c r="A3523" s="179" t="s">
        <v>150</v>
      </c>
      <c r="B3523" s="179" t="s">
        <v>634</v>
      </c>
      <c r="C3523" s="179" t="s">
        <v>423</v>
      </c>
      <c r="D3523" s="179" t="s">
        <v>185</v>
      </c>
      <c r="E3523" s="179" t="s">
        <v>795</v>
      </c>
      <c r="F3523" s="37">
        <v>36085.420000000006</v>
      </c>
      <c r="G3523" s="179">
        <v>262</v>
      </c>
      <c r="H3523" s="179">
        <v>262</v>
      </c>
      <c r="I3523" s="37">
        <f>Table1[[#This Row],[SumOfPaid]]*Table1[[#This Row],[Actuarial Factor 6/13/22]]</f>
        <v>41949.786258907836</v>
      </c>
      <c r="J3523" s="33">
        <v>1.1625134544341684</v>
      </c>
      <c r="K3523" s="180" t="s">
        <v>276</v>
      </c>
      <c r="L3523" s="180" t="s">
        <v>805</v>
      </c>
      <c r="M3523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23" s="181" t="str">
        <f>IFERROR(IF(Table1[[#This Row],[Medicare Rate in CR]]&gt;0,"Y","N"),"N")</f>
        <v>Y</v>
      </c>
      <c r="O3523" s="40">
        <f>Table1[[#This Row],[Medicare Rate in CR]]*Table1[[#This Row],[SumOfUnits]]*Table1[[#This Row],[Actuarial Factor 6/13/22]]</f>
        <v>76220.775896703475</v>
      </c>
      <c r="P352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76220.775896703475</v>
      </c>
      <c r="Q3523" s="40">
        <f>Table1[[#This Row],[Trended Medicare Pricing for all RHCs]]-Table1[[#This Row],[SumOfSFY23 Estimated Payment 6/13/2022]]</f>
        <v>34270.989637795639</v>
      </c>
      <c r="R3523" s="181">
        <f>Table1[[#This Row],[SumOfUnits]]*Table1[[#This Row],[Actuarial Factor 6/13/22]]</f>
        <v>304.57852506175215</v>
      </c>
    </row>
    <row r="3524" spans="1:18" x14ac:dyDescent="0.2">
      <c r="A3524" s="179" t="s">
        <v>150</v>
      </c>
      <c r="B3524" s="179" t="s">
        <v>634</v>
      </c>
      <c r="C3524" s="179" t="s">
        <v>381</v>
      </c>
      <c r="D3524" s="179" t="s">
        <v>184</v>
      </c>
      <c r="E3524" s="179" t="s">
        <v>787</v>
      </c>
      <c r="F3524" s="37">
        <v>274.62</v>
      </c>
      <c r="G3524" s="179">
        <v>2</v>
      </c>
      <c r="H3524" s="179">
        <v>2</v>
      </c>
      <c r="I3524" s="37">
        <f>Table1[[#This Row],[SumOfPaid]]*Table1[[#This Row],[Actuarial Factor 6/13/22]]</f>
        <v>332.34223356529247</v>
      </c>
      <c r="J3524" s="33">
        <v>1.210189474784402</v>
      </c>
      <c r="K3524" s="180" t="s">
        <v>276</v>
      </c>
      <c r="L3524" s="180" t="s">
        <v>805</v>
      </c>
      <c r="M3524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24" s="181" t="str">
        <f>IFERROR(IF(Table1[[#This Row],[Medicare Rate in CR]]&gt;0,"Y","N"),"N")</f>
        <v>Y</v>
      </c>
      <c r="O3524" s="40">
        <f>Table1[[#This Row],[Medicare Rate in CR]]*Table1[[#This Row],[SumOfUnits]]*Table1[[#This Row],[Actuarial Factor 6/13/22]]</f>
        <v>605.69983212959323</v>
      </c>
      <c r="P352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605.69983212959323</v>
      </c>
      <c r="Q3524" s="40">
        <f>Table1[[#This Row],[Trended Medicare Pricing for all RHCs]]-Table1[[#This Row],[SumOfSFY23 Estimated Payment 6/13/2022]]</f>
        <v>273.35759856430076</v>
      </c>
      <c r="R3524" s="181">
        <f>Table1[[#This Row],[SumOfUnits]]*Table1[[#This Row],[Actuarial Factor 6/13/22]]</f>
        <v>2.420378949568804</v>
      </c>
    </row>
    <row r="3525" spans="1:18" x14ac:dyDescent="0.2">
      <c r="A3525" s="179" t="s">
        <v>150</v>
      </c>
      <c r="B3525" s="179" t="s">
        <v>634</v>
      </c>
      <c r="C3525" s="179" t="s">
        <v>364</v>
      </c>
      <c r="D3525" s="179" t="s">
        <v>184</v>
      </c>
      <c r="E3525" s="179" t="s">
        <v>791</v>
      </c>
      <c r="F3525" s="37">
        <v>137.31</v>
      </c>
      <c r="G3525" s="179">
        <v>1</v>
      </c>
      <c r="H3525" s="179">
        <v>1</v>
      </c>
      <c r="I3525" s="37">
        <f>Table1[[#This Row],[SumOfPaid]]*Table1[[#This Row],[Actuarial Factor 6/13/22]]</f>
        <v>212.01435901226469</v>
      </c>
      <c r="J3525" s="33">
        <v>1.5440562159512394</v>
      </c>
      <c r="K3525" s="180" t="s">
        <v>276</v>
      </c>
      <c r="L3525" s="180" t="s">
        <v>805</v>
      </c>
      <c r="M3525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25" s="181" t="str">
        <f>IFERROR(IF(Table1[[#This Row],[Medicare Rate in CR]]&gt;0,"Y","N"),"N")</f>
        <v>Y</v>
      </c>
      <c r="O3525" s="40">
        <f>Table1[[#This Row],[Medicare Rate in CR]]*Table1[[#This Row],[SumOfUnits]]*Table1[[#This Row],[Actuarial Factor 6/13/22]]</f>
        <v>386.40006804179768</v>
      </c>
      <c r="P352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386.40006804179768</v>
      </c>
      <c r="Q3525" s="40">
        <f>Table1[[#This Row],[Trended Medicare Pricing for all RHCs]]-Table1[[#This Row],[SumOfSFY23 Estimated Payment 6/13/2022]]</f>
        <v>174.38570902953299</v>
      </c>
      <c r="R3525" s="181">
        <f>Table1[[#This Row],[SumOfUnits]]*Table1[[#This Row],[Actuarial Factor 6/13/22]]</f>
        <v>1.5440562159512394</v>
      </c>
    </row>
    <row r="3526" spans="1:18" x14ac:dyDescent="0.2">
      <c r="A3526" s="179" t="s">
        <v>150</v>
      </c>
      <c r="B3526" s="179" t="s">
        <v>634</v>
      </c>
      <c r="C3526" s="179" t="s">
        <v>249</v>
      </c>
      <c r="D3526" s="179" t="s">
        <v>184</v>
      </c>
      <c r="E3526" s="179" t="s">
        <v>786</v>
      </c>
      <c r="F3526" s="37">
        <v>32446.769999999997</v>
      </c>
      <c r="G3526" s="179">
        <v>235</v>
      </c>
      <c r="H3526" s="179">
        <v>235</v>
      </c>
      <c r="I3526" s="37">
        <f>Table1[[#This Row],[SumOfPaid]]*Table1[[#This Row],[Actuarial Factor 6/13/22]]</f>
        <v>49389.758743754326</v>
      </c>
      <c r="J3526" s="33">
        <v>1.5221779777695694</v>
      </c>
      <c r="K3526" s="180" t="s">
        <v>276</v>
      </c>
      <c r="L3526" s="180" t="s">
        <v>805</v>
      </c>
      <c r="M3526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26" s="181" t="str">
        <f>IFERROR(IF(Table1[[#This Row],[Medicare Rate in CR]]&gt;0,"Y","N"),"N")</f>
        <v>Y</v>
      </c>
      <c r="O3526" s="40">
        <f>Table1[[#This Row],[Medicare Rate in CR]]*Table1[[#This Row],[SumOfUnits]]*Table1[[#This Row],[Actuarial Factor 6/13/22]]</f>
        <v>89517.384150156169</v>
      </c>
      <c r="P352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89517.384150156169</v>
      </c>
      <c r="Q3526" s="40">
        <f>Table1[[#This Row],[Trended Medicare Pricing for all RHCs]]-Table1[[#This Row],[SumOfSFY23 Estimated Payment 6/13/2022]]</f>
        <v>40127.625406401843</v>
      </c>
      <c r="R3526" s="181">
        <f>Table1[[#This Row],[SumOfUnits]]*Table1[[#This Row],[Actuarial Factor 6/13/22]]</f>
        <v>357.71182477584881</v>
      </c>
    </row>
    <row r="3527" spans="1:18" x14ac:dyDescent="0.2">
      <c r="A3527" s="179" t="s">
        <v>150</v>
      </c>
      <c r="B3527" s="179" t="s">
        <v>634</v>
      </c>
      <c r="C3527" s="179" t="s">
        <v>249</v>
      </c>
      <c r="D3527" s="179" t="s">
        <v>184</v>
      </c>
      <c r="E3527" s="179" t="s">
        <v>790</v>
      </c>
      <c r="F3527" s="37">
        <v>4435.28</v>
      </c>
      <c r="G3527" s="179">
        <v>32</v>
      </c>
      <c r="H3527" s="179">
        <v>32</v>
      </c>
      <c r="I3527" s="37">
        <f>Table1[[#This Row],[SumOfPaid]]*Table1[[#This Row],[Actuarial Factor 6/13/22]]</f>
        <v>9922.4107120307053</v>
      </c>
      <c r="J3527" s="33">
        <v>2.2371554246926251</v>
      </c>
      <c r="K3527" s="180" t="s">
        <v>276</v>
      </c>
      <c r="L3527" s="180" t="s">
        <v>805</v>
      </c>
      <c r="M3527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27" s="181" t="str">
        <f>IFERROR(IF(Table1[[#This Row],[Medicare Rate in CR]]&gt;0,"Y","N"),"N")</f>
        <v>Y</v>
      </c>
      <c r="O3527" s="40">
        <f>Table1[[#This Row],[Medicare Rate in CR]]*Table1[[#This Row],[SumOfUnits]]*Table1[[#This Row],[Actuarial Factor 6/13/22]]</f>
        <v>17915.140640938542</v>
      </c>
      <c r="P352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17915.140640938542</v>
      </c>
      <c r="Q3527" s="40">
        <f>Table1[[#This Row],[Trended Medicare Pricing for all RHCs]]-Table1[[#This Row],[SumOfSFY23 Estimated Payment 6/13/2022]]</f>
        <v>7992.7299289078364</v>
      </c>
      <c r="R3527" s="181">
        <f>Table1[[#This Row],[SumOfUnits]]*Table1[[#This Row],[Actuarial Factor 6/13/22]]</f>
        <v>71.588973590164002</v>
      </c>
    </row>
    <row r="3528" spans="1:18" x14ac:dyDescent="0.2">
      <c r="A3528" s="179" t="s">
        <v>150</v>
      </c>
      <c r="B3528" s="179" t="s">
        <v>634</v>
      </c>
      <c r="C3528" s="179" t="s">
        <v>249</v>
      </c>
      <c r="D3528" s="179" t="s">
        <v>184</v>
      </c>
      <c r="E3528" s="179" t="s">
        <v>789</v>
      </c>
      <c r="F3528" s="37">
        <v>16841.52</v>
      </c>
      <c r="G3528" s="179">
        <v>123</v>
      </c>
      <c r="H3528" s="179">
        <v>123</v>
      </c>
      <c r="I3528" s="37">
        <f>Table1[[#This Row],[SumOfPaid]]*Table1[[#This Row],[Actuarial Factor 6/13/22]]</f>
        <v>26137.587531632846</v>
      </c>
      <c r="J3528" s="33">
        <v>1.551973190759079</v>
      </c>
      <c r="K3528" s="180" t="s">
        <v>276</v>
      </c>
      <c r="L3528" s="180" t="s">
        <v>805</v>
      </c>
      <c r="M3528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28" s="181" t="str">
        <f>IFERROR(IF(Table1[[#This Row],[Medicare Rate in CR]]&gt;0,"Y","N"),"N")</f>
        <v>Y</v>
      </c>
      <c r="O3528" s="40">
        <f>Table1[[#This Row],[Medicare Rate in CR]]*Table1[[#This Row],[SumOfUnits]]*Table1[[#This Row],[Actuarial Factor 6/13/22]]</f>
        <v>47770.898791457519</v>
      </c>
      <c r="P352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47770.898791457519</v>
      </c>
      <c r="Q3528" s="40">
        <f>Table1[[#This Row],[Trended Medicare Pricing for all RHCs]]-Table1[[#This Row],[SumOfSFY23 Estimated Payment 6/13/2022]]</f>
        <v>21633.311259824673</v>
      </c>
      <c r="R3528" s="181">
        <f>Table1[[#This Row],[SumOfUnits]]*Table1[[#This Row],[Actuarial Factor 6/13/22]]</f>
        <v>190.89270246336673</v>
      </c>
    </row>
    <row r="3529" spans="1:18" x14ac:dyDescent="0.2">
      <c r="A3529" s="179" t="s">
        <v>150</v>
      </c>
      <c r="B3529" s="179" t="s">
        <v>634</v>
      </c>
      <c r="C3529" s="179" t="s">
        <v>249</v>
      </c>
      <c r="D3529" s="179" t="s">
        <v>184</v>
      </c>
      <c r="E3529" s="179" t="s">
        <v>791</v>
      </c>
      <c r="F3529" s="37">
        <v>44292.44</v>
      </c>
      <c r="G3529" s="179">
        <v>327</v>
      </c>
      <c r="H3529" s="179">
        <v>327</v>
      </c>
      <c r="I3529" s="37">
        <f>Table1[[#This Row],[SumOfPaid]]*Table1[[#This Row],[Actuarial Factor 6/13/22]]</f>
        <v>73373.548208466222</v>
      </c>
      <c r="J3529" s="33">
        <v>1.6565704713595868</v>
      </c>
      <c r="K3529" s="180" t="s">
        <v>276</v>
      </c>
      <c r="L3529" s="180" t="s">
        <v>805</v>
      </c>
      <c r="M3529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29" s="181" t="str">
        <f>IFERROR(IF(Table1[[#This Row],[Medicare Rate in CR]]&gt;0,"Y","N"),"N")</f>
        <v>Y</v>
      </c>
      <c r="O3529" s="40">
        <f>Table1[[#This Row],[Medicare Rate in CR]]*Table1[[#This Row],[SumOfUnits]]*Table1[[#This Row],[Actuarial Factor 6/13/22]]</f>
        <v>135560.06066967986</v>
      </c>
      <c r="P352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135560.06066967986</v>
      </c>
      <c r="Q3529" s="40">
        <f>Table1[[#This Row],[Trended Medicare Pricing for all RHCs]]-Table1[[#This Row],[SumOfSFY23 Estimated Payment 6/13/2022]]</f>
        <v>62186.512461213642</v>
      </c>
      <c r="R3529" s="181">
        <f>Table1[[#This Row],[SumOfUnits]]*Table1[[#This Row],[Actuarial Factor 6/13/22]]</f>
        <v>541.69854413458484</v>
      </c>
    </row>
    <row r="3530" spans="1:18" x14ac:dyDescent="0.2">
      <c r="A3530" s="179" t="s">
        <v>150</v>
      </c>
      <c r="B3530" s="179" t="s">
        <v>634</v>
      </c>
      <c r="C3530" s="179" t="s">
        <v>249</v>
      </c>
      <c r="D3530" s="179" t="s">
        <v>184</v>
      </c>
      <c r="E3530" s="179" t="s">
        <v>788</v>
      </c>
      <c r="F3530" s="37">
        <v>5111.6900000000005</v>
      </c>
      <c r="G3530" s="179">
        <v>37</v>
      </c>
      <c r="H3530" s="179">
        <v>37</v>
      </c>
      <c r="I3530" s="37">
        <f>Table1[[#This Row],[SumOfPaid]]*Table1[[#This Row],[Actuarial Factor 6/13/22]]</f>
        <v>10296.581577674928</v>
      </c>
      <c r="J3530" s="33">
        <v>2.0143204258620782</v>
      </c>
      <c r="K3530" s="180" t="s">
        <v>276</v>
      </c>
      <c r="L3530" s="180" t="s">
        <v>805</v>
      </c>
      <c r="M3530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30" s="181" t="str">
        <f>IFERROR(IF(Table1[[#This Row],[Medicare Rate in CR]]&gt;0,"Y","N"),"N")</f>
        <v>Y</v>
      </c>
      <c r="O3530" s="40">
        <f>Table1[[#This Row],[Medicare Rate in CR]]*Table1[[#This Row],[SumOfUnits]]*Table1[[#This Row],[Actuarial Factor 6/13/22]]</f>
        <v>18651.096403163447</v>
      </c>
      <c r="P353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18651.096403163447</v>
      </c>
      <c r="Q3530" s="40">
        <f>Table1[[#This Row],[Trended Medicare Pricing for all RHCs]]-Table1[[#This Row],[SumOfSFY23 Estimated Payment 6/13/2022]]</f>
        <v>8354.5148254885189</v>
      </c>
      <c r="R3530" s="181">
        <f>Table1[[#This Row],[SumOfUnits]]*Table1[[#This Row],[Actuarial Factor 6/13/22]]</f>
        <v>74.529855756896893</v>
      </c>
    </row>
    <row r="3531" spans="1:18" x14ac:dyDescent="0.2">
      <c r="A3531" s="179" t="s">
        <v>150</v>
      </c>
      <c r="B3531" s="179" t="s">
        <v>634</v>
      </c>
      <c r="C3531" s="179" t="s">
        <v>249</v>
      </c>
      <c r="D3531" s="179" t="s">
        <v>184</v>
      </c>
      <c r="E3531" s="179" t="s">
        <v>787</v>
      </c>
      <c r="F3531" s="37">
        <v>29546.639999999996</v>
      </c>
      <c r="G3531" s="179">
        <v>214</v>
      </c>
      <c r="H3531" s="179">
        <v>214</v>
      </c>
      <c r="I3531" s="37">
        <f>Table1[[#This Row],[SumOfPaid]]*Table1[[#This Row],[Actuarial Factor 6/13/22]]</f>
        <v>36922.250335214565</v>
      </c>
      <c r="J3531" s="33">
        <v>1.2496260263506975</v>
      </c>
      <c r="K3531" s="180" t="s">
        <v>276</v>
      </c>
      <c r="L3531" s="180" t="s">
        <v>805</v>
      </c>
      <c r="M3531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31" s="181" t="str">
        <f>IFERROR(IF(Table1[[#This Row],[Medicare Rate in CR]]&gt;0,"Y","N"),"N")</f>
        <v>Y</v>
      </c>
      <c r="O3531" s="40">
        <f>Table1[[#This Row],[Medicare Rate in CR]]*Table1[[#This Row],[SumOfUnits]]*Table1[[#This Row],[Actuarial Factor 6/13/22]]</f>
        <v>66921.847402172076</v>
      </c>
      <c r="P353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66921.847402172076</v>
      </c>
      <c r="Q3531" s="40">
        <f>Table1[[#This Row],[Trended Medicare Pricing for all RHCs]]-Table1[[#This Row],[SumOfSFY23 Estimated Payment 6/13/2022]]</f>
        <v>29999.597066957511</v>
      </c>
      <c r="R3531" s="181">
        <f>Table1[[#This Row],[SumOfUnits]]*Table1[[#This Row],[Actuarial Factor 6/13/22]]</f>
        <v>267.41996963904927</v>
      </c>
    </row>
    <row r="3532" spans="1:18" x14ac:dyDescent="0.2">
      <c r="A3532" s="179" t="s">
        <v>150</v>
      </c>
      <c r="B3532" s="179" t="s">
        <v>634</v>
      </c>
      <c r="C3532" s="179" t="s">
        <v>249</v>
      </c>
      <c r="D3532" s="179" t="s">
        <v>2</v>
      </c>
      <c r="E3532" s="179" t="s">
        <v>800</v>
      </c>
      <c r="F3532" s="37">
        <v>452.34000000000003</v>
      </c>
      <c r="G3532" s="179">
        <v>4</v>
      </c>
      <c r="H3532" s="179">
        <v>4</v>
      </c>
      <c r="I3532" s="37">
        <f>Table1[[#This Row],[SumOfPaid]]*Table1[[#This Row],[Actuarial Factor 6/13/22]]</f>
        <v>591.32590871910986</v>
      </c>
      <c r="J3532" s="33">
        <v>1.307259823847349</v>
      </c>
      <c r="K3532" s="180" t="s">
        <v>276</v>
      </c>
      <c r="L3532" s="180" t="s">
        <v>805</v>
      </c>
      <c r="M3532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32" s="181" t="str">
        <f>IFERROR(IF(Table1[[#This Row],[Medicare Rate in CR]]&gt;0,"Y","N"),"N")</f>
        <v>Y</v>
      </c>
      <c r="O3532" s="40">
        <f>Table1[[#This Row],[Medicare Rate in CR]]*Table1[[#This Row],[SumOfUnits]]*Table1[[#This Row],[Actuarial Factor 6/13/22]]</f>
        <v>1308.5670836711963</v>
      </c>
      <c r="P353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1308.5670836711963</v>
      </c>
      <c r="Q3532" s="40">
        <f>Table1[[#This Row],[Trended Medicare Pricing for all RHCs]]-Table1[[#This Row],[SumOfSFY23 Estimated Payment 6/13/2022]]</f>
        <v>717.24117495208645</v>
      </c>
      <c r="R3532" s="181">
        <f>Table1[[#This Row],[SumOfUnits]]*Table1[[#This Row],[Actuarial Factor 6/13/22]]</f>
        <v>5.2290392953893958</v>
      </c>
    </row>
    <row r="3533" spans="1:18" x14ac:dyDescent="0.2">
      <c r="A3533" s="179" t="s">
        <v>150</v>
      </c>
      <c r="B3533" s="179" t="s">
        <v>634</v>
      </c>
      <c r="C3533" s="179" t="s">
        <v>249</v>
      </c>
      <c r="D3533" s="179" t="s">
        <v>2</v>
      </c>
      <c r="E3533" s="179" t="s">
        <v>799</v>
      </c>
      <c r="F3533" s="37">
        <v>412.09000000000003</v>
      </c>
      <c r="G3533" s="179">
        <v>3</v>
      </c>
      <c r="H3533" s="179">
        <v>3</v>
      </c>
      <c r="I3533" s="37">
        <f>Table1[[#This Row],[SumOfPaid]]*Table1[[#This Row],[Actuarial Factor 6/13/22]]</f>
        <v>468.95667217294471</v>
      </c>
      <c r="J3533" s="33">
        <v>1.1379957586278353</v>
      </c>
      <c r="K3533" s="180" t="s">
        <v>276</v>
      </c>
      <c r="L3533" s="180" t="s">
        <v>805</v>
      </c>
      <c r="M3533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33" s="181" t="str">
        <f>IFERROR(IF(Table1[[#This Row],[Medicare Rate in CR]]&gt;0,"Y","N"),"N")</f>
        <v>Y</v>
      </c>
      <c r="O3533" s="40">
        <f>Table1[[#This Row],[Medicare Rate in CR]]*Table1[[#This Row],[SumOfUnits]]*Table1[[#This Row],[Actuarial Factor 6/13/22]]</f>
        <v>854.3503157898474</v>
      </c>
      <c r="P353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854.3503157898474</v>
      </c>
      <c r="Q3533" s="40">
        <f>Table1[[#This Row],[Trended Medicare Pricing for all RHCs]]-Table1[[#This Row],[SumOfSFY23 Estimated Payment 6/13/2022]]</f>
        <v>385.39364361690269</v>
      </c>
      <c r="R3533" s="181">
        <f>Table1[[#This Row],[SumOfUnits]]*Table1[[#This Row],[Actuarial Factor 6/13/22]]</f>
        <v>3.4139872758835059</v>
      </c>
    </row>
    <row r="3534" spans="1:18" x14ac:dyDescent="0.2">
      <c r="A3534" s="179" t="s">
        <v>150</v>
      </c>
      <c r="B3534" s="179" t="s">
        <v>634</v>
      </c>
      <c r="C3534" s="179" t="s">
        <v>249</v>
      </c>
      <c r="D3534" s="179" t="s">
        <v>185</v>
      </c>
      <c r="E3534" s="179" t="s">
        <v>795</v>
      </c>
      <c r="F3534" s="37">
        <v>827.98</v>
      </c>
      <c r="G3534" s="179">
        <v>6</v>
      </c>
      <c r="H3534" s="179">
        <v>6</v>
      </c>
      <c r="I3534" s="37">
        <f>Table1[[#This Row],[SumOfPaid]]*Table1[[#This Row],[Actuarial Factor 6/13/22]]</f>
        <v>944.12746909724967</v>
      </c>
      <c r="J3534" s="33">
        <v>1.1402781094920766</v>
      </c>
      <c r="K3534" s="180" t="s">
        <v>276</v>
      </c>
      <c r="L3534" s="180" t="s">
        <v>805</v>
      </c>
      <c r="M3534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34" s="181" t="str">
        <f>IFERROR(IF(Table1[[#This Row],[Medicare Rate in CR]]&gt;0,"Y","N"),"N")</f>
        <v>Y</v>
      </c>
      <c r="O3534" s="40">
        <f>Table1[[#This Row],[Medicare Rate in CR]]*Table1[[#This Row],[SumOfUnits]]*Table1[[#This Row],[Actuarial Factor 6/13/22]]</f>
        <v>1712.1275814023531</v>
      </c>
      <c r="P353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1712.1275814023531</v>
      </c>
      <c r="Q3534" s="40">
        <f>Table1[[#This Row],[Trended Medicare Pricing for all RHCs]]-Table1[[#This Row],[SumOfSFY23 Estimated Payment 6/13/2022]]</f>
        <v>768.00011230510347</v>
      </c>
      <c r="R3534" s="181">
        <f>Table1[[#This Row],[SumOfUnits]]*Table1[[#This Row],[Actuarial Factor 6/13/22]]</f>
        <v>6.8416686569524598</v>
      </c>
    </row>
    <row r="3535" spans="1:18" x14ac:dyDescent="0.2">
      <c r="A3535" s="179" t="s">
        <v>150</v>
      </c>
      <c r="B3535" s="179" t="s">
        <v>634</v>
      </c>
      <c r="C3535" s="179" t="s">
        <v>220</v>
      </c>
      <c r="D3535" s="179" t="s">
        <v>184</v>
      </c>
      <c r="E3535" s="179" t="s">
        <v>786</v>
      </c>
      <c r="F3535" s="37">
        <v>137.31</v>
      </c>
      <c r="G3535" s="179">
        <v>1</v>
      </c>
      <c r="H3535" s="179">
        <v>1</v>
      </c>
      <c r="I3535" s="37">
        <f>Table1[[#This Row],[SumOfPaid]]*Table1[[#This Row],[Actuarial Factor 6/13/22]]</f>
        <v>189.32002343840526</v>
      </c>
      <c r="J3535" s="33">
        <v>1.3787781184065637</v>
      </c>
      <c r="K3535" s="180" t="s">
        <v>276</v>
      </c>
      <c r="L3535" s="180" t="s">
        <v>805</v>
      </c>
      <c r="M3535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35" s="181" t="str">
        <f>IFERROR(IF(Table1[[#This Row],[Medicare Rate in CR]]&gt;0,"Y","N"),"N")</f>
        <v>Y</v>
      </c>
      <c r="O3535" s="40">
        <f>Table1[[#This Row],[Medicare Rate in CR]]*Table1[[#This Row],[SumOfUnits]]*Table1[[#This Row],[Actuarial Factor 6/13/22]]</f>
        <v>345.03922413124258</v>
      </c>
      <c r="P353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345.03922413124258</v>
      </c>
      <c r="Q3535" s="40">
        <f>Table1[[#This Row],[Trended Medicare Pricing for all RHCs]]-Table1[[#This Row],[SumOfSFY23 Estimated Payment 6/13/2022]]</f>
        <v>155.71920069283732</v>
      </c>
      <c r="R3535" s="181">
        <f>Table1[[#This Row],[SumOfUnits]]*Table1[[#This Row],[Actuarial Factor 6/13/22]]</f>
        <v>1.3787781184065637</v>
      </c>
    </row>
    <row r="3536" spans="1:18" x14ac:dyDescent="0.2">
      <c r="A3536" s="179" t="s">
        <v>150</v>
      </c>
      <c r="B3536" s="179" t="s">
        <v>634</v>
      </c>
      <c r="C3536" s="179" t="s">
        <v>422</v>
      </c>
      <c r="D3536" s="179" t="s">
        <v>184</v>
      </c>
      <c r="E3536" s="179" t="s">
        <v>786</v>
      </c>
      <c r="F3536" s="37">
        <v>135.41</v>
      </c>
      <c r="G3536" s="179">
        <v>1</v>
      </c>
      <c r="H3536" s="179">
        <v>1</v>
      </c>
      <c r="I3536" s="37">
        <f>Table1[[#This Row],[SumOfPaid]]*Table1[[#This Row],[Actuarial Factor 6/13/22]]</f>
        <v>211.57171235004475</v>
      </c>
      <c r="J3536" s="33">
        <v>1.5624526427150487</v>
      </c>
      <c r="K3536" s="180" t="s">
        <v>276</v>
      </c>
      <c r="L3536" s="180" t="s">
        <v>805</v>
      </c>
      <c r="M3536" s="181">
        <f>IFERROR(INDEX(FreeStand_MedicareCRs!E:E,MATCH(Table1[[#This Row],[Medicare Number]],FreeStand_MedicareCRs!A:A,0)),INDEX(HospitalBased_Mdcr_Rates!G:G,MATCH(Table1[[#This Row],[Medicare Number]],HospitalBased_Mdcr_Rates!E:E,0)))</f>
        <v>250.25</v>
      </c>
      <c r="N3536" s="181" t="str">
        <f>IFERROR(IF(Table1[[#This Row],[Medicare Rate in CR]]&gt;0,"Y","N"),"N")</f>
        <v>Y</v>
      </c>
      <c r="O3536" s="40">
        <f>Table1[[#This Row],[Medicare Rate in CR]]*Table1[[#This Row],[SumOfUnits]]*Table1[[#This Row],[Actuarial Factor 6/13/22]]</f>
        <v>391.00377383944095</v>
      </c>
      <c r="P353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391.00377383944095</v>
      </c>
      <c r="Q3536" s="40">
        <f>Table1[[#This Row],[Trended Medicare Pricing for all RHCs]]-Table1[[#This Row],[SumOfSFY23 Estimated Payment 6/13/2022]]</f>
        <v>179.4320614893962</v>
      </c>
      <c r="R3536" s="181">
        <f>Table1[[#This Row],[SumOfUnits]]*Table1[[#This Row],[Actuarial Factor 6/13/22]]</f>
        <v>1.5624526427150487</v>
      </c>
    </row>
    <row r="3537" spans="1:18" x14ac:dyDescent="0.2">
      <c r="A3537" s="179" t="s">
        <v>151</v>
      </c>
      <c r="B3537" s="179" t="s">
        <v>671</v>
      </c>
      <c r="C3537" s="179" t="s">
        <v>381</v>
      </c>
      <c r="D3537" s="179" t="s">
        <v>184</v>
      </c>
      <c r="E3537" s="179" t="s">
        <v>790</v>
      </c>
      <c r="F3537" s="37">
        <v>180.25</v>
      </c>
      <c r="G3537" s="179">
        <v>1</v>
      </c>
      <c r="H3537" s="179">
        <v>1</v>
      </c>
      <c r="I3537" s="37">
        <f>Table1[[#This Row],[SumOfPaid]]*Table1[[#This Row],[Actuarial Factor 6/13/22]]</f>
        <v>369.16494122800771</v>
      </c>
      <c r="J3537" s="33">
        <v>2.048071795994495</v>
      </c>
      <c r="K3537" s="180" t="s">
        <v>201</v>
      </c>
      <c r="L3537" s="180" t="s">
        <v>805</v>
      </c>
      <c r="M3537" s="181">
        <f>IFERROR(INDEX(FreeStand_MedicareCRs!E:E,MATCH(Table1[[#This Row],[Medicare Number]],FreeStand_MedicareCRs!A:A,0)),INDEX(HospitalBased_Mdcr_Rates!G:G,MATCH(Table1[[#This Row],[Medicare Number]],HospitalBased_Mdcr_Rates!E:E,0)))</f>
        <v>236.75</v>
      </c>
      <c r="N3537" s="181" t="str">
        <f>IFERROR(IF(Table1[[#This Row],[Medicare Rate in CR]]&gt;0,"Y","N"),"N")</f>
        <v>Y</v>
      </c>
      <c r="O3537" s="40">
        <f>Table1[[#This Row],[Medicare Rate in CR]]*Table1[[#This Row],[SumOfUnits]]*Table1[[#This Row],[Actuarial Factor 6/13/22]]</f>
        <v>484.88099770169669</v>
      </c>
      <c r="P353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484.88099770169669</v>
      </c>
      <c r="Q3537" s="40">
        <f>Table1[[#This Row],[Trended Medicare Pricing for all RHCs]]-Table1[[#This Row],[SumOfSFY23 Estimated Payment 6/13/2022]]</f>
        <v>115.71605647368898</v>
      </c>
      <c r="R3537" s="181">
        <f>Table1[[#This Row],[SumOfUnits]]*Table1[[#This Row],[Actuarial Factor 6/13/22]]</f>
        <v>2.048071795994495</v>
      </c>
    </row>
    <row r="3538" spans="1:18" x14ac:dyDescent="0.2">
      <c r="A3538" s="179" t="s">
        <v>151</v>
      </c>
      <c r="B3538" s="179" t="s">
        <v>671</v>
      </c>
      <c r="C3538" s="179" t="s">
        <v>381</v>
      </c>
      <c r="D3538" s="179" t="s">
        <v>184</v>
      </c>
      <c r="E3538" s="179" t="s">
        <v>788</v>
      </c>
      <c r="F3538" s="37">
        <v>721</v>
      </c>
      <c r="G3538" s="179">
        <v>4</v>
      </c>
      <c r="H3538" s="179">
        <v>4</v>
      </c>
      <c r="I3538" s="37">
        <f>Table1[[#This Row],[SumOfPaid]]*Table1[[#This Row],[Actuarial Factor 6/13/22]]</f>
        <v>1322.7978545957508</v>
      </c>
      <c r="J3538" s="33">
        <v>1.8346710882049249</v>
      </c>
      <c r="K3538" s="180" t="s">
        <v>201</v>
      </c>
      <c r="L3538" s="180" t="s">
        <v>805</v>
      </c>
      <c r="M3538" s="181">
        <f>IFERROR(INDEX(FreeStand_MedicareCRs!E:E,MATCH(Table1[[#This Row],[Medicare Number]],FreeStand_MedicareCRs!A:A,0)),INDEX(HospitalBased_Mdcr_Rates!G:G,MATCH(Table1[[#This Row],[Medicare Number]],HospitalBased_Mdcr_Rates!E:E,0)))</f>
        <v>236.75</v>
      </c>
      <c r="N3538" s="181" t="str">
        <f>IFERROR(IF(Table1[[#This Row],[Medicare Rate in CR]]&gt;0,"Y","N"),"N")</f>
        <v>Y</v>
      </c>
      <c r="O3538" s="40">
        <f>Table1[[#This Row],[Medicare Rate in CR]]*Table1[[#This Row],[SumOfUnits]]*Table1[[#This Row],[Actuarial Factor 6/13/22]]</f>
        <v>1737.4335205300638</v>
      </c>
      <c r="P353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1737.4335205300638</v>
      </c>
      <c r="Q3538" s="40">
        <f>Table1[[#This Row],[Trended Medicare Pricing for all RHCs]]-Table1[[#This Row],[SumOfSFY23 Estimated Payment 6/13/2022]]</f>
        <v>414.63566593431301</v>
      </c>
      <c r="R3538" s="181">
        <f>Table1[[#This Row],[SumOfUnits]]*Table1[[#This Row],[Actuarial Factor 6/13/22]]</f>
        <v>7.3386843528196994</v>
      </c>
    </row>
    <row r="3539" spans="1:18" x14ac:dyDescent="0.2">
      <c r="A3539" s="179" t="s">
        <v>151</v>
      </c>
      <c r="B3539" s="179" t="s">
        <v>671</v>
      </c>
      <c r="C3539" s="179" t="s">
        <v>381</v>
      </c>
      <c r="D3539" s="179" t="s">
        <v>185</v>
      </c>
      <c r="E3539" s="179" t="s">
        <v>794</v>
      </c>
      <c r="F3539" s="37">
        <v>508.88</v>
      </c>
      <c r="G3539" s="179">
        <v>9</v>
      </c>
      <c r="H3539" s="179">
        <v>9</v>
      </c>
      <c r="I3539" s="37">
        <f>Table1[[#This Row],[SumOfPaid]]*Table1[[#This Row],[Actuarial Factor 6/13/22]]</f>
        <v>576.14990497834481</v>
      </c>
      <c r="J3539" s="33">
        <v>1.1321920786400426</v>
      </c>
      <c r="K3539" s="180" t="s">
        <v>201</v>
      </c>
      <c r="L3539" s="180" t="s">
        <v>805</v>
      </c>
      <c r="M3539" s="181">
        <f>IFERROR(INDEX(FreeStand_MedicareCRs!E:E,MATCH(Table1[[#This Row],[Medicare Number]],FreeStand_MedicareCRs!A:A,0)),INDEX(HospitalBased_Mdcr_Rates!G:G,MATCH(Table1[[#This Row],[Medicare Number]],HospitalBased_Mdcr_Rates!E:E,0)))</f>
        <v>236.75</v>
      </c>
      <c r="N3539" s="181" t="str">
        <f>IFERROR(IF(Table1[[#This Row],[Medicare Rate in CR]]&gt;0,"Y","N"),"N")</f>
        <v>Y</v>
      </c>
      <c r="O3539" s="40">
        <f>Table1[[#This Row],[Medicare Rate in CR]]*Table1[[#This Row],[SumOfUnits]]*Table1[[#This Row],[Actuarial Factor 6/13/22]]</f>
        <v>2412.4182715622705</v>
      </c>
      <c r="P353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2412.4182715622705</v>
      </c>
      <c r="Q3539" s="40">
        <f>Table1[[#This Row],[Trended Medicare Pricing for all RHCs]]-Table1[[#This Row],[SumOfSFY23 Estimated Payment 6/13/2022]]</f>
        <v>1836.2683665839259</v>
      </c>
      <c r="R3539" s="181">
        <f>Table1[[#This Row],[SumOfUnits]]*Table1[[#This Row],[Actuarial Factor 6/13/22]]</f>
        <v>10.189728707760382</v>
      </c>
    </row>
    <row r="3540" spans="1:18" x14ac:dyDescent="0.2">
      <c r="A3540" s="179" t="s">
        <v>151</v>
      </c>
      <c r="B3540" s="179" t="s">
        <v>671</v>
      </c>
      <c r="C3540" s="179" t="s">
        <v>381</v>
      </c>
      <c r="D3540" s="179" t="s">
        <v>185</v>
      </c>
      <c r="E3540" s="179" t="s">
        <v>797</v>
      </c>
      <c r="F3540" s="37">
        <v>2120.67</v>
      </c>
      <c r="G3540" s="179">
        <v>11</v>
      </c>
      <c r="H3540" s="179">
        <v>11</v>
      </c>
      <c r="I3540" s="37">
        <f>Table1[[#This Row],[SumOfPaid]]*Table1[[#This Row],[Actuarial Factor 6/13/22]]</f>
        <v>2105.8262007644094</v>
      </c>
      <c r="J3540" s="33">
        <v>0.99300042003914291</v>
      </c>
      <c r="K3540" s="180" t="s">
        <v>201</v>
      </c>
      <c r="L3540" s="180" t="s">
        <v>805</v>
      </c>
      <c r="M3540" s="181">
        <f>IFERROR(INDEX(FreeStand_MedicareCRs!E:E,MATCH(Table1[[#This Row],[Medicare Number]],FreeStand_MedicareCRs!A:A,0)),INDEX(HospitalBased_Mdcr_Rates!G:G,MATCH(Table1[[#This Row],[Medicare Number]],HospitalBased_Mdcr_Rates!E:E,0)))</f>
        <v>236.75</v>
      </c>
      <c r="N3540" s="181" t="str">
        <f>IFERROR(IF(Table1[[#This Row],[Medicare Rate in CR]]&gt;0,"Y","N"),"N")</f>
        <v>Y</v>
      </c>
      <c r="O3540" s="40">
        <f>Table1[[#This Row],[Medicare Rate in CR]]*Table1[[#This Row],[SumOfUnits]]*Table1[[#This Row],[Actuarial Factor 6/13/22]]</f>
        <v>2586.0213438869378</v>
      </c>
      <c r="P354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2586.0213438869378</v>
      </c>
      <c r="Q3540" s="40">
        <f>Table1[[#This Row],[Trended Medicare Pricing for all RHCs]]-Table1[[#This Row],[SumOfSFY23 Estimated Payment 6/13/2022]]</f>
        <v>480.19514312252841</v>
      </c>
      <c r="R3540" s="181">
        <f>Table1[[#This Row],[SumOfUnits]]*Table1[[#This Row],[Actuarial Factor 6/13/22]]</f>
        <v>10.923004620430572</v>
      </c>
    </row>
    <row r="3541" spans="1:18" x14ac:dyDescent="0.2">
      <c r="A3541" s="179" t="s">
        <v>151</v>
      </c>
      <c r="B3541" s="179" t="s">
        <v>671</v>
      </c>
      <c r="C3541" s="179" t="s">
        <v>381</v>
      </c>
      <c r="D3541" s="179" t="s">
        <v>185</v>
      </c>
      <c r="E3541" s="179" t="s">
        <v>795</v>
      </c>
      <c r="F3541" s="37">
        <v>2162.4899999999998</v>
      </c>
      <c r="G3541" s="179">
        <v>12</v>
      </c>
      <c r="H3541" s="179">
        <v>12</v>
      </c>
      <c r="I3541" s="37">
        <f>Table1[[#This Row],[SumOfPaid]]*Table1[[#This Row],[Actuarial Factor 6/13/22]]</f>
        <v>2601.1995954869344</v>
      </c>
      <c r="J3541" s="33">
        <v>1.2028724273809057</v>
      </c>
      <c r="K3541" s="180" t="s">
        <v>201</v>
      </c>
      <c r="L3541" s="180" t="s">
        <v>805</v>
      </c>
      <c r="M3541" s="181">
        <f>IFERROR(INDEX(FreeStand_MedicareCRs!E:E,MATCH(Table1[[#This Row],[Medicare Number]],FreeStand_MedicareCRs!A:A,0)),INDEX(HospitalBased_Mdcr_Rates!G:G,MATCH(Table1[[#This Row],[Medicare Number]],HospitalBased_Mdcr_Rates!E:E,0)))</f>
        <v>236.75</v>
      </c>
      <c r="N3541" s="181" t="str">
        <f>IFERROR(IF(Table1[[#This Row],[Medicare Rate in CR]]&gt;0,"Y","N"),"N")</f>
        <v>Y</v>
      </c>
      <c r="O3541" s="40">
        <f>Table1[[#This Row],[Medicare Rate in CR]]*Table1[[#This Row],[SumOfUnits]]*Table1[[#This Row],[Actuarial Factor 6/13/22]]</f>
        <v>3417.3605661891534</v>
      </c>
      <c r="P354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3417.3605661891534</v>
      </c>
      <c r="Q3541" s="40">
        <f>Table1[[#This Row],[Trended Medicare Pricing for all RHCs]]-Table1[[#This Row],[SumOfSFY23 Estimated Payment 6/13/2022]]</f>
        <v>816.16097070221895</v>
      </c>
      <c r="R3541" s="181">
        <f>Table1[[#This Row],[SumOfUnits]]*Table1[[#This Row],[Actuarial Factor 6/13/22]]</f>
        <v>14.434469128570868</v>
      </c>
    </row>
    <row r="3542" spans="1:18" x14ac:dyDescent="0.2">
      <c r="A3542" s="179" t="s">
        <v>151</v>
      </c>
      <c r="B3542" s="179" t="s">
        <v>671</v>
      </c>
      <c r="C3542" s="179" t="s">
        <v>192</v>
      </c>
      <c r="D3542" s="179" t="s">
        <v>184</v>
      </c>
      <c r="E3542" s="179" t="s">
        <v>790</v>
      </c>
      <c r="F3542" s="37">
        <v>718.34</v>
      </c>
      <c r="G3542" s="179">
        <v>4</v>
      </c>
      <c r="H3542" s="179">
        <v>4</v>
      </c>
      <c r="I3542" s="37">
        <f>Table1[[#This Row],[SumOfPaid]]*Table1[[#This Row],[Actuarial Factor 6/13/22]]</f>
        <v>1401.2063750096784</v>
      </c>
      <c r="J3542" s="33">
        <v>1.9506172216633881</v>
      </c>
      <c r="K3542" s="180" t="s">
        <v>201</v>
      </c>
      <c r="L3542" s="180" t="s">
        <v>805</v>
      </c>
      <c r="M3542" s="181">
        <f>IFERROR(INDEX(FreeStand_MedicareCRs!E:E,MATCH(Table1[[#This Row],[Medicare Number]],FreeStand_MedicareCRs!A:A,0)),INDEX(HospitalBased_Mdcr_Rates!G:G,MATCH(Table1[[#This Row],[Medicare Number]],HospitalBased_Mdcr_Rates!E:E,0)))</f>
        <v>236.75</v>
      </c>
      <c r="N3542" s="181" t="str">
        <f>IFERROR(IF(Table1[[#This Row],[Medicare Rate in CR]]&gt;0,"Y","N"),"N")</f>
        <v>Y</v>
      </c>
      <c r="O3542" s="40">
        <f>Table1[[#This Row],[Medicare Rate in CR]]*Table1[[#This Row],[SumOfUnits]]*Table1[[#This Row],[Actuarial Factor 6/13/22]]</f>
        <v>1847.2345089152286</v>
      </c>
      <c r="P354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1847.2345089152286</v>
      </c>
      <c r="Q3542" s="40">
        <f>Table1[[#This Row],[Trended Medicare Pricing for all RHCs]]-Table1[[#This Row],[SumOfSFY23 Estimated Payment 6/13/2022]]</f>
        <v>446.02813390555025</v>
      </c>
      <c r="R3542" s="181">
        <f>Table1[[#This Row],[SumOfUnits]]*Table1[[#This Row],[Actuarial Factor 6/13/22]]</f>
        <v>7.8024688866535525</v>
      </c>
    </row>
    <row r="3543" spans="1:18" x14ac:dyDescent="0.2">
      <c r="A3543" s="179" t="s">
        <v>151</v>
      </c>
      <c r="B3543" s="179" t="s">
        <v>671</v>
      </c>
      <c r="C3543" s="179" t="s">
        <v>192</v>
      </c>
      <c r="D3543" s="179" t="s">
        <v>184</v>
      </c>
      <c r="E3543" s="179" t="s">
        <v>789</v>
      </c>
      <c r="F3543" s="37">
        <v>177.59</v>
      </c>
      <c r="G3543" s="179">
        <v>1</v>
      </c>
      <c r="H3543" s="179">
        <v>1</v>
      </c>
      <c r="I3543" s="37">
        <f>Table1[[#This Row],[SumOfPaid]]*Table1[[#This Row],[Actuarial Factor 6/13/22]]</f>
        <v>244.91548066905193</v>
      </c>
      <c r="J3543" s="33">
        <v>1.3791062597502783</v>
      </c>
      <c r="K3543" s="180" t="s">
        <v>201</v>
      </c>
      <c r="L3543" s="180" t="s">
        <v>805</v>
      </c>
      <c r="M3543" s="181">
        <f>IFERROR(INDEX(FreeStand_MedicareCRs!E:E,MATCH(Table1[[#This Row],[Medicare Number]],FreeStand_MedicareCRs!A:A,0)),INDEX(HospitalBased_Mdcr_Rates!G:G,MATCH(Table1[[#This Row],[Medicare Number]],HospitalBased_Mdcr_Rates!E:E,0)))</f>
        <v>236.75</v>
      </c>
      <c r="N3543" s="181" t="str">
        <f>IFERROR(IF(Table1[[#This Row],[Medicare Rate in CR]]&gt;0,"Y","N"),"N")</f>
        <v>Y</v>
      </c>
      <c r="O3543" s="40">
        <f>Table1[[#This Row],[Medicare Rate in CR]]*Table1[[#This Row],[SumOfUnits]]*Table1[[#This Row],[Actuarial Factor 6/13/22]]</f>
        <v>326.50340699587838</v>
      </c>
      <c r="P354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326.50340699587838</v>
      </c>
      <c r="Q3543" s="40">
        <f>Table1[[#This Row],[Trended Medicare Pricing for all RHCs]]-Table1[[#This Row],[SumOfSFY23 Estimated Payment 6/13/2022]]</f>
        <v>81.587926326826448</v>
      </c>
      <c r="R3543" s="181">
        <f>Table1[[#This Row],[SumOfUnits]]*Table1[[#This Row],[Actuarial Factor 6/13/22]]</f>
        <v>1.3791062597502783</v>
      </c>
    </row>
    <row r="3544" spans="1:18" x14ac:dyDescent="0.2">
      <c r="A3544" s="179" t="s">
        <v>151</v>
      </c>
      <c r="B3544" s="179" t="s">
        <v>671</v>
      </c>
      <c r="C3544" s="179" t="s">
        <v>192</v>
      </c>
      <c r="D3544" s="179" t="s">
        <v>184</v>
      </c>
      <c r="E3544" s="179" t="s">
        <v>788</v>
      </c>
      <c r="F3544" s="37">
        <v>1253.77</v>
      </c>
      <c r="G3544" s="179">
        <v>7</v>
      </c>
      <c r="H3544" s="179">
        <v>7</v>
      </c>
      <c r="I3544" s="37">
        <f>Table1[[#This Row],[SumOfPaid]]*Table1[[#This Row],[Actuarial Factor 6/13/22]]</f>
        <v>2388.015686030521</v>
      </c>
      <c r="J3544" s="33">
        <v>1.9046680699255216</v>
      </c>
      <c r="K3544" s="180" t="s">
        <v>201</v>
      </c>
      <c r="L3544" s="180" t="s">
        <v>805</v>
      </c>
      <c r="M3544" s="181">
        <f>IFERROR(INDEX(FreeStand_MedicareCRs!E:E,MATCH(Table1[[#This Row],[Medicare Number]],FreeStand_MedicareCRs!A:A,0)),INDEX(HospitalBased_Mdcr_Rates!G:G,MATCH(Table1[[#This Row],[Medicare Number]],HospitalBased_Mdcr_Rates!E:E,0)))</f>
        <v>236.75</v>
      </c>
      <c r="N3544" s="181" t="str">
        <f>IFERROR(IF(Table1[[#This Row],[Medicare Rate in CR]]&gt;0,"Y","N"),"N")</f>
        <v>Y</v>
      </c>
      <c r="O3544" s="40">
        <f>Table1[[#This Row],[Medicare Rate in CR]]*Table1[[#This Row],[SumOfUnits]]*Table1[[#This Row],[Actuarial Factor 6/13/22]]</f>
        <v>3156.5111588840705</v>
      </c>
      <c r="P354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3156.5111588840705</v>
      </c>
      <c r="Q3544" s="40">
        <f>Table1[[#This Row],[Trended Medicare Pricing for all RHCs]]-Table1[[#This Row],[SumOfSFY23 Estimated Payment 6/13/2022]]</f>
        <v>768.49547285354947</v>
      </c>
      <c r="R3544" s="181">
        <f>Table1[[#This Row],[SumOfUnits]]*Table1[[#This Row],[Actuarial Factor 6/13/22]]</f>
        <v>13.332676489478651</v>
      </c>
    </row>
    <row r="3545" spans="1:18" x14ac:dyDescent="0.2">
      <c r="A3545" s="179" t="s">
        <v>151</v>
      </c>
      <c r="B3545" s="179" t="s">
        <v>671</v>
      </c>
      <c r="C3545" s="179" t="s">
        <v>192</v>
      </c>
      <c r="D3545" s="179" t="s">
        <v>185</v>
      </c>
      <c r="E3545" s="179" t="s">
        <v>794</v>
      </c>
      <c r="F3545" s="37">
        <v>2209.35</v>
      </c>
      <c r="G3545" s="179">
        <v>12</v>
      </c>
      <c r="H3545" s="179">
        <v>12</v>
      </c>
      <c r="I3545" s="37">
        <f>Table1[[#This Row],[SumOfPaid]]*Table1[[#This Row],[Actuarial Factor 6/13/22]]</f>
        <v>2453.0885238643432</v>
      </c>
      <c r="J3545" s="33">
        <v>1.1103213722879324</v>
      </c>
      <c r="K3545" s="180" t="s">
        <v>201</v>
      </c>
      <c r="L3545" s="180" t="s">
        <v>805</v>
      </c>
      <c r="M3545" s="181">
        <f>IFERROR(INDEX(FreeStand_MedicareCRs!E:E,MATCH(Table1[[#This Row],[Medicare Number]],FreeStand_MedicareCRs!A:A,0)),INDEX(HospitalBased_Mdcr_Rates!G:G,MATCH(Table1[[#This Row],[Medicare Number]],HospitalBased_Mdcr_Rates!E:E,0)))</f>
        <v>236.75</v>
      </c>
      <c r="N3545" s="181" t="str">
        <f>IFERROR(IF(Table1[[#This Row],[Medicare Rate in CR]]&gt;0,"Y","N"),"N")</f>
        <v>Y</v>
      </c>
      <c r="O3545" s="40">
        <f>Table1[[#This Row],[Medicare Rate in CR]]*Table1[[#This Row],[SumOfUnits]]*Table1[[#This Row],[Actuarial Factor 6/13/22]]</f>
        <v>3154.4230186700161</v>
      </c>
      <c r="P354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3154.4230186700161</v>
      </c>
      <c r="Q3545" s="40">
        <f>Table1[[#This Row],[Trended Medicare Pricing for all RHCs]]-Table1[[#This Row],[SumOfSFY23 Estimated Payment 6/13/2022]]</f>
        <v>701.33449480567288</v>
      </c>
      <c r="R3545" s="181">
        <f>Table1[[#This Row],[SumOfUnits]]*Table1[[#This Row],[Actuarial Factor 6/13/22]]</f>
        <v>13.323856467455188</v>
      </c>
    </row>
    <row r="3546" spans="1:18" x14ac:dyDescent="0.2">
      <c r="A3546" s="179" t="s">
        <v>151</v>
      </c>
      <c r="B3546" s="179" t="s">
        <v>671</v>
      </c>
      <c r="C3546" s="179" t="s">
        <v>192</v>
      </c>
      <c r="D3546" s="179" t="s">
        <v>185</v>
      </c>
      <c r="E3546" s="179" t="s">
        <v>607</v>
      </c>
      <c r="F3546" s="37">
        <v>1195.99</v>
      </c>
      <c r="G3546" s="179">
        <v>6</v>
      </c>
      <c r="H3546" s="179">
        <v>6</v>
      </c>
      <c r="I3546" s="37">
        <f>Table1[[#This Row],[SumOfPaid]]*Table1[[#This Row],[Actuarial Factor 6/13/22]]</f>
        <v>1831.2484188020687</v>
      </c>
      <c r="J3546" s="33">
        <v>1.5311569651937464</v>
      </c>
      <c r="K3546" s="180" t="s">
        <v>201</v>
      </c>
      <c r="L3546" s="180" t="s">
        <v>805</v>
      </c>
      <c r="M3546" s="181">
        <f>IFERROR(INDEX(FreeStand_MedicareCRs!E:E,MATCH(Table1[[#This Row],[Medicare Number]],FreeStand_MedicareCRs!A:A,0)),INDEX(HospitalBased_Mdcr_Rates!G:G,MATCH(Table1[[#This Row],[Medicare Number]],HospitalBased_Mdcr_Rates!E:E,0)))</f>
        <v>236.75</v>
      </c>
      <c r="N3546" s="181" t="str">
        <f>IFERROR(IF(Table1[[#This Row],[Medicare Rate in CR]]&gt;0,"Y","N"),"N")</f>
        <v>Y</v>
      </c>
      <c r="O3546" s="40">
        <f>Table1[[#This Row],[Medicare Rate in CR]]*Table1[[#This Row],[SumOfUnits]]*Table1[[#This Row],[Actuarial Factor 6/13/22]]</f>
        <v>2175.0084690577169</v>
      </c>
      <c r="P354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2175.0084690577169</v>
      </c>
      <c r="Q3546" s="40">
        <f>Table1[[#This Row],[Trended Medicare Pricing for all RHCs]]-Table1[[#This Row],[SumOfSFY23 Estimated Payment 6/13/2022]]</f>
        <v>343.76005025564814</v>
      </c>
      <c r="R3546" s="181">
        <f>Table1[[#This Row],[SumOfUnits]]*Table1[[#This Row],[Actuarial Factor 6/13/22]]</f>
        <v>9.1869417911624787</v>
      </c>
    </row>
    <row r="3547" spans="1:18" x14ac:dyDescent="0.2">
      <c r="A3547" s="179" t="s">
        <v>151</v>
      </c>
      <c r="B3547" s="179" t="s">
        <v>671</v>
      </c>
      <c r="C3547" s="179" t="s">
        <v>192</v>
      </c>
      <c r="D3547" s="179" t="s">
        <v>185</v>
      </c>
      <c r="E3547" s="179" t="s">
        <v>795</v>
      </c>
      <c r="F3547" s="37">
        <v>7677.58</v>
      </c>
      <c r="G3547" s="179">
        <v>40</v>
      </c>
      <c r="H3547" s="179">
        <v>40</v>
      </c>
      <c r="I3547" s="37">
        <f>Table1[[#This Row],[SumOfPaid]]*Table1[[#This Row],[Actuarial Factor 6/13/22]]</f>
        <v>8613.881838661724</v>
      </c>
      <c r="J3547" s="33">
        <v>1.1219527297223506</v>
      </c>
      <c r="K3547" s="180" t="s">
        <v>201</v>
      </c>
      <c r="L3547" s="180" t="s">
        <v>805</v>
      </c>
      <c r="M3547" s="181">
        <f>IFERROR(INDEX(FreeStand_MedicareCRs!E:E,MATCH(Table1[[#This Row],[Medicare Number]],FreeStand_MedicareCRs!A:A,0)),INDEX(HospitalBased_Mdcr_Rates!G:G,MATCH(Table1[[#This Row],[Medicare Number]],HospitalBased_Mdcr_Rates!E:E,0)))</f>
        <v>236.75</v>
      </c>
      <c r="N3547" s="181" t="str">
        <f>IFERROR(IF(Table1[[#This Row],[Medicare Rate in CR]]&gt;0,"Y","N"),"N")</f>
        <v>Y</v>
      </c>
      <c r="O3547" s="40">
        <f>Table1[[#This Row],[Medicare Rate in CR]]*Table1[[#This Row],[SumOfUnits]]*Table1[[#This Row],[Actuarial Factor 6/13/22]]</f>
        <v>10624.89235047066</v>
      </c>
      <c r="P354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10624.89235047066</v>
      </c>
      <c r="Q3547" s="40">
        <f>Table1[[#This Row],[Trended Medicare Pricing for all RHCs]]-Table1[[#This Row],[SumOfSFY23 Estimated Payment 6/13/2022]]</f>
        <v>2011.0105118089359</v>
      </c>
      <c r="R3547" s="181">
        <f>Table1[[#This Row],[SumOfUnits]]*Table1[[#This Row],[Actuarial Factor 6/13/22]]</f>
        <v>44.878109188894022</v>
      </c>
    </row>
    <row r="3548" spans="1:18" x14ac:dyDescent="0.2">
      <c r="A3548" s="179" t="s">
        <v>152</v>
      </c>
      <c r="B3548" s="179" t="s">
        <v>635</v>
      </c>
      <c r="C3548" s="179" t="s">
        <v>421</v>
      </c>
      <c r="D3548" s="179" t="s">
        <v>184</v>
      </c>
      <c r="E3548" s="179" t="s">
        <v>786</v>
      </c>
      <c r="F3548" s="37">
        <v>838.8</v>
      </c>
      <c r="G3548" s="179">
        <v>6</v>
      </c>
      <c r="H3548" s="179">
        <v>6</v>
      </c>
      <c r="I3548" s="37">
        <f>Table1[[#This Row],[SumOfPaid]]*Table1[[#This Row],[Actuarial Factor 6/13/22]]</f>
        <v>1184.9525406673326</v>
      </c>
      <c r="J3548" s="33">
        <v>1.412675894930058</v>
      </c>
      <c r="K3548" s="180" t="s">
        <v>347</v>
      </c>
      <c r="L3548" s="180" t="s">
        <v>805</v>
      </c>
      <c r="M3548" s="181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48" s="181" t="str">
        <f>IFERROR(IF(Table1[[#This Row],[Medicare Rate in CR]]&gt;0,"Y","N"),"N")</f>
        <v>Y</v>
      </c>
      <c r="O3548" s="40">
        <f>Table1[[#This Row],[Medicare Rate in CR]]*Table1[[#This Row],[SumOfUnits]]*Table1[[#This Row],[Actuarial Factor 6/13/22]]</f>
        <v>1287.7670923003423</v>
      </c>
      <c r="P354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1287.7670923003423</v>
      </c>
      <c r="Q3548" s="40">
        <f>Table1[[#This Row],[Trended Medicare Pricing for all RHCs]]-Table1[[#This Row],[SumOfSFY23 Estimated Payment 6/13/2022]]</f>
        <v>102.81455163300961</v>
      </c>
      <c r="R3548" s="181">
        <f>Table1[[#This Row],[SumOfUnits]]*Table1[[#This Row],[Actuarial Factor 6/13/22]]</f>
        <v>8.4760553695803473</v>
      </c>
    </row>
    <row r="3549" spans="1:18" x14ac:dyDescent="0.2">
      <c r="A3549" s="179" t="s">
        <v>152</v>
      </c>
      <c r="B3549" s="179" t="s">
        <v>635</v>
      </c>
      <c r="C3549" s="179" t="s">
        <v>421</v>
      </c>
      <c r="D3549" s="179" t="s">
        <v>184</v>
      </c>
      <c r="E3549" s="179" t="s">
        <v>790</v>
      </c>
      <c r="F3549" s="37">
        <v>421.5</v>
      </c>
      <c r="G3549" s="179">
        <v>3</v>
      </c>
      <c r="H3549" s="179">
        <v>3</v>
      </c>
      <c r="I3549" s="37">
        <f>Table1[[#This Row],[SumOfPaid]]*Table1[[#This Row],[Actuarial Factor 6/13/22]]</f>
        <v>846.84276202970568</v>
      </c>
      <c r="J3549" s="33">
        <v>2.0091168731428368</v>
      </c>
      <c r="K3549" s="180" t="s">
        <v>347</v>
      </c>
      <c r="L3549" s="180" t="s">
        <v>805</v>
      </c>
      <c r="M3549" s="181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49" s="181" t="str">
        <f>IFERROR(IF(Table1[[#This Row],[Medicare Rate in CR]]&gt;0,"Y","N"),"N")</f>
        <v>Y</v>
      </c>
      <c r="O3549" s="40">
        <f>Table1[[#This Row],[Medicare Rate in CR]]*Table1[[#This Row],[SumOfUnits]]*Table1[[#This Row],[Actuarial Factor 6/13/22]]</f>
        <v>915.73537960977364</v>
      </c>
      <c r="P354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915.73537960977364</v>
      </c>
      <c r="Q3549" s="40">
        <f>Table1[[#This Row],[Trended Medicare Pricing for all RHCs]]-Table1[[#This Row],[SumOfSFY23 Estimated Payment 6/13/2022]]</f>
        <v>68.892617580067963</v>
      </c>
      <c r="R3549" s="181">
        <f>Table1[[#This Row],[SumOfUnits]]*Table1[[#This Row],[Actuarial Factor 6/13/22]]</f>
        <v>6.0273506194285105</v>
      </c>
    </row>
    <row r="3550" spans="1:18" x14ac:dyDescent="0.2">
      <c r="A3550" s="179" t="s">
        <v>152</v>
      </c>
      <c r="B3550" s="179" t="s">
        <v>635</v>
      </c>
      <c r="C3550" s="179" t="s">
        <v>421</v>
      </c>
      <c r="D3550" s="179" t="s">
        <v>184</v>
      </c>
      <c r="E3550" s="179" t="s">
        <v>789</v>
      </c>
      <c r="F3550" s="37">
        <v>1013.6</v>
      </c>
      <c r="G3550" s="179">
        <v>8</v>
      </c>
      <c r="H3550" s="179">
        <v>8</v>
      </c>
      <c r="I3550" s="37">
        <f>Table1[[#This Row],[SumOfPaid]]*Table1[[#This Row],[Actuarial Factor 6/13/22]]</f>
        <v>1568.2536429670847</v>
      </c>
      <c r="J3550" s="33">
        <v>1.5472115656739194</v>
      </c>
      <c r="K3550" s="180" t="s">
        <v>347</v>
      </c>
      <c r="L3550" s="180" t="s">
        <v>805</v>
      </c>
      <c r="M3550" s="181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50" s="181" t="str">
        <f>IFERROR(IF(Table1[[#This Row],[Medicare Rate in CR]]&gt;0,"Y","N"),"N")</f>
        <v>Y</v>
      </c>
      <c r="O3550" s="40">
        <f>Table1[[#This Row],[Medicare Rate in CR]]*Table1[[#This Row],[SumOfUnits]]*Table1[[#This Row],[Actuarial Factor 6/13/22]]</f>
        <v>1880.5428253827085</v>
      </c>
      <c r="P355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1880.5428253827085</v>
      </c>
      <c r="Q3550" s="40">
        <f>Table1[[#This Row],[Trended Medicare Pricing for all RHCs]]-Table1[[#This Row],[SumOfSFY23 Estimated Payment 6/13/2022]]</f>
        <v>312.28918241562383</v>
      </c>
      <c r="R3550" s="181">
        <f>Table1[[#This Row],[SumOfUnits]]*Table1[[#This Row],[Actuarial Factor 6/13/22]]</f>
        <v>12.377692525391355</v>
      </c>
    </row>
    <row r="3551" spans="1:18" x14ac:dyDescent="0.2">
      <c r="A3551" s="179" t="s">
        <v>152</v>
      </c>
      <c r="B3551" s="179" t="s">
        <v>635</v>
      </c>
      <c r="C3551" s="179" t="s">
        <v>421</v>
      </c>
      <c r="D3551" s="179" t="s">
        <v>184</v>
      </c>
      <c r="E3551" s="179" t="s">
        <v>788</v>
      </c>
      <c r="F3551" s="37">
        <v>419.4</v>
      </c>
      <c r="G3551" s="179">
        <v>3</v>
      </c>
      <c r="H3551" s="179">
        <v>3</v>
      </c>
      <c r="I3551" s="37">
        <f>Table1[[#This Row],[SumOfPaid]]*Table1[[#This Row],[Actuarial Factor 6/13/22]]</f>
        <v>820.72509566430267</v>
      </c>
      <c r="J3551" s="33">
        <v>1.9569029462668162</v>
      </c>
      <c r="K3551" s="180" t="s">
        <v>347</v>
      </c>
      <c r="L3551" s="180" t="s">
        <v>805</v>
      </c>
      <c r="M3551" s="181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51" s="181" t="str">
        <f>IFERROR(IF(Table1[[#This Row],[Medicare Rate in CR]]&gt;0,"Y","N"),"N")</f>
        <v>Y</v>
      </c>
      <c r="O3551" s="40">
        <f>Table1[[#This Row],[Medicare Rate in CR]]*Table1[[#This Row],[SumOfUnits]]*Table1[[#This Row],[Actuarial Factor 6/13/22]]</f>
        <v>891.93679387895213</v>
      </c>
      <c r="P355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891.93679387895213</v>
      </c>
      <c r="Q3551" s="40">
        <f>Table1[[#This Row],[Trended Medicare Pricing for all RHCs]]-Table1[[#This Row],[SumOfSFY23 Estimated Payment 6/13/2022]]</f>
        <v>71.211698214649459</v>
      </c>
      <c r="R3551" s="181">
        <f>Table1[[#This Row],[SumOfUnits]]*Table1[[#This Row],[Actuarial Factor 6/13/22]]</f>
        <v>5.8707088388004482</v>
      </c>
    </row>
    <row r="3552" spans="1:18" x14ac:dyDescent="0.2">
      <c r="A3552" s="179" t="s">
        <v>152</v>
      </c>
      <c r="B3552" s="179" t="s">
        <v>635</v>
      </c>
      <c r="C3552" s="179" t="s">
        <v>381</v>
      </c>
      <c r="D3552" s="179" t="s">
        <v>184</v>
      </c>
      <c r="E3552" s="179" t="s">
        <v>792</v>
      </c>
      <c r="F3552" s="37">
        <v>1889.5</v>
      </c>
      <c r="G3552" s="179">
        <v>15</v>
      </c>
      <c r="H3552" s="179">
        <v>15</v>
      </c>
      <c r="I3552" s="37">
        <f>Table1[[#This Row],[SumOfPaid]]*Table1[[#This Row],[Actuarial Factor 6/13/22]]</f>
        <v>2681.0820516096842</v>
      </c>
      <c r="J3552" s="33">
        <v>1.4189373123099678</v>
      </c>
      <c r="K3552" s="180" t="s">
        <v>347</v>
      </c>
      <c r="L3552" s="180" t="s">
        <v>805</v>
      </c>
      <c r="M3552" s="181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52" s="181" t="str">
        <f>IFERROR(IF(Table1[[#This Row],[Medicare Rate in CR]]&gt;0,"Y","N"),"N")</f>
        <v>Y</v>
      </c>
      <c r="O3552" s="40">
        <f>Table1[[#This Row],[Medicare Rate in CR]]*Table1[[#This Row],[SumOfUnits]]*Table1[[#This Row],[Actuarial Factor 6/13/22]]</f>
        <v>3233.6871878888014</v>
      </c>
      <c r="P355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3233.6871878888014</v>
      </c>
      <c r="Q3552" s="40">
        <f>Table1[[#This Row],[Trended Medicare Pricing for all RHCs]]-Table1[[#This Row],[SumOfSFY23 Estimated Payment 6/13/2022]]</f>
        <v>552.60513627911723</v>
      </c>
      <c r="R3552" s="181">
        <f>Table1[[#This Row],[SumOfUnits]]*Table1[[#This Row],[Actuarial Factor 6/13/22]]</f>
        <v>21.284059684649517</v>
      </c>
    </row>
    <row r="3553" spans="1:18" x14ac:dyDescent="0.2">
      <c r="A3553" s="179" t="s">
        <v>152</v>
      </c>
      <c r="B3553" s="179" t="s">
        <v>635</v>
      </c>
      <c r="C3553" s="179" t="s">
        <v>381</v>
      </c>
      <c r="D3553" s="179" t="s">
        <v>184</v>
      </c>
      <c r="E3553" s="179" t="s">
        <v>786</v>
      </c>
      <c r="F3553" s="37">
        <v>12475.800000000001</v>
      </c>
      <c r="G3553" s="179">
        <v>89</v>
      </c>
      <c r="H3553" s="179">
        <v>89</v>
      </c>
      <c r="I3553" s="37">
        <f>Table1[[#This Row],[SumOfPaid]]*Table1[[#This Row],[Actuarial Factor 6/13/22]]</f>
        <v>16942.533984609159</v>
      </c>
      <c r="J3553" s="33">
        <v>1.3580318684660828</v>
      </c>
      <c r="K3553" s="180" t="s">
        <v>347</v>
      </c>
      <c r="L3553" s="180" t="s">
        <v>805</v>
      </c>
      <c r="M3553" s="181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53" s="181" t="str">
        <f>IFERROR(IF(Table1[[#This Row],[Medicare Rate in CR]]&gt;0,"Y","N"),"N")</f>
        <v>Y</v>
      </c>
      <c r="O3553" s="40">
        <f>Table1[[#This Row],[Medicare Rate in CR]]*Table1[[#This Row],[SumOfUnits]]*Table1[[#This Row],[Actuarial Factor 6/13/22]]</f>
        <v>18362.994578068625</v>
      </c>
      <c r="P355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18362.994578068625</v>
      </c>
      <c r="Q3553" s="40">
        <f>Table1[[#This Row],[Trended Medicare Pricing for all RHCs]]-Table1[[#This Row],[SumOfSFY23 Estimated Payment 6/13/2022]]</f>
        <v>1420.4605934594656</v>
      </c>
      <c r="R3553" s="181">
        <f>Table1[[#This Row],[SumOfUnits]]*Table1[[#This Row],[Actuarial Factor 6/13/22]]</f>
        <v>120.86483629348137</v>
      </c>
    </row>
    <row r="3554" spans="1:18" x14ac:dyDescent="0.2">
      <c r="A3554" s="179" t="s">
        <v>152</v>
      </c>
      <c r="B3554" s="179" t="s">
        <v>635</v>
      </c>
      <c r="C3554" s="179" t="s">
        <v>381</v>
      </c>
      <c r="D3554" s="179" t="s">
        <v>184</v>
      </c>
      <c r="E3554" s="179" t="s">
        <v>790</v>
      </c>
      <c r="F3554" s="37">
        <v>9720.1500000000015</v>
      </c>
      <c r="G3554" s="179">
        <v>70</v>
      </c>
      <c r="H3554" s="179">
        <v>70</v>
      </c>
      <c r="I3554" s="37">
        <f>Table1[[#This Row],[SumOfPaid]]*Table1[[#This Row],[Actuarial Factor 6/13/22]]</f>
        <v>19907.565067835894</v>
      </c>
      <c r="J3554" s="33">
        <v>2.048071795994495</v>
      </c>
      <c r="K3554" s="180" t="s">
        <v>347</v>
      </c>
      <c r="L3554" s="180" t="s">
        <v>805</v>
      </c>
      <c r="M3554" s="181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54" s="181" t="str">
        <f>IFERROR(IF(Table1[[#This Row],[Medicare Rate in CR]]&gt;0,"Y","N"),"N")</f>
        <v>Y</v>
      </c>
      <c r="O3554" s="40">
        <f>Table1[[#This Row],[Medicare Rate in CR]]*Table1[[#This Row],[SumOfUnits]]*Table1[[#This Row],[Actuarial Factor 6/13/22]]</f>
        <v>21781.448357581055</v>
      </c>
      <c r="P355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21781.448357581055</v>
      </c>
      <c r="Q3554" s="40">
        <f>Table1[[#This Row],[Trended Medicare Pricing for all RHCs]]-Table1[[#This Row],[SumOfSFY23 Estimated Payment 6/13/2022]]</f>
        <v>1873.8832897451612</v>
      </c>
      <c r="R3554" s="181">
        <f>Table1[[#This Row],[SumOfUnits]]*Table1[[#This Row],[Actuarial Factor 6/13/22]]</f>
        <v>143.36502571961464</v>
      </c>
    </row>
    <row r="3555" spans="1:18" x14ac:dyDescent="0.2">
      <c r="A3555" s="179" t="s">
        <v>152</v>
      </c>
      <c r="B3555" s="179" t="s">
        <v>635</v>
      </c>
      <c r="C3555" s="179" t="s">
        <v>381</v>
      </c>
      <c r="D3555" s="179" t="s">
        <v>184</v>
      </c>
      <c r="E3555" s="179" t="s">
        <v>789</v>
      </c>
      <c r="F3555" s="37">
        <v>31978.839999999997</v>
      </c>
      <c r="G3555" s="179">
        <v>234</v>
      </c>
      <c r="H3555" s="179">
        <v>234</v>
      </c>
      <c r="I3555" s="37">
        <f>Table1[[#This Row],[SumOfPaid]]*Table1[[#This Row],[Actuarial Factor 6/13/22]]</f>
        <v>47531.463940610956</v>
      </c>
      <c r="J3555" s="33">
        <v>1.4863410911906423</v>
      </c>
      <c r="K3555" s="180" t="s">
        <v>347</v>
      </c>
      <c r="L3555" s="180" t="s">
        <v>805</v>
      </c>
      <c r="M3555" s="181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55" s="181" t="str">
        <f>IFERROR(IF(Table1[[#This Row],[Medicare Rate in CR]]&gt;0,"Y","N"),"N")</f>
        <v>Y</v>
      </c>
      <c r="O3555" s="40">
        <f>Table1[[#This Row],[Medicare Rate in CR]]*Table1[[#This Row],[SumOfUnits]]*Table1[[#This Row],[Actuarial Factor 6/13/22]]</f>
        <v>52841.833664395068</v>
      </c>
      <c r="P355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52841.833664395068</v>
      </c>
      <c r="Q3555" s="40">
        <f>Table1[[#This Row],[Trended Medicare Pricing for all RHCs]]-Table1[[#This Row],[SumOfSFY23 Estimated Payment 6/13/2022]]</f>
        <v>5310.3697237841116</v>
      </c>
      <c r="R3555" s="181">
        <f>Table1[[#This Row],[SumOfUnits]]*Table1[[#This Row],[Actuarial Factor 6/13/22]]</f>
        <v>347.80381533861032</v>
      </c>
    </row>
    <row r="3556" spans="1:18" x14ac:dyDescent="0.2">
      <c r="A3556" s="179" t="s">
        <v>152</v>
      </c>
      <c r="B3556" s="179" t="s">
        <v>635</v>
      </c>
      <c r="C3556" s="179" t="s">
        <v>381</v>
      </c>
      <c r="D3556" s="179" t="s">
        <v>184</v>
      </c>
      <c r="E3556" s="179" t="s">
        <v>791</v>
      </c>
      <c r="F3556" s="37">
        <v>565.5</v>
      </c>
      <c r="G3556" s="179">
        <v>4</v>
      </c>
      <c r="H3556" s="179">
        <v>4</v>
      </c>
      <c r="I3556" s="37">
        <f>Table1[[#This Row],[SumOfPaid]]*Table1[[#This Row],[Actuarial Factor 6/13/22]]</f>
        <v>914.9399776705045</v>
      </c>
      <c r="J3556" s="33">
        <v>1.6179309949964713</v>
      </c>
      <c r="K3556" s="180" t="s">
        <v>347</v>
      </c>
      <c r="L3556" s="180" t="s">
        <v>805</v>
      </c>
      <c r="M3556" s="181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56" s="181" t="str">
        <f>IFERROR(IF(Table1[[#This Row],[Medicare Rate in CR]]&gt;0,"Y","N"),"N")</f>
        <v>Y</v>
      </c>
      <c r="O3556" s="40">
        <f>Table1[[#This Row],[Medicare Rate in CR]]*Table1[[#This Row],[SumOfUnits]]*Table1[[#This Row],[Actuarial Factor 6/13/22]]</f>
        <v>983.24902427925554</v>
      </c>
      <c r="P355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983.24902427925554</v>
      </c>
      <c r="Q3556" s="40">
        <f>Table1[[#This Row],[Trended Medicare Pricing for all RHCs]]-Table1[[#This Row],[SumOfSFY23 Estimated Payment 6/13/2022]]</f>
        <v>68.309046608751032</v>
      </c>
      <c r="R3556" s="181">
        <f>Table1[[#This Row],[SumOfUnits]]*Table1[[#This Row],[Actuarial Factor 6/13/22]]</f>
        <v>6.4717239799858852</v>
      </c>
    </row>
    <row r="3557" spans="1:18" x14ac:dyDescent="0.2">
      <c r="A3557" s="179" t="s">
        <v>152</v>
      </c>
      <c r="B3557" s="179" t="s">
        <v>635</v>
      </c>
      <c r="C3557" s="179" t="s">
        <v>381</v>
      </c>
      <c r="D3557" s="179" t="s">
        <v>184</v>
      </c>
      <c r="E3557" s="179" t="s">
        <v>788</v>
      </c>
      <c r="F3557" s="37">
        <v>2387.1000000000004</v>
      </c>
      <c r="G3557" s="179">
        <v>17</v>
      </c>
      <c r="H3557" s="179">
        <v>17</v>
      </c>
      <c r="I3557" s="37">
        <f>Table1[[#This Row],[SumOfPaid]]*Table1[[#This Row],[Actuarial Factor 6/13/22]]</f>
        <v>4379.5433546539771</v>
      </c>
      <c r="J3557" s="33">
        <v>1.8346710882049249</v>
      </c>
      <c r="K3557" s="180" t="s">
        <v>347</v>
      </c>
      <c r="L3557" s="180" t="s">
        <v>805</v>
      </c>
      <c r="M3557" s="181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57" s="181" t="str">
        <f>IFERROR(IF(Table1[[#This Row],[Medicare Rate in CR]]&gt;0,"Y","N"),"N")</f>
        <v>Y</v>
      </c>
      <c r="O3557" s="40">
        <f>Table1[[#This Row],[Medicare Rate in CR]]*Table1[[#This Row],[SumOfUnits]]*Table1[[#This Row],[Actuarial Factor 6/13/22]]</f>
        <v>4738.6068333265621</v>
      </c>
      <c r="P355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4738.6068333265621</v>
      </c>
      <c r="Q3557" s="40">
        <f>Table1[[#This Row],[Trended Medicare Pricing for all RHCs]]-Table1[[#This Row],[SumOfSFY23 Estimated Payment 6/13/2022]]</f>
        <v>359.06347867258501</v>
      </c>
      <c r="R3557" s="181">
        <f>Table1[[#This Row],[SumOfUnits]]*Table1[[#This Row],[Actuarial Factor 6/13/22]]</f>
        <v>31.189408499483722</v>
      </c>
    </row>
    <row r="3558" spans="1:18" x14ac:dyDescent="0.2">
      <c r="A3558" s="179" t="s">
        <v>152</v>
      </c>
      <c r="B3558" s="179" t="s">
        <v>635</v>
      </c>
      <c r="C3558" s="179" t="s">
        <v>381</v>
      </c>
      <c r="D3558" s="179" t="s">
        <v>184</v>
      </c>
      <c r="E3558" s="179" t="s">
        <v>787</v>
      </c>
      <c r="F3558" s="37">
        <v>1550.4</v>
      </c>
      <c r="G3558" s="179">
        <v>11</v>
      </c>
      <c r="H3558" s="179">
        <v>11</v>
      </c>
      <c r="I3558" s="37">
        <f>Table1[[#This Row],[SumOfPaid]]*Table1[[#This Row],[Actuarial Factor 6/13/22]]</f>
        <v>1876.277761705737</v>
      </c>
      <c r="J3558" s="33">
        <v>1.210189474784402</v>
      </c>
      <c r="K3558" s="180" t="s">
        <v>347</v>
      </c>
      <c r="L3558" s="180" t="s">
        <v>805</v>
      </c>
      <c r="M3558" s="181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58" s="181" t="str">
        <f>IFERROR(IF(Table1[[#This Row],[Medicare Rate in CR]]&gt;0,"Y","N"),"N")</f>
        <v>Y</v>
      </c>
      <c r="O3558" s="40">
        <f>Table1[[#This Row],[Medicare Rate in CR]]*Table1[[#This Row],[SumOfUnits]]*Table1[[#This Row],[Actuarial Factor 6/13/22]]</f>
        <v>2022.5049559439362</v>
      </c>
      <c r="P355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2022.5049559439362</v>
      </c>
      <c r="Q3558" s="40">
        <f>Table1[[#This Row],[Trended Medicare Pricing for all RHCs]]-Table1[[#This Row],[SumOfSFY23 Estimated Payment 6/13/2022]]</f>
        <v>146.22719423819922</v>
      </c>
      <c r="R3558" s="181">
        <f>Table1[[#This Row],[SumOfUnits]]*Table1[[#This Row],[Actuarial Factor 6/13/22]]</f>
        <v>13.312084222628421</v>
      </c>
    </row>
    <row r="3559" spans="1:18" x14ac:dyDescent="0.2">
      <c r="A3559" s="179" t="s">
        <v>152</v>
      </c>
      <c r="B3559" s="179" t="s">
        <v>635</v>
      </c>
      <c r="C3559" s="179" t="s">
        <v>381</v>
      </c>
      <c r="D3559" s="179" t="s">
        <v>2</v>
      </c>
      <c r="E3559" s="179" t="s">
        <v>798</v>
      </c>
      <c r="F3559" s="37">
        <v>397.04</v>
      </c>
      <c r="G3559" s="179">
        <v>5</v>
      </c>
      <c r="H3559" s="179">
        <v>5</v>
      </c>
      <c r="I3559" s="37">
        <f>Table1[[#This Row],[SumOfPaid]]*Table1[[#This Row],[Actuarial Factor 6/13/22]]</f>
        <v>593.53899387999047</v>
      </c>
      <c r="J3559" s="33">
        <v>1.4949098173483539</v>
      </c>
      <c r="K3559" s="180" t="s">
        <v>347</v>
      </c>
      <c r="L3559" s="180" t="s">
        <v>805</v>
      </c>
      <c r="M3559" s="181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59" s="181" t="str">
        <f>IFERROR(IF(Table1[[#This Row],[Medicare Rate in CR]]&gt;0,"Y","N"),"N")</f>
        <v>Y</v>
      </c>
      <c r="O3559" s="40">
        <f>Table1[[#This Row],[Medicare Rate in CR]]*Table1[[#This Row],[SumOfUnits]]*Table1[[#This Row],[Actuarial Factor 6/13/22]]</f>
        <v>1135.6082427486772</v>
      </c>
      <c r="P355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1135.6082427486772</v>
      </c>
      <c r="Q3559" s="40">
        <f>Table1[[#This Row],[Trended Medicare Pricing for all RHCs]]-Table1[[#This Row],[SumOfSFY23 Estimated Payment 6/13/2022]]</f>
        <v>542.06924886868671</v>
      </c>
      <c r="R3559" s="181">
        <f>Table1[[#This Row],[SumOfUnits]]*Table1[[#This Row],[Actuarial Factor 6/13/22]]</f>
        <v>7.4745490867417699</v>
      </c>
    </row>
    <row r="3560" spans="1:18" x14ac:dyDescent="0.2">
      <c r="A3560" s="179" t="s">
        <v>152</v>
      </c>
      <c r="B3560" s="179" t="s">
        <v>635</v>
      </c>
      <c r="C3560" s="179" t="s">
        <v>381</v>
      </c>
      <c r="D3560" s="179" t="s">
        <v>2</v>
      </c>
      <c r="E3560" s="179" t="s">
        <v>799</v>
      </c>
      <c r="F3560" s="37">
        <v>908.57999999999993</v>
      </c>
      <c r="G3560" s="179">
        <v>8</v>
      </c>
      <c r="H3560" s="179">
        <v>8</v>
      </c>
      <c r="I3560" s="37">
        <f>Table1[[#This Row],[SumOfPaid]]*Table1[[#This Row],[Actuarial Factor 6/13/22]]</f>
        <v>1080.9014862634538</v>
      </c>
      <c r="J3560" s="33">
        <v>1.1896602239356511</v>
      </c>
      <c r="K3560" s="180" t="s">
        <v>347</v>
      </c>
      <c r="L3560" s="180" t="s">
        <v>805</v>
      </c>
      <c r="M3560" s="181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60" s="181" t="str">
        <f>IFERROR(IF(Table1[[#This Row],[Medicare Rate in CR]]&gt;0,"Y","N"),"N")</f>
        <v>Y</v>
      </c>
      <c r="O3560" s="40">
        <f>Table1[[#This Row],[Medicare Rate in CR]]*Table1[[#This Row],[SumOfUnits]]*Table1[[#This Row],[Actuarial Factor 6/13/22]]</f>
        <v>1445.9606225803477</v>
      </c>
      <c r="P356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1445.9606225803477</v>
      </c>
      <c r="Q3560" s="40">
        <f>Table1[[#This Row],[Trended Medicare Pricing for all RHCs]]-Table1[[#This Row],[SumOfSFY23 Estimated Payment 6/13/2022]]</f>
        <v>365.05913631689396</v>
      </c>
      <c r="R3560" s="181">
        <f>Table1[[#This Row],[SumOfUnits]]*Table1[[#This Row],[Actuarial Factor 6/13/22]]</f>
        <v>9.5172817914852086</v>
      </c>
    </row>
    <row r="3561" spans="1:18" x14ac:dyDescent="0.2">
      <c r="A3561" s="179" t="s">
        <v>152</v>
      </c>
      <c r="B3561" s="179" t="s">
        <v>635</v>
      </c>
      <c r="C3561" s="179" t="s">
        <v>381</v>
      </c>
      <c r="D3561" s="179" t="s">
        <v>185</v>
      </c>
      <c r="E3561" s="179" t="s">
        <v>794</v>
      </c>
      <c r="F3561" s="37">
        <v>423.6</v>
      </c>
      <c r="G3561" s="179">
        <v>3</v>
      </c>
      <c r="H3561" s="179">
        <v>3</v>
      </c>
      <c r="I3561" s="37">
        <f>Table1[[#This Row],[SumOfPaid]]*Table1[[#This Row],[Actuarial Factor 6/13/22]]</f>
        <v>479.59656451192205</v>
      </c>
      <c r="J3561" s="33">
        <v>1.1321920786400426</v>
      </c>
      <c r="K3561" s="180" t="s">
        <v>347</v>
      </c>
      <c r="L3561" s="180" t="s">
        <v>805</v>
      </c>
      <c r="M3561" s="181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61" s="181" t="str">
        <f>IFERROR(IF(Table1[[#This Row],[Medicare Rate in CR]]&gt;0,"Y","N"),"N")</f>
        <v>Y</v>
      </c>
      <c r="O3561" s="40">
        <f>Table1[[#This Row],[Medicare Rate in CR]]*Table1[[#This Row],[SumOfUnits]]*Table1[[#This Row],[Actuarial Factor 6/13/22]]</f>
        <v>516.04182752334498</v>
      </c>
      <c r="P356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516.04182752334498</v>
      </c>
      <c r="Q3561" s="40">
        <f>Table1[[#This Row],[Trended Medicare Pricing for all RHCs]]-Table1[[#This Row],[SumOfSFY23 Estimated Payment 6/13/2022]]</f>
        <v>36.445263011422924</v>
      </c>
      <c r="R3561" s="181">
        <f>Table1[[#This Row],[SumOfUnits]]*Table1[[#This Row],[Actuarial Factor 6/13/22]]</f>
        <v>3.3965762359201275</v>
      </c>
    </row>
    <row r="3562" spans="1:18" x14ac:dyDescent="0.2">
      <c r="A3562" s="179" t="s">
        <v>152</v>
      </c>
      <c r="B3562" s="179" t="s">
        <v>635</v>
      </c>
      <c r="C3562" s="179" t="s">
        <v>381</v>
      </c>
      <c r="D3562" s="179" t="s">
        <v>185</v>
      </c>
      <c r="E3562" s="179" t="s">
        <v>607</v>
      </c>
      <c r="F3562" s="37">
        <v>139.80000000000001</v>
      </c>
      <c r="G3562" s="179">
        <v>1</v>
      </c>
      <c r="H3562" s="179">
        <v>1</v>
      </c>
      <c r="I3562" s="37">
        <f>Table1[[#This Row],[SumOfPaid]]*Table1[[#This Row],[Actuarial Factor 6/13/22]]</f>
        <v>237.93890493854283</v>
      </c>
      <c r="J3562" s="33">
        <v>1.7019950281726954</v>
      </c>
      <c r="K3562" s="180" t="s">
        <v>347</v>
      </c>
      <c r="L3562" s="180" t="s">
        <v>805</v>
      </c>
      <c r="M3562" s="181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62" s="181" t="str">
        <f>IFERROR(IF(Table1[[#This Row],[Medicare Rate in CR]]&gt;0,"Y","N"),"N")</f>
        <v>Y</v>
      </c>
      <c r="O3562" s="40">
        <f>Table1[[#This Row],[Medicare Rate in CR]]*Table1[[#This Row],[SumOfUnits]]*Table1[[#This Row],[Actuarial Factor 6/13/22]]</f>
        <v>258.58410463027764</v>
      </c>
      <c r="P356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258.58410463027764</v>
      </c>
      <c r="Q3562" s="40">
        <f>Table1[[#This Row],[Trended Medicare Pricing for all RHCs]]-Table1[[#This Row],[SumOfSFY23 Estimated Payment 6/13/2022]]</f>
        <v>20.645199691734803</v>
      </c>
      <c r="R3562" s="181">
        <f>Table1[[#This Row],[SumOfUnits]]*Table1[[#This Row],[Actuarial Factor 6/13/22]]</f>
        <v>1.7019950281726954</v>
      </c>
    </row>
    <row r="3563" spans="1:18" x14ac:dyDescent="0.2">
      <c r="A3563" s="179" t="s">
        <v>152</v>
      </c>
      <c r="B3563" s="179" t="s">
        <v>635</v>
      </c>
      <c r="C3563" s="179" t="s">
        <v>381</v>
      </c>
      <c r="D3563" s="179" t="s">
        <v>185</v>
      </c>
      <c r="E3563" s="179" t="s">
        <v>797</v>
      </c>
      <c r="F3563" s="37">
        <v>2323</v>
      </c>
      <c r="G3563" s="179">
        <v>16</v>
      </c>
      <c r="H3563" s="179">
        <v>16</v>
      </c>
      <c r="I3563" s="37">
        <f>Table1[[#This Row],[SumOfPaid]]*Table1[[#This Row],[Actuarial Factor 6/13/22]]</f>
        <v>2306.7399757509288</v>
      </c>
      <c r="J3563" s="33">
        <v>0.99300042003914291</v>
      </c>
      <c r="K3563" s="180" t="s">
        <v>347</v>
      </c>
      <c r="L3563" s="180" t="s">
        <v>805</v>
      </c>
      <c r="M3563" s="181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63" s="181" t="str">
        <f>IFERROR(IF(Table1[[#This Row],[Medicare Rate in CR]]&gt;0,"Y","N"),"N")</f>
        <v>Y</v>
      </c>
      <c r="O3563" s="40">
        <f>Table1[[#This Row],[Medicare Rate in CR]]*Table1[[#This Row],[SumOfUnits]]*Table1[[#This Row],[Actuarial Factor 6/13/22]]</f>
        <v>2413.8648610647519</v>
      </c>
      <c r="P356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2413.8648610647519</v>
      </c>
      <c r="Q3563" s="40">
        <f>Table1[[#This Row],[Trended Medicare Pricing for all RHCs]]-Table1[[#This Row],[SumOfSFY23 Estimated Payment 6/13/2022]]</f>
        <v>107.12488531382314</v>
      </c>
      <c r="R3563" s="181">
        <f>Table1[[#This Row],[SumOfUnits]]*Table1[[#This Row],[Actuarial Factor 6/13/22]]</f>
        <v>15.888006720626286</v>
      </c>
    </row>
    <row r="3564" spans="1:18" x14ac:dyDescent="0.2">
      <c r="A3564" s="179" t="s">
        <v>152</v>
      </c>
      <c r="B3564" s="179" t="s">
        <v>635</v>
      </c>
      <c r="C3564" s="179" t="s">
        <v>381</v>
      </c>
      <c r="D3564" s="179" t="s">
        <v>185</v>
      </c>
      <c r="E3564" s="179" t="s">
        <v>796</v>
      </c>
      <c r="F3564" s="37">
        <v>840.90000000000009</v>
      </c>
      <c r="G3564" s="179">
        <v>6</v>
      </c>
      <c r="H3564" s="179">
        <v>6</v>
      </c>
      <c r="I3564" s="37">
        <f>Table1[[#This Row],[SumOfPaid]]*Table1[[#This Row],[Actuarial Factor 6/13/22]]</f>
        <v>685.29387947205714</v>
      </c>
      <c r="J3564" s="33">
        <v>0.81495288318712933</v>
      </c>
      <c r="K3564" s="180" t="s">
        <v>347</v>
      </c>
      <c r="L3564" s="180" t="s">
        <v>805</v>
      </c>
      <c r="M3564" s="181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64" s="181" t="str">
        <f>IFERROR(IF(Table1[[#This Row],[Medicare Rate in CR]]&gt;0,"Y","N"),"N")</f>
        <v>Y</v>
      </c>
      <c r="O3564" s="40">
        <f>Table1[[#This Row],[Medicare Rate in CR]]*Table1[[#This Row],[SumOfUnits]]*Table1[[#This Row],[Actuarial Factor 6/13/22]]</f>
        <v>742.89474925572335</v>
      </c>
      <c r="P356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742.89474925572335</v>
      </c>
      <c r="Q3564" s="40">
        <f>Table1[[#This Row],[Trended Medicare Pricing for all RHCs]]-Table1[[#This Row],[SumOfSFY23 Estimated Payment 6/13/2022]]</f>
        <v>57.600869783666212</v>
      </c>
      <c r="R3564" s="181">
        <f>Table1[[#This Row],[SumOfUnits]]*Table1[[#This Row],[Actuarial Factor 6/13/22]]</f>
        <v>4.8897172991227755</v>
      </c>
    </row>
    <row r="3565" spans="1:18" x14ac:dyDescent="0.2">
      <c r="A3565" s="179" t="s">
        <v>152</v>
      </c>
      <c r="B3565" s="179" t="s">
        <v>635</v>
      </c>
      <c r="C3565" s="179" t="s">
        <v>381</v>
      </c>
      <c r="D3565" s="179" t="s">
        <v>185</v>
      </c>
      <c r="E3565" s="179" t="s">
        <v>795</v>
      </c>
      <c r="F3565" s="37">
        <v>4497.6000000000004</v>
      </c>
      <c r="G3565" s="179">
        <v>33</v>
      </c>
      <c r="H3565" s="179">
        <v>33</v>
      </c>
      <c r="I3565" s="37">
        <f>Table1[[#This Row],[SumOfPaid]]*Table1[[#This Row],[Actuarial Factor 6/13/22]]</f>
        <v>5410.039029388362</v>
      </c>
      <c r="J3565" s="33">
        <v>1.2028724273809057</v>
      </c>
      <c r="K3565" s="180" t="s">
        <v>347</v>
      </c>
      <c r="L3565" s="180" t="s">
        <v>805</v>
      </c>
      <c r="M3565" s="181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65" s="181" t="str">
        <f>IFERROR(IF(Table1[[#This Row],[Medicare Rate in CR]]&gt;0,"Y","N"),"N")</f>
        <v>Y</v>
      </c>
      <c r="O3565" s="40">
        <f>Table1[[#This Row],[Medicare Rate in CR]]*Table1[[#This Row],[SumOfUnits]]*Table1[[#This Row],[Actuarial Factor 6/13/22]]</f>
        <v>6030.8294604353741</v>
      </c>
      <c r="P356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6030.8294604353741</v>
      </c>
      <c r="Q3565" s="40">
        <f>Table1[[#This Row],[Trended Medicare Pricing for all RHCs]]-Table1[[#This Row],[SumOfSFY23 Estimated Payment 6/13/2022]]</f>
        <v>620.79043104701213</v>
      </c>
      <c r="R3565" s="181">
        <f>Table1[[#This Row],[SumOfUnits]]*Table1[[#This Row],[Actuarial Factor 6/13/22]]</f>
        <v>39.694790103569886</v>
      </c>
    </row>
    <row r="3566" spans="1:18" x14ac:dyDescent="0.2">
      <c r="A3566" s="179" t="s">
        <v>152</v>
      </c>
      <c r="B3566" s="179" t="s">
        <v>635</v>
      </c>
      <c r="C3566" s="179" t="s">
        <v>249</v>
      </c>
      <c r="D3566" s="179" t="s">
        <v>184</v>
      </c>
      <c r="E3566" s="179" t="s">
        <v>790</v>
      </c>
      <c r="F3566" s="37">
        <v>139.80000000000001</v>
      </c>
      <c r="G3566" s="179">
        <v>1</v>
      </c>
      <c r="H3566" s="179">
        <v>1</v>
      </c>
      <c r="I3566" s="37">
        <f>Table1[[#This Row],[SumOfPaid]]*Table1[[#This Row],[Actuarial Factor 6/13/22]]</f>
        <v>312.75432837202902</v>
      </c>
      <c r="J3566" s="33">
        <v>2.2371554246926251</v>
      </c>
      <c r="K3566" s="180" t="s">
        <v>347</v>
      </c>
      <c r="L3566" s="180" t="s">
        <v>805</v>
      </c>
      <c r="M3566" s="181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66" s="181" t="str">
        <f>IFERROR(IF(Table1[[#This Row],[Medicare Rate in CR]]&gt;0,"Y","N"),"N")</f>
        <v>Y</v>
      </c>
      <c r="O3566" s="40">
        <f>Table1[[#This Row],[Medicare Rate in CR]]*Table1[[#This Row],[SumOfUnits]]*Table1[[#This Row],[Actuarial Factor 6/13/22]]</f>
        <v>339.89102367355054</v>
      </c>
      <c r="P356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339.89102367355054</v>
      </c>
      <c r="Q3566" s="40">
        <f>Table1[[#This Row],[Trended Medicare Pricing for all RHCs]]-Table1[[#This Row],[SumOfSFY23 Estimated Payment 6/13/2022]]</f>
        <v>27.136695301521513</v>
      </c>
      <c r="R3566" s="181">
        <f>Table1[[#This Row],[SumOfUnits]]*Table1[[#This Row],[Actuarial Factor 6/13/22]]</f>
        <v>2.2371554246926251</v>
      </c>
    </row>
    <row r="3567" spans="1:18" x14ac:dyDescent="0.2">
      <c r="A3567" s="179" t="s">
        <v>152</v>
      </c>
      <c r="B3567" s="179" t="s">
        <v>635</v>
      </c>
      <c r="C3567" s="179" t="s">
        <v>220</v>
      </c>
      <c r="D3567" s="179" t="s">
        <v>184</v>
      </c>
      <c r="E3567" s="179" t="s">
        <v>786</v>
      </c>
      <c r="F3567" s="37">
        <v>845.1</v>
      </c>
      <c r="G3567" s="179">
        <v>6</v>
      </c>
      <c r="H3567" s="179">
        <v>6</v>
      </c>
      <c r="I3567" s="37">
        <f>Table1[[#This Row],[SumOfPaid]]*Table1[[#This Row],[Actuarial Factor 6/13/22]]</f>
        <v>1165.2053878653871</v>
      </c>
      <c r="J3567" s="33">
        <v>1.3787781184065637</v>
      </c>
      <c r="K3567" s="180" t="s">
        <v>347</v>
      </c>
      <c r="L3567" s="180" t="s">
        <v>805</v>
      </c>
      <c r="M3567" s="181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67" s="181" t="str">
        <f>IFERROR(IF(Table1[[#This Row],[Medicare Rate in CR]]&gt;0,"Y","N"),"N")</f>
        <v>Y</v>
      </c>
      <c r="O3567" s="40">
        <f>Table1[[#This Row],[Medicare Rate in CR]]*Table1[[#This Row],[SumOfUnits]]*Table1[[#This Row],[Actuarial Factor 6/13/22]]</f>
        <v>1256.8665571770555</v>
      </c>
      <c r="P356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1256.8665571770555</v>
      </c>
      <c r="Q3567" s="40">
        <f>Table1[[#This Row],[Trended Medicare Pricing for all RHCs]]-Table1[[#This Row],[SumOfSFY23 Estimated Payment 6/13/2022]]</f>
        <v>91.661169311668345</v>
      </c>
      <c r="R3567" s="181">
        <f>Table1[[#This Row],[SumOfUnits]]*Table1[[#This Row],[Actuarial Factor 6/13/22]]</f>
        <v>8.2726687104393832</v>
      </c>
    </row>
    <row r="3568" spans="1:18" x14ac:dyDescent="0.2">
      <c r="A3568" s="179" t="s">
        <v>152</v>
      </c>
      <c r="B3568" s="179" t="s">
        <v>635</v>
      </c>
      <c r="C3568" s="179" t="s">
        <v>220</v>
      </c>
      <c r="D3568" s="179" t="s">
        <v>184</v>
      </c>
      <c r="E3568" s="179" t="s">
        <v>790</v>
      </c>
      <c r="F3568" s="37">
        <v>421.5</v>
      </c>
      <c r="G3568" s="179">
        <v>3</v>
      </c>
      <c r="H3568" s="179">
        <v>3</v>
      </c>
      <c r="I3568" s="37">
        <f>Table1[[#This Row],[SumOfPaid]]*Table1[[#This Row],[Actuarial Factor 6/13/22]]</f>
        <v>796.17068669431671</v>
      </c>
      <c r="J3568" s="33">
        <v>1.888898426321036</v>
      </c>
      <c r="K3568" s="180" t="s">
        <v>347</v>
      </c>
      <c r="L3568" s="180" t="s">
        <v>805</v>
      </c>
      <c r="M3568" s="181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68" s="181" t="str">
        <f>IFERROR(IF(Table1[[#This Row],[Medicare Rate in CR]]&gt;0,"Y","N"),"N")</f>
        <v>Y</v>
      </c>
      <c r="O3568" s="40">
        <f>Table1[[#This Row],[Medicare Rate in CR]]*Table1[[#This Row],[SumOfUnits]]*Table1[[#This Row],[Actuarial Factor 6/13/22]]</f>
        <v>860.94101373286503</v>
      </c>
      <c r="P356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860.94101373286503</v>
      </c>
      <c r="Q3568" s="40">
        <f>Table1[[#This Row],[Trended Medicare Pricing for all RHCs]]-Table1[[#This Row],[SumOfSFY23 Estimated Payment 6/13/2022]]</f>
        <v>64.770327038548317</v>
      </c>
      <c r="R3568" s="181">
        <f>Table1[[#This Row],[SumOfUnits]]*Table1[[#This Row],[Actuarial Factor 6/13/22]]</f>
        <v>5.6666952789631075</v>
      </c>
    </row>
    <row r="3569" spans="1:18" x14ac:dyDescent="0.2">
      <c r="A3569" s="179" t="s">
        <v>152</v>
      </c>
      <c r="B3569" s="179" t="s">
        <v>635</v>
      </c>
      <c r="C3569" s="179" t="s">
        <v>220</v>
      </c>
      <c r="D3569" s="179" t="s">
        <v>184</v>
      </c>
      <c r="E3569" s="179" t="s">
        <v>789</v>
      </c>
      <c r="F3569" s="37">
        <v>843</v>
      </c>
      <c r="G3569" s="179">
        <v>6</v>
      </c>
      <c r="H3569" s="179">
        <v>6</v>
      </c>
      <c r="I3569" s="37">
        <f>Table1[[#This Row],[SumOfPaid]]*Table1[[#This Row],[Actuarial Factor 6/13/22]]</f>
        <v>1290.4930505114999</v>
      </c>
      <c r="J3569" s="33">
        <v>1.5308339863718861</v>
      </c>
      <c r="K3569" s="180" t="s">
        <v>347</v>
      </c>
      <c r="L3569" s="180" t="s">
        <v>805</v>
      </c>
      <c r="M3569" s="181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69" s="181" t="str">
        <f>IFERROR(IF(Table1[[#This Row],[Medicare Rate in CR]]&gt;0,"Y","N"),"N")</f>
        <v>Y</v>
      </c>
      <c r="O3569" s="40">
        <f>Table1[[#This Row],[Medicare Rate in CR]]*Table1[[#This Row],[SumOfUnits]]*Table1[[#This Row],[Actuarial Factor 6/13/22]]</f>
        <v>1395.477645296884</v>
      </c>
      <c r="P356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1395.477645296884</v>
      </c>
      <c r="Q3569" s="40">
        <f>Table1[[#This Row],[Trended Medicare Pricing for all RHCs]]-Table1[[#This Row],[SumOfSFY23 Estimated Payment 6/13/2022]]</f>
        <v>104.98459478538416</v>
      </c>
      <c r="R3569" s="181">
        <f>Table1[[#This Row],[SumOfUnits]]*Table1[[#This Row],[Actuarial Factor 6/13/22]]</f>
        <v>9.1850039182313168</v>
      </c>
    </row>
    <row r="3570" spans="1:18" x14ac:dyDescent="0.2">
      <c r="A3570" s="179" t="s">
        <v>152</v>
      </c>
      <c r="B3570" s="179" t="s">
        <v>635</v>
      </c>
      <c r="C3570" s="179" t="s">
        <v>220</v>
      </c>
      <c r="D3570" s="179" t="s">
        <v>184</v>
      </c>
      <c r="E3570" s="179" t="s">
        <v>791</v>
      </c>
      <c r="F3570" s="37">
        <v>139.80000000000001</v>
      </c>
      <c r="G3570" s="179">
        <v>1</v>
      </c>
      <c r="H3570" s="179">
        <v>1</v>
      </c>
      <c r="I3570" s="37">
        <f>Table1[[#This Row],[SumOfPaid]]*Table1[[#This Row],[Actuarial Factor 6/13/22]]</f>
        <v>228.35279328751542</v>
      </c>
      <c r="J3570" s="33">
        <v>1.6334248446889514</v>
      </c>
      <c r="K3570" s="180" t="s">
        <v>347</v>
      </c>
      <c r="L3570" s="180" t="s">
        <v>805</v>
      </c>
      <c r="M3570" s="181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70" s="181" t="str">
        <f>IFERROR(IF(Table1[[#This Row],[Medicare Rate in CR]]&gt;0,"Y","N"),"N")</f>
        <v>Y</v>
      </c>
      <c r="O3570" s="40">
        <f>Table1[[#This Row],[Medicare Rate in CR]]*Table1[[#This Row],[SumOfUnits]]*Table1[[#This Row],[Actuarial Factor 6/13/22]]</f>
        <v>248.16623665359239</v>
      </c>
      <c r="P357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248.16623665359239</v>
      </c>
      <c r="Q3570" s="40">
        <f>Table1[[#This Row],[Trended Medicare Pricing for all RHCs]]-Table1[[#This Row],[SumOfSFY23 Estimated Payment 6/13/2022]]</f>
        <v>19.813443366076967</v>
      </c>
      <c r="R3570" s="181">
        <f>Table1[[#This Row],[SumOfUnits]]*Table1[[#This Row],[Actuarial Factor 6/13/22]]</f>
        <v>1.6334248446889514</v>
      </c>
    </row>
    <row r="3571" spans="1:18" x14ac:dyDescent="0.2">
      <c r="A3571" s="179" t="s">
        <v>152</v>
      </c>
      <c r="B3571" s="179" t="s">
        <v>635</v>
      </c>
      <c r="C3571" s="179" t="s">
        <v>220</v>
      </c>
      <c r="D3571" s="179" t="s">
        <v>184</v>
      </c>
      <c r="E3571" s="179" t="s">
        <v>787</v>
      </c>
      <c r="F3571" s="37">
        <v>141.9</v>
      </c>
      <c r="G3571" s="179">
        <v>1</v>
      </c>
      <c r="H3571" s="179">
        <v>1</v>
      </c>
      <c r="I3571" s="37">
        <f>Table1[[#This Row],[SumOfPaid]]*Table1[[#This Row],[Actuarial Factor 6/13/22]]</f>
        <v>170.86345240102762</v>
      </c>
      <c r="J3571" s="33">
        <v>1.2041117152997012</v>
      </c>
      <c r="K3571" s="180" t="s">
        <v>347</v>
      </c>
      <c r="L3571" s="180" t="s">
        <v>805</v>
      </c>
      <c r="M3571" s="181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71" s="181" t="str">
        <f>IFERROR(IF(Table1[[#This Row],[Medicare Rate in CR]]&gt;0,"Y","N"),"N")</f>
        <v>Y</v>
      </c>
      <c r="O3571" s="40">
        <f>Table1[[#This Row],[Medicare Rate in CR]]*Table1[[#This Row],[SumOfUnits]]*Table1[[#This Row],[Actuarial Factor 6/13/22]]</f>
        <v>182.94069290548362</v>
      </c>
      <c r="P357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182.94069290548362</v>
      </c>
      <c r="Q3571" s="40">
        <f>Table1[[#This Row],[Trended Medicare Pricing for all RHCs]]-Table1[[#This Row],[SumOfSFY23 Estimated Payment 6/13/2022]]</f>
        <v>12.077240504456</v>
      </c>
      <c r="R3571" s="181">
        <f>Table1[[#This Row],[SumOfUnits]]*Table1[[#This Row],[Actuarial Factor 6/13/22]]</f>
        <v>1.2041117152997012</v>
      </c>
    </row>
    <row r="3572" spans="1:18" x14ac:dyDescent="0.2">
      <c r="A3572" s="179" t="s">
        <v>152</v>
      </c>
      <c r="B3572" s="179" t="s">
        <v>635</v>
      </c>
      <c r="C3572" s="179" t="s">
        <v>220</v>
      </c>
      <c r="D3572" s="179" t="s">
        <v>2</v>
      </c>
      <c r="E3572" s="179" t="s">
        <v>798</v>
      </c>
      <c r="F3572" s="37">
        <v>141.9</v>
      </c>
      <c r="G3572" s="179">
        <v>1</v>
      </c>
      <c r="H3572" s="179">
        <v>1</v>
      </c>
      <c r="I3572" s="37">
        <f>Table1[[#This Row],[SumOfPaid]]*Table1[[#This Row],[Actuarial Factor 6/13/22]]</f>
        <v>184.57682821817258</v>
      </c>
      <c r="J3572" s="33">
        <v>1.3007528415656981</v>
      </c>
      <c r="K3572" s="180" t="s">
        <v>347</v>
      </c>
      <c r="L3572" s="180" t="s">
        <v>805</v>
      </c>
      <c r="M3572" s="181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72" s="181" t="str">
        <f>IFERROR(IF(Table1[[#This Row],[Medicare Rate in CR]]&gt;0,"Y","N"),"N")</f>
        <v>Y</v>
      </c>
      <c r="O3572" s="40">
        <f>Table1[[#This Row],[Medicare Rate in CR]]*Table1[[#This Row],[SumOfUnits]]*Table1[[#This Row],[Actuarial Factor 6/13/22]]</f>
        <v>197.62337921907653</v>
      </c>
      <c r="P357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197.62337921907653</v>
      </c>
      <c r="Q3572" s="40">
        <f>Table1[[#This Row],[Trended Medicare Pricing for all RHCs]]-Table1[[#This Row],[SumOfSFY23 Estimated Payment 6/13/2022]]</f>
        <v>13.046551000903946</v>
      </c>
      <c r="R3572" s="181">
        <f>Table1[[#This Row],[SumOfUnits]]*Table1[[#This Row],[Actuarial Factor 6/13/22]]</f>
        <v>1.3007528415656981</v>
      </c>
    </row>
    <row r="3573" spans="1:18" x14ac:dyDescent="0.2">
      <c r="A3573" s="179" t="s">
        <v>152</v>
      </c>
      <c r="B3573" s="179" t="s">
        <v>635</v>
      </c>
      <c r="C3573" s="179" t="s">
        <v>220</v>
      </c>
      <c r="D3573" s="179" t="s">
        <v>185</v>
      </c>
      <c r="E3573" s="179" t="s">
        <v>797</v>
      </c>
      <c r="F3573" s="37">
        <v>559.20000000000005</v>
      </c>
      <c r="G3573" s="179">
        <v>4</v>
      </c>
      <c r="H3573" s="179">
        <v>4</v>
      </c>
      <c r="I3573" s="37">
        <f>Table1[[#This Row],[SumOfPaid]]*Table1[[#This Row],[Actuarial Factor 6/13/22]]</f>
        <v>530.77970187011294</v>
      </c>
      <c r="J3573" s="33">
        <v>0.94917686314397864</v>
      </c>
      <c r="K3573" s="180" t="s">
        <v>347</v>
      </c>
      <c r="L3573" s="180" t="s">
        <v>805</v>
      </c>
      <c r="M3573" s="181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73" s="181" t="str">
        <f>IFERROR(IF(Table1[[#This Row],[Medicare Rate in CR]]&gt;0,"Y","N"),"N")</f>
        <v>Y</v>
      </c>
      <c r="O3573" s="40">
        <f>Table1[[#This Row],[Medicare Rate in CR]]*Table1[[#This Row],[SumOfUnits]]*Table1[[#This Row],[Actuarial Factor 6/13/22]]</f>
        <v>576.83376326985876</v>
      </c>
      <c r="P357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576.83376326985876</v>
      </c>
      <c r="Q3573" s="40">
        <f>Table1[[#This Row],[Trended Medicare Pricing for all RHCs]]-Table1[[#This Row],[SumOfSFY23 Estimated Payment 6/13/2022]]</f>
        <v>46.054061399745819</v>
      </c>
      <c r="R3573" s="181">
        <f>Table1[[#This Row],[SumOfUnits]]*Table1[[#This Row],[Actuarial Factor 6/13/22]]</f>
        <v>3.7967074525759146</v>
      </c>
    </row>
    <row r="3574" spans="1:18" x14ac:dyDescent="0.2">
      <c r="A3574" s="179" t="s">
        <v>152</v>
      </c>
      <c r="B3574" s="179" t="s">
        <v>635</v>
      </c>
      <c r="C3574" s="179" t="s">
        <v>220</v>
      </c>
      <c r="D3574" s="179" t="s">
        <v>185</v>
      </c>
      <c r="E3574" s="179" t="s">
        <v>796</v>
      </c>
      <c r="F3574" s="37">
        <v>279.60000000000002</v>
      </c>
      <c r="G3574" s="179">
        <v>2</v>
      </c>
      <c r="H3574" s="179">
        <v>2</v>
      </c>
      <c r="I3574" s="37">
        <f>Table1[[#This Row],[SumOfPaid]]*Table1[[#This Row],[Actuarial Factor 6/13/22]]</f>
        <v>280.73129719902096</v>
      </c>
      <c r="J3574" s="33">
        <v>1.004046127321248</v>
      </c>
      <c r="K3574" s="180" t="s">
        <v>347</v>
      </c>
      <c r="L3574" s="180" t="s">
        <v>805</v>
      </c>
      <c r="M3574" s="181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74" s="181" t="str">
        <f>IFERROR(IF(Table1[[#This Row],[Medicare Rate in CR]]&gt;0,"Y","N"),"N")</f>
        <v>Y</v>
      </c>
      <c r="O3574" s="40">
        <f>Table1[[#This Row],[Medicare Rate in CR]]*Table1[[#This Row],[SumOfUnits]]*Table1[[#This Row],[Actuarial Factor 6/13/22]]</f>
        <v>305.08945624783445</v>
      </c>
      <c r="P357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305.08945624783445</v>
      </c>
      <c r="Q3574" s="40">
        <f>Table1[[#This Row],[Trended Medicare Pricing for all RHCs]]-Table1[[#This Row],[SumOfSFY23 Estimated Payment 6/13/2022]]</f>
        <v>24.358159048813491</v>
      </c>
      <c r="R3574" s="181">
        <f>Table1[[#This Row],[SumOfUnits]]*Table1[[#This Row],[Actuarial Factor 6/13/22]]</f>
        <v>2.008092254642496</v>
      </c>
    </row>
    <row r="3575" spans="1:18" x14ac:dyDescent="0.2">
      <c r="A3575" s="179" t="s">
        <v>152</v>
      </c>
      <c r="B3575" s="179" t="s">
        <v>635</v>
      </c>
      <c r="C3575" s="179" t="s">
        <v>220</v>
      </c>
      <c r="D3575" s="179" t="s">
        <v>185</v>
      </c>
      <c r="E3575" s="179" t="s">
        <v>795</v>
      </c>
      <c r="F3575" s="37">
        <v>141.9</v>
      </c>
      <c r="G3575" s="179">
        <v>1</v>
      </c>
      <c r="H3575" s="179">
        <v>1</v>
      </c>
      <c r="I3575" s="37">
        <f>Table1[[#This Row],[SumOfPaid]]*Table1[[#This Row],[Actuarial Factor 6/13/22]]</f>
        <v>171.56557525894434</v>
      </c>
      <c r="J3575" s="33">
        <v>1.2090597269833991</v>
      </c>
      <c r="K3575" s="180" t="s">
        <v>347</v>
      </c>
      <c r="L3575" s="180" t="s">
        <v>805</v>
      </c>
      <c r="M3575" s="181">
        <f>IFERROR(INDEX(FreeStand_MedicareCRs!E:E,MATCH(Table1[[#This Row],[Medicare Number]],FreeStand_MedicareCRs!A:A,0)),INDEX(HospitalBased_Mdcr_Rates!G:G,MATCH(Table1[[#This Row],[Medicare Number]],HospitalBased_Mdcr_Rates!E:E,0)))</f>
        <v>151.93</v>
      </c>
      <c r="N3575" s="181" t="str">
        <f>IFERROR(IF(Table1[[#This Row],[Medicare Rate in CR]]&gt;0,"Y","N"),"N")</f>
        <v>Y</v>
      </c>
      <c r="O3575" s="40">
        <f>Table1[[#This Row],[Medicare Rate in CR]]*Table1[[#This Row],[SumOfUnits]]*Table1[[#This Row],[Actuarial Factor 6/13/22]]</f>
        <v>183.69244432058784</v>
      </c>
      <c r="P357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183.69244432058784</v>
      </c>
      <c r="Q3575" s="40">
        <f>Table1[[#This Row],[Trended Medicare Pricing for all RHCs]]-Table1[[#This Row],[SumOfSFY23 Estimated Payment 6/13/2022]]</f>
        <v>12.126869061643504</v>
      </c>
      <c r="R3575" s="181">
        <f>Table1[[#This Row],[SumOfUnits]]*Table1[[#This Row],[Actuarial Factor 6/13/22]]</f>
        <v>1.2090597269833991</v>
      </c>
    </row>
    <row r="3576" spans="1:18" x14ac:dyDescent="0.2">
      <c r="A3576" s="179" t="s">
        <v>153</v>
      </c>
      <c r="B3576" s="179" t="s">
        <v>610</v>
      </c>
      <c r="C3576" s="179" t="s">
        <v>423</v>
      </c>
      <c r="D3576" s="179" t="s">
        <v>184</v>
      </c>
      <c r="E3576" s="179" t="s">
        <v>786</v>
      </c>
      <c r="F3576" s="37">
        <v>1575.63</v>
      </c>
      <c r="G3576" s="179">
        <v>12</v>
      </c>
      <c r="H3576" s="179">
        <v>12</v>
      </c>
      <c r="I3576" s="37">
        <f>Table1[[#This Row],[SumOfPaid]]*Table1[[#This Row],[Actuarial Factor 6/13/22]]</f>
        <v>2359.7130354014676</v>
      </c>
      <c r="J3576" s="33">
        <v>1.4976314460891627</v>
      </c>
      <c r="K3576" s="180" t="s">
        <v>275</v>
      </c>
      <c r="L3576" s="180" t="s">
        <v>805</v>
      </c>
      <c r="M3576" s="181">
        <f>IFERROR(INDEX(FreeStand_MedicareCRs!E:E,MATCH(Table1[[#This Row],[Medicare Number]],FreeStand_MedicareCRs!A:A,0)),INDEX(HospitalBased_Mdcr_Rates!G:G,MATCH(Table1[[#This Row],[Medicare Number]],HospitalBased_Mdcr_Rates!E:E,0)))</f>
        <v>311.31</v>
      </c>
      <c r="N3576" s="181" t="str">
        <f>IFERROR(IF(Table1[[#This Row],[Medicare Rate in CR]]&gt;0,"Y","N"),"N")</f>
        <v>Y</v>
      </c>
      <c r="O3576" s="40">
        <f>Table1[[#This Row],[Medicare Rate in CR]]*Table1[[#This Row],[SumOfUnits]]*Table1[[#This Row],[Actuarial Factor 6/13/22]]</f>
        <v>5594.7317457842073</v>
      </c>
      <c r="P357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5594.7317457842073</v>
      </c>
      <c r="Q3576" s="40">
        <f>Table1[[#This Row],[Trended Medicare Pricing for all RHCs]]-Table1[[#This Row],[SumOfSFY23 Estimated Payment 6/13/2022]]</f>
        <v>3235.0187103827398</v>
      </c>
      <c r="R3576" s="181">
        <f>Table1[[#This Row],[SumOfUnits]]*Table1[[#This Row],[Actuarial Factor 6/13/22]]</f>
        <v>17.971577353069954</v>
      </c>
    </row>
    <row r="3577" spans="1:18" x14ac:dyDescent="0.2">
      <c r="A3577" s="179" t="s">
        <v>153</v>
      </c>
      <c r="B3577" s="179" t="s">
        <v>610</v>
      </c>
      <c r="C3577" s="179" t="s">
        <v>423</v>
      </c>
      <c r="D3577" s="179" t="s">
        <v>184</v>
      </c>
      <c r="E3577" s="179" t="s">
        <v>789</v>
      </c>
      <c r="F3577" s="37">
        <v>2785.84</v>
      </c>
      <c r="G3577" s="179">
        <v>21</v>
      </c>
      <c r="H3577" s="179">
        <v>21</v>
      </c>
      <c r="I3577" s="37">
        <f>Table1[[#This Row],[SumOfPaid]]*Table1[[#This Row],[Actuarial Factor 6/13/22]]</f>
        <v>4221.8724571477969</v>
      </c>
      <c r="J3577" s="33">
        <v>1.5154755682838199</v>
      </c>
      <c r="K3577" s="180" t="s">
        <v>275</v>
      </c>
      <c r="L3577" s="180" t="s">
        <v>805</v>
      </c>
      <c r="M3577" s="181">
        <f>IFERROR(INDEX(FreeStand_MedicareCRs!E:E,MATCH(Table1[[#This Row],[Medicare Number]],FreeStand_MedicareCRs!A:A,0)),INDEX(HospitalBased_Mdcr_Rates!G:G,MATCH(Table1[[#This Row],[Medicare Number]],HospitalBased_Mdcr_Rates!E:E,0)))</f>
        <v>311.31</v>
      </c>
      <c r="N3577" s="181" t="str">
        <f>IFERROR(IF(Table1[[#This Row],[Medicare Rate in CR]]&gt;0,"Y","N"),"N")</f>
        <v>Y</v>
      </c>
      <c r="O3577" s="40">
        <f>Table1[[#This Row],[Medicare Rate in CR]]*Table1[[#This Row],[SumOfUnits]]*Table1[[#This Row],[Actuarial Factor 6/13/22]]</f>
        <v>9907.4366824111567</v>
      </c>
      <c r="P357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9907.4366824111567</v>
      </c>
      <c r="Q3577" s="40">
        <f>Table1[[#This Row],[Trended Medicare Pricing for all RHCs]]-Table1[[#This Row],[SumOfSFY23 Estimated Payment 6/13/2022]]</f>
        <v>5685.5642252633597</v>
      </c>
      <c r="R3577" s="181">
        <f>Table1[[#This Row],[SumOfUnits]]*Table1[[#This Row],[Actuarial Factor 6/13/22]]</f>
        <v>31.824986933960218</v>
      </c>
    </row>
    <row r="3578" spans="1:18" x14ac:dyDescent="0.2">
      <c r="A3578" s="179" t="s">
        <v>153</v>
      </c>
      <c r="B3578" s="179" t="s">
        <v>610</v>
      </c>
      <c r="C3578" s="179" t="s">
        <v>423</v>
      </c>
      <c r="D3578" s="179" t="s">
        <v>184</v>
      </c>
      <c r="E3578" s="179" t="s">
        <v>788</v>
      </c>
      <c r="F3578" s="37">
        <v>143.82</v>
      </c>
      <c r="G3578" s="179">
        <v>1</v>
      </c>
      <c r="H3578" s="179">
        <v>1</v>
      </c>
      <c r="I3578" s="37">
        <f>Table1[[#This Row],[SumOfPaid]]*Table1[[#This Row],[Actuarial Factor 6/13/22]]</f>
        <v>282.56814468382748</v>
      </c>
      <c r="J3578" s="33">
        <v>1.9647347009027081</v>
      </c>
      <c r="K3578" s="180" t="s">
        <v>275</v>
      </c>
      <c r="L3578" s="180" t="s">
        <v>805</v>
      </c>
      <c r="M3578" s="181">
        <f>IFERROR(INDEX(FreeStand_MedicareCRs!E:E,MATCH(Table1[[#This Row],[Medicare Number]],FreeStand_MedicareCRs!A:A,0)),INDEX(HospitalBased_Mdcr_Rates!G:G,MATCH(Table1[[#This Row],[Medicare Number]],HospitalBased_Mdcr_Rates!E:E,0)))</f>
        <v>311.31</v>
      </c>
      <c r="N3578" s="181" t="str">
        <f>IFERROR(IF(Table1[[#This Row],[Medicare Rate in CR]]&gt;0,"Y","N"),"N")</f>
        <v>Y</v>
      </c>
      <c r="O3578" s="40">
        <f>Table1[[#This Row],[Medicare Rate in CR]]*Table1[[#This Row],[SumOfUnits]]*Table1[[#This Row],[Actuarial Factor 6/13/22]]</f>
        <v>611.64155973802201</v>
      </c>
      <c r="P357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611.64155973802201</v>
      </c>
      <c r="Q3578" s="40">
        <f>Table1[[#This Row],[Trended Medicare Pricing for all RHCs]]-Table1[[#This Row],[SumOfSFY23 Estimated Payment 6/13/2022]]</f>
        <v>329.07341505419453</v>
      </c>
      <c r="R3578" s="181">
        <f>Table1[[#This Row],[SumOfUnits]]*Table1[[#This Row],[Actuarial Factor 6/13/22]]</f>
        <v>1.9647347009027081</v>
      </c>
    </row>
    <row r="3579" spans="1:18" x14ac:dyDescent="0.2">
      <c r="A3579" s="179" t="s">
        <v>153</v>
      </c>
      <c r="B3579" s="179" t="s">
        <v>610</v>
      </c>
      <c r="C3579" s="179" t="s">
        <v>423</v>
      </c>
      <c r="D3579" s="179" t="s">
        <v>184</v>
      </c>
      <c r="E3579" s="179" t="s">
        <v>787</v>
      </c>
      <c r="F3579" s="37">
        <v>1139.9100000000001</v>
      </c>
      <c r="G3579" s="179">
        <v>8</v>
      </c>
      <c r="H3579" s="179">
        <v>8</v>
      </c>
      <c r="I3579" s="37">
        <f>Table1[[#This Row],[SumOfPaid]]*Table1[[#This Row],[Actuarial Factor 6/13/22]]</f>
        <v>1426.7403072004824</v>
      </c>
      <c r="J3579" s="33">
        <v>1.2516253977949858</v>
      </c>
      <c r="K3579" s="180" t="s">
        <v>275</v>
      </c>
      <c r="L3579" s="180" t="s">
        <v>805</v>
      </c>
      <c r="M3579" s="181">
        <f>IFERROR(INDEX(FreeStand_MedicareCRs!E:E,MATCH(Table1[[#This Row],[Medicare Number]],FreeStand_MedicareCRs!A:A,0)),INDEX(HospitalBased_Mdcr_Rates!G:G,MATCH(Table1[[#This Row],[Medicare Number]],HospitalBased_Mdcr_Rates!E:E,0)))</f>
        <v>311.31</v>
      </c>
      <c r="N3579" s="181" t="str">
        <f>IFERROR(IF(Table1[[#This Row],[Medicare Rate in CR]]&gt;0,"Y","N"),"N")</f>
        <v>Y</v>
      </c>
      <c r="O3579" s="40">
        <f>Table1[[#This Row],[Medicare Rate in CR]]*Table1[[#This Row],[SumOfUnits]]*Table1[[#This Row],[Actuarial Factor 6/13/22]]</f>
        <v>3117.1480207004565</v>
      </c>
      <c r="P357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3117.1480207004565</v>
      </c>
      <c r="Q3579" s="40">
        <f>Table1[[#This Row],[Trended Medicare Pricing for all RHCs]]-Table1[[#This Row],[SumOfSFY23 Estimated Payment 6/13/2022]]</f>
        <v>1690.4077134999741</v>
      </c>
      <c r="R3579" s="181">
        <f>Table1[[#This Row],[SumOfUnits]]*Table1[[#This Row],[Actuarial Factor 6/13/22]]</f>
        <v>10.013003182359887</v>
      </c>
    </row>
    <row r="3580" spans="1:18" x14ac:dyDescent="0.2">
      <c r="A3580" s="179" t="s">
        <v>153</v>
      </c>
      <c r="B3580" s="179" t="s">
        <v>610</v>
      </c>
      <c r="C3580" s="179" t="s">
        <v>423</v>
      </c>
      <c r="D3580" s="179" t="s">
        <v>2</v>
      </c>
      <c r="E3580" s="179" t="s">
        <v>799</v>
      </c>
      <c r="F3580" s="37">
        <v>141.69</v>
      </c>
      <c r="G3580" s="179">
        <v>1</v>
      </c>
      <c r="H3580" s="179">
        <v>1</v>
      </c>
      <c r="I3580" s="37">
        <f>Table1[[#This Row],[SumOfPaid]]*Table1[[#This Row],[Actuarial Factor 6/13/22]]</f>
        <v>164.31183424421488</v>
      </c>
      <c r="J3580" s="33">
        <v>1.1596572393550348</v>
      </c>
      <c r="K3580" s="180" t="s">
        <v>275</v>
      </c>
      <c r="L3580" s="180" t="s">
        <v>805</v>
      </c>
      <c r="M3580" s="181">
        <f>IFERROR(INDEX(FreeStand_MedicareCRs!E:E,MATCH(Table1[[#This Row],[Medicare Number]],FreeStand_MedicareCRs!A:A,0)),INDEX(HospitalBased_Mdcr_Rates!G:G,MATCH(Table1[[#This Row],[Medicare Number]],HospitalBased_Mdcr_Rates!E:E,0)))</f>
        <v>311.31</v>
      </c>
      <c r="N3580" s="181" t="str">
        <f>IFERROR(IF(Table1[[#This Row],[Medicare Rate in CR]]&gt;0,"Y","N"),"N")</f>
        <v>Y</v>
      </c>
      <c r="O3580" s="40">
        <f>Table1[[#This Row],[Medicare Rate in CR]]*Table1[[#This Row],[SumOfUnits]]*Table1[[#This Row],[Actuarial Factor 6/13/22]]</f>
        <v>361.01289518361591</v>
      </c>
      <c r="P358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361.01289518361591</v>
      </c>
      <c r="Q3580" s="40">
        <f>Table1[[#This Row],[Trended Medicare Pricing for all RHCs]]-Table1[[#This Row],[SumOfSFY23 Estimated Payment 6/13/2022]]</f>
        <v>196.70106093940103</v>
      </c>
      <c r="R3580" s="181">
        <f>Table1[[#This Row],[SumOfUnits]]*Table1[[#This Row],[Actuarial Factor 6/13/22]]</f>
        <v>1.1596572393550348</v>
      </c>
    </row>
    <row r="3581" spans="1:18" x14ac:dyDescent="0.2">
      <c r="A3581" s="179" t="s">
        <v>153</v>
      </c>
      <c r="B3581" s="179" t="s">
        <v>610</v>
      </c>
      <c r="C3581" s="179" t="s">
        <v>423</v>
      </c>
      <c r="D3581" s="179" t="s">
        <v>185</v>
      </c>
      <c r="E3581" s="179" t="s">
        <v>795</v>
      </c>
      <c r="F3581" s="37">
        <v>427.2</v>
      </c>
      <c r="G3581" s="179">
        <v>3</v>
      </c>
      <c r="H3581" s="179">
        <v>3</v>
      </c>
      <c r="I3581" s="37">
        <f>Table1[[#This Row],[SumOfPaid]]*Table1[[#This Row],[Actuarial Factor 6/13/22]]</f>
        <v>496.62574773427673</v>
      </c>
      <c r="J3581" s="33">
        <v>1.1625134544341684</v>
      </c>
      <c r="K3581" s="180" t="s">
        <v>275</v>
      </c>
      <c r="L3581" s="180" t="s">
        <v>805</v>
      </c>
      <c r="M3581" s="181">
        <f>IFERROR(INDEX(FreeStand_MedicareCRs!E:E,MATCH(Table1[[#This Row],[Medicare Number]],FreeStand_MedicareCRs!A:A,0)),INDEX(HospitalBased_Mdcr_Rates!G:G,MATCH(Table1[[#This Row],[Medicare Number]],HospitalBased_Mdcr_Rates!E:E,0)))</f>
        <v>311.31</v>
      </c>
      <c r="N3581" s="181" t="str">
        <f>IFERROR(IF(Table1[[#This Row],[Medicare Rate in CR]]&gt;0,"Y","N"),"N")</f>
        <v>Y</v>
      </c>
      <c r="O3581" s="40">
        <f>Table1[[#This Row],[Medicare Rate in CR]]*Table1[[#This Row],[SumOfUnits]]*Table1[[#This Row],[Actuarial Factor 6/13/22]]</f>
        <v>1085.7061904997031</v>
      </c>
      <c r="P358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1085.7061904997031</v>
      </c>
      <c r="Q3581" s="40">
        <f>Table1[[#This Row],[Trended Medicare Pricing for all RHCs]]-Table1[[#This Row],[SumOfSFY23 Estimated Payment 6/13/2022]]</f>
        <v>589.08044276542637</v>
      </c>
      <c r="R3581" s="181">
        <f>Table1[[#This Row],[SumOfUnits]]*Table1[[#This Row],[Actuarial Factor 6/13/22]]</f>
        <v>3.4875403633025055</v>
      </c>
    </row>
    <row r="3582" spans="1:18" x14ac:dyDescent="0.2">
      <c r="A3582" s="179" t="s">
        <v>153</v>
      </c>
      <c r="B3582" s="179" t="s">
        <v>610</v>
      </c>
      <c r="C3582" s="179" t="s">
        <v>249</v>
      </c>
      <c r="D3582" s="179" t="s">
        <v>184</v>
      </c>
      <c r="E3582" s="179" t="s">
        <v>792</v>
      </c>
      <c r="F3582" s="37">
        <v>283.38</v>
      </c>
      <c r="G3582" s="179">
        <v>2</v>
      </c>
      <c r="H3582" s="179">
        <v>2</v>
      </c>
      <c r="I3582" s="37">
        <f>Table1[[#This Row],[SumOfPaid]]*Table1[[#This Row],[Actuarial Factor 6/13/22]]</f>
        <v>430.94308156470993</v>
      </c>
      <c r="J3582" s="33">
        <v>1.5207251096220973</v>
      </c>
      <c r="K3582" s="180" t="s">
        <v>275</v>
      </c>
      <c r="L3582" s="180" t="s">
        <v>805</v>
      </c>
      <c r="M3582" s="181">
        <f>IFERROR(INDEX(FreeStand_MedicareCRs!E:E,MATCH(Table1[[#This Row],[Medicare Number]],FreeStand_MedicareCRs!A:A,0)),INDEX(HospitalBased_Mdcr_Rates!G:G,MATCH(Table1[[#This Row],[Medicare Number]],HospitalBased_Mdcr_Rates!E:E,0)))</f>
        <v>311.31</v>
      </c>
      <c r="N3582" s="181" t="str">
        <f>IFERROR(IF(Table1[[#This Row],[Medicare Rate in CR]]&gt;0,"Y","N"),"N")</f>
        <v>Y</v>
      </c>
      <c r="O3582" s="40">
        <f>Table1[[#This Row],[Medicare Rate in CR]]*Table1[[#This Row],[SumOfUnits]]*Table1[[#This Row],[Actuarial Factor 6/13/22]]</f>
        <v>946.83386775291024</v>
      </c>
      <c r="P358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946.83386775291024</v>
      </c>
      <c r="Q3582" s="40">
        <f>Table1[[#This Row],[Trended Medicare Pricing for all RHCs]]-Table1[[#This Row],[SumOfSFY23 Estimated Payment 6/13/2022]]</f>
        <v>515.89078618820031</v>
      </c>
      <c r="R3582" s="181">
        <f>Table1[[#This Row],[SumOfUnits]]*Table1[[#This Row],[Actuarial Factor 6/13/22]]</f>
        <v>3.0414502192441946</v>
      </c>
    </row>
    <row r="3583" spans="1:18" x14ac:dyDescent="0.2">
      <c r="A3583" s="179" t="s">
        <v>153</v>
      </c>
      <c r="B3583" s="179" t="s">
        <v>610</v>
      </c>
      <c r="C3583" s="179" t="s">
        <v>249</v>
      </c>
      <c r="D3583" s="179" t="s">
        <v>184</v>
      </c>
      <c r="E3583" s="179" t="s">
        <v>786</v>
      </c>
      <c r="F3583" s="37">
        <v>21574.109999999997</v>
      </c>
      <c r="G3583" s="179">
        <v>152</v>
      </c>
      <c r="H3583" s="179">
        <v>152</v>
      </c>
      <c r="I3583" s="37">
        <f>Table1[[#This Row],[SumOfPaid]]*Table1[[#This Row],[Actuarial Factor 6/13/22]]</f>
        <v>32839.635131978241</v>
      </c>
      <c r="J3583" s="33">
        <v>1.5221779777695694</v>
      </c>
      <c r="K3583" s="180" t="s">
        <v>275</v>
      </c>
      <c r="L3583" s="180" t="s">
        <v>805</v>
      </c>
      <c r="M3583" s="181">
        <f>IFERROR(INDEX(FreeStand_MedicareCRs!E:E,MATCH(Table1[[#This Row],[Medicare Number]],FreeStand_MedicareCRs!A:A,0)),INDEX(HospitalBased_Mdcr_Rates!G:G,MATCH(Table1[[#This Row],[Medicare Number]],HospitalBased_Mdcr_Rates!E:E,0)))</f>
        <v>311.31</v>
      </c>
      <c r="N3583" s="181" t="str">
        <f>IFERROR(IF(Table1[[#This Row],[Medicare Rate in CR]]&gt;0,"Y","N"),"N")</f>
        <v>Y</v>
      </c>
      <c r="O3583" s="40">
        <f>Table1[[#This Row],[Medicare Rate in CR]]*Table1[[#This Row],[SumOfUnits]]*Table1[[#This Row],[Actuarial Factor 6/13/22]]</f>
        <v>72028.122391435594</v>
      </c>
      <c r="P358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72028.122391435594</v>
      </c>
      <c r="Q3583" s="40">
        <f>Table1[[#This Row],[Trended Medicare Pricing for all RHCs]]-Table1[[#This Row],[SumOfSFY23 Estimated Payment 6/13/2022]]</f>
        <v>39188.487259457354</v>
      </c>
      <c r="R3583" s="181">
        <f>Table1[[#This Row],[SumOfUnits]]*Table1[[#This Row],[Actuarial Factor 6/13/22]]</f>
        <v>231.37105262097455</v>
      </c>
    </row>
    <row r="3584" spans="1:18" x14ac:dyDescent="0.2">
      <c r="A3584" s="179" t="s">
        <v>153</v>
      </c>
      <c r="B3584" s="179" t="s">
        <v>610</v>
      </c>
      <c r="C3584" s="179" t="s">
        <v>249</v>
      </c>
      <c r="D3584" s="179" t="s">
        <v>184</v>
      </c>
      <c r="E3584" s="179" t="s">
        <v>790</v>
      </c>
      <c r="F3584" s="37">
        <v>7839.81</v>
      </c>
      <c r="G3584" s="179">
        <v>55</v>
      </c>
      <c r="H3584" s="179">
        <v>55</v>
      </c>
      <c r="I3584" s="37">
        <f>Table1[[#This Row],[SumOfPaid]]*Table1[[#This Row],[Actuarial Factor 6/13/22]]</f>
        <v>17538.873470059491</v>
      </c>
      <c r="J3584" s="33">
        <v>2.2371554246926251</v>
      </c>
      <c r="K3584" s="180" t="s">
        <v>275</v>
      </c>
      <c r="L3584" s="180" t="s">
        <v>805</v>
      </c>
      <c r="M3584" s="181">
        <f>IFERROR(INDEX(FreeStand_MedicareCRs!E:E,MATCH(Table1[[#This Row],[Medicare Number]],FreeStand_MedicareCRs!A:A,0)),INDEX(HospitalBased_Mdcr_Rates!G:G,MATCH(Table1[[#This Row],[Medicare Number]],HospitalBased_Mdcr_Rates!E:E,0)))</f>
        <v>311.31</v>
      </c>
      <c r="N3584" s="181" t="str">
        <f>IFERROR(IF(Table1[[#This Row],[Medicare Rate in CR]]&gt;0,"Y","N"),"N")</f>
        <v>Y</v>
      </c>
      <c r="O3584" s="40">
        <f>Table1[[#This Row],[Medicare Rate in CR]]*Table1[[#This Row],[SumOfUnits]]*Table1[[#This Row],[Actuarial Factor 6/13/22]]</f>
        <v>38304.687039358359</v>
      </c>
      <c r="P358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38304.687039358359</v>
      </c>
      <c r="Q3584" s="40">
        <f>Table1[[#This Row],[Trended Medicare Pricing for all RHCs]]-Table1[[#This Row],[SumOfSFY23 Estimated Payment 6/13/2022]]</f>
        <v>20765.813569298869</v>
      </c>
      <c r="R3584" s="181">
        <f>Table1[[#This Row],[SumOfUnits]]*Table1[[#This Row],[Actuarial Factor 6/13/22]]</f>
        <v>123.04354835809438</v>
      </c>
    </row>
    <row r="3585" spans="1:18" x14ac:dyDescent="0.2">
      <c r="A3585" s="179" t="s">
        <v>153</v>
      </c>
      <c r="B3585" s="179" t="s">
        <v>610</v>
      </c>
      <c r="C3585" s="179" t="s">
        <v>249</v>
      </c>
      <c r="D3585" s="179" t="s">
        <v>184</v>
      </c>
      <c r="E3585" s="179" t="s">
        <v>789</v>
      </c>
      <c r="F3585" s="37">
        <v>29051.039999999997</v>
      </c>
      <c r="G3585" s="179">
        <v>207</v>
      </c>
      <c r="H3585" s="179">
        <v>207</v>
      </c>
      <c r="I3585" s="37">
        <f>Table1[[#This Row],[SumOfPaid]]*Table1[[#This Row],[Actuarial Factor 6/13/22]]</f>
        <v>45086.435243669628</v>
      </c>
      <c r="J3585" s="33">
        <v>1.551973190759079</v>
      </c>
      <c r="K3585" s="180" t="s">
        <v>275</v>
      </c>
      <c r="L3585" s="180" t="s">
        <v>805</v>
      </c>
      <c r="M3585" s="181">
        <f>IFERROR(INDEX(FreeStand_MedicareCRs!E:E,MATCH(Table1[[#This Row],[Medicare Number]],FreeStand_MedicareCRs!A:A,0)),INDEX(HospitalBased_Mdcr_Rates!G:G,MATCH(Table1[[#This Row],[Medicare Number]],HospitalBased_Mdcr_Rates!E:E,0)))</f>
        <v>311.31</v>
      </c>
      <c r="N3585" s="181" t="str">
        <f>IFERROR(IF(Table1[[#This Row],[Medicare Rate in CR]]&gt;0,"Y","N"),"N")</f>
        <v>Y</v>
      </c>
      <c r="O3585" s="40">
        <f>Table1[[#This Row],[Medicare Rate in CR]]*Table1[[#This Row],[SumOfUnits]]*Table1[[#This Row],[Actuarial Factor 6/13/22]]</f>
        <v>100010.96822114824</v>
      </c>
      <c r="P358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100010.96822114824</v>
      </c>
      <c r="Q3585" s="40">
        <f>Table1[[#This Row],[Trended Medicare Pricing for all RHCs]]-Table1[[#This Row],[SumOfSFY23 Estimated Payment 6/13/2022]]</f>
        <v>54924.532977478615</v>
      </c>
      <c r="R3585" s="181">
        <f>Table1[[#This Row],[SumOfUnits]]*Table1[[#This Row],[Actuarial Factor 6/13/22]]</f>
        <v>321.25845048712938</v>
      </c>
    </row>
    <row r="3586" spans="1:18" x14ac:dyDescent="0.2">
      <c r="A3586" s="179" t="s">
        <v>153</v>
      </c>
      <c r="B3586" s="179" t="s">
        <v>610</v>
      </c>
      <c r="C3586" s="179" t="s">
        <v>249</v>
      </c>
      <c r="D3586" s="179" t="s">
        <v>184</v>
      </c>
      <c r="E3586" s="179" t="s">
        <v>791</v>
      </c>
      <c r="F3586" s="37">
        <v>1290.1199999999999</v>
      </c>
      <c r="G3586" s="179">
        <v>9</v>
      </c>
      <c r="H3586" s="179">
        <v>9</v>
      </c>
      <c r="I3586" s="37">
        <f>Table1[[#This Row],[SumOfPaid]]*Table1[[#This Row],[Actuarial Factor 6/13/22]]</f>
        <v>2137.1746965104298</v>
      </c>
      <c r="J3586" s="33">
        <v>1.6565704713595868</v>
      </c>
      <c r="K3586" s="180" t="s">
        <v>275</v>
      </c>
      <c r="L3586" s="180" t="s">
        <v>805</v>
      </c>
      <c r="M3586" s="181">
        <f>IFERROR(INDEX(FreeStand_MedicareCRs!E:E,MATCH(Table1[[#This Row],[Medicare Number]],FreeStand_MedicareCRs!A:A,0)),INDEX(HospitalBased_Mdcr_Rates!G:G,MATCH(Table1[[#This Row],[Medicare Number]],HospitalBased_Mdcr_Rates!E:E,0)))</f>
        <v>311.31</v>
      </c>
      <c r="N3586" s="181" t="str">
        <f>IFERROR(IF(Table1[[#This Row],[Medicare Rate in CR]]&gt;0,"Y","N"),"N")</f>
        <v>Y</v>
      </c>
      <c r="O3586" s="40">
        <f>Table1[[#This Row],[Medicare Rate in CR]]*Table1[[#This Row],[SumOfUnits]]*Table1[[#This Row],[Actuarial Factor 6/13/22]]</f>
        <v>4641.3625809505766</v>
      </c>
      <c r="P358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4641.3625809505766</v>
      </c>
      <c r="Q3586" s="40">
        <f>Table1[[#This Row],[Trended Medicare Pricing for all RHCs]]-Table1[[#This Row],[SumOfSFY23 Estimated Payment 6/13/2022]]</f>
        <v>2504.1878844401467</v>
      </c>
      <c r="R3586" s="181">
        <f>Table1[[#This Row],[SumOfUnits]]*Table1[[#This Row],[Actuarial Factor 6/13/22]]</f>
        <v>14.909134242236281</v>
      </c>
    </row>
    <row r="3587" spans="1:18" x14ac:dyDescent="0.2">
      <c r="A3587" s="179" t="s">
        <v>153</v>
      </c>
      <c r="B3587" s="179" t="s">
        <v>610</v>
      </c>
      <c r="C3587" s="179" t="s">
        <v>249</v>
      </c>
      <c r="D3587" s="179" t="s">
        <v>184</v>
      </c>
      <c r="E3587" s="179" t="s">
        <v>788</v>
      </c>
      <c r="F3587" s="37">
        <v>1708.7999999999997</v>
      </c>
      <c r="G3587" s="179">
        <v>12</v>
      </c>
      <c r="H3587" s="179">
        <v>12</v>
      </c>
      <c r="I3587" s="37">
        <f>Table1[[#This Row],[SumOfPaid]]*Table1[[#This Row],[Actuarial Factor 6/13/22]]</f>
        <v>3442.0707437131186</v>
      </c>
      <c r="J3587" s="33">
        <v>2.0143204258620782</v>
      </c>
      <c r="K3587" s="180" t="s">
        <v>275</v>
      </c>
      <c r="L3587" s="180" t="s">
        <v>805</v>
      </c>
      <c r="M3587" s="181">
        <f>IFERROR(INDEX(FreeStand_MedicareCRs!E:E,MATCH(Table1[[#This Row],[Medicare Number]],FreeStand_MedicareCRs!A:A,0)),INDEX(HospitalBased_Mdcr_Rates!G:G,MATCH(Table1[[#This Row],[Medicare Number]],HospitalBased_Mdcr_Rates!E:E,0)))</f>
        <v>311.31</v>
      </c>
      <c r="N3587" s="181" t="str">
        <f>IFERROR(IF(Table1[[#This Row],[Medicare Rate in CR]]&gt;0,"Y","N"),"N")</f>
        <v>Y</v>
      </c>
      <c r="O3587" s="40">
        <f>Table1[[#This Row],[Medicare Rate in CR]]*Table1[[#This Row],[SumOfUnits]]*Table1[[#This Row],[Actuarial Factor 6/13/22]]</f>
        <v>7524.9371013014834</v>
      </c>
      <c r="P358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7524.9371013014834</v>
      </c>
      <c r="Q3587" s="40">
        <f>Table1[[#This Row],[Trended Medicare Pricing for all RHCs]]-Table1[[#This Row],[SumOfSFY23 Estimated Payment 6/13/2022]]</f>
        <v>4082.8663575883647</v>
      </c>
      <c r="R3587" s="181">
        <f>Table1[[#This Row],[SumOfUnits]]*Table1[[#This Row],[Actuarial Factor 6/13/22]]</f>
        <v>24.17184511034494</v>
      </c>
    </row>
    <row r="3588" spans="1:18" x14ac:dyDescent="0.2">
      <c r="A3588" s="179" t="s">
        <v>153</v>
      </c>
      <c r="B3588" s="179" t="s">
        <v>610</v>
      </c>
      <c r="C3588" s="179" t="s">
        <v>249</v>
      </c>
      <c r="D3588" s="179" t="s">
        <v>184</v>
      </c>
      <c r="E3588" s="179" t="s">
        <v>787</v>
      </c>
      <c r="F3588" s="37">
        <v>4003.53</v>
      </c>
      <c r="G3588" s="179">
        <v>28</v>
      </c>
      <c r="H3588" s="179">
        <v>28</v>
      </c>
      <c r="I3588" s="37">
        <f>Table1[[#This Row],[SumOfPaid]]*Table1[[#This Row],[Actuarial Factor 6/13/22]]</f>
        <v>5002.9152852758079</v>
      </c>
      <c r="J3588" s="33">
        <v>1.2496260263506975</v>
      </c>
      <c r="K3588" s="180" t="s">
        <v>275</v>
      </c>
      <c r="L3588" s="180" t="s">
        <v>805</v>
      </c>
      <c r="M3588" s="181">
        <f>IFERROR(INDEX(FreeStand_MedicareCRs!E:E,MATCH(Table1[[#This Row],[Medicare Number]],FreeStand_MedicareCRs!A:A,0)),INDEX(HospitalBased_Mdcr_Rates!G:G,MATCH(Table1[[#This Row],[Medicare Number]],HospitalBased_Mdcr_Rates!E:E,0)))</f>
        <v>311.31</v>
      </c>
      <c r="N3588" s="181" t="str">
        <f>IFERROR(IF(Table1[[#This Row],[Medicare Rate in CR]]&gt;0,"Y","N"),"N")</f>
        <v>Y</v>
      </c>
      <c r="O3588" s="40">
        <f>Table1[[#This Row],[Medicare Rate in CR]]*Table1[[#This Row],[SumOfUnits]]*Table1[[#This Row],[Actuarial Factor 6/13/22]]</f>
        <v>10892.590191370598</v>
      </c>
      <c r="P358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10892.590191370598</v>
      </c>
      <c r="Q3588" s="40">
        <f>Table1[[#This Row],[Trended Medicare Pricing for all RHCs]]-Table1[[#This Row],[SumOfSFY23 Estimated Payment 6/13/2022]]</f>
        <v>5889.6749060947905</v>
      </c>
      <c r="R3588" s="181">
        <f>Table1[[#This Row],[SumOfUnits]]*Table1[[#This Row],[Actuarial Factor 6/13/22]]</f>
        <v>34.989528737819533</v>
      </c>
    </row>
    <row r="3589" spans="1:18" x14ac:dyDescent="0.2">
      <c r="A3589" s="179" t="s">
        <v>153</v>
      </c>
      <c r="B3589" s="179" t="s">
        <v>610</v>
      </c>
      <c r="C3589" s="179" t="s">
        <v>249</v>
      </c>
      <c r="D3589" s="179" t="s">
        <v>2</v>
      </c>
      <c r="E3589" s="179" t="s">
        <v>798</v>
      </c>
      <c r="F3589" s="37">
        <v>1852.62</v>
      </c>
      <c r="G3589" s="179">
        <v>13</v>
      </c>
      <c r="H3589" s="179">
        <v>13</v>
      </c>
      <c r="I3589" s="37">
        <f>Table1[[#This Row],[SumOfPaid]]*Table1[[#This Row],[Actuarial Factor 6/13/22]]</f>
        <v>2686.8470452618903</v>
      </c>
      <c r="J3589" s="33">
        <v>1.4502958217345654</v>
      </c>
      <c r="K3589" s="180" t="s">
        <v>275</v>
      </c>
      <c r="L3589" s="180" t="s">
        <v>805</v>
      </c>
      <c r="M3589" s="181">
        <f>IFERROR(INDEX(FreeStand_MedicareCRs!E:E,MATCH(Table1[[#This Row],[Medicare Number]],FreeStand_MedicareCRs!A:A,0)),INDEX(HospitalBased_Mdcr_Rates!G:G,MATCH(Table1[[#This Row],[Medicare Number]],HospitalBased_Mdcr_Rates!E:E,0)))</f>
        <v>311.31</v>
      </c>
      <c r="N3589" s="181" t="str">
        <f>IFERROR(IF(Table1[[#This Row],[Medicare Rate in CR]]&gt;0,"Y","N"),"N")</f>
        <v>Y</v>
      </c>
      <c r="O3589" s="40">
        <f>Table1[[#This Row],[Medicare Rate in CR]]*Table1[[#This Row],[SumOfUnits]]*Table1[[#This Row],[Actuarial Factor 6/13/22]]</f>
        <v>5869.3906994344388</v>
      </c>
      <c r="P358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5869.3906994344388</v>
      </c>
      <c r="Q3589" s="40">
        <f>Table1[[#This Row],[Trended Medicare Pricing for all RHCs]]-Table1[[#This Row],[SumOfSFY23 Estimated Payment 6/13/2022]]</f>
        <v>3182.5436541725485</v>
      </c>
      <c r="R3589" s="181">
        <f>Table1[[#This Row],[SumOfUnits]]*Table1[[#This Row],[Actuarial Factor 6/13/22]]</f>
        <v>18.853845682549348</v>
      </c>
    </row>
    <row r="3590" spans="1:18" x14ac:dyDescent="0.2">
      <c r="A3590" s="179" t="s">
        <v>153</v>
      </c>
      <c r="B3590" s="179" t="s">
        <v>610</v>
      </c>
      <c r="C3590" s="179" t="s">
        <v>249</v>
      </c>
      <c r="D3590" s="179" t="s">
        <v>185</v>
      </c>
      <c r="E3590" s="179" t="s">
        <v>795</v>
      </c>
      <c r="F3590" s="37">
        <v>3280.17</v>
      </c>
      <c r="G3590" s="179">
        <v>23</v>
      </c>
      <c r="H3590" s="179">
        <v>23</v>
      </c>
      <c r="I3590" s="37">
        <f>Table1[[#This Row],[SumOfPaid]]*Table1[[#This Row],[Actuarial Factor 6/13/22]]</f>
        <v>3740.3060464126252</v>
      </c>
      <c r="J3590" s="33">
        <v>1.1402781094920766</v>
      </c>
      <c r="K3590" s="180" t="s">
        <v>275</v>
      </c>
      <c r="L3590" s="180" t="s">
        <v>805</v>
      </c>
      <c r="M3590" s="181">
        <f>IFERROR(INDEX(FreeStand_MedicareCRs!E:E,MATCH(Table1[[#This Row],[Medicare Number]],FreeStand_MedicareCRs!A:A,0)),INDEX(HospitalBased_Mdcr_Rates!G:G,MATCH(Table1[[#This Row],[Medicare Number]],HospitalBased_Mdcr_Rates!E:E,0)))</f>
        <v>311.31</v>
      </c>
      <c r="N3590" s="181" t="str">
        <f>IFERROR(IF(Table1[[#This Row],[Medicare Rate in CR]]&gt;0,"Y","N"),"N")</f>
        <v>Y</v>
      </c>
      <c r="O3590" s="40">
        <f>Table1[[#This Row],[Medicare Rate in CR]]*Table1[[#This Row],[SumOfUnits]]*Table1[[#This Row],[Actuarial Factor 6/13/22]]</f>
        <v>8164.5395001175029</v>
      </c>
      <c r="P359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8164.5395001175029</v>
      </c>
      <c r="Q3590" s="40">
        <f>Table1[[#This Row],[Trended Medicare Pricing for all RHCs]]-Table1[[#This Row],[SumOfSFY23 Estimated Payment 6/13/2022]]</f>
        <v>4424.2334537048773</v>
      </c>
      <c r="R3590" s="181">
        <f>Table1[[#This Row],[SumOfUnits]]*Table1[[#This Row],[Actuarial Factor 6/13/22]]</f>
        <v>26.226396518317763</v>
      </c>
    </row>
    <row r="3591" spans="1:18" x14ac:dyDescent="0.2">
      <c r="A3591" s="179" t="s">
        <v>153</v>
      </c>
      <c r="B3591" s="179" t="s">
        <v>610</v>
      </c>
      <c r="C3591" s="179" t="s">
        <v>422</v>
      </c>
      <c r="D3591" s="179" t="s">
        <v>184</v>
      </c>
      <c r="E3591" s="179" t="s">
        <v>786</v>
      </c>
      <c r="F3591" s="37">
        <v>285.51</v>
      </c>
      <c r="G3591" s="179">
        <v>2</v>
      </c>
      <c r="H3591" s="179">
        <v>2</v>
      </c>
      <c r="I3591" s="37">
        <f>Table1[[#This Row],[SumOfPaid]]*Table1[[#This Row],[Actuarial Factor 6/13/22]]</f>
        <v>446.09585402157353</v>
      </c>
      <c r="J3591" s="33">
        <v>1.5624526427150487</v>
      </c>
      <c r="K3591" s="180" t="s">
        <v>275</v>
      </c>
      <c r="L3591" s="180" t="s">
        <v>805</v>
      </c>
      <c r="M3591" s="181">
        <f>IFERROR(INDEX(FreeStand_MedicareCRs!E:E,MATCH(Table1[[#This Row],[Medicare Number]],FreeStand_MedicareCRs!A:A,0)),INDEX(HospitalBased_Mdcr_Rates!G:G,MATCH(Table1[[#This Row],[Medicare Number]],HospitalBased_Mdcr_Rates!E:E,0)))</f>
        <v>311.31</v>
      </c>
      <c r="N3591" s="181" t="str">
        <f>IFERROR(IF(Table1[[#This Row],[Medicare Rate in CR]]&gt;0,"Y","N"),"N")</f>
        <v>Y</v>
      </c>
      <c r="O3591" s="40">
        <f>Table1[[#This Row],[Medicare Rate in CR]]*Table1[[#This Row],[SumOfUnits]]*Table1[[#This Row],[Actuarial Factor 6/13/22]]</f>
        <v>972.81426440724363</v>
      </c>
      <c r="P359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972.81426440724363</v>
      </c>
      <c r="Q3591" s="40">
        <f>Table1[[#This Row],[Trended Medicare Pricing for all RHCs]]-Table1[[#This Row],[SumOfSFY23 Estimated Payment 6/13/2022]]</f>
        <v>526.71841038567004</v>
      </c>
      <c r="R3591" s="181">
        <f>Table1[[#This Row],[SumOfUnits]]*Table1[[#This Row],[Actuarial Factor 6/13/22]]</f>
        <v>3.1249052854300974</v>
      </c>
    </row>
    <row r="3592" spans="1:18" x14ac:dyDescent="0.2">
      <c r="A3592" s="179" t="s">
        <v>154</v>
      </c>
      <c r="B3592" s="179" t="s">
        <v>644</v>
      </c>
      <c r="C3592" s="179" t="s">
        <v>421</v>
      </c>
      <c r="D3592" s="179" t="s">
        <v>185</v>
      </c>
      <c r="E3592" s="179" t="s">
        <v>794</v>
      </c>
      <c r="F3592" s="37">
        <v>233.76</v>
      </c>
      <c r="G3592" s="179">
        <v>2</v>
      </c>
      <c r="H3592" s="179">
        <v>2</v>
      </c>
      <c r="I3592" s="37">
        <f>Table1[[#This Row],[SumOfPaid]]*Table1[[#This Row],[Actuarial Factor 6/13/22]]</f>
        <v>260.37514898857586</v>
      </c>
      <c r="J3592" s="33">
        <v>1.1138567290750165</v>
      </c>
      <c r="K3592" s="180" t="s">
        <v>222</v>
      </c>
      <c r="L3592" s="180" t="s">
        <v>805</v>
      </c>
      <c r="M3592" s="181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592" s="181" t="str">
        <f>IFERROR(IF(Table1[[#This Row],[Medicare Rate in CR]]&gt;0,"Y","N"),"N")</f>
        <v>Y</v>
      </c>
      <c r="O3592" s="40">
        <f>Table1[[#This Row],[Medicare Rate in CR]]*Table1[[#This Row],[SumOfUnits]]*Table1[[#This Row],[Actuarial Factor 6/13/22]]</f>
        <v>237.40742323504901</v>
      </c>
      <c r="P359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237.40742323504901</v>
      </c>
      <c r="Q3592" s="40">
        <f>Table1[[#This Row],[Trended Medicare Pricing for all RHCs]]-Table1[[#This Row],[SumOfSFY23 Estimated Payment 6/13/2022]]</f>
        <v>-22.96772575352685</v>
      </c>
      <c r="R3592" s="181">
        <f>Table1[[#This Row],[SumOfUnits]]*Table1[[#This Row],[Actuarial Factor 6/13/22]]</f>
        <v>2.2277134581500331</v>
      </c>
    </row>
    <row r="3593" spans="1:18" x14ac:dyDescent="0.2">
      <c r="A3593" s="179" t="s">
        <v>154</v>
      </c>
      <c r="B3593" s="179" t="s">
        <v>644</v>
      </c>
      <c r="C3593" s="179" t="s">
        <v>421</v>
      </c>
      <c r="D3593" s="179" t="s">
        <v>185</v>
      </c>
      <c r="E3593" s="179" t="s">
        <v>795</v>
      </c>
      <c r="F3593" s="37">
        <v>704.76</v>
      </c>
      <c r="G3593" s="179">
        <v>6</v>
      </c>
      <c r="H3593" s="179">
        <v>6</v>
      </c>
      <c r="I3593" s="37">
        <f>Table1[[#This Row],[SumOfPaid]]*Table1[[#This Row],[Actuarial Factor 6/13/22]]</f>
        <v>815.63317769805599</v>
      </c>
      <c r="J3593" s="33">
        <v>1.1573204746269028</v>
      </c>
      <c r="K3593" s="180" t="s">
        <v>222</v>
      </c>
      <c r="L3593" s="180" t="s">
        <v>805</v>
      </c>
      <c r="M3593" s="181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593" s="181" t="str">
        <f>IFERROR(IF(Table1[[#This Row],[Medicare Rate in CR]]&gt;0,"Y","N"),"N")</f>
        <v>Y</v>
      </c>
      <c r="O3593" s="40">
        <f>Table1[[#This Row],[Medicare Rate in CR]]*Table1[[#This Row],[SumOfUnits]]*Table1[[#This Row],[Actuarial Factor 6/13/22]]</f>
        <v>740.01385788593416</v>
      </c>
      <c r="P359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740.01385788593416</v>
      </c>
      <c r="Q3593" s="40">
        <f>Table1[[#This Row],[Trended Medicare Pricing for all RHCs]]-Table1[[#This Row],[SumOfSFY23 Estimated Payment 6/13/2022]]</f>
        <v>-75.61931981212183</v>
      </c>
      <c r="R3593" s="181">
        <f>Table1[[#This Row],[SumOfUnits]]*Table1[[#This Row],[Actuarial Factor 6/13/22]]</f>
        <v>6.9439228477614172</v>
      </c>
    </row>
    <row r="3594" spans="1:18" x14ac:dyDescent="0.2">
      <c r="A3594" s="179" t="s">
        <v>154</v>
      </c>
      <c r="B3594" s="179" t="s">
        <v>644</v>
      </c>
      <c r="C3594" s="179" t="s">
        <v>381</v>
      </c>
      <c r="D3594" s="179" t="s">
        <v>184</v>
      </c>
      <c r="E3594" s="179" t="s">
        <v>790</v>
      </c>
      <c r="F3594" s="37">
        <v>701.28</v>
      </c>
      <c r="G3594" s="179">
        <v>6</v>
      </c>
      <c r="H3594" s="179">
        <v>6</v>
      </c>
      <c r="I3594" s="37">
        <f>Table1[[#This Row],[SumOfPaid]]*Table1[[#This Row],[Actuarial Factor 6/13/22]]</f>
        <v>1436.2717890950194</v>
      </c>
      <c r="J3594" s="33">
        <v>2.048071795994495</v>
      </c>
      <c r="K3594" s="180" t="s">
        <v>222</v>
      </c>
      <c r="L3594" s="180" t="s">
        <v>805</v>
      </c>
      <c r="M3594" s="181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594" s="181" t="str">
        <f>IFERROR(IF(Table1[[#This Row],[Medicare Rate in CR]]&gt;0,"Y","N"),"N")</f>
        <v>Y</v>
      </c>
      <c r="O3594" s="40">
        <f>Table1[[#This Row],[Medicare Rate in CR]]*Table1[[#This Row],[SumOfUnits]]*Table1[[#This Row],[Actuarial Factor 6/13/22]]</f>
        <v>1309.5780677947998</v>
      </c>
      <c r="P359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1309.5780677947998</v>
      </c>
      <c r="Q3594" s="40">
        <f>Table1[[#This Row],[Trended Medicare Pricing for all RHCs]]-Table1[[#This Row],[SumOfSFY23 Estimated Payment 6/13/2022]]</f>
        <v>-126.69372130021952</v>
      </c>
      <c r="R3594" s="181">
        <f>Table1[[#This Row],[SumOfUnits]]*Table1[[#This Row],[Actuarial Factor 6/13/22]]</f>
        <v>12.288430775966969</v>
      </c>
    </row>
    <row r="3595" spans="1:18" x14ac:dyDescent="0.2">
      <c r="A3595" s="179" t="s">
        <v>154</v>
      </c>
      <c r="B3595" s="179" t="s">
        <v>644</v>
      </c>
      <c r="C3595" s="179" t="s">
        <v>381</v>
      </c>
      <c r="D3595" s="179" t="s">
        <v>184</v>
      </c>
      <c r="E3595" s="179" t="s">
        <v>789</v>
      </c>
      <c r="F3595" s="37">
        <v>1412.3899999999999</v>
      </c>
      <c r="G3595" s="179">
        <v>12</v>
      </c>
      <c r="H3595" s="179">
        <v>12</v>
      </c>
      <c r="I3595" s="37">
        <f>Table1[[#This Row],[SumOfPaid]]*Table1[[#This Row],[Actuarial Factor 6/13/22]]</f>
        <v>2099.2932937867513</v>
      </c>
      <c r="J3595" s="33">
        <v>1.4863410911906423</v>
      </c>
      <c r="K3595" s="180" t="s">
        <v>222</v>
      </c>
      <c r="L3595" s="180" t="s">
        <v>805</v>
      </c>
      <c r="M3595" s="181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595" s="181" t="str">
        <f>IFERROR(IF(Table1[[#This Row],[Medicare Rate in CR]]&gt;0,"Y","N"),"N")</f>
        <v>Y</v>
      </c>
      <c r="O3595" s="40">
        <f>Table1[[#This Row],[Medicare Rate in CR]]*Table1[[#This Row],[SumOfUnits]]*Table1[[#This Row],[Actuarial Factor 6/13/22]]</f>
        <v>1900.7924410582409</v>
      </c>
      <c r="P359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1900.7924410582409</v>
      </c>
      <c r="Q3595" s="40">
        <f>Table1[[#This Row],[Trended Medicare Pricing for all RHCs]]-Table1[[#This Row],[SumOfSFY23 Estimated Payment 6/13/2022]]</f>
        <v>-198.50085272851038</v>
      </c>
      <c r="R3595" s="181">
        <f>Table1[[#This Row],[SumOfUnits]]*Table1[[#This Row],[Actuarial Factor 6/13/22]]</f>
        <v>17.836093094287708</v>
      </c>
    </row>
    <row r="3596" spans="1:18" x14ac:dyDescent="0.2">
      <c r="A3596" s="179" t="s">
        <v>154</v>
      </c>
      <c r="B3596" s="179" t="s">
        <v>644</v>
      </c>
      <c r="C3596" s="179" t="s">
        <v>381</v>
      </c>
      <c r="D3596" s="179" t="s">
        <v>184</v>
      </c>
      <c r="E3596" s="179" t="s">
        <v>788</v>
      </c>
      <c r="F3596" s="37">
        <v>1538.2299999999998</v>
      </c>
      <c r="G3596" s="179">
        <v>13</v>
      </c>
      <c r="H3596" s="179">
        <v>13</v>
      </c>
      <c r="I3596" s="37">
        <f>Table1[[#This Row],[SumOfPaid]]*Table1[[#This Row],[Actuarial Factor 6/13/22]]</f>
        <v>2822.1461080094614</v>
      </c>
      <c r="J3596" s="33">
        <v>1.8346710882049249</v>
      </c>
      <c r="K3596" s="180" t="s">
        <v>222</v>
      </c>
      <c r="L3596" s="180" t="s">
        <v>805</v>
      </c>
      <c r="M3596" s="181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596" s="181" t="str">
        <f>IFERROR(IF(Table1[[#This Row],[Medicare Rate in CR]]&gt;0,"Y","N"),"N")</f>
        <v>Y</v>
      </c>
      <c r="O3596" s="40">
        <f>Table1[[#This Row],[Medicare Rate in CR]]*Table1[[#This Row],[SumOfUnits]]*Table1[[#This Row],[Actuarial Factor 6/13/22]]</f>
        <v>2541.7716723099848</v>
      </c>
      <c r="P359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2541.7716723099848</v>
      </c>
      <c r="Q3596" s="40">
        <f>Table1[[#This Row],[Trended Medicare Pricing for all RHCs]]-Table1[[#This Row],[SumOfSFY23 Estimated Payment 6/13/2022]]</f>
        <v>-280.37443569947663</v>
      </c>
      <c r="R3596" s="181">
        <f>Table1[[#This Row],[SumOfUnits]]*Table1[[#This Row],[Actuarial Factor 6/13/22]]</f>
        <v>23.850724146664025</v>
      </c>
    </row>
    <row r="3597" spans="1:18" x14ac:dyDescent="0.2">
      <c r="A3597" s="179" t="s">
        <v>154</v>
      </c>
      <c r="B3597" s="179" t="s">
        <v>644</v>
      </c>
      <c r="C3597" s="179" t="s">
        <v>381</v>
      </c>
      <c r="D3597" s="179" t="s">
        <v>184</v>
      </c>
      <c r="E3597" s="179" t="s">
        <v>787</v>
      </c>
      <c r="F3597" s="37">
        <v>125.84</v>
      </c>
      <c r="G3597" s="179">
        <v>1</v>
      </c>
      <c r="H3597" s="179">
        <v>1</v>
      </c>
      <c r="I3597" s="37">
        <f>Table1[[#This Row],[SumOfPaid]]*Table1[[#This Row],[Actuarial Factor 6/13/22]]</f>
        <v>152.29024350686916</v>
      </c>
      <c r="J3597" s="33">
        <v>1.210189474784402</v>
      </c>
      <c r="K3597" s="180" t="s">
        <v>222</v>
      </c>
      <c r="L3597" s="180" t="s">
        <v>805</v>
      </c>
      <c r="M3597" s="181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597" s="181" t="str">
        <f>IFERROR(IF(Table1[[#This Row],[Medicare Rate in CR]]&gt;0,"Y","N"),"N")</f>
        <v>Y</v>
      </c>
      <c r="O3597" s="40">
        <f>Table1[[#This Row],[Medicare Rate in CR]]*Table1[[#This Row],[SumOfUnits]]*Table1[[#This Row],[Actuarial Factor 6/13/22]]</f>
        <v>128.96989232777372</v>
      </c>
      <c r="P359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128.96989232777372</v>
      </c>
      <c r="Q3597" s="40">
        <f>Table1[[#This Row],[Trended Medicare Pricing for all RHCs]]-Table1[[#This Row],[SumOfSFY23 Estimated Payment 6/13/2022]]</f>
        <v>-23.320351179095439</v>
      </c>
      <c r="R3597" s="181">
        <f>Table1[[#This Row],[SumOfUnits]]*Table1[[#This Row],[Actuarial Factor 6/13/22]]</f>
        <v>1.210189474784402</v>
      </c>
    </row>
    <row r="3598" spans="1:18" x14ac:dyDescent="0.2">
      <c r="A3598" s="179" t="s">
        <v>154</v>
      </c>
      <c r="B3598" s="179" t="s">
        <v>644</v>
      </c>
      <c r="C3598" s="179" t="s">
        <v>381</v>
      </c>
      <c r="D3598" s="179" t="s">
        <v>185</v>
      </c>
      <c r="E3598" s="179" t="s">
        <v>797</v>
      </c>
      <c r="F3598" s="37">
        <v>1762.77</v>
      </c>
      <c r="G3598" s="179">
        <v>15</v>
      </c>
      <c r="H3598" s="179">
        <v>15</v>
      </c>
      <c r="I3598" s="37">
        <f>Table1[[#This Row],[SumOfPaid]]*Table1[[#This Row],[Actuarial Factor 6/13/22]]</f>
        <v>1750.4313504324</v>
      </c>
      <c r="J3598" s="33">
        <v>0.99300042003914291</v>
      </c>
      <c r="K3598" s="180" t="s">
        <v>222</v>
      </c>
      <c r="L3598" s="180" t="s">
        <v>805</v>
      </c>
      <c r="M3598" s="181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598" s="181" t="str">
        <f>IFERROR(IF(Table1[[#This Row],[Medicare Rate in CR]]&gt;0,"Y","N"),"N")</f>
        <v>Y</v>
      </c>
      <c r="O3598" s="40">
        <f>Table1[[#This Row],[Medicare Rate in CR]]*Table1[[#This Row],[SumOfUnits]]*Table1[[#This Row],[Actuarial Factor 6/13/22]]</f>
        <v>1587.3608214535718</v>
      </c>
      <c r="P359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1587.3608214535718</v>
      </c>
      <c r="Q3598" s="40">
        <f>Table1[[#This Row],[Trended Medicare Pricing for all RHCs]]-Table1[[#This Row],[SumOfSFY23 Estimated Payment 6/13/2022]]</f>
        <v>-163.07052897882818</v>
      </c>
      <c r="R3598" s="181">
        <f>Table1[[#This Row],[SumOfUnits]]*Table1[[#This Row],[Actuarial Factor 6/13/22]]</f>
        <v>14.895006300587143</v>
      </c>
    </row>
    <row r="3599" spans="1:18" x14ac:dyDescent="0.2">
      <c r="A3599" s="179" t="s">
        <v>154</v>
      </c>
      <c r="B3599" s="179" t="s">
        <v>644</v>
      </c>
      <c r="C3599" s="179" t="s">
        <v>381</v>
      </c>
      <c r="D3599" s="179" t="s">
        <v>185</v>
      </c>
      <c r="E3599" s="179" t="s">
        <v>796</v>
      </c>
      <c r="F3599" s="37">
        <v>116.01</v>
      </c>
      <c r="G3599" s="179">
        <v>1</v>
      </c>
      <c r="H3599" s="179">
        <v>1</v>
      </c>
      <c r="I3599" s="37">
        <f>Table1[[#This Row],[SumOfPaid]]*Table1[[#This Row],[Actuarial Factor 6/13/22]]</f>
        <v>94.542683978538875</v>
      </c>
      <c r="J3599" s="33">
        <v>0.81495288318712933</v>
      </c>
      <c r="K3599" s="180" t="s">
        <v>222</v>
      </c>
      <c r="L3599" s="180" t="s">
        <v>805</v>
      </c>
      <c r="M3599" s="181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599" s="181" t="str">
        <f>IFERROR(IF(Table1[[#This Row],[Medicare Rate in CR]]&gt;0,"Y","N"),"N")</f>
        <v>Y</v>
      </c>
      <c r="O3599" s="40">
        <f>Table1[[#This Row],[Medicare Rate in CR]]*Table1[[#This Row],[SumOfUnits]]*Table1[[#This Row],[Actuarial Factor 6/13/22]]</f>
        <v>86.849528761252373</v>
      </c>
      <c r="P359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86.849528761252373</v>
      </c>
      <c r="Q3599" s="40">
        <f>Table1[[#This Row],[Trended Medicare Pricing for all RHCs]]-Table1[[#This Row],[SumOfSFY23 Estimated Payment 6/13/2022]]</f>
        <v>-7.6931552172865025</v>
      </c>
      <c r="R3599" s="181">
        <f>Table1[[#This Row],[SumOfUnits]]*Table1[[#This Row],[Actuarial Factor 6/13/22]]</f>
        <v>0.81495288318712933</v>
      </c>
    </row>
    <row r="3600" spans="1:18" x14ac:dyDescent="0.2">
      <c r="A3600" s="179" t="s">
        <v>154</v>
      </c>
      <c r="B3600" s="179" t="s">
        <v>644</v>
      </c>
      <c r="C3600" s="179" t="s">
        <v>381</v>
      </c>
      <c r="D3600" s="179" t="s">
        <v>185</v>
      </c>
      <c r="E3600" s="179" t="s">
        <v>795</v>
      </c>
      <c r="F3600" s="37">
        <v>6790.8899999999994</v>
      </c>
      <c r="G3600" s="179">
        <v>57</v>
      </c>
      <c r="H3600" s="179">
        <v>57</v>
      </c>
      <c r="I3600" s="37">
        <f>Table1[[#This Row],[SumOfPaid]]*Table1[[#This Row],[Actuarial Factor 6/13/22]]</f>
        <v>8168.5743383767185</v>
      </c>
      <c r="J3600" s="33">
        <v>1.2028724273809057</v>
      </c>
      <c r="K3600" s="180" t="s">
        <v>222</v>
      </c>
      <c r="L3600" s="180" t="s">
        <v>805</v>
      </c>
      <c r="M3600" s="181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600" s="181" t="str">
        <f>IFERROR(IF(Table1[[#This Row],[Medicare Rate in CR]]&gt;0,"Y","N"),"N")</f>
        <v>Y</v>
      </c>
      <c r="O3600" s="40">
        <f>Table1[[#This Row],[Medicare Rate in CR]]*Table1[[#This Row],[SumOfUnits]]*Table1[[#This Row],[Actuarial Factor 6/13/22]]</f>
        <v>7306.836531401038</v>
      </c>
      <c r="P360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7306.836531401038</v>
      </c>
      <c r="Q3600" s="40">
        <f>Table1[[#This Row],[Trended Medicare Pricing for all RHCs]]-Table1[[#This Row],[SumOfSFY23 Estimated Payment 6/13/2022]]</f>
        <v>-861.73780697568054</v>
      </c>
      <c r="R3600" s="181">
        <f>Table1[[#This Row],[SumOfUnits]]*Table1[[#This Row],[Actuarial Factor 6/13/22]]</f>
        <v>68.563728360711622</v>
      </c>
    </row>
    <row r="3601" spans="1:18" x14ac:dyDescent="0.2">
      <c r="A3601" s="179" t="s">
        <v>154</v>
      </c>
      <c r="B3601" s="179" t="s">
        <v>644</v>
      </c>
      <c r="C3601" s="179" t="s">
        <v>220</v>
      </c>
      <c r="D3601" s="179" t="s">
        <v>184</v>
      </c>
      <c r="E3601" s="179" t="s">
        <v>792</v>
      </c>
      <c r="F3601" s="37">
        <v>1049.31</v>
      </c>
      <c r="G3601" s="179">
        <v>9</v>
      </c>
      <c r="H3601" s="179">
        <v>9</v>
      </c>
      <c r="I3601" s="37">
        <f>Table1[[#This Row],[SumOfPaid]]*Table1[[#This Row],[Actuarial Factor 6/13/22]]</f>
        <v>1764.8593452532382</v>
      </c>
      <c r="J3601" s="33">
        <v>1.6819236881886557</v>
      </c>
      <c r="K3601" s="180" t="s">
        <v>222</v>
      </c>
      <c r="L3601" s="180" t="s">
        <v>805</v>
      </c>
      <c r="M3601" s="181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601" s="181" t="str">
        <f>IFERROR(IF(Table1[[#This Row],[Medicare Rate in CR]]&gt;0,"Y","N"),"N")</f>
        <v>Y</v>
      </c>
      <c r="O3601" s="40">
        <f>Table1[[#This Row],[Medicare Rate in CR]]*Table1[[#This Row],[SumOfUnits]]*Table1[[#This Row],[Actuarial Factor 6/13/22]]</f>
        <v>1613.1834670523851</v>
      </c>
      <c r="P360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1613.1834670523851</v>
      </c>
      <c r="Q3601" s="40">
        <f>Table1[[#This Row],[Trended Medicare Pricing for all RHCs]]-Table1[[#This Row],[SumOfSFY23 Estimated Payment 6/13/2022]]</f>
        <v>-151.67587820085305</v>
      </c>
      <c r="R3601" s="181">
        <f>Table1[[#This Row],[SumOfUnits]]*Table1[[#This Row],[Actuarial Factor 6/13/22]]</f>
        <v>15.137313193697901</v>
      </c>
    </row>
    <row r="3602" spans="1:18" x14ac:dyDescent="0.2">
      <c r="A3602" s="179" t="s">
        <v>154</v>
      </c>
      <c r="B3602" s="179" t="s">
        <v>644</v>
      </c>
      <c r="C3602" s="179" t="s">
        <v>220</v>
      </c>
      <c r="D3602" s="179" t="s">
        <v>184</v>
      </c>
      <c r="E3602" s="179" t="s">
        <v>786</v>
      </c>
      <c r="F3602" s="37">
        <v>8196.74</v>
      </c>
      <c r="G3602" s="179">
        <v>71</v>
      </c>
      <c r="H3602" s="179">
        <v>71</v>
      </c>
      <c r="I3602" s="37">
        <f>Table1[[#This Row],[SumOfPaid]]*Table1[[#This Row],[Actuarial Factor 6/13/22]]</f>
        <v>11301.485754267816</v>
      </c>
      <c r="J3602" s="33">
        <v>1.3787781184065637</v>
      </c>
      <c r="K3602" s="180" t="s">
        <v>222</v>
      </c>
      <c r="L3602" s="180" t="s">
        <v>805</v>
      </c>
      <c r="M3602" s="181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602" s="181" t="str">
        <f>IFERROR(IF(Table1[[#This Row],[Medicare Rate in CR]]&gt;0,"Y","N"),"N")</f>
        <v>Y</v>
      </c>
      <c r="O3602" s="40">
        <f>Table1[[#This Row],[Medicare Rate in CR]]*Table1[[#This Row],[SumOfUnits]]*Table1[[#This Row],[Actuarial Factor 6/13/22]]</f>
        <v>10432.483269579712</v>
      </c>
      <c r="P360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10432.483269579712</v>
      </c>
      <c r="Q3602" s="40">
        <f>Table1[[#This Row],[Trended Medicare Pricing for all RHCs]]-Table1[[#This Row],[SumOfSFY23 Estimated Payment 6/13/2022]]</f>
        <v>-869.00248468810423</v>
      </c>
      <c r="R3602" s="181">
        <f>Table1[[#This Row],[SumOfUnits]]*Table1[[#This Row],[Actuarial Factor 6/13/22]]</f>
        <v>97.893246406866027</v>
      </c>
    </row>
    <row r="3603" spans="1:18" x14ac:dyDescent="0.2">
      <c r="A3603" s="179" t="s">
        <v>154</v>
      </c>
      <c r="B3603" s="179" t="s">
        <v>644</v>
      </c>
      <c r="C3603" s="179" t="s">
        <v>220</v>
      </c>
      <c r="D3603" s="179" t="s">
        <v>184</v>
      </c>
      <c r="E3603" s="179" t="s">
        <v>790</v>
      </c>
      <c r="F3603" s="37">
        <v>8024.7200000000012</v>
      </c>
      <c r="G3603" s="179">
        <v>71</v>
      </c>
      <c r="H3603" s="179">
        <v>71</v>
      </c>
      <c r="I3603" s="37">
        <f>Table1[[#This Row],[SumOfPaid]]*Table1[[#This Row],[Actuarial Factor 6/13/22]]</f>
        <v>15157.880979666947</v>
      </c>
      <c r="J3603" s="33">
        <v>1.888898426321036</v>
      </c>
      <c r="K3603" s="180" t="s">
        <v>222</v>
      </c>
      <c r="L3603" s="180" t="s">
        <v>805</v>
      </c>
      <c r="M3603" s="181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603" s="181" t="str">
        <f>IFERROR(IF(Table1[[#This Row],[Medicare Rate in CR]]&gt;0,"Y","N"),"N")</f>
        <v>Y</v>
      </c>
      <c r="O3603" s="40">
        <f>Table1[[#This Row],[Medicare Rate in CR]]*Table1[[#This Row],[SumOfUnits]]*Table1[[#This Row],[Actuarial Factor 6/13/22]]</f>
        <v>14292.293275805328</v>
      </c>
      <c r="P360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14292.293275805328</v>
      </c>
      <c r="Q3603" s="40">
        <f>Table1[[#This Row],[Trended Medicare Pricing for all RHCs]]-Table1[[#This Row],[SumOfSFY23 Estimated Payment 6/13/2022]]</f>
        <v>-865.58770386161814</v>
      </c>
      <c r="R3603" s="181">
        <f>Table1[[#This Row],[SumOfUnits]]*Table1[[#This Row],[Actuarial Factor 6/13/22]]</f>
        <v>134.11178826879356</v>
      </c>
    </row>
    <row r="3604" spans="1:18" x14ac:dyDescent="0.2">
      <c r="A3604" s="179" t="s">
        <v>154</v>
      </c>
      <c r="B3604" s="179" t="s">
        <v>644</v>
      </c>
      <c r="C3604" s="179" t="s">
        <v>220</v>
      </c>
      <c r="D3604" s="179" t="s">
        <v>184</v>
      </c>
      <c r="E3604" s="179" t="s">
        <v>789</v>
      </c>
      <c r="F3604" s="37">
        <v>18109.89</v>
      </c>
      <c r="G3604" s="179">
        <v>157</v>
      </c>
      <c r="H3604" s="179">
        <v>157</v>
      </c>
      <c r="I3604" s="37">
        <f>Table1[[#This Row],[SumOfPaid]]*Table1[[#This Row],[Actuarial Factor 6/13/22]]</f>
        <v>27723.235101456354</v>
      </c>
      <c r="J3604" s="33">
        <v>1.5308339863718861</v>
      </c>
      <c r="K3604" s="180" t="s">
        <v>222</v>
      </c>
      <c r="L3604" s="180" t="s">
        <v>805</v>
      </c>
      <c r="M3604" s="181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604" s="181" t="str">
        <f>IFERROR(IF(Table1[[#This Row],[Medicare Rate in CR]]&gt;0,"Y","N"),"N")</f>
        <v>Y</v>
      </c>
      <c r="O3604" s="40">
        <f>Table1[[#This Row],[Medicare Rate in CR]]*Table1[[#This Row],[SumOfUnits]]*Table1[[#This Row],[Actuarial Factor 6/13/22]]</f>
        <v>25613.133534641343</v>
      </c>
      <c r="P360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25613.133534641343</v>
      </c>
      <c r="Q3604" s="40">
        <f>Table1[[#This Row],[Trended Medicare Pricing for all RHCs]]-Table1[[#This Row],[SumOfSFY23 Estimated Payment 6/13/2022]]</f>
        <v>-2110.1015668150103</v>
      </c>
      <c r="R3604" s="181">
        <f>Table1[[#This Row],[SumOfUnits]]*Table1[[#This Row],[Actuarial Factor 6/13/22]]</f>
        <v>240.34093586038611</v>
      </c>
    </row>
    <row r="3605" spans="1:18" x14ac:dyDescent="0.2">
      <c r="A3605" s="179" t="s">
        <v>154</v>
      </c>
      <c r="B3605" s="179" t="s">
        <v>644</v>
      </c>
      <c r="C3605" s="179" t="s">
        <v>220</v>
      </c>
      <c r="D3605" s="179" t="s">
        <v>184</v>
      </c>
      <c r="E3605" s="179" t="s">
        <v>791</v>
      </c>
      <c r="F3605" s="37">
        <v>465.78</v>
      </c>
      <c r="G3605" s="179">
        <v>4</v>
      </c>
      <c r="H3605" s="179">
        <v>4</v>
      </c>
      <c r="I3605" s="37">
        <f>Table1[[#This Row],[SumOfPaid]]*Table1[[#This Row],[Actuarial Factor 6/13/22]]</f>
        <v>760.81662415921971</v>
      </c>
      <c r="J3605" s="33">
        <v>1.6334248446889514</v>
      </c>
      <c r="K3605" s="180" t="s">
        <v>222</v>
      </c>
      <c r="L3605" s="180" t="s">
        <v>805</v>
      </c>
      <c r="M3605" s="181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605" s="181" t="str">
        <f>IFERROR(IF(Table1[[#This Row],[Medicare Rate in CR]]&gt;0,"Y","N"),"N")</f>
        <v>Y</v>
      </c>
      <c r="O3605" s="40">
        <f>Table1[[#This Row],[Medicare Rate in CR]]*Table1[[#This Row],[SumOfUnits]]*Table1[[#This Row],[Actuarial Factor 6/13/22]]</f>
        <v>696.29634279400614</v>
      </c>
      <c r="P360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696.29634279400614</v>
      </c>
      <c r="Q3605" s="40">
        <f>Table1[[#This Row],[Trended Medicare Pricing for all RHCs]]-Table1[[#This Row],[SumOfSFY23 Estimated Payment 6/13/2022]]</f>
        <v>-64.520281365213577</v>
      </c>
      <c r="R3605" s="181">
        <f>Table1[[#This Row],[SumOfUnits]]*Table1[[#This Row],[Actuarial Factor 6/13/22]]</f>
        <v>6.5336993787558058</v>
      </c>
    </row>
    <row r="3606" spans="1:18" x14ac:dyDescent="0.2">
      <c r="A3606" s="179" t="s">
        <v>154</v>
      </c>
      <c r="B3606" s="179" t="s">
        <v>644</v>
      </c>
      <c r="C3606" s="179" t="s">
        <v>220</v>
      </c>
      <c r="D3606" s="179" t="s">
        <v>184</v>
      </c>
      <c r="E3606" s="179" t="s">
        <v>788</v>
      </c>
      <c r="F3606" s="37">
        <v>8042.41</v>
      </c>
      <c r="G3606" s="179">
        <v>69</v>
      </c>
      <c r="H3606" s="179">
        <v>69</v>
      </c>
      <c r="I3606" s="37">
        <f>Table1[[#This Row],[SumOfPaid]]*Table1[[#This Row],[Actuarial Factor 6/13/22]]</f>
        <v>15341.162502787696</v>
      </c>
      <c r="J3606" s="33">
        <v>1.9075330035135856</v>
      </c>
      <c r="K3606" s="180" t="s">
        <v>222</v>
      </c>
      <c r="L3606" s="180" t="s">
        <v>805</v>
      </c>
      <c r="M3606" s="181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606" s="181" t="str">
        <f>IFERROR(IF(Table1[[#This Row],[Medicare Rate in CR]]&gt;0,"Y","N"),"N")</f>
        <v>Y</v>
      </c>
      <c r="O3606" s="40">
        <f>Table1[[#This Row],[Medicare Rate in CR]]*Table1[[#This Row],[SumOfUnits]]*Table1[[#This Row],[Actuarial Factor 6/13/22]]</f>
        <v>14026.719660726554</v>
      </c>
      <c r="P360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14026.719660726554</v>
      </c>
      <c r="Q3606" s="40">
        <f>Table1[[#This Row],[Trended Medicare Pricing for all RHCs]]-Table1[[#This Row],[SumOfSFY23 Estimated Payment 6/13/2022]]</f>
        <v>-1314.4428420611421</v>
      </c>
      <c r="R3606" s="181">
        <f>Table1[[#This Row],[SumOfUnits]]*Table1[[#This Row],[Actuarial Factor 6/13/22]]</f>
        <v>131.61977724243741</v>
      </c>
    </row>
    <row r="3607" spans="1:18" x14ac:dyDescent="0.2">
      <c r="A3607" s="179" t="s">
        <v>154</v>
      </c>
      <c r="B3607" s="179" t="s">
        <v>644</v>
      </c>
      <c r="C3607" s="179" t="s">
        <v>220</v>
      </c>
      <c r="D3607" s="179" t="s">
        <v>184</v>
      </c>
      <c r="E3607" s="179" t="s">
        <v>787</v>
      </c>
      <c r="F3607" s="37">
        <v>820.77</v>
      </c>
      <c r="G3607" s="179">
        <v>7</v>
      </c>
      <c r="H3607" s="179">
        <v>7</v>
      </c>
      <c r="I3607" s="37">
        <f>Table1[[#This Row],[SumOfPaid]]*Table1[[#This Row],[Actuarial Factor 6/13/22]]</f>
        <v>988.29877256653572</v>
      </c>
      <c r="J3607" s="33">
        <v>1.2041117152997012</v>
      </c>
      <c r="K3607" s="180" t="s">
        <v>222</v>
      </c>
      <c r="L3607" s="180" t="s">
        <v>805</v>
      </c>
      <c r="M3607" s="181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607" s="181" t="str">
        <f>IFERROR(IF(Table1[[#This Row],[Medicare Rate in CR]]&gt;0,"Y","N"),"N")</f>
        <v>Y</v>
      </c>
      <c r="O3607" s="40">
        <f>Table1[[#This Row],[Medicare Rate in CR]]*Table1[[#This Row],[SumOfUnits]]*Table1[[#This Row],[Actuarial Factor 6/13/22]]</f>
        <v>898.25529849642407</v>
      </c>
      <c r="P360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898.25529849642407</v>
      </c>
      <c r="Q3607" s="40">
        <f>Table1[[#This Row],[Trended Medicare Pricing for all RHCs]]-Table1[[#This Row],[SumOfSFY23 Estimated Payment 6/13/2022]]</f>
        <v>-90.043474070111643</v>
      </c>
      <c r="R3607" s="181">
        <f>Table1[[#This Row],[SumOfUnits]]*Table1[[#This Row],[Actuarial Factor 6/13/22]]</f>
        <v>8.428782007097908</v>
      </c>
    </row>
    <row r="3608" spans="1:18" x14ac:dyDescent="0.2">
      <c r="A3608" s="179" t="s">
        <v>154</v>
      </c>
      <c r="B3608" s="179" t="s">
        <v>644</v>
      </c>
      <c r="C3608" s="179" t="s">
        <v>220</v>
      </c>
      <c r="D3608" s="179" t="s">
        <v>2</v>
      </c>
      <c r="E3608" s="179" t="s">
        <v>800</v>
      </c>
      <c r="F3608" s="37">
        <v>116.01</v>
      </c>
      <c r="G3608" s="179">
        <v>1</v>
      </c>
      <c r="H3608" s="179">
        <v>1</v>
      </c>
      <c r="I3608" s="37">
        <f>Table1[[#This Row],[SumOfPaid]]*Table1[[#This Row],[Actuarial Factor 6/13/22]]</f>
        <v>121.694993775529</v>
      </c>
      <c r="J3608" s="33">
        <v>1.0490043425181363</v>
      </c>
      <c r="K3608" s="180" t="s">
        <v>222</v>
      </c>
      <c r="L3608" s="180" t="s">
        <v>805</v>
      </c>
      <c r="M3608" s="181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608" s="181" t="str">
        <f>IFERROR(IF(Table1[[#This Row],[Medicare Rate in CR]]&gt;0,"Y","N"),"N")</f>
        <v>Y</v>
      </c>
      <c r="O3608" s="40">
        <f>Table1[[#This Row],[Medicare Rate in CR]]*Table1[[#This Row],[SumOfUnits]]*Table1[[#This Row],[Actuarial Factor 6/13/22]]</f>
        <v>111.79239278215778</v>
      </c>
      <c r="P360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111.79239278215778</v>
      </c>
      <c r="Q3608" s="40">
        <f>Table1[[#This Row],[Trended Medicare Pricing for all RHCs]]-Table1[[#This Row],[SumOfSFY23 Estimated Payment 6/13/2022]]</f>
        <v>-9.9026009933712231</v>
      </c>
      <c r="R3608" s="181">
        <f>Table1[[#This Row],[SumOfUnits]]*Table1[[#This Row],[Actuarial Factor 6/13/22]]</f>
        <v>1.0490043425181363</v>
      </c>
    </row>
    <row r="3609" spans="1:18" x14ac:dyDescent="0.2">
      <c r="A3609" s="179" t="s">
        <v>154</v>
      </c>
      <c r="B3609" s="179" t="s">
        <v>644</v>
      </c>
      <c r="C3609" s="179" t="s">
        <v>220</v>
      </c>
      <c r="D3609" s="179" t="s">
        <v>2</v>
      </c>
      <c r="E3609" s="179" t="s">
        <v>798</v>
      </c>
      <c r="F3609" s="37">
        <v>2914.17</v>
      </c>
      <c r="G3609" s="179">
        <v>25</v>
      </c>
      <c r="H3609" s="179">
        <v>25</v>
      </c>
      <c r="I3609" s="37">
        <f>Table1[[#This Row],[SumOfPaid]]*Table1[[#This Row],[Actuarial Factor 6/13/22]]</f>
        <v>3790.6149083055107</v>
      </c>
      <c r="J3609" s="33">
        <v>1.3007528415656981</v>
      </c>
      <c r="K3609" s="180" t="s">
        <v>222</v>
      </c>
      <c r="L3609" s="180" t="s">
        <v>805</v>
      </c>
      <c r="M3609" s="181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609" s="181" t="str">
        <f>IFERROR(IF(Table1[[#This Row],[Medicare Rate in CR]]&gt;0,"Y","N"),"N")</f>
        <v>Y</v>
      </c>
      <c r="O3609" s="40">
        <f>Table1[[#This Row],[Medicare Rate in CR]]*Table1[[#This Row],[SumOfUnits]]*Table1[[#This Row],[Actuarial Factor 6/13/22]]</f>
        <v>3465.5307581414113</v>
      </c>
      <c r="P360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3465.5307581414113</v>
      </c>
      <c r="Q3609" s="40">
        <f>Table1[[#This Row],[Trended Medicare Pricing for all RHCs]]-Table1[[#This Row],[SumOfSFY23 Estimated Payment 6/13/2022]]</f>
        <v>-325.08415016409936</v>
      </c>
      <c r="R3609" s="181">
        <f>Table1[[#This Row],[SumOfUnits]]*Table1[[#This Row],[Actuarial Factor 6/13/22]]</f>
        <v>32.518821039142452</v>
      </c>
    </row>
    <row r="3610" spans="1:18" x14ac:dyDescent="0.2">
      <c r="A3610" s="179" t="s">
        <v>154</v>
      </c>
      <c r="B3610" s="179" t="s">
        <v>644</v>
      </c>
      <c r="C3610" s="179" t="s">
        <v>220</v>
      </c>
      <c r="D3610" s="179" t="s">
        <v>2</v>
      </c>
      <c r="E3610" s="179" t="s">
        <v>799</v>
      </c>
      <c r="F3610" s="37">
        <v>4312.4799999999996</v>
      </c>
      <c r="G3610" s="179">
        <v>38</v>
      </c>
      <c r="H3610" s="179">
        <v>38</v>
      </c>
      <c r="I3610" s="37">
        <f>Table1[[#This Row],[SumOfPaid]]*Table1[[#This Row],[Actuarial Factor 6/13/22]]</f>
        <v>5098.140809510106</v>
      </c>
      <c r="J3610" s="33">
        <v>1.182183061604948</v>
      </c>
      <c r="K3610" s="180" t="s">
        <v>222</v>
      </c>
      <c r="L3610" s="180" t="s">
        <v>805</v>
      </c>
      <c r="M3610" s="181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610" s="181" t="str">
        <f>IFERROR(IF(Table1[[#This Row],[Medicare Rate in CR]]&gt;0,"Y","N"),"N")</f>
        <v>Y</v>
      </c>
      <c r="O3610" s="40">
        <f>Table1[[#This Row],[Medicare Rate in CR]]*Table1[[#This Row],[SumOfUnits]]*Table1[[#This Row],[Actuarial Factor 6/13/22]]</f>
        <v>4787.4394572590936</v>
      </c>
      <c r="P361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4787.4394572590936</v>
      </c>
      <c r="Q3610" s="40">
        <f>Table1[[#This Row],[Trended Medicare Pricing for all RHCs]]-Table1[[#This Row],[SumOfSFY23 Estimated Payment 6/13/2022]]</f>
        <v>-310.70135225101239</v>
      </c>
      <c r="R3610" s="181">
        <f>Table1[[#This Row],[SumOfUnits]]*Table1[[#This Row],[Actuarial Factor 6/13/22]]</f>
        <v>44.922956340988023</v>
      </c>
    </row>
    <row r="3611" spans="1:18" x14ac:dyDescent="0.2">
      <c r="A3611" s="179" t="s">
        <v>154</v>
      </c>
      <c r="B3611" s="179" t="s">
        <v>644</v>
      </c>
      <c r="C3611" s="179" t="s">
        <v>220</v>
      </c>
      <c r="D3611" s="179" t="s">
        <v>185</v>
      </c>
      <c r="E3611" s="179" t="s">
        <v>794</v>
      </c>
      <c r="F3611" s="37">
        <v>585.27</v>
      </c>
      <c r="G3611" s="179">
        <v>5</v>
      </c>
      <c r="H3611" s="179">
        <v>5</v>
      </c>
      <c r="I3611" s="37">
        <f>Table1[[#This Row],[SumOfPaid]]*Table1[[#This Row],[Actuarial Factor 6/13/22]]</f>
        <v>647.09272929479209</v>
      </c>
      <c r="J3611" s="33">
        <v>1.1056311263088696</v>
      </c>
      <c r="K3611" s="180" t="s">
        <v>222</v>
      </c>
      <c r="L3611" s="180" t="s">
        <v>805</v>
      </c>
      <c r="M3611" s="181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611" s="181" t="str">
        <f>IFERROR(IF(Table1[[#This Row],[Medicare Rate in CR]]&gt;0,"Y","N"),"N")</f>
        <v>Y</v>
      </c>
      <c r="O3611" s="40">
        <f>Table1[[#This Row],[Medicare Rate in CR]]*Table1[[#This Row],[SumOfUnits]]*Table1[[#This Row],[Actuarial Factor 6/13/22]]</f>
        <v>589.13554565368111</v>
      </c>
      <c r="P361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589.13554565368111</v>
      </c>
      <c r="Q3611" s="40">
        <f>Table1[[#This Row],[Trended Medicare Pricing for all RHCs]]-Table1[[#This Row],[SumOfSFY23 Estimated Payment 6/13/2022]]</f>
        <v>-57.957183641110987</v>
      </c>
      <c r="R3611" s="181">
        <f>Table1[[#This Row],[SumOfUnits]]*Table1[[#This Row],[Actuarial Factor 6/13/22]]</f>
        <v>5.5281556315443483</v>
      </c>
    </row>
    <row r="3612" spans="1:18" x14ac:dyDescent="0.2">
      <c r="A3612" s="179" t="s">
        <v>154</v>
      </c>
      <c r="B3612" s="179" t="s">
        <v>644</v>
      </c>
      <c r="C3612" s="179" t="s">
        <v>220</v>
      </c>
      <c r="D3612" s="179" t="s">
        <v>185</v>
      </c>
      <c r="E3612" s="179" t="s">
        <v>797</v>
      </c>
      <c r="F3612" s="37">
        <v>233.76</v>
      </c>
      <c r="G3612" s="179">
        <v>2</v>
      </c>
      <c r="H3612" s="179">
        <v>2</v>
      </c>
      <c r="I3612" s="37">
        <f>Table1[[#This Row],[SumOfPaid]]*Table1[[#This Row],[Actuarial Factor 6/13/22]]</f>
        <v>221.87958352853644</v>
      </c>
      <c r="J3612" s="33">
        <v>0.94917686314397864</v>
      </c>
      <c r="K3612" s="180" t="s">
        <v>222</v>
      </c>
      <c r="L3612" s="180" t="s">
        <v>805</v>
      </c>
      <c r="M3612" s="181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612" s="181" t="str">
        <f>IFERROR(IF(Table1[[#This Row],[Medicare Rate in CR]]&gt;0,"Y","N"),"N")</f>
        <v>Y</v>
      </c>
      <c r="O3612" s="40">
        <f>Table1[[#This Row],[Medicare Rate in CR]]*Table1[[#This Row],[SumOfUnits]]*Table1[[#This Row],[Actuarial Factor 6/13/22]]</f>
        <v>202.30755661050759</v>
      </c>
      <c r="P361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202.30755661050759</v>
      </c>
      <c r="Q3612" s="40">
        <f>Table1[[#This Row],[Trended Medicare Pricing for all RHCs]]-Table1[[#This Row],[SumOfSFY23 Estimated Payment 6/13/2022]]</f>
        <v>-19.572026918028854</v>
      </c>
      <c r="R3612" s="181">
        <f>Table1[[#This Row],[SumOfUnits]]*Table1[[#This Row],[Actuarial Factor 6/13/22]]</f>
        <v>1.8983537262879573</v>
      </c>
    </row>
    <row r="3613" spans="1:18" x14ac:dyDescent="0.2">
      <c r="A3613" s="179" t="s">
        <v>154</v>
      </c>
      <c r="B3613" s="179" t="s">
        <v>644</v>
      </c>
      <c r="C3613" s="179" t="s">
        <v>220</v>
      </c>
      <c r="D3613" s="179" t="s">
        <v>185</v>
      </c>
      <c r="E3613" s="179" t="s">
        <v>796</v>
      </c>
      <c r="F3613" s="37">
        <v>110</v>
      </c>
      <c r="G3613" s="179">
        <v>1</v>
      </c>
      <c r="H3613" s="179">
        <v>1</v>
      </c>
      <c r="I3613" s="37">
        <f>Table1[[#This Row],[SumOfPaid]]*Table1[[#This Row],[Actuarial Factor 6/13/22]]</f>
        <v>110.44507400533728</v>
      </c>
      <c r="J3613" s="33">
        <v>1.004046127321248</v>
      </c>
      <c r="K3613" s="180" t="s">
        <v>222</v>
      </c>
      <c r="L3613" s="180" t="s">
        <v>805</v>
      </c>
      <c r="M3613" s="181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613" s="181" t="str">
        <f>IFERROR(IF(Table1[[#This Row],[Medicare Rate in CR]]&gt;0,"Y","N"),"N")</f>
        <v>Y</v>
      </c>
      <c r="O3613" s="40">
        <f>Table1[[#This Row],[Medicare Rate in CR]]*Table1[[#This Row],[SumOfUnits]]*Table1[[#This Row],[Actuarial Factor 6/13/22]]</f>
        <v>107.0011957886254</v>
      </c>
      <c r="P361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107.0011957886254</v>
      </c>
      <c r="Q3613" s="40">
        <f>Table1[[#This Row],[Trended Medicare Pricing for all RHCs]]-Table1[[#This Row],[SumOfSFY23 Estimated Payment 6/13/2022]]</f>
        <v>-3.4438782167118802</v>
      </c>
      <c r="R3613" s="181">
        <f>Table1[[#This Row],[SumOfUnits]]*Table1[[#This Row],[Actuarial Factor 6/13/22]]</f>
        <v>1.004046127321248</v>
      </c>
    </row>
    <row r="3614" spans="1:18" x14ac:dyDescent="0.2">
      <c r="A3614" s="179" t="s">
        <v>154</v>
      </c>
      <c r="B3614" s="179" t="s">
        <v>644</v>
      </c>
      <c r="C3614" s="179" t="s">
        <v>220</v>
      </c>
      <c r="D3614" s="179" t="s">
        <v>185</v>
      </c>
      <c r="E3614" s="179" t="s">
        <v>795</v>
      </c>
      <c r="F3614" s="37">
        <v>21898.28000000001</v>
      </c>
      <c r="G3614" s="179">
        <v>187</v>
      </c>
      <c r="H3614" s="179">
        <v>187</v>
      </c>
      <c r="I3614" s="37">
        <f>Table1[[#This Row],[SumOfPaid]]*Table1[[#This Row],[Actuarial Factor 6/13/22]]</f>
        <v>26476.328438206041</v>
      </c>
      <c r="J3614" s="33">
        <v>1.2090597269833991</v>
      </c>
      <c r="K3614" s="180" t="s">
        <v>222</v>
      </c>
      <c r="L3614" s="180" t="s">
        <v>805</v>
      </c>
      <c r="M3614" s="181">
        <f>IFERROR(INDEX(FreeStand_MedicareCRs!E:E,MATCH(Table1[[#This Row],[Medicare Number]],FreeStand_MedicareCRs!A:A,0)),INDEX(HospitalBased_Mdcr_Rates!G:G,MATCH(Table1[[#This Row],[Medicare Number]],HospitalBased_Mdcr_Rates!E:E,0)))</f>
        <v>106.57</v>
      </c>
      <c r="N3614" s="181" t="str">
        <f>IFERROR(IF(Table1[[#This Row],[Medicare Rate in CR]]&gt;0,"Y","N"),"N")</f>
        <v>Y</v>
      </c>
      <c r="O3614" s="40">
        <f>Table1[[#This Row],[Medicare Rate in CR]]*Table1[[#This Row],[SumOfUnits]]*Table1[[#This Row],[Actuarial Factor 6/13/22]]</f>
        <v>24094.855584564099</v>
      </c>
      <c r="P361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24094.855584564099</v>
      </c>
      <c r="Q3614" s="40">
        <f>Table1[[#This Row],[Trended Medicare Pricing for all RHCs]]-Table1[[#This Row],[SumOfSFY23 Estimated Payment 6/13/2022]]</f>
        <v>-2381.4728536419425</v>
      </c>
      <c r="R3614" s="181">
        <f>Table1[[#This Row],[SumOfUnits]]*Table1[[#This Row],[Actuarial Factor 6/13/22]]</f>
        <v>226.09416894589563</v>
      </c>
    </row>
    <row r="3615" spans="1:18" x14ac:dyDescent="0.2">
      <c r="A3615" s="179" t="s">
        <v>155</v>
      </c>
      <c r="B3615" s="179" t="s">
        <v>834</v>
      </c>
      <c r="C3615" s="179" t="s">
        <v>381</v>
      </c>
      <c r="D3615" s="179" t="s">
        <v>184</v>
      </c>
      <c r="E3615" s="179" t="s">
        <v>789</v>
      </c>
      <c r="F3615" s="37">
        <v>63.53</v>
      </c>
      <c r="G3615" s="179">
        <v>1</v>
      </c>
      <c r="H3615" s="179">
        <v>1</v>
      </c>
      <c r="I3615" s="37">
        <f>Table1[[#This Row],[SumOfPaid]]*Table1[[#This Row],[Actuarial Factor 6/13/22]]</f>
        <v>94.427249523341501</v>
      </c>
      <c r="J3615" s="33">
        <v>1.4863410911906423</v>
      </c>
      <c r="K3615" s="180" t="s">
        <v>211</v>
      </c>
      <c r="L3615" s="180" t="s">
        <v>806</v>
      </c>
      <c r="M3615" s="181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15" s="181" t="str">
        <f>IFERROR(IF(Table1[[#This Row],[Medicare Rate in CR]]&gt;0,"Y","N"),"N")</f>
        <v>Y</v>
      </c>
      <c r="O3615" s="40">
        <f>Table1[[#This Row],[Medicare Rate in CR]]*Table1[[#This Row],[SumOfUnits]]*Table1[[#This Row],[Actuarial Factor 6/13/22]]</f>
        <v>272.46118542615665</v>
      </c>
      <c r="P361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272.46118542615665</v>
      </c>
      <c r="Q3615" s="40">
        <f>Table1[[#This Row],[Trended Medicare Pricing for all RHCs]]-Table1[[#This Row],[SumOfSFY23 Estimated Payment 6/13/2022]]</f>
        <v>178.03393590281513</v>
      </c>
      <c r="R3615" s="181">
        <f>Table1[[#This Row],[SumOfUnits]]*Table1[[#This Row],[Actuarial Factor 6/13/22]]</f>
        <v>1.4863410911906423</v>
      </c>
    </row>
    <row r="3616" spans="1:18" x14ac:dyDescent="0.2">
      <c r="A3616" s="179" t="s">
        <v>155</v>
      </c>
      <c r="B3616" s="179" t="s">
        <v>834</v>
      </c>
      <c r="C3616" s="179" t="s">
        <v>364</v>
      </c>
      <c r="D3616" s="179" t="s">
        <v>184</v>
      </c>
      <c r="E3616" s="179" t="s">
        <v>792</v>
      </c>
      <c r="F3616" s="37">
        <v>63.53</v>
      </c>
      <c r="G3616" s="179">
        <v>1</v>
      </c>
      <c r="H3616" s="179">
        <v>1</v>
      </c>
      <c r="I3616" s="37">
        <f>Table1[[#This Row],[SumOfPaid]]*Table1[[#This Row],[Actuarial Factor 6/13/22]]</f>
        <v>92.627176492513954</v>
      </c>
      <c r="J3616" s="33">
        <v>1.4580068706518803</v>
      </c>
      <c r="K3616" s="180" t="s">
        <v>211</v>
      </c>
      <c r="L3616" s="180" t="s">
        <v>806</v>
      </c>
      <c r="M3616" s="181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16" s="181" t="str">
        <f>IFERROR(IF(Table1[[#This Row],[Medicare Rate in CR]]&gt;0,"Y","N"),"N")</f>
        <v>Y</v>
      </c>
      <c r="O3616" s="40">
        <f>Table1[[#This Row],[Medicare Rate in CR]]*Table1[[#This Row],[SumOfUnits]]*Table1[[#This Row],[Actuarial Factor 6/13/22]]</f>
        <v>267.26723945919616</v>
      </c>
      <c r="P361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267.26723945919616</v>
      </c>
      <c r="Q3616" s="40">
        <f>Table1[[#This Row],[Trended Medicare Pricing for all RHCs]]-Table1[[#This Row],[SumOfSFY23 Estimated Payment 6/13/2022]]</f>
        <v>174.64006296668219</v>
      </c>
      <c r="R3616" s="181">
        <f>Table1[[#This Row],[SumOfUnits]]*Table1[[#This Row],[Actuarial Factor 6/13/22]]</f>
        <v>1.4580068706518803</v>
      </c>
    </row>
    <row r="3617" spans="1:18" x14ac:dyDescent="0.2">
      <c r="A3617" s="179" t="s">
        <v>155</v>
      </c>
      <c r="B3617" s="179" t="s">
        <v>834</v>
      </c>
      <c r="C3617" s="179" t="s">
        <v>364</v>
      </c>
      <c r="D3617" s="179" t="s">
        <v>184</v>
      </c>
      <c r="E3617" s="179" t="s">
        <v>786</v>
      </c>
      <c r="F3617" s="37">
        <v>5286.72</v>
      </c>
      <c r="G3617" s="179">
        <v>84</v>
      </c>
      <c r="H3617" s="179">
        <v>84</v>
      </c>
      <c r="I3617" s="37">
        <f>Table1[[#This Row],[SumOfPaid]]*Table1[[#This Row],[Actuarial Factor 6/13/22]]</f>
        <v>7473.7124028950593</v>
      </c>
      <c r="J3617" s="33">
        <v>1.4136766091064137</v>
      </c>
      <c r="K3617" s="180" t="s">
        <v>211</v>
      </c>
      <c r="L3617" s="180" t="s">
        <v>806</v>
      </c>
      <c r="M3617" s="181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17" s="181" t="str">
        <f>IFERROR(IF(Table1[[#This Row],[Medicare Rate in CR]]&gt;0,"Y","N"),"N")</f>
        <v>Y</v>
      </c>
      <c r="O3617" s="40">
        <f>Table1[[#This Row],[Medicare Rate in CR]]*Table1[[#This Row],[SumOfUnits]]*Table1[[#This Row],[Actuarial Factor 6/13/22]]</f>
        <v>21767.848974084922</v>
      </c>
      <c r="P361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21767.848974084922</v>
      </c>
      <c r="Q3617" s="40">
        <f>Table1[[#This Row],[Trended Medicare Pricing for all RHCs]]-Table1[[#This Row],[SumOfSFY23 Estimated Payment 6/13/2022]]</f>
        <v>14294.136571189862</v>
      </c>
      <c r="R3617" s="181">
        <f>Table1[[#This Row],[SumOfUnits]]*Table1[[#This Row],[Actuarial Factor 6/13/22]]</f>
        <v>118.74883516493875</v>
      </c>
    </row>
    <row r="3618" spans="1:18" x14ac:dyDescent="0.2">
      <c r="A3618" s="179" t="s">
        <v>155</v>
      </c>
      <c r="B3618" s="179" t="s">
        <v>834</v>
      </c>
      <c r="C3618" s="179" t="s">
        <v>364</v>
      </c>
      <c r="D3618" s="179" t="s">
        <v>184</v>
      </c>
      <c r="E3618" s="179" t="s">
        <v>790</v>
      </c>
      <c r="F3618" s="37">
        <v>1519.74</v>
      </c>
      <c r="G3618" s="179">
        <v>24</v>
      </c>
      <c r="H3618" s="179">
        <v>24</v>
      </c>
      <c r="I3618" s="37">
        <f>Table1[[#This Row],[SumOfPaid]]*Table1[[#This Row],[Actuarial Factor 6/13/22]]</f>
        <v>3173.8218721321177</v>
      </c>
      <c r="J3618" s="33">
        <v>2.0883979313120125</v>
      </c>
      <c r="K3618" s="180" t="s">
        <v>211</v>
      </c>
      <c r="L3618" s="180" t="s">
        <v>806</v>
      </c>
      <c r="M3618" s="181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18" s="181" t="str">
        <f>IFERROR(IF(Table1[[#This Row],[Medicare Rate in CR]]&gt;0,"Y","N"),"N")</f>
        <v>Y</v>
      </c>
      <c r="O3618" s="40">
        <f>Table1[[#This Row],[Medicare Rate in CR]]*Table1[[#This Row],[SumOfUnits]]*Table1[[#This Row],[Actuarial Factor 6/13/22]]</f>
        <v>9187.7813949313204</v>
      </c>
      <c r="P361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9187.7813949313204</v>
      </c>
      <c r="Q3618" s="40">
        <f>Table1[[#This Row],[Trended Medicare Pricing for all RHCs]]-Table1[[#This Row],[SumOfSFY23 Estimated Payment 6/13/2022]]</f>
        <v>6013.9595227992031</v>
      </c>
      <c r="R3618" s="181">
        <f>Table1[[#This Row],[SumOfUnits]]*Table1[[#This Row],[Actuarial Factor 6/13/22]]</f>
        <v>50.121550351488295</v>
      </c>
    </row>
    <row r="3619" spans="1:18" x14ac:dyDescent="0.2">
      <c r="A3619" s="179" t="s">
        <v>155</v>
      </c>
      <c r="B3619" s="179" t="s">
        <v>834</v>
      </c>
      <c r="C3619" s="179" t="s">
        <v>364</v>
      </c>
      <c r="D3619" s="179" t="s">
        <v>184</v>
      </c>
      <c r="E3619" s="179" t="s">
        <v>789</v>
      </c>
      <c r="F3619" s="37">
        <v>3241.66</v>
      </c>
      <c r="G3619" s="179">
        <v>53</v>
      </c>
      <c r="H3619" s="179">
        <v>53</v>
      </c>
      <c r="I3619" s="37">
        <f>Table1[[#This Row],[SumOfPaid]]*Table1[[#This Row],[Actuarial Factor 6/13/22]]</f>
        <v>4754.906509408278</v>
      </c>
      <c r="J3619" s="33">
        <v>1.4668122225675357</v>
      </c>
      <c r="K3619" s="180" t="s">
        <v>211</v>
      </c>
      <c r="L3619" s="180" t="s">
        <v>806</v>
      </c>
      <c r="M3619" s="181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19" s="181" t="str">
        <f>IFERROR(IF(Table1[[#This Row],[Medicare Rate in CR]]&gt;0,"Y","N"),"N")</f>
        <v>Y</v>
      </c>
      <c r="O3619" s="40">
        <f>Table1[[#This Row],[Medicare Rate in CR]]*Table1[[#This Row],[SumOfUnits]]*Table1[[#This Row],[Actuarial Factor 6/13/22]]</f>
        <v>14250.711471499315</v>
      </c>
      <c r="P361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14250.711471499315</v>
      </c>
      <c r="Q3619" s="40">
        <f>Table1[[#This Row],[Trended Medicare Pricing for all RHCs]]-Table1[[#This Row],[SumOfSFY23 Estimated Payment 6/13/2022]]</f>
        <v>9495.8049620910369</v>
      </c>
      <c r="R3619" s="181">
        <f>Table1[[#This Row],[SumOfUnits]]*Table1[[#This Row],[Actuarial Factor 6/13/22]]</f>
        <v>77.7410477960794</v>
      </c>
    </row>
    <row r="3620" spans="1:18" x14ac:dyDescent="0.2">
      <c r="A3620" s="179" t="s">
        <v>155</v>
      </c>
      <c r="B3620" s="179" t="s">
        <v>834</v>
      </c>
      <c r="C3620" s="179" t="s">
        <v>364</v>
      </c>
      <c r="D3620" s="179" t="s">
        <v>184</v>
      </c>
      <c r="E3620" s="179" t="s">
        <v>791</v>
      </c>
      <c r="F3620" s="37">
        <v>3073.13</v>
      </c>
      <c r="G3620" s="179">
        <v>49</v>
      </c>
      <c r="H3620" s="179">
        <v>49</v>
      </c>
      <c r="I3620" s="37">
        <f>Table1[[#This Row],[SumOfPaid]]*Table1[[#This Row],[Actuarial Factor 6/13/22]]</f>
        <v>4745.085478926233</v>
      </c>
      <c r="J3620" s="33">
        <v>1.5440562159512394</v>
      </c>
      <c r="K3620" s="180" t="s">
        <v>211</v>
      </c>
      <c r="L3620" s="180" t="s">
        <v>806</v>
      </c>
      <c r="M3620" s="181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20" s="181" t="str">
        <f>IFERROR(IF(Table1[[#This Row],[Medicare Rate in CR]]&gt;0,"Y","N"),"N")</f>
        <v>Y</v>
      </c>
      <c r="O3620" s="40">
        <f>Table1[[#This Row],[Medicare Rate in CR]]*Table1[[#This Row],[SumOfUnits]]*Table1[[#This Row],[Actuarial Factor 6/13/22]]</f>
        <v>13869.006302355065</v>
      </c>
      <c r="P362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13869.006302355065</v>
      </c>
      <c r="Q3620" s="40">
        <f>Table1[[#This Row],[Trended Medicare Pricing for all RHCs]]-Table1[[#This Row],[SumOfSFY23 Estimated Payment 6/13/2022]]</f>
        <v>9123.9208234288308</v>
      </c>
      <c r="R3620" s="181">
        <f>Table1[[#This Row],[SumOfUnits]]*Table1[[#This Row],[Actuarial Factor 6/13/22]]</f>
        <v>75.658754581610737</v>
      </c>
    </row>
    <row r="3621" spans="1:18" x14ac:dyDescent="0.2">
      <c r="A3621" s="179" t="s">
        <v>155</v>
      </c>
      <c r="B3621" s="179" t="s">
        <v>834</v>
      </c>
      <c r="C3621" s="179" t="s">
        <v>364</v>
      </c>
      <c r="D3621" s="179" t="s">
        <v>184</v>
      </c>
      <c r="E3621" s="179" t="s">
        <v>788</v>
      </c>
      <c r="F3621" s="37">
        <v>688.86999999999989</v>
      </c>
      <c r="G3621" s="179">
        <v>11</v>
      </c>
      <c r="H3621" s="179">
        <v>11</v>
      </c>
      <c r="I3621" s="37">
        <f>Table1[[#This Row],[SumOfPaid]]*Table1[[#This Row],[Actuarial Factor 6/13/22]]</f>
        <v>1360.7008545715255</v>
      </c>
      <c r="J3621" s="33">
        <v>1.9752650784204939</v>
      </c>
      <c r="K3621" s="180" t="s">
        <v>211</v>
      </c>
      <c r="L3621" s="180" t="s">
        <v>806</v>
      </c>
      <c r="M3621" s="181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21" s="181" t="str">
        <f>IFERROR(IF(Table1[[#This Row],[Medicare Rate in CR]]&gt;0,"Y","N"),"N")</f>
        <v>Y</v>
      </c>
      <c r="O3621" s="40">
        <f>Table1[[#This Row],[Medicare Rate in CR]]*Table1[[#This Row],[SumOfUnits]]*Table1[[#This Row],[Actuarial Factor 6/13/22]]</f>
        <v>3982.9442567778683</v>
      </c>
      <c r="P362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3982.9442567778683</v>
      </c>
      <c r="Q3621" s="40">
        <f>Table1[[#This Row],[Trended Medicare Pricing for all RHCs]]-Table1[[#This Row],[SumOfSFY23 Estimated Payment 6/13/2022]]</f>
        <v>2622.2434022063426</v>
      </c>
      <c r="R3621" s="181">
        <f>Table1[[#This Row],[SumOfUnits]]*Table1[[#This Row],[Actuarial Factor 6/13/22]]</f>
        <v>21.727915862625434</v>
      </c>
    </row>
    <row r="3622" spans="1:18" x14ac:dyDescent="0.2">
      <c r="A3622" s="179" t="s">
        <v>155</v>
      </c>
      <c r="B3622" s="179" t="s">
        <v>834</v>
      </c>
      <c r="C3622" s="179" t="s">
        <v>364</v>
      </c>
      <c r="D3622" s="179" t="s">
        <v>184</v>
      </c>
      <c r="E3622" s="179" t="s">
        <v>787</v>
      </c>
      <c r="F3622" s="37">
        <v>1710.33</v>
      </c>
      <c r="G3622" s="179">
        <v>27</v>
      </c>
      <c r="H3622" s="179">
        <v>27</v>
      </c>
      <c r="I3622" s="37">
        <f>Table1[[#This Row],[SumOfPaid]]*Table1[[#This Row],[Actuarial Factor 6/13/22]]</f>
        <v>2129.251601160192</v>
      </c>
      <c r="J3622" s="33">
        <v>1.2449361241165109</v>
      </c>
      <c r="K3622" s="180" t="s">
        <v>211</v>
      </c>
      <c r="L3622" s="180" t="s">
        <v>806</v>
      </c>
      <c r="M3622" s="181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22" s="181" t="str">
        <f>IFERROR(IF(Table1[[#This Row],[Medicare Rate in CR]]&gt;0,"Y","N"),"N")</f>
        <v>Y</v>
      </c>
      <c r="O3622" s="40">
        <f>Table1[[#This Row],[Medicare Rate in CR]]*Table1[[#This Row],[SumOfUnits]]*Table1[[#This Row],[Actuarial Factor 6/13/22]]</f>
        <v>6161.6495046185355</v>
      </c>
      <c r="P362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6161.6495046185355</v>
      </c>
      <c r="Q3622" s="40">
        <f>Table1[[#This Row],[Trended Medicare Pricing for all RHCs]]-Table1[[#This Row],[SumOfSFY23 Estimated Payment 6/13/2022]]</f>
        <v>4032.3979034583435</v>
      </c>
      <c r="R3622" s="181">
        <f>Table1[[#This Row],[SumOfUnits]]*Table1[[#This Row],[Actuarial Factor 6/13/22]]</f>
        <v>33.613275351145795</v>
      </c>
    </row>
    <row r="3623" spans="1:18" x14ac:dyDescent="0.2">
      <c r="A3623" s="179" t="s">
        <v>155</v>
      </c>
      <c r="B3623" s="179" t="s">
        <v>834</v>
      </c>
      <c r="C3623" s="179" t="s">
        <v>249</v>
      </c>
      <c r="D3623" s="179" t="s">
        <v>184</v>
      </c>
      <c r="E3623" s="179" t="s">
        <v>789</v>
      </c>
      <c r="F3623" s="37">
        <v>58.55</v>
      </c>
      <c r="G3623" s="179">
        <v>1</v>
      </c>
      <c r="H3623" s="179">
        <v>1</v>
      </c>
      <c r="I3623" s="37">
        <f>Table1[[#This Row],[SumOfPaid]]*Table1[[#This Row],[Actuarial Factor 6/13/22]]</f>
        <v>90.868030318944079</v>
      </c>
      <c r="J3623" s="33">
        <v>1.551973190759079</v>
      </c>
      <c r="K3623" s="180" t="s">
        <v>211</v>
      </c>
      <c r="L3623" s="180" t="s">
        <v>806</v>
      </c>
      <c r="M3623" s="181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23" s="181" t="str">
        <f>IFERROR(IF(Table1[[#This Row],[Medicare Rate in CR]]&gt;0,"Y","N"),"N")</f>
        <v>Y</v>
      </c>
      <c r="O3623" s="40">
        <f>Table1[[#This Row],[Medicare Rate in CR]]*Table1[[#This Row],[SumOfUnits]]*Table1[[#This Row],[Actuarial Factor 6/13/22]]</f>
        <v>284.49220559804678</v>
      </c>
      <c r="P362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284.49220559804678</v>
      </c>
      <c r="Q3623" s="40">
        <f>Table1[[#This Row],[Trended Medicare Pricing for all RHCs]]-Table1[[#This Row],[SumOfSFY23 Estimated Payment 6/13/2022]]</f>
        <v>193.6241752791027</v>
      </c>
      <c r="R3623" s="181">
        <f>Table1[[#This Row],[SumOfUnits]]*Table1[[#This Row],[Actuarial Factor 6/13/22]]</f>
        <v>1.551973190759079</v>
      </c>
    </row>
    <row r="3624" spans="1:18" x14ac:dyDescent="0.2">
      <c r="A3624" s="179" t="s">
        <v>155</v>
      </c>
      <c r="B3624" s="179" t="s">
        <v>834</v>
      </c>
      <c r="C3624" s="179" t="s">
        <v>249</v>
      </c>
      <c r="D3624" s="179" t="s">
        <v>184</v>
      </c>
      <c r="E3624" s="179" t="s">
        <v>791</v>
      </c>
      <c r="F3624" s="37">
        <v>747.42</v>
      </c>
      <c r="G3624" s="179">
        <v>12</v>
      </c>
      <c r="H3624" s="179">
        <v>12</v>
      </c>
      <c r="I3624" s="37">
        <f>Table1[[#This Row],[SumOfPaid]]*Table1[[#This Row],[Actuarial Factor 6/13/22]]</f>
        <v>1238.1539017035823</v>
      </c>
      <c r="J3624" s="33">
        <v>1.6565704713595868</v>
      </c>
      <c r="K3624" s="180" t="s">
        <v>211</v>
      </c>
      <c r="L3624" s="180" t="s">
        <v>806</v>
      </c>
      <c r="M3624" s="181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24" s="181" t="str">
        <f>IFERROR(IF(Table1[[#This Row],[Medicare Rate in CR]]&gt;0,"Y","N"),"N")</f>
        <v>Y</v>
      </c>
      <c r="O3624" s="40">
        <f>Table1[[#This Row],[Medicare Rate in CR]]*Table1[[#This Row],[SumOfUnits]]*Table1[[#This Row],[Actuarial Factor 6/13/22]]</f>
        <v>3643.9911972591108</v>
      </c>
      <c r="P362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3643.9911972591108</v>
      </c>
      <c r="Q3624" s="40">
        <f>Table1[[#This Row],[Trended Medicare Pricing for all RHCs]]-Table1[[#This Row],[SumOfSFY23 Estimated Payment 6/13/2022]]</f>
        <v>2405.8372955555287</v>
      </c>
      <c r="R3624" s="181">
        <f>Table1[[#This Row],[SumOfUnits]]*Table1[[#This Row],[Actuarial Factor 6/13/22]]</f>
        <v>19.878845656315043</v>
      </c>
    </row>
    <row r="3625" spans="1:18" x14ac:dyDescent="0.2">
      <c r="A3625" s="179" t="s">
        <v>155</v>
      </c>
      <c r="B3625" s="179" t="s">
        <v>834</v>
      </c>
      <c r="C3625" s="179" t="s">
        <v>249</v>
      </c>
      <c r="D3625" s="179" t="s">
        <v>184</v>
      </c>
      <c r="E3625" s="179" t="s">
        <v>787</v>
      </c>
      <c r="F3625" s="37">
        <v>254.12</v>
      </c>
      <c r="G3625" s="179">
        <v>4</v>
      </c>
      <c r="H3625" s="179">
        <v>4</v>
      </c>
      <c r="I3625" s="37">
        <f>Table1[[#This Row],[SumOfPaid]]*Table1[[#This Row],[Actuarial Factor 6/13/22]]</f>
        <v>317.55496581623925</v>
      </c>
      <c r="J3625" s="33">
        <v>1.2496260263506975</v>
      </c>
      <c r="K3625" s="180" t="s">
        <v>211</v>
      </c>
      <c r="L3625" s="180" t="s">
        <v>806</v>
      </c>
      <c r="M3625" s="181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25" s="181" t="str">
        <f>IFERROR(IF(Table1[[#This Row],[Medicare Rate in CR]]&gt;0,"Y","N"),"N")</f>
        <v>Y</v>
      </c>
      <c r="O3625" s="40">
        <f>Table1[[#This Row],[Medicare Rate in CR]]*Table1[[#This Row],[SumOfUnits]]*Table1[[#This Row],[Actuarial Factor 6/13/22]]</f>
        <v>916.27578756138541</v>
      </c>
      <c r="P362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916.27578756138541</v>
      </c>
      <c r="Q3625" s="40">
        <f>Table1[[#This Row],[Trended Medicare Pricing for all RHCs]]-Table1[[#This Row],[SumOfSFY23 Estimated Payment 6/13/2022]]</f>
        <v>598.72082174514617</v>
      </c>
      <c r="R3625" s="181">
        <f>Table1[[#This Row],[SumOfUnits]]*Table1[[#This Row],[Actuarial Factor 6/13/22]]</f>
        <v>4.9985041054027901</v>
      </c>
    </row>
    <row r="3626" spans="1:18" x14ac:dyDescent="0.2">
      <c r="A3626" s="179" t="s">
        <v>155</v>
      </c>
      <c r="B3626" s="179" t="s">
        <v>834</v>
      </c>
      <c r="C3626" s="179" t="s">
        <v>249</v>
      </c>
      <c r="D3626" s="179" t="s">
        <v>2</v>
      </c>
      <c r="E3626" s="179" t="s">
        <v>798</v>
      </c>
      <c r="F3626" s="37">
        <v>127.06</v>
      </c>
      <c r="G3626" s="179">
        <v>2</v>
      </c>
      <c r="H3626" s="179">
        <v>2</v>
      </c>
      <c r="I3626" s="37">
        <f>Table1[[#This Row],[SumOfPaid]]*Table1[[#This Row],[Actuarial Factor 6/13/22]]</f>
        <v>184.27458710959388</v>
      </c>
      <c r="J3626" s="33">
        <v>1.4502958217345654</v>
      </c>
      <c r="K3626" s="180" t="s">
        <v>211</v>
      </c>
      <c r="L3626" s="180" t="s">
        <v>806</v>
      </c>
      <c r="M3626" s="181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26" s="181" t="str">
        <f>IFERROR(IF(Table1[[#This Row],[Medicare Rate in CR]]&gt;0,"Y","N"),"N")</f>
        <v>Y</v>
      </c>
      <c r="O3626" s="40">
        <f>Table1[[#This Row],[Medicare Rate in CR]]*Table1[[#This Row],[SumOfUnits]]*Table1[[#This Row],[Actuarial Factor 6/13/22]]</f>
        <v>531.70745416432635</v>
      </c>
      <c r="P362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531.70745416432635</v>
      </c>
      <c r="Q3626" s="40">
        <f>Table1[[#This Row],[Trended Medicare Pricing for all RHCs]]-Table1[[#This Row],[SumOfSFY23 Estimated Payment 6/13/2022]]</f>
        <v>347.43286705473247</v>
      </c>
      <c r="R3626" s="181">
        <f>Table1[[#This Row],[SumOfUnits]]*Table1[[#This Row],[Actuarial Factor 6/13/22]]</f>
        <v>2.9005916434691308</v>
      </c>
    </row>
    <row r="3627" spans="1:18" x14ac:dyDescent="0.2">
      <c r="A3627" s="179" t="s">
        <v>155</v>
      </c>
      <c r="B3627" s="179" t="s">
        <v>834</v>
      </c>
      <c r="C3627" s="179" t="s">
        <v>422</v>
      </c>
      <c r="D3627" s="179" t="s">
        <v>184</v>
      </c>
      <c r="E3627" s="179" t="s">
        <v>792</v>
      </c>
      <c r="F3627" s="37">
        <v>475.48</v>
      </c>
      <c r="G3627" s="179">
        <v>6</v>
      </c>
      <c r="H3627" s="179">
        <v>6</v>
      </c>
      <c r="I3627" s="37">
        <f>Table1[[#This Row],[SumOfPaid]]*Table1[[#This Row],[Actuarial Factor 6/13/22]]</f>
        <v>687.99802339590633</v>
      </c>
      <c r="J3627" s="33">
        <v>1.4469547055520871</v>
      </c>
      <c r="K3627" s="180" t="s">
        <v>211</v>
      </c>
      <c r="L3627" s="180" t="s">
        <v>806</v>
      </c>
      <c r="M3627" s="181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27" s="181" t="str">
        <f>IFERROR(IF(Table1[[#This Row],[Medicare Rate in CR]]&gt;0,"Y","N"),"N")</f>
        <v>Y</v>
      </c>
      <c r="O3627" s="40">
        <f>Table1[[#This Row],[Medicare Rate in CR]]*Table1[[#This Row],[SumOfUnits]]*Table1[[#This Row],[Actuarial Factor 6/13/22]]</f>
        <v>1591.4476024485186</v>
      </c>
      <c r="P362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1591.4476024485186</v>
      </c>
      <c r="Q3627" s="40">
        <f>Table1[[#This Row],[Trended Medicare Pricing for all RHCs]]-Table1[[#This Row],[SumOfSFY23 Estimated Payment 6/13/2022]]</f>
        <v>903.44957905261231</v>
      </c>
      <c r="R3627" s="181">
        <f>Table1[[#This Row],[SumOfUnits]]*Table1[[#This Row],[Actuarial Factor 6/13/22]]</f>
        <v>8.6817282333125227</v>
      </c>
    </row>
    <row r="3628" spans="1:18" x14ac:dyDescent="0.2">
      <c r="A3628" s="179" t="s">
        <v>155</v>
      </c>
      <c r="B3628" s="179" t="s">
        <v>834</v>
      </c>
      <c r="C3628" s="179" t="s">
        <v>422</v>
      </c>
      <c r="D3628" s="179" t="s">
        <v>184</v>
      </c>
      <c r="E3628" s="179" t="s">
        <v>786</v>
      </c>
      <c r="F3628" s="37">
        <v>6102.65</v>
      </c>
      <c r="G3628" s="179">
        <v>85</v>
      </c>
      <c r="H3628" s="179">
        <v>85</v>
      </c>
      <c r="I3628" s="37">
        <f>Table1[[#This Row],[SumOfPaid]]*Table1[[#This Row],[Actuarial Factor 6/13/22]]</f>
        <v>9535.1016200649919</v>
      </c>
      <c r="J3628" s="33">
        <v>1.5624526427150487</v>
      </c>
      <c r="K3628" s="180" t="s">
        <v>211</v>
      </c>
      <c r="L3628" s="180" t="s">
        <v>806</v>
      </c>
      <c r="M3628" s="181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28" s="181" t="str">
        <f>IFERROR(IF(Table1[[#This Row],[Medicare Rate in CR]]&gt;0,"Y","N"),"N")</f>
        <v>Y</v>
      </c>
      <c r="O3628" s="40">
        <f>Table1[[#This Row],[Medicare Rate in CR]]*Table1[[#This Row],[SumOfUnits]]*Table1[[#This Row],[Actuarial Factor 6/13/22]]</f>
        <v>24345.121484568124</v>
      </c>
      <c r="P362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24345.121484568124</v>
      </c>
      <c r="Q3628" s="40">
        <f>Table1[[#This Row],[Trended Medicare Pricing for all RHCs]]-Table1[[#This Row],[SumOfSFY23 Estimated Payment 6/13/2022]]</f>
        <v>14810.019864503132</v>
      </c>
      <c r="R3628" s="181">
        <f>Table1[[#This Row],[SumOfUnits]]*Table1[[#This Row],[Actuarial Factor 6/13/22]]</f>
        <v>132.80847463077913</v>
      </c>
    </row>
    <row r="3629" spans="1:18" x14ac:dyDescent="0.2">
      <c r="A3629" s="179" t="s">
        <v>155</v>
      </c>
      <c r="B3629" s="179" t="s">
        <v>834</v>
      </c>
      <c r="C3629" s="179" t="s">
        <v>422</v>
      </c>
      <c r="D3629" s="179" t="s">
        <v>184</v>
      </c>
      <c r="E3629" s="179" t="s">
        <v>790</v>
      </c>
      <c r="F3629" s="37">
        <v>4551.6900000000005</v>
      </c>
      <c r="G3629" s="179">
        <v>61</v>
      </c>
      <c r="H3629" s="179">
        <v>61</v>
      </c>
      <c r="I3629" s="37">
        <f>Table1[[#This Row],[SumOfPaid]]*Table1[[#This Row],[Actuarial Factor 6/13/22]]</f>
        <v>9569.9202907881336</v>
      </c>
      <c r="J3629" s="33">
        <v>2.1024982568646222</v>
      </c>
      <c r="K3629" s="180" t="s">
        <v>211</v>
      </c>
      <c r="L3629" s="180" t="s">
        <v>806</v>
      </c>
      <c r="M3629" s="181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29" s="181" t="str">
        <f>IFERROR(IF(Table1[[#This Row],[Medicare Rate in CR]]&gt;0,"Y","N"),"N")</f>
        <v>Y</v>
      </c>
      <c r="O3629" s="40">
        <f>Table1[[#This Row],[Medicare Rate in CR]]*Table1[[#This Row],[SumOfUnits]]*Table1[[#This Row],[Actuarial Factor 6/13/22]]</f>
        <v>23509.946283417088</v>
      </c>
      <c r="P362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23509.946283417088</v>
      </c>
      <c r="Q3629" s="40">
        <f>Table1[[#This Row],[Trended Medicare Pricing for all RHCs]]-Table1[[#This Row],[SumOfSFY23 Estimated Payment 6/13/2022]]</f>
        <v>13940.025992628955</v>
      </c>
      <c r="R3629" s="181">
        <f>Table1[[#This Row],[SumOfUnits]]*Table1[[#This Row],[Actuarial Factor 6/13/22]]</f>
        <v>128.25239366874195</v>
      </c>
    </row>
    <row r="3630" spans="1:18" x14ac:dyDescent="0.2">
      <c r="A3630" s="179" t="s">
        <v>155</v>
      </c>
      <c r="B3630" s="179" t="s">
        <v>834</v>
      </c>
      <c r="C3630" s="179" t="s">
        <v>422</v>
      </c>
      <c r="D3630" s="179" t="s">
        <v>184</v>
      </c>
      <c r="E3630" s="179" t="s">
        <v>789</v>
      </c>
      <c r="F3630" s="37">
        <v>13038.460000000001</v>
      </c>
      <c r="G3630" s="179">
        <v>179</v>
      </c>
      <c r="H3630" s="179">
        <v>179</v>
      </c>
      <c r="I3630" s="37">
        <f>Table1[[#This Row],[SumOfPaid]]*Table1[[#This Row],[Actuarial Factor 6/13/22]]</f>
        <v>21274.645167030183</v>
      </c>
      <c r="J3630" s="33">
        <v>1.6316838926552815</v>
      </c>
      <c r="K3630" s="180" t="s">
        <v>211</v>
      </c>
      <c r="L3630" s="180" t="s">
        <v>806</v>
      </c>
      <c r="M3630" s="181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30" s="181" t="str">
        <f>IFERROR(IF(Table1[[#This Row],[Medicare Rate in CR]]&gt;0,"Y","N"),"N")</f>
        <v>Y</v>
      </c>
      <c r="O3630" s="40">
        <f>Table1[[#This Row],[Medicare Rate in CR]]*Table1[[#This Row],[SumOfUnits]]*Table1[[#This Row],[Actuarial Factor 6/13/22]]</f>
        <v>53539.61141091249</v>
      </c>
      <c r="P363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53539.61141091249</v>
      </c>
      <c r="Q3630" s="40">
        <f>Table1[[#This Row],[Trended Medicare Pricing for all RHCs]]-Table1[[#This Row],[SumOfSFY23 Estimated Payment 6/13/2022]]</f>
        <v>32264.966243882307</v>
      </c>
      <c r="R3630" s="181">
        <f>Table1[[#This Row],[SumOfUnits]]*Table1[[#This Row],[Actuarial Factor 6/13/22]]</f>
        <v>292.07141678529536</v>
      </c>
    </row>
    <row r="3631" spans="1:18" x14ac:dyDescent="0.2">
      <c r="A3631" s="179" t="s">
        <v>155</v>
      </c>
      <c r="B3631" s="179" t="s">
        <v>834</v>
      </c>
      <c r="C3631" s="179" t="s">
        <v>422</v>
      </c>
      <c r="D3631" s="179" t="s">
        <v>184</v>
      </c>
      <c r="E3631" s="179" t="s">
        <v>791</v>
      </c>
      <c r="F3631" s="37">
        <v>6260.34</v>
      </c>
      <c r="G3631" s="179">
        <v>91</v>
      </c>
      <c r="H3631" s="179">
        <v>91</v>
      </c>
      <c r="I3631" s="37">
        <f>Table1[[#This Row],[SumOfPaid]]*Table1[[#This Row],[Actuarial Factor 6/13/22]]</f>
        <v>10395.607468713419</v>
      </c>
      <c r="J3631" s="33">
        <v>1.6605499811054061</v>
      </c>
      <c r="K3631" s="180" t="s">
        <v>211</v>
      </c>
      <c r="L3631" s="180" t="s">
        <v>806</v>
      </c>
      <c r="M3631" s="181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31" s="181" t="str">
        <f>IFERROR(IF(Table1[[#This Row],[Medicare Rate in CR]]&gt;0,"Y","N"),"N")</f>
        <v>Y</v>
      </c>
      <c r="O3631" s="40">
        <f>Table1[[#This Row],[Medicare Rate in CR]]*Table1[[#This Row],[SumOfUnits]]*Table1[[#This Row],[Actuarial Factor 6/13/22]]</f>
        <v>27699.982950315309</v>
      </c>
      <c r="P363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27699.982950315309</v>
      </c>
      <c r="Q3631" s="40">
        <f>Table1[[#This Row],[Trended Medicare Pricing for all RHCs]]-Table1[[#This Row],[SumOfSFY23 Estimated Payment 6/13/2022]]</f>
        <v>17304.375481601892</v>
      </c>
      <c r="R3631" s="181">
        <f>Table1[[#This Row],[SumOfUnits]]*Table1[[#This Row],[Actuarial Factor 6/13/22]]</f>
        <v>151.11004828059194</v>
      </c>
    </row>
    <row r="3632" spans="1:18" x14ac:dyDescent="0.2">
      <c r="A3632" s="179" t="s">
        <v>155</v>
      </c>
      <c r="B3632" s="179" t="s">
        <v>834</v>
      </c>
      <c r="C3632" s="179" t="s">
        <v>422</v>
      </c>
      <c r="D3632" s="179" t="s">
        <v>184</v>
      </c>
      <c r="E3632" s="179" t="s">
        <v>788</v>
      </c>
      <c r="F3632" s="37">
        <v>2125.27</v>
      </c>
      <c r="G3632" s="179">
        <v>29</v>
      </c>
      <c r="H3632" s="179">
        <v>29</v>
      </c>
      <c r="I3632" s="37">
        <f>Table1[[#This Row],[SumOfPaid]]*Table1[[#This Row],[Actuarial Factor 6/13/22]]</f>
        <v>4406.8081958457815</v>
      </c>
      <c r="J3632" s="33">
        <v>2.0735286320541775</v>
      </c>
      <c r="K3632" s="180" t="s">
        <v>211</v>
      </c>
      <c r="L3632" s="180" t="s">
        <v>806</v>
      </c>
      <c r="M3632" s="181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32" s="181" t="str">
        <f>IFERROR(IF(Table1[[#This Row],[Medicare Rate in CR]]&gt;0,"Y","N"),"N")</f>
        <v>Y</v>
      </c>
      <c r="O3632" s="40">
        <f>Table1[[#This Row],[Medicare Rate in CR]]*Table1[[#This Row],[SumOfUnits]]*Table1[[#This Row],[Actuarial Factor 6/13/22]]</f>
        <v>11022.857472713686</v>
      </c>
      <c r="P363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11022.857472713686</v>
      </c>
      <c r="Q3632" s="40">
        <f>Table1[[#This Row],[Trended Medicare Pricing for all RHCs]]-Table1[[#This Row],[SumOfSFY23 Estimated Payment 6/13/2022]]</f>
        <v>6616.0492768679042</v>
      </c>
      <c r="R3632" s="181">
        <f>Table1[[#This Row],[SumOfUnits]]*Table1[[#This Row],[Actuarial Factor 6/13/22]]</f>
        <v>60.132330329571147</v>
      </c>
    </row>
    <row r="3633" spans="1:18" x14ac:dyDescent="0.2">
      <c r="A3633" s="179" t="s">
        <v>155</v>
      </c>
      <c r="B3633" s="179" t="s">
        <v>834</v>
      </c>
      <c r="C3633" s="179" t="s">
        <v>422</v>
      </c>
      <c r="D3633" s="179" t="s">
        <v>184</v>
      </c>
      <c r="E3633" s="179" t="s">
        <v>787</v>
      </c>
      <c r="F3633" s="37">
        <v>6513.62</v>
      </c>
      <c r="G3633" s="179">
        <v>92</v>
      </c>
      <c r="H3633" s="179">
        <v>92</v>
      </c>
      <c r="I3633" s="37">
        <f>Table1[[#This Row],[SumOfPaid]]*Table1[[#This Row],[Actuarial Factor 6/13/22]]</f>
        <v>9071.6592419885692</v>
      </c>
      <c r="J3633" s="33">
        <v>1.3927215959771324</v>
      </c>
      <c r="K3633" s="180" t="s">
        <v>211</v>
      </c>
      <c r="L3633" s="180" t="s">
        <v>806</v>
      </c>
      <c r="M3633" s="181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33" s="181" t="str">
        <f>IFERROR(IF(Table1[[#This Row],[Medicare Rate in CR]]&gt;0,"Y","N"),"N")</f>
        <v>Y</v>
      </c>
      <c r="O3633" s="40">
        <f>Table1[[#This Row],[Medicare Rate in CR]]*Table1[[#This Row],[SumOfUnits]]*Table1[[#This Row],[Actuarial Factor 6/13/22]]</f>
        <v>23487.58120978827</v>
      </c>
      <c r="P363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23487.58120978827</v>
      </c>
      <c r="Q3633" s="40">
        <f>Table1[[#This Row],[Trended Medicare Pricing for all RHCs]]-Table1[[#This Row],[SumOfSFY23 Estimated Payment 6/13/2022]]</f>
        <v>14415.921967799701</v>
      </c>
      <c r="R3633" s="181">
        <f>Table1[[#This Row],[SumOfUnits]]*Table1[[#This Row],[Actuarial Factor 6/13/22]]</f>
        <v>128.13038682989617</v>
      </c>
    </row>
    <row r="3634" spans="1:18" x14ac:dyDescent="0.2">
      <c r="A3634" s="179" t="s">
        <v>155</v>
      </c>
      <c r="B3634" s="179" t="s">
        <v>834</v>
      </c>
      <c r="C3634" s="179" t="s">
        <v>422</v>
      </c>
      <c r="D3634" s="179" t="s">
        <v>2</v>
      </c>
      <c r="E3634" s="179" t="s">
        <v>798</v>
      </c>
      <c r="F3634" s="37">
        <v>950.95999999999992</v>
      </c>
      <c r="G3634" s="179">
        <v>12</v>
      </c>
      <c r="H3634" s="179">
        <v>12</v>
      </c>
      <c r="I3634" s="37">
        <f>Table1[[#This Row],[SumOfPaid]]*Table1[[#This Row],[Actuarial Factor 6/13/22]]</f>
        <v>1490.6867462861881</v>
      </c>
      <c r="J3634" s="33">
        <v>1.5675598829458528</v>
      </c>
      <c r="K3634" s="180" t="s">
        <v>211</v>
      </c>
      <c r="L3634" s="180" t="s">
        <v>806</v>
      </c>
      <c r="M3634" s="181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34" s="181" t="str">
        <f>IFERROR(IF(Table1[[#This Row],[Medicare Rate in CR]]&gt;0,"Y","N"),"N")</f>
        <v>Y</v>
      </c>
      <c r="O3634" s="40">
        <f>Table1[[#This Row],[Medicare Rate in CR]]*Table1[[#This Row],[SumOfUnits]]*Table1[[#This Row],[Actuarial Factor 6/13/22]]</f>
        <v>3448.1928257136519</v>
      </c>
      <c r="P363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3448.1928257136519</v>
      </c>
      <c r="Q3634" s="40">
        <f>Table1[[#This Row],[Trended Medicare Pricing for all RHCs]]-Table1[[#This Row],[SumOfSFY23 Estimated Payment 6/13/2022]]</f>
        <v>1957.5060794274639</v>
      </c>
      <c r="R3634" s="181">
        <f>Table1[[#This Row],[SumOfUnits]]*Table1[[#This Row],[Actuarial Factor 6/13/22]]</f>
        <v>18.810718595350234</v>
      </c>
    </row>
    <row r="3635" spans="1:18" x14ac:dyDescent="0.2">
      <c r="A3635" s="179" t="s">
        <v>155</v>
      </c>
      <c r="B3635" s="179" t="s">
        <v>834</v>
      </c>
      <c r="C3635" s="179" t="s">
        <v>422</v>
      </c>
      <c r="D3635" s="179" t="s">
        <v>2</v>
      </c>
      <c r="E3635" s="179" t="s">
        <v>799</v>
      </c>
      <c r="F3635" s="37">
        <v>247.17000000000002</v>
      </c>
      <c r="G3635" s="179">
        <v>3</v>
      </c>
      <c r="H3635" s="179">
        <v>3</v>
      </c>
      <c r="I3635" s="37">
        <f>Table1[[#This Row],[SumOfPaid]]*Table1[[#This Row],[Actuarial Factor 6/13/22]]</f>
        <v>300.47396098282991</v>
      </c>
      <c r="J3635" s="33">
        <v>1.2156570821006996</v>
      </c>
      <c r="K3635" s="180" t="s">
        <v>211</v>
      </c>
      <c r="L3635" s="180" t="s">
        <v>806</v>
      </c>
      <c r="M3635" s="181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35" s="181" t="str">
        <f>IFERROR(IF(Table1[[#This Row],[Medicare Rate in CR]]&gt;0,"Y","N"),"N")</f>
        <v>Y</v>
      </c>
      <c r="O3635" s="40">
        <f>Table1[[#This Row],[Medicare Rate in CR]]*Table1[[#This Row],[SumOfUnits]]*Table1[[#This Row],[Actuarial Factor 6/13/22]]</f>
        <v>668.5262991596378</v>
      </c>
      <c r="P363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668.5262991596378</v>
      </c>
      <c r="Q3635" s="40">
        <f>Table1[[#This Row],[Trended Medicare Pricing for all RHCs]]-Table1[[#This Row],[SumOfSFY23 Estimated Payment 6/13/2022]]</f>
        <v>368.05233817680789</v>
      </c>
      <c r="R3635" s="181">
        <f>Table1[[#This Row],[SumOfUnits]]*Table1[[#This Row],[Actuarial Factor 6/13/22]]</f>
        <v>3.6469712463020985</v>
      </c>
    </row>
    <row r="3636" spans="1:18" x14ac:dyDescent="0.2">
      <c r="A3636" s="179" t="s">
        <v>155</v>
      </c>
      <c r="B3636" s="179" t="s">
        <v>834</v>
      </c>
      <c r="C3636" s="179" t="s">
        <v>422</v>
      </c>
      <c r="D3636" s="179" t="s">
        <v>185</v>
      </c>
      <c r="E3636" s="179" t="s">
        <v>794</v>
      </c>
      <c r="F3636" s="37">
        <v>63.53</v>
      </c>
      <c r="G3636" s="179">
        <v>1</v>
      </c>
      <c r="H3636" s="179">
        <v>1</v>
      </c>
      <c r="I3636" s="37">
        <f>Table1[[#This Row],[SumOfPaid]]*Table1[[#This Row],[Actuarial Factor 6/13/22]]</f>
        <v>75.1475092690726</v>
      </c>
      <c r="J3636" s="33">
        <v>1.1828665082492145</v>
      </c>
      <c r="K3636" s="180" t="s">
        <v>211</v>
      </c>
      <c r="L3636" s="180" t="s">
        <v>806</v>
      </c>
      <c r="M3636" s="181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36" s="181" t="str">
        <f>IFERROR(IF(Table1[[#This Row],[Medicare Rate in CR]]&gt;0,"Y","N"),"N")</f>
        <v>Y</v>
      </c>
      <c r="O3636" s="40">
        <f>Table1[[#This Row],[Medicare Rate in CR]]*Table1[[#This Row],[SumOfUnits]]*Table1[[#This Row],[Actuarial Factor 6/13/22]]</f>
        <v>216.83125962716352</v>
      </c>
      <c r="P363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216.83125962716352</v>
      </c>
      <c r="Q3636" s="40">
        <f>Table1[[#This Row],[Trended Medicare Pricing for all RHCs]]-Table1[[#This Row],[SumOfSFY23 Estimated Payment 6/13/2022]]</f>
        <v>141.68375035809092</v>
      </c>
      <c r="R3636" s="181">
        <f>Table1[[#This Row],[SumOfUnits]]*Table1[[#This Row],[Actuarial Factor 6/13/22]]</f>
        <v>1.1828665082492145</v>
      </c>
    </row>
    <row r="3637" spans="1:18" x14ac:dyDescent="0.2">
      <c r="A3637" s="179" t="s">
        <v>155</v>
      </c>
      <c r="B3637" s="179" t="s">
        <v>834</v>
      </c>
      <c r="C3637" s="179" t="s">
        <v>422</v>
      </c>
      <c r="D3637" s="179" t="s">
        <v>185</v>
      </c>
      <c r="E3637" s="179" t="s">
        <v>796</v>
      </c>
      <c r="F3637" s="37">
        <v>190.59</v>
      </c>
      <c r="G3637" s="179">
        <v>3</v>
      </c>
      <c r="H3637" s="179">
        <v>3</v>
      </c>
      <c r="I3637" s="37">
        <f>Table1[[#This Row],[SumOfPaid]]*Table1[[#This Row],[Actuarial Factor 6/13/22]]</f>
        <v>190.5451247211966</v>
      </c>
      <c r="J3637" s="33">
        <v>0.99976454547036353</v>
      </c>
      <c r="K3637" s="180" t="s">
        <v>211</v>
      </c>
      <c r="L3637" s="180" t="s">
        <v>806</v>
      </c>
      <c r="M3637" s="181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37" s="181" t="str">
        <f>IFERROR(IF(Table1[[#This Row],[Medicare Rate in CR]]&gt;0,"Y","N"),"N")</f>
        <v>Y</v>
      </c>
      <c r="O3637" s="40">
        <f>Table1[[#This Row],[Medicare Rate in CR]]*Table1[[#This Row],[SumOfUnits]]*Table1[[#This Row],[Actuarial Factor 6/13/22]]</f>
        <v>549.80051649051711</v>
      </c>
      <c r="P363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549.80051649051711</v>
      </c>
      <c r="Q3637" s="40">
        <f>Table1[[#This Row],[Trended Medicare Pricing for all RHCs]]-Table1[[#This Row],[SumOfSFY23 Estimated Payment 6/13/2022]]</f>
        <v>359.25539176932051</v>
      </c>
      <c r="R3637" s="181">
        <f>Table1[[#This Row],[SumOfUnits]]*Table1[[#This Row],[Actuarial Factor 6/13/22]]</f>
        <v>2.9992936364110907</v>
      </c>
    </row>
    <row r="3638" spans="1:18" x14ac:dyDescent="0.2">
      <c r="A3638" s="179" t="s">
        <v>155</v>
      </c>
      <c r="B3638" s="179" t="s">
        <v>834</v>
      </c>
      <c r="C3638" s="179" t="s">
        <v>422</v>
      </c>
      <c r="D3638" s="179" t="s">
        <v>185</v>
      </c>
      <c r="E3638" s="179" t="s">
        <v>795</v>
      </c>
      <c r="F3638" s="37">
        <v>190.59</v>
      </c>
      <c r="G3638" s="179">
        <v>3</v>
      </c>
      <c r="H3638" s="179">
        <v>3</v>
      </c>
      <c r="I3638" s="37">
        <f>Table1[[#This Row],[SumOfPaid]]*Table1[[#This Row],[Actuarial Factor 6/13/22]]</f>
        <v>216.11701523825749</v>
      </c>
      <c r="J3638" s="33">
        <v>1.133936802761202</v>
      </c>
      <c r="K3638" s="180" t="s">
        <v>211</v>
      </c>
      <c r="L3638" s="180" t="s">
        <v>806</v>
      </c>
      <c r="M3638" s="181">
        <f>IFERROR(INDEX(FreeStand_MedicareCRs!E:E,MATCH(Table1[[#This Row],[Medicare Number]],FreeStand_MedicareCRs!A:A,0)),INDEX(HospitalBased_Mdcr_Rates!G:G,MATCH(Table1[[#This Row],[Medicare Number]],HospitalBased_Mdcr_Rates!E:E,0)))</f>
        <v>183.31</v>
      </c>
      <c r="N3638" s="181" t="str">
        <f>IFERROR(IF(Table1[[#This Row],[Medicare Rate in CR]]&gt;0,"Y","N"),"N")</f>
        <v>Y</v>
      </c>
      <c r="O3638" s="40">
        <f>Table1[[#This Row],[Medicare Rate in CR]]*Table1[[#This Row],[SumOfUnits]]*Table1[[#This Row],[Actuarial Factor 6/13/22]]</f>
        <v>623.58586594246788</v>
      </c>
      <c r="P363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623.58586594246788</v>
      </c>
      <c r="Q3638" s="40">
        <f>Table1[[#This Row],[Trended Medicare Pricing for all RHCs]]-Table1[[#This Row],[SumOfSFY23 Estimated Payment 6/13/2022]]</f>
        <v>407.46885070421035</v>
      </c>
      <c r="R3638" s="181">
        <f>Table1[[#This Row],[SumOfUnits]]*Table1[[#This Row],[Actuarial Factor 6/13/22]]</f>
        <v>3.4018104082836063</v>
      </c>
    </row>
    <row r="3639" spans="1:18" x14ac:dyDescent="0.2">
      <c r="A3639" s="179" t="s">
        <v>156</v>
      </c>
      <c r="B3639" s="179" t="s">
        <v>826</v>
      </c>
      <c r="C3639" s="179" t="s">
        <v>426</v>
      </c>
      <c r="D3639" s="179" t="s">
        <v>184</v>
      </c>
      <c r="E3639" s="179" t="s">
        <v>791</v>
      </c>
      <c r="F3639" s="37">
        <v>54.41</v>
      </c>
      <c r="G3639" s="179">
        <v>1</v>
      </c>
      <c r="H3639" s="179">
        <v>1</v>
      </c>
      <c r="I3639" s="37">
        <f>Table1[[#This Row],[SumOfPaid]]*Table1[[#This Row],[Actuarial Factor 6/13/22]]</f>
        <v>87.814355300050082</v>
      </c>
      <c r="J3639" s="33">
        <v>1.6139377926860887</v>
      </c>
      <c r="K3639" s="180" t="s">
        <v>588</v>
      </c>
      <c r="L3639" s="180" t="s">
        <v>805</v>
      </c>
      <c r="M3639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39" s="181" t="str">
        <f>IFERROR(IF(Table1[[#This Row],[Medicare Rate in CR]]&gt;0,"Y","N"),"N")</f>
        <v>N</v>
      </c>
      <c r="O3639" s="40" t="e">
        <f>Table1[[#This Row],[Medicare Rate in CR]]*Table1[[#This Row],[SumOfUnits]]*Table1[[#This Row],[Actuarial Factor 6/13/22]]</f>
        <v>#N/A</v>
      </c>
      <c r="P363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188.83956865227492</v>
      </c>
      <c r="Q3639" s="40">
        <f>Table1[[#This Row],[Trended Medicare Pricing for all RHCs]]-Table1[[#This Row],[SumOfSFY23 Estimated Payment 6/13/2022]]</f>
        <v>101.02521335222484</v>
      </c>
      <c r="R3639" s="181">
        <f>Table1[[#This Row],[SumOfUnits]]*Table1[[#This Row],[Actuarial Factor 6/13/22]]</f>
        <v>1.6139377926860887</v>
      </c>
    </row>
    <row r="3640" spans="1:18" x14ac:dyDescent="0.2">
      <c r="A3640" s="179" t="s">
        <v>156</v>
      </c>
      <c r="B3640" s="179" t="s">
        <v>826</v>
      </c>
      <c r="C3640" s="179" t="s">
        <v>425</v>
      </c>
      <c r="D3640" s="179" t="s">
        <v>184</v>
      </c>
      <c r="E3640" s="179" t="s">
        <v>791</v>
      </c>
      <c r="F3640" s="37">
        <v>253.48000000000002</v>
      </c>
      <c r="G3640" s="179">
        <v>8</v>
      </c>
      <c r="H3640" s="179">
        <v>8</v>
      </c>
      <c r="I3640" s="37">
        <f>Table1[[#This Row],[SumOfPaid]]*Table1[[#This Row],[Actuarial Factor 6/13/22]]</f>
        <v>411.04887497629034</v>
      </c>
      <c r="J3640" s="33">
        <v>1.6216225145032757</v>
      </c>
      <c r="K3640" s="180" t="s">
        <v>588</v>
      </c>
      <c r="L3640" s="180" t="s">
        <v>805</v>
      </c>
      <c r="M3640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40" s="181" t="str">
        <f>IFERROR(IF(Table1[[#This Row],[Medicare Rate in CR]]&gt;0,"Y","N"),"N")</f>
        <v>N</v>
      </c>
      <c r="O3640" s="40" t="e">
        <f>Table1[[#This Row],[Medicare Rate in CR]]*Table1[[#This Row],[SumOfUnits]]*Table1[[#This Row],[Actuarial Factor 6/13/22]]</f>
        <v>#N/A</v>
      </c>
      <c r="P364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485.98489799867156</v>
      </c>
      <c r="Q3640" s="40">
        <f>Table1[[#This Row],[Trended Medicare Pricing for all RHCs]]-Table1[[#This Row],[SumOfSFY23 Estimated Payment 6/13/2022]]</f>
        <v>74.936023022381221</v>
      </c>
      <c r="R3640" s="181">
        <f>Table1[[#This Row],[SumOfUnits]]*Table1[[#This Row],[Actuarial Factor 6/13/22]]</f>
        <v>12.972980116026205</v>
      </c>
    </row>
    <row r="3641" spans="1:18" x14ac:dyDescent="0.2">
      <c r="A3641" s="179" t="s">
        <v>156</v>
      </c>
      <c r="B3641" s="179" t="s">
        <v>826</v>
      </c>
      <c r="C3641" s="179" t="s">
        <v>413</v>
      </c>
      <c r="D3641" s="179" t="s">
        <v>184</v>
      </c>
      <c r="E3641" s="179" t="s">
        <v>788</v>
      </c>
      <c r="F3641" s="37">
        <v>50.06</v>
      </c>
      <c r="G3641" s="179">
        <v>1</v>
      </c>
      <c r="H3641" s="179">
        <v>1</v>
      </c>
      <c r="I3641" s="37">
        <f>Table1[[#This Row],[SumOfPaid]]*Table1[[#This Row],[Actuarial Factor 6/13/22]]</f>
        <v>109.28953637177551</v>
      </c>
      <c r="J3641" s="33">
        <v>2.1831709223287157</v>
      </c>
      <c r="K3641" s="180" t="s">
        <v>588</v>
      </c>
      <c r="L3641" s="180" t="s">
        <v>805</v>
      </c>
      <c r="M3641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41" s="181" t="str">
        <f>IFERROR(IF(Table1[[#This Row],[Medicare Rate in CR]]&gt;0,"Y","N"),"N")</f>
        <v>N</v>
      </c>
      <c r="O3641" s="40" t="e">
        <f>Table1[[#This Row],[Medicare Rate in CR]]*Table1[[#This Row],[SumOfUnits]]*Table1[[#This Row],[Actuarial Factor 6/13/22]]</f>
        <v>#N/A</v>
      </c>
      <c r="P364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254.34197695828269</v>
      </c>
      <c r="Q3641" s="40">
        <f>Table1[[#This Row],[Trended Medicare Pricing for all RHCs]]-Table1[[#This Row],[SumOfSFY23 Estimated Payment 6/13/2022]]</f>
        <v>145.05244058650717</v>
      </c>
      <c r="R3641" s="181">
        <f>Table1[[#This Row],[SumOfUnits]]*Table1[[#This Row],[Actuarial Factor 6/13/22]]</f>
        <v>2.1831709223287157</v>
      </c>
    </row>
    <row r="3642" spans="1:18" x14ac:dyDescent="0.2">
      <c r="A3642" s="179" t="s">
        <v>156</v>
      </c>
      <c r="B3642" s="179" t="s">
        <v>826</v>
      </c>
      <c r="C3642" s="179" t="s">
        <v>413</v>
      </c>
      <c r="D3642" s="179" t="s">
        <v>2</v>
      </c>
      <c r="E3642" s="179" t="s">
        <v>800</v>
      </c>
      <c r="F3642" s="37">
        <v>55.51</v>
      </c>
      <c r="G3642" s="179">
        <v>1</v>
      </c>
      <c r="H3642" s="179">
        <v>1</v>
      </c>
      <c r="I3642" s="37">
        <f>Table1[[#This Row],[SumOfPaid]]*Table1[[#This Row],[Actuarial Factor 6/13/22]]</f>
        <v>68.562020582433632</v>
      </c>
      <c r="J3642" s="33">
        <v>1.2351291764084604</v>
      </c>
      <c r="K3642" s="180" t="s">
        <v>588</v>
      </c>
      <c r="L3642" s="180" t="s">
        <v>805</v>
      </c>
      <c r="M3642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42" s="181" t="str">
        <f>IFERROR(IF(Table1[[#This Row],[Medicare Rate in CR]]&gt;0,"Y","N"),"N")</f>
        <v>N</v>
      </c>
      <c r="O3642" s="40" t="e">
        <f>Table1[[#This Row],[Medicare Rate in CR]]*Table1[[#This Row],[SumOfUnits]]*Table1[[#This Row],[Actuarial Factor 6/13/22]]</f>
        <v>#N/A</v>
      </c>
      <c r="P364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159.55964713648586</v>
      </c>
      <c r="Q3642" s="40">
        <f>Table1[[#This Row],[Trended Medicare Pricing for all RHCs]]-Table1[[#This Row],[SumOfSFY23 Estimated Payment 6/13/2022]]</f>
        <v>90.997626554052232</v>
      </c>
      <c r="R3642" s="181">
        <f>Table1[[#This Row],[SumOfUnits]]*Table1[[#This Row],[Actuarial Factor 6/13/22]]</f>
        <v>1.2351291764084604</v>
      </c>
    </row>
    <row r="3643" spans="1:18" x14ac:dyDescent="0.2">
      <c r="A3643" s="179" t="s">
        <v>156</v>
      </c>
      <c r="B3643" s="179" t="s">
        <v>826</v>
      </c>
      <c r="C3643" s="179" t="s">
        <v>423</v>
      </c>
      <c r="D3643" s="179" t="s">
        <v>184</v>
      </c>
      <c r="E3643" s="179" t="s">
        <v>792</v>
      </c>
      <c r="F3643" s="37">
        <v>708.29000000000008</v>
      </c>
      <c r="G3643" s="179">
        <v>15</v>
      </c>
      <c r="H3643" s="179">
        <v>15</v>
      </c>
      <c r="I3643" s="37">
        <f>Table1[[#This Row],[SumOfPaid]]*Table1[[#This Row],[Actuarial Factor 6/13/22]]</f>
        <v>991.5905579297247</v>
      </c>
      <c r="J3643" s="33">
        <v>1.3999781980964359</v>
      </c>
      <c r="K3643" s="180" t="s">
        <v>588</v>
      </c>
      <c r="L3643" s="180" t="s">
        <v>805</v>
      </c>
      <c r="M3643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43" s="181" t="str">
        <f>IFERROR(IF(Table1[[#This Row],[Medicare Rate in CR]]&gt;0,"Y","N"),"N")</f>
        <v>N</v>
      </c>
      <c r="O3643" s="40" t="e">
        <f>Table1[[#This Row],[Medicare Rate in CR]]*Table1[[#This Row],[SumOfUnits]]*Table1[[#This Row],[Actuarial Factor 6/13/22]]</f>
        <v>#N/A</v>
      </c>
      <c r="P364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1415.9960978781917</v>
      </c>
      <c r="Q3643" s="40">
        <f>Table1[[#This Row],[Trended Medicare Pricing for all RHCs]]-Table1[[#This Row],[SumOfSFY23 Estimated Payment 6/13/2022]]</f>
        <v>424.40553994846698</v>
      </c>
      <c r="R3643" s="181">
        <f>Table1[[#This Row],[SumOfUnits]]*Table1[[#This Row],[Actuarial Factor 6/13/22]]</f>
        <v>20.99967297144654</v>
      </c>
    </row>
    <row r="3644" spans="1:18" x14ac:dyDescent="0.2">
      <c r="A3644" s="179" t="s">
        <v>156</v>
      </c>
      <c r="B3644" s="179" t="s">
        <v>826</v>
      </c>
      <c r="C3644" s="179" t="s">
        <v>423</v>
      </c>
      <c r="D3644" s="179" t="s">
        <v>184</v>
      </c>
      <c r="E3644" s="179" t="s">
        <v>786</v>
      </c>
      <c r="F3644" s="37">
        <v>18191.030000000017</v>
      </c>
      <c r="G3644" s="179">
        <v>375</v>
      </c>
      <c r="H3644" s="179">
        <v>375</v>
      </c>
      <c r="I3644" s="37">
        <f>Table1[[#This Row],[SumOfPaid]]*Table1[[#This Row],[Actuarial Factor 6/13/22]]</f>
        <v>27243.458564751367</v>
      </c>
      <c r="J3644" s="33">
        <v>1.4976314460891627</v>
      </c>
      <c r="K3644" s="180" t="s">
        <v>588</v>
      </c>
      <c r="L3644" s="180" t="s">
        <v>805</v>
      </c>
      <c r="M3644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44" s="181" t="str">
        <f>IFERROR(IF(Table1[[#This Row],[Medicare Rate in CR]]&gt;0,"Y","N"),"N")</f>
        <v>N</v>
      </c>
      <c r="O3644" s="40" t="e">
        <f>Table1[[#This Row],[Medicare Rate in CR]]*Table1[[#This Row],[SumOfUnits]]*Table1[[#This Row],[Actuarial Factor 6/13/22]]</f>
        <v>#N/A</v>
      </c>
      <c r="P364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38903.790190313724</v>
      </c>
      <c r="Q3644" s="40">
        <f>Table1[[#This Row],[Trended Medicare Pricing for all RHCs]]-Table1[[#This Row],[SumOfSFY23 Estimated Payment 6/13/2022]]</f>
        <v>11660.331625562358</v>
      </c>
      <c r="R3644" s="181">
        <f>Table1[[#This Row],[SumOfUnits]]*Table1[[#This Row],[Actuarial Factor 6/13/22]]</f>
        <v>561.61179228343599</v>
      </c>
    </row>
    <row r="3645" spans="1:18" x14ac:dyDescent="0.2">
      <c r="A3645" s="179" t="s">
        <v>156</v>
      </c>
      <c r="B3645" s="179" t="s">
        <v>826</v>
      </c>
      <c r="C3645" s="179" t="s">
        <v>423</v>
      </c>
      <c r="D3645" s="179" t="s">
        <v>184</v>
      </c>
      <c r="E3645" s="179" t="s">
        <v>790</v>
      </c>
      <c r="F3645" s="37">
        <v>5517.08</v>
      </c>
      <c r="G3645" s="179">
        <v>127</v>
      </c>
      <c r="H3645" s="179">
        <v>127</v>
      </c>
      <c r="I3645" s="37">
        <f>Table1[[#This Row],[SumOfPaid]]*Table1[[#This Row],[Actuarial Factor 6/13/22]]</f>
        <v>11545.388732392203</v>
      </c>
      <c r="J3645" s="33">
        <v>2.0926629181364422</v>
      </c>
      <c r="K3645" s="180" t="s">
        <v>588</v>
      </c>
      <c r="L3645" s="180" t="s">
        <v>805</v>
      </c>
      <c r="M3645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45" s="181" t="str">
        <f>IFERROR(IF(Table1[[#This Row],[Medicare Rate in CR]]&gt;0,"Y","N"),"N")</f>
        <v>N</v>
      </c>
      <c r="O3645" s="40" t="e">
        <f>Table1[[#This Row],[Medicare Rate in CR]]*Table1[[#This Row],[SumOfUnits]]*Table1[[#This Row],[Actuarial Factor 6/13/22]]</f>
        <v>#N/A</v>
      </c>
      <c r="P364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16486.870778284298</v>
      </c>
      <c r="Q3645" s="40">
        <f>Table1[[#This Row],[Trended Medicare Pricing for all RHCs]]-Table1[[#This Row],[SumOfSFY23 Estimated Payment 6/13/2022]]</f>
        <v>4941.4820458920949</v>
      </c>
      <c r="R3645" s="181">
        <f>Table1[[#This Row],[SumOfUnits]]*Table1[[#This Row],[Actuarial Factor 6/13/22]]</f>
        <v>265.76819060332815</v>
      </c>
    </row>
    <row r="3646" spans="1:18" x14ac:dyDescent="0.2">
      <c r="A3646" s="179" t="s">
        <v>156</v>
      </c>
      <c r="B3646" s="179" t="s">
        <v>826</v>
      </c>
      <c r="C3646" s="179" t="s">
        <v>423</v>
      </c>
      <c r="D3646" s="179" t="s">
        <v>184</v>
      </c>
      <c r="E3646" s="179" t="s">
        <v>793</v>
      </c>
      <c r="F3646" s="37">
        <v>215.4</v>
      </c>
      <c r="G3646" s="179">
        <v>6</v>
      </c>
      <c r="H3646" s="179">
        <v>6</v>
      </c>
      <c r="I3646" s="37">
        <f>Table1[[#This Row],[SumOfPaid]]*Table1[[#This Row],[Actuarial Factor 6/13/22]]</f>
        <v>450.75959256658967</v>
      </c>
      <c r="J3646" s="33">
        <v>2.0926629181364422</v>
      </c>
      <c r="K3646" s="180" t="s">
        <v>588</v>
      </c>
      <c r="L3646" s="180" t="s">
        <v>805</v>
      </c>
      <c r="M3646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46" s="181" t="str">
        <f>IFERROR(IF(Table1[[#This Row],[Medicare Rate in CR]]&gt;0,"Y","N"),"N")</f>
        <v>N</v>
      </c>
      <c r="O3646" s="40" t="e">
        <f>Table1[[#This Row],[Medicare Rate in CR]]*Table1[[#This Row],[SumOfUnits]]*Table1[[#This Row],[Actuarial Factor 6/13/22]]</f>
        <v>#N/A</v>
      </c>
      <c r="P364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643.68687161368655</v>
      </c>
      <c r="Q3646" s="40">
        <f>Table1[[#This Row],[Trended Medicare Pricing for all RHCs]]-Table1[[#This Row],[SumOfSFY23 Estimated Payment 6/13/2022]]</f>
        <v>192.92727904709687</v>
      </c>
      <c r="R3646" s="181">
        <f>Table1[[#This Row],[SumOfUnits]]*Table1[[#This Row],[Actuarial Factor 6/13/22]]</f>
        <v>12.555977508818653</v>
      </c>
    </row>
    <row r="3647" spans="1:18" x14ac:dyDescent="0.2">
      <c r="A3647" s="179" t="s">
        <v>156</v>
      </c>
      <c r="B3647" s="179" t="s">
        <v>826</v>
      </c>
      <c r="C3647" s="179" t="s">
        <v>423</v>
      </c>
      <c r="D3647" s="179" t="s">
        <v>184</v>
      </c>
      <c r="E3647" s="179" t="s">
        <v>789</v>
      </c>
      <c r="F3647" s="37">
        <v>17335.650000000009</v>
      </c>
      <c r="G3647" s="179">
        <v>358</v>
      </c>
      <c r="H3647" s="179">
        <v>358</v>
      </c>
      <c r="I3647" s="37">
        <f>Table1[[#This Row],[SumOfPaid]]*Table1[[#This Row],[Actuarial Factor 6/13/22]]</f>
        <v>26271.754035319416</v>
      </c>
      <c r="J3647" s="33">
        <v>1.5154755682838199</v>
      </c>
      <c r="K3647" s="180" t="s">
        <v>588</v>
      </c>
      <c r="L3647" s="180" t="s">
        <v>805</v>
      </c>
      <c r="M3647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47" s="181" t="str">
        <f>IFERROR(IF(Table1[[#This Row],[Medicare Rate in CR]]&gt;0,"Y","N"),"N")</f>
        <v>N</v>
      </c>
      <c r="O3647" s="40" t="e">
        <f>Table1[[#This Row],[Medicare Rate in CR]]*Table1[[#This Row],[SumOfUnits]]*Table1[[#This Row],[Actuarial Factor 6/13/22]]</f>
        <v>#N/A</v>
      </c>
      <c r="P364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37516.191437014866</v>
      </c>
      <c r="Q3647" s="40">
        <f>Table1[[#This Row],[Trended Medicare Pricing for all RHCs]]-Table1[[#This Row],[SumOfSFY23 Estimated Payment 6/13/2022]]</f>
        <v>11244.43740169545</v>
      </c>
      <c r="R3647" s="181">
        <f>Table1[[#This Row],[SumOfUnits]]*Table1[[#This Row],[Actuarial Factor 6/13/22]]</f>
        <v>542.5402534456075</v>
      </c>
    </row>
    <row r="3648" spans="1:18" x14ac:dyDescent="0.2">
      <c r="A3648" s="179" t="s">
        <v>156</v>
      </c>
      <c r="B3648" s="179" t="s">
        <v>826</v>
      </c>
      <c r="C3648" s="179" t="s">
        <v>423</v>
      </c>
      <c r="D3648" s="179" t="s">
        <v>184</v>
      </c>
      <c r="E3648" s="179" t="s">
        <v>791</v>
      </c>
      <c r="F3648" s="37">
        <v>24360.690000000028</v>
      </c>
      <c r="G3648" s="179">
        <v>790</v>
      </c>
      <c r="H3648" s="179">
        <v>790</v>
      </c>
      <c r="I3648" s="37">
        <f>Table1[[#This Row],[SumOfPaid]]*Table1[[#This Row],[Actuarial Factor 6/13/22]]</f>
        <v>39310.557879952306</v>
      </c>
      <c r="J3648" s="33">
        <v>1.6136881952010498</v>
      </c>
      <c r="K3648" s="180" t="s">
        <v>588</v>
      </c>
      <c r="L3648" s="180" t="s">
        <v>805</v>
      </c>
      <c r="M3648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48" s="181" t="str">
        <f>IFERROR(IF(Table1[[#This Row],[Medicare Rate in CR]]&gt;0,"Y","N"),"N")</f>
        <v>N</v>
      </c>
      <c r="O3648" s="40" t="e">
        <f>Table1[[#This Row],[Medicare Rate in CR]]*Table1[[#This Row],[SumOfUnits]]*Table1[[#This Row],[Actuarial Factor 6/13/22]]</f>
        <v>#N/A</v>
      </c>
      <c r="P364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56135.666196382052</v>
      </c>
      <c r="Q3648" s="40">
        <f>Table1[[#This Row],[Trended Medicare Pricing for all RHCs]]-Table1[[#This Row],[SumOfSFY23 Estimated Payment 6/13/2022]]</f>
        <v>16825.108316429745</v>
      </c>
      <c r="R3648" s="181">
        <f>Table1[[#This Row],[SumOfUnits]]*Table1[[#This Row],[Actuarial Factor 6/13/22]]</f>
        <v>1274.8136742088293</v>
      </c>
    </row>
    <row r="3649" spans="1:18" x14ac:dyDescent="0.2">
      <c r="A3649" s="179" t="s">
        <v>156</v>
      </c>
      <c r="B3649" s="179" t="s">
        <v>826</v>
      </c>
      <c r="C3649" s="179" t="s">
        <v>423</v>
      </c>
      <c r="D3649" s="179" t="s">
        <v>184</v>
      </c>
      <c r="E3649" s="179" t="s">
        <v>788</v>
      </c>
      <c r="F3649" s="37">
        <v>5589.16</v>
      </c>
      <c r="G3649" s="179">
        <v>128</v>
      </c>
      <c r="H3649" s="179">
        <v>128</v>
      </c>
      <c r="I3649" s="37">
        <f>Table1[[#This Row],[SumOfPaid]]*Table1[[#This Row],[Actuarial Factor 6/13/22]]</f>
        <v>10981.21660089738</v>
      </c>
      <c r="J3649" s="33">
        <v>1.9647347009027081</v>
      </c>
      <c r="K3649" s="180" t="s">
        <v>588</v>
      </c>
      <c r="L3649" s="180" t="s">
        <v>805</v>
      </c>
      <c r="M3649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49" s="181" t="str">
        <f>IFERROR(IF(Table1[[#This Row],[Medicare Rate in CR]]&gt;0,"Y","N"),"N")</f>
        <v>N</v>
      </c>
      <c r="O3649" s="40" t="e">
        <f>Table1[[#This Row],[Medicare Rate in CR]]*Table1[[#This Row],[SumOfUnits]]*Table1[[#This Row],[Actuarial Factor 6/13/22]]</f>
        <v>#N/A</v>
      </c>
      <c r="P364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15681.230254239585</v>
      </c>
      <c r="Q3649" s="40">
        <f>Table1[[#This Row],[Trended Medicare Pricing for all RHCs]]-Table1[[#This Row],[SumOfSFY23 Estimated Payment 6/13/2022]]</f>
        <v>4700.0136533422046</v>
      </c>
      <c r="R3649" s="181">
        <f>Table1[[#This Row],[SumOfUnits]]*Table1[[#This Row],[Actuarial Factor 6/13/22]]</f>
        <v>251.48604171554663</v>
      </c>
    </row>
    <row r="3650" spans="1:18" x14ac:dyDescent="0.2">
      <c r="A3650" s="179" t="s">
        <v>156</v>
      </c>
      <c r="B3650" s="179" t="s">
        <v>826</v>
      </c>
      <c r="C3650" s="179" t="s">
        <v>423</v>
      </c>
      <c r="D3650" s="179" t="s">
        <v>184</v>
      </c>
      <c r="E3650" s="179" t="s">
        <v>787</v>
      </c>
      <c r="F3650" s="37">
        <v>3959.01</v>
      </c>
      <c r="G3650" s="179">
        <v>79</v>
      </c>
      <c r="H3650" s="179">
        <v>79</v>
      </c>
      <c r="I3650" s="37">
        <f>Table1[[#This Row],[SumOfPaid]]*Table1[[#This Row],[Actuarial Factor 6/13/22]]</f>
        <v>4955.1974661243275</v>
      </c>
      <c r="J3650" s="33">
        <v>1.2516253977949858</v>
      </c>
      <c r="K3650" s="180" t="s">
        <v>588</v>
      </c>
      <c r="L3650" s="180" t="s">
        <v>805</v>
      </c>
      <c r="M3650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50" s="181" t="str">
        <f>IFERROR(IF(Table1[[#This Row],[Medicare Rate in CR]]&gt;0,"Y","N"),"N")</f>
        <v>N</v>
      </c>
      <c r="O3650" s="40" t="e">
        <f>Table1[[#This Row],[Medicare Rate in CR]]*Table1[[#This Row],[SumOfUnits]]*Table1[[#This Row],[Actuarial Factor 6/13/22]]</f>
        <v>#N/A</v>
      </c>
      <c r="P365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7076.0458741129132</v>
      </c>
      <c r="Q3650" s="40">
        <f>Table1[[#This Row],[Trended Medicare Pricing for all RHCs]]-Table1[[#This Row],[SumOfSFY23 Estimated Payment 6/13/2022]]</f>
        <v>2120.8484079885857</v>
      </c>
      <c r="R3650" s="181">
        <f>Table1[[#This Row],[SumOfUnits]]*Table1[[#This Row],[Actuarial Factor 6/13/22]]</f>
        <v>98.878406425803874</v>
      </c>
    </row>
    <row r="3651" spans="1:18" x14ac:dyDescent="0.2">
      <c r="A3651" s="179" t="s">
        <v>156</v>
      </c>
      <c r="B3651" s="179" t="s">
        <v>826</v>
      </c>
      <c r="C3651" s="179" t="s">
        <v>423</v>
      </c>
      <c r="D3651" s="179" t="s">
        <v>2</v>
      </c>
      <c r="E3651" s="179" t="s">
        <v>800</v>
      </c>
      <c r="F3651" s="37">
        <v>96.449999999999989</v>
      </c>
      <c r="G3651" s="179">
        <v>2</v>
      </c>
      <c r="H3651" s="179">
        <v>2</v>
      </c>
      <c r="I3651" s="37">
        <f>Table1[[#This Row],[SumOfPaid]]*Table1[[#This Row],[Actuarial Factor 6/13/22]]</f>
        <v>128.44603093028033</v>
      </c>
      <c r="J3651" s="33">
        <v>1.3317369718017662</v>
      </c>
      <c r="K3651" s="180" t="s">
        <v>588</v>
      </c>
      <c r="L3651" s="180" t="s">
        <v>805</v>
      </c>
      <c r="M3651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51" s="181" t="str">
        <f>IFERROR(IF(Table1[[#This Row],[Medicare Rate in CR]]&gt;0,"Y","N"),"N")</f>
        <v>N</v>
      </c>
      <c r="O3651" s="40" t="e">
        <f>Table1[[#This Row],[Medicare Rate in CR]]*Table1[[#This Row],[SumOfUnits]]*Table1[[#This Row],[Actuarial Factor 6/13/22]]</f>
        <v>#N/A</v>
      </c>
      <c r="P365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183.42155149697226</v>
      </c>
      <c r="Q3651" s="40">
        <f>Table1[[#This Row],[Trended Medicare Pricing for all RHCs]]-Table1[[#This Row],[SumOfSFY23 Estimated Payment 6/13/2022]]</f>
        <v>54.975520566691927</v>
      </c>
      <c r="R3651" s="181">
        <f>Table1[[#This Row],[SumOfUnits]]*Table1[[#This Row],[Actuarial Factor 6/13/22]]</f>
        <v>2.6634739436035324</v>
      </c>
    </row>
    <row r="3652" spans="1:18" x14ac:dyDescent="0.2">
      <c r="A3652" s="179" t="s">
        <v>156</v>
      </c>
      <c r="B3652" s="179" t="s">
        <v>826</v>
      </c>
      <c r="C3652" s="179" t="s">
        <v>423</v>
      </c>
      <c r="D3652" s="179" t="s">
        <v>2</v>
      </c>
      <c r="E3652" s="179" t="s">
        <v>798</v>
      </c>
      <c r="F3652" s="37">
        <v>645</v>
      </c>
      <c r="G3652" s="179">
        <v>14</v>
      </c>
      <c r="H3652" s="179">
        <v>14</v>
      </c>
      <c r="I3652" s="37">
        <f>Table1[[#This Row],[SumOfPaid]]*Table1[[#This Row],[Actuarial Factor 6/13/22]]</f>
        <v>928.24348003075465</v>
      </c>
      <c r="J3652" s="33">
        <v>1.4391371783422553</v>
      </c>
      <c r="K3652" s="180" t="s">
        <v>588</v>
      </c>
      <c r="L3652" s="180" t="s">
        <v>805</v>
      </c>
      <c r="M3652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52" s="181" t="str">
        <f>IFERROR(IF(Table1[[#This Row],[Medicare Rate in CR]]&gt;0,"Y","N"),"N")</f>
        <v>N</v>
      </c>
      <c r="O3652" s="40" t="e">
        <f>Table1[[#This Row],[Medicare Rate in CR]]*Table1[[#This Row],[SumOfUnits]]*Table1[[#This Row],[Actuarial Factor 6/13/22]]</f>
        <v>#N/A</v>
      </c>
      <c r="P365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1325.5361651977066</v>
      </c>
      <c r="Q3652" s="40">
        <f>Table1[[#This Row],[Trended Medicare Pricing for all RHCs]]-Table1[[#This Row],[SumOfSFY23 Estimated Payment 6/13/2022]]</f>
        <v>397.29268516695197</v>
      </c>
      <c r="R3652" s="181">
        <f>Table1[[#This Row],[SumOfUnits]]*Table1[[#This Row],[Actuarial Factor 6/13/22]]</f>
        <v>20.147920496791574</v>
      </c>
    </row>
    <row r="3653" spans="1:18" x14ac:dyDescent="0.2">
      <c r="A3653" s="179" t="s">
        <v>156</v>
      </c>
      <c r="B3653" s="179" t="s">
        <v>826</v>
      </c>
      <c r="C3653" s="179" t="s">
        <v>423</v>
      </c>
      <c r="D3653" s="179" t="s">
        <v>2</v>
      </c>
      <c r="E3653" s="179" t="s">
        <v>799</v>
      </c>
      <c r="F3653" s="37">
        <v>887.88000000000011</v>
      </c>
      <c r="G3653" s="179">
        <v>20</v>
      </c>
      <c r="H3653" s="179">
        <v>20</v>
      </c>
      <c r="I3653" s="37">
        <f>Table1[[#This Row],[SumOfPaid]]*Table1[[#This Row],[Actuarial Factor 6/13/22]]</f>
        <v>1029.6364696785486</v>
      </c>
      <c r="J3653" s="33">
        <v>1.1596572393550348</v>
      </c>
      <c r="K3653" s="180" t="s">
        <v>588</v>
      </c>
      <c r="L3653" s="180" t="s">
        <v>805</v>
      </c>
      <c r="M3653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53" s="181" t="str">
        <f>IFERROR(IF(Table1[[#This Row],[Medicare Rate in CR]]&gt;0,"Y","N"),"N")</f>
        <v>N</v>
      </c>
      <c r="O3653" s="40" t="e">
        <f>Table1[[#This Row],[Medicare Rate in CR]]*Table1[[#This Row],[SumOfUnits]]*Table1[[#This Row],[Actuarial Factor 6/13/22]]</f>
        <v>#N/A</v>
      </c>
      <c r="P365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1470.3258433015751</v>
      </c>
      <c r="Q3653" s="40">
        <f>Table1[[#This Row],[Trended Medicare Pricing for all RHCs]]-Table1[[#This Row],[SumOfSFY23 Estimated Payment 6/13/2022]]</f>
        <v>440.68937362302654</v>
      </c>
      <c r="R3653" s="181">
        <f>Table1[[#This Row],[SumOfUnits]]*Table1[[#This Row],[Actuarial Factor 6/13/22]]</f>
        <v>23.193144787100696</v>
      </c>
    </row>
    <row r="3654" spans="1:18" x14ac:dyDescent="0.2">
      <c r="A3654" s="179" t="s">
        <v>156</v>
      </c>
      <c r="B3654" s="179" t="s">
        <v>826</v>
      </c>
      <c r="C3654" s="179" t="s">
        <v>423</v>
      </c>
      <c r="D3654" s="179" t="s">
        <v>185</v>
      </c>
      <c r="E3654" s="179" t="s">
        <v>794</v>
      </c>
      <c r="F3654" s="37">
        <v>226.54000000000002</v>
      </c>
      <c r="G3654" s="179">
        <v>6</v>
      </c>
      <c r="H3654" s="179">
        <v>6</v>
      </c>
      <c r="I3654" s="37">
        <f>Table1[[#This Row],[SumOfPaid]]*Table1[[#This Row],[Actuarial Factor 6/13/22]]</f>
        <v>279.04868049035019</v>
      </c>
      <c r="J3654" s="33">
        <v>1.2317854705144795</v>
      </c>
      <c r="K3654" s="180" t="s">
        <v>588</v>
      </c>
      <c r="L3654" s="180" t="s">
        <v>805</v>
      </c>
      <c r="M3654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54" s="181" t="str">
        <f>IFERROR(IF(Table1[[#This Row],[Medicare Rate in CR]]&gt;0,"Y","N"),"N")</f>
        <v>N</v>
      </c>
      <c r="O3654" s="40" t="e">
        <f>Table1[[#This Row],[Medicare Rate in CR]]*Table1[[#This Row],[SumOfUnits]]*Table1[[#This Row],[Actuarial Factor 6/13/22]]</f>
        <v>#N/A</v>
      </c>
      <c r="P365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398.48286122990459</v>
      </c>
      <c r="Q3654" s="40">
        <f>Table1[[#This Row],[Trended Medicare Pricing for all RHCs]]-Table1[[#This Row],[SumOfSFY23 Estimated Payment 6/13/2022]]</f>
        <v>119.43418073955439</v>
      </c>
      <c r="R3654" s="181">
        <f>Table1[[#This Row],[SumOfUnits]]*Table1[[#This Row],[Actuarial Factor 6/13/22]]</f>
        <v>7.3907128230868775</v>
      </c>
    </row>
    <row r="3655" spans="1:18" x14ac:dyDescent="0.2">
      <c r="A3655" s="179" t="s">
        <v>156</v>
      </c>
      <c r="B3655" s="179" t="s">
        <v>826</v>
      </c>
      <c r="C3655" s="179" t="s">
        <v>423</v>
      </c>
      <c r="D3655" s="179" t="s">
        <v>185</v>
      </c>
      <c r="E3655" s="179" t="s">
        <v>607</v>
      </c>
      <c r="F3655" s="37">
        <v>147.87</v>
      </c>
      <c r="G3655" s="179">
        <v>3</v>
      </c>
      <c r="H3655" s="179">
        <v>3</v>
      </c>
      <c r="I3655" s="37">
        <f>Table1[[#This Row],[SumOfPaid]]*Table1[[#This Row],[Actuarial Factor 6/13/22]]</f>
        <v>207.77195030192169</v>
      </c>
      <c r="J3655" s="33">
        <v>1.4050987374174726</v>
      </c>
      <c r="K3655" s="180" t="s">
        <v>588</v>
      </c>
      <c r="L3655" s="180" t="s">
        <v>805</v>
      </c>
      <c r="M3655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55" s="181" t="str">
        <f>IFERROR(IF(Table1[[#This Row],[Medicare Rate in CR]]&gt;0,"Y","N"),"N")</f>
        <v>N</v>
      </c>
      <c r="O3655" s="40" t="e">
        <f>Table1[[#This Row],[Medicare Rate in CR]]*Table1[[#This Row],[SumOfUnits]]*Table1[[#This Row],[Actuarial Factor 6/13/22]]</f>
        <v>#N/A</v>
      </c>
      <c r="P365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296.6993468456497</v>
      </c>
      <c r="Q3655" s="40">
        <f>Table1[[#This Row],[Trended Medicare Pricing for all RHCs]]-Table1[[#This Row],[SumOfSFY23 Estimated Payment 6/13/2022]]</f>
        <v>88.927396543728008</v>
      </c>
      <c r="R3655" s="181">
        <f>Table1[[#This Row],[SumOfUnits]]*Table1[[#This Row],[Actuarial Factor 6/13/22]]</f>
        <v>4.2152962122524178</v>
      </c>
    </row>
    <row r="3656" spans="1:18" x14ac:dyDescent="0.2">
      <c r="A3656" s="179" t="s">
        <v>156</v>
      </c>
      <c r="B3656" s="179" t="s">
        <v>826</v>
      </c>
      <c r="C3656" s="179" t="s">
        <v>423</v>
      </c>
      <c r="D3656" s="179" t="s">
        <v>185</v>
      </c>
      <c r="E3656" s="179" t="s">
        <v>797</v>
      </c>
      <c r="F3656" s="37">
        <v>55.410000000000004</v>
      </c>
      <c r="G3656" s="179">
        <v>2</v>
      </c>
      <c r="H3656" s="179">
        <v>2</v>
      </c>
      <c r="I3656" s="37">
        <f>Table1[[#This Row],[SumOfPaid]]*Table1[[#This Row],[Actuarial Factor 6/13/22]]</f>
        <v>67.643918048663906</v>
      </c>
      <c r="J3656" s="33">
        <v>1.2207889920350821</v>
      </c>
      <c r="K3656" s="180" t="s">
        <v>588</v>
      </c>
      <c r="L3656" s="180" t="s">
        <v>805</v>
      </c>
      <c r="M3656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56" s="181" t="str">
        <f>IFERROR(IF(Table1[[#This Row],[Medicare Rate in CR]]&gt;0,"Y","N"),"N")</f>
        <v>N</v>
      </c>
      <c r="O3656" s="40" t="e">
        <f>Table1[[#This Row],[Medicare Rate in CR]]*Table1[[#This Row],[SumOfUnits]]*Table1[[#This Row],[Actuarial Factor 6/13/22]]</f>
        <v>#N/A</v>
      </c>
      <c r="P365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96.595841132332126</v>
      </c>
      <c r="Q3656" s="40">
        <f>Table1[[#This Row],[Trended Medicare Pricing for all RHCs]]-Table1[[#This Row],[SumOfSFY23 Estimated Payment 6/13/2022]]</f>
        <v>28.95192308366822</v>
      </c>
      <c r="R3656" s="181">
        <f>Table1[[#This Row],[SumOfUnits]]*Table1[[#This Row],[Actuarial Factor 6/13/22]]</f>
        <v>2.4415779840701641</v>
      </c>
    </row>
    <row r="3657" spans="1:18" x14ac:dyDescent="0.2">
      <c r="A3657" s="179" t="s">
        <v>156</v>
      </c>
      <c r="B3657" s="179" t="s">
        <v>826</v>
      </c>
      <c r="C3657" s="179" t="s">
        <v>423</v>
      </c>
      <c r="D3657" s="179" t="s">
        <v>185</v>
      </c>
      <c r="E3657" s="179" t="s">
        <v>795</v>
      </c>
      <c r="F3657" s="37">
        <v>3112.54</v>
      </c>
      <c r="G3657" s="179">
        <v>66</v>
      </c>
      <c r="H3657" s="179">
        <v>66</v>
      </c>
      <c r="I3657" s="37">
        <f>Table1[[#This Row],[SumOfPaid]]*Table1[[#This Row],[Actuarial Factor 6/13/22]]</f>
        <v>3618.3696274645267</v>
      </c>
      <c r="J3657" s="33">
        <v>1.1625134544341684</v>
      </c>
      <c r="K3657" s="180" t="s">
        <v>588</v>
      </c>
      <c r="L3657" s="180" t="s">
        <v>805</v>
      </c>
      <c r="M3657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57" s="181" t="str">
        <f>IFERROR(IF(Table1[[#This Row],[Medicare Rate in CR]]&gt;0,"Y","N"),"N")</f>
        <v>N</v>
      </c>
      <c r="O3657" s="40" t="e">
        <f>Table1[[#This Row],[Medicare Rate in CR]]*Table1[[#This Row],[SumOfUnits]]*Table1[[#This Row],[Actuarial Factor 6/13/22]]</f>
        <v>#N/A</v>
      </c>
      <c r="P365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5167.0492747207581</v>
      </c>
      <c r="Q3657" s="40">
        <f>Table1[[#This Row],[Trended Medicare Pricing for all RHCs]]-Table1[[#This Row],[SumOfSFY23 Estimated Payment 6/13/2022]]</f>
        <v>1548.6796472562314</v>
      </c>
      <c r="R3657" s="181">
        <f>Table1[[#This Row],[SumOfUnits]]*Table1[[#This Row],[Actuarial Factor 6/13/22]]</f>
        <v>76.725887992655117</v>
      </c>
    </row>
    <row r="3658" spans="1:18" x14ac:dyDescent="0.2">
      <c r="A3658" s="179" t="s">
        <v>156</v>
      </c>
      <c r="B3658" s="179" t="s">
        <v>826</v>
      </c>
      <c r="C3658" s="179" t="s">
        <v>364</v>
      </c>
      <c r="D3658" s="179" t="s">
        <v>184</v>
      </c>
      <c r="E3658" s="179" t="s">
        <v>792</v>
      </c>
      <c r="F3658" s="37">
        <v>36.89</v>
      </c>
      <c r="G3658" s="179">
        <v>1</v>
      </c>
      <c r="H3658" s="179">
        <v>1</v>
      </c>
      <c r="I3658" s="37">
        <f>Table1[[#This Row],[SumOfPaid]]*Table1[[#This Row],[Actuarial Factor 6/13/22]]</f>
        <v>53.785873458347865</v>
      </c>
      <c r="J3658" s="33">
        <v>1.4580068706518803</v>
      </c>
      <c r="K3658" s="180" t="s">
        <v>588</v>
      </c>
      <c r="L3658" s="180" t="s">
        <v>805</v>
      </c>
      <c r="M3658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58" s="181" t="str">
        <f>IFERROR(IF(Table1[[#This Row],[Medicare Rate in CR]]&gt;0,"Y","N"),"N")</f>
        <v>N</v>
      </c>
      <c r="O3658" s="40" t="e">
        <f>Table1[[#This Row],[Medicare Rate in CR]]*Table1[[#This Row],[SumOfUnits]]*Table1[[#This Row],[Actuarial Factor 6/13/22]]</f>
        <v>#N/A</v>
      </c>
      <c r="P365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60.211147749082045</v>
      </c>
      <c r="Q3658" s="40">
        <f>Table1[[#This Row],[Trended Medicare Pricing for all RHCs]]-Table1[[#This Row],[SumOfSFY23 Estimated Payment 6/13/2022]]</f>
        <v>6.4252742907341798</v>
      </c>
      <c r="R3658" s="181">
        <f>Table1[[#This Row],[SumOfUnits]]*Table1[[#This Row],[Actuarial Factor 6/13/22]]</f>
        <v>1.4580068706518803</v>
      </c>
    </row>
    <row r="3659" spans="1:18" x14ac:dyDescent="0.2">
      <c r="A3659" s="179" t="s">
        <v>156</v>
      </c>
      <c r="B3659" s="179" t="s">
        <v>826</v>
      </c>
      <c r="C3659" s="179" t="s">
        <v>249</v>
      </c>
      <c r="D3659" s="179" t="s">
        <v>184</v>
      </c>
      <c r="E3659" s="179" t="s">
        <v>786</v>
      </c>
      <c r="F3659" s="37">
        <v>329.24</v>
      </c>
      <c r="G3659" s="179">
        <v>6</v>
      </c>
      <c r="H3659" s="179">
        <v>6</v>
      </c>
      <c r="I3659" s="37">
        <f>Table1[[#This Row],[SumOfPaid]]*Table1[[#This Row],[Actuarial Factor 6/13/22]]</f>
        <v>501.16187740085303</v>
      </c>
      <c r="J3659" s="33">
        <v>1.5221779777695694</v>
      </c>
      <c r="K3659" s="180" t="s">
        <v>588</v>
      </c>
      <c r="L3659" s="180" t="s">
        <v>805</v>
      </c>
      <c r="M3659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59" s="181" t="str">
        <f>IFERROR(IF(Table1[[#This Row],[Medicare Rate in CR]]&gt;0,"Y","N"),"N")</f>
        <v>N</v>
      </c>
      <c r="O3659" s="40" t="e">
        <f>Table1[[#This Row],[Medicare Rate in CR]]*Table1[[#This Row],[SumOfUnits]]*Table1[[#This Row],[Actuarial Factor 6/13/22]]</f>
        <v>#N/A</v>
      </c>
      <c r="P365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748.57403317646902</v>
      </c>
      <c r="Q3659" s="40">
        <f>Table1[[#This Row],[Trended Medicare Pricing for all RHCs]]-Table1[[#This Row],[SumOfSFY23 Estimated Payment 6/13/2022]]</f>
        <v>247.41215577561599</v>
      </c>
      <c r="R3659" s="181">
        <f>Table1[[#This Row],[SumOfUnits]]*Table1[[#This Row],[Actuarial Factor 6/13/22]]</f>
        <v>9.1330678666174165</v>
      </c>
    </row>
    <row r="3660" spans="1:18" x14ac:dyDescent="0.2">
      <c r="A3660" s="179" t="s">
        <v>156</v>
      </c>
      <c r="B3660" s="179" t="s">
        <v>826</v>
      </c>
      <c r="C3660" s="179" t="s">
        <v>249</v>
      </c>
      <c r="D3660" s="179" t="s">
        <v>184</v>
      </c>
      <c r="E3660" s="179" t="s">
        <v>790</v>
      </c>
      <c r="F3660" s="37">
        <v>827.81</v>
      </c>
      <c r="G3660" s="179">
        <v>21</v>
      </c>
      <c r="H3660" s="179">
        <v>21</v>
      </c>
      <c r="I3660" s="37">
        <f>Table1[[#This Row],[SumOfPaid]]*Table1[[#This Row],[Actuarial Factor 6/13/22]]</f>
        <v>1851.939632114802</v>
      </c>
      <c r="J3660" s="33">
        <v>2.2371554246926251</v>
      </c>
      <c r="K3660" s="180" t="s">
        <v>588</v>
      </c>
      <c r="L3660" s="180" t="s">
        <v>805</v>
      </c>
      <c r="M3660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60" s="181" t="str">
        <f>IFERROR(IF(Table1[[#This Row],[Medicare Rate in CR]]&gt;0,"Y","N"),"N")</f>
        <v>N</v>
      </c>
      <c r="O3660" s="40" t="e">
        <f>Table1[[#This Row],[Medicare Rate in CR]]*Table1[[#This Row],[SumOfUnits]]*Table1[[#This Row],[Actuarial Factor 6/13/22]]</f>
        <v>#N/A</v>
      </c>
      <c r="P366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2766.1998689949914</v>
      </c>
      <c r="Q3660" s="40">
        <f>Table1[[#This Row],[Trended Medicare Pricing for all RHCs]]-Table1[[#This Row],[SumOfSFY23 Estimated Payment 6/13/2022]]</f>
        <v>914.2602368801895</v>
      </c>
      <c r="R3660" s="181">
        <f>Table1[[#This Row],[SumOfUnits]]*Table1[[#This Row],[Actuarial Factor 6/13/22]]</f>
        <v>46.980263918545127</v>
      </c>
    </row>
    <row r="3661" spans="1:18" x14ac:dyDescent="0.2">
      <c r="A3661" s="179" t="s">
        <v>156</v>
      </c>
      <c r="B3661" s="179" t="s">
        <v>826</v>
      </c>
      <c r="C3661" s="179" t="s">
        <v>249</v>
      </c>
      <c r="D3661" s="179" t="s">
        <v>184</v>
      </c>
      <c r="E3661" s="179" t="s">
        <v>793</v>
      </c>
      <c r="F3661" s="37">
        <v>51.8</v>
      </c>
      <c r="G3661" s="179">
        <v>1</v>
      </c>
      <c r="H3661" s="179">
        <v>1</v>
      </c>
      <c r="I3661" s="37">
        <f>Table1[[#This Row],[SumOfPaid]]*Table1[[#This Row],[Actuarial Factor 6/13/22]]</f>
        <v>115.88465099907798</v>
      </c>
      <c r="J3661" s="33">
        <v>2.2371554246926251</v>
      </c>
      <c r="K3661" s="180" t="s">
        <v>588</v>
      </c>
      <c r="L3661" s="180" t="s">
        <v>805</v>
      </c>
      <c r="M3661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61" s="181" t="str">
        <f>IFERROR(IF(Table1[[#This Row],[Medicare Rate in CR]]&gt;0,"Y","N"),"N")</f>
        <v>N</v>
      </c>
      <c r="O3661" s="40" t="e">
        <f>Table1[[#This Row],[Medicare Rate in CR]]*Table1[[#This Row],[SumOfUnits]]*Table1[[#This Row],[Actuarial Factor 6/13/22]]</f>
        <v>#N/A</v>
      </c>
      <c r="P366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173.09425256271433</v>
      </c>
      <c r="Q3661" s="40">
        <f>Table1[[#This Row],[Trended Medicare Pricing for all RHCs]]-Table1[[#This Row],[SumOfSFY23 Estimated Payment 6/13/2022]]</f>
        <v>57.209601563636355</v>
      </c>
      <c r="R3661" s="181">
        <f>Table1[[#This Row],[SumOfUnits]]*Table1[[#This Row],[Actuarial Factor 6/13/22]]</f>
        <v>2.2371554246926251</v>
      </c>
    </row>
    <row r="3662" spans="1:18" x14ac:dyDescent="0.2">
      <c r="A3662" s="179" t="s">
        <v>156</v>
      </c>
      <c r="B3662" s="179" t="s">
        <v>826</v>
      </c>
      <c r="C3662" s="179" t="s">
        <v>249</v>
      </c>
      <c r="D3662" s="179" t="s">
        <v>184</v>
      </c>
      <c r="E3662" s="179" t="s">
        <v>789</v>
      </c>
      <c r="F3662" s="37">
        <v>476.53000000000003</v>
      </c>
      <c r="G3662" s="179">
        <v>10</v>
      </c>
      <c r="H3662" s="179">
        <v>10</v>
      </c>
      <c r="I3662" s="37">
        <f>Table1[[#This Row],[SumOfPaid]]*Table1[[#This Row],[Actuarial Factor 6/13/22]]</f>
        <v>739.56178459242392</v>
      </c>
      <c r="J3662" s="33">
        <v>1.551973190759079</v>
      </c>
      <c r="K3662" s="180" t="s">
        <v>588</v>
      </c>
      <c r="L3662" s="180" t="s">
        <v>805</v>
      </c>
      <c r="M3662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62" s="181" t="str">
        <f>IFERROR(IF(Table1[[#This Row],[Medicare Rate in CR]]&gt;0,"Y","N"),"N")</f>
        <v>N</v>
      </c>
      <c r="O3662" s="40" t="e">
        <f>Table1[[#This Row],[Medicare Rate in CR]]*Table1[[#This Row],[SumOfUnits]]*Table1[[#This Row],[Actuarial Factor 6/13/22]]</f>
        <v>#N/A</v>
      </c>
      <c r="P366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1104.6665216171837</v>
      </c>
      <c r="Q3662" s="40">
        <f>Table1[[#This Row],[Trended Medicare Pricing for all RHCs]]-Table1[[#This Row],[SumOfSFY23 Estimated Payment 6/13/2022]]</f>
        <v>365.10473702475974</v>
      </c>
      <c r="R3662" s="181">
        <f>Table1[[#This Row],[SumOfUnits]]*Table1[[#This Row],[Actuarial Factor 6/13/22]]</f>
        <v>15.51973190759079</v>
      </c>
    </row>
    <row r="3663" spans="1:18" x14ac:dyDescent="0.2">
      <c r="A3663" s="179" t="s">
        <v>156</v>
      </c>
      <c r="B3663" s="179" t="s">
        <v>826</v>
      </c>
      <c r="C3663" s="179" t="s">
        <v>249</v>
      </c>
      <c r="D3663" s="179" t="s">
        <v>184</v>
      </c>
      <c r="E3663" s="179" t="s">
        <v>791</v>
      </c>
      <c r="F3663" s="37">
        <v>8693.09</v>
      </c>
      <c r="G3663" s="179">
        <v>286</v>
      </c>
      <c r="H3663" s="179">
        <v>286</v>
      </c>
      <c r="I3663" s="37">
        <f>Table1[[#This Row],[SumOfPaid]]*Table1[[#This Row],[Actuarial Factor 6/13/22]]</f>
        <v>14400.716198871311</v>
      </c>
      <c r="J3663" s="33">
        <v>1.6565704713595868</v>
      </c>
      <c r="K3663" s="180" t="s">
        <v>588</v>
      </c>
      <c r="L3663" s="180" t="s">
        <v>805</v>
      </c>
      <c r="M3663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63" s="181" t="str">
        <f>IFERROR(IF(Table1[[#This Row],[Medicare Rate in CR]]&gt;0,"Y","N"),"N")</f>
        <v>N</v>
      </c>
      <c r="O3663" s="40" t="e">
        <f>Table1[[#This Row],[Medicare Rate in CR]]*Table1[[#This Row],[SumOfUnits]]*Table1[[#This Row],[Actuarial Factor 6/13/22]]</f>
        <v>#N/A</v>
      </c>
      <c r="P366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21510.020398052846</v>
      </c>
      <c r="Q3663" s="40">
        <f>Table1[[#This Row],[Trended Medicare Pricing for all RHCs]]-Table1[[#This Row],[SumOfSFY23 Estimated Payment 6/13/2022]]</f>
        <v>7109.3041991815353</v>
      </c>
      <c r="R3663" s="181">
        <f>Table1[[#This Row],[SumOfUnits]]*Table1[[#This Row],[Actuarial Factor 6/13/22]]</f>
        <v>473.77915480884184</v>
      </c>
    </row>
    <row r="3664" spans="1:18" x14ac:dyDescent="0.2">
      <c r="A3664" s="179" t="s">
        <v>156</v>
      </c>
      <c r="B3664" s="179" t="s">
        <v>826</v>
      </c>
      <c r="C3664" s="179" t="s">
        <v>249</v>
      </c>
      <c r="D3664" s="179" t="s">
        <v>184</v>
      </c>
      <c r="E3664" s="179" t="s">
        <v>788</v>
      </c>
      <c r="F3664" s="37">
        <v>989.90000000000009</v>
      </c>
      <c r="G3664" s="179">
        <v>30</v>
      </c>
      <c r="H3664" s="179">
        <v>30</v>
      </c>
      <c r="I3664" s="37">
        <f>Table1[[#This Row],[SumOfPaid]]*Table1[[#This Row],[Actuarial Factor 6/13/22]]</f>
        <v>1993.9757895608714</v>
      </c>
      <c r="J3664" s="33">
        <v>2.0143204258620782</v>
      </c>
      <c r="K3664" s="180" t="s">
        <v>588</v>
      </c>
      <c r="L3664" s="180" t="s">
        <v>805</v>
      </c>
      <c r="M3664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64" s="181" t="str">
        <f>IFERROR(IF(Table1[[#This Row],[Medicare Rate in CR]]&gt;0,"Y","N"),"N")</f>
        <v>N</v>
      </c>
      <c r="O3664" s="40" t="e">
        <f>Table1[[#This Row],[Medicare Rate in CR]]*Table1[[#This Row],[SumOfUnits]]*Table1[[#This Row],[Actuarial Factor 6/13/22]]</f>
        <v>#N/A</v>
      </c>
      <c r="P366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2978.3560285730446</v>
      </c>
      <c r="Q3664" s="40">
        <f>Table1[[#This Row],[Trended Medicare Pricing for all RHCs]]-Table1[[#This Row],[SumOfSFY23 Estimated Payment 6/13/2022]]</f>
        <v>984.38023901217321</v>
      </c>
      <c r="R3664" s="181">
        <f>Table1[[#This Row],[SumOfUnits]]*Table1[[#This Row],[Actuarial Factor 6/13/22]]</f>
        <v>60.429612775862346</v>
      </c>
    </row>
    <row r="3665" spans="1:18" x14ac:dyDescent="0.2">
      <c r="A3665" s="179" t="s">
        <v>156</v>
      </c>
      <c r="B3665" s="179" t="s">
        <v>826</v>
      </c>
      <c r="C3665" s="179" t="s">
        <v>249</v>
      </c>
      <c r="D3665" s="179" t="s">
        <v>184</v>
      </c>
      <c r="E3665" s="179" t="s">
        <v>787</v>
      </c>
      <c r="F3665" s="37">
        <v>149.01999999999998</v>
      </c>
      <c r="G3665" s="179">
        <v>3</v>
      </c>
      <c r="H3665" s="179">
        <v>3</v>
      </c>
      <c r="I3665" s="37">
        <f>Table1[[#This Row],[SumOfPaid]]*Table1[[#This Row],[Actuarial Factor 6/13/22]]</f>
        <v>186.21927044678091</v>
      </c>
      <c r="J3665" s="33">
        <v>1.2496260263506975</v>
      </c>
      <c r="K3665" s="180" t="s">
        <v>588</v>
      </c>
      <c r="L3665" s="180" t="s">
        <v>805</v>
      </c>
      <c r="M3665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65" s="181" t="str">
        <f>IFERROR(IF(Table1[[#This Row],[Medicare Rate in CR]]&gt;0,"Y","N"),"N")</f>
        <v>N</v>
      </c>
      <c r="O3665" s="40" t="e">
        <f>Table1[[#This Row],[Medicare Rate in CR]]*Table1[[#This Row],[SumOfUnits]]*Table1[[#This Row],[Actuarial Factor 6/13/22]]</f>
        <v>#N/A</v>
      </c>
      <c r="P366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278.15146486497133</v>
      </c>
      <c r="Q3665" s="40">
        <f>Table1[[#This Row],[Trended Medicare Pricing for all RHCs]]-Table1[[#This Row],[SumOfSFY23 Estimated Payment 6/13/2022]]</f>
        <v>91.93219441819042</v>
      </c>
      <c r="R3665" s="181">
        <f>Table1[[#This Row],[SumOfUnits]]*Table1[[#This Row],[Actuarial Factor 6/13/22]]</f>
        <v>3.7488780790520924</v>
      </c>
    </row>
    <row r="3666" spans="1:18" x14ac:dyDescent="0.2">
      <c r="A3666" s="179" t="s">
        <v>156</v>
      </c>
      <c r="B3666" s="179" t="s">
        <v>826</v>
      </c>
      <c r="C3666" s="179" t="s">
        <v>249</v>
      </c>
      <c r="D3666" s="179" t="s">
        <v>2</v>
      </c>
      <c r="E3666" s="179" t="s">
        <v>799</v>
      </c>
      <c r="F3666" s="37">
        <v>103.16999999999999</v>
      </c>
      <c r="G3666" s="179">
        <v>2</v>
      </c>
      <c r="H3666" s="179">
        <v>2</v>
      </c>
      <c r="I3666" s="37">
        <f>Table1[[#This Row],[SumOfPaid]]*Table1[[#This Row],[Actuarial Factor 6/13/22]]</f>
        <v>117.40702241763375</v>
      </c>
      <c r="J3666" s="33">
        <v>1.1379957586278353</v>
      </c>
      <c r="K3666" s="180" t="s">
        <v>588</v>
      </c>
      <c r="L3666" s="180" t="s">
        <v>805</v>
      </c>
      <c r="M3666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66" s="181" t="str">
        <f>IFERROR(IF(Table1[[#This Row],[Medicare Rate in CR]]&gt;0,"Y","N"),"N")</f>
        <v>N</v>
      </c>
      <c r="O3666" s="40" t="e">
        <f>Table1[[#This Row],[Medicare Rate in CR]]*Table1[[#This Row],[SumOfUnits]]*Table1[[#This Row],[Actuarial Factor 6/13/22]]</f>
        <v>#N/A</v>
      </c>
      <c r="P366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175.36818392934416</v>
      </c>
      <c r="Q3666" s="40">
        <f>Table1[[#This Row],[Trended Medicare Pricing for all RHCs]]-Table1[[#This Row],[SumOfSFY23 Estimated Payment 6/13/2022]]</f>
        <v>57.961161511710401</v>
      </c>
      <c r="R3666" s="181">
        <f>Table1[[#This Row],[SumOfUnits]]*Table1[[#This Row],[Actuarial Factor 6/13/22]]</f>
        <v>2.2759915172556706</v>
      </c>
    </row>
    <row r="3667" spans="1:18" x14ac:dyDescent="0.2">
      <c r="A3667" s="179" t="s">
        <v>156</v>
      </c>
      <c r="B3667" s="179" t="s">
        <v>826</v>
      </c>
      <c r="C3667" s="179" t="s">
        <v>249</v>
      </c>
      <c r="D3667" s="179" t="s">
        <v>185</v>
      </c>
      <c r="E3667" s="179" t="s">
        <v>794</v>
      </c>
      <c r="F3667" s="37">
        <v>41.59</v>
      </c>
      <c r="G3667" s="179">
        <v>1</v>
      </c>
      <c r="H3667" s="179">
        <v>1</v>
      </c>
      <c r="I3667" s="37">
        <f>Table1[[#This Row],[SumOfPaid]]*Table1[[#This Row],[Actuarial Factor 6/13/22]]</f>
        <v>45.315938087489307</v>
      </c>
      <c r="J3667" s="33">
        <v>1.0895873548326354</v>
      </c>
      <c r="K3667" s="180" t="s">
        <v>588</v>
      </c>
      <c r="L3667" s="180" t="s">
        <v>805</v>
      </c>
      <c r="M3667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67" s="181" t="str">
        <f>IFERROR(IF(Table1[[#This Row],[Medicare Rate in CR]]&gt;0,"Y","N"),"N")</f>
        <v>N</v>
      </c>
      <c r="O3667" s="40" t="e">
        <f>Table1[[#This Row],[Medicare Rate in CR]]*Table1[[#This Row],[SumOfUnits]]*Table1[[#This Row],[Actuarial Factor 6/13/22]]</f>
        <v>#N/A</v>
      </c>
      <c r="P366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67.687380207881105</v>
      </c>
      <c r="Q3667" s="40">
        <f>Table1[[#This Row],[Trended Medicare Pricing for all RHCs]]-Table1[[#This Row],[SumOfSFY23 Estimated Payment 6/13/2022]]</f>
        <v>22.371442120391798</v>
      </c>
      <c r="R3667" s="181">
        <f>Table1[[#This Row],[SumOfUnits]]*Table1[[#This Row],[Actuarial Factor 6/13/22]]</f>
        <v>1.0895873548326354</v>
      </c>
    </row>
    <row r="3668" spans="1:18" x14ac:dyDescent="0.2">
      <c r="A3668" s="179" t="s">
        <v>156</v>
      </c>
      <c r="B3668" s="179" t="s">
        <v>826</v>
      </c>
      <c r="C3668" s="179" t="s">
        <v>249</v>
      </c>
      <c r="D3668" s="179" t="s">
        <v>185</v>
      </c>
      <c r="E3668" s="179" t="s">
        <v>797</v>
      </c>
      <c r="F3668" s="37">
        <v>41.59</v>
      </c>
      <c r="G3668" s="179">
        <v>1</v>
      </c>
      <c r="H3668" s="179">
        <v>1</v>
      </c>
      <c r="I3668" s="37">
        <f>Table1[[#This Row],[SumOfPaid]]*Table1[[#This Row],[Actuarial Factor 6/13/22]]</f>
        <v>45.34920454629188</v>
      </c>
      <c r="J3668" s="33">
        <v>1.0903872215987467</v>
      </c>
      <c r="K3668" s="180" t="s">
        <v>588</v>
      </c>
      <c r="L3668" s="180" t="s">
        <v>805</v>
      </c>
      <c r="M3668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68" s="181" t="str">
        <f>IFERROR(IF(Table1[[#This Row],[Medicare Rate in CR]]&gt;0,"Y","N"),"N")</f>
        <v>N</v>
      </c>
      <c r="O3668" s="40" t="e">
        <f>Table1[[#This Row],[Medicare Rate in CR]]*Table1[[#This Row],[SumOfUnits]]*Table1[[#This Row],[Actuarial Factor 6/13/22]]</f>
        <v>#N/A</v>
      </c>
      <c r="P366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67.737069556489374</v>
      </c>
      <c r="Q3668" s="40">
        <f>Table1[[#This Row],[Trended Medicare Pricing for all RHCs]]-Table1[[#This Row],[SumOfSFY23 Estimated Payment 6/13/2022]]</f>
        <v>22.387865010197494</v>
      </c>
      <c r="R3668" s="181">
        <f>Table1[[#This Row],[SumOfUnits]]*Table1[[#This Row],[Actuarial Factor 6/13/22]]</f>
        <v>1.0903872215987467</v>
      </c>
    </row>
    <row r="3669" spans="1:18" x14ac:dyDescent="0.2">
      <c r="A3669" s="179" t="s">
        <v>156</v>
      </c>
      <c r="B3669" s="179" t="s">
        <v>826</v>
      </c>
      <c r="C3669" s="179" t="s">
        <v>249</v>
      </c>
      <c r="D3669" s="179" t="s">
        <v>185</v>
      </c>
      <c r="E3669" s="179" t="s">
        <v>795</v>
      </c>
      <c r="F3669" s="37">
        <v>144.56</v>
      </c>
      <c r="G3669" s="179">
        <v>4</v>
      </c>
      <c r="H3669" s="179">
        <v>4</v>
      </c>
      <c r="I3669" s="37">
        <f>Table1[[#This Row],[SumOfPaid]]*Table1[[#This Row],[Actuarial Factor 6/13/22]]</f>
        <v>164.8386035081746</v>
      </c>
      <c r="J3669" s="33">
        <v>1.1402781094920766</v>
      </c>
      <c r="K3669" s="180" t="s">
        <v>588</v>
      </c>
      <c r="L3669" s="180" t="s">
        <v>805</v>
      </c>
      <c r="M3669" s="181" t="e">
        <f>IFERROR(INDEX(FreeStand_MedicareCRs!E:E,MATCH(Table1[[#This Row],[Medicare Number]],FreeStand_MedicareCRs!A:A,0)),INDEX(HospitalBased_Mdcr_Rates!G:G,MATCH(Table1[[#This Row],[Medicare Number]],HospitalBased_Mdcr_Rates!E:E,0)))</f>
        <v>#N/A</v>
      </c>
      <c r="N3669" s="181" t="str">
        <f>IFERROR(IF(Table1[[#This Row],[Medicare Rate in CR]]&gt;0,"Y","N"),"N")</f>
        <v>N</v>
      </c>
      <c r="O3669" s="40" t="e">
        <f>Table1[[#This Row],[Medicare Rate in CR]]*Table1[[#This Row],[SumOfUnits]]*Table1[[#This Row],[Actuarial Factor 6/13/22]]</f>
        <v>#N/A</v>
      </c>
      <c r="P366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246.21565169968989</v>
      </c>
      <c r="Q3669" s="40">
        <f>Table1[[#This Row],[Trended Medicare Pricing for all RHCs]]-Table1[[#This Row],[SumOfSFY23 Estimated Payment 6/13/2022]]</f>
        <v>81.377048191515286</v>
      </c>
      <c r="R3669" s="181">
        <f>Table1[[#This Row],[SumOfUnits]]*Table1[[#This Row],[Actuarial Factor 6/13/22]]</f>
        <v>4.5611124379683066</v>
      </c>
    </row>
    <row r="3670" spans="1:18" x14ac:dyDescent="0.2">
      <c r="A3670" s="179" t="s">
        <v>157</v>
      </c>
      <c r="B3670" s="179" t="s">
        <v>837</v>
      </c>
      <c r="C3670" s="179" t="s">
        <v>413</v>
      </c>
      <c r="D3670" s="179" t="s">
        <v>184</v>
      </c>
      <c r="E3670" s="179" t="s">
        <v>789</v>
      </c>
      <c r="F3670" s="37">
        <v>172.05</v>
      </c>
      <c r="G3670" s="179">
        <v>1</v>
      </c>
      <c r="H3670" s="179">
        <v>1</v>
      </c>
      <c r="I3670" s="37">
        <f>Table1[[#This Row],[SumOfPaid]]*Table1[[#This Row],[Actuarial Factor 6/13/22]]</f>
        <v>260.03366978357309</v>
      </c>
      <c r="J3670" s="33">
        <v>1.5113843056296021</v>
      </c>
      <c r="K3670" s="180" t="s">
        <v>205</v>
      </c>
      <c r="L3670" s="180" t="s">
        <v>805</v>
      </c>
      <c r="M3670" s="181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70" s="181" t="str">
        <f>IFERROR(IF(Table1[[#This Row],[Medicare Rate in CR]]&gt;0,"Y","N"),"N")</f>
        <v>Y</v>
      </c>
      <c r="O3670" s="40">
        <f>Table1[[#This Row],[Medicare Rate in CR]]*Table1[[#This Row],[SumOfUnits]]*Table1[[#This Row],[Actuarial Factor 6/13/22]]</f>
        <v>335.69356812339095</v>
      </c>
      <c r="P367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335.69356812339095</v>
      </c>
      <c r="Q3670" s="40">
        <f>Table1[[#This Row],[Trended Medicare Pricing for all RHCs]]-Table1[[#This Row],[SumOfSFY23 Estimated Payment 6/13/2022]]</f>
        <v>75.659898339817858</v>
      </c>
      <c r="R3670" s="181">
        <f>Table1[[#This Row],[SumOfUnits]]*Table1[[#This Row],[Actuarial Factor 6/13/22]]</f>
        <v>1.5113843056296021</v>
      </c>
    </row>
    <row r="3671" spans="1:18" x14ac:dyDescent="0.2">
      <c r="A3671" s="179" t="s">
        <v>157</v>
      </c>
      <c r="B3671" s="179" t="s">
        <v>837</v>
      </c>
      <c r="C3671" s="179" t="s">
        <v>381</v>
      </c>
      <c r="D3671" s="179" t="s">
        <v>184</v>
      </c>
      <c r="E3671" s="179" t="s">
        <v>786</v>
      </c>
      <c r="F3671" s="37">
        <v>172.05</v>
      </c>
      <c r="G3671" s="179">
        <v>1</v>
      </c>
      <c r="H3671" s="179">
        <v>1</v>
      </c>
      <c r="I3671" s="37">
        <f>Table1[[#This Row],[SumOfPaid]]*Table1[[#This Row],[Actuarial Factor 6/13/22]]</f>
        <v>233.64938296958957</v>
      </c>
      <c r="J3671" s="33">
        <v>1.3580318684660828</v>
      </c>
      <c r="K3671" s="180" t="s">
        <v>205</v>
      </c>
      <c r="L3671" s="180" t="s">
        <v>805</v>
      </c>
      <c r="M3671" s="181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71" s="181" t="str">
        <f>IFERROR(IF(Table1[[#This Row],[Medicare Rate in CR]]&gt;0,"Y","N"),"N")</f>
        <v>Y</v>
      </c>
      <c r="O3671" s="40">
        <f>Table1[[#This Row],[Medicare Rate in CR]]*Table1[[#This Row],[SumOfUnits]]*Table1[[#This Row],[Actuarial Factor 6/13/22]]</f>
        <v>301.63245830500165</v>
      </c>
      <c r="P367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301.63245830500165</v>
      </c>
      <c r="Q3671" s="40">
        <f>Table1[[#This Row],[Trended Medicare Pricing for all RHCs]]-Table1[[#This Row],[SumOfSFY23 Estimated Payment 6/13/2022]]</f>
        <v>67.983075335412082</v>
      </c>
      <c r="R3671" s="181">
        <f>Table1[[#This Row],[SumOfUnits]]*Table1[[#This Row],[Actuarial Factor 6/13/22]]</f>
        <v>1.3580318684660828</v>
      </c>
    </row>
    <row r="3672" spans="1:18" x14ac:dyDescent="0.2">
      <c r="A3672" s="179" t="s">
        <v>157</v>
      </c>
      <c r="B3672" s="179" t="s">
        <v>837</v>
      </c>
      <c r="C3672" s="179" t="s">
        <v>381</v>
      </c>
      <c r="D3672" s="179" t="s">
        <v>184</v>
      </c>
      <c r="E3672" s="179" t="s">
        <v>789</v>
      </c>
      <c r="F3672" s="37">
        <v>516.15000000000009</v>
      </c>
      <c r="G3672" s="179">
        <v>3</v>
      </c>
      <c r="H3672" s="179">
        <v>3</v>
      </c>
      <c r="I3672" s="37">
        <f>Table1[[#This Row],[SumOfPaid]]*Table1[[#This Row],[Actuarial Factor 6/13/22]]</f>
        <v>767.17495421805017</v>
      </c>
      <c r="J3672" s="33">
        <v>1.4863410911906423</v>
      </c>
      <c r="K3672" s="180" t="s">
        <v>205</v>
      </c>
      <c r="L3672" s="180" t="s">
        <v>805</v>
      </c>
      <c r="M3672" s="181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72" s="181" t="str">
        <f>IFERROR(IF(Table1[[#This Row],[Medicare Rate in CR]]&gt;0,"Y","N"),"N")</f>
        <v>Y</v>
      </c>
      <c r="O3672" s="40">
        <f>Table1[[#This Row],[Medicare Rate in CR]]*Table1[[#This Row],[SumOfUnits]]*Table1[[#This Row],[Actuarial Factor 6/13/22]]</f>
        <v>990.39365929306075</v>
      </c>
      <c r="P367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990.39365929306075</v>
      </c>
      <c r="Q3672" s="40">
        <f>Table1[[#This Row],[Trended Medicare Pricing for all RHCs]]-Table1[[#This Row],[SumOfSFY23 Estimated Payment 6/13/2022]]</f>
        <v>223.21870507501058</v>
      </c>
      <c r="R3672" s="181">
        <f>Table1[[#This Row],[SumOfUnits]]*Table1[[#This Row],[Actuarial Factor 6/13/22]]</f>
        <v>4.4590232735719271</v>
      </c>
    </row>
    <row r="3673" spans="1:18" x14ac:dyDescent="0.2">
      <c r="A3673" s="179" t="s">
        <v>157</v>
      </c>
      <c r="B3673" s="179" t="s">
        <v>837</v>
      </c>
      <c r="C3673" s="179" t="s">
        <v>381</v>
      </c>
      <c r="D3673" s="179" t="s">
        <v>184</v>
      </c>
      <c r="E3673" s="179" t="s">
        <v>791</v>
      </c>
      <c r="F3673" s="37">
        <v>172.05</v>
      </c>
      <c r="G3673" s="179">
        <v>1</v>
      </c>
      <c r="H3673" s="179">
        <v>1</v>
      </c>
      <c r="I3673" s="37">
        <f>Table1[[#This Row],[SumOfPaid]]*Table1[[#This Row],[Actuarial Factor 6/13/22]]</f>
        <v>278.36502768914289</v>
      </c>
      <c r="J3673" s="33">
        <v>1.6179309949964713</v>
      </c>
      <c r="K3673" s="180" t="s">
        <v>205</v>
      </c>
      <c r="L3673" s="180" t="s">
        <v>805</v>
      </c>
      <c r="M3673" s="181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73" s="181" t="str">
        <f>IFERROR(IF(Table1[[#This Row],[Medicare Rate in CR]]&gt;0,"Y","N"),"N")</f>
        <v>Y</v>
      </c>
      <c r="O3673" s="40">
        <f>Table1[[#This Row],[Medicare Rate in CR]]*Table1[[#This Row],[SumOfUnits]]*Table1[[#This Row],[Actuarial Factor 6/13/22]]</f>
        <v>359.35865329866624</v>
      </c>
      <c r="P367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359.35865329866624</v>
      </c>
      <c r="Q3673" s="40">
        <f>Table1[[#This Row],[Trended Medicare Pricing for all RHCs]]-Table1[[#This Row],[SumOfSFY23 Estimated Payment 6/13/2022]]</f>
        <v>80.993625609523349</v>
      </c>
      <c r="R3673" s="181">
        <f>Table1[[#This Row],[SumOfUnits]]*Table1[[#This Row],[Actuarial Factor 6/13/22]]</f>
        <v>1.6179309949964713</v>
      </c>
    </row>
    <row r="3674" spans="1:18" x14ac:dyDescent="0.2">
      <c r="A3674" s="179" t="s">
        <v>157</v>
      </c>
      <c r="B3674" s="179" t="s">
        <v>837</v>
      </c>
      <c r="C3674" s="179" t="s">
        <v>381</v>
      </c>
      <c r="D3674" s="179" t="s">
        <v>2</v>
      </c>
      <c r="E3674" s="179" t="s">
        <v>798</v>
      </c>
      <c r="F3674" s="37">
        <v>797.1</v>
      </c>
      <c r="G3674" s="179">
        <v>5</v>
      </c>
      <c r="H3674" s="179">
        <v>5</v>
      </c>
      <c r="I3674" s="37">
        <f>Table1[[#This Row],[SumOfPaid]]*Table1[[#This Row],[Actuarial Factor 6/13/22]]</f>
        <v>1191.5926154083729</v>
      </c>
      <c r="J3674" s="33">
        <v>1.4949098173483539</v>
      </c>
      <c r="K3674" s="180" t="s">
        <v>205</v>
      </c>
      <c r="L3674" s="180" t="s">
        <v>805</v>
      </c>
      <c r="M3674" s="181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74" s="181" t="str">
        <f>IFERROR(IF(Table1[[#This Row],[Medicare Rate in CR]]&gt;0,"Y","N"),"N")</f>
        <v>Y</v>
      </c>
      <c r="O3674" s="40">
        <f>Table1[[#This Row],[Medicare Rate in CR]]*Table1[[#This Row],[SumOfUnits]]*Table1[[#This Row],[Actuarial Factor 6/13/22]]</f>
        <v>1660.1720976562146</v>
      </c>
      <c r="P367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1660.1720976562146</v>
      </c>
      <c r="Q3674" s="40">
        <f>Table1[[#This Row],[Trended Medicare Pricing for all RHCs]]-Table1[[#This Row],[SumOfSFY23 Estimated Payment 6/13/2022]]</f>
        <v>468.57948224784172</v>
      </c>
      <c r="R3674" s="181">
        <f>Table1[[#This Row],[SumOfUnits]]*Table1[[#This Row],[Actuarial Factor 6/13/22]]</f>
        <v>7.4745490867417699</v>
      </c>
    </row>
    <row r="3675" spans="1:18" x14ac:dyDescent="0.2">
      <c r="A3675" s="179" t="s">
        <v>157</v>
      </c>
      <c r="B3675" s="179" t="s">
        <v>837</v>
      </c>
      <c r="C3675" s="179" t="s">
        <v>381</v>
      </c>
      <c r="D3675" s="179" t="s">
        <v>2</v>
      </c>
      <c r="E3675" s="179" t="s">
        <v>799</v>
      </c>
      <c r="F3675" s="37">
        <v>969.15</v>
      </c>
      <c r="G3675" s="179">
        <v>6</v>
      </c>
      <c r="H3675" s="179">
        <v>6</v>
      </c>
      <c r="I3675" s="37">
        <f>Table1[[#This Row],[SumOfPaid]]*Table1[[#This Row],[Actuarial Factor 6/13/22]]</f>
        <v>1152.9592060272362</v>
      </c>
      <c r="J3675" s="33">
        <v>1.1896602239356511</v>
      </c>
      <c r="K3675" s="180" t="s">
        <v>205</v>
      </c>
      <c r="L3675" s="180" t="s">
        <v>805</v>
      </c>
      <c r="M3675" s="181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75" s="181" t="str">
        <f>IFERROR(IF(Table1[[#This Row],[Medicare Rate in CR]]&gt;0,"Y","N"),"N")</f>
        <v>Y</v>
      </c>
      <c r="O3675" s="40">
        <f>Table1[[#This Row],[Medicare Rate in CR]]*Table1[[#This Row],[SumOfUnits]]*Table1[[#This Row],[Actuarial Factor 6/13/22]]</f>
        <v>1585.4125940300848</v>
      </c>
      <c r="P367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1585.4125940300848</v>
      </c>
      <c r="Q3675" s="40">
        <f>Table1[[#This Row],[Trended Medicare Pricing for all RHCs]]-Table1[[#This Row],[SumOfSFY23 Estimated Payment 6/13/2022]]</f>
        <v>432.45338800284867</v>
      </c>
      <c r="R3675" s="181">
        <f>Table1[[#This Row],[SumOfUnits]]*Table1[[#This Row],[Actuarial Factor 6/13/22]]</f>
        <v>7.137961343613906</v>
      </c>
    </row>
    <row r="3676" spans="1:18" x14ac:dyDescent="0.2">
      <c r="A3676" s="179" t="s">
        <v>157</v>
      </c>
      <c r="B3676" s="179" t="s">
        <v>844</v>
      </c>
      <c r="C3676" s="179" t="s">
        <v>421</v>
      </c>
      <c r="D3676" s="179" t="s">
        <v>184</v>
      </c>
      <c r="E3676" s="179" t="s">
        <v>787</v>
      </c>
      <c r="F3676" s="37">
        <v>169.51</v>
      </c>
      <c r="G3676" s="179">
        <v>1</v>
      </c>
      <c r="H3676" s="179">
        <v>1</v>
      </c>
      <c r="I3676" s="37">
        <f>Table1[[#This Row],[SumOfPaid]]*Table1[[#This Row],[Actuarial Factor 6/13/22]]</f>
        <v>221.98094015947245</v>
      </c>
      <c r="J3676" s="33">
        <v>1.3095448065569728</v>
      </c>
      <c r="K3676" s="180" t="s">
        <v>205</v>
      </c>
      <c r="L3676" s="180" t="s">
        <v>805</v>
      </c>
      <c r="M3676" s="181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76" s="181" t="str">
        <f>IFERROR(IF(Table1[[#This Row],[Medicare Rate in CR]]&gt;0,"Y","N"),"N")</f>
        <v>Y</v>
      </c>
      <c r="O3676" s="40">
        <f>Table1[[#This Row],[Medicare Rate in CR]]*Table1[[#This Row],[SumOfUnits]]*Table1[[#This Row],[Actuarial Factor 6/13/22]]</f>
        <v>290.86299698436926</v>
      </c>
      <c r="P367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290.86299698436926</v>
      </c>
      <c r="Q3676" s="40">
        <f>Table1[[#This Row],[Trended Medicare Pricing for all RHCs]]-Table1[[#This Row],[SumOfSFY23 Estimated Payment 6/13/2022]]</f>
        <v>68.882056824896807</v>
      </c>
      <c r="R3676" s="181">
        <f>Table1[[#This Row],[SumOfUnits]]*Table1[[#This Row],[Actuarial Factor 6/13/22]]</f>
        <v>1.3095448065569728</v>
      </c>
    </row>
    <row r="3677" spans="1:18" x14ac:dyDescent="0.2">
      <c r="A3677" s="179" t="s">
        <v>157</v>
      </c>
      <c r="B3677" s="179" t="s">
        <v>844</v>
      </c>
      <c r="C3677" s="179" t="s">
        <v>408</v>
      </c>
      <c r="D3677" s="179" t="s">
        <v>184</v>
      </c>
      <c r="E3677" s="179" t="s">
        <v>787</v>
      </c>
      <c r="F3677" s="37">
        <v>172.05</v>
      </c>
      <c r="G3677" s="179">
        <v>1</v>
      </c>
      <c r="H3677" s="179">
        <v>1</v>
      </c>
      <c r="I3677" s="37">
        <f>Table1[[#This Row],[SumOfPaid]]*Table1[[#This Row],[Actuarial Factor 6/13/22]]</f>
        <v>224.39176095870803</v>
      </c>
      <c r="J3677" s="33">
        <v>1.3042241264673526</v>
      </c>
      <c r="K3677" s="180" t="s">
        <v>205</v>
      </c>
      <c r="L3677" s="180" t="s">
        <v>805</v>
      </c>
      <c r="M3677" s="181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77" s="181" t="str">
        <f>IFERROR(IF(Table1[[#This Row],[Medicare Rate in CR]]&gt;0,"Y","N"),"N")</f>
        <v>Y</v>
      </c>
      <c r="O3677" s="40">
        <f>Table1[[#This Row],[Medicare Rate in CR]]*Table1[[#This Row],[SumOfUnits]]*Table1[[#This Row],[Actuarial Factor 6/13/22]]</f>
        <v>289.68122072966372</v>
      </c>
      <c r="P367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289.68122072966372</v>
      </c>
      <c r="Q3677" s="40">
        <f>Table1[[#This Row],[Trended Medicare Pricing for all RHCs]]-Table1[[#This Row],[SumOfSFY23 Estimated Payment 6/13/2022]]</f>
        <v>65.289459770955688</v>
      </c>
      <c r="R3677" s="181">
        <f>Table1[[#This Row],[SumOfUnits]]*Table1[[#This Row],[Actuarial Factor 6/13/22]]</f>
        <v>1.3042241264673526</v>
      </c>
    </row>
    <row r="3678" spans="1:18" x14ac:dyDescent="0.2">
      <c r="A3678" s="179" t="s">
        <v>157</v>
      </c>
      <c r="B3678" s="179" t="s">
        <v>844</v>
      </c>
      <c r="C3678" s="179" t="s">
        <v>424</v>
      </c>
      <c r="D3678" s="179" t="s">
        <v>185</v>
      </c>
      <c r="E3678" s="179" t="s">
        <v>795</v>
      </c>
      <c r="F3678" s="37">
        <v>165.19</v>
      </c>
      <c r="G3678" s="179">
        <v>1</v>
      </c>
      <c r="H3678" s="179">
        <v>1</v>
      </c>
      <c r="I3678" s="37">
        <f>Table1[[#This Row],[SumOfPaid]]*Table1[[#This Row],[Actuarial Factor 6/13/22]]</f>
        <v>192.99652944985317</v>
      </c>
      <c r="J3678" s="33">
        <v>1.1683305856883175</v>
      </c>
      <c r="K3678" s="180" t="s">
        <v>205</v>
      </c>
      <c r="L3678" s="180" t="s">
        <v>805</v>
      </c>
      <c r="M3678" s="181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78" s="181" t="str">
        <f>IFERROR(IF(Table1[[#This Row],[Medicare Rate in CR]]&gt;0,"Y","N"),"N")</f>
        <v>Y</v>
      </c>
      <c r="O3678" s="40">
        <f>Table1[[#This Row],[Medicare Rate in CR]]*Table1[[#This Row],[SumOfUnits]]*Table1[[#This Row],[Actuarial Factor 6/13/22]]</f>
        <v>259.49790638723221</v>
      </c>
      <c r="P367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259.49790638723221</v>
      </c>
      <c r="Q3678" s="40">
        <f>Table1[[#This Row],[Trended Medicare Pricing for all RHCs]]-Table1[[#This Row],[SumOfSFY23 Estimated Payment 6/13/2022]]</f>
        <v>66.501376937379035</v>
      </c>
      <c r="R3678" s="181">
        <f>Table1[[#This Row],[SumOfUnits]]*Table1[[#This Row],[Actuarial Factor 6/13/22]]</f>
        <v>1.1683305856883175</v>
      </c>
    </row>
    <row r="3679" spans="1:18" x14ac:dyDescent="0.2">
      <c r="A3679" s="179" t="s">
        <v>157</v>
      </c>
      <c r="B3679" s="179" t="s">
        <v>844</v>
      </c>
      <c r="C3679" s="179" t="s">
        <v>381</v>
      </c>
      <c r="D3679" s="179" t="s">
        <v>184</v>
      </c>
      <c r="E3679" s="179" t="s">
        <v>792</v>
      </c>
      <c r="F3679" s="37">
        <v>6736.77</v>
      </c>
      <c r="G3679" s="179">
        <v>41</v>
      </c>
      <c r="H3679" s="179">
        <v>41</v>
      </c>
      <c r="I3679" s="37">
        <f>Table1[[#This Row],[SumOfPaid]]*Table1[[#This Row],[Actuarial Factor 6/13/22]]</f>
        <v>9559.0543174504219</v>
      </c>
      <c r="J3679" s="33">
        <v>1.4189373123099678</v>
      </c>
      <c r="K3679" s="180" t="s">
        <v>205</v>
      </c>
      <c r="L3679" s="180" t="s">
        <v>805</v>
      </c>
      <c r="M3679" s="181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79" s="181" t="str">
        <f>IFERROR(IF(Table1[[#This Row],[Medicare Rate in CR]]&gt;0,"Y","N"),"N")</f>
        <v>Y</v>
      </c>
      <c r="O3679" s="40">
        <f>Table1[[#This Row],[Medicare Rate in CR]]*Table1[[#This Row],[SumOfUnits]]*Table1[[#This Row],[Actuarial Factor 6/13/22]]</f>
        <v>12921.566823923846</v>
      </c>
      <c r="P367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12921.566823923846</v>
      </c>
      <c r="Q3679" s="40">
        <f>Table1[[#This Row],[Trended Medicare Pricing for all RHCs]]-Table1[[#This Row],[SumOfSFY23 Estimated Payment 6/13/2022]]</f>
        <v>3362.5125064734239</v>
      </c>
      <c r="R3679" s="181">
        <f>Table1[[#This Row],[SumOfUnits]]*Table1[[#This Row],[Actuarial Factor 6/13/22]]</f>
        <v>58.176429804708675</v>
      </c>
    </row>
    <row r="3680" spans="1:18" x14ac:dyDescent="0.2">
      <c r="A3680" s="179" t="s">
        <v>157</v>
      </c>
      <c r="B3680" s="179" t="s">
        <v>844</v>
      </c>
      <c r="C3680" s="179" t="s">
        <v>381</v>
      </c>
      <c r="D3680" s="179" t="s">
        <v>184</v>
      </c>
      <c r="E3680" s="179" t="s">
        <v>786</v>
      </c>
      <c r="F3680" s="37">
        <v>45814.580000000009</v>
      </c>
      <c r="G3680" s="179">
        <v>268</v>
      </c>
      <c r="H3680" s="179">
        <v>268</v>
      </c>
      <c r="I3680" s="37">
        <f>Table1[[#This Row],[SumOfPaid]]*Table1[[#This Row],[Actuarial Factor 6/13/22]]</f>
        <v>62217.659680388839</v>
      </c>
      <c r="J3680" s="33">
        <v>1.3580318684660828</v>
      </c>
      <c r="K3680" s="180" t="s">
        <v>205</v>
      </c>
      <c r="L3680" s="180" t="s">
        <v>805</v>
      </c>
      <c r="M3680" s="181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80" s="181" t="str">
        <f>IFERROR(IF(Table1[[#This Row],[Medicare Rate in CR]]&gt;0,"Y","N"),"N")</f>
        <v>Y</v>
      </c>
      <c r="O3680" s="40">
        <f>Table1[[#This Row],[Medicare Rate in CR]]*Table1[[#This Row],[SumOfUnits]]*Table1[[#This Row],[Actuarial Factor 6/13/22]]</f>
        <v>80837.498825740448</v>
      </c>
      <c r="P368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80837.498825740448</v>
      </c>
      <c r="Q3680" s="40">
        <f>Table1[[#This Row],[Trended Medicare Pricing for all RHCs]]-Table1[[#This Row],[SumOfSFY23 Estimated Payment 6/13/2022]]</f>
        <v>18619.839145351609</v>
      </c>
      <c r="R3680" s="181">
        <f>Table1[[#This Row],[SumOfUnits]]*Table1[[#This Row],[Actuarial Factor 6/13/22]]</f>
        <v>363.95254074891017</v>
      </c>
    </row>
    <row r="3681" spans="1:18" x14ac:dyDescent="0.2">
      <c r="A3681" s="179" t="s">
        <v>157</v>
      </c>
      <c r="B3681" s="179" t="s">
        <v>844</v>
      </c>
      <c r="C3681" s="179" t="s">
        <v>381</v>
      </c>
      <c r="D3681" s="179" t="s">
        <v>184</v>
      </c>
      <c r="E3681" s="179" t="s">
        <v>790</v>
      </c>
      <c r="F3681" s="37">
        <v>31126.090000000011</v>
      </c>
      <c r="G3681" s="179">
        <v>186</v>
      </c>
      <c r="H3681" s="179">
        <v>186</v>
      </c>
      <c r="I3681" s="37">
        <f>Table1[[#This Row],[SumOfPaid]]*Table1[[#This Row],[Actuarial Factor 6/13/22]]</f>
        <v>63748.46704858631</v>
      </c>
      <c r="J3681" s="33">
        <v>2.048071795994495</v>
      </c>
      <c r="K3681" s="180" t="s">
        <v>205</v>
      </c>
      <c r="L3681" s="180" t="s">
        <v>805</v>
      </c>
      <c r="M3681" s="181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81" s="181" t="str">
        <f>IFERROR(IF(Table1[[#This Row],[Medicare Rate in CR]]&gt;0,"Y","N"),"N")</f>
        <v>Y</v>
      </c>
      <c r="O3681" s="40">
        <f>Table1[[#This Row],[Medicare Rate in CR]]*Table1[[#This Row],[SumOfUnits]]*Table1[[#This Row],[Actuarial Factor 6/13/22]]</f>
        <v>84610.884149150734</v>
      </c>
      <c r="P368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84610.884149150734</v>
      </c>
      <c r="Q3681" s="40">
        <f>Table1[[#This Row],[Trended Medicare Pricing for all RHCs]]-Table1[[#This Row],[SumOfSFY23 Estimated Payment 6/13/2022]]</f>
        <v>20862.417100564424</v>
      </c>
      <c r="R3681" s="181">
        <f>Table1[[#This Row],[SumOfUnits]]*Table1[[#This Row],[Actuarial Factor 6/13/22]]</f>
        <v>380.94135405497605</v>
      </c>
    </row>
    <row r="3682" spans="1:18" x14ac:dyDescent="0.2">
      <c r="A3682" s="179" t="s">
        <v>157</v>
      </c>
      <c r="B3682" s="179" t="s">
        <v>844</v>
      </c>
      <c r="C3682" s="179" t="s">
        <v>381</v>
      </c>
      <c r="D3682" s="179" t="s">
        <v>184</v>
      </c>
      <c r="E3682" s="179" t="s">
        <v>793</v>
      </c>
      <c r="F3682" s="37">
        <v>344.1</v>
      </c>
      <c r="G3682" s="179">
        <v>2</v>
      </c>
      <c r="H3682" s="179">
        <v>2</v>
      </c>
      <c r="I3682" s="37">
        <f>Table1[[#This Row],[SumOfPaid]]*Table1[[#This Row],[Actuarial Factor 6/13/22]]</f>
        <v>704.74150500170572</v>
      </c>
      <c r="J3682" s="33">
        <v>2.048071795994495</v>
      </c>
      <c r="K3682" s="180" t="s">
        <v>205</v>
      </c>
      <c r="L3682" s="180" t="s">
        <v>805</v>
      </c>
      <c r="M3682" s="181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82" s="181" t="str">
        <f>IFERROR(IF(Table1[[#This Row],[Medicare Rate in CR]]&gt;0,"Y","N"),"N")</f>
        <v>Y</v>
      </c>
      <c r="O3682" s="40">
        <f>Table1[[#This Row],[Medicare Rate in CR]]*Table1[[#This Row],[SumOfUnits]]*Table1[[#This Row],[Actuarial Factor 6/13/22]]</f>
        <v>909.79445321667458</v>
      </c>
      <c r="P368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909.79445321667458</v>
      </c>
      <c r="Q3682" s="40">
        <f>Table1[[#This Row],[Trended Medicare Pricing for all RHCs]]-Table1[[#This Row],[SumOfSFY23 Estimated Payment 6/13/2022]]</f>
        <v>205.05294821496886</v>
      </c>
      <c r="R3682" s="181">
        <f>Table1[[#This Row],[SumOfUnits]]*Table1[[#This Row],[Actuarial Factor 6/13/22]]</f>
        <v>4.0961435919889899</v>
      </c>
    </row>
    <row r="3683" spans="1:18" x14ac:dyDescent="0.2">
      <c r="A3683" s="179" t="s">
        <v>157</v>
      </c>
      <c r="B3683" s="179" t="s">
        <v>844</v>
      </c>
      <c r="C3683" s="179" t="s">
        <v>381</v>
      </c>
      <c r="D3683" s="179" t="s">
        <v>184</v>
      </c>
      <c r="E3683" s="179" t="s">
        <v>789</v>
      </c>
      <c r="F3683" s="37">
        <v>81665.89</v>
      </c>
      <c r="G3683" s="179">
        <v>490</v>
      </c>
      <c r="H3683" s="179">
        <v>490</v>
      </c>
      <c r="I3683" s="37">
        <f>Table1[[#This Row],[SumOfPaid]]*Table1[[#This Row],[Actuarial Factor 6/13/22]]</f>
        <v>121383.36805565497</v>
      </c>
      <c r="J3683" s="33">
        <v>1.4863410911906423</v>
      </c>
      <c r="K3683" s="180" t="s">
        <v>205</v>
      </c>
      <c r="L3683" s="180" t="s">
        <v>805</v>
      </c>
      <c r="M3683" s="181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83" s="181" t="str">
        <f>IFERROR(IF(Table1[[#This Row],[Medicare Rate in CR]]&gt;0,"Y","N"),"N")</f>
        <v>Y</v>
      </c>
      <c r="O3683" s="40">
        <f>Table1[[#This Row],[Medicare Rate in CR]]*Table1[[#This Row],[SumOfUnits]]*Table1[[#This Row],[Actuarial Factor 6/13/22]]</f>
        <v>161764.29768453326</v>
      </c>
      <c r="P368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161764.29768453326</v>
      </c>
      <c r="Q3683" s="40">
        <f>Table1[[#This Row],[Trended Medicare Pricing for all RHCs]]-Table1[[#This Row],[SumOfSFY23 Estimated Payment 6/13/2022]]</f>
        <v>40380.929628878293</v>
      </c>
      <c r="R3683" s="181">
        <f>Table1[[#This Row],[SumOfUnits]]*Table1[[#This Row],[Actuarial Factor 6/13/22]]</f>
        <v>728.30713468341469</v>
      </c>
    </row>
    <row r="3684" spans="1:18" x14ac:dyDescent="0.2">
      <c r="A3684" s="179" t="s">
        <v>157</v>
      </c>
      <c r="B3684" s="179" t="s">
        <v>844</v>
      </c>
      <c r="C3684" s="179" t="s">
        <v>381</v>
      </c>
      <c r="D3684" s="179" t="s">
        <v>184</v>
      </c>
      <c r="E3684" s="179" t="s">
        <v>791</v>
      </c>
      <c r="F3684" s="37">
        <v>28939.360000000008</v>
      </c>
      <c r="G3684" s="179">
        <v>171</v>
      </c>
      <c r="H3684" s="179">
        <v>171</v>
      </c>
      <c r="I3684" s="37">
        <f>Table1[[#This Row],[SumOfPaid]]*Table1[[#This Row],[Actuarial Factor 6/13/22]]</f>
        <v>46821.887519361095</v>
      </c>
      <c r="J3684" s="33">
        <v>1.6179309949964713</v>
      </c>
      <c r="K3684" s="180" t="s">
        <v>205</v>
      </c>
      <c r="L3684" s="180" t="s">
        <v>805</v>
      </c>
      <c r="M3684" s="181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84" s="181" t="str">
        <f>IFERROR(IF(Table1[[#This Row],[Medicare Rate in CR]]&gt;0,"Y","N"),"N")</f>
        <v>Y</v>
      </c>
      <c r="O3684" s="40">
        <f>Table1[[#This Row],[Medicare Rate in CR]]*Table1[[#This Row],[SumOfUnits]]*Table1[[#This Row],[Actuarial Factor 6/13/22]]</f>
        <v>61450.329714071937</v>
      </c>
      <c r="P368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61450.329714071937</v>
      </c>
      <c r="Q3684" s="40">
        <f>Table1[[#This Row],[Trended Medicare Pricing for all RHCs]]-Table1[[#This Row],[SumOfSFY23 Estimated Payment 6/13/2022]]</f>
        <v>14628.442194710842</v>
      </c>
      <c r="R3684" s="181">
        <f>Table1[[#This Row],[SumOfUnits]]*Table1[[#This Row],[Actuarial Factor 6/13/22]]</f>
        <v>276.66620014439661</v>
      </c>
    </row>
    <row r="3685" spans="1:18" x14ac:dyDescent="0.2">
      <c r="A3685" s="179" t="s">
        <v>157</v>
      </c>
      <c r="B3685" s="179" t="s">
        <v>844</v>
      </c>
      <c r="C3685" s="179" t="s">
        <v>381</v>
      </c>
      <c r="D3685" s="179" t="s">
        <v>184</v>
      </c>
      <c r="E3685" s="179" t="s">
        <v>788</v>
      </c>
      <c r="F3685" s="37">
        <v>7419.3600000000006</v>
      </c>
      <c r="G3685" s="179">
        <v>44</v>
      </c>
      <c r="H3685" s="179">
        <v>44</v>
      </c>
      <c r="I3685" s="37">
        <f>Table1[[#This Row],[SumOfPaid]]*Table1[[#This Row],[Actuarial Factor 6/13/22]]</f>
        <v>13612.085284984092</v>
      </c>
      <c r="J3685" s="33">
        <v>1.8346710882049249</v>
      </c>
      <c r="K3685" s="180" t="s">
        <v>205</v>
      </c>
      <c r="L3685" s="180" t="s">
        <v>805</v>
      </c>
      <c r="M3685" s="181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85" s="181" t="str">
        <f>IFERROR(IF(Table1[[#This Row],[Medicare Rate in CR]]&gt;0,"Y","N"),"N")</f>
        <v>Y</v>
      </c>
      <c r="O3685" s="40">
        <f>Table1[[#This Row],[Medicare Rate in CR]]*Table1[[#This Row],[SumOfUnits]]*Table1[[#This Row],[Actuarial Factor 6/13/22]]</f>
        <v>17929.94699765262</v>
      </c>
      <c r="P368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17929.94699765262</v>
      </c>
      <c r="Q3685" s="40">
        <f>Table1[[#This Row],[Trended Medicare Pricing for all RHCs]]-Table1[[#This Row],[SumOfSFY23 Estimated Payment 6/13/2022]]</f>
        <v>4317.8617126685276</v>
      </c>
      <c r="R3685" s="181">
        <f>Table1[[#This Row],[SumOfUnits]]*Table1[[#This Row],[Actuarial Factor 6/13/22]]</f>
        <v>80.725527881016689</v>
      </c>
    </row>
    <row r="3686" spans="1:18" x14ac:dyDescent="0.2">
      <c r="A3686" s="179" t="s">
        <v>157</v>
      </c>
      <c r="B3686" s="179" t="s">
        <v>844</v>
      </c>
      <c r="C3686" s="179" t="s">
        <v>381</v>
      </c>
      <c r="D3686" s="179" t="s">
        <v>184</v>
      </c>
      <c r="E3686" s="179" t="s">
        <v>787</v>
      </c>
      <c r="F3686" s="37">
        <v>25461.53</v>
      </c>
      <c r="G3686" s="179">
        <v>151</v>
      </c>
      <c r="H3686" s="179">
        <v>151</v>
      </c>
      <c r="I3686" s="37">
        <f>Table1[[#This Row],[SumOfPaid]]*Table1[[#This Row],[Actuarial Factor 6/13/22]]</f>
        <v>30813.275617907293</v>
      </c>
      <c r="J3686" s="33">
        <v>1.210189474784402</v>
      </c>
      <c r="K3686" s="180" t="s">
        <v>205</v>
      </c>
      <c r="L3686" s="180" t="s">
        <v>805</v>
      </c>
      <c r="M3686" s="181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86" s="181" t="str">
        <f>IFERROR(IF(Table1[[#This Row],[Medicare Rate in CR]]&gt;0,"Y","N"),"N")</f>
        <v>Y</v>
      </c>
      <c r="O3686" s="40">
        <f>Table1[[#This Row],[Medicare Rate in CR]]*Table1[[#This Row],[SumOfUnits]]*Table1[[#This Row],[Actuarial Factor 6/13/22]]</f>
        <v>40588.072820898895</v>
      </c>
      <c r="P368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40588.072820898895</v>
      </c>
      <c r="Q3686" s="40">
        <f>Table1[[#This Row],[Trended Medicare Pricing for all RHCs]]-Table1[[#This Row],[SumOfSFY23 Estimated Payment 6/13/2022]]</f>
        <v>9774.7972029916018</v>
      </c>
      <c r="R3686" s="181">
        <f>Table1[[#This Row],[SumOfUnits]]*Table1[[#This Row],[Actuarial Factor 6/13/22]]</f>
        <v>182.73861069244469</v>
      </c>
    </row>
    <row r="3687" spans="1:18" x14ac:dyDescent="0.2">
      <c r="A3687" s="179" t="s">
        <v>157</v>
      </c>
      <c r="B3687" s="179" t="s">
        <v>844</v>
      </c>
      <c r="C3687" s="179" t="s">
        <v>381</v>
      </c>
      <c r="D3687" s="179" t="s">
        <v>2</v>
      </c>
      <c r="E3687" s="179" t="s">
        <v>800</v>
      </c>
      <c r="F3687" s="37">
        <v>165.19</v>
      </c>
      <c r="G3687" s="179">
        <v>1</v>
      </c>
      <c r="H3687" s="179">
        <v>1</v>
      </c>
      <c r="I3687" s="37">
        <f>Table1[[#This Row],[SumOfPaid]]*Table1[[#This Row],[Actuarial Factor 6/13/22]]</f>
        <v>217.34676352447721</v>
      </c>
      <c r="J3687" s="33">
        <v>1.3157380200040996</v>
      </c>
      <c r="K3687" s="180" t="s">
        <v>205</v>
      </c>
      <c r="L3687" s="180" t="s">
        <v>805</v>
      </c>
      <c r="M3687" s="181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87" s="181" t="str">
        <f>IFERROR(IF(Table1[[#This Row],[Medicare Rate in CR]]&gt;0,"Y","N"),"N")</f>
        <v>Y</v>
      </c>
      <c r="O3687" s="40">
        <f>Table1[[#This Row],[Medicare Rate in CR]]*Table1[[#This Row],[SumOfUnits]]*Table1[[#This Row],[Actuarial Factor 6/13/22]]</f>
        <v>292.23857162311054</v>
      </c>
      <c r="P368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292.23857162311054</v>
      </c>
      <c r="Q3687" s="40">
        <f>Table1[[#This Row],[Trended Medicare Pricing for all RHCs]]-Table1[[#This Row],[SumOfSFY23 Estimated Payment 6/13/2022]]</f>
        <v>74.891808098633334</v>
      </c>
      <c r="R3687" s="181">
        <f>Table1[[#This Row],[SumOfUnits]]*Table1[[#This Row],[Actuarial Factor 6/13/22]]</f>
        <v>1.3157380200040996</v>
      </c>
    </row>
    <row r="3688" spans="1:18" x14ac:dyDescent="0.2">
      <c r="A3688" s="179" t="s">
        <v>157</v>
      </c>
      <c r="B3688" s="179" t="s">
        <v>844</v>
      </c>
      <c r="C3688" s="179" t="s">
        <v>381</v>
      </c>
      <c r="D3688" s="179" t="s">
        <v>2</v>
      </c>
      <c r="E3688" s="179" t="s">
        <v>798</v>
      </c>
      <c r="F3688" s="37">
        <v>3392.98</v>
      </c>
      <c r="G3688" s="179">
        <v>20</v>
      </c>
      <c r="H3688" s="179">
        <v>20</v>
      </c>
      <c r="I3688" s="37">
        <f>Table1[[#This Row],[SumOfPaid]]*Table1[[#This Row],[Actuarial Factor 6/13/22]]</f>
        <v>5072.199112066618</v>
      </c>
      <c r="J3688" s="33">
        <v>1.4949098173483539</v>
      </c>
      <c r="K3688" s="180" t="s">
        <v>205</v>
      </c>
      <c r="L3688" s="180" t="s">
        <v>805</v>
      </c>
      <c r="M3688" s="181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88" s="181" t="str">
        <f>IFERROR(IF(Table1[[#This Row],[Medicare Rate in CR]]&gt;0,"Y","N"),"N")</f>
        <v>Y</v>
      </c>
      <c r="O3688" s="40">
        <f>Table1[[#This Row],[Medicare Rate in CR]]*Table1[[#This Row],[SumOfUnits]]*Table1[[#This Row],[Actuarial Factor 6/13/22]]</f>
        <v>6640.6883906248586</v>
      </c>
      <c r="P368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6640.6883906248586</v>
      </c>
      <c r="Q3688" s="40">
        <f>Table1[[#This Row],[Trended Medicare Pricing for all RHCs]]-Table1[[#This Row],[SumOfSFY23 Estimated Payment 6/13/2022]]</f>
        <v>1568.4892785582406</v>
      </c>
      <c r="R3688" s="181">
        <f>Table1[[#This Row],[SumOfUnits]]*Table1[[#This Row],[Actuarial Factor 6/13/22]]</f>
        <v>29.89819634696708</v>
      </c>
    </row>
    <row r="3689" spans="1:18" x14ac:dyDescent="0.2">
      <c r="A3689" s="179" t="s">
        <v>157</v>
      </c>
      <c r="B3689" s="179" t="s">
        <v>844</v>
      </c>
      <c r="C3689" s="179" t="s">
        <v>381</v>
      </c>
      <c r="D3689" s="179" t="s">
        <v>2</v>
      </c>
      <c r="E3689" s="179" t="s">
        <v>799</v>
      </c>
      <c r="F3689" s="37">
        <v>3062.6000000000004</v>
      </c>
      <c r="G3689" s="179">
        <v>18</v>
      </c>
      <c r="H3689" s="179">
        <v>18</v>
      </c>
      <c r="I3689" s="37">
        <f>Table1[[#This Row],[SumOfPaid]]*Table1[[#This Row],[Actuarial Factor 6/13/22]]</f>
        <v>3643.4534018253253</v>
      </c>
      <c r="J3689" s="33">
        <v>1.1896602239356511</v>
      </c>
      <c r="K3689" s="180" t="s">
        <v>205</v>
      </c>
      <c r="L3689" s="180" t="s">
        <v>805</v>
      </c>
      <c r="M3689" s="181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89" s="181" t="str">
        <f>IFERROR(IF(Table1[[#This Row],[Medicare Rate in CR]]&gt;0,"Y","N"),"N")</f>
        <v>Y</v>
      </c>
      <c r="O3689" s="40">
        <f>Table1[[#This Row],[Medicare Rate in CR]]*Table1[[#This Row],[SumOfUnits]]*Table1[[#This Row],[Actuarial Factor 6/13/22]]</f>
        <v>4756.2377820902548</v>
      </c>
      <c r="P368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4756.2377820902548</v>
      </c>
      <c r="Q3689" s="40">
        <f>Table1[[#This Row],[Trended Medicare Pricing for all RHCs]]-Table1[[#This Row],[SumOfSFY23 Estimated Payment 6/13/2022]]</f>
        <v>1112.7843802649295</v>
      </c>
      <c r="R3689" s="181">
        <f>Table1[[#This Row],[SumOfUnits]]*Table1[[#This Row],[Actuarial Factor 6/13/22]]</f>
        <v>21.413884030841718</v>
      </c>
    </row>
    <row r="3690" spans="1:18" x14ac:dyDescent="0.2">
      <c r="A3690" s="179" t="s">
        <v>157</v>
      </c>
      <c r="B3690" s="179" t="s">
        <v>844</v>
      </c>
      <c r="C3690" s="179" t="s">
        <v>381</v>
      </c>
      <c r="D3690" s="179" t="s">
        <v>185</v>
      </c>
      <c r="E3690" s="179" t="s">
        <v>794</v>
      </c>
      <c r="F3690" s="37">
        <v>2754.48</v>
      </c>
      <c r="G3690" s="179">
        <v>17</v>
      </c>
      <c r="H3690" s="179">
        <v>17</v>
      </c>
      <c r="I3690" s="37">
        <f>Table1[[#This Row],[SumOfPaid]]*Table1[[#This Row],[Actuarial Factor 6/13/22]]</f>
        <v>3118.6004367724245</v>
      </c>
      <c r="J3690" s="33">
        <v>1.1321920786400426</v>
      </c>
      <c r="K3690" s="180" t="s">
        <v>205</v>
      </c>
      <c r="L3690" s="180" t="s">
        <v>805</v>
      </c>
      <c r="M3690" s="181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90" s="181" t="str">
        <f>IFERROR(IF(Table1[[#This Row],[Medicare Rate in CR]]&gt;0,"Y","N"),"N")</f>
        <v>Y</v>
      </c>
      <c r="O3690" s="40">
        <f>Table1[[#This Row],[Medicare Rate in CR]]*Table1[[#This Row],[SumOfUnits]]*Table1[[#This Row],[Actuarial Factor 6/13/22]]</f>
        <v>4275.0101039745778</v>
      </c>
      <c r="P369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4275.0101039745778</v>
      </c>
      <c r="Q3690" s="40">
        <f>Table1[[#This Row],[Trended Medicare Pricing for all RHCs]]-Table1[[#This Row],[SumOfSFY23 Estimated Payment 6/13/2022]]</f>
        <v>1156.4096672021533</v>
      </c>
      <c r="R3690" s="181">
        <f>Table1[[#This Row],[SumOfUnits]]*Table1[[#This Row],[Actuarial Factor 6/13/22]]</f>
        <v>19.247265336880723</v>
      </c>
    </row>
    <row r="3691" spans="1:18" x14ac:dyDescent="0.2">
      <c r="A3691" s="179" t="s">
        <v>157</v>
      </c>
      <c r="B3691" s="179" t="s">
        <v>844</v>
      </c>
      <c r="C3691" s="179" t="s">
        <v>381</v>
      </c>
      <c r="D3691" s="179" t="s">
        <v>185</v>
      </c>
      <c r="E3691" s="179" t="s">
        <v>607</v>
      </c>
      <c r="F3691" s="37">
        <v>1199.27</v>
      </c>
      <c r="G3691" s="179">
        <v>7</v>
      </c>
      <c r="H3691" s="179">
        <v>7</v>
      </c>
      <c r="I3691" s="37">
        <f>Table1[[#This Row],[SumOfPaid]]*Table1[[#This Row],[Actuarial Factor 6/13/22]]</f>
        <v>2041.1515774366685</v>
      </c>
      <c r="J3691" s="33">
        <v>1.7019950281726954</v>
      </c>
      <c r="K3691" s="180" t="s">
        <v>205</v>
      </c>
      <c r="L3691" s="180" t="s">
        <v>805</v>
      </c>
      <c r="M3691" s="181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91" s="181" t="str">
        <f>IFERROR(IF(Table1[[#This Row],[Medicare Rate in CR]]&gt;0,"Y","N"),"N")</f>
        <v>Y</v>
      </c>
      <c r="O3691" s="40">
        <f>Table1[[#This Row],[Medicare Rate in CR]]*Table1[[#This Row],[SumOfUnits]]*Table1[[#This Row],[Actuarial Factor 6/13/22]]</f>
        <v>2646.2108099520615</v>
      </c>
      <c r="P369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2646.2108099520615</v>
      </c>
      <c r="Q3691" s="40">
        <f>Table1[[#This Row],[Trended Medicare Pricing for all RHCs]]-Table1[[#This Row],[SumOfSFY23 Estimated Payment 6/13/2022]]</f>
        <v>605.05923251539298</v>
      </c>
      <c r="R3691" s="181">
        <f>Table1[[#This Row],[SumOfUnits]]*Table1[[#This Row],[Actuarial Factor 6/13/22]]</f>
        <v>11.913965197208867</v>
      </c>
    </row>
    <row r="3692" spans="1:18" x14ac:dyDescent="0.2">
      <c r="A3692" s="179" t="s">
        <v>157</v>
      </c>
      <c r="B3692" s="179" t="s">
        <v>844</v>
      </c>
      <c r="C3692" s="179" t="s">
        <v>381</v>
      </c>
      <c r="D3692" s="179" t="s">
        <v>185</v>
      </c>
      <c r="E3692" s="179" t="s">
        <v>797</v>
      </c>
      <c r="F3692" s="37">
        <v>5100.0199999999995</v>
      </c>
      <c r="G3692" s="179">
        <v>31</v>
      </c>
      <c r="H3692" s="179">
        <v>31</v>
      </c>
      <c r="I3692" s="37">
        <f>Table1[[#This Row],[SumOfPaid]]*Table1[[#This Row],[Actuarial Factor 6/13/22]]</f>
        <v>5064.3220022080295</v>
      </c>
      <c r="J3692" s="33">
        <v>0.99300042003914291</v>
      </c>
      <c r="K3692" s="180" t="s">
        <v>205</v>
      </c>
      <c r="L3692" s="180" t="s">
        <v>805</v>
      </c>
      <c r="M3692" s="181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92" s="181" t="str">
        <f>IFERROR(IF(Table1[[#This Row],[Medicare Rate in CR]]&gt;0,"Y","N"),"N")</f>
        <v>Y</v>
      </c>
      <c r="O3692" s="40">
        <f>Table1[[#This Row],[Medicare Rate in CR]]*Table1[[#This Row],[SumOfUnits]]*Table1[[#This Row],[Actuarial Factor 6/13/22]]</f>
        <v>6837.215022141716</v>
      </c>
      <c r="P369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6837.215022141716</v>
      </c>
      <c r="Q3692" s="40">
        <f>Table1[[#This Row],[Trended Medicare Pricing for all RHCs]]-Table1[[#This Row],[SumOfSFY23 Estimated Payment 6/13/2022]]</f>
        <v>1772.8930199336864</v>
      </c>
      <c r="R3692" s="181">
        <f>Table1[[#This Row],[SumOfUnits]]*Table1[[#This Row],[Actuarial Factor 6/13/22]]</f>
        <v>30.783013021213431</v>
      </c>
    </row>
    <row r="3693" spans="1:18" x14ac:dyDescent="0.2">
      <c r="A3693" s="179" t="s">
        <v>157</v>
      </c>
      <c r="B3693" s="179" t="s">
        <v>844</v>
      </c>
      <c r="C3693" s="179" t="s">
        <v>381</v>
      </c>
      <c r="D3693" s="179" t="s">
        <v>185</v>
      </c>
      <c r="E3693" s="179" t="s">
        <v>796</v>
      </c>
      <c r="F3693" s="37">
        <v>17019.240000000002</v>
      </c>
      <c r="G3693" s="179">
        <v>100</v>
      </c>
      <c r="H3693" s="179">
        <v>100</v>
      </c>
      <c r="I3693" s="37">
        <f>Table1[[#This Row],[SumOfPaid]]*Table1[[#This Row],[Actuarial Factor 6/13/22]]</f>
        <v>13869.878707653721</v>
      </c>
      <c r="J3693" s="33">
        <v>0.81495288318712933</v>
      </c>
      <c r="K3693" s="180" t="s">
        <v>205</v>
      </c>
      <c r="L3693" s="180" t="s">
        <v>805</v>
      </c>
      <c r="M3693" s="181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93" s="181" t="str">
        <f>IFERROR(IF(Table1[[#This Row],[Medicare Rate in CR]]&gt;0,"Y","N"),"N")</f>
        <v>Y</v>
      </c>
      <c r="O3693" s="40">
        <f>Table1[[#This Row],[Medicare Rate in CR]]*Table1[[#This Row],[SumOfUnits]]*Table1[[#This Row],[Actuarial Factor 6/13/22]]</f>
        <v>18100.918488469328</v>
      </c>
      <c r="P369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18100.918488469328</v>
      </c>
      <c r="Q3693" s="40">
        <f>Table1[[#This Row],[Trended Medicare Pricing for all RHCs]]-Table1[[#This Row],[SumOfSFY23 Estimated Payment 6/13/2022]]</f>
        <v>4231.0397808156067</v>
      </c>
      <c r="R3693" s="181">
        <f>Table1[[#This Row],[SumOfUnits]]*Table1[[#This Row],[Actuarial Factor 6/13/22]]</f>
        <v>81.495288318712937</v>
      </c>
    </row>
    <row r="3694" spans="1:18" x14ac:dyDescent="0.2">
      <c r="A3694" s="179" t="s">
        <v>157</v>
      </c>
      <c r="B3694" s="179" t="s">
        <v>844</v>
      </c>
      <c r="C3694" s="179" t="s">
        <v>381</v>
      </c>
      <c r="D3694" s="179" t="s">
        <v>185</v>
      </c>
      <c r="E3694" s="179" t="s">
        <v>795</v>
      </c>
      <c r="F3694" s="37">
        <v>46707.67</v>
      </c>
      <c r="G3694" s="179">
        <v>275</v>
      </c>
      <c r="H3694" s="179">
        <v>275</v>
      </c>
      <c r="I3694" s="37">
        <f>Table1[[#This Row],[SumOfPaid]]*Table1[[#This Row],[Actuarial Factor 6/13/22]]</f>
        <v>56183.368390206306</v>
      </c>
      <c r="J3694" s="33">
        <v>1.2028724273809057</v>
      </c>
      <c r="K3694" s="180" t="s">
        <v>205</v>
      </c>
      <c r="L3694" s="180" t="s">
        <v>805</v>
      </c>
      <c r="M3694" s="181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94" s="181" t="str">
        <f>IFERROR(IF(Table1[[#This Row],[Medicare Rate in CR]]&gt;0,"Y","N"),"N")</f>
        <v>Y</v>
      </c>
      <c r="O3694" s="40">
        <f>Table1[[#This Row],[Medicare Rate in CR]]*Table1[[#This Row],[SumOfUnits]]*Table1[[#This Row],[Actuarial Factor 6/13/22]]</f>
        <v>73471.748582532571</v>
      </c>
      <c r="P369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73471.748582532571</v>
      </c>
      <c r="Q3694" s="40">
        <f>Table1[[#This Row],[Trended Medicare Pricing for all RHCs]]-Table1[[#This Row],[SumOfSFY23 Estimated Payment 6/13/2022]]</f>
        <v>17288.380192326265</v>
      </c>
      <c r="R3694" s="181">
        <f>Table1[[#This Row],[SumOfUnits]]*Table1[[#This Row],[Actuarial Factor 6/13/22]]</f>
        <v>330.78991752974906</v>
      </c>
    </row>
    <row r="3695" spans="1:18" x14ac:dyDescent="0.2">
      <c r="A3695" s="179" t="s">
        <v>157</v>
      </c>
      <c r="B3695" s="179" t="s">
        <v>844</v>
      </c>
      <c r="C3695" s="179" t="s">
        <v>364</v>
      </c>
      <c r="D3695" s="179" t="s">
        <v>184</v>
      </c>
      <c r="E3695" s="179" t="s">
        <v>786</v>
      </c>
      <c r="F3695" s="37">
        <v>172.05</v>
      </c>
      <c r="G3695" s="179">
        <v>1</v>
      </c>
      <c r="H3695" s="179">
        <v>1</v>
      </c>
      <c r="I3695" s="37">
        <f>Table1[[#This Row],[SumOfPaid]]*Table1[[#This Row],[Actuarial Factor 6/13/22]]</f>
        <v>243.2230605967585</v>
      </c>
      <c r="J3695" s="33">
        <v>1.4136766091064137</v>
      </c>
      <c r="K3695" s="180" t="s">
        <v>205</v>
      </c>
      <c r="L3695" s="180" t="s">
        <v>805</v>
      </c>
      <c r="M3695" s="181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95" s="181" t="str">
        <f>IFERROR(IF(Table1[[#This Row],[Medicare Rate in CR]]&gt;0,"Y","N"),"N")</f>
        <v>Y</v>
      </c>
      <c r="O3695" s="40">
        <f>Table1[[#This Row],[Medicare Rate in CR]]*Table1[[#This Row],[SumOfUnits]]*Table1[[#This Row],[Actuarial Factor 6/13/22]]</f>
        <v>313.99171164862554</v>
      </c>
      <c r="P369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313.99171164862554</v>
      </c>
      <c r="Q3695" s="40">
        <f>Table1[[#This Row],[Trended Medicare Pricing for all RHCs]]-Table1[[#This Row],[SumOfSFY23 Estimated Payment 6/13/2022]]</f>
        <v>70.768651051867039</v>
      </c>
      <c r="R3695" s="181">
        <f>Table1[[#This Row],[SumOfUnits]]*Table1[[#This Row],[Actuarial Factor 6/13/22]]</f>
        <v>1.4136766091064137</v>
      </c>
    </row>
    <row r="3696" spans="1:18" x14ac:dyDescent="0.2">
      <c r="A3696" s="179" t="s">
        <v>157</v>
      </c>
      <c r="B3696" s="179" t="s">
        <v>844</v>
      </c>
      <c r="C3696" s="179" t="s">
        <v>364</v>
      </c>
      <c r="D3696" s="179" t="s">
        <v>184</v>
      </c>
      <c r="E3696" s="179" t="s">
        <v>789</v>
      </c>
      <c r="F3696" s="37">
        <v>172.05</v>
      </c>
      <c r="G3696" s="179">
        <v>1</v>
      </c>
      <c r="H3696" s="179">
        <v>1</v>
      </c>
      <c r="I3696" s="37">
        <f>Table1[[#This Row],[SumOfPaid]]*Table1[[#This Row],[Actuarial Factor 6/13/22]]</f>
        <v>252.36504289274455</v>
      </c>
      <c r="J3696" s="33">
        <v>1.4668122225675357</v>
      </c>
      <c r="K3696" s="180" t="s">
        <v>205</v>
      </c>
      <c r="L3696" s="180" t="s">
        <v>805</v>
      </c>
      <c r="M3696" s="181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96" s="181" t="str">
        <f>IFERROR(IF(Table1[[#This Row],[Medicare Rate in CR]]&gt;0,"Y","N"),"N")</f>
        <v>Y</v>
      </c>
      <c r="O3696" s="40">
        <f>Table1[[#This Row],[Medicare Rate in CR]]*Table1[[#This Row],[SumOfUnits]]*Table1[[#This Row],[Actuarial Factor 6/13/22]]</f>
        <v>325.79366275447541</v>
      </c>
      <c r="P369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325.79366275447541</v>
      </c>
      <c r="Q3696" s="40">
        <f>Table1[[#This Row],[Trended Medicare Pricing for all RHCs]]-Table1[[#This Row],[SumOfSFY23 Estimated Payment 6/13/2022]]</f>
        <v>73.428619861730851</v>
      </c>
      <c r="R3696" s="181">
        <f>Table1[[#This Row],[SumOfUnits]]*Table1[[#This Row],[Actuarial Factor 6/13/22]]</f>
        <v>1.4668122225675357</v>
      </c>
    </row>
    <row r="3697" spans="1:18" x14ac:dyDescent="0.2">
      <c r="A3697" s="179" t="s">
        <v>157</v>
      </c>
      <c r="B3697" s="179" t="s">
        <v>844</v>
      </c>
      <c r="C3697" s="179" t="s">
        <v>249</v>
      </c>
      <c r="D3697" s="179" t="s">
        <v>184</v>
      </c>
      <c r="E3697" s="179" t="s">
        <v>790</v>
      </c>
      <c r="F3697" s="37">
        <v>344.1</v>
      </c>
      <c r="G3697" s="179">
        <v>2</v>
      </c>
      <c r="H3697" s="179">
        <v>2</v>
      </c>
      <c r="I3697" s="37">
        <f>Table1[[#This Row],[SumOfPaid]]*Table1[[#This Row],[Actuarial Factor 6/13/22]]</f>
        <v>769.8051816367323</v>
      </c>
      <c r="J3697" s="33">
        <v>2.2371554246926251</v>
      </c>
      <c r="K3697" s="180" t="s">
        <v>205</v>
      </c>
      <c r="L3697" s="180" t="s">
        <v>805</v>
      </c>
      <c r="M3697" s="181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97" s="181" t="str">
        <f>IFERROR(IF(Table1[[#This Row],[Medicare Rate in CR]]&gt;0,"Y","N"),"N")</f>
        <v>Y</v>
      </c>
      <c r="O3697" s="40">
        <f>Table1[[#This Row],[Medicare Rate in CR]]*Table1[[#This Row],[SumOfUnits]]*Table1[[#This Row],[Actuarial Factor 6/13/22]]</f>
        <v>993.78918275695798</v>
      </c>
      <c r="P369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993.78918275695798</v>
      </c>
      <c r="Q3697" s="40">
        <f>Table1[[#This Row],[Trended Medicare Pricing for all RHCs]]-Table1[[#This Row],[SumOfSFY23 Estimated Payment 6/13/2022]]</f>
        <v>223.98400112022568</v>
      </c>
      <c r="R3697" s="181">
        <f>Table1[[#This Row],[SumOfUnits]]*Table1[[#This Row],[Actuarial Factor 6/13/22]]</f>
        <v>4.4743108493852501</v>
      </c>
    </row>
    <row r="3698" spans="1:18" x14ac:dyDescent="0.2">
      <c r="A3698" s="179" t="s">
        <v>157</v>
      </c>
      <c r="B3698" s="179" t="s">
        <v>844</v>
      </c>
      <c r="C3698" s="179" t="s">
        <v>249</v>
      </c>
      <c r="D3698" s="179" t="s">
        <v>184</v>
      </c>
      <c r="E3698" s="179" t="s">
        <v>789</v>
      </c>
      <c r="F3698" s="37">
        <v>344.1</v>
      </c>
      <c r="G3698" s="179">
        <v>2</v>
      </c>
      <c r="H3698" s="179">
        <v>2</v>
      </c>
      <c r="I3698" s="37">
        <f>Table1[[#This Row],[SumOfPaid]]*Table1[[#This Row],[Actuarial Factor 6/13/22]]</f>
        <v>534.03397494019907</v>
      </c>
      <c r="J3698" s="33">
        <v>1.551973190759079</v>
      </c>
      <c r="K3698" s="180" t="s">
        <v>205</v>
      </c>
      <c r="L3698" s="180" t="s">
        <v>805</v>
      </c>
      <c r="M3698" s="181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98" s="181" t="str">
        <f>IFERROR(IF(Table1[[#This Row],[Medicare Rate in CR]]&gt;0,"Y","N"),"N")</f>
        <v>Y</v>
      </c>
      <c r="O3698" s="40">
        <f>Table1[[#This Row],[Medicare Rate in CR]]*Table1[[#This Row],[SumOfUnits]]*Table1[[#This Row],[Actuarial Factor 6/13/22]]</f>
        <v>689.41753079899809</v>
      </c>
      <c r="P369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689.41753079899809</v>
      </c>
      <c r="Q3698" s="40">
        <f>Table1[[#This Row],[Trended Medicare Pricing for all RHCs]]-Table1[[#This Row],[SumOfSFY23 Estimated Payment 6/13/2022]]</f>
        <v>155.38355585879901</v>
      </c>
      <c r="R3698" s="181">
        <f>Table1[[#This Row],[SumOfUnits]]*Table1[[#This Row],[Actuarial Factor 6/13/22]]</f>
        <v>3.103946381518158</v>
      </c>
    </row>
    <row r="3699" spans="1:18" x14ac:dyDescent="0.2">
      <c r="A3699" s="179" t="s">
        <v>157</v>
      </c>
      <c r="B3699" s="179" t="s">
        <v>844</v>
      </c>
      <c r="C3699" s="179" t="s">
        <v>249</v>
      </c>
      <c r="D3699" s="179" t="s">
        <v>184</v>
      </c>
      <c r="E3699" s="179" t="s">
        <v>791</v>
      </c>
      <c r="F3699" s="37">
        <v>169.51</v>
      </c>
      <c r="G3699" s="179">
        <v>1</v>
      </c>
      <c r="H3699" s="179">
        <v>1</v>
      </c>
      <c r="I3699" s="37">
        <f>Table1[[#This Row],[SumOfPaid]]*Table1[[#This Row],[Actuarial Factor 6/13/22]]</f>
        <v>280.80526060016354</v>
      </c>
      <c r="J3699" s="33">
        <v>1.6565704713595868</v>
      </c>
      <c r="K3699" s="180" t="s">
        <v>205</v>
      </c>
      <c r="L3699" s="180" t="s">
        <v>805</v>
      </c>
      <c r="M3699" s="181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699" s="181" t="str">
        <f>IFERROR(IF(Table1[[#This Row],[Medicare Rate in CR]]&gt;0,"Y","N"),"N")</f>
        <v>Y</v>
      </c>
      <c r="O3699" s="40">
        <f>Table1[[#This Row],[Medicare Rate in CR]]*Table1[[#This Row],[SumOfUnits]]*Table1[[#This Row],[Actuarial Factor 6/13/22]]</f>
        <v>367.94086739367782</v>
      </c>
      <c r="P369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367.94086739367782</v>
      </c>
      <c r="Q3699" s="40">
        <f>Table1[[#This Row],[Trended Medicare Pricing for all RHCs]]-Table1[[#This Row],[SumOfSFY23 Estimated Payment 6/13/2022]]</f>
        <v>87.135606793514285</v>
      </c>
      <c r="R3699" s="181">
        <f>Table1[[#This Row],[SumOfUnits]]*Table1[[#This Row],[Actuarial Factor 6/13/22]]</f>
        <v>1.6565704713595868</v>
      </c>
    </row>
    <row r="3700" spans="1:18" x14ac:dyDescent="0.2">
      <c r="A3700" s="179" t="s">
        <v>157</v>
      </c>
      <c r="B3700" s="179" t="s">
        <v>844</v>
      </c>
      <c r="C3700" s="179" t="s">
        <v>192</v>
      </c>
      <c r="D3700" s="179" t="s">
        <v>184</v>
      </c>
      <c r="E3700" s="179" t="s">
        <v>789</v>
      </c>
      <c r="F3700" s="37">
        <v>169.51</v>
      </c>
      <c r="G3700" s="179">
        <v>1</v>
      </c>
      <c r="H3700" s="179">
        <v>1</v>
      </c>
      <c r="I3700" s="37">
        <f>Table1[[#This Row],[SumOfPaid]]*Table1[[#This Row],[Actuarial Factor 6/13/22]]</f>
        <v>233.77230209026968</v>
      </c>
      <c r="J3700" s="33">
        <v>1.3791062597502783</v>
      </c>
      <c r="K3700" s="180" t="s">
        <v>205</v>
      </c>
      <c r="L3700" s="180" t="s">
        <v>805</v>
      </c>
      <c r="M3700" s="181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700" s="181" t="str">
        <f>IFERROR(IF(Table1[[#This Row],[Medicare Rate in CR]]&gt;0,"Y","N"),"N")</f>
        <v>Y</v>
      </c>
      <c r="O3700" s="40">
        <f>Table1[[#This Row],[Medicare Rate in CR]]*Table1[[#This Row],[SumOfUnits]]*Table1[[#This Row],[Actuarial Factor 6/13/22]]</f>
        <v>306.31329135313433</v>
      </c>
      <c r="P370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306.31329135313433</v>
      </c>
      <c r="Q3700" s="40">
        <f>Table1[[#This Row],[Trended Medicare Pricing for all RHCs]]-Table1[[#This Row],[SumOfSFY23 Estimated Payment 6/13/2022]]</f>
        <v>72.540989262864656</v>
      </c>
      <c r="R3700" s="181">
        <f>Table1[[#This Row],[SumOfUnits]]*Table1[[#This Row],[Actuarial Factor 6/13/22]]</f>
        <v>1.3791062597502783</v>
      </c>
    </row>
    <row r="3701" spans="1:18" x14ac:dyDescent="0.2">
      <c r="A3701" s="179" t="s">
        <v>157</v>
      </c>
      <c r="B3701" s="179" t="s">
        <v>844</v>
      </c>
      <c r="C3701" s="179" t="s">
        <v>192</v>
      </c>
      <c r="D3701" s="179" t="s">
        <v>185</v>
      </c>
      <c r="E3701" s="179" t="s">
        <v>796</v>
      </c>
      <c r="F3701" s="37">
        <v>1527.87</v>
      </c>
      <c r="G3701" s="179">
        <v>9</v>
      </c>
      <c r="H3701" s="179">
        <v>9</v>
      </c>
      <c r="I3701" s="37">
        <f>Table1[[#This Row],[SumOfPaid]]*Table1[[#This Row],[Actuarial Factor 6/13/22]]</f>
        <v>1450.6322077180487</v>
      </c>
      <c r="J3701" s="33">
        <v>0.94944740568114361</v>
      </c>
      <c r="K3701" s="180" t="s">
        <v>205</v>
      </c>
      <c r="L3701" s="180" t="s">
        <v>805</v>
      </c>
      <c r="M3701" s="181">
        <f>IFERROR(INDEX(FreeStand_MedicareCRs!E:E,MATCH(Table1[[#This Row],[Medicare Number]],FreeStand_MedicareCRs!A:A,0)),INDEX(HospitalBased_Mdcr_Rates!G:G,MATCH(Table1[[#This Row],[Medicare Number]],HospitalBased_Mdcr_Rates!E:E,0)))</f>
        <v>222.11</v>
      </c>
      <c r="N3701" s="181" t="str">
        <f>IFERROR(IF(Table1[[#This Row],[Medicare Rate in CR]]&gt;0,"Y","N"),"N")</f>
        <v>Y</v>
      </c>
      <c r="O3701" s="40">
        <f>Table1[[#This Row],[Medicare Rate in CR]]*Table1[[#This Row],[SumOfUnits]]*Table1[[#This Row],[Actuarial Factor 6/13/22]]</f>
        <v>1897.9358694825494</v>
      </c>
      <c r="P370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1897.9358694825494</v>
      </c>
      <c r="Q3701" s="40">
        <f>Table1[[#This Row],[Trended Medicare Pricing for all RHCs]]-Table1[[#This Row],[SumOfSFY23 Estimated Payment 6/13/2022]]</f>
        <v>447.3036617645007</v>
      </c>
      <c r="R3701" s="181">
        <f>Table1[[#This Row],[SumOfUnits]]*Table1[[#This Row],[Actuarial Factor 6/13/22]]</f>
        <v>8.5450266511302928</v>
      </c>
    </row>
    <row r="3702" spans="1:18" x14ac:dyDescent="0.2">
      <c r="A3702" s="179" t="s">
        <v>158</v>
      </c>
      <c r="B3702" s="179" t="s">
        <v>683</v>
      </c>
      <c r="C3702" s="179" t="s">
        <v>421</v>
      </c>
      <c r="D3702" s="179" t="s">
        <v>184</v>
      </c>
      <c r="E3702" s="179" t="s">
        <v>789</v>
      </c>
      <c r="F3702" s="37">
        <v>147.44999999999999</v>
      </c>
      <c r="G3702" s="179">
        <v>1</v>
      </c>
      <c r="H3702" s="179">
        <v>1</v>
      </c>
      <c r="I3702" s="37">
        <f>Table1[[#This Row],[SumOfPaid]]*Table1[[#This Row],[Actuarial Factor 6/13/22]]</f>
        <v>228.13634535861939</v>
      </c>
      <c r="J3702" s="33">
        <v>1.5472115656739194</v>
      </c>
      <c r="K3702" s="180" t="s">
        <v>274</v>
      </c>
      <c r="L3702" s="180" t="s">
        <v>805</v>
      </c>
      <c r="M3702" s="181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02" s="181" t="str">
        <f>IFERROR(IF(Table1[[#This Row],[Medicare Rate in CR]]&gt;0,"Y","N"),"N")</f>
        <v>Y</v>
      </c>
      <c r="O3702" s="40">
        <f>Table1[[#This Row],[Medicare Rate in CR]]*Table1[[#This Row],[SumOfUnits]]*Table1[[#This Row],[Actuarial Factor 6/13/22]]</f>
        <v>248.40481686894776</v>
      </c>
      <c r="P370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248.40481686894776</v>
      </c>
      <c r="Q3702" s="40">
        <f>Table1[[#This Row],[Trended Medicare Pricing for all RHCs]]-Table1[[#This Row],[SumOfSFY23 Estimated Payment 6/13/2022]]</f>
        <v>20.268471510328368</v>
      </c>
      <c r="R3702" s="181">
        <f>Table1[[#This Row],[SumOfUnits]]*Table1[[#This Row],[Actuarial Factor 6/13/22]]</f>
        <v>1.5472115656739194</v>
      </c>
    </row>
    <row r="3703" spans="1:18" x14ac:dyDescent="0.2">
      <c r="A3703" s="179" t="s">
        <v>158</v>
      </c>
      <c r="B3703" s="179" t="s">
        <v>683</v>
      </c>
      <c r="C3703" s="179" t="s">
        <v>421</v>
      </c>
      <c r="D3703" s="179" t="s">
        <v>184</v>
      </c>
      <c r="E3703" s="179" t="s">
        <v>787</v>
      </c>
      <c r="F3703" s="37">
        <v>147.44999999999999</v>
      </c>
      <c r="G3703" s="179">
        <v>1</v>
      </c>
      <c r="H3703" s="179">
        <v>1</v>
      </c>
      <c r="I3703" s="37">
        <f>Table1[[#This Row],[SumOfPaid]]*Table1[[#This Row],[Actuarial Factor 6/13/22]]</f>
        <v>193.09238172682564</v>
      </c>
      <c r="J3703" s="33">
        <v>1.3095448065569728</v>
      </c>
      <c r="K3703" s="180" t="s">
        <v>274</v>
      </c>
      <c r="L3703" s="180" t="s">
        <v>805</v>
      </c>
      <c r="M3703" s="181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03" s="181" t="str">
        <f>IFERROR(IF(Table1[[#This Row],[Medicare Rate in CR]]&gt;0,"Y","N"),"N")</f>
        <v>Y</v>
      </c>
      <c r="O3703" s="40">
        <f>Table1[[#This Row],[Medicare Rate in CR]]*Table1[[#This Row],[SumOfUnits]]*Table1[[#This Row],[Actuarial Factor 6/13/22]]</f>
        <v>210.24741869272199</v>
      </c>
      <c r="P370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210.24741869272199</v>
      </c>
      <c r="Q3703" s="40">
        <f>Table1[[#This Row],[Trended Medicare Pricing for all RHCs]]-Table1[[#This Row],[SumOfSFY23 Estimated Payment 6/13/2022]]</f>
        <v>17.155036965896358</v>
      </c>
      <c r="R3703" s="181">
        <f>Table1[[#This Row],[SumOfUnits]]*Table1[[#This Row],[Actuarial Factor 6/13/22]]</f>
        <v>1.3095448065569728</v>
      </c>
    </row>
    <row r="3704" spans="1:18" x14ac:dyDescent="0.2">
      <c r="A3704" s="179" t="s">
        <v>158</v>
      </c>
      <c r="B3704" s="179" t="s">
        <v>683</v>
      </c>
      <c r="C3704" s="179" t="s">
        <v>425</v>
      </c>
      <c r="D3704" s="179" t="s">
        <v>184</v>
      </c>
      <c r="E3704" s="179" t="s">
        <v>789</v>
      </c>
      <c r="F3704" s="37">
        <v>147.44999999999999</v>
      </c>
      <c r="G3704" s="179">
        <v>1</v>
      </c>
      <c r="H3704" s="179">
        <v>1</v>
      </c>
      <c r="I3704" s="37">
        <f>Table1[[#This Row],[SumOfPaid]]*Table1[[#This Row],[Actuarial Factor 6/13/22]]</f>
        <v>222.67515700837845</v>
      </c>
      <c r="J3704" s="33">
        <v>1.5101740048041945</v>
      </c>
      <c r="K3704" s="180" t="s">
        <v>274</v>
      </c>
      <c r="L3704" s="180" t="s">
        <v>805</v>
      </c>
      <c r="M3704" s="181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04" s="181" t="str">
        <f>IFERROR(IF(Table1[[#This Row],[Medicare Rate in CR]]&gt;0,"Y","N"),"N")</f>
        <v>Y</v>
      </c>
      <c r="O3704" s="40">
        <f>Table1[[#This Row],[Medicare Rate in CR]]*Table1[[#This Row],[SumOfUnits]]*Table1[[#This Row],[Actuarial Factor 6/13/22]]</f>
        <v>242.45843647131343</v>
      </c>
      <c r="P370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242.45843647131343</v>
      </c>
      <c r="Q3704" s="40">
        <f>Table1[[#This Row],[Trended Medicare Pricing for all RHCs]]-Table1[[#This Row],[SumOfSFY23 Estimated Payment 6/13/2022]]</f>
        <v>19.783279462934985</v>
      </c>
      <c r="R3704" s="181">
        <f>Table1[[#This Row],[SumOfUnits]]*Table1[[#This Row],[Actuarial Factor 6/13/22]]</f>
        <v>1.5101740048041945</v>
      </c>
    </row>
    <row r="3705" spans="1:18" x14ac:dyDescent="0.2">
      <c r="A3705" s="179" t="s">
        <v>158</v>
      </c>
      <c r="B3705" s="179" t="s">
        <v>683</v>
      </c>
      <c r="C3705" s="179" t="s">
        <v>408</v>
      </c>
      <c r="D3705" s="179" t="s">
        <v>184</v>
      </c>
      <c r="E3705" s="179" t="s">
        <v>786</v>
      </c>
      <c r="F3705" s="37">
        <v>595.4</v>
      </c>
      <c r="G3705" s="179">
        <v>4</v>
      </c>
      <c r="H3705" s="179">
        <v>4</v>
      </c>
      <c r="I3705" s="37">
        <f>Table1[[#This Row],[SumOfPaid]]*Table1[[#This Row],[Actuarial Factor 6/13/22]]</f>
        <v>803.33302373588526</v>
      </c>
      <c r="J3705" s="33">
        <v>1.3492324886393774</v>
      </c>
      <c r="K3705" s="180" t="s">
        <v>274</v>
      </c>
      <c r="L3705" s="180" t="s">
        <v>805</v>
      </c>
      <c r="M3705" s="181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05" s="181" t="str">
        <f>IFERROR(IF(Table1[[#This Row],[Medicare Rate in CR]]&gt;0,"Y","N"),"N")</f>
        <v>Y</v>
      </c>
      <c r="O3705" s="40">
        <f>Table1[[#This Row],[Medicare Rate in CR]]*Table1[[#This Row],[SumOfUnits]]*Table1[[#This Row],[Actuarial Factor 6/13/22]]</f>
        <v>866.47710420420822</v>
      </c>
      <c r="P370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866.47710420420822</v>
      </c>
      <c r="Q3705" s="40">
        <f>Table1[[#This Row],[Trended Medicare Pricing for all RHCs]]-Table1[[#This Row],[SumOfSFY23 Estimated Payment 6/13/2022]]</f>
        <v>63.144080468322954</v>
      </c>
      <c r="R3705" s="181">
        <f>Table1[[#This Row],[SumOfUnits]]*Table1[[#This Row],[Actuarial Factor 6/13/22]]</f>
        <v>5.3969299545575096</v>
      </c>
    </row>
    <row r="3706" spans="1:18" x14ac:dyDescent="0.2">
      <c r="A3706" s="179" t="s">
        <v>158</v>
      </c>
      <c r="B3706" s="179" t="s">
        <v>683</v>
      </c>
      <c r="C3706" s="179" t="s">
        <v>408</v>
      </c>
      <c r="D3706" s="179" t="s">
        <v>184</v>
      </c>
      <c r="E3706" s="179" t="s">
        <v>790</v>
      </c>
      <c r="F3706" s="37">
        <v>147.44999999999999</v>
      </c>
      <c r="G3706" s="179">
        <v>1</v>
      </c>
      <c r="H3706" s="179">
        <v>1</v>
      </c>
      <c r="I3706" s="37">
        <f>Table1[[#This Row],[SumOfPaid]]*Table1[[#This Row],[Actuarial Factor 6/13/22]]</f>
        <v>278.4117620507451</v>
      </c>
      <c r="J3706" s="33">
        <v>1.8881774299813163</v>
      </c>
      <c r="K3706" s="180" t="s">
        <v>274</v>
      </c>
      <c r="L3706" s="180" t="s">
        <v>805</v>
      </c>
      <c r="M3706" s="181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06" s="181" t="str">
        <f>IFERROR(IF(Table1[[#This Row],[Medicare Rate in CR]]&gt;0,"Y","N"),"N")</f>
        <v>Y</v>
      </c>
      <c r="O3706" s="40">
        <f>Table1[[#This Row],[Medicare Rate in CR]]*Table1[[#This Row],[SumOfUnits]]*Table1[[#This Row],[Actuarial Factor 6/13/22]]</f>
        <v>303.14688638350037</v>
      </c>
      <c r="P370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303.14688638350037</v>
      </c>
      <c r="Q3706" s="40">
        <f>Table1[[#This Row],[Trended Medicare Pricing for all RHCs]]-Table1[[#This Row],[SumOfSFY23 Estimated Payment 6/13/2022]]</f>
        <v>24.735124332755277</v>
      </c>
      <c r="R3706" s="181">
        <f>Table1[[#This Row],[SumOfUnits]]*Table1[[#This Row],[Actuarial Factor 6/13/22]]</f>
        <v>1.8881774299813163</v>
      </c>
    </row>
    <row r="3707" spans="1:18" x14ac:dyDescent="0.2">
      <c r="A3707" s="179" t="s">
        <v>158</v>
      </c>
      <c r="B3707" s="179" t="s">
        <v>683</v>
      </c>
      <c r="C3707" s="179" t="s">
        <v>408</v>
      </c>
      <c r="D3707" s="179" t="s">
        <v>184</v>
      </c>
      <c r="E3707" s="179" t="s">
        <v>789</v>
      </c>
      <c r="F3707" s="37">
        <v>147.44999999999999</v>
      </c>
      <c r="G3707" s="179">
        <v>1</v>
      </c>
      <c r="H3707" s="179">
        <v>1</v>
      </c>
      <c r="I3707" s="37">
        <f>Table1[[#This Row],[SumOfPaid]]*Table1[[#This Row],[Actuarial Factor 6/13/22]]</f>
        <v>222.32957855372382</v>
      </c>
      <c r="J3707" s="33">
        <v>1.5078303055525524</v>
      </c>
      <c r="K3707" s="180" t="s">
        <v>274</v>
      </c>
      <c r="L3707" s="180" t="s">
        <v>805</v>
      </c>
      <c r="M3707" s="181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07" s="181" t="str">
        <f>IFERROR(IF(Table1[[#This Row],[Medicare Rate in CR]]&gt;0,"Y","N"),"N")</f>
        <v>Y</v>
      </c>
      <c r="O3707" s="40">
        <f>Table1[[#This Row],[Medicare Rate in CR]]*Table1[[#This Row],[SumOfUnits]]*Table1[[#This Row],[Actuarial Factor 6/13/22]]</f>
        <v>242.08215555646231</v>
      </c>
      <c r="P370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242.08215555646231</v>
      </c>
      <c r="Q3707" s="40">
        <f>Table1[[#This Row],[Trended Medicare Pricing for all RHCs]]-Table1[[#This Row],[SumOfSFY23 Estimated Payment 6/13/2022]]</f>
        <v>19.752577002738491</v>
      </c>
      <c r="R3707" s="181">
        <f>Table1[[#This Row],[SumOfUnits]]*Table1[[#This Row],[Actuarial Factor 6/13/22]]</f>
        <v>1.5078303055525524</v>
      </c>
    </row>
    <row r="3708" spans="1:18" x14ac:dyDescent="0.2">
      <c r="A3708" s="179" t="s">
        <v>158</v>
      </c>
      <c r="B3708" s="179" t="s">
        <v>683</v>
      </c>
      <c r="C3708" s="179" t="s">
        <v>408</v>
      </c>
      <c r="D3708" s="179" t="s">
        <v>184</v>
      </c>
      <c r="E3708" s="179" t="s">
        <v>791</v>
      </c>
      <c r="F3708" s="37">
        <v>147.44999999999999</v>
      </c>
      <c r="G3708" s="179">
        <v>1</v>
      </c>
      <c r="H3708" s="179">
        <v>1</v>
      </c>
      <c r="I3708" s="37">
        <f>Table1[[#This Row],[SumOfPaid]]*Table1[[#This Row],[Actuarial Factor 6/13/22]]</f>
        <v>253.52081044993446</v>
      </c>
      <c r="J3708" s="33">
        <v>1.7193679922003016</v>
      </c>
      <c r="K3708" s="180" t="s">
        <v>274</v>
      </c>
      <c r="L3708" s="180" t="s">
        <v>805</v>
      </c>
      <c r="M3708" s="181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08" s="181" t="str">
        <f>IFERROR(IF(Table1[[#This Row],[Medicare Rate in CR]]&gt;0,"Y","N"),"N")</f>
        <v>Y</v>
      </c>
      <c r="O3708" s="40">
        <f>Table1[[#This Row],[Medicare Rate in CR]]*Table1[[#This Row],[SumOfUnits]]*Table1[[#This Row],[Actuarial Factor 6/13/22]]</f>
        <v>276.04453114775845</v>
      </c>
      <c r="P370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276.04453114775845</v>
      </c>
      <c r="Q3708" s="40">
        <f>Table1[[#This Row],[Trended Medicare Pricing for all RHCs]]-Table1[[#This Row],[SumOfSFY23 Estimated Payment 6/13/2022]]</f>
        <v>22.52372069782399</v>
      </c>
      <c r="R3708" s="181">
        <f>Table1[[#This Row],[SumOfUnits]]*Table1[[#This Row],[Actuarial Factor 6/13/22]]</f>
        <v>1.7193679922003016</v>
      </c>
    </row>
    <row r="3709" spans="1:18" x14ac:dyDescent="0.2">
      <c r="A3709" s="179" t="s">
        <v>158</v>
      </c>
      <c r="B3709" s="179" t="s">
        <v>683</v>
      </c>
      <c r="C3709" s="179" t="s">
        <v>408</v>
      </c>
      <c r="D3709" s="179" t="s">
        <v>184</v>
      </c>
      <c r="E3709" s="179" t="s">
        <v>787</v>
      </c>
      <c r="F3709" s="37">
        <v>294.89999999999998</v>
      </c>
      <c r="G3709" s="179">
        <v>2</v>
      </c>
      <c r="H3709" s="179">
        <v>2</v>
      </c>
      <c r="I3709" s="37">
        <f>Table1[[#This Row],[SumOfPaid]]*Table1[[#This Row],[Actuarial Factor 6/13/22]]</f>
        <v>384.61569489522225</v>
      </c>
      <c r="J3709" s="33">
        <v>1.3042241264673526</v>
      </c>
      <c r="K3709" s="180" t="s">
        <v>274</v>
      </c>
      <c r="L3709" s="180" t="s">
        <v>805</v>
      </c>
      <c r="M3709" s="181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09" s="181" t="str">
        <f>IFERROR(IF(Table1[[#This Row],[Medicare Rate in CR]]&gt;0,"Y","N"),"N")</f>
        <v>Y</v>
      </c>
      <c r="O3709" s="40">
        <f>Table1[[#This Row],[Medicare Rate in CR]]*Table1[[#This Row],[SumOfUnits]]*Table1[[#This Row],[Actuarial Factor 6/13/22]]</f>
        <v>418.78636700866696</v>
      </c>
      <c r="P370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418.78636700866696</v>
      </c>
      <c r="Q3709" s="40">
        <f>Table1[[#This Row],[Trended Medicare Pricing for all RHCs]]-Table1[[#This Row],[SumOfSFY23 Estimated Payment 6/13/2022]]</f>
        <v>34.170672113444709</v>
      </c>
      <c r="R3709" s="181">
        <f>Table1[[#This Row],[SumOfUnits]]*Table1[[#This Row],[Actuarial Factor 6/13/22]]</f>
        <v>2.6084482529347053</v>
      </c>
    </row>
    <row r="3710" spans="1:18" x14ac:dyDescent="0.2">
      <c r="A3710" s="179" t="s">
        <v>158</v>
      </c>
      <c r="B3710" s="179" t="s">
        <v>683</v>
      </c>
      <c r="C3710" s="179" t="s">
        <v>423</v>
      </c>
      <c r="D3710" s="179" t="s">
        <v>184</v>
      </c>
      <c r="E3710" s="179" t="s">
        <v>789</v>
      </c>
      <c r="F3710" s="37">
        <v>150.25</v>
      </c>
      <c r="G3710" s="179">
        <v>1</v>
      </c>
      <c r="H3710" s="179">
        <v>1</v>
      </c>
      <c r="I3710" s="37">
        <f>Table1[[#This Row],[SumOfPaid]]*Table1[[#This Row],[Actuarial Factor 6/13/22]]</f>
        <v>227.70020413464394</v>
      </c>
      <c r="J3710" s="33">
        <v>1.5154755682838199</v>
      </c>
      <c r="K3710" s="180" t="s">
        <v>274</v>
      </c>
      <c r="L3710" s="180" t="s">
        <v>805</v>
      </c>
      <c r="M3710" s="181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10" s="181" t="str">
        <f>IFERROR(IF(Table1[[#This Row],[Medicare Rate in CR]]&gt;0,"Y","N"),"N")</f>
        <v>Y</v>
      </c>
      <c r="O3710" s="40">
        <f>Table1[[#This Row],[Medicare Rate in CR]]*Table1[[#This Row],[SumOfUnits]]*Table1[[#This Row],[Actuarial Factor 6/13/22]]</f>
        <v>243.30960248796731</v>
      </c>
      <c r="P371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243.30960248796731</v>
      </c>
      <c r="Q3710" s="40">
        <f>Table1[[#This Row],[Trended Medicare Pricing for all RHCs]]-Table1[[#This Row],[SumOfSFY23 Estimated Payment 6/13/2022]]</f>
        <v>15.609398353323371</v>
      </c>
      <c r="R3710" s="181">
        <f>Table1[[#This Row],[SumOfUnits]]*Table1[[#This Row],[Actuarial Factor 6/13/22]]</f>
        <v>1.5154755682838199</v>
      </c>
    </row>
    <row r="3711" spans="1:18" x14ac:dyDescent="0.2">
      <c r="A3711" s="179" t="s">
        <v>158</v>
      </c>
      <c r="B3711" s="179" t="s">
        <v>683</v>
      </c>
      <c r="C3711" s="179" t="s">
        <v>423</v>
      </c>
      <c r="D3711" s="179" t="s">
        <v>184</v>
      </c>
      <c r="E3711" s="179" t="s">
        <v>787</v>
      </c>
      <c r="F3711" s="37">
        <v>147.44999999999999</v>
      </c>
      <c r="G3711" s="179">
        <v>1</v>
      </c>
      <c r="H3711" s="179">
        <v>1</v>
      </c>
      <c r="I3711" s="37">
        <f>Table1[[#This Row],[SumOfPaid]]*Table1[[#This Row],[Actuarial Factor 6/13/22]]</f>
        <v>184.55216490487064</v>
      </c>
      <c r="J3711" s="33">
        <v>1.2516253977949858</v>
      </c>
      <c r="K3711" s="180" t="s">
        <v>274</v>
      </c>
      <c r="L3711" s="180" t="s">
        <v>805</v>
      </c>
      <c r="M3711" s="181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11" s="181" t="str">
        <f>IFERROR(IF(Table1[[#This Row],[Medicare Rate in CR]]&gt;0,"Y","N"),"N")</f>
        <v>Y</v>
      </c>
      <c r="O3711" s="40">
        <f>Table1[[#This Row],[Medicare Rate in CR]]*Table1[[#This Row],[SumOfUnits]]*Table1[[#This Row],[Actuarial Factor 6/13/22]]</f>
        <v>200.94845761598498</v>
      </c>
      <c r="P371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200.94845761598498</v>
      </c>
      <c r="Q3711" s="40">
        <f>Table1[[#This Row],[Trended Medicare Pricing for all RHCs]]-Table1[[#This Row],[SumOfSFY23 Estimated Payment 6/13/2022]]</f>
        <v>16.396292711114342</v>
      </c>
      <c r="R3711" s="181">
        <f>Table1[[#This Row],[SumOfUnits]]*Table1[[#This Row],[Actuarial Factor 6/13/22]]</f>
        <v>1.2516253977949858</v>
      </c>
    </row>
    <row r="3712" spans="1:18" x14ac:dyDescent="0.2">
      <c r="A3712" s="179" t="s">
        <v>158</v>
      </c>
      <c r="B3712" s="179" t="s">
        <v>683</v>
      </c>
      <c r="C3712" s="179" t="s">
        <v>381</v>
      </c>
      <c r="D3712" s="179" t="s">
        <v>184</v>
      </c>
      <c r="E3712" s="179" t="s">
        <v>787</v>
      </c>
      <c r="F3712" s="37">
        <v>147.44999999999999</v>
      </c>
      <c r="G3712" s="179">
        <v>1</v>
      </c>
      <c r="H3712" s="179">
        <v>1</v>
      </c>
      <c r="I3712" s="37">
        <f>Table1[[#This Row],[SumOfPaid]]*Table1[[#This Row],[Actuarial Factor 6/13/22]]</f>
        <v>178.44243805696007</v>
      </c>
      <c r="J3712" s="33">
        <v>1.210189474784402</v>
      </c>
      <c r="K3712" s="180" t="s">
        <v>274</v>
      </c>
      <c r="L3712" s="180" t="s">
        <v>805</v>
      </c>
      <c r="M3712" s="181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12" s="181" t="str">
        <f>IFERROR(IF(Table1[[#This Row],[Medicare Rate in CR]]&gt;0,"Y","N"),"N")</f>
        <v>Y</v>
      </c>
      <c r="O3712" s="40">
        <f>Table1[[#This Row],[Medicare Rate in CR]]*Table1[[#This Row],[SumOfUnits]]*Table1[[#This Row],[Actuarial Factor 6/13/22]]</f>
        <v>194.29592017663575</v>
      </c>
      <c r="P371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194.29592017663575</v>
      </c>
      <c r="Q3712" s="40">
        <f>Table1[[#This Row],[Trended Medicare Pricing for all RHCs]]-Table1[[#This Row],[SumOfSFY23 Estimated Payment 6/13/2022]]</f>
        <v>15.853482119675675</v>
      </c>
      <c r="R3712" s="181">
        <f>Table1[[#This Row],[SumOfUnits]]*Table1[[#This Row],[Actuarial Factor 6/13/22]]</f>
        <v>1.210189474784402</v>
      </c>
    </row>
    <row r="3713" spans="1:18" x14ac:dyDescent="0.2">
      <c r="A3713" s="179" t="s">
        <v>158</v>
      </c>
      <c r="B3713" s="179" t="s">
        <v>683</v>
      </c>
      <c r="C3713" s="179" t="s">
        <v>364</v>
      </c>
      <c r="D3713" s="179" t="s">
        <v>184</v>
      </c>
      <c r="E3713" s="179" t="s">
        <v>786</v>
      </c>
      <c r="F3713" s="37">
        <v>147.44999999999999</v>
      </c>
      <c r="G3713" s="179">
        <v>1</v>
      </c>
      <c r="H3713" s="179">
        <v>1</v>
      </c>
      <c r="I3713" s="37">
        <f>Table1[[#This Row],[SumOfPaid]]*Table1[[#This Row],[Actuarial Factor 6/13/22]]</f>
        <v>208.44661601274069</v>
      </c>
      <c r="J3713" s="33">
        <v>1.4136766091064137</v>
      </c>
      <c r="K3713" s="180" t="s">
        <v>274</v>
      </c>
      <c r="L3713" s="180" t="s">
        <v>805</v>
      </c>
      <c r="M3713" s="181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13" s="181" t="str">
        <f>IFERROR(IF(Table1[[#This Row],[Medicare Rate in CR]]&gt;0,"Y","N"),"N")</f>
        <v>Y</v>
      </c>
      <c r="O3713" s="40">
        <f>Table1[[#This Row],[Medicare Rate in CR]]*Table1[[#This Row],[SumOfUnits]]*Table1[[#This Row],[Actuarial Factor 6/13/22]]</f>
        <v>226.96577959203472</v>
      </c>
      <c r="P371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226.96577959203472</v>
      </c>
      <c r="Q3713" s="40">
        <f>Table1[[#This Row],[Trended Medicare Pricing for all RHCs]]-Table1[[#This Row],[SumOfSFY23 Estimated Payment 6/13/2022]]</f>
        <v>18.51916357929403</v>
      </c>
      <c r="R3713" s="181">
        <f>Table1[[#This Row],[SumOfUnits]]*Table1[[#This Row],[Actuarial Factor 6/13/22]]</f>
        <v>1.4136766091064137</v>
      </c>
    </row>
    <row r="3714" spans="1:18" x14ac:dyDescent="0.2">
      <c r="A3714" s="179" t="s">
        <v>158</v>
      </c>
      <c r="B3714" s="179" t="s">
        <v>683</v>
      </c>
      <c r="C3714" s="179" t="s">
        <v>364</v>
      </c>
      <c r="D3714" s="179" t="s">
        <v>184</v>
      </c>
      <c r="E3714" s="179" t="s">
        <v>789</v>
      </c>
      <c r="F3714" s="37">
        <v>147.44999999999999</v>
      </c>
      <c r="G3714" s="179">
        <v>1</v>
      </c>
      <c r="H3714" s="179">
        <v>1</v>
      </c>
      <c r="I3714" s="37">
        <f>Table1[[#This Row],[SumOfPaid]]*Table1[[#This Row],[Actuarial Factor 6/13/22]]</f>
        <v>216.28146221758314</v>
      </c>
      <c r="J3714" s="33">
        <v>1.4668122225675357</v>
      </c>
      <c r="K3714" s="180" t="s">
        <v>274</v>
      </c>
      <c r="L3714" s="180" t="s">
        <v>805</v>
      </c>
      <c r="M3714" s="181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14" s="181" t="str">
        <f>IFERROR(IF(Table1[[#This Row],[Medicare Rate in CR]]&gt;0,"Y","N"),"N")</f>
        <v>Y</v>
      </c>
      <c r="O3714" s="40">
        <f>Table1[[#This Row],[Medicare Rate in CR]]*Table1[[#This Row],[SumOfUnits]]*Table1[[#This Row],[Actuarial Factor 6/13/22]]</f>
        <v>235.49670233321788</v>
      </c>
      <c r="P371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235.49670233321788</v>
      </c>
      <c r="Q3714" s="40">
        <f>Table1[[#This Row],[Trended Medicare Pricing for all RHCs]]-Table1[[#This Row],[SumOfSFY23 Estimated Payment 6/13/2022]]</f>
        <v>19.215240115634742</v>
      </c>
      <c r="R3714" s="181">
        <f>Table1[[#This Row],[SumOfUnits]]*Table1[[#This Row],[Actuarial Factor 6/13/22]]</f>
        <v>1.4668122225675357</v>
      </c>
    </row>
    <row r="3715" spans="1:18" x14ac:dyDescent="0.2">
      <c r="A3715" s="179" t="s">
        <v>158</v>
      </c>
      <c r="B3715" s="179" t="s">
        <v>683</v>
      </c>
      <c r="C3715" s="179" t="s">
        <v>364</v>
      </c>
      <c r="D3715" s="179" t="s">
        <v>184</v>
      </c>
      <c r="E3715" s="179" t="s">
        <v>787</v>
      </c>
      <c r="F3715" s="37">
        <v>147.44999999999999</v>
      </c>
      <c r="G3715" s="179">
        <v>1</v>
      </c>
      <c r="H3715" s="179">
        <v>1</v>
      </c>
      <c r="I3715" s="37">
        <f>Table1[[#This Row],[SumOfPaid]]*Table1[[#This Row],[Actuarial Factor 6/13/22]]</f>
        <v>183.56583150097953</v>
      </c>
      <c r="J3715" s="33">
        <v>1.2449361241165109</v>
      </c>
      <c r="K3715" s="180" t="s">
        <v>274</v>
      </c>
      <c r="L3715" s="180" t="s">
        <v>805</v>
      </c>
      <c r="M3715" s="181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15" s="181" t="str">
        <f>IFERROR(IF(Table1[[#This Row],[Medicare Rate in CR]]&gt;0,"Y","N"),"N")</f>
        <v>Y</v>
      </c>
      <c r="O3715" s="40">
        <f>Table1[[#This Row],[Medicare Rate in CR]]*Table1[[#This Row],[SumOfUnits]]*Table1[[#This Row],[Actuarial Factor 6/13/22]]</f>
        <v>199.87449472690585</v>
      </c>
      <c r="P371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199.87449472690585</v>
      </c>
      <c r="Q3715" s="40">
        <f>Table1[[#This Row],[Trended Medicare Pricing for all RHCs]]-Table1[[#This Row],[SumOfSFY23 Estimated Payment 6/13/2022]]</f>
        <v>16.308663225926324</v>
      </c>
      <c r="R3715" s="181">
        <f>Table1[[#This Row],[SumOfUnits]]*Table1[[#This Row],[Actuarial Factor 6/13/22]]</f>
        <v>1.2449361241165109</v>
      </c>
    </row>
    <row r="3716" spans="1:18" x14ac:dyDescent="0.2">
      <c r="A3716" s="179" t="s">
        <v>158</v>
      </c>
      <c r="B3716" s="179" t="s">
        <v>683</v>
      </c>
      <c r="C3716" s="179" t="s">
        <v>249</v>
      </c>
      <c r="D3716" s="179" t="s">
        <v>184</v>
      </c>
      <c r="E3716" s="179" t="s">
        <v>792</v>
      </c>
      <c r="F3716" s="37">
        <v>1345.2400000000002</v>
      </c>
      <c r="G3716" s="179">
        <v>10</v>
      </c>
      <c r="H3716" s="179">
        <v>10</v>
      </c>
      <c r="I3716" s="37">
        <f>Table1[[#This Row],[SumOfPaid]]*Table1[[#This Row],[Actuarial Factor 6/13/22]]</f>
        <v>2045.7402464680306</v>
      </c>
      <c r="J3716" s="33">
        <v>1.5207251096220973</v>
      </c>
      <c r="K3716" s="180" t="s">
        <v>274</v>
      </c>
      <c r="L3716" s="180" t="s">
        <v>805</v>
      </c>
      <c r="M3716" s="181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16" s="181" t="str">
        <f>IFERROR(IF(Table1[[#This Row],[Medicare Rate in CR]]&gt;0,"Y","N"),"N")</f>
        <v>Y</v>
      </c>
      <c r="O3716" s="40">
        <f>Table1[[#This Row],[Medicare Rate in CR]]*Table1[[#This Row],[SumOfUnits]]*Table1[[#This Row],[Actuarial Factor 6/13/22]]</f>
        <v>2441.5241634982772</v>
      </c>
      <c r="P371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2441.5241634982772</v>
      </c>
      <c r="Q3716" s="40">
        <f>Table1[[#This Row],[Trended Medicare Pricing for all RHCs]]-Table1[[#This Row],[SumOfSFY23 Estimated Payment 6/13/2022]]</f>
        <v>395.78391703024658</v>
      </c>
      <c r="R3716" s="181">
        <f>Table1[[#This Row],[SumOfUnits]]*Table1[[#This Row],[Actuarial Factor 6/13/22]]</f>
        <v>15.207251096220972</v>
      </c>
    </row>
    <row r="3717" spans="1:18" x14ac:dyDescent="0.2">
      <c r="A3717" s="179" t="s">
        <v>158</v>
      </c>
      <c r="B3717" s="179" t="s">
        <v>683</v>
      </c>
      <c r="C3717" s="179" t="s">
        <v>249</v>
      </c>
      <c r="D3717" s="179" t="s">
        <v>184</v>
      </c>
      <c r="E3717" s="179" t="s">
        <v>786</v>
      </c>
      <c r="F3717" s="37">
        <v>66919.139999999985</v>
      </c>
      <c r="G3717" s="179">
        <v>456</v>
      </c>
      <c r="H3717" s="179">
        <v>456</v>
      </c>
      <c r="I3717" s="37">
        <f>Table1[[#This Row],[SumOfPaid]]*Table1[[#This Row],[Actuarial Factor 6/13/22]]</f>
        <v>101862.84119927869</v>
      </c>
      <c r="J3717" s="33">
        <v>1.5221779777695694</v>
      </c>
      <c r="K3717" s="180" t="s">
        <v>274</v>
      </c>
      <c r="L3717" s="180" t="s">
        <v>805</v>
      </c>
      <c r="M3717" s="181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17" s="181" t="str">
        <f>IFERROR(IF(Table1[[#This Row],[Medicare Rate in CR]]&gt;0,"Y","N"),"N")</f>
        <v>Y</v>
      </c>
      <c r="O3717" s="40">
        <f>Table1[[#This Row],[Medicare Rate in CR]]*Table1[[#This Row],[SumOfUnits]]*Table1[[#This Row],[Actuarial Factor 6/13/22]]</f>
        <v>111439.8674948924</v>
      </c>
      <c r="P371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111439.8674948924</v>
      </c>
      <c r="Q3717" s="40">
        <f>Table1[[#This Row],[Trended Medicare Pricing for all RHCs]]-Table1[[#This Row],[SumOfSFY23 Estimated Payment 6/13/2022]]</f>
        <v>9577.0262956137158</v>
      </c>
      <c r="R3717" s="181">
        <f>Table1[[#This Row],[SumOfUnits]]*Table1[[#This Row],[Actuarial Factor 6/13/22]]</f>
        <v>694.11315786292369</v>
      </c>
    </row>
    <row r="3718" spans="1:18" x14ac:dyDescent="0.2">
      <c r="A3718" s="179" t="s">
        <v>158</v>
      </c>
      <c r="B3718" s="179" t="s">
        <v>683</v>
      </c>
      <c r="C3718" s="179" t="s">
        <v>249</v>
      </c>
      <c r="D3718" s="179" t="s">
        <v>184</v>
      </c>
      <c r="E3718" s="179" t="s">
        <v>790</v>
      </c>
      <c r="F3718" s="37">
        <v>14797.800000000001</v>
      </c>
      <c r="G3718" s="179">
        <v>105</v>
      </c>
      <c r="H3718" s="179">
        <v>105</v>
      </c>
      <c r="I3718" s="37">
        <f>Table1[[#This Row],[SumOfPaid]]*Table1[[#This Row],[Actuarial Factor 6/13/22]]</f>
        <v>33104.978543516532</v>
      </c>
      <c r="J3718" s="33">
        <v>2.2371554246926251</v>
      </c>
      <c r="K3718" s="180" t="s">
        <v>274</v>
      </c>
      <c r="L3718" s="180" t="s">
        <v>805</v>
      </c>
      <c r="M3718" s="181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18" s="181" t="str">
        <f>IFERROR(IF(Table1[[#This Row],[Medicare Rate in CR]]&gt;0,"Y","N"),"N")</f>
        <v>Y</v>
      </c>
      <c r="O3718" s="40">
        <f>Table1[[#This Row],[Medicare Rate in CR]]*Table1[[#This Row],[SumOfUnits]]*Table1[[#This Row],[Actuarial Factor 6/13/22]]</f>
        <v>37713.4068606121</v>
      </c>
      <c r="P371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37713.4068606121</v>
      </c>
      <c r="Q3718" s="40">
        <f>Table1[[#This Row],[Trended Medicare Pricing for all RHCs]]-Table1[[#This Row],[SumOfSFY23 Estimated Payment 6/13/2022]]</f>
        <v>4608.4283170955678</v>
      </c>
      <c r="R3718" s="181">
        <f>Table1[[#This Row],[SumOfUnits]]*Table1[[#This Row],[Actuarial Factor 6/13/22]]</f>
        <v>234.90131959272563</v>
      </c>
    </row>
    <row r="3719" spans="1:18" x14ac:dyDescent="0.2">
      <c r="A3719" s="179" t="s">
        <v>158</v>
      </c>
      <c r="B3719" s="179" t="s">
        <v>683</v>
      </c>
      <c r="C3719" s="179" t="s">
        <v>249</v>
      </c>
      <c r="D3719" s="179" t="s">
        <v>184</v>
      </c>
      <c r="E3719" s="179" t="s">
        <v>793</v>
      </c>
      <c r="F3719" s="37">
        <v>294.89999999999998</v>
      </c>
      <c r="G3719" s="179">
        <v>2</v>
      </c>
      <c r="H3719" s="179">
        <v>2</v>
      </c>
      <c r="I3719" s="37">
        <f>Table1[[#This Row],[SumOfPaid]]*Table1[[#This Row],[Actuarial Factor 6/13/22]]</f>
        <v>659.73713474185513</v>
      </c>
      <c r="J3719" s="33">
        <v>2.2371554246926251</v>
      </c>
      <c r="K3719" s="180" t="s">
        <v>274</v>
      </c>
      <c r="L3719" s="180" t="s">
        <v>805</v>
      </c>
      <c r="M3719" s="181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19" s="181" t="str">
        <f>IFERROR(IF(Table1[[#This Row],[Medicare Rate in CR]]&gt;0,"Y","N"),"N")</f>
        <v>Y</v>
      </c>
      <c r="O3719" s="40">
        <f>Table1[[#This Row],[Medicare Rate in CR]]*Table1[[#This Row],[SumOfUnits]]*Table1[[#This Row],[Actuarial Factor 6/13/22]]</f>
        <v>718.35060686880195</v>
      </c>
      <c r="P371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718.35060686880195</v>
      </c>
      <c r="Q3719" s="40">
        <f>Table1[[#This Row],[Trended Medicare Pricing for all RHCs]]-Table1[[#This Row],[SumOfSFY23 Estimated Payment 6/13/2022]]</f>
        <v>58.613472126946817</v>
      </c>
      <c r="R3719" s="181">
        <f>Table1[[#This Row],[SumOfUnits]]*Table1[[#This Row],[Actuarial Factor 6/13/22]]</f>
        <v>4.4743108493852501</v>
      </c>
    </row>
    <row r="3720" spans="1:18" x14ac:dyDescent="0.2">
      <c r="A3720" s="179" t="s">
        <v>158</v>
      </c>
      <c r="B3720" s="179" t="s">
        <v>683</v>
      </c>
      <c r="C3720" s="179" t="s">
        <v>249</v>
      </c>
      <c r="D3720" s="179" t="s">
        <v>184</v>
      </c>
      <c r="E3720" s="179" t="s">
        <v>789</v>
      </c>
      <c r="F3720" s="37">
        <v>86653.119999999981</v>
      </c>
      <c r="G3720" s="179">
        <v>595</v>
      </c>
      <c r="H3720" s="179">
        <v>595</v>
      </c>
      <c r="I3720" s="37">
        <f>Table1[[#This Row],[SumOfPaid]]*Table1[[#This Row],[Actuarial Factor 6/13/22]]</f>
        <v>134483.31913562934</v>
      </c>
      <c r="J3720" s="33">
        <v>1.551973190759079</v>
      </c>
      <c r="K3720" s="180" t="s">
        <v>274</v>
      </c>
      <c r="L3720" s="180" t="s">
        <v>805</v>
      </c>
      <c r="M3720" s="181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20" s="181" t="str">
        <f>IFERROR(IF(Table1[[#This Row],[Medicare Rate in CR]]&gt;0,"Y","N"),"N")</f>
        <v>Y</v>
      </c>
      <c r="O3720" s="40">
        <f>Table1[[#This Row],[Medicare Rate in CR]]*Table1[[#This Row],[SumOfUnits]]*Table1[[#This Row],[Actuarial Factor 6/13/22]]</f>
        <v>148255.73098694024</v>
      </c>
      <c r="P372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148255.73098694024</v>
      </c>
      <c r="Q3720" s="40">
        <f>Table1[[#This Row],[Trended Medicare Pricing for all RHCs]]-Table1[[#This Row],[SumOfSFY23 Estimated Payment 6/13/2022]]</f>
        <v>13772.411851310899</v>
      </c>
      <c r="R3720" s="181">
        <f>Table1[[#This Row],[SumOfUnits]]*Table1[[#This Row],[Actuarial Factor 6/13/22]]</f>
        <v>923.42404850165201</v>
      </c>
    </row>
    <row r="3721" spans="1:18" x14ac:dyDescent="0.2">
      <c r="A3721" s="179" t="s">
        <v>158</v>
      </c>
      <c r="B3721" s="179" t="s">
        <v>683</v>
      </c>
      <c r="C3721" s="179" t="s">
        <v>249</v>
      </c>
      <c r="D3721" s="179" t="s">
        <v>184</v>
      </c>
      <c r="E3721" s="179" t="s">
        <v>791</v>
      </c>
      <c r="F3721" s="37">
        <v>5282.5700000000006</v>
      </c>
      <c r="G3721" s="179">
        <v>37</v>
      </c>
      <c r="H3721" s="179">
        <v>37</v>
      </c>
      <c r="I3721" s="37">
        <f>Table1[[#This Row],[SumOfPaid]]*Table1[[#This Row],[Actuarial Factor 6/13/22]]</f>
        <v>8750.9494748900142</v>
      </c>
      <c r="J3721" s="33">
        <v>1.6565704713595868</v>
      </c>
      <c r="K3721" s="180" t="s">
        <v>274</v>
      </c>
      <c r="L3721" s="180" t="s">
        <v>805</v>
      </c>
      <c r="M3721" s="181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21" s="181" t="str">
        <f>IFERROR(IF(Table1[[#This Row],[Medicare Rate in CR]]&gt;0,"Y","N"),"N")</f>
        <v>Y</v>
      </c>
      <c r="O3721" s="40">
        <f>Table1[[#This Row],[Medicare Rate in CR]]*Table1[[#This Row],[SumOfUnits]]*Table1[[#This Row],[Actuarial Factor 6/13/22]]</f>
        <v>9840.6083995409226</v>
      </c>
      <c r="P372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9840.6083995409226</v>
      </c>
      <c r="Q3721" s="40">
        <f>Table1[[#This Row],[Trended Medicare Pricing for all RHCs]]-Table1[[#This Row],[SumOfSFY23 Estimated Payment 6/13/2022]]</f>
        <v>1089.6589246509084</v>
      </c>
      <c r="R3721" s="181">
        <f>Table1[[#This Row],[SumOfUnits]]*Table1[[#This Row],[Actuarial Factor 6/13/22]]</f>
        <v>61.293107440304709</v>
      </c>
    </row>
    <row r="3722" spans="1:18" x14ac:dyDescent="0.2">
      <c r="A3722" s="179" t="s">
        <v>158</v>
      </c>
      <c r="B3722" s="179" t="s">
        <v>683</v>
      </c>
      <c r="C3722" s="179" t="s">
        <v>249</v>
      </c>
      <c r="D3722" s="179" t="s">
        <v>184</v>
      </c>
      <c r="E3722" s="179" t="s">
        <v>788</v>
      </c>
      <c r="F3722" s="37">
        <v>10241.25</v>
      </c>
      <c r="G3722" s="179">
        <v>69</v>
      </c>
      <c r="H3722" s="179">
        <v>69</v>
      </c>
      <c r="I3722" s="37">
        <f>Table1[[#This Row],[SumOfPaid]]*Table1[[#This Row],[Actuarial Factor 6/13/22]]</f>
        <v>20629.159061360009</v>
      </c>
      <c r="J3722" s="33">
        <v>2.0143204258620782</v>
      </c>
      <c r="K3722" s="180" t="s">
        <v>274</v>
      </c>
      <c r="L3722" s="180" t="s">
        <v>805</v>
      </c>
      <c r="M3722" s="181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22" s="181" t="str">
        <f>IFERROR(IF(Table1[[#This Row],[Medicare Rate in CR]]&gt;0,"Y","N"),"N")</f>
        <v>Y</v>
      </c>
      <c r="O3722" s="40">
        <f>Table1[[#This Row],[Medicare Rate in CR]]*Table1[[#This Row],[SumOfUnits]]*Table1[[#This Row],[Actuarial Factor 6/13/22]]</f>
        <v>22314.540961678809</v>
      </c>
      <c r="P372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22314.540961678809</v>
      </c>
      <c r="Q3722" s="40">
        <f>Table1[[#This Row],[Trended Medicare Pricing for all RHCs]]-Table1[[#This Row],[SumOfSFY23 Estimated Payment 6/13/2022]]</f>
        <v>1685.3819003188</v>
      </c>
      <c r="R3722" s="181">
        <f>Table1[[#This Row],[SumOfUnits]]*Table1[[#This Row],[Actuarial Factor 6/13/22]]</f>
        <v>138.98810938448338</v>
      </c>
    </row>
    <row r="3723" spans="1:18" x14ac:dyDescent="0.2">
      <c r="A3723" s="179" t="s">
        <v>158</v>
      </c>
      <c r="B3723" s="179" t="s">
        <v>683</v>
      </c>
      <c r="C3723" s="179" t="s">
        <v>249</v>
      </c>
      <c r="D3723" s="179" t="s">
        <v>184</v>
      </c>
      <c r="E3723" s="179" t="s">
        <v>787</v>
      </c>
      <c r="F3723" s="37">
        <v>19335.64</v>
      </c>
      <c r="G3723" s="179">
        <v>131</v>
      </c>
      <c r="H3723" s="179">
        <v>131</v>
      </c>
      <c r="I3723" s="37">
        <f>Table1[[#This Row],[SumOfPaid]]*Table1[[#This Row],[Actuarial Factor 6/13/22]]</f>
        <v>24162.3189801476</v>
      </c>
      <c r="J3723" s="33">
        <v>1.2496260263506975</v>
      </c>
      <c r="K3723" s="180" t="s">
        <v>274</v>
      </c>
      <c r="L3723" s="180" t="s">
        <v>805</v>
      </c>
      <c r="M3723" s="181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23" s="181" t="str">
        <f>IFERROR(IF(Table1[[#This Row],[Medicare Rate in CR]]&gt;0,"Y","N"),"N")</f>
        <v>Y</v>
      </c>
      <c r="O3723" s="40">
        <f>Table1[[#This Row],[Medicare Rate in CR]]*Table1[[#This Row],[SumOfUnits]]*Table1[[#This Row],[Actuarial Factor 6/13/22]]</f>
        <v>26282.197067509191</v>
      </c>
      <c r="P372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26282.197067509191</v>
      </c>
      <c r="Q3723" s="40">
        <f>Table1[[#This Row],[Trended Medicare Pricing for all RHCs]]-Table1[[#This Row],[SumOfSFY23 Estimated Payment 6/13/2022]]</f>
        <v>2119.8780873615906</v>
      </c>
      <c r="R3723" s="181">
        <f>Table1[[#This Row],[SumOfUnits]]*Table1[[#This Row],[Actuarial Factor 6/13/22]]</f>
        <v>163.70100945194139</v>
      </c>
    </row>
    <row r="3724" spans="1:18" x14ac:dyDescent="0.2">
      <c r="A3724" s="179" t="s">
        <v>158</v>
      </c>
      <c r="B3724" s="179" t="s">
        <v>683</v>
      </c>
      <c r="C3724" s="179" t="s">
        <v>249</v>
      </c>
      <c r="D3724" s="179" t="s">
        <v>2</v>
      </c>
      <c r="E3724" s="179" t="s">
        <v>801</v>
      </c>
      <c r="F3724" s="37">
        <v>297.7</v>
      </c>
      <c r="G3724" s="179">
        <v>2</v>
      </c>
      <c r="H3724" s="179">
        <v>2</v>
      </c>
      <c r="I3724" s="37">
        <f>Table1[[#This Row],[SumOfPaid]]*Table1[[#This Row],[Actuarial Factor 6/13/22]]</f>
        <v>413.23068389079333</v>
      </c>
      <c r="J3724" s="33">
        <v>1.388077540781973</v>
      </c>
      <c r="K3724" s="180" t="s">
        <v>274</v>
      </c>
      <c r="L3724" s="180" t="s">
        <v>805</v>
      </c>
      <c r="M3724" s="181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24" s="181" t="str">
        <f>IFERROR(IF(Table1[[#This Row],[Medicare Rate in CR]]&gt;0,"Y","N"),"N")</f>
        <v>Y</v>
      </c>
      <c r="O3724" s="40">
        <f>Table1[[#This Row],[Medicare Rate in CR]]*Table1[[#This Row],[SumOfUnits]]*Table1[[#This Row],[Actuarial Factor 6/13/22]]</f>
        <v>445.71169834509158</v>
      </c>
      <c r="P372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445.71169834509158</v>
      </c>
      <c r="Q3724" s="40">
        <f>Table1[[#This Row],[Trended Medicare Pricing for all RHCs]]-Table1[[#This Row],[SumOfSFY23 Estimated Payment 6/13/2022]]</f>
        <v>32.481014454298247</v>
      </c>
      <c r="R3724" s="181">
        <f>Table1[[#This Row],[SumOfUnits]]*Table1[[#This Row],[Actuarial Factor 6/13/22]]</f>
        <v>2.776155081563946</v>
      </c>
    </row>
    <row r="3725" spans="1:18" x14ac:dyDescent="0.2">
      <c r="A3725" s="179" t="s">
        <v>158</v>
      </c>
      <c r="B3725" s="179" t="s">
        <v>683</v>
      </c>
      <c r="C3725" s="179" t="s">
        <v>249</v>
      </c>
      <c r="D3725" s="179" t="s">
        <v>2</v>
      </c>
      <c r="E3725" s="179" t="s">
        <v>800</v>
      </c>
      <c r="F3725" s="37">
        <v>890.3</v>
      </c>
      <c r="G3725" s="179">
        <v>6</v>
      </c>
      <c r="H3725" s="179">
        <v>6</v>
      </c>
      <c r="I3725" s="37">
        <f>Table1[[#This Row],[SumOfPaid]]*Table1[[#This Row],[Actuarial Factor 6/13/22]]</f>
        <v>1163.8534211712947</v>
      </c>
      <c r="J3725" s="33">
        <v>1.307259823847349</v>
      </c>
      <c r="K3725" s="180" t="s">
        <v>274</v>
      </c>
      <c r="L3725" s="180" t="s">
        <v>805</v>
      </c>
      <c r="M3725" s="181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25" s="181" t="str">
        <f>IFERROR(IF(Table1[[#This Row],[Medicare Rate in CR]]&gt;0,"Y","N"),"N")</f>
        <v>Y</v>
      </c>
      <c r="O3725" s="40">
        <f>Table1[[#This Row],[Medicare Rate in CR]]*Table1[[#This Row],[SumOfUnits]]*Table1[[#This Row],[Actuarial Factor 6/13/22]]</f>
        <v>1259.2833883121514</v>
      </c>
      <c r="P372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1259.2833883121514</v>
      </c>
      <c r="Q3725" s="40">
        <f>Table1[[#This Row],[Trended Medicare Pricing for all RHCs]]-Table1[[#This Row],[SumOfSFY23 Estimated Payment 6/13/2022]]</f>
        <v>95.429967140856661</v>
      </c>
      <c r="R3725" s="181">
        <f>Table1[[#This Row],[SumOfUnits]]*Table1[[#This Row],[Actuarial Factor 6/13/22]]</f>
        <v>7.8435589430840942</v>
      </c>
    </row>
    <row r="3726" spans="1:18" x14ac:dyDescent="0.2">
      <c r="A3726" s="179" t="s">
        <v>158</v>
      </c>
      <c r="B3726" s="179" t="s">
        <v>683</v>
      </c>
      <c r="C3726" s="179" t="s">
        <v>249</v>
      </c>
      <c r="D3726" s="179" t="s">
        <v>2</v>
      </c>
      <c r="E3726" s="179" t="s">
        <v>798</v>
      </c>
      <c r="F3726" s="37">
        <v>147.44999999999999</v>
      </c>
      <c r="G3726" s="179">
        <v>1</v>
      </c>
      <c r="H3726" s="179">
        <v>1</v>
      </c>
      <c r="I3726" s="37">
        <f>Table1[[#This Row],[SumOfPaid]]*Table1[[#This Row],[Actuarial Factor 6/13/22]]</f>
        <v>213.84611891476166</v>
      </c>
      <c r="J3726" s="33">
        <v>1.4502958217345654</v>
      </c>
      <c r="K3726" s="180" t="s">
        <v>274</v>
      </c>
      <c r="L3726" s="180" t="s">
        <v>805</v>
      </c>
      <c r="M3726" s="181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26" s="181" t="str">
        <f>IFERROR(IF(Table1[[#This Row],[Medicare Rate in CR]]&gt;0,"Y","N"),"N")</f>
        <v>Y</v>
      </c>
      <c r="O3726" s="40">
        <f>Table1[[#This Row],[Medicare Rate in CR]]*Table1[[#This Row],[SumOfUnits]]*Table1[[#This Row],[Actuarial Factor 6/13/22]]</f>
        <v>232.8449941794845</v>
      </c>
      <c r="P372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232.8449941794845</v>
      </c>
      <c r="Q3726" s="40">
        <f>Table1[[#This Row],[Trended Medicare Pricing for all RHCs]]-Table1[[#This Row],[SumOfSFY23 Estimated Payment 6/13/2022]]</f>
        <v>18.998875264722841</v>
      </c>
      <c r="R3726" s="181">
        <f>Table1[[#This Row],[SumOfUnits]]*Table1[[#This Row],[Actuarial Factor 6/13/22]]</f>
        <v>1.4502958217345654</v>
      </c>
    </row>
    <row r="3727" spans="1:18" x14ac:dyDescent="0.2">
      <c r="A3727" s="179" t="s">
        <v>158</v>
      </c>
      <c r="B3727" s="179" t="s">
        <v>683</v>
      </c>
      <c r="C3727" s="179" t="s">
        <v>249</v>
      </c>
      <c r="D3727" s="179" t="s">
        <v>2</v>
      </c>
      <c r="E3727" s="179" t="s">
        <v>799</v>
      </c>
      <c r="F3727" s="37">
        <v>2963.4799999999996</v>
      </c>
      <c r="G3727" s="179">
        <v>21</v>
      </c>
      <c r="H3727" s="179">
        <v>21</v>
      </c>
      <c r="I3727" s="37">
        <f>Table1[[#This Row],[SumOfPaid]]*Table1[[#This Row],[Actuarial Factor 6/13/22]]</f>
        <v>3372.427670778417</v>
      </c>
      <c r="J3727" s="33">
        <v>1.1379957586278353</v>
      </c>
      <c r="K3727" s="180" t="s">
        <v>274</v>
      </c>
      <c r="L3727" s="180" t="s">
        <v>805</v>
      </c>
      <c r="M3727" s="181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27" s="181" t="str">
        <f>IFERROR(IF(Table1[[#This Row],[Medicare Rate in CR]]&gt;0,"Y","N"),"N")</f>
        <v>Y</v>
      </c>
      <c r="O3727" s="40">
        <f>Table1[[#This Row],[Medicare Rate in CR]]*Table1[[#This Row],[SumOfUnits]]*Table1[[#This Row],[Actuarial Factor 6/13/22]]</f>
        <v>3836.8096000016785</v>
      </c>
      <c r="P372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3836.8096000016785</v>
      </c>
      <c r="Q3727" s="40">
        <f>Table1[[#This Row],[Trended Medicare Pricing for all RHCs]]-Table1[[#This Row],[SumOfSFY23 Estimated Payment 6/13/2022]]</f>
        <v>464.38192922326152</v>
      </c>
      <c r="R3727" s="181">
        <f>Table1[[#This Row],[SumOfUnits]]*Table1[[#This Row],[Actuarial Factor 6/13/22]]</f>
        <v>23.897910931184541</v>
      </c>
    </row>
    <row r="3728" spans="1:18" x14ac:dyDescent="0.2">
      <c r="A3728" s="179" t="s">
        <v>158</v>
      </c>
      <c r="B3728" s="179" t="s">
        <v>683</v>
      </c>
      <c r="C3728" s="179" t="s">
        <v>249</v>
      </c>
      <c r="D3728" s="179" t="s">
        <v>185</v>
      </c>
      <c r="E3728" s="179" t="s">
        <v>794</v>
      </c>
      <c r="F3728" s="37">
        <v>589.79999999999995</v>
      </c>
      <c r="G3728" s="179">
        <v>4</v>
      </c>
      <c r="H3728" s="179">
        <v>4</v>
      </c>
      <c r="I3728" s="37">
        <f>Table1[[#This Row],[SumOfPaid]]*Table1[[#This Row],[Actuarial Factor 6/13/22]]</f>
        <v>642.63862188028827</v>
      </c>
      <c r="J3728" s="33">
        <v>1.0895873548326354</v>
      </c>
      <c r="K3728" s="180" t="s">
        <v>274</v>
      </c>
      <c r="L3728" s="180" t="s">
        <v>805</v>
      </c>
      <c r="M3728" s="181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28" s="181" t="str">
        <f>IFERROR(IF(Table1[[#This Row],[Medicare Rate in CR]]&gt;0,"Y","N"),"N")</f>
        <v>Y</v>
      </c>
      <c r="O3728" s="40">
        <f>Table1[[#This Row],[Medicare Rate in CR]]*Table1[[#This Row],[SumOfUnits]]*Table1[[#This Row],[Actuarial Factor 6/13/22]]</f>
        <v>699.73299927351843</v>
      </c>
      <c r="P372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699.73299927351843</v>
      </c>
      <c r="Q3728" s="40">
        <f>Table1[[#This Row],[Trended Medicare Pricing for all RHCs]]-Table1[[#This Row],[SumOfSFY23 Estimated Payment 6/13/2022]]</f>
        <v>57.094377393230161</v>
      </c>
      <c r="R3728" s="181">
        <f>Table1[[#This Row],[SumOfUnits]]*Table1[[#This Row],[Actuarial Factor 6/13/22]]</f>
        <v>4.3583494193305414</v>
      </c>
    </row>
    <row r="3729" spans="1:18" x14ac:dyDescent="0.2">
      <c r="A3729" s="179" t="s">
        <v>158</v>
      </c>
      <c r="B3729" s="179" t="s">
        <v>683</v>
      </c>
      <c r="C3729" s="179" t="s">
        <v>249</v>
      </c>
      <c r="D3729" s="179" t="s">
        <v>185</v>
      </c>
      <c r="E3729" s="179" t="s">
        <v>607</v>
      </c>
      <c r="F3729" s="37">
        <v>147.44999999999999</v>
      </c>
      <c r="G3729" s="179">
        <v>1</v>
      </c>
      <c r="H3729" s="179">
        <v>1</v>
      </c>
      <c r="I3729" s="37">
        <f>Table1[[#This Row],[SumOfPaid]]*Table1[[#This Row],[Actuarial Factor 6/13/22]]</f>
        <v>222.98502173135785</v>
      </c>
      <c r="J3729" s="33">
        <v>1.5122754949566488</v>
      </c>
      <c r="K3729" s="180" t="s">
        <v>274</v>
      </c>
      <c r="L3729" s="180" t="s">
        <v>805</v>
      </c>
      <c r="M3729" s="181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29" s="181" t="str">
        <f>IFERROR(IF(Table1[[#This Row],[Medicare Rate in CR]]&gt;0,"Y","N"),"N")</f>
        <v>Y</v>
      </c>
      <c r="O3729" s="40">
        <f>Table1[[#This Row],[Medicare Rate in CR]]*Table1[[#This Row],[SumOfUnits]]*Table1[[#This Row],[Actuarial Factor 6/13/22]]</f>
        <v>242.79583071528998</v>
      </c>
      <c r="P372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242.79583071528998</v>
      </c>
      <c r="Q3729" s="40">
        <f>Table1[[#This Row],[Trended Medicare Pricing for all RHCs]]-Table1[[#This Row],[SumOfSFY23 Estimated Payment 6/13/2022]]</f>
        <v>19.810808983932134</v>
      </c>
      <c r="R3729" s="181">
        <f>Table1[[#This Row],[SumOfUnits]]*Table1[[#This Row],[Actuarial Factor 6/13/22]]</f>
        <v>1.5122754949566488</v>
      </c>
    </row>
    <row r="3730" spans="1:18" x14ac:dyDescent="0.2">
      <c r="A3730" s="179" t="s">
        <v>158</v>
      </c>
      <c r="B3730" s="179" t="s">
        <v>683</v>
      </c>
      <c r="C3730" s="179" t="s">
        <v>249</v>
      </c>
      <c r="D3730" s="179" t="s">
        <v>185</v>
      </c>
      <c r="E3730" s="179" t="s">
        <v>795</v>
      </c>
      <c r="F3730" s="37">
        <v>2466.2999999999997</v>
      </c>
      <c r="G3730" s="179">
        <v>20</v>
      </c>
      <c r="H3730" s="179">
        <v>20</v>
      </c>
      <c r="I3730" s="37">
        <f>Table1[[#This Row],[SumOfPaid]]*Table1[[#This Row],[Actuarial Factor 6/13/22]]</f>
        <v>2812.2679014403084</v>
      </c>
      <c r="J3730" s="33">
        <v>1.1402781094920766</v>
      </c>
      <c r="K3730" s="180" t="s">
        <v>274</v>
      </c>
      <c r="L3730" s="180" t="s">
        <v>805</v>
      </c>
      <c r="M3730" s="181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30" s="181" t="str">
        <f>IFERROR(IF(Table1[[#This Row],[Medicare Rate in CR]]&gt;0,"Y","N"),"N")</f>
        <v>Y</v>
      </c>
      <c r="O3730" s="40">
        <f>Table1[[#This Row],[Medicare Rate in CR]]*Table1[[#This Row],[SumOfUnits]]*Table1[[#This Row],[Actuarial Factor 6/13/22]]</f>
        <v>3661.4330095790583</v>
      </c>
      <c r="P373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3661.4330095790583</v>
      </c>
      <c r="Q3730" s="40">
        <f>Table1[[#This Row],[Trended Medicare Pricing for all RHCs]]-Table1[[#This Row],[SumOfSFY23 Estimated Payment 6/13/2022]]</f>
        <v>849.16510813874993</v>
      </c>
      <c r="R3730" s="181">
        <f>Table1[[#This Row],[SumOfUnits]]*Table1[[#This Row],[Actuarial Factor 6/13/22]]</f>
        <v>22.805562189841531</v>
      </c>
    </row>
    <row r="3731" spans="1:18" x14ac:dyDescent="0.2">
      <c r="A3731" s="179" t="s">
        <v>158</v>
      </c>
      <c r="B3731" s="179" t="s">
        <v>683</v>
      </c>
      <c r="C3731" s="179" t="s">
        <v>422</v>
      </c>
      <c r="D3731" s="179" t="s">
        <v>184</v>
      </c>
      <c r="E3731" s="179" t="s">
        <v>789</v>
      </c>
      <c r="F3731" s="37">
        <v>147.44999999999999</v>
      </c>
      <c r="G3731" s="179">
        <v>1</v>
      </c>
      <c r="H3731" s="179">
        <v>1</v>
      </c>
      <c r="I3731" s="37">
        <f>Table1[[#This Row],[SumOfPaid]]*Table1[[#This Row],[Actuarial Factor 6/13/22]]</f>
        <v>240.59178997202125</v>
      </c>
      <c r="J3731" s="33">
        <v>1.6316838926552815</v>
      </c>
      <c r="K3731" s="180" t="s">
        <v>274</v>
      </c>
      <c r="L3731" s="180" t="s">
        <v>805</v>
      </c>
      <c r="M3731" s="181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31" s="181" t="str">
        <f>IFERROR(IF(Table1[[#This Row],[Medicare Rate in CR]]&gt;0,"Y","N"),"N")</f>
        <v>Y</v>
      </c>
      <c r="O3731" s="40">
        <f>Table1[[#This Row],[Medicare Rate in CR]]*Table1[[#This Row],[SumOfUnits]]*Table1[[#This Row],[Actuarial Factor 6/13/22]]</f>
        <v>261.96684896580547</v>
      </c>
      <c r="P373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261.96684896580547</v>
      </c>
      <c r="Q3731" s="40">
        <f>Table1[[#This Row],[Trended Medicare Pricing for all RHCs]]-Table1[[#This Row],[SumOfSFY23 Estimated Payment 6/13/2022]]</f>
        <v>21.375058993784222</v>
      </c>
      <c r="R3731" s="181">
        <f>Table1[[#This Row],[SumOfUnits]]*Table1[[#This Row],[Actuarial Factor 6/13/22]]</f>
        <v>1.6316838926552815</v>
      </c>
    </row>
    <row r="3732" spans="1:18" x14ac:dyDescent="0.2">
      <c r="A3732" s="179" t="s">
        <v>158</v>
      </c>
      <c r="B3732" s="179" t="s">
        <v>683</v>
      </c>
      <c r="C3732" s="179" t="s">
        <v>192</v>
      </c>
      <c r="D3732" s="179" t="s">
        <v>184</v>
      </c>
      <c r="E3732" s="179" t="s">
        <v>786</v>
      </c>
      <c r="F3732" s="37">
        <v>147.44999999999999</v>
      </c>
      <c r="G3732" s="179">
        <v>1</v>
      </c>
      <c r="H3732" s="179">
        <v>1</v>
      </c>
      <c r="I3732" s="37">
        <f>Table1[[#This Row],[SumOfPaid]]*Table1[[#This Row],[Actuarial Factor 6/13/22]]</f>
        <v>193.21928697997237</v>
      </c>
      <c r="J3732" s="33">
        <v>1.3104054729058825</v>
      </c>
      <c r="K3732" s="180" t="s">
        <v>274</v>
      </c>
      <c r="L3732" s="180" t="s">
        <v>805</v>
      </c>
      <c r="M3732" s="181">
        <f>IFERROR(INDEX(FreeStand_MedicareCRs!E:E,MATCH(Table1[[#This Row],[Medicare Number]],FreeStand_MedicareCRs!A:A,0)),INDEX(HospitalBased_Mdcr_Rates!G:G,MATCH(Table1[[#This Row],[Medicare Number]],HospitalBased_Mdcr_Rates!E:E,0)))</f>
        <v>160.55000000000001</v>
      </c>
      <c r="N3732" s="181" t="str">
        <f>IFERROR(IF(Table1[[#This Row],[Medicare Rate in CR]]&gt;0,"Y","N"),"N")</f>
        <v>Y</v>
      </c>
      <c r="O3732" s="40">
        <f>Table1[[#This Row],[Medicare Rate in CR]]*Table1[[#This Row],[SumOfUnits]]*Table1[[#This Row],[Actuarial Factor 6/13/22]]</f>
        <v>210.38559867503946</v>
      </c>
      <c r="P373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210.38559867503946</v>
      </c>
      <c r="Q3732" s="40">
        <f>Table1[[#This Row],[Trended Medicare Pricing for all RHCs]]-Table1[[#This Row],[SumOfSFY23 Estimated Payment 6/13/2022]]</f>
        <v>17.166311695067094</v>
      </c>
      <c r="R3732" s="181">
        <f>Table1[[#This Row],[SumOfUnits]]*Table1[[#This Row],[Actuarial Factor 6/13/22]]</f>
        <v>1.3104054729058825</v>
      </c>
    </row>
    <row r="3733" spans="1:18" x14ac:dyDescent="0.2">
      <c r="A3733" s="179" t="s">
        <v>179</v>
      </c>
      <c r="B3733" s="179" t="s">
        <v>608</v>
      </c>
      <c r="C3733" s="179" t="s">
        <v>421</v>
      </c>
      <c r="D3733" s="179" t="s">
        <v>184</v>
      </c>
      <c r="E3733" s="179" t="s">
        <v>786</v>
      </c>
      <c r="F3733" s="37">
        <v>648.19000000000005</v>
      </c>
      <c r="G3733" s="179">
        <v>4</v>
      </c>
      <c r="H3733" s="179">
        <v>4</v>
      </c>
      <c r="I3733" s="37">
        <f>Table1[[#This Row],[SumOfPaid]]*Table1[[#This Row],[Actuarial Factor 6/13/22]]</f>
        <v>915.68238833471435</v>
      </c>
      <c r="J3733" s="33">
        <v>1.412675894930058</v>
      </c>
      <c r="K3733" s="180" t="s">
        <v>237</v>
      </c>
      <c r="L3733" s="180" t="s">
        <v>805</v>
      </c>
      <c r="M3733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33" s="181" t="str">
        <f>IFERROR(IF(Table1[[#This Row],[Medicare Rate in CR]]&gt;0,"Y","N"),"N")</f>
        <v>Y</v>
      </c>
      <c r="O3733" s="40">
        <f>Table1[[#This Row],[Medicare Rate in CR]]*Table1[[#This Row],[SumOfUnits]]*Table1[[#This Row],[Actuarial Factor 6/13/22]]</f>
        <v>913.49274069757269</v>
      </c>
      <c r="P373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913.49274069757269</v>
      </c>
      <c r="Q3733" s="40">
        <f>Table1[[#This Row],[Trended Medicare Pricing for all RHCs]]-Table1[[#This Row],[SumOfSFY23 Estimated Payment 6/13/2022]]</f>
        <v>-2.1896476371416611</v>
      </c>
      <c r="R3733" s="181">
        <f>Table1[[#This Row],[SumOfUnits]]*Table1[[#This Row],[Actuarial Factor 6/13/22]]</f>
        <v>5.6507035797202319</v>
      </c>
    </row>
    <row r="3734" spans="1:18" x14ac:dyDescent="0.2">
      <c r="A3734" s="179" t="s">
        <v>179</v>
      </c>
      <c r="B3734" s="179" t="s">
        <v>608</v>
      </c>
      <c r="C3734" s="179" t="s">
        <v>421</v>
      </c>
      <c r="D3734" s="179" t="s">
        <v>184</v>
      </c>
      <c r="E3734" s="179" t="s">
        <v>789</v>
      </c>
      <c r="F3734" s="37">
        <v>165.01</v>
      </c>
      <c r="G3734" s="179">
        <v>1</v>
      </c>
      <c r="H3734" s="179">
        <v>1</v>
      </c>
      <c r="I3734" s="37">
        <f>Table1[[#This Row],[SumOfPaid]]*Table1[[#This Row],[Actuarial Factor 6/13/22]]</f>
        <v>255.30538045185341</v>
      </c>
      <c r="J3734" s="33">
        <v>1.5472115656739194</v>
      </c>
      <c r="K3734" s="180" t="s">
        <v>237</v>
      </c>
      <c r="L3734" s="180" t="s">
        <v>805</v>
      </c>
      <c r="M3734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34" s="181" t="str">
        <f>IFERROR(IF(Table1[[#This Row],[Medicare Rate in CR]]&gt;0,"Y","N"),"N")</f>
        <v>Y</v>
      </c>
      <c r="O3734" s="40">
        <f>Table1[[#This Row],[Medicare Rate in CR]]*Table1[[#This Row],[SumOfUnits]]*Table1[[#This Row],[Actuarial Factor 6/13/22]]</f>
        <v>250.12222170684581</v>
      </c>
      <c r="P373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250.12222170684581</v>
      </c>
      <c r="Q3734" s="40">
        <f>Table1[[#This Row],[Trended Medicare Pricing for all RHCs]]-Table1[[#This Row],[SumOfSFY23 Estimated Payment 6/13/2022]]</f>
        <v>-5.1831587450076029</v>
      </c>
      <c r="R3734" s="181">
        <f>Table1[[#This Row],[SumOfUnits]]*Table1[[#This Row],[Actuarial Factor 6/13/22]]</f>
        <v>1.5472115656739194</v>
      </c>
    </row>
    <row r="3735" spans="1:18" x14ac:dyDescent="0.2">
      <c r="A3735" s="179" t="s">
        <v>179</v>
      </c>
      <c r="B3735" s="179" t="s">
        <v>608</v>
      </c>
      <c r="C3735" s="179" t="s">
        <v>421</v>
      </c>
      <c r="D3735" s="179" t="s">
        <v>184</v>
      </c>
      <c r="E3735" s="179" t="s">
        <v>791</v>
      </c>
      <c r="F3735" s="37">
        <v>322.12</v>
      </c>
      <c r="G3735" s="179">
        <v>2</v>
      </c>
      <c r="H3735" s="179">
        <v>2</v>
      </c>
      <c r="I3735" s="37">
        <f>Table1[[#This Row],[SumOfPaid]]*Table1[[#This Row],[Actuarial Factor 6/13/22]]</f>
        <v>526.04583850922825</v>
      </c>
      <c r="J3735" s="33">
        <v>1.6330741292351554</v>
      </c>
      <c r="K3735" s="180" t="s">
        <v>237</v>
      </c>
      <c r="L3735" s="180" t="s">
        <v>805</v>
      </c>
      <c r="M3735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35" s="181" t="str">
        <f>IFERROR(IF(Table1[[#This Row],[Medicare Rate in CR]]&gt;0,"Y","N"),"N")</f>
        <v>Y</v>
      </c>
      <c r="O3735" s="40">
        <f>Table1[[#This Row],[Medicare Rate in CR]]*Table1[[#This Row],[SumOfUnits]]*Table1[[#This Row],[Actuarial Factor 6/13/22]]</f>
        <v>528.00552746431038</v>
      </c>
      <c r="P373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528.00552746431038</v>
      </c>
      <c r="Q3735" s="40">
        <f>Table1[[#This Row],[Trended Medicare Pricing for all RHCs]]-Table1[[#This Row],[SumOfSFY23 Estimated Payment 6/13/2022]]</f>
        <v>1.9596889550821288</v>
      </c>
      <c r="R3735" s="181">
        <f>Table1[[#This Row],[SumOfUnits]]*Table1[[#This Row],[Actuarial Factor 6/13/22]]</f>
        <v>3.2661482584703108</v>
      </c>
    </row>
    <row r="3736" spans="1:18" x14ac:dyDescent="0.2">
      <c r="A3736" s="179" t="s">
        <v>179</v>
      </c>
      <c r="B3736" s="179" t="s">
        <v>608</v>
      </c>
      <c r="C3736" s="179" t="s">
        <v>421</v>
      </c>
      <c r="D3736" s="179" t="s">
        <v>184</v>
      </c>
      <c r="E3736" s="179" t="s">
        <v>787</v>
      </c>
      <c r="F3736" s="37">
        <v>813.2</v>
      </c>
      <c r="G3736" s="179">
        <v>5</v>
      </c>
      <c r="H3736" s="179">
        <v>5</v>
      </c>
      <c r="I3736" s="37">
        <f>Table1[[#This Row],[SumOfPaid]]*Table1[[#This Row],[Actuarial Factor 6/13/22]]</f>
        <v>1064.9218366921305</v>
      </c>
      <c r="J3736" s="33">
        <v>1.3095448065569728</v>
      </c>
      <c r="K3736" s="180" t="s">
        <v>237</v>
      </c>
      <c r="L3736" s="180" t="s">
        <v>805</v>
      </c>
      <c r="M3736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36" s="181" t="str">
        <f>IFERROR(IF(Table1[[#This Row],[Medicare Rate in CR]]&gt;0,"Y","N"),"N")</f>
        <v>Y</v>
      </c>
      <c r="O3736" s="40">
        <f>Table1[[#This Row],[Medicare Rate in CR]]*Table1[[#This Row],[SumOfUnits]]*Table1[[#This Row],[Actuarial Factor 6/13/22]]</f>
        <v>1058.5050671400011</v>
      </c>
      <c r="P373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1058.5050671400011</v>
      </c>
      <c r="Q3736" s="40">
        <f>Table1[[#This Row],[Trended Medicare Pricing for all RHCs]]-Table1[[#This Row],[SumOfSFY23 Estimated Payment 6/13/2022]]</f>
        <v>-6.4167695521293808</v>
      </c>
      <c r="R3736" s="181">
        <f>Table1[[#This Row],[SumOfUnits]]*Table1[[#This Row],[Actuarial Factor 6/13/22]]</f>
        <v>6.5477240327848643</v>
      </c>
    </row>
    <row r="3737" spans="1:18" x14ac:dyDescent="0.2">
      <c r="A3737" s="179" t="s">
        <v>179</v>
      </c>
      <c r="B3737" s="179" t="s">
        <v>608</v>
      </c>
      <c r="C3737" s="179" t="s">
        <v>426</v>
      </c>
      <c r="D3737" s="179" t="s">
        <v>184</v>
      </c>
      <c r="E3737" s="179" t="s">
        <v>792</v>
      </c>
      <c r="F3737" s="37">
        <v>650.28</v>
      </c>
      <c r="G3737" s="179">
        <v>4</v>
      </c>
      <c r="H3737" s="179">
        <v>4</v>
      </c>
      <c r="I3737" s="37">
        <f>Table1[[#This Row],[SumOfPaid]]*Table1[[#This Row],[Actuarial Factor 6/13/22]]</f>
        <v>1007.1342294639061</v>
      </c>
      <c r="J3737" s="33">
        <v>1.5487701135878484</v>
      </c>
      <c r="K3737" s="180" t="s">
        <v>237</v>
      </c>
      <c r="L3737" s="180" t="s">
        <v>805</v>
      </c>
      <c r="M3737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37" s="181" t="str">
        <f>IFERROR(IF(Table1[[#This Row],[Medicare Rate in CR]]&gt;0,"Y","N"),"N")</f>
        <v>Y</v>
      </c>
      <c r="O3737" s="40">
        <f>Table1[[#This Row],[Medicare Rate in CR]]*Table1[[#This Row],[SumOfUnits]]*Table1[[#This Row],[Actuarial Factor 6/13/22]]</f>
        <v>1001.4967062504463</v>
      </c>
      <c r="P373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1001.4967062504463</v>
      </c>
      <c r="Q3737" s="40">
        <f>Table1[[#This Row],[Trended Medicare Pricing for all RHCs]]-Table1[[#This Row],[SumOfSFY23 Estimated Payment 6/13/2022]]</f>
        <v>-5.6375232134597582</v>
      </c>
      <c r="R3737" s="181">
        <f>Table1[[#This Row],[SumOfUnits]]*Table1[[#This Row],[Actuarial Factor 6/13/22]]</f>
        <v>6.1950804543513938</v>
      </c>
    </row>
    <row r="3738" spans="1:18" x14ac:dyDescent="0.2">
      <c r="A3738" s="179" t="s">
        <v>179</v>
      </c>
      <c r="B3738" s="179" t="s">
        <v>608</v>
      </c>
      <c r="C3738" s="179" t="s">
        <v>426</v>
      </c>
      <c r="D3738" s="179" t="s">
        <v>184</v>
      </c>
      <c r="E3738" s="179" t="s">
        <v>786</v>
      </c>
      <c r="F3738" s="37">
        <v>822.6099999999999</v>
      </c>
      <c r="G3738" s="179">
        <v>5</v>
      </c>
      <c r="H3738" s="179">
        <v>5</v>
      </c>
      <c r="I3738" s="37">
        <f>Table1[[#This Row],[SumOfPaid]]*Table1[[#This Row],[Actuarial Factor 6/13/22]]</f>
        <v>1174.5930582453948</v>
      </c>
      <c r="J3738" s="33">
        <v>1.4278857031222509</v>
      </c>
      <c r="K3738" s="180" t="s">
        <v>237</v>
      </c>
      <c r="L3738" s="180" t="s">
        <v>805</v>
      </c>
      <c r="M3738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38" s="181" t="str">
        <f>IFERROR(IF(Table1[[#This Row],[Medicare Rate in CR]]&gt;0,"Y","N"),"N")</f>
        <v>Y</v>
      </c>
      <c r="O3738" s="40">
        <f>Table1[[#This Row],[Medicare Rate in CR]]*Table1[[#This Row],[SumOfUnits]]*Table1[[#This Row],[Actuarial Factor 6/13/22]]</f>
        <v>1154.1600138337153</v>
      </c>
      <c r="P373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1154.1600138337153</v>
      </c>
      <c r="Q3738" s="40">
        <f>Table1[[#This Row],[Trended Medicare Pricing for all RHCs]]-Table1[[#This Row],[SumOfSFY23 Estimated Payment 6/13/2022]]</f>
        <v>-20.433044411679475</v>
      </c>
      <c r="R3738" s="181">
        <f>Table1[[#This Row],[SumOfUnits]]*Table1[[#This Row],[Actuarial Factor 6/13/22]]</f>
        <v>7.1394285156112547</v>
      </c>
    </row>
    <row r="3739" spans="1:18" x14ac:dyDescent="0.2">
      <c r="A3739" s="179" t="s">
        <v>179</v>
      </c>
      <c r="B3739" s="179" t="s">
        <v>608</v>
      </c>
      <c r="C3739" s="179" t="s">
        <v>426</v>
      </c>
      <c r="D3739" s="179" t="s">
        <v>184</v>
      </c>
      <c r="E3739" s="179" t="s">
        <v>790</v>
      </c>
      <c r="F3739" s="37">
        <v>162.57</v>
      </c>
      <c r="G3739" s="179">
        <v>1</v>
      </c>
      <c r="H3739" s="179">
        <v>1</v>
      </c>
      <c r="I3739" s="37">
        <f>Table1[[#This Row],[SumOfPaid]]*Table1[[#This Row],[Actuarial Factor 6/13/22]]</f>
        <v>333.43864679084624</v>
      </c>
      <c r="J3739" s="33">
        <v>2.0510466063286352</v>
      </c>
      <c r="K3739" s="180" t="s">
        <v>237</v>
      </c>
      <c r="L3739" s="180" t="s">
        <v>805</v>
      </c>
      <c r="M3739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39" s="181" t="str">
        <f>IFERROR(IF(Table1[[#This Row],[Medicare Rate in CR]]&gt;0,"Y","N"),"N")</f>
        <v>Y</v>
      </c>
      <c r="O3739" s="40">
        <f>Table1[[#This Row],[Medicare Rate in CR]]*Table1[[#This Row],[SumOfUnits]]*Table1[[#This Row],[Actuarial Factor 6/13/22]]</f>
        <v>331.57219437908714</v>
      </c>
      <c r="P373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331.57219437908714</v>
      </c>
      <c r="Q3739" s="40">
        <f>Table1[[#This Row],[Trended Medicare Pricing for all RHCs]]-Table1[[#This Row],[SumOfSFY23 Estimated Payment 6/13/2022]]</f>
        <v>-1.8664524117590986</v>
      </c>
      <c r="R3739" s="181">
        <f>Table1[[#This Row],[SumOfUnits]]*Table1[[#This Row],[Actuarial Factor 6/13/22]]</f>
        <v>2.0510466063286352</v>
      </c>
    </row>
    <row r="3740" spans="1:18" x14ac:dyDescent="0.2">
      <c r="A3740" s="179" t="s">
        <v>179</v>
      </c>
      <c r="B3740" s="179" t="s">
        <v>608</v>
      </c>
      <c r="C3740" s="179" t="s">
        <v>426</v>
      </c>
      <c r="D3740" s="179" t="s">
        <v>184</v>
      </c>
      <c r="E3740" s="179" t="s">
        <v>789</v>
      </c>
      <c r="F3740" s="37">
        <v>1307.8799999999999</v>
      </c>
      <c r="G3740" s="179">
        <v>8</v>
      </c>
      <c r="H3740" s="179">
        <v>8</v>
      </c>
      <c r="I3740" s="37">
        <f>Table1[[#This Row],[SumOfPaid]]*Table1[[#This Row],[Actuarial Factor 6/13/22]]</f>
        <v>1984.0889477088226</v>
      </c>
      <c r="J3740" s="33">
        <v>1.5170267514671245</v>
      </c>
      <c r="K3740" s="180" t="s">
        <v>237</v>
      </c>
      <c r="L3740" s="180" t="s">
        <v>805</v>
      </c>
      <c r="M3740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40" s="181" t="str">
        <f>IFERROR(IF(Table1[[#This Row],[Medicare Rate in CR]]&gt;0,"Y","N"),"N")</f>
        <v>Y</v>
      </c>
      <c r="O3740" s="40">
        <f>Table1[[#This Row],[Medicare Rate in CR]]*Table1[[#This Row],[SumOfUnits]]*Table1[[#This Row],[Actuarial Factor 6/13/22]]</f>
        <v>1961.9403571374028</v>
      </c>
      <c r="P374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1961.9403571374028</v>
      </c>
      <c r="Q3740" s="40">
        <f>Table1[[#This Row],[Trended Medicare Pricing for all RHCs]]-Table1[[#This Row],[SumOfSFY23 Estimated Payment 6/13/2022]]</f>
        <v>-22.148590571419845</v>
      </c>
      <c r="R3740" s="181">
        <f>Table1[[#This Row],[SumOfUnits]]*Table1[[#This Row],[Actuarial Factor 6/13/22]]</f>
        <v>12.136214011736996</v>
      </c>
    </row>
    <row r="3741" spans="1:18" x14ac:dyDescent="0.2">
      <c r="A3741" s="179" t="s">
        <v>179</v>
      </c>
      <c r="B3741" s="179" t="s">
        <v>608</v>
      </c>
      <c r="C3741" s="179" t="s">
        <v>426</v>
      </c>
      <c r="D3741" s="179" t="s">
        <v>184</v>
      </c>
      <c r="E3741" s="179" t="s">
        <v>791</v>
      </c>
      <c r="F3741" s="37">
        <v>1972.8</v>
      </c>
      <c r="G3741" s="179">
        <v>12</v>
      </c>
      <c r="H3741" s="179">
        <v>12</v>
      </c>
      <c r="I3741" s="37">
        <f>Table1[[#This Row],[SumOfPaid]]*Table1[[#This Row],[Actuarial Factor 6/13/22]]</f>
        <v>3183.9764774111159</v>
      </c>
      <c r="J3741" s="33">
        <v>1.6139377926860887</v>
      </c>
      <c r="K3741" s="180" t="s">
        <v>237</v>
      </c>
      <c r="L3741" s="180" t="s">
        <v>805</v>
      </c>
      <c r="M3741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41" s="181" t="str">
        <f>IFERROR(IF(Table1[[#This Row],[Medicare Rate in CR]]&gt;0,"Y","N"),"N")</f>
        <v>Y</v>
      </c>
      <c r="O3741" s="40">
        <f>Table1[[#This Row],[Medicare Rate in CR]]*Table1[[#This Row],[SumOfUnits]]*Table1[[#This Row],[Actuarial Factor 6/13/22]]</f>
        <v>3130.9102027875974</v>
      </c>
      <c r="P374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3130.9102027875974</v>
      </c>
      <c r="Q3741" s="40">
        <f>Table1[[#This Row],[Trended Medicare Pricing for all RHCs]]-Table1[[#This Row],[SumOfSFY23 Estimated Payment 6/13/2022]]</f>
        <v>-53.066274623518439</v>
      </c>
      <c r="R3741" s="181">
        <f>Table1[[#This Row],[SumOfUnits]]*Table1[[#This Row],[Actuarial Factor 6/13/22]]</f>
        <v>19.367253512233063</v>
      </c>
    </row>
    <row r="3742" spans="1:18" x14ac:dyDescent="0.2">
      <c r="A3742" s="179" t="s">
        <v>179</v>
      </c>
      <c r="B3742" s="179" t="s">
        <v>608</v>
      </c>
      <c r="C3742" s="179" t="s">
        <v>426</v>
      </c>
      <c r="D3742" s="179" t="s">
        <v>184</v>
      </c>
      <c r="E3742" s="179" t="s">
        <v>788</v>
      </c>
      <c r="F3742" s="37">
        <v>162.57</v>
      </c>
      <c r="G3742" s="179">
        <v>1</v>
      </c>
      <c r="H3742" s="179">
        <v>1</v>
      </c>
      <c r="I3742" s="37">
        <f>Table1[[#This Row],[SumOfPaid]]*Table1[[#This Row],[Actuarial Factor 6/13/22]]</f>
        <v>354.31370676617615</v>
      </c>
      <c r="J3742" s="33">
        <v>2.179453200259434</v>
      </c>
      <c r="K3742" s="180" t="s">
        <v>237</v>
      </c>
      <c r="L3742" s="180" t="s">
        <v>805</v>
      </c>
      <c r="M3742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42" s="181" t="str">
        <f>IFERROR(IF(Table1[[#This Row],[Medicare Rate in CR]]&gt;0,"Y","N"),"N")</f>
        <v>Y</v>
      </c>
      <c r="O3742" s="40">
        <f>Table1[[#This Row],[Medicare Rate in CR]]*Table1[[#This Row],[SumOfUnits]]*Table1[[#This Row],[Actuarial Factor 6/13/22]]</f>
        <v>352.33040435394008</v>
      </c>
      <c r="P374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352.33040435394008</v>
      </c>
      <c r="Q3742" s="40">
        <f>Table1[[#This Row],[Trended Medicare Pricing for all RHCs]]-Table1[[#This Row],[SumOfSFY23 Estimated Payment 6/13/2022]]</f>
        <v>-1.9833024122360712</v>
      </c>
      <c r="R3742" s="181">
        <f>Table1[[#This Row],[SumOfUnits]]*Table1[[#This Row],[Actuarial Factor 6/13/22]]</f>
        <v>2.179453200259434</v>
      </c>
    </row>
    <row r="3743" spans="1:18" x14ac:dyDescent="0.2">
      <c r="A3743" s="179" t="s">
        <v>179</v>
      </c>
      <c r="B3743" s="179" t="s">
        <v>608</v>
      </c>
      <c r="C3743" s="179" t="s">
        <v>426</v>
      </c>
      <c r="D3743" s="179" t="s">
        <v>184</v>
      </c>
      <c r="E3743" s="179" t="s">
        <v>787</v>
      </c>
      <c r="F3743" s="37">
        <v>655.16</v>
      </c>
      <c r="G3743" s="179">
        <v>4</v>
      </c>
      <c r="H3743" s="179">
        <v>4</v>
      </c>
      <c r="I3743" s="37">
        <f>Table1[[#This Row],[SumOfPaid]]*Table1[[#This Row],[Actuarial Factor 6/13/22]]</f>
        <v>850.02944407133498</v>
      </c>
      <c r="J3743" s="33">
        <v>1.2974379450383646</v>
      </c>
      <c r="K3743" s="180" t="s">
        <v>237</v>
      </c>
      <c r="L3743" s="180" t="s">
        <v>805</v>
      </c>
      <c r="M3743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43" s="181" t="str">
        <f>IFERROR(IF(Table1[[#This Row],[Medicare Rate in CR]]&gt;0,"Y","N"),"N")</f>
        <v>Y</v>
      </c>
      <c r="O3743" s="40">
        <f>Table1[[#This Row],[Medicare Rate in CR]]*Table1[[#This Row],[SumOfUnits]]*Table1[[#This Row],[Actuarial Factor 6/13/22]]</f>
        <v>838.97527277960808</v>
      </c>
      <c r="P374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838.97527277960808</v>
      </c>
      <c r="Q3743" s="40">
        <f>Table1[[#This Row],[Trended Medicare Pricing for all RHCs]]-Table1[[#This Row],[SumOfSFY23 Estimated Payment 6/13/2022]]</f>
        <v>-11.054171291726902</v>
      </c>
      <c r="R3743" s="181">
        <f>Table1[[#This Row],[SumOfUnits]]*Table1[[#This Row],[Actuarial Factor 6/13/22]]</f>
        <v>5.1897517801534585</v>
      </c>
    </row>
    <row r="3744" spans="1:18" x14ac:dyDescent="0.2">
      <c r="A3744" s="179" t="s">
        <v>179</v>
      </c>
      <c r="B3744" s="179" t="s">
        <v>608</v>
      </c>
      <c r="C3744" s="179" t="s">
        <v>426</v>
      </c>
      <c r="D3744" s="179" t="s">
        <v>185</v>
      </c>
      <c r="E3744" s="179" t="s">
        <v>795</v>
      </c>
      <c r="F3744" s="37">
        <v>1948.52</v>
      </c>
      <c r="G3744" s="179">
        <v>12</v>
      </c>
      <c r="H3744" s="179">
        <v>12</v>
      </c>
      <c r="I3744" s="37">
        <f>Table1[[#This Row],[SumOfPaid]]*Table1[[#This Row],[Actuarial Factor 6/13/22]]</f>
        <v>2172.4853451451154</v>
      </c>
      <c r="J3744" s="33">
        <v>1.1149412606209408</v>
      </c>
      <c r="K3744" s="180" t="s">
        <v>237</v>
      </c>
      <c r="L3744" s="180" t="s">
        <v>805</v>
      </c>
      <c r="M3744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44" s="181" t="str">
        <f>IFERROR(IF(Table1[[#This Row],[Medicare Rate in CR]]&gt;0,"Y","N"),"N")</f>
        <v>Y</v>
      </c>
      <c r="O3744" s="40">
        <f>Table1[[#This Row],[Medicare Rate in CR]]*Table1[[#This Row],[SumOfUnits]]*Table1[[#This Row],[Actuarial Factor 6/13/22]]</f>
        <v>2162.8968503037754</v>
      </c>
      <c r="P374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2162.8968503037754</v>
      </c>
      <c r="Q3744" s="40">
        <f>Table1[[#This Row],[Trended Medicare Pricing for all RHCs]]-Table1[[#This Row],[SumOfSFY23 Estimated Payment 6/13/2022]]</f>
        <v>-9.5884948413399798</v>
      </c>
      <c r="R3744" s="181">
        <f>Table1[[#This Row],[SumOfUnits]]*Table1[[#This Row],[Actuarial Factor 6/13/22]]</f>
        <v>13.379295127451289</v>
      </c>
    </row>
    <row r="3745" spans="1:18" x14ac:dyDescent="0.2">
      <c r="A3745" s="179" t="s">
        <v>179</v>
      </c>
      <c r="B3745" s="179" t="s">
        <v>608</v>
      </c>
      <c r="C3745" s="179" t="s">
        <v>413</v>
      </c>
      <c r="D3745" s="179" t="s">
        <v>184</v>
      </c>
      <c r="E3745" s="179" t="s">
        <v>786</v>
      </c>
      <c r="F3745" s="37">
        <v>1463.1299999999997</v>
      </c>
      <c r="G3745" s="179">
        <v>9</v>
      </c>
      <c r="H3745" s="179">
        <v>9</v>
      </c>
      <c r="I3745" s="37">
        <f>Table1[[#This Row],[SumOfPaid]]*Table1[[#This Row],[Actuarial Factor 6/13/22]]</f>
        <v>2079.6899216176867</v>
      </c>
      <c r="J3745" s="33">
        <v>1.4213979083319235</v>
      </c>
      <c r="K3745" s="180" t="s">
        <v>237</v>
      </c>
      <c r="L3745" s="180" t="s">
        <v>805</v>
      </c>
      <c r="M3745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45" s="181" t="str">
        <f>IFERROR(IF(Table1[[#This Row],[Medicare Rate in CR]]&gt;0,"Y","N"),"N")</f>
        <v>Y</v>
      </c>
      <c r="O3745" s="40">
        <f>Table1[[#This Row],[Medicare Rate in CR]]*Table1[[#This Row],[SumOfUnits]]*Table1[[#This Row],[Actuarial Factor 6/13/22]]</f>
        <v>2068.048672748449</v>
      </c>
      <c r="P374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2068.048672748449</v>
      </c>
      <c r="Q3745" s="40">
        <f>Table1[[#This Row],[Trended Medicare Pricing for all RHCs]]-Table1[[#This Row],[SumOfSFY23 Estimated Payment 6/13/2022]]</f>
        <v>-11.641248869237643</v>
      </c>
      <c r="R3745" s="181">
        <f>Table1[[#This Row],[SumOfUnits]]*Table1[[#This Row],[Actuarial Factor 6/13/22]]</f>
        <v>12.792581174987312</v>
      </c>
    </row>
    <row r="3746" spans="1:18" x14ac:dyDescent="0.2">
      <c r="A3746" s="179" t="s">
        <v>179</v>
      </c>
      <c r="B3746" s="179" t="s">
        <v>608</v>
      </c>
      <c r="C3746" s="179" t="s">
        <v>413</v>
      </c>
      <c r="D3746" s="179" t="s">
        <v>184</v>
      </c>
      <c r="E3746" s="179" t="s">
        <v>790</v>
      </c>
      <c r="F3746" s="37">
        <v>327.58</v>
      </c>
      <c r="G3746" s="179">
        <v>2</v>
      </c>
      <c r="H3746" s="179">
        <v>2</v>
      </c>
      <c r="I3746" s="37">
        <f>Table1[[#This Row],[SumOfPaid]]*Table1[[#This Row],[Actuarial Factor 6/13/22]]</f>
        <v>704.94502936737661</v>
      </c>
      <c r="J3746" s="33">
        <v>2.1519782323932373</v>
      </c>
      <c r="K3746" s="180" t="s">
        <v>237</v>
      </c>
      <c r="L3746" s="180" t="s">
        <v>805</v>
      </c>
      <c r="M3746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46" s="181" t="str">
        <f>IFERROR(IF(Table1[[#This Row],[Medicare Rate in CR]]&gt;0,"Y","N"),"N")</f>
        <v>Y</v>
      </c>
      <c r="O3746" s="40">
        <f>Table1[[#This Row],[Medicare Rate in CR]]*Table1[[#This Row],[SumOfUnits]]*Table1[[#This Row],[Actuarial Factor 6/13/22]]</f>
        <v>695.77760209738142</v>
      </c>
      <c r="P374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695.77760209738142</v>
      </c>
      <c r="Q3746" s="40">
        <f>Table1[[#This Row],[Trended Medicare Pricing for all RHCs]]-Table1[[#This Row],[SumOfSFY23 Estimated Payment 6/13/2022]]</f>
        <v>-9.1674272699951871</v>
      </c>
      <c r="R3746" s="181">
        <f>Table1[[#This Row],[SumOfUnits]]*Table1[[#This Row],[Actuarial Factor 6/13/22]]</f>
        <v>4.3039564647864745</v>
      </c>
    </row>
    <row r="3747" spans="1:18" x14ac:dyDescent="0.2">
      <c r="A3747" s="179" t="s">
        <v>179</v>
      </c>
      <c r="B3747" s="179" t="s">
        <v>608</v>
      </c>
      <c r="C3747" s="179" t="s">
        <v>413</v>
      </c>
      <c r="D3747" s="179" t="s">
        <v>184</v>
      </c>
      <c r="E3747" s="179" t="s">
        <v>789</v>
      </c>
      <c r="F3747" s="37">
        <v>566.58999999999992</v>
      </c>
      <c r="G3747" s="179">
        <v>4</v>
      </c>
      <c r="H3747" s="179">
        <v>4</v>
      </c>
      <c r="I3747" s="37">
        <f>Table1[[#This Row],[SumOfPaid]]*Table1[[#This Row],[Actuarial Factor 6/13/22]]</f>
        <v>856.33523372667617</v>
      </c>
      <c r="J3747" s="33">
        <v>1.5113843056296021</v>
      </c>
      <c r="K3747" s="180" t="s">
        <v>237</v>
      </c>
      <c r="L3747" s="180" t="s">
        <v>805</v>
      </c>
      <c r="M3747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47" s="181" t="str">
        <f>IFERROR(IF(Table1[[#This Row],[Medicare Rate in CR]]&gt;0,"Y","N"),"N")</f>
        <v>Y</v>
      </c>
      <c r="O3747" s="40">
        <f>Table1[[#This Row],[Medicare Rate in CR]]*Table1[[#This Row],[SumOfUnits]]*Table1[[#This Row],[Actuarial Factor 6/13/22]]</f>
        <v>977.3215473923259</v>
      </c>
      <c r="P374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977.3215473923259</v>
      </c>
      <c r="Q3747" s="40">
        <f>Table1[[#This Row],[Trended Medicare Pricing for all RHCs]]-Table1[[#This Row],[SumOfSFY23 Estimated Payment 6/13/2022]]</f>
        <v>120.98631366564973</v>
      </c>
      <c r="R3747" s="181">
        <f>Table1[[#This Row],[SumOfUnits]]*Table1[[#This Row],[Actuarial Factor 6/13/22]]</f>
        <v>6.0455372225184085</v>
      </c>
    </row>
    <row r="3748" spans="1:18" x14ac:dyDescent="0.2">
      <c r="A3748" s="179" t="s">
        <v>179</v>
      </c>
      <c r="B3748" s="179" t="s">
        <v>608</v>
      </c>
      <c r="C3748" s="179" t="s">
        <v>413</v>
      </c>
      <c r="D3748" s="179" t="s">
        <v>184</v>
      </c>
      <c r="E3748" s="179" t="s">
        <v>791</v>
      </c>
      <c r="F3748" s="37">
        <v>1137.99</v>
      </c>
      <c r="G3748" s="179">
        <v>7</v>
      </c>
      <c r="H3748" s="179">
        <v>7</v>
      </c>
      <c r="I3748" s="37">
        <f>Table1[[#This Row],[SumOfPaid]]*Table1[[#This Row],[Actuarial Factor 6/13/22]]</f>
        <v>1939.4985210019336</v>
      </c>
      <c r="J3748" s="33">
        <v>1.7043194764470107</v>
      </c>
      <c r="K3748" s="180" t="s">
        <v>237</v>
      </c>
      <c r="L3748" s="180" t="s">
        <v>805</v>
      </c>
      <c r="M3748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48" s="181" t="str">
        <f>IFERROR(IF(Table1[[#This Row],[Medicare Rate in CR]]&gt;0,"Y","N"),"N")</f>
        <v>Y</v>
      </c>
      <c r="O3748" s="40">
        <f>Table1[[#This Row],[Medicare Rate in CR]]*Table1[[#This Row],[SumOfUnits]]*Table1[[#This Row],[Actuarial Factor 6/13/22]]</f>
        <v>1928.6420059369659</v>
      </c>
      <c r="P374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1928.6420059369659</v>
      </c>
      <c r="Q3748" s="40">
        <f>Table1[[#This Row],[Trended Medicare Pricing for all RHCs]]-Table1[[#This Row],[SumOfSFY23 Estimated Payment 6/13/2022]]</f>
        <v>-10.856515064967653</v>
      </c>
      <c r="R3748" s="181">
        <f>Table1[[#This Row],[SumOfUnits]]*Table1[[#This Row],[Actuarial Factor 6/13/22]]</f>
        <v>11.930236335129074</v>
      </c>
    </row>
    <row r="3749" spans="1:18" x14ac:dyDescent="0.2">
      <c r="A3749" s="179" t="s">
        <v>179</v>
      </c>
      <c r="B3749" s="179" t="s">
        <v>608</v>
      </c>
      <c r="C3749" s="179" t="s">
        <v>413</v>
      </c>
      <c r="D3749" s="179" t="s">
        <v>184</v>
      </c>
      <c r="E3749" s="179" t="s">
        <v>787</v>
      </c>
      <c r="F3749" s="37">
        <v>487.71</v>
      </c>
      <c r="G3749" s="179">
        <v>3</v>
      </c>
      <c r="H3749" s="179">
        <v>3</v>
      </c>
      <c r="I3749" s="37">
        <f>Table1[[#This Row],[SumOfPaid]]*Table1[[#This Row],[Actuarial Factor 6/13/22]]</f>
        <v>618.23081195863404</v>
      </c>
      <c r="J3749" s="33">
        <v>1.2676197165500689</v>
      </c>
      <c r="K3749" s="180" t="s">
        <v>237</v>
      </c>
      <c r="L3749" s="180" t="s">
        <v>805</v>
      </c>
      <c r="M3749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49" s="181" t="str">
        <f>IFERROR(IF(Table1[[#This Row],[Medicare Rate in CR]]&gt;0,"Y","N"),"N")</f>
        <v>Y</v>
      </c>
      <c r="O3749" s="40">
        <f>Table1[[#This Row],[Medicare Rate in CR]]*Table1[[#This Row],[SumOfUnits]]*Table1[[#This Row],[Actuarial Factor 6/13/22]]</f>
        <v>614.77021013245246</v>
      </c>
      <c r="P374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614.77021013245246</v>
      </c>
      <c r="Q3749" s="40">
        <f>Table1[[#This Row],[Trended Medicare Pricing for all RHCs]]-Table1[[#This Row],[SumOfSFY23 Estimated Payment 6/13/2022]]</f>
        <v>-3.4606018261815734</v>
      </c>
      <c r="R3749" s="181">
        <f>Table1[[#This Row],[SumOfUnits]]*Table1[[#This Row],[Actuarial Factor 6/13/22]]</f>
        <v>3.8028591496502067</v>
      </c>
    </row>
    <row r="3750" spans="1:18" x14ac:dyDescent="0.2">
      <c r="A3750" s="179" t="s">
        <v>179</v>
      </c>
      <c r="B3750" s="179" t="s">
        <v>608</v>
      </c>
      <c r="C3750" s="179" t="s">
        <v>413</v>
      </c>
      <c r="D3750" s="179" t="s">
        <v>185</v>
      </c>
      <c r="E3750" s="179" t="s">
        <v>607</v>
      </c>
      <c r="F3750" s="37">
        <v>820.37</v>
      </c>
      <c r="G3750" s="179">
        <v>5</v>
      </c>
      <c r="H3750" s="179">
        <v>5</v>
      </c>
      <c r="I3750" s="37">
        <f>Table1[[#This Row],[SumOfPaid]]*Table1[[#This Row],[Actuarial Factor 6/13/22]]</f>
        <v>1188.6516272988483</v>
      </c>
      <c r="J3750" s="33">
        <v>1.4489213736470719</v>
      </c>
      <c r="K3750" s="180" t="s">
        <v>237</v>
      </c>
      <c r="L3750" s="180" t="s">
        <v>805</v>
      </c>
      <c r="M3750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50" s="181" t="str">
        <f>IFERROR(IF(Table1[[#This Row],[Medicare Rate in CR]]&gt;0,"Y","N"),"N")</f>
        <v>Y</v>
      </c>
      <c r="O3750" s="40">
        <f>Table1[[#This Row],[Medicare Rate in CR]]*Table1[[#This Row],[SumOfUnits]]*Table1[[#This Row],[Actuarial Factor 6/13/22]]</f>
        <v>1171.1631463189281</v>
      </c>
      <c r="P375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1171.1631463189281</v>
      </c>
      <c r="Q3750" s="40">
        <f>Table1[[#This Row],[Trended Medicare Pricing for all RHCs]]-Table1[[#This Row],[SumOfSFY23 Estimated Payment 6/13/2022]]</f>
        <v>-17.488480979920269</v>
      </c>
      <c r="R3750" s="181">
        <f>Table1[[#This Row],[SumOfUnits]]*Table1[[#This Row],[Actuarial Factor 6/13/22]]</f>
        <v>7.2446068682353593</v>
      </c>
    </row>
    <row r="3751" spans="1:18" x14ac:dyDescent="0.2">
      <c r="A3751" s="179" t="s">
        <v>179</v>
      </c>
      <c r="B3751" s="179" t="s">
        <v>608</v>
      </c>
      <c r="C3751" s="179" t="s">
        <v>413</v>
      </c>
      <c r="D3751" s="179" t="s">
        <v>185</v>
      </c>
      <c r="E3751" s="179" t="s">
        <v>795</v>
      </c>
      <c r="F3751" s="37">
        <v>1617.34</v>
      </c>
      <c r="G3751" s="179">
        <v>10</v>
      </c>
      <c r="H3751" s="179">
        <v>10</v>
      </c>
      <c r="I3751" s="37">
        <f>Table1[[#This Row],[SumOfPaid]]*Table1[[#This Row],[Actuarial Factor 6/13/22]]</f>
        <v>1955.050441800159</v>
      </c>
      <c r="J3751" s="33">
        <v>1.2088060901233872</v>
      </c>
      <c r="K3751" s="180" t="s">
        <v>237</v>
      </c>
      <c r="L3751" s="180" t="s">
        <v>805</v>
      </c>
      <c r="M3751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51" s="181" t="str">
        <f>IFERROR(IF(Table1[[#This Row],[Medicare Rate in CR]]&gt;0,"Y","N"),"N")</f>
        <v>Y</v>
      </c>
      <c r="O3751" s="40">
        <f>Table1[[#This Row],[Medicare Rate in CR]]*Table1[[#This Row],[SumOfUnits]]*Table1[[#This Row],[Actuarial Factor 6/13/22]]</f>
        <v>1954.1559252934678</v>
      </c>
      <c r="P375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1954.1559252934678</v>
      </c>
      <c r="Q3751" s="40">
        <f>Table1[[#This Row],[Trended Medicare Pricing for all RHCs]]-Table1[[#This Row],[SumOfSFY23 Estimated Payment 6/13/2022]]</f>
        <v>-0.89451650669116134</v>
      </c>
      <c r="R3751" s="181">
        <f>Table1[[#This Row],[SumOfUnits]]*Table1[[#This Row],[Actuarial Factor 6/13/22]]</f>
        <v>12.088060901233872</v>
      </c>
    </row>
    <row r="3752" spans="1:18" x14ac:dyDescent="0.2">
      <c r="A3752" s="179" t="s">
        <v>179</v>
      </c>
      <c r="B3752" s="179" t="s">
        <v>608</v>
      </c>
      <c r="C3752" s="179" t="s">
        <v>424</v>
      </c>
      <c r="D3752" s="179" t="s">
        <v>184</v>
      </c>
      <c r="E3752" s="179" t="s">
        <v>786</v>
      </c>
      <c r="F3752" s="37">
        <v>330.02</v>
      </c>
      <c r="G3752" s="179">
        <v>2</v>
      </c>
      <c r="H3752" s="179">
        <v>2</v>
      </c>
      <c r="I3752" s="37">
        <f>Table1[[#This Row],[SumOfPaid]]*Table1[[#This Row],[Actuarial Factor 6/13/22]]</f>
        <v>467.82589660250289</v>
      </c>
      <c r="J3752" s="33">
        <v>1.4175683188973485</v>
      </c>
      <c r="K3752" s="180" t="s">
        <v>237</v>
      </c>
      <c r="L3752" s="180" t="s">
        <v>805</v>
      </c>
      <c r="M3752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52" s="181" t="str">
        <f>IFERROR(IF(Table1[[#This Row],[Medicare Rate in CR]]&gt;0,"Y","N"),"N")</f>
        <v>Y</v>
      </c>
      <c r="O3752" s="40">
        <f>Table1[[#This Row],[Medicare Rate in CR]]*Table1[[#This Row],[SumOfUnits]]*Table1[[#This Row],[Actuarial Factor 6/13/22]]</f>
        <v>458.3281888658907</v>
      </c>
      <c r="P375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458.3281888658907</v>
      </c>
      <c r="Q3752" s="40">
        <f>Table1[[#This Row],[Trended Medicare Pricing for all RHCs]]-Table1[[#This Row],[SumOfSFY23 Estimated Payment 6/13/2022]]</f>
        <v>-9.4977077366121989</v>
      </c>
      <c r="R3752" s="181">
        <f>Table1[[#This Row],[SumOfUnits]]*Table1[[#This Row],[Actuarial Factor 6/13/22]]</f>
        <v>2.8351366377946969</v>
      </c>
    </row>
    <row r="3753" spans="1:18" x14ac:dyDescent="0.2">
      <c r="A3753" s="179" t="s">
        <v>179</v>
      </c>
      <c r="B3753" s="179" t="s">
        <v>608</v>
      </c>
      <c r="C3753" s="179" t="s">
        <v>381</v>
      </c>
      <c r="D3753" s="179" t="s">
        <v>184</v>
      </c>
      <c r="E3753" s="179" t="s">
        <v>786</v>
      </c>
      <c r="F3753" s="37">
        <v>4250.76</v>
      </c>
      <c r="G3753" s="179">
        <v>26</v>
      </c>
      <c r="H3753" s="179">
        <v>26</v>
      </c>
      <c r="I3753" s="37">
        <f>Table1[[#This Row],[SumOfPaid]]*Table1[[#This Row],[Actuarial Factor 6/13/22]]</f>
        <v>5772.6675452008867</v>
      </c>
      <c r="J3753" s="33">
        <v>1.3580318684660828</v>
      </c>
      <c r="K3753" s="180" t="s">
        <v>237</v>
      </c>
      <c r="L3753" s="180" t="s">
        <v>805</v>
      </c>
      <c r="M3753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53" s="181" t="str">
        <f>IFERROR(IF(Table1[[#This Row],[Medicare Rate in CR]]&gt;0,"Y","N"),"N")</f>
        <v>Y</v>
      </c>
      <c r="O3753" s="40">
        <f>Table1[[#This Row],[Medicare Rate in CR]]*Table1[[#This Row],[SumOfUnits]]*Table1[[#This Row],[Actuarial Factor 6/13/22]]</f>
        <v>5708.0252282619003</v>
      </c>
      <c r="P375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5708.0252282619003</v>
      </c>
      <c r="Q3753" s="40">
        <f>Table1[[#This Row],[Trended Medicare Pricing for all RHCs]]-Table1[[#This Row],[SumOfSFY23 Estimated Payment 6/13/2022]]</f>
        <v>-64.642316938986369</v>
      </c>
      <c r="R3753" s="181">
        <f>Table1[[#This Row],[SumOfUnits]]*Table1[[#This Row],[Actuarial Factor 6/13/22]]</f>
        <v>35.308828580118153</v>
      </c>
    </row>
    <row r="3754" spans="1:18" x14ac:dyDescent="0.2">
      <c r="A3754" s="179" t="s">
        <v>179</v>
      </c>
      <c r="B3754" s="179" t="s">
        <v>608</v>
      </c>
      <c r="C3754" s="179" t="s">
        <v>381</v>
      </c>
      <c r="D3754" s="179" t="s">
        <v>184</v>
      </c>
      <c r="E3754" s="179" t="s">
        <v>789</v>
      </c>
      <c r="F3754" s="37">
        <v>326.07</v>
      </c>
      <c r="G3754" s="179">
        <v>2</v>
      </c>
      <c r="H3754" s="179">
        <v>2</v>
      </c>
      <c r="I3754" s="37">
        <f>Table1[[#This Row],[SumOfPaid]]*Table1[[#This Row],[Actuarial Factor 6/13/22]]</f>
        <v>484.65123960453269</v>
      </c>
      <c r="J3754" s="33">
        <v>1.4863410911906423</v>
      </c>
      <c r="K3754" s="180" t="s">
        <v>237</v>
      </c>
      <c r="L3754" s="180" t="s">
        <v>805</v>
      </c>
      <c r="M3754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54" s="181" t="str">
        <f>IFERROR(IF(Table1[[#This Row],[Medicare Rate in CR]]&gt;0,"Y","N"),"N")</f>
        <v>Y</v>
      </c>
      <c r="O3754" s="40">
        <f>Table1[[#This Row],[Medicare Rate in CR]]*Table1[[#This Row],[SumOfUnits]]*Table1[[#This Row],[Actuarial Factor 6/13/22]]</f>
        <v>480.56380160375846</v>
      </c>
      <c r="P375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480.56380160375846</v>
      </c>
      <c r="Q3754" s="40">
        <f>Table1[[#This Row],[Trended Medicare Pricing for all RHCs]]-Table1[[#This Row],[SumOfSFY23 Estimated Payment 6/13/2022]]</f>
        <v>-4.0874380007742275</v>
      </c>
      <c r="R3754" s="181">
        <f>Table1[[#This Row],[SumOfUnits]]*Table1[[#This Row],[Actuarial Factor 6/13/22]]</f>
        <v>2.9726821823812846</v>
      </c>
    </row>
    <row r="3755" spans="1:18" x14ac:dyDescent="0.2">
      <c r="A3755" s="179" t="s">
        <v>179</v>
      </c>
      <c r="B3755" s="179" t="s">
        <v>608</v>
      </c>
      <c r="C3755" s="179" t="s">
        <v>381</v>
      </c>
      <c r="D3755" s="179" t="s">
        <v>184</v>
      </c>
      <c r="E3755" s="179" t="s">
        <v>788</v>
      </c>
      <c r="F3755" s="37">
        <v>161.06</v>
      </c>
      <c r="G3755" s="179">
        <v>1</v>
      </c>
      <c r="H3755" s="179">
        <v>1</v>
      </c>
      <c r="I3755" s="37">
        <f>Table1[[#This Row],[SumOfPaid]]*Table1[[#This Row],[Actuarial Factor 6/13/22]]</f>
        <v>295.49212546628519</v>
      </c>
      <c r="J3755" s="33">
        <v>1.8346710882049249</v>
      </c>
      <c r="K3755" s="180" t="s">
        <v>237</v>
      </c>
      <c r="L3755" s="180" t="s">
        <v>805</v>
      </c>
      <c r="M3755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55" s="181" t="str">
        <f>IFERROR(IF(Table1[[#This Row],[Medicare Rate in CR]]&gt;0,"Y","N"),"N")</f>
        <v>Y</v>
      </c>
      <c r="O3755" s="40">
        <f>Table1[[#This Row],[Medicare Rate in CR]]*Table1[[#This Row],[SumOfUnits]]*Table1[[#This Row],[Actuarial Factor 6/13/22]]</f>
        <v>296.59292811920812</v>
      </c>
      <c r="P375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296.59292811920812</v>
      </c>
      <c r="Q3755" s="40">
        <f>Table1[[#This Row],[Trended Medicare Pricing for all RHCs]]-Table1[[#This Row],[SumOfSFY23 Estimated Payment 6/13/2022]]</f>
        <v>1.1008026529229369</v>
      </c>
      <c r="R3755" s="181">
        <f>Table1[[#This Row],[SumOfUnits]]*Table1[[#This Row],[Actuarial Factor 6/13/22]]</f>
        <v>1.8346710882049249</v>
      </c>
    </row>
    <row r="3756" spans="1:18" x14ac:dyDescent="0.2">
      <c r="A3756" s="179" t="s">
        <v>179</v>
      </c>
      <c r="B3756" s="179" t="s">
        <v>608</v>
      </c>
      <c r="C3756" s="179" t="s">
        <v>381</v>
      </c>
      <c r="D3756" s="179" t="s">
        <v>184</v>
      </c>
      <c r="E3756" s="179" t="s">
        <v>787</v>
      </c>
      <c r="F3756" s="37">
        <v>6828.2999999999993</v>
      </c>
      <c r="G3756" s="179">
        <v>42</v>
      </c>
      <c r="H3756" s="179">
        <v>42</v>
      </c>
      <c r="I3756" s="37">
        <f>Table1[[#This Row],[SumOfPaid]]*Table1[[#This Row],[Actuarial Factor 6/13/22]]</f>
        <v>8263.5367906703304</v>
      </c>
      <c r="J3756" s="33">
        <v>1.210189474784402</v>
      </c>
      <c r="K3756" s="180" t="s">
        <v>237</v>
      </c>
      <c r="L3756" s="180" t="s">
        <v>805</v>
      </c>
      <c r="M3756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56" s="181" t="str">
        <f>IFERROR(IF(Table1[[#This Row],[Medicare Rate in CR]]&gt;0,"Y","N"),"N")</f>
        <v>Y</v>
      </c>
      <c r="O3756" s="40">
        <f>Table1[[#This Row],[Medicare Rate in CR]]*Table1[[#This Row],[SumOfUnits]]*Table1[[#This Row],[Actuarial Factor 6/13/22]]</f>
        <v>8216.8476807331499</v>
      </c>
      <c r="P375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8216.8476807331499</v>
      </c>
      <c r="Q3756" s="40">
        <f>Table1[[#This Row],[Trended Medicare Pricing for all RHCs]]-Table1[[#This Row],[SumOfSFY23 Estimated Payment 6/13/2022]]</f>
        <v>-46.689109937180547</v>
      </c>
      <c r="R3756" s="181">
        <f>Table1[[#This Row],[SumOfUnits]]*Table1[[#This Row],[Actuarial Factor 6/13/22]]</f>
        <v>50.827957940944884</v>
      </c>
    </row>
    <row r="3757" spans="1:18" x14ac:dyDescent="0.2">
      <c r="A3757" s="179" t="s">
        <v>179</v>
      </c>
      <c r="B3757" s="179" t="s">
        <v>608</v>
      </c>
      <c r="C3757" s="179" t="s">
        <v>364</v>
      </c>
      <c r="D3757" s="179" t="s">
        <v>184</v>
      </c>
      <c r="E3757" s="179" t="s">
        <v>792</v>
      </c>
      <c r="F3757" s="37">
        <v>23809.520000000011</v>
      </c>
      <c r="G3757" s="179">
        <v>147</v>
      </c>
      <c r="H3757" s="179">
        <v>147</v>
      </c>
      <c r="I3757" s="37">
        <f>Table1[[#This Row],[SumOfPaid]]*Table1[[#This Row],[Actuarial Factor 6/13/22]]</f>
        <v>34714.443746923374</v>
      </c>
      <c r="J3757" s="33">
        <v>1.4580068706518803</v>
      </c>
      <c r="K3757" s="180" t="s">
        <v>237</v>
      </c>
      <c r="L3757" s="180" t="s">
        <v>805</v>
      </c>
      <c r="M3757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57" s="181" t="str">
        <f>IFERROR(IF(Table1[[#This Row],[Medicare Rate in CR]]&gt;0,"Y","N"),"N")</f>
        <v>Y</v>
      </c>
      <c r="O3757" s="40">
        <f>Table1[[#This Row],[Medicare Rate in CR]]*Table1[[#This Row],[SumOfUnits]]*Table1[[#This Row],[Actuarial Factor 6/13/22]]</f>
        <v>34648.104434308698</v>
      </c>
      <c r="P375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34648.104434308698</v>
      </c>
      <c r="Q3757" s="40">
        <f>Table1[[#This Row],[Trended Medicare Pricing for all RHCs]]-Table1[[#This Row],[SumOfSFY23 Estimated Payment 6/13/2022]]</f>
        <v>-66.339312614676601</v>
      </c>
      <c r="R3757" s="181">
        <f>Table1[[#This Row],[SumOfUnits]]*Table1[[#This Row],[Actuarial Factor 6/13/22]]</f>
        <v>214.32700998582641</v>
      </c>
    </row>
    <row r="3758" spans="1:18" x14ac:dyDescent="0.2">
      <c r="A3758" s="179" t="s">
        <v>179</v>
      </c>
      <c r="B3758" s="179" t="s">
        <v>608</v>
      </c>
      <c r="C3758" s="179" t="s">
        <v>364</v>
      </c>
      <c r="D3758" s="179" t="s">
        <v>184</v>
      </c>
      <c r="E3758" s="179" t="s">
        <v>786</v>
      </c>
      <c r="F3758" s="37">
        <v>849282.99999999814</v>
      </c>
      <c r="G3758" s="179">
        <v>5237</v>
      </c>
      <c r="H3758" s="179">
        <v>5237</v>
      </c>
      <c r="I3758" s="37">
        <f>Table1[[#This Row],[SumOfPaid]]*Table1[[#This Row],[Actuarial Factor 6/13/22]]</f>
        <v>1200611.5116117196</v>
      </c>
      <c r="J3758" s="33">
        <v>1.4136766091064137</v>
      </c>
      <c r="K3758" s="180" t="s">
        <v>237</v>
      </c>
      <c r="L3758" s="180" t="s">
        <v>805</v>
      </c>
      <c r="M3758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58" s="181" t="str">
        <f>IFERROR(IF(Table1[[#This Row],[Medicare Rate in CR]]&gt;0,"Y","N"),"N")</f>
        <v>Y</v>
      </c>
      <c r="O3758" s="40">
        <f>Table1[[#This Row],[Medicare Rate in CR]]*Table1[[#This Row],[SumOfUnits]]*Table1[[#This Row],[Actuarial Factor 6/13/22]]</f>
        <v>1196837.588809584</v>
      </c>
      <c r="P375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1196837.588809584</v>
      </c>
      <c r="Q3758" s="40">
        <f>Table1[[#This Row],[Trended Medicare Pricing for all RHCs]]-Table1[[#This Row],[SumOfSFY23 Estimated Payment 6/13/2022]]</f>
        <v>-3773.9228021355812</v>
      </c>
      <c r="R3758" s="181">
        <f>Table1[[#This Row],[SumOfUnits]]*Table1[[#This Row],[Actuarial Factor 6/13/22]]</f>
        <v>7403.4244018902882</v>
      </c>
    </row>
    <row r="3759" spans="1:18" x14ac:dyDescent="0.2">
      <c r="A3759" s="179" t="s">
        <v>179</v>
      </c>
      <c r="B3759" s="179" t="s">
        <v>608</v>
      </c>
      <c r="C3759" s="179" t="s">
        <v>364</v>
      </c>
      <c r="D3759" s="179" t="s">
        <v>184</v>
      </c>
      <c r="E3759" s="179" t="s">
        <v>790</v>
      </c>
      <c r="F3759" s="37">
        <v>101353.28</v>
      </c>
      <c r="G3759" s="179">
        <v>622</v>
      </c>
      <c r="H3759" s="179">
        <v>622</v>
      </c>
      <c r="I3759" s="37">
        <f>Table1[[#This Row],[SumOfPaid]]*Table1[[#This Row],[Actuarial Factor 6/13/22]]</f>
        <v>211665.98028368715</v>
      </c>
      <c r="J3759" s="33">
        <v>2.0883979313120125</v>
      </c>
      <c r="K3759" s="180" t="s">
        <v>237</v>
      </c>
      <c r="L3759" s="180" t="s">
        <v>805</v>
      </c>
      <c r="M3759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59" s="181" t="str">
        <f>IFERROR(IF(Table1[[#This Row],[Medicare Rate in CR]]&gt;0,"Y","N"),"N")</f>
        <v>Y</v>
      </c>
      <c r="O3759" s="40">
        <f>Table1[[#This Row],[Medicare Rate in CR]]*Table1[[#This Row],[SumOfUnits]]*Table1[[#This Row],[Actuarial Factor 6/13/22]]</f>
        <v>209993.67475620977</v>
      </c>
      <c r="P375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209993.67475620977</v>
      </c>
      <c r="Q3759" s="40">
        <f>Table1[[#This Row],[Trended Medicare Pricing for all RHCs]]-Table1[[#This Row],[SumOfSFY23 Estimated Payment 6/13/2022]]</f>
        <v>-1672.3055274773797</v>
      </c>
      <c r="R3759" s="181">
        <f>Table1[[#This Row],[SumOfUnits]]*Table1[[#This Row],[Actuarial Factor 6/13/22]]</f>
        <v>1298.9835132760718</v>
      </c>
    </row>
    <row r="3760" spans="1:18" x14ac:dyDescent="0.2">
      <c r="A3760" s="179" t="s">
        <v>179</v>
      </c>
      <c r="B3760" s="179" t="s">
        <v>608</v>
      </c>
      <c r="C3760" s="179" t="s">
        <v>364</v>
      </c>
      <c r="D3760" s="179" t="s">
        <v>184</v>
      </c>
      <c r="E3760" s="179" t="s">
        <v>793</v>
      </c>
      <c r="F3760" s="37">
        <v>3083.4900000000002</v>
      </c>
      <c r="G3760" s="179">
        <v>19</v>
      </c>
      <c r="H3760" s="179">
        <v>19</v>
      </c>
      <c r="I3760" s="37">
        <f>Table1[[#This Row],[SumOfPaid]]*Table1[[#This Row],[Actuarial Factor 6/13/22]]</f>
        <v>6439.5541372212774</v>
      </c>
      <c r="J3760" s="33">
        <v>2.0883979313120125</v>
      </c>
      <c r="K3760" s="180" t="s">
        <v>237</v>
      </c>
      <c r="L3760" s="180" t="s">
        <v>805</v>
      </c>
      <c r="M3760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60" s="181" t="str">
        <f>IFERROR(IF(Table1[[#This Row],[Medicare Rate in CR]]&gt;0,"Y","N"),"N")</f>
        <v>Y</v>
      </c>
      <c r="O3760" s="40">
        <f>Table1[[#This Row],[Medicare Rate in CR]]*Table1[[#This Row],[SumOfUnits]]*Table1[[#This Row],[Actuarial Factor 6/13/22]]</f>
        <v>6414.5977819420987</v>
      </c>
      <c r="P376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6414.5977819420987</v>
      </c>
      <c r="Q3760" s="40">
        <f>Table1[[#This Row],[Trended Medicare Pricing for all RHCs]]-Table1[[#This Row],[SumOfSFY23 Estimated Payment 6/13/2022]]</f>
        <v>-24.956355279178752</v>
      </c>
      <c r="R3760" s="181">
        <f>Table1[[#This Row],[SumOfUnits]]*Table1[[#This Row],[Actuarial Factor 6/13/22]]</f>
        <v>39.679560694928234</v>
      </c>
    </row>
    <row r="3761" spans="1:18" x14ac:dyDescent="0.2">
      <c r="A3761" s="179" t="s">
        <v>179</v>
      </c>
      <c r="B3761" s="179" t="s">
        <v>608</v>
      </c>
      <c r="C3761" s="179" t="s">
        <v>364</v>
      </c>
      <c r="D3761" s="179" t="s">
        <v>184</v>
      </c>
      <c r="E3761" s="179" t="s">
        <v>789</v>
      </c>
      <c r="F3761" s="37">
        <v>528615.27999999805</v>
      </c>
      <c r="G3761" s="179">
        <v>3264</v>
      </c>
      <c r="H3761" s="179">
        <v>3264</v>
      </c>
      <c r="I3761" s="37">
        <f>Table1[[#This Row],[SumOfPaid]]*Table1[[#This Row],[Actuarial Factor 6/13/22]]</f>
        <v>775379.35373995733</v>
      </c>
      <c r="J3761" s="33">
        <v>1.4668122225675357</v>
      </c>
      <c r="K3761" s="180" t="s">
        <v>237</v>
      </c>
      <c r="L3761" s="180" t="s">
        <v>805</v>
      </c>
      <c r="M3761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61" s="181" t="str">
        <f>IFERROR(IF(Table1[[#This Row],[Medicare Rate in CR]]&gt;0,"Y","N"),"N")</f>
        <v>Y</v>
      </c>
      <c r="O3761" s="40">
        <f>Table1[[#This Row],[Medicare Rate in CR]]*Table1[[#This Row],[SumOfUnits]]*Table1[[#This Row],[Actuarial Factor 6/13/22]]</f>
        <v>773975.55577047414</v>
      </c>
      <c r="P376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773975.55577047414</v>
      </c>
      <c r="Q3761" s="40">
        <f>Table1[[#This Row],[Trended Medicare Pricing for all RHCs]]-Table1[[#This Row],[SumOfSFY23 Estimated Payment 6/13/2022]]</f>
        <v>-1403.7979694831884</v>
      </c>
      <c r="R3761" s="181">
        <f>Table1[[#This Row],[SumOfUnits]]*Table1[[#This Row],[Actuarial Factor 6/13/22]]</f>
        <v>4787.6750944604364</v>
      </c>
    </row>
    <row r="3762" spans="1:18" x14ac:dyDescent="0.2">
      <c r="A3762" s="179" t="s">
        <v>179</v>
      </c>
      <c r="B3762" s="179" t="s">
        <v>608</v>
      </c>
      <c r="C3762" s="179" t="s">
        <v>364</v>
      </c>
      <c r="D3762" s="179" t="s">
        <v>184</v>
      </c>
      <c r="E3762" s="179" t="s">
        <v>791</v>
      </c>
      <c r="F3762" s="37">
        <v>367188.66999999742</v>
      </c>
      <c r="G3762" s="179">
        <v>2272</v>
      </c>
      <c r="H3762" s="179">
        <v>2272</v>
      </c>
      <c r="I3762" s="37">
        <f>Table1[[#This Row],[SumOfPaid]]*Table1[[#This Row],[Actuarial Factor 6/13/22]]</f>
        <v>566959.94834036438</v>
      </c>
      <c r="J3762" s="33">
        <v>1.5440562159512394</v>
      </c>
      <c r="K3762" s="180" t="s">
        <v>237</v>
      </c>
      <c r="L3762" s="180" t="s">
        <v>805</v>
      </c>
      <c r="M3762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62" s="181" t="str">
        <f>IFERROR(IF(Table1[[#This Row],[Medicare Rate in CR]]&gt;0,"Y","N"),"N")</f>
        <v>Y</v>
      </c>
      <c r="O3762" s="40">
        <f>Table1[[#This Row],[Medicare Rate in CR]]*Table1[[#This Row],[SumOfUnits]]*Table1[[#This Row],[Actuarial Factor 6/13/22]]</f>
        <v>567118.75452217902</v>
      </c>
      <c r="P376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567118.75452217902</v>
      </c>
      <c r="Q3762" s="40">
        <f>Table1[[#This Row],[Trended Medicare Pricing for all RHCs]]-Table1[[#This Row],[SumOfSFY23 Estimated Payment 6/13/2022]]</f>
        <v>158.80618181463797</v>
      </c>
      <c r="R3762" s="181">
        <f>Table1[[#This Row],[SumOfUnits]]*Table1[[#This Row],[Actuarial Factor 6/13/22]]</f>
        <v>3508.0957226412161</v>
      </c>
    </row>
    <row r="3763" spans="1:18" x14ac:dyDescent="0.2">
      <c r="A3763" s="179" t="s">
        <v>179</v>
      </c>
      <c r="B3763" s="179" t="s">
        <v>608</v>
      </c>
      <c r="C3763" s="179" t="s">
        <v>364</v>
      </c>
      <c r="D3763" s="179" t="s">
        <v>184</v>
      </c>
      <c r="E3763" s="179" t="s">
        <v>788</v>
      </c>
      <c r="F3763" s="37">
        <v>67119.290000000008</v>
      </c>
      <c r="G3763" s="179">
        <v>414</v>
      </c>
      <c r="H3763" s="179">
        <v>414</v>
      </c>
      <c r="I3763" s="37">
        <f>Table1[[#This Row],[SumOfPaid]]*Table1[[#This Row],[Actuarial Factor 6/13/22]]</f>
        <v>132578.38962537789</v>
      </c>
      <c r="J3763" s="33">
        <v>1.9752650784204939</v>
      </c>
      <c r="K3763" s="180" t="s">
        <v>237</v>
      </c>
      <c r="L3763" s="180" t="s">
        <v>805</v>
      </c>
      <c r="M3763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63" s="181" t="str">
        <f>IFERROR(IF(Table1[[#This Row],[Medicare Rate in CR]]&gt;0,"Y","N"),"N")</f>
        <v>Y</v>
      </c>
      <c r="O3763" s="40">
        <f>Table1[[#This Row],[Medicare Rate in CR]]*Table1[[#This Row],[SumOfUnits]]*Table1[[#This Row],[Actuarial Factor 6/13/22]]</f>
        <v>132199.03996706722</v>
      </c>
      <c r="P376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132199.03996706722</v>
      </c>
      <c r="Q3763" s="40">
        <f>Table1[[#This Row],[Trended Medicare Pricing for all RHCs]]-Table1[[#This Row],[SumOfSFY23 Estimated Payment 6/13/2022]]</f>
        <v>-379.3496583106753</v>
      </c>
      <c r="R3763" s="181">
        <f>Table1[[#This Row],[SumOfUnits]]*Table1[[#This Row],[Actuarial Factor 6/13/22]]</f>
        <v>817.7597424660845</v>
      </c>
    </row>
    <row r="3764" spans="1:18" x14ac:dyDescent="0.2">
      <c r="A3764" s="179" t="s">
        <v>179</v>
      </c>
      <c r="B3764" s="179" t="s">
        <v>608</v>
      </c>
      <c r="C3764" s="179" t="s">
        <v>364</v>
      </c>
      <c r="D3764" s="179" t="s">
        <v>184</v>
      </c>
      <c r="E3764" s="179" t="s">
        <v>787</v>
      </c>
      <c r="F3764" s="37">
        <v>619103.35999999649</v>
      </c>
      <c r="G3764" s="179">
        <v>3813</v>
      </c>
      <c r="H3764" s="179">
        <v>3813</v>
      </c>
      <c r="I3764" s="37">
        <f>Table1[[#This Row],[SumOfPaid]]*Table1[[#This Row],[Actuarial Factor 6/13/22]]</f>
        <v>770744.13742590451</v>
      </c>
      <c r="J3764" s="33">
        <v>1.2449361241165109</v>
      </c>
      <c r="K3764" s="180" t="s">
        <v>237</v>
      </c>
      <c r="L3764" s="180" t="s">
        <v>805</v>
      </c>
      <c r="M3764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64" s="181" t="str">
        <f>IFERROR(IF(Table1[[#This Row],[Medicare Rate in CR]]&gt;0,"Y","N"),"N")</f>
        <v>Y</v>
      </c>
      <c r="O3764" s="40">
        <f>Table1[[#This Row],[Medicare Rate in CR]]*Table1[[#This Row],[SumOfUnits]]*Table1[[#This Row],[Actuarial Factor 6/13/22]]</f>
        <v>767390.55339348631</v>
      </c>
      <c r="P376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767390.55339348631</v>
      </c>
      <c r="Q3764" s="40">
        <f>Table1[[#This Row],[Trended Medicare Pricing for all RHCs]]-Table1[[#This Row],[SumOfSFY23 Estimated Payment 6/13/2022]]</f>
        <v>-3353.5840324182063</v>
      </c>
      <c r="R3764" s="181">
        <f>Table1[[#This Row],[SumOfUnits]]*Table1[[#This Row],[Actuarial Factor 6/13/22]]</f>
        <v>4746.9414412562564</v>
      </c>
    </row>
    <row r="3765" spans="1:18" x14ac:dyDescent="0.2">
      <c r="A3765" s="179" t="s">
        <v>179</v>
      </c>
      <c r="B3765" s="179" t="s">
        <v>608</v>
      </c>
      <c r="C3765" s="179" t="s">
        <v>364</v>
      </c>
      <c r="D3765" s="179" t="s">
        <v>2</v>
      </c>
      <c r="E3765" s="179" t="s">
        <v>802</v>
      </c>
      <c r="F3765" s="37">
        <v>984.39</v>
      </c>
      <c r="G3765" s="179">
        <v>7</v>
      </c>
      <c r="H3765" s="179">
        <v>7</v>
      </c>
      <c r="I3765" s="37">
        <f>Table1[[#This Row],[SumOfPaid]]*Table1[[#This Row],[Actuarial Factor 6/13/22]]</f>
        <v>1381.300168718037</v>
      </c>
      <c r="J3765" s="33">
        <v>1.4032041860624722</v>
      </c>
      <c r="K3765" s="180" t="s">
        <v>237</v>
      </c>
      <c r="L3765" s="180" t="s">
        <v>805</v>
      </c>
      <c r="M3765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65" s="181" t="str">
        <f>IFERROR(IF(Table1[[#This Row],[Medicare Rate in CR]]&gt;0,"Y","N"),"N")</f>
        <v>Y</v>
      </c>
      <c r="O3765" s="40">
        <f>Table1[[#This Row],[Medicare Rate in CR]]*Table1[[#This Row],[SumOfUnits]]*Table1[[#This Row],[Actuarial Factor 6/13/22]]</f>
        <v>1587.8939210320148</v>
      </c>
      <c r="P376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1587.8939210320148</v>
      </c>
      <c r="Q3765" s="40">
        <f>Table1[[#This Row],[Trended Medicare Pricing for all RHCs]]-Table1[[#This Row],[SumOfSFY23 Estimated Payment 6/13/2022]]</f>
        <v>206.5937523139778</v>
      </c>
      <c r="R3765" s="181">
        <f>Table1[[#This Row],[SumOfUnits]]*Table1[[#This Row],[Actuarial Factor 6/13/22]]</f>
        <v>9.8224293024373051</v>
      </c>
    </row>
    <row r="3766" spans="1:18" x14ac:dyDescent="0.2">
      <c r="A3766" s="179" t="s">
        <v>179</v>
      </c>
      <c r="B3766" s="179" t="s">
        <v>608</v>
      </c>
      <c r="C3766" s="179" t="s">
        <v>364</v>
      </c>
      <c r="D3766" s="179" t="s">
        <v>2</v>
      </c>
      <c r="E3766" s="179" t="s">
        <v>801</v>
      </c>
      <c r="F3766" s="37">
        <v>973.31999999999994</v>
      </c>
      <c r="G3766" s="179">
        <v>7</v>
      </c>
      <c r="H3766" s="179">
        <v>7</v>
      </c>
      <c r="I3766" s="37">
        <f>Table1[[#This Row],[SumOfPaid]]*Table1[[#This Row],[Actuarial Factor 6/13/22]]</f>
        <v>1287.9649616242011</v>
      </c>
      <c r="J3766" s="33">
        <v>1.3232697998851366</v>
      </c>
      <c r="K3766" s="180" t="s">
        <v>237</v>
      </c>
      <c r="L3766" s="180" t="s">
        <v>805</v>
      </c>
      <c r="M3766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66" s="181" t="str">
        <f>IFERROR(IF(Table1[[#This Row],[Medicare Rate in CR]]&gt;0,"Y","N"),"N")</f>
        <v>Y</v>
      </c>
      <c r="O3766" s="40">
        <f>Table1[[#This Row],[Medicare Rate in CR]]*Table1[[#This Row],[SumOfUnits]]*Table1[[#This Row],[Actuarial Factor 6/13/22]]</f>
        <v>1497.4385709460182</v>
      </c>
      <c r="P376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1497.4385709460182</v>
      </c>
      <c r="Q3766" s="40">
        <f>Table1[[#This Row],[Trended Medicare Pricing for all RHCs]]-Table1[[#This Row],[SumOfSFY23 Estimated Payment 6/13/2022]]</f>
        <v>209.47360932181709</v>
      </c>
      <c r="R3766" s="181">
        <f>Table1[[#This Row],[SumOfUnits]]*Table1[[#This Row],[Actuarial Factor 6/13/22]]</f>
        <v>9.2628885991959571</v>
      </c>
    </row>
    <row r="3767" spans="1:18" x14ac:dyDescent="0.2">
      <c r="A3767" s="179" t="s">
        <v>179</v>
      </c>
      <c r="B3767" s="179" t="s">
        <v>608</v>
      </c>
      <c r="C3767" s="179" t="s">
        <v>364</v>
      </c>
      <c r="D3767" s="179" t="s">
        <v>2</v>
      </c>
      <c r="E3767" s="179" t="s">
        <v>804</v>
      </c>
      <c r="F3767" s="37">
        <v>2016.07</v>
      </c>
      <c r="G3767" s="179">
        <v>14</v>
      </c>
      <c r="H3767" s="179">
        <v>14</v>
      </c>
      <c r="I3767" s="37">
        <f>Table1[[#This Row],[SumOfPaid]]*Table1[[#This Row],[Actuarial Factor 6/13/22]]</f>
        <v>1600.9340885787969</v>
      </c>
      <c r="J3767" s="33">
        <v>0.79408655878952472</v>
      </c>
      <c r="K3767" s="180" t="s">
        <v>237</v>
      </c>
      <c r="L3767" s="180" t="s">
        <v>805</v>
      </c>
      <c r="M3767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67" s="181" t="str">
        <f>IFERROR(IF(Table1[[#This Row],[Medicare Rate in CR]]&gt;0,"Y","N"),"N")</f>
        <v>Y</v>
      </c>
      <c r="O3767" s="40">
        <f>Table1[[#This Row],[Medicare Rate in CR]]*Table1[[#This Row],[SumOfUnits]]*Table1[[#This Row],[Actuarial Factor 6/13/22]]</f>
        <v>1797.2084633148038</v>
      </c>
      <c r="P376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1797.2084633148038</v>
      </c>
      <c r="Q3767" s="40">
        <f>Table1[[#This Row],[Trended Medicare Pricing for all RHCs]]-Table1[[#This Row],[SumOfSFY23 Estimated Payment 6/13/2022]]</f>
        <v>196.27437473600685</v>
      </c>
      <c r="R3767" s="181">
        <f>Table1[[#This Row],[SumOfUnits]]*Table1[[#This Row],[Actuarial Factor 6/13/22]]</f>
        <v>11.117211823053346</v>
      </c>
    </row>
    <row r="3768" spans="1:18" x14ac:dyDescent="0.2">
      <c r="A3768" s="179" t="s">
        <v>179</v>
      </c>
      <c r="B3768" s="179" t="s">
        <v>608</v>
      </c>
      <c r="C3768" s="179" t="s">
        <v>364</v>
      </c>
      <c r="D3768" s="179" t="s">
        <v>2</v>
      </c>
      <c r="E3768" s="179" t="s">
        <v>800</v>
      </c>
      <c r="F3768" s="37">
        <v>18044.130000000012</v>
      </c>
      <c r="G3768" s="179">
        <v>117</v>
      </c>
      <c r="H3768" s="179">
        <v>117</v>
      </c>
      <c r="I3768" s="37">
        <f>Table1[[#This Row],[SumOfPaid]]*Table1[[#This Row],[Actuarial Factor 6/13/22]]</f>
        <v>23298.335416165413</v>
      </c>
      <c r="J3768" s="33">
        <v>1.2911864088856264</v>
      </c>
      <c r="K3768" s="180" t="s">
        <v>237</v>
      </c>
      <c r="L3768" s="180" t="s">
        <v>805</v>
      </c>
      <c r="M3768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68" s="181" t="str">
        <f>IFERROR(IF(Table1[[#This Row],[Medicare Rate in CR]]&gt;0,"Y","N"),"N")</f>
        <v>Y</v>
      </c>
      <c r="O3768" s="40">
        <f>Table1[[#This Row],[Medicare Rate in CR]]*Table1[[#This Row],[SumOfUnits]]*Table1[[#This Row],[Actuarial Factor 6/13/22]]</f>
        <v>24421.783798672695</v>
      </c>
      <c r="P376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24421.783798672695</v>
      </c>
      <c r="Q3768" s="40">
        <f>Table1[[#This Row],[Trended Medicare Pricing for all RHCs]]-Table1[[#This Row],[SumOfSFY23 Estimated Payment 6/13/2022]]</f>
        <v>1123.4483825072821</v>
      </c>
      <c r="R3768" s="181">
        <f>Table1[[#This Row],[SumOfUnits]]*Table1[[#This Row],[Actuarial Factor 6/13/22]]</f>
        <v>151.0688098396183</v>
      </c>
    </row>
    <row r="3769" spans="1:18" x14ac:dyDescent="0.2">
      <c r="A3769" s="179" t="s">
        <v>179</v>
      </c>
      <c r="B3769" s="179" t="s">
        <v>608</v>
      </c>
      <c r="C3769" s="179" t="s">
        <v>364</v>
      </c>
      <c r="D3769" s="179" t="s">
        <v>2</v>
      </c>
      <c r="E3769" s="179" t="s">
        <v>798</v>
      </c>
      <c r="F3769" s="37">
        <v>13436.090000000011</v>
      </c>
      <c r="G3769" s="179">
        <v>84</v>
      </c>
      <c r="H3769" s="179">
        <v>84</v>
      </c>
      <c r="I3769" s="37">
        <f>Table1[[#This Row],[SumOfPaid]]*Table1[[#This Row],[Actuarial Factor 6/13/22]]</f>
        <v>19759.00918136421</v>
      </c>
      <c r="J3769" s="33">
        <v>1.4705922021484072</v>
      </c>
      <c r="K3769" s="180" t="s">
        <v>237</v>
      </c>
      <c r="L3769" s="180" t="s">
        <v>805</v>
      </c>
      <c r="M3769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69" s="181" t="str">
        <f>IFERROR(IF(Table1[[#This Row],[Medicare Rate in CR]]&gt;0,"Y","N"),"N")</f>
        <v>Y</v>
      </c>
      <c r="O3769" s="40">
        <f>Table1[[#This Row],[Medicare Rate in CR]]*Table1[[#This Row],[SumOfUnits]]*Table1[[#This Row],[Actuarial Factor 6/13/22]]</f>
        <v>19969.818573542168</v>
      </c>
      <c r="P376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19969.818573542168</v>
      </c>
      <c r="Q3769" s="40">
        <f>Table1[[#This Row],[Trended Medicare Pricing for all RHCs]]-Table1[[#This Row],[SumOfSFY23 Estimated Payment 6/13/2022]]</f>
        <v>210.80939217795822</v>
      </c>
      <c r="R3769" s="181">
        <f>Table1[[#This Row],[SumOfUnits]]*Table1[[#This Row],[Actuarial Factor 6/13/22]]</f>
        <v>123.52974498046621</v>
      </c>
    </row>
    <row r="3770" spans="1:18" x14ac:dyDescent="0.2">
      <c r="A3770" s="179" t="s">
        <v>179</v>
      </c>
      <c r="B3770" s="179" t="s">
        <v>608</v>
      </c>
      <c r="C3770" s="179" t="s">
        <v>364</v>
      </c>
      <c r="D3770" s="179" t="s">
        <v>2</v>
      </c>
      <c r="E3770" s="179" t="s">
        <v>799</v>
      </c>
      <c r="F3770" s="37">
        <v>30415.43</v>
      </c>
      <c r="G3770" s="179">
        <v>205</v>
      </c>
      <c r="H3770" s="179">
        <v>205</v>
      </c>
      <c r="I3770" s="37">
        <f>Table1[[#This Row],[SumOfPaid]]*Table1[[#This Row],[Actuarial Factor 6/13/22]]</f>
        <v>37660.435437645596</v>
      </c>
      <c r="J3770" s="33">
        <v>1.2382016442853379</v>
      </c>
      <c r="K3770" s="180" t="s">
        <v>237</v>
      </c>
      <c r="L3770" s="180" t="s">
        <v>805</v>
      </c>
      <c r="M3770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70" s="181" t="str">
        <f>IFERROR(IF(Table1[[#This Row],[Medicare Rate in CR]]&gt;0,"Y","N"),"N")</f>
        <v>Y</v>
      </c>
      <c r="O3770" s="40">
        <f>Table1[[#This Row],[Medicare Rate in CR]]*Table1[[#This Row],[SumOfUnits]]*Table1[[#This Row],[Actuarial Factor 6/13/22]]</f>
        <v>41034.373952109388</v>
      </c>
      <c r="P377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41034.373952109388</v>
      </c>
      <c r="Q3770" s="40">
        <f>Table1[[#This Row],[Trended Medicare Pricing for all RHCs]]-Table1[[#This Row],[SumOfSFY23 Estimated Payment 6/13/2022]]</f>
        <v>3373.9385144637927</v>
      </c>
      <c r="R3770" s="181">
        <f>Table1[[#This Row],[SumOfUnits]]*Table1[[#This Row],[Actuarial Factor 6/13/22]]</f>
        <v>253.83133707849427</v>
      </c>
    </row>
    <row r="3771" spans="1:18" x14ac:dyDescent="0.2">
      <c r="A3771" s="179" t="s">
        <v>179</v>
      </c>
      <c r="B3771" s="179" t="s">
        <v>608</v>
      </c>
      <c r="C3771" s="179" t="s">
        <v>364</v>
      </c>
      <c r="D3771" s="179" t="s">
        <v>2</v>
      </c>
      <c r="E3771" s="179" t="s">
        <v>803</v>
      </c>
      <c r="F3771" s="37">
        <v>461.95000000000005</v>
      </c>
      <c r="G3771" s="179">
        <v>3</v>
      </c>
      <c r="H3771" s="179">
        <v>3</v>
      </c>
      <c r="I3771" s="37">
        <f>Table1[[#This Row],[SumOfPaid]]*Table1[[#This Row],[Actuarial Factor 6/13/22]]</f>
        <v>861.84668866373647</v>
      </c>
      <c r="J3771" s="33">
        <v>1.8656709355205896</v>
      </c>
      <c r="K3771" s="180" t="s">
        <v>237</v>
      </c>
      <c r="L3771" s="180" t="s">
        <v>805</v>
      </c>
      <c r="M3771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71" s="181" t="str">
        <f>IFERROR(IF(Table1[[#This Row],[Medicare Rate in CR]]&gt;0,"Y","N"),"N")</f>
        <v>Y</v>
      </c>
      <c r="O3771" s="40">
        <f>Table1[[#This Row],[Medicare Rate in CR]]*Table1[[#This Row],[SumOfUnits]]*Table1[[#This Row],[Actuarial Factor 6/13/22]]</f>
        <v>904.8130903087756</v>
      </c>
      <c r="P377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904.8130903087756</v>
      </c>
      <c r="Q3771" s="40">
        <f>Table1[[#This Row],[Trended Medicare Pricing for all RHCs]]-Table1[[#This Row],[SumOfSFY23 Estimated Payment 6/13/2022]]</f>
        <v>42.966401645039127</v>
      </c>
      <c r="R3771" s="181">
        <f>Table1[[#This Row],[SumOfUnits]]*Table1[[#This Row],[Actuarial Factor 6/13/22]]</f>
        <v>5.5970128065617688</v>
      </c>
    </row>
    <row r="3772" spans="1:18" x14ac:dyDescent="0.2">
      <c r="A3772" s="179" t="s">
        <v>179</v>
      </c>
      <c r="B3772" s="179" t="s">
        <v>608</v>
      </c>
      <c r="C3772" s="179" t="s">
        <v>364</v>
      </c>
      <c r="D3772" s="179" t="s">
        <v>185</v>
      </c>
      <c r="E3772" s="179" t="s">
        <v>794</v>
      </c>
      <c r="F3772" s="37">
        <v>7017.95</v>
      </c>
      <c r="G3772" s="179">
        <v>43</v>
      </c>
      <c r="H3772" s="179">
        <v>43</v>
      </c>
      <c r="I3772" s="37">
        <f>Table1[[#This Row],[SumOfPaid]]*Table1[[#This Row],[Actuarial Factor 6/13/22]]</f>
        <v>7616.9761432247478</v>
      </c>
      <c r="J3772" s="33">
        <v>1.0853562854145082</v>
      </c>
      <c r="K3772" s="180" t="s">
        <v>237</v>
      </c>
      <c r="L3772" s="180" t="s">
        <v>805</v>
      </c>
      <c r="M3772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72" s="181" t="str">
        <f>IFERROR(IF(Table1[[#This Row],[Medicare Rate in CR]]&gt;0,"Y","N"),"N")</f>
        <v>Y</v>
      </c>
      <c r="O3772" s="40">
        <f>Table1[[#This Row],[Medicare Rate in CR]]*Table1[[#This Row],[SumOfUnits]]*Table1[[#This Row],[Actuarial Factor 6/13/22]]</f>
        <v>7544.7239753047043</v>
      </c>
      <c r="P377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7544.7239753047043</v>
      </c>
      <c r="Q3772" s="40">
        <f>Table1[[#This Row],[Trended Medicare Pricing for all RHCs]]-Table1[[#This Row],[SumOfSFY23 Estimated Payment 6/13/2022]]</f>
        <v>-72.252167920043576</v>
      </c>
      <c r="R3772" s="181">
        <f>Table1[[#This Row],[SumOfUnits]]*Table1[[#This Row],[Actuarial Factor 6/13/22]]</f>
        <v>46.670320272823851</v>
      </c>
    </row>
    <row r="3773" spans="1:18" x14ac:dyDescent="0.2">
      <c r="A3773" s="179" t="s">
        <v>179</v>
      </c>
      <c r="B3773" s="179" t="s">
        <v>608</v>
      </c>
      <c r="C3773" s="179" t="s">
        <v>364</v>
      </c>
      <c r="D3773" s="179" t="s">
        <v>185</v>
      </c>
      <c r="E3773" s="179" t="s">
        <v>607</v>
      </c>
      <c r="F3773" s="37">
        <v>4567.2000000000007</v>
      </c>
      <c r="G3773" s="179">
        <v>28</v>
      </c>
      <c r="H3773" s="179">
        <v>28</v>
      </c>
      <c r="I3773" s="37">
        <f>Table1[[#This Row],[SumOfPaid]]*Table1[[#This Row],[Actuarial Factor 6/13/22]]</f>
        <v>6997.2983507085946</v>
      </c>
      <c r="J3773" s="33">
        <v>1.5320761846883415</v>
      </c>
      <c r="K3773" s="180" t="s">
        <v>237</v>
      </c>
      <c r="L3773" s="180" t="s">
        <v>805</v>
      </c>
      <c r="M3773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73" s="181" t="str">
        <f>IFERROR(IF(Table1[[#This Row],[Medicare Rate in CR]]&gt;0,"Y","N"),"N")</f>
        <v>Y</v>
      </c>
      <c r="O3773" s="40">
        <f>Table1[[#This Row],[Medicare Rate in CR]]*Table1[[#This Row],[SumOfUnits]]*Table1[[#This Row],[Actuarial Factor 6/13/22]]</f>
        <v>6934.912208468083</v>
      </c>
      <c r="P377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6934.912208468083</v>
      </c>
      <c r="Q3773" s="40">
        <f>Table1[[#This Row],[Trended Medicare Pricing for all RHCs]]-Table1[[#This Row],[SumOfSFY23 Estimated Payment 6/13/2022]]</f>
        <v>-62.386142240511617</v>
      </c>
      <c r="R3773" s="181">
        <f>Table1[[#This Row],[SumOfUnits]]*Table1[[#This Row],[Actuarial Factor 6/13/22]]</f>
        <v>42.898133171273564</v>
      </c>
    </row>
    <row r="3774" spans="1:18" x14ac:dyDescent="0.2">
      <c r="A3774" s="179" t="s">
        <v>179</v>
      </c>
      <c r="B3774" s="179" t="s">
        <v>608</v>
      </c>
      <c r="C3774" s="179" t="s">
        <v>364</v>
      </c>
      <c r="D3774" s="179" t="s">
        <v>185</v>
      </c>
      <c r="E3774" s="179" t="s">
        <v>797</v>
      </c>
      <c r="F3774" s="37">
        <v>18705.090000000011</v>
      </c>
      <c r="G3774" s="179">
        <v>116</v>
      </c>
      <c r="H3774" s="179">
        <v>116</v>
      </c>
      <c r="I3774" s="37">
        <f>Table1[[#This Row],[SumOfPaid]]*Table1[[#This Row],[Actuarial Factor 6/13/22]]</f>
        <v>15626.870237783296</v>
      </c>
      <c r="J3774" s="33">
        <v>0.83543411113142396</v>
      </c>
      <c r="K3774" s="180" t="s">
        <v>237</v>
      </c>
      <c r="L3774" s="180" t="s">
        <v>805</v>
      </c>
      <c r="M3774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74" s="181" t="str">
        <f>IFERROR(IF(Table1[[#This Row],[Medicare Rate in CR]]&gt;0,"Y","N"),"N")</f>
        <v>Y</v>
      </c>
      <c r="O3774" s="40">
        <f>Table1[[#This Row],[Medicare Rate in CR]]*Table1[[#This Row],[SumOfUnits]]*Table1[[#This Row],[Actuarial Factor 6/13/22]]</f>
        <v>15666.528295038697</v>
      </c>
      <c r="P377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15666.528295038697</v>
      </c>
      <c r="Q3774" s="40">
        <f>Table1[[#This Row],[Trended Medicare Pricing for all RHCs]]-Table1[[#This Row],[SumOfSFY23 Estimated Payment 6/13/2022]]</f>
        <v>39.658057255401218</v>
      </c>
      <c r="R3774" s="181">
        <f>Table1[[#This Row],[SumOfUnits]]*Table1[[#This Row],[Actuarial Factor 6/13/22]]</f>
        <v>96.910356891245186</v>
      </c>
    </row>
    <row r="3775" spans="1:18" x14ac:dyDescent="0.2">
      <c r="A3775" s="179" t="s">
        <v>179</v>
      </c>
      <c r="B3775" s="179" t="s">
        <v>608</v>
      </c>
      <c r="C3775" s="179" t="s">
        <v>364</v>
      </c>
      <c r="D3775" s="179" t="s">
        <v>185</v>
      </c>
      <c r="E3775" s="179" t="s">
        <v>796</v>
      </c>
      <c r="F3775" s="37">
        <v>6681.8099999999995</v>
      </c>
      <c r="G3775" s="179">
        <v>41</v>
      </c>
      <c r="H3775" s="179">
        <v>41</v>
      </c>
      <c r="I3775" s="37">
        <f>Table1[[#This Row],[SumOfPaid]]*Table1[[#This Row],[Actuarial Factor 6/13/22]]</f>
        <v>6650.5373093883018</v>
      </c>
      <c r="J3775" s="33">
        <v>0.99531972764689536</v>
      </c>
      <c r="K3775" s="180" t="s">
        <v>237</v>
      </c>
      <c r="L3775" s="180" t="s">
        <v>805</v>
      </c>
      <c r="M3775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75" s="181" t="str">
        <f>IFERROR(IF(Table1[[#This Row],[Medicare Rate in CR]]&gt;0,"Y","N"),"N")</f>
        <v>Y</v>
      </c>
      <c r="O3775" s="40">
        <f>Table1[[#This Row],[Medicare Rate in CR]]*Table1[[#This Row],[SumOfUnits]]*Table1[[#This Row],[Actuarial Factor 6/13/22]]</f>
        <v>6597.0388740272811</v>
      </c>
      <c r="P377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6597.0388740272811</v>
      </c>
      <c r="Q3775" s="40">
        <f>Table1[[#This Row],[Trended Medicare Pricing for all RHCs]]-Table1[[#This Row],[SumOfSFY23 Estimated Payment 6/13/2022]]</f>
        <v>-53.498435361020711</v>
      </c>
      <c r="R3775" s="181">
        <f>Table1[[#This Row],[SumOfUnits]]*Table1[[#This Row],[Actuarial Factor 6/13/22]]</f>
        <v>40.808108833522709</v>
      </c>
    </row>
    <row r="3776" spans="1:18" x14ac:dyDescent="0.2">
      <c r="A3776" s="179" t="s">
        <v>179</v>
      </c>
      <c r="B3776" s="179" t="s">
        <v>608</v>
      </c>
      <c r="C3776" s="179" t="s">
        <v>364</v>
      </c>
      <c r="D3776" s="179" t="s">
        <v>185</v>
      </c>
      <c r="E3776" s="179" t="s">
        <v>795</v>
      </c>
      <c r="F3776" s="37">
        <v>149231.15</v>
      </c>
      <c r="G3776" s="179">
        <v>919</v>
      </c>
      <c r="H3776" s="179">
        <v>919</v>
      </c>
      <c r="I3776" s="37">
        <f>Table1[[#This Row],[SumOfPaid]]*Table1[[#This Row],[Actuarial Factor 6/13/22]]</f>
        <v>173595.31067202007</v>
      </c>
      <c r="J3776" s="33">
        <v>1.1632645776168051</v>
      </c>
      <c r="K3776" s="180" t="s">
        <v>237</v>
      </c>
      <c r="L3776" s="180" t="s">
        <v>805</v>
      </c>
      <c r="M3776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76" s="181" t="str">
        <f>IFERROR(IF(Table1[[#This Row],[Medicare Rate in CR]]&gt;0,"Y","N"),"N")</f>
        <v>Y</v>
      </c>
      <c r="O3776" s="40">
        <f>Table1[[#This Row],[Medicare Rate in CR]]*Table1[[#This Row],[SumOfUnits]]*Table1[[#This Row],[Actuarial Factor 6/13/22]]</f>
        <v>172821.03013651256</v>
      </c>
      <c r="P377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172821.03013651256</v>
      </c>
      <c r="Q3776" s="40">
        <f>Table1[[#This Row],[Trended Medicare Pricing for all RHCs]]-Table1[[#This Row],[SumOfSFY23 Estimated Payment 6/13/2022]]</f>
        <v>-774.28053550751065</v>
      </c>
      <c r="R3776" s="181">
        <f>Table1[[#This Row],[SumOfUnits]]*Table1[[#This Row],[Actuarial Factor 6/13/22]]</f>
        <v>1069.0401468298439</v>
      </c>
    </row>
    <row r="3777" spans="1:18" x14ac:dyDescent="0.2">
      <c r="A3777" s="179" t="s">
        <v>179</v>
      </c>
      <c r="B3777" s="179" t="s">
        <v>608</v>
      </c>
      <c r="C3777" s="179" t="s">
        <v>249</v>
      </c>
      <c r="D3777" s="179" t="s">
        <v>184</v>
      </c>
      <c r="E3777" s="179" t="s">
        <v>786</v>
      </c>
      <c r="F3777" s="37">
        <v>813.2</v>
      </c>
      <c r="G3777" s="179">
        <v>5</v>
      </c>
      <c r="H3777" s="179">
        <v>5</v>
      </c>
      <c r="I3777" s="37">
        <f>Table1[[#This Row],[SumOfPaid]]*Table1[[#This Row],[Actuarial Factor 6/13/22]]</f>
        <v>1237.8351315222139</v>
      </c>
      <c r="J3777" s="33">
        <v>1.5221779777695694</v>
      </c>
      <c r="K3777" s="180" t="s">
        <v>237</v>
      </c>
      <c r="L3777" s="180" t="s">
        <v>805</v>
      </c>
      <c r="M3777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77" s="181" t="str">
        <f>IFERROR(IF(Table1[[#This Row],[Medicare Rate in CR]]&gt;0,"Y","N"),"N")</f>
        <v>Y</v>
      </c>
      <c r="O3777" s="40">
        <f>Table1[[#This Row],[Medicare Rate in CR]]*Table1[[#This Row],[SumOfUnits]]*Table1[[#This Row],[Actuarial Factor 6/13/22]]</f>
        <v>1230.3764594311428</v>
      </c>
      <c r="P377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1230.3764594311428</v>
      </c>
      <c r="Q3777" s="40">
        <f>Table1[[#This Row],[Trended Medicare Pricing for all RHCs]]-Table1[[#This Row],[SumOfSFY23 Estimated Payment 6/13/2022]]</f>
        <v>-7.4586720910710937</v>
      </c>
      <c r="R3777" s="181">
        <f>Table1[[#This Row],[SumOfUnits]]*Table1[[#This Row],[Actuarial Factor 6/13/22]]</f>
        <v>7.6108898888478471</v>
      </c>
    </row>
    <row r="3778" spans="1:18" x14ac:dyDescent="0.2">
      <c r="A3778" s="179" t="s">
        <v>179</v>
      </c>
      <c r="B3778" s="179" t="s">
        <v>608</v>
      </c>
      <c r="C3778" s="179" t="s">
        <v>249</v>
      </c>
      <c r="D3778" s="179" t="s">
        <v>184</v>
      </c>
      <c r="E3778" s="179" t="s">
        <v>790</v>
      </c>
      <c r="F3778" s="37">
        <v>162.57</v>
      </c>
      <c r="G3778" s="179">
        <v>1</v>
      </c>
      <c r="H3778" s="179">
        <v>1</v>
      </c>
      <c r="I3778" s="37">
        <f>Table1[[#This Row],[SumOfPaid]]*Table1[[#This Row],[Actuarial Factor 6/13/22]]</f>
        <v>363.69435739228004</v>
      </c>
      <c r="J3778" s="33">
        <v>2.2371554246926251</v>
      </c>
      <c r="K3778" s="180" t="s">
        <v>237</v>
      </c>
      <c r="L3778" s="180" t="s">
        <v>805</v>
      </c>
      <c r="M3778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78" s="181" t="str">
        <f>IFERROR(IF(Table1[[#This Row],[Medicare Rate in CR]]&gt;0,"Y","N"),"N")</f>
        <v>Y</v>
      </c>
      <c r="O3778" s="40">
        <f>Table1[[#This Row],[Medicare Rate in CR]]*Table1[[#This Row],[SumOfUnits]]*Table1[[#This Row],[Actuarial Factor 6/13/22]]</f>
        <v>361.65854595580976</v>
      </c>
      <c r="P377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361.65854595580976</v>
      </c>
      <c r="Q3778" s="40">
        <f>Table1[[#This Row],[Trended Medicare Pricing for all RHCs]]-Table1[[#This Row],[SumOfSFY23 Estimated Payment 6/13/2022]]</f>
        <v>-2.0358114364702828</v>
      </c>
      <c r="R3778" s="181">
        <f>Table1[[#This Row],[SumOfUnits]]*Table1[[#This Row],[Actuarial Factor 6/13/22]]</f>
        <v>2.2371554246926251</v>
      </c>
    </row>
    <row r="3779" spans="1:18" x14ac:dyDescent="0.2">
      <c r="A3779" s="179" t="s">
        <v>179</v>
      </c>
      <c r="B3779" s="179" t="s">
        <v>608</v>
      </c>
      <c r="C3779" s="179" t="s">
        <v>249</v>
      </c>
      <c r="D3779" s="179" t="s">
        <v>184</v>
      </c>
      <c r="E3779" s="179" t="s">
        <v>789</v>
      </c>
      <c r="F3779" s="37">
        <v>487.71</v>
      </c>
      <c r="G3779" s="179">
        <v>3</v>
      </c>
      <c r="H3779" s="179">
        <v>3</v>
      </c>
      <c r="I3779" s="37">
        <f>Table1[[#This Row],[SumOfPaid]]*Table1[[#This Row],[Actuarial Factor 6/13/22]]</f>
        <v>756.9128448651104</v>
      </c>
      <c r="J3779" s="33">
        <v>1.551973190759079</v>
      </c>
      <c r="K3779" s="180" t="s">
        <v>237</v>
      </c>
      <c r="L3779" s="180" t="s">
        <v>805</v>
      </c>
      <c r="M3779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79" s="181" t="str">
        <f>IFERROR(IF(Table1[[#This Row],[Medicare Rate in CR]]&gt;0,"Y","N"),"N")</f>
        <v>Y</v>
      </c>
      <c r="O3779" s="40">
        <f>Table1[[#This Row],[Medicare Rate in CR]]*Table1[[#This Row],[SumOfUnits]]*Table1[[#This Row],[Actuarial Factor 6/13/22]]</f>
        <v>752.67595805433814</v>
      </c>
      <c r="P377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752.67595805433814</v>
      </c>
      <c r="Q3779" s="40">
        <f>Table1[[#This Row],[Trended Medicare Pricing for all RHCs]]-Table1[[#This Row],[SumOfSFY23 Estimated Payment 6/13/2022]]</f>
        <v>-4.2368868107722619</v>
      </c>
      <c r="R3779" s="181">
        <f>Table1[[#This Row],[SumOfUnits]]*Table1[[#This Row],[Actuarial Factor 6/13/22]]</f>
        <v>4.6559195722772371</v>
      </c>
    </row>
    <row r="3780" spans="1:18" x14ac:dyDescent="0.2">
      <c r="A3780" s="179" t="s">
        <v>179</v>
      </c>
      <c r="B3780" s="179" t="s">
        <v>608</v>
      </c>
      <c r="C3780" s="179" t="s">
        <v>249</v>
      </c>
      <c r="D3780" s="179" t="s">
        <v>184</v>
      </c>
      <c r="E3780" s="179" t="s">
        <v>787</v>
      </c>
      <c r="F3780" s="37">
        <v>813.2</v>
      </c>
      <c r="G3780" s="179">
        <v>5</v>
      </c>
      <c r="H3780" s="179">
        <v>5</v>
      </c>
      <c r="I3780" s="37">
        <f>Table1[[#This Row],[SumOfPaid]]*Table1[[#This Row],[Actuarial Factor 6/13/22]]</f>
        <v>1016.1958846283873</v>
      </c>
      <c r="J3780" s="33">
        <v>1.2496260263506975</v>
      </c>
      <c r="K3780" s="180" t="s">
        <v>237</v>
      </c>
      <c r="L3780" s="180" t="s">
        <v>805</v>
      </c>
      <c r="M3780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80" s="181" t="str">
        <f>IFERROR(IF(Table1[[#This Row],[Medicare Rate in CR]]&gt;0,"Y","N"),"N")</f>
        <v>Y</v>
      </c>
      <c r="O3780" s="40">
        <f>Table1[[#This Row],[Medicare Rate in CR]]*Table1[[#This Row],[SumOfUnits]]*Table1[[#This Row],[Actuarial Factor 6/13/22]]</f>
        <v>1010.0727170992687</v>
      </c>
      <c r="P378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1010.0727170992687</v>
      </c>
      <c r="Q3780" s="40">
        <f>Table1[[#This Row],[Trended Medicare Pricing for all RHCs]]-Table1[[#This Row],[SumOfSFY23 Estimated Payment 6/13/2022]]</f>
        <v>-6.1231675291185184</v>
      </c>
      <c r="R3780" s="181">
        <f>Table1[[#This Row],[SumOfUnits]]*Table1[[#This Row],[Actuarial Factor 6/13/22]]</f>
        <v>6.2481301317534879</v>
      </c>
    </row>
    <row r="3781" spans="1:18" x14ac:dyDescent="0.2">
      <c r="A3781" s="179" t="s">
        <v>179</v>
      </c>
      <c r="B3781" s="179" t="s">
        <v>608</v>
      </c>
      <c r="C3781" s="179" t="s">
        <v>249</v>
      </c>
      <c r="D3781" s="179" t="s">
        <v>2</v>
      </c>
      <c r="E3781" s="179" t="s">
        <v>798</v>
      </c>
      <c r="F3781" s="37">
        <v>322.12</v>
      </c>
      <c r="G3781" s="179">
        <v>2</v>
      </c>
      <c r="H3781" s="179">
        <v>2</v>
      </c>
      <c r="I3781" s="37">
        <f>Table1[[#This Row],[SumOfPaid]]*Table1[[#This Row],[Actuarial Factor 6/13/22]]</f>
        <v>467.16929009713823</v>
      </c>
      <c r="J3781" s="33">
        <v>1.4502958217345654</v>
      </c>
      <c r="K3781" s="180" t="s">
        <v>237</v>
      </c>
      <c r="L3781" s="180" t="s">
        <v>805</v>
      </c>
      <c r="M3781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81" s="181" t="str">
        <f>IFERROR(IF(Table1[[#This Row],[Medicare Rate in CR]]&gt;0,"Y","N"),"N")</f>
        <v>Y</v>
      </c>
      <c r="O3781" s="40">
        <f>Table1[[#This Row],[Medicare Rate in CR]]*Table1[[#This Row],[SumOfUnits]]*Table1[[#This Row],[Actuarial Factor 6/13/22]]</f>
        <v>468.90964508321969</v>
      </c>
      <c r="P378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468.90964508321969</v>
      </c>
      <c r="Q3781" s="40">
        <f>Table1[[#This Row],[Trended Medicare Pricing for all RHCs]]-Table1[[#This Row],[SumOfSFY23 Estimated Payment 6/13/2022]]</f>
        <v>1.7403549860814564</v>
      </c>
      <c r="R3781" s="181">
        <f>Table1[[#This Row],[SumOfUnits]]*Table1[[#This Row],[Actuarial Factor 6/13/22]]</f>
        <v>2.9005916434691308</v>
      </c>
    </row>
    <row r="3782" spans="1:18" x14ac:dyDescent="0.2">
      <c r="A3782" s="179" t="s">
        <v>179</v>
      </c>
      <c r="B3782" s="179" t="s">
        <v>608</v>
      </c>
      <c r="C3782" s="179" t="s">
        <v>220</v>
      </c>
      <c r="D3782" s="179" t="s">
        <v>184</v>
      </c>
      <c r="E3782" s="179" t="s">
        <v>789</v>
      </c>
      <c r="F3782" s="37">
        <v>161.06</v>
      </c>
      <c r="G3782" s="179">
        <v>1</v>
      </c>
      <c r="H3782" s="179">
        <v>1</v>
      </c>
      <c r="I3782" s="37">
        <f>Table1[[#This Row],[SumOfPaid]]*Table1[[#This Row],[Actuarial Factor 6/13/22]]</f>
        <v>246.55612184505597</v>
      </c>
      <c r="J3782" s="33">
        <v>1.5308339863718861</v>
      </c>
      <c r="K3782" s="180" t="s">
        <v>237</v>
      </c>
      <c r="L3782" s="180" t="s">
        <v>805</v>
      </c>
      <c r="M3782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82" s="181" t="str">
        <f>IFERROR(IF(Table1[[#This Row],[Medicare Rate in CR]]&gt;0,"Y","N"),"N")</f>
        <v>Y</v>
      </c>
      <c r="O3782" s="40">
        <f>Table1[[#This Row],[Medicare Rate in CR]]*Table1[[#This Row],[SumOfUnits]]*Table1[[#This Row],[Actuarial Factor 6/13/22]]</f>
        <v>247.4746222368791</v>
      </c>
      <c r="P378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247.4746222368791</v>
      </c>
      <c r="Q3782" s="40">
        <f>Table1[[#This Row],[Trended Medicare Pricing for all RHCs]]-Table1[[#This Row],[SumOfSFY23 Estimated Payment 6/13/2022]]</f>
        <v>0.91850039182313026</v>
      </c>
      <c r="R3782" s="181">
        <f>Table1[[#This Row],[SumOfUnits]]*Table1[[#This Row],[Actuarial Factor 6/13/22]]</f>
        <v>1.5308339863718861</v>
      </c>
    </row>
    <row r="3783" spans="1:18" x14ac:dyDescent="0.2">
      <c r="A3783" s="179" t="s">
        <v>179</v>
      </c>
      <c r="B3783" s="179" t="s">
        <v>608</v>
      </c>
      <c r="C3783" s="179" t="s">
        <v>220</v>
      </c>
      <c r="D3783" s="179" t="s">
        <v>185</v>
      </c>
      <c r="E3783" s="179" t="s">
        <v>795</v>
      </c>
      <c r="F3783" s="37">
        <v>811.01</v>
      </c>
      <c r="G3783" s="179">
        <v>5</v>
      </c>
      <c r="H3783" s="179">
        <v>5</v>
      </c>
      <c r="I3783" s="37">
        <f>Table1[[#This Row],[SumOfPaid]]*Table1[[#This Row],[Actuarial Factor 6/13/22]]</f>
        <v>980.55952918080652</v>
      </c>
      <c r="J3783" s="33">
        <v>1.2090597269833991</v>
      </c>
      <c r="K3783" s="180" t="s">
        <v>237</v>
      </c>
      <c r="L3783" s="180" t="s">
        <v>805</v>
      </c>
      <c r="M3783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83" s="181" t="str">
        <f>IFERROR(IF(Table1[[#This Row],[Medicare Rate in CR]]&gt;0,"Y","N"),"N")</f>
        <v>Y</v>
      </c>
      <c r="O3783" s="40">
        <f>Table1[[#This Row],[Medicare Rate in CR]]*Table1[[#This Row],[SumOfUnits]]*Table1[[#This Row],[Actuarial Factor 6/13/22]]</f>
        <v>977.28297732068143</v>
      </c>
      <c r="P378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977.28297732068143</v>
      </c>
      <c r="Q3783" s="40">
        <f>Table1[[#This Row],[Trended Medicare Pricing for all RHCs]]-Table1[[#This Row],[SumOfSFY23 Estimated Payment 6/13/2022]]</f>
        <v>-3.276551860125096</v>
      </c>
      <c r="R3783" s="181">
        <f>Table1[[#This Row],[SumOfUnits]]*Table1[[#This Row],[Actuarial Factor 6/13/22]]</f>
        <v>6.0452986349169961</v>
      </c>
    </row>
    <row r="3784" spans="1:18" x14ac:dyDescent="0.2">
      <c r="A3784" s="179" t="s">
        <v>179</v>
      </c>
      <c r="B3784" s="179" t="s">
        <v>608</v>
      </c>
      <c r="C3784" s="179" t="s">
        <v>422</v>
      </c>
      <c r="D3784" s="179" t="s">
        <v>184</v>
      </c>
      <c r="E3784" s="179" t="s">
        <v>786</v>
      </c>
      <c r="F3784" s="37">
        <v>487.71</v>
      </c>
      <c r="G3784" s="179">
        <v>3</v>
      </c>
      <c r="H3784" s="179">
        <v>3</v>
      </c>
      <c r="I3784" s="37">
        <f>Table1[[#This Row],[SumOfPaid]]*Table1[[#This Row],[Actuarial Factor 6/13/22]]</f>
        <v>762.02377837855636</v>
      </c>
      <c r="J3784" s="33">
        <v>1.5624526427150487</v>
      </c>
      <c r="K3784" s="180" t="s">
        <v>237</v>
      </c>
      <c r="L3784" s="180" t="s">
        <v>805</v>
      </c>
      <c r="M3784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84" s="181" t="str">
        <f>IFERROR(IF(Table1[[#This Row],[Medicare Rate in CR]]&gt;0,"Y","N"),"N")</f>
        <v>Y</v>
      </c>
      <c r="O3784" s="40">
        <f>Table1[[#This Row],[Medicare Rate in CR]]*Table1[[#This Row],[SumOfUnits]]*Table1[[#This Row],[Actuarial Factor 6/13/22]]</f>
        <v>757.75828266394433</v>
      </c>
      <c r="P378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757.75828266394433</v>
      </c>
      <c r="Q3784" s="40">
        <f>Table1[[#This Row],[Trended Medicare Pricing for all RHCs]]-Table1[[#This Row],[SumOfSFY23 Estimated Payment 6/13/2022]]</f>
        <v>-4.2654957146120296</v>
      </c>
      <c r="R3784" s="181">
        <f>Table1[[#This Row],[SumOfUnits]]*Table1[[#This Row],[Actuarial Factor 6/13/22]]</f>
        <v>4.6873579281451461</v>
      </c>
    </row>
    <row r="3785" spans="1:18" x14ac:dyDescent="0.2">
      <c r="A3785" s="179" t="s">
        <v>179</v>
      </c>
      <c r="B3785" s="179" t="s">
        <v>608</v>
      </c>
      <c r="C3785" s="179" t="s">
        <v>422</v>
      </c>
      <c r="D3785" s="179" t="s">
        <v>184</v>
      </c>
      <c r="E3785" s="179" t="s">
        <v>790</v>
      </c>
      <c r="F3785" s="37">
        <v>162.57</v>
      </c>
      <c r="G3785" s="179">
        <v>1</v>
      </c>
      <c r="H3785" s="179">
        <v>1</v>
      </c>
      <c r="I3785" s="37">
        <f>Table1[[#This Row],[SumOfPaid]]*Table1[[#This Row],[Actuarial Factor 6/13/22]]</f>
        <v>341.80314161848162</v>
      </c>
      <c r="J3785" s="33">
        <v>2.1024982568646222</v>
      </c>
      <c r="K3785" s="180" t="s">
        <v>237</v>
      </c>
      <c r="L3785" s="180" t="s">
        <v>805</v>
      </c>
      <c r="M3785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85" s="181" t="str">
        <f>IFERROR(IF(Table1[[#This Row],[Medicare Rate in CR]]&gt;0,"Y","N"),"N")</f>
        <v>Y</v>
      </c>
      <c r="O3785" s="40">
        <f>Table1[[#This Row],[Medicare Rate in CR]]*Table1[[#This Row],[SumOfUnits]]*Table1[[#This Row],[Actuarial Factor 6/13/22]]</f>
        <v>339.8898682047348</v>
      </c>
      <c r="P378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339.8898682047348</v>
      </c>
      <c r="Q3785" s="40">
        <f>Table1[[#This Row],[Trended Medicare Pricing for all RHCs]]-Table1[[#This Row],[SumOfSFY23 Estimated Payment 6/13/2022]]</f>
        <v>-1.9132734137468219</v>
      </c>
      <c r="R3785" s="181">
        <f>Table1[[#This Row],[SumOfUnits]]*Table1[[#This Row],[Actuarial Factor 6/13/22]]</f>
        <v>2.1024982568646222</v>
      </c>
    </row>
    <row r="3786" spans="1:18" x14ac:dyDescent="0.2">
      <c r="A3786" s="179" t="s">
        <v>179</v>
      </c>
      <c r="B3786" s="179" t="s">
        <v>608</v>
      </c>
      <c r="C3786" s="179" t="s">
        <v>422</v>
      </c>
      <c r="D3786" s="179" t="s">
        <v>184</v>
      </c>
      <c r="E3786" s="179" t="s">
        <v>791</v>
      </c>
      <c r="F3786" s="37">
        <v>492.59</v>
      </c>
      <c r="G3786" s="179">
        <v>3</v>
      </c>
      <c r="H3786" s="179">
        <v>3</v>
      </c>
      <c r="I3786" s="37">
        <f>Table1[[#This Row],[SumOfPaid]]*Table1[[#This Row],[Actuarial Factor 6/13/22]]</f>
        <v>817.97031519271195</v>
      </c>
      <c r="J3786" s="33">
        <v>1.6605499811054061</v>
      </c>
      <c r="K3786" s="180" t="s">
        <v>237</v>
      </c>
      <c r="L3786" s="180" t="s">
        <v>805</v>
      </c>
      <c r="M3786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86" s="181" t="str">
        <f>IFERROR(IF(Table1[[#This Row],[Medicare Rate in CR]]&gt;0,"Y","N"),"N")</f>
        <v>Y</v>
      </c>
      <c r="O3786" s="40">
        <f>Table1[[#This Row],[Medicare Rate in CR]]*Table1[[#This Row],[SumOfUnits]]*Table1[[#This Row],[Actuarial Factor 6/13/22]]</f>
        <v>805.33352983649991</v>
      </c>
      <c r="P378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805.33352983649991</v>
      </c>
      <c r="Q3786" s="40">
        <f>Table1[[#This Row],[Trended Medicare Pricing for all RHCs]]-Table1[[#This Row],[SumOfSFY23 Estimated Payment 6/13/2022]]</f>
        <v>-12.636785356212044</v>
      </c>
      <c r="R3786" s="181">
        <f>Table1[[#This Row],[SumOfUnits]]*Table1[[#This Row],[Actuarial Factor 6/13/22]]</f>
        <v>4.981649943316218</v>
      </c>
    </row>
    <row r="3787" spans="1:18" x14ac:dyDescent="0.2">
      <c r="A3787" s="179" t="s">
        <v>179</v>
      </c>
      <c r="B3787" s="179" t="s">
        <v>608</v>
      </c>
      <c r="C3787" s="179" t="s">
        <v>422</v>
      </c>
      <c r="D3787" s="179" t="s">
        <v>184</v>
      </c>
      <c r="E3787" s="179" t="s">
        <v>787</v>
      </c>
      <c r="F3787" s="37">
        <v>162.57</v>
      </c>
      <c r="G3787" s="179">
        <v>1</v>
      </c>
      <c r="H3787" s="179">
        <v>1</v>
      </c>
      <c r="I3787" s="37">
        <f>Table1[[#This Row],[SumOfPaid]]*Table1[[#This Row],[Actuarial Factor 6/13/22]]</f>
        <v>226.41474985800241</v>
      </c>
      <c r="J3787" s="33">
        <v>1.3927215959771324</v>
      </c>
      <c r="K3787" s="180" t="s">
        <v>237</v>
      </c>
      <c r="L3787" s="180" t="s">
        <v>805</v>
      </c>
      <c r="M3787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87" s="181" t="str">
        <f>IFERROR(IF(Table1[[#This Row],[Medicare Rate in CR]]&gt;0,"Y","N"),"N")</f>
        <v>Y</v>
      </c>
      <c r="O3787" s="40">
        <f>Table1[[#This Row],[Medicare Rate in CR]]*Table1[[#This Row],[SumOfUnits]]*Table1[[#This Row],[Actuarial Factor 6/13/22]]</f>
        <v>225.14737320566323</v>
      </c>
      <c r="P378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225.14737320566323</v>
      </c>
      <c r="Q3787" s="40">
        <f>Table1[[#This Row],[Trended Medicare Pricing for all RHCs]]-Table1[[#This Row],[SumOfSFY23 Estimated Payment 6/13/2022]]</f>
        <v>-1.2673766523391805</v>
      </c>
      <c r="R3787" s="181">
        <f>Table1[[#This Row],[SumOfUnits]]*Table1[[#This Row],[Actuarial Factor 6/13/22]]</f>
        <v>1.3927215959771324</v>
      </c>
    </row>
    <row r="3788" spans="1:18" x14ac:dyDescent="0.2">
      <c r="A3788" s="179" t="s">
        <v>179</v>
      </c>
      <c r="B3788" s="179" t="s">
        <v>608</v>
      </c>
      <c r="C3788" s="179" t="s">
        <v>192</v>
      </c>
      <c r="D3788" s="179" t="s">
        <v>184</v>
      </c>
      <c r="E3788" s="179" t="s">
        <v>786</v>
      </c>
      <c r="F3788" s="37">
        <v>1155.07</v>
      </c>
      <c r="G3788" s="179">
        <v>7</v>
      </c>
      <c r="H3788" s="179">
        <v>7</v>
      </c>
      <c r="I3788" s="37">
        <f>Table1[[#This Row],[SumOfPaid]]*Table1[[#This Row],[Actuarial Factor 6/13/22]]</f>
        <v>1513.6100495893977</v>
      </c>
      <c r="J3788" s="33">
        <v>1.3104054729058825</v>
      </c>
      <c r="K3788" s="180" t="s">
        <v>237</v>
      </c>
      <c r="L3788" s="180" t="s">
        <v>805</v>
      </c>
      <c r="M3788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88" s="181" t="str">
        <f>IFERROR(IF(Table1[[#This Row],[Medicare Rate in CR]]&gt;0,"Y","N"),"N")</f>
        <v>Y</v>
      </c>
      <c r="O3788" s="40">
        <f>Table1[[#This Row],[Medicare Rate in CR]]*Table1[[#This Row],[SumOfUnits]]*Table1[[#This Row],[Actuarial Factor 6/13/22]]</f>
        <v>1482.8810412497546</v>
      </c>
      <c r="P378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1482.8810412497546</v>
      </c>
      <c r="Q3788" s="40">
        <f>Table1[[#This Row],[Trended Medicare Pricing for all RHCs]]-Table1[[#This Row],[SumOfSFY23 Estimated Payment 6/13/2022]]</f>
        <v>-30.729008339643087</v>
      </c>
      <c r="R3788" s="181">
        <f>Table1[[#This Row],[SumOfUnits]]*Table1[[#This Row],[Actuarial Factor 6/13/22]]</f>
        <v>9.1728383103411772</v>
      </c>
    </row>
    <row r="3789" spans="1:18" x14ac:dyDescent="0.2">
      <c r="A3789" s="179" t="s">
        <v>179</v>
      </c>
      <c r="B3789" s="179" t="s">
        <v>608</v>
      </c>
      <c r="C3789" s="179" t="s">
        <v>192</v>
      </c>
      <c r="D3789" s="179" t="s">
        <v>184</v>
      </c>
      <c r="E3789" s="179" t="s">
        <v>787</v>
      </c>
      <c r="F3789" s="37">
        <v>805.3</v>
      </c>
      <c r="G3789" s="179">
        <v>5</v>
      </c>
      <c r="H3789" s="179">
        <v>5</v>
      </c>
      <c r="I3789" s="37">
        <f>Table1[[#This Row],[SumOfPaid]]*Table1[[#This Row],[Actuarial Factor 6/13/22]]</f>
        <v>924.23810243748017</v>
      </c>
      <c r="J3789" s="33">
        <v>1.1476941542747798</v>
      </c>
      <c r="K3789" s="180" t="s">
        <v>237</v>
      </c>
      <c r="L3789" s="180" t="s">
        <v>805</v>
      </c>
      <c r="M3789" s="181">
        <f>IFERROR(INDEX(FreeStand_MedicareCRs!E:E,MATCH(Table1[[#This Row],[Medicare Number]],FreeStand_MedicareCRs!A:A,0)),INDEX(HospitalBased_Mdcr_Rates!G:G,MATCH(Table1[[#This Row],[Medicare Number]],HospitalBased_Mdcr_Rates!E:E,0)))</f>
        <v>161.66</v>
      </c>
      <c r="N3789" s="181" t="str">
        <f>IFERROR(IF(Table1[[#This Row],[Medicare Rate in CR]]&gt;0,"Y","N"),"N")</f>
        <v>Y</v>
      </c>
      <c r="O3789" s="40">
        <f>Table1[[#This Row],[Medicare Rate in CR]]*Table1[[#This Row],[SumOfUnits]]*Table1[[#This Row],[Actuarial Factor 6/13/22]]</f>
        <v>927.68118490030452</v>
      </c>
      <c r="P378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927.68118490030452</v>
      </c>
      <c r="Q3789" s="40">
        <f>Table1[[#This Row],[Trended Medicare Pricing for all RHCs]]-Table1[[#This Row],[SumOfSFY23 Estimated Payment 6/13/2022]]</f>
        <v>3.4430824628243499</v>
      </c>
      <c r="R3789" s="181">
        <f>Table1[[#This Row],[SumOfUnits]]*Table1[[#This Row],[Actuarial Factor 6/13/22]]</f>
        <v>5.7384707713738994</v>
      </c>
    </row>
    <row r="3790" spans="1:18" x14ac:dyDescent="0.2">
      <c r="A3790" s="179" t="s">
        <v>159</v>
      </c>
      <c r="B3790" s="179" t="s">
        <v>616</v>
      </c>
      <c r="C3790" s="179" t="s">
        <v>424</v>
      </c>
      <c r="D3790" s="179" t="s">
        <v>185</v>
      </c>
      <c r="E3790" s="179" t="s">
        <v>795</v>
      </c>
      <c r="F3790" s="37">
        <v>129.15</v>
      </c>
      <c r="G3790" s="179">
        <v>1</v>
      </c>
      <c r="H3790" s="179">
        <v>1</v>
      </c>
      <c r="I3790" s="37">
        <f>Table1[[#This Row],[SumOfPaid]]*Table1[[#This Row],[Actuarial Factor 6/13/22]]</f>
        <v>150.88989514164621</v>
      </c>
      <c r="J3790" s="33">
        <v>1.1683305856883175</v>
      </c>
      <c r="K3790" s="180" t="s">
        <v>195</v>
      </c>
      <c r="L3790" s="180" t="s">
        <v>805</v>
      </c>
      <c r="M3790" s="181">
        <f>IFERROR(INDEX(FreeStand_MedicareCRs!E:E,MATCH(Table1[[#This Row],[Medicare Number]],FreeStand_MedicareCRs!A:A,0)),INDEX(HospitalBased_Mdcr_Rates!G:G,MATCH(Table1[[#This Row],[Medicare Number]],HospitalBased_Mdcr_Rates!E:E,0)))</f>
        <v>262.51</v>
      </c>
      <c r="N3790" s="181" t="str">
        <f>IFERROR(IF(Table1[[#This Row],[Medicare Rate in CR]]&gt;0,"Y","N"),"N")</f>
        <v>Y</v>
      </c>
      <c r="O3790" s="40">
        <f>Table1[[#This Row],[Medicare Rate in CR]]*Table1[[#This Row],[SumOfUnits]]*Table1[[#This Row],[Actuarial Factor 6/13/22]]</f>
        <v>306.69846204904019</v>
      </c>
      <c r="P379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306.69846204904019</v>
      </c>
      <c r="Q3790" s="40">
        <f>Table1[[#This Row],[Trended Medicare Pricing for all RHCs]]-Table1[[#This Row],[SumOfSFY23 Estimated Payment 6/13/2022]]</f>
        <v>155.80856690739398</v>
      </c>
      <c r="R3790" s="181">
        <f>Table1[[#This Row],[SumOfUnits]]*Table1[[#This Row],[Actuarial Factor 6/13/22]]</f>
        <v>1.1683305856883175</v>
      </c>
    </row>
    <row r="3791" spans="1:18" x14ac:dyDescent="0.2">
      <c r="A3791" s="179" t="s">
        <v>159</v>
      </c>
      <c r="B3791" s="179" t="s">
        <v>616</v>
      </c>
      <c r="C3791" s="179" t="s">
        <v>423</v>
      </c>
      <c r="D3791" s="179" t="s">
        <v>184</v>
      </c>
      <c r="E3791" s="179" t="s">
        <v>791</v>
      </c>
      <c r="F3791" s="37">
        <v>127.24</v>
      </c>
      <c r="G3791" s="179">
        <v>1</v>
      </c>
      <c r="H3791" s="179">
        <v>1</v>
      </c>
      <c r="I3791" s="37">
        <f>Table1[[#This Row],[SumOfPaid]]*Table1[[#This Row],[Actuarial Factor 6/13/22]]</f>
        <v>205.32568595738155</v>
      </c>
      <c r="J3791" s="33">
        <v>1.6136881952010498</v>
      </c>
      <c r="K3791" s="180" t="s">
        <v>195</v>
      </c>
      <c r="L3791" s="180" t="s">
        <v>805</v>
      </c>
      <c r="M3791" s="181">
        <f>IFERROR(INDEX(FreeStand_MedicareCRs!E:E,MATCH(Table1[[#This Row],[Medicare Number]],FreeStand_MedicareCRs!A:A,0)),INDEX(HospitalBased_Mdcr_Rates!G:G,MATCH(Table1[[#This Row],[Medicare Number]],HospitalBased_Mdcr_Rates!E:E,0)))</f>
        <v>262.51</v>
      </c>
      <c r="N3791" s="181" t="str">
        <f>IFERROR(IF(Table1[[#This Row],[Medicare Rate in CR]]&gt;0,"Y","N"),"N")</f>
        <v>Y</v>
      </c>
      <c r="O3791" s="40">
        <f>Table1[[#This Row],[Medicare Rate in CR]]*Table1[[#This Row],[SumOfUnits]]*Table1[[#This Row],[Actuarial Factor 6/13/22]]</f>
        <v>423.60928812222755</v>
      </c>
      <c r="P379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423.60928812222755</v>
      </c>
      <c r="Q3791" s="40">
        <f>Table1[[#This Row],[Trended Medicare Pricing for all RHCs]]-Table1[[#This Row],[SumOfSFY23 Estimated Payment 6/13/2022]]</f>
        <v>218.283602164846</v>
      </c>
      <c r="R3791" s="181">
        <f>Table1[[#This Row],[SumOfUnits]]*Table1[[#This Row],[Actuarial Factor 6/13/22]]</f>
        <v>1.6136881952010498</v>
      </c>
    </row>
    <row r="3792" spans="1:18" x14ac:dyDescent="0.2">
      <c r="A3792" s="179" t="s">
        <v>159</v>
      </c>
      <c r="B3792" s="179" t="s">
        <v>616</v>
      </c>
      <c r="C3792" s="179" t="s">
        <v>381</v>
      </c>
      <c r="D3792" s="179" t="s">
        <v>184</v>
      </c>
      <c r="E3792" s="179" t="s">
        <v>788</v>
      </c>
      <c r="F3792" s="37">
        <v>129.15</v>
      </c>
      <c r="G3792" s="179">
        <v>1</v>
      </c>
      <c r="H3792" s="179">
        <v>1</v>
      </c>
      <c r="I3792" s="37">
        <f>Table1[[#This Row],[SumOfPaid]]*Table1[[#This Row],[Actuarial Factor 6/13/22]]</f>
        <v>236.94777104166604</v>
      </c>
      <c r="J3792" s="33">
        <v>1.8346710882049249</v>
      </c>
      <c r="K3792" s="180" t="s">
        <v>195</v>
      </c>
      <c r="L3792" s="180" t="s">
        <v>805</v>
      </c>
      <c r="M3792" s="181">
        <f>IFERROR(INDEX(FreeStand_MedicareCRs!E:E,MATCH(Table1[[#This Row],[Medicare Number]],FreeStand_MedicareCRs!A:A,0)),INDEX(HospitalBased_Mdcr_Rates!G:G,MATCH(Table1[[#This Row],[Medicare Number]],HospitalBased_Mdcr_Rates!E:E,0)))</f>
        <v>262.51</v>
      </c>
      <c r="N3792" s="181" t="str">
        <f>IFERROR(IF(Table1[[#This Row],[Medicare Rate in CR]]&gt;0,"Y","N"),"N")</f>
        <v>Y</v>
      </c>
      <c r="O3792" s="40">
        <f>Table1[[#This Row],[Medicare Rate in CR]]*Table1[[#This Row],[SumOfUnits]]*Table1[[#This Row],[Actuarial Factor 6/13/22]]</f>
        <v>481.6195073646748</v>
      </c>
      <c r="P379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481.6195073646748</v>
      </c>
      <c r="Q3792" s="40">
        <f>Table1[[#This Row],[Trended Medicare Pricing for all RHCs]]-Table1[[#This Row],[SumOfSFY23 Estimated Payment 6/13/2022]]</f>
        <v>244.67173632300876</v>
      </c>
      <c r="R3792" s="181">
        <f>Table1[[#This Row],[SumOfUnits]]*Table1[[#This Row],[Actuarial Factor 6/13/22]]</f>
        <v>1.8346710882049249</v>
      </c>
    </row>
    <row r="3793" spans="1:18" x14ac:dyDescent="0.2">
      <c r="A3793" s="179" t="s">
        <v>159</v>
      </c>
      <c r="B3793" s="179" t="s">
        <v>616</v>
      </c>
      <c r="C3793" s="179" t="s">
        <v>381</v>
      </c>
      <c r="D3793" s="179" t="s">
        <v>184</v>
      </c>
      <c r="E3793" s="179" t="s">
        <v>787</v>
      </c>
      <c r="F3793" s="37">
        <v>258.3</v>
      </c>
      <c r="G3793" s="179">
        <v>2</v>
      </c>
      <c r="H3793" s="179">
        <v>2</v>
      </c>
      <c r="I3793" s="37">
        <f>Table1[[#This Row],[SumOfPaid]]*Table1[[#This Row],[Actuarial Factor 6/13/22]]</f>
        <v>312.59194133681103</v>
      </c>
      <c r="J3793" s="33">
        <v>1.210189474784402</v>
      </c>
      <c r="K3793" s="180" t="s">
        <v>195</v>
      </c>
      <c r="L3793" s="180" t="s">
        <v>805</v>
      </c>
      <c r="M3793" s="181">
        <f>IFERROR(INDEX(FreeStand_MedicareCRs!E:E,MATCH(Table1[[#This Row],[Medicare Number]],FreeStand_MedicareCRs!A:A,0)),INDEX(HospitalBased_Mdcr_Rates!G:G,MATCH(Table1[[#This Row],[Medicare Number]],HospitalBased_Mdcr_Rates!E:E,0)))</f>
        <v>262.51</v>
      </c>
      <c r="N3793" s="181" t="str">
        <f>IFERROR(IF(Table1[[#This Row],[Medicare Rate in CR]]&gt;0,"Y","N"),"N")</f>
        <v>Y</v>
      </c>
      <c r="O3793" s="40">
        <f>Table1[[#This Row],[Medicare Rate in CR]]*Table1[[#This Row],[SumOfUnits]]*Table1[[#This Row],[Actuarial Factor 6/13/22]]</f>
        <v>635.37367805130668</v>
      </c>
      <c r="P379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635.37367805130668</v>
      </c>
      <c r="Q3793" s="40">
        <f>Table1[[#This Row],[Trended Medicare Pricing for all RHCs]]-Table1[[#This Row],[SumOfSFY23 Estimated Payment 6/13/2022]]</f>
        <v>322.78173671449565</v>
      </c>
      <c r="R3793" s="181">
        <f>Table1[[#This Row],[SumOfUnits]]*Table1[[#This Row],[Actuarial Factor 6/13/22]]</f>
        <v>2.420378949568804</v>
      </c>
    </row>
    <row r="3794" spans="1:18" x14ac:dyDescent="0.2">
      <c r="A3794" s="179" t="s">
        <v>159</v>
      </c>
      <c r="B3794" s="179" t="s">
        <v>616</v>
      </c>
      <c r="C3794" s="179" t="s">
        <v>249</v>
      </c>
      <c r="D3794" s="179" t="s">
        <v>185</v>
      </c>
      <c r="E3794" s="179" t="s">
        <v>795</v>
      </c>
      <c r="F3794" s="37">
        <v>127.24</v>
      </c>
      <c r="G3794" s="179">
        <v>1</v>
      </c>
      <c r="H3794" s="179">
        <v>1</v>
      </c>
      <c r="I3794" s="37">
        <f>Table1[[#This Row],[SumOfPaid]]*Table1[[#This Row],[Actuarial Factor 6/13/22]]</f>
        <v>145.08898665177182</v>
      </c>
      <c r="J3794" s="33">
        <v>1.1402781094920766</v>
      </c>
      <c r="K3794" s="180" t="s">
        <v>195</v>
      </c>
      <c r="L3794" s="180" t="s">
        <v>805</v>
      </c>
      <c r="M3794" s="181">
        <f>IFERROR(INDEX(FreeStand_MedicareCRs!E:E,MATCH(Table1[[#This Row],[Medicare Number]],FreeStand_MedicareCRs!A:A,0)),INDEX(HospitalBased_Mdcr_Rates!G:G,MATCH(Table1[[#This Row],[Medicare Number]],HospitalBased_Mdcr_Rates!E:E,0)))</f>
        <v>262.51</v>
      </c>
      <c r="N3794" s="181" t="str">
        <f>IFERROR(IF(Table1[[#This Row],[Medicare Rate in CR]]&gt;0,"Y","N"),"N")</f>
        <v>Y</v>
      </c>
      <c r="O3794" s="40">
        <f>Table1[[#This Row],[Medicare Rate in CR]]*Table1[[#This Row],[SumOfUnits]]*Table1[[#This Row],[Actuarial Factor 6/13/22]]</f>
        <v>299.33440652276505</v>
      </c>
      <c r="P379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299.33440652276505</v>
      </c>
      <c r="Q3794" s="40">
        <f>Table1[[#This Row],[Trended Medicare Pricing for all RHCs]]-Table1[[#This Row],[SumOfSFY23 Estimated Payment 6/13/2022]]</f>
        <v>154.24541987099323</v>
      </c>
      <c r="R3794" s="181">
        <f>Table1[[#This Row],[SumOfUnits]]*Table1[[#This Row],[Actuarial Factor 6/13/22]]</f>
        <v>1.1402781094920766</v>
      </c>
    </row>
    <row r="3795" spans="1:18" x14ac:dyDescent="0.2">
      <c r="A3795" s="179" t="s">
        <v>159</v>
      </c>
      <c r="B3795" s="179" t="s">
        <v>616</v>
      </c>
      <c r="C3795" s="179" t="s">
        <v>192</v>
      </c>
      <c r="D3795" s="179" t="s">
        <v>184</v>
      </c>
      <c r="E3795" s="179" t="s">
        <v>792</v>
      </c>
      <c r="F3795" s="37">
        <v>381.72</v>
      </c>
      <c r="G3795" s="179">
        <v>3</v>
      </c>
      <c r="H3795" s="179">
        <v>3</v>
      </c>
      <c r="I3795" s="37">
        <f>Table1[[#This Row],[SumOfPaid]]*Table1[[#This Row],[Actuarial Factor 6/13/22]]</f>
        <v>516.53925773705123</v>
      </c>
      <c r="J3795" s="33">
        <v>1.3531888759746704</v>
      </c>
      <c r="K3795" s="180" t="s">
        <v>195</v>
      </c>
      <c r="L3795" s="180" t="s">
        <v>805</v>
      </c>
      <c r="M3795" s="181">
        <f>IFERROR(INDEX(FreeStand_MedicareCRs!E:E,MATCH(Table1[[#This Row],[Medicare Number]],FreeStand_MedicareCRs!A:A,0)),INDEX(HospitalBased_Mdcr_Rates!G:G,MATCH(Table1[[#This Row],[Medicare Number]],HospitalBased_Mdcr_Rates!E:E,0)))</f>
        <v>262.51</v>
      </c>
      <c r="N3795" s="181" t="str">
        <f>IFERROR(IF(Table1[[#This Row],[Medicare Rate in CR]]&gt;0,"Y","N"),"N")</f>
        <v>Y</v>
      </c>
      <c r="O3795" s="40">
        <f>Table1[[#This Row],[Medicare Rate in CR]]*Table1[[#This Row],[SumOfUnits]]*Table1[[#This Row],[Actuarial Factor 6/13/22]]</f>
        <v>1065.6768354963322</v>
      </c>
      <c r="P379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1065.6768354963322</v>
      </c>
      <c r="Q3795" s="40">
        <f>Table1[[#This Row],[Trended Medicare Pricing for all RHCs]]-Table1[[#This Row],[SumOfSFY23 Estimated Payment 6/13/2022]]</f>
        <v>549.13757775928093</v>
      </c>
      <c r="R3795" s="181">
        <f>Table1[[#This Row],[SumOfUnits]]*Table1[[#This Row],[Actuarial Factor 6/13/22]]</f>
        <v>4.0595666279240117</v>
      </c>
    </row>
    <row r="3796" spans="1:18" x14ac:dyDescent="0.2">
      <c r="A3796" s="179" t="s">
        <v>159</v>
      </c>
      <c r="B3796" s="179" t="s">
        <v>616</v>
      </c>
      <c r="C3796" s="179" t="s">
        <v>192</v>
      </c>
      <c r="D3796" s="179" t="s">
        <v>184</v>
      </c>
      <c r="E3796" s="179" t="s">
        <v>786</v>
      </c>
      <c r="F3796" s="37">
        <v>5747.8099999999995</v>
      </c>
      <c r="G3796" s="179">
        <v>45</v>
      </c>
      <c r="H3796" s="179">
        <v>45</v>
      </c>
      <c r="I3796" s="37">
        <f>Table1[[#This Row],[SumOfPaid]]*Table1[[#This Row],[Actuarial Factor 6/13/22]]</f>
        <v>7531.9616812231598</v>
      </c>
      <c r="J3796" s="33">
        <v>1.3104054729058825</v>
      </c>
      <c r="K3796" s="180" t="s">
        <v>195</v>
      </c>
      <c r="L3796" s="180" t="s">
        <v>805</v>
      </c>
      <c r="M3796" s="181">
        <f>IFERROR(INDEX(FreeStand_MedicareCRs!E:E,MATCH(Table1[[#This Row],[Medicare Number]],FreeStand_MedicareCRs!A:A,0)),INDEX(HospitalBased_Mdcr_Rates!G:G,MATCH(Table1[[#This Row],[Medicare Number]],HospitalBased_Mdcr_Rates!E:E,0)))</f>
        <v>262.51</v>
      </c>
      <c r="N3796" s="181" t="str">
        <f>IFERROR(IF(Table1[[#This Row],[Medicare Rate in CR]]&gt;0,"Y","N"),"N")</f>
        <v>Y</v>
      </c>
      <c r="O3796" s="40">
        <f>Table1[[#This Row],[Medicare Rate in CR]]*Table1[[#This Row],[SumOfUnits]]*Table1[[#This Row],[Actuarial Factor 6/13/22]]</f>
        <v>15479.754331163544</v>
      </c>
      <c r="P379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15479.754331163544</v>
      </c>
      <c r="Q3796" s="40">
        <f>Table1[[#This Row],[Trended Medicare Pricing for all RHCs]]-Table1[[#This Row],[SumOfSFY23 Estimated Payment 6/13/2022]]</f>
        <v>7947.7926499403839</v>
      </c>
      <c r="R3796" s="181">
        <f>Table1[[#This Row],[SumOfUnits]]*Table1[[#This Row],[Actuarial Factor 6/13/22]]</f>
        <v>58.96824628076471</v>
      </c>
    </row>
    <row r="3797" spans="1:18" x14ac:dyDescent="0.2">
      <c r="A3797" s="179" t="s">
        <v>159</v>
      </c>
      <c r="B3797" s="179" t="s">
        <v>616</v>
      </c>
      <c r="C3797" s="179" t="s">
        <v>192</v>
      </c>
      <c r="D3797" s="179" t="s">
        <v>184</v>
      </c>
      <c r="E3797" s="179" t="s">
        <v>790</v>
      </c>
      <c r="F3797" s="37">
        <v>3344.5299999999997</v>
      </c>
      <c r="G3797" s="179">
        <v>26</v>
      </c>
      <c r="H3797" s="179">
        <v>26</v>
      </c>
      <c r="I3797" s="37">
        <f>Table1[[#This Row],[SumOfPaid]]*Table1[[#This Row],[Actuarial Factor 6/13/22]]</f>
        <v>6523.8978163698512</v>
      </c>
      <c r="J3797" s="33">
        <v>1.9506172216633881</v>
      </c>
      <c r="K3797" s="180" t="s">
        <v>195</v>
      </c>
      <c r="L3797" s="180" t="s">
        <v>805</v>
      </c>
      <c r="M3797" s="181">
        <f>IFERROR(INDEX(FreeStand_MedicareCRs!E:E,MATCH(Table1[[#This Row],[Medicare Number]],FreeStand_MedicareCRs!A:A,0)),INDEX(HospitalBased_Mdcr_Rates!G:G,MATCH(Table1[[#This Row],[Medicare Number]],HospitalBased_Mdcr_Rates!E:E,0)))</f>
        <v>262.51</v>
      </c>
      <c r="N3797" s="181" t="str">
        <f>IFERROR(IF(Table1[[#This Row],[Medicare Rate in CR]]&gt;0,"Y","N"),"N")</f>
        <v>Y</v>
      </c>
      <c r="O3797" s="40">
        <f>Table1[[#This Row],[Medicare Rate in CR]]*Table1[[#This Row],[SumOfUnits]]*Table1[[#This Row],[Actuarial Factor 6/13/22]]</f>
        <v>13313.469698330257</v>
      </c>
      <c r="P379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13313.469698330257</v>
      </c>
      <c r="Q3797" s="40">
        <f>Table1[[#This Row],[Trended Medicare Pricing for all RHCs]]-Table1[[#This Row],[SumOfSFY23 Estimated Payment 6/13/2022]]</f>
        <v>6789.5718819604053</v>
      </c>
      <c r="R3797" s="181">
        <f>Table1[[#This Row],[SumOfUnits]]*Table1[[#This Row],[Actuarial Factor 6/13/22]]</f>
        <v>50.716047763248092</v>
      </c>
    </row>
    <row r="3798" spans="1:18" x14ac:dyDescent="0.2">
      <c r="A3798" s="179" t="s">
        <v>159</v>
      </c>
      <c r="B3798" s="179" t="s">
        <v>616</v>
      </c>
      <c r="C3798" s="179" t="s">
        <v>192</v>
      </c>
      <c r="D3798" s="179" t="s">
        <v>184</v>
      </c>
      <c r="E3798" s="179" t="s">
        <v>789</v>
      </c>
      <c r="F3798" s="37">
        <v>12792.82</v>
      </c>
      <c r="G3798" s="179">
        <v>101</v>
      </c>
      <c r="H3798" s="179">
        <v>101</v>
      </c>
      <c r="I3798" s="37">
        <f>Table1[[#This Row],[SumOfPaid]]*Table1[[#This Row],[Actuarial Factor 6/13/22]]</f>
        <v>17642.658141858556</v>
      </c>
      <c r="J3798" s="33">
        <v>1.3791062597502783</v>
      </c>
      <c r="K3798" s="180" t="s">
        <v>195</v>
      </c>
      <c r="L3798" s="180" t="s">
        <v>805</v>
      </c>
      <c r="M3798" s="181">
        <f>IFERROR(INDEX(FreeStand_MedicareCRs!E:E,MATCH(Table1[[#This Row],[Medicare Number]],FreeStand_MedicareCRs!A:A,0)),INDEX(HospitalBased_Mdcr_Rates!G:G,MATCH(Table1[[#This Row],[Medicare Number]],HospitalBased_Mdcr_Rates!E:E,0)))</f>
        <v>262.51</v>
      </c>
      <c r="N3798" s="181" t="str">
        <f>IFERROR(IF(Table1[[#This Row],[Medicare Rate in CR]]&gt;0,"Y","N"),"N")</f>
        <v>Y</v>
      </c>
      <c r="O3798" s="40">
        <f>Table1[[#This Row],[Medicare Rate in CR]]*Table1[[#This Row],[SumOfUnits]]*Table1[[#This Row],[Actuarial Factor 6/13/22]]</f>
        <v>36564.947608951603</v>
      </c>
      <c r="P379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36564.947608951603</v>
      </c>
      <c r="Q3798" s="40">
        <f>Table1[[#This Row],[Trended Medicare Pricing for all RHCs]]-Table1[[#This Row],[SumOfSFY23 Estimated Payment 6/13/2022]]</f>
        <v>18922.289467093047</v>
      </c>
      <c r="R3798" s="181">
        <f>Table1[[#This Row],[SumOfUnits]]*Table1[[#This Row],[Actuarial Factor 6/13/22]]</f>
        <v>139.28973223477811</v>
      </c>
    </row>
    <row r="3799" spans="1:18" x14ac:dyDescent="0.2">
      <c r="A3799" s="179" t="s">
        <v>159</v>
      </c>
      <c r="B3799" s="179" t="s">
        <v>616</v>
      </c>
      <c r="C3799" s="179" t="s">
        <v>192</v>
      </c>
      <c r="D3799" s="179" t="s">
        <v>184</v>
      </c>
      <c r="E3799" s="179" t="s">
        <v>791</v>
      </c>
      <c r="F3799" s="37">
        <v>258.3</v>
      </c>
      <c r="G3799" s="179">
        <v>2</v>
      </c>
      <c r="H3799" s="179">
        <v>2</v>
      </c>
      <c r="I3799" s="37">
        <f>Table1[[#This Row],[SumOfPaid]]*Table1[[#This Row],[Actuarial Factor 6/13/22]]</f>
        <v>396.74408975875315</v>
      </c>
      <c r="J3799" s="33">
        <v>1.535981764455103</v>
      </c>
      <c r="K3799" s="180" t="s">
        <v>195</v>
      </c>
      <c r="L3799" s="180" t="s">
        <v>805</v>
      </c>
      <c r="M3799" s="181">
        <f>IFERROR(INDEX(FreeStand_MedicareCRs!E:E,MATCH(Table1[[#This Row],[Medicare Number]],FreeStand_MedicareCRs!A:A,0)),INDEX(HospitalBased_Mdcr_Rates!G:G,MATCH(Table1[[#This Row],[Medicare Number]],HospitalBased_Mdcr_Rates!E:E,0)))</f>
        <v>262.51</v>
      </c>
      <c r="N3799" s="181" t="str">
        <f>IFERROR(IF(Table1[[#This Row],[Medicare Rate in CR]]&gt;0,"Y","N"),"N")</f>
        <v>Y</v>
      </c>
      <c r="O3799" s="40">
        <f>Table1[[#This Row],[Medicare Rate in CR]]*Table1[[#This Row],[SumOfUnits]]*Table1[[#This Row],[Actuarial Factor 6/13/22]]</f>
        <v>806.42114597421812</v>
      </c>
      <c r="P379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806.42114597421812</v>
      </c>
      <c r="Q3799" s="40">
        <f>Table1[[#This Row],[Trended Medicare Pricing for all RHCs]]-Table1[[#This Row],[SumOfSFY23 Estimated Payment 6/13/2022]]</f>
        <v>409.67705621546497</v>
      </c>
      <c r="R3799" s="181">
        <f>Table1[[#This Row],[SumOfUnits]]*Table1[[#This Row],[Actuarial Factor 6/13/22]]</f>
        <v>3.0719635289102061</v>
      </c>
    </row>
    <row r="3800" spans="1:18" x14ac:dyDescent="0.2">
      <c r="A3800" s="179" t="s">
        <v>159</v>
      </c>
      <c r="B3800" s="179" t="s">
        <v>616</v>
      </c>
      <c r="C3800" s="179" t="s">
        <v>192</v>
      </c>
      <c r="D3800" s="179" t="s">
        <v>184</v>
      </c>
      <c r="E3800" s="179" t="s">
        <v>788</v>
      </c>
      <c r="F3800" s="37">
        <v>4504.97</v>
      </c>
      <c r="G3800" s="179">
        <v>35</v>
      </c>
      <c r="H3800" s="179">
        <v>35</v>
      </c>
      <c r="I3800" s="37">
        <f>Table1[[#This Row],[SumOfPaid]]*Table1[[#This Row],[Actuarial Factor 6/13/22]]</f>
        <v>8580.4725149723781</v>
      </c>
      <c r="J3800" s="33">
        <v>1.9046680699255216</v>
      </c>
      <c r="K3800" s="180" t="s">
        <v>195</v>
      </c>
      <c r="L3800" s="180" t="s">
        <v>805</v>
      </c>
      <c r="M3800" s="181">
        <f>IFERROR(INDEX(FreeStand_MedicareCRs!E:E,MATCH(Table1[[#This Row],[Medicare Number]],FreeStand_MedicareCRs!A:A,0)),INDEX(HospitalBased_Mdcr_Rates!G:G,MATCH(Table1[[#This Row],[Medicare Number]],HospitalBased_Mdcr_Rates!E:E,0)))</f>
        <v>262.51</v>
      </c>
      <c r="N3800" s="181" t="str">
        <f>IFERROR(IF(Table1[[#This Row],[Medicare Rate in CR]]&gt;0,"Y","N"),"N")</f>
        <v>Y</v>
      </c>
      <c r="O3800" s="40">
        <f>Table1[[#This Row],[Medicare Rate in CR]]*Table1[[#This Row],[SumOfUnits]]*Table1[[#This Row],[Actuarial Factor 6/13/22]]</f>
        <v>17499.804526265205</v>
      </c>
      <c r="P380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17499.804526265205</v>
      </c>
      <c r="Q3800" s="40">
        <f>Table1[[#This Row],[Trended Medicare Pricing for all RHCs]]-Table1[[#This Row],[SumOfSFY23 Estimated Payment 6/13/2022]]</f>
        <v>8919.3320112928268</v>
      </c>
      <c r="R3800" s="181">
        <f>Table1[[#This Row],[SumOfUnits]]*Table1[[#This Row],[Actuarial Factor 6/13/22]]</f>
        <v>66.663382447393261</v>
      </c>
    </row>
    <row r="3801" spans="1:18" x14ac:dyDescent="0.2">
      <c r="A3801" s="179" t="s">
        <v>159</v>
      </c>
      <c r="B3801" s="179" t="s">
        <v>616</v>
      </c>
      <c r="C3801" s="179" t="s">
        <v>192</v>
      </c>
      <c r="D3801" s="179" t="s">
        <v>184</v>
      </c>
      <c r="E3801" s="179" t="s">
        <v>787</v>
      </c>
      <c r="F3801" s="37">
        <v>516.6</v>
      </c>
      <c r="G3801" s="179">
        <v>4</v>
      </c>
      <c r="H3801" s="179">
        <v>4</v>
      </c>
      <c r="I3801" s="37">
        <f>Table1[[#This Row],[SumOfPaid]]*Table1[[#This Row],[Actuarial Factor 6/13/22]]</f>
        <v>592.89880009835133</v>
      </c>
      <c r="J3801" s="33">
        <v>1.1476941542747798</v>
      </c>
      <c r="K3801" s="180" t="s">
        <v>195</v>
      </c>
      <c r="L3801" s="180" t="s">
        <v>805</v>
      </c>
      <c r="M3801" s="181">
        <f>IFERROR(INDEX(FreeStand_MedicareCRs!E:E,MATCH(Table1[[#This Row],[Medicare Number]],FreeStand_MedicareCRs!A:A,0)),INDEX(HospitalBased_Mdcr_Rates!G:G,MATCH(Table1[[#This Row],[Medicare Number]],HospitalBased_Mdcr_Rates!E:E,0)))</f>
        <v>262.51</v>
      </c>
      <c r="N3801" s="181" t="str">
        <f>IFERROR(IF(Table1[[#This Row],[Medicare Rate in CR]]&gt;0,"Y","N"),"N")</f>
        <v>Y</v>
      </c>
      <c r="O3801" s="40">
        <f>Table1[[#This Row],[Medicare Rate in CR]]*Table1[[#This Row],[SumOfUnits]]*Table1[[#This Row],[Actuarial Factor 6/13/22]]</f>
        <v>1205.1247697546899</v>
      </c>
      <c r="P380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1205.1247697546899</v>
      </c>
      <c r="Q3801" s="40">
        <f>Table1[[#This Row],[Trended Medicare Pricing for all RHCs]]-Table1[[#This Row],[SumOfSFY23 Estimated Payment 6/13/2022]]</f>
        <v>612.22596965633852</v>
      </c>
      <c r="R3801" s="181">
        <f>Table1[[#This Row],[SumOfUnits]]*Table1[[#This Row],[Actuarial Factor 6/13/22]]</f>
        <v>4.5907766170991193</v>
      </c>
    </row>
    <row r="3802" spans="1:18" x14ac:dyDescent="0.2">
      <c r="A3802" s="179" t="s">
        <v>159</v>
      </c>
      <c r="B3802" s="179" t="s">
        <v>616</v>
      </c>
      <c r="C3802" s="179" t="s">
        <v>192</v>
      </c>
      <c r="D3802" s="179" t="s">
        <v>2</v>
      </c>
      <c r="E3802" s="179" t="s">
        <v>798</v>
      </c>
      <c r="F3802" s="37">
        <v>254.48</v>
      </c>
      <c r="G3802" s="179">
        <v>2</v>
      </c>
      <c r="H3802" s="179">
        <v>2</v>
      </c>
      <c r="I3802" s="37">
        <f>Table1[[#This Row],[SumOfPaid]]*Table1[[#This Row],[Actuarial Factor 6/13/22]]</f>
        <v>317.57235295355338</v>
      </c>
      <c r="J3802" s="33">
        <v>1.2479265677206592</v>
      </c>
      <c r="K3802" s="180" t="s">
        <v>195</v>
      </c>
      <c r="L3802" s="180" t="s">
        <v>805</v>
      </c>
      <c r="M3802" s="181">
        <f>IFERROR(INDEX(FreeStand_MedicareCRs!E:E,MATCH(Table1[[#This Row],[Medicare Number]],FreeStand_MedicareCRs!A:A,0)),INDEX(HospitalBased_Mdcr_Rates!G:G,MATCH(Table1[[#This Row],[Medicare Number]],HospitalBased_Mdcr_Rates!E:E,0)))</f>
        <v>262.51</v>
      </c>
      <c r="N3802" s="181" t="str">
        <f>IFERROR(IF(Table1[[#This Row],[Medicare Rate in CR]]&gt;0,"Y","N"),"N")</f>
        <v>Y</v>
      </c>
      <c r="O3802" s="40">
        <f>Table1[[#This Row],[Medicare Rate in CR]]*Table1[[#This Row],[SumOfUnits]]*Table1[[#This Row],[Actuarial Factor 6/13/22]]</f>
        <v>655.18640658470053</v>
      </c>
      <c r="P380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655.18640658470053</v>
      </c>
      <c r="Q3802" s="40">
        <f>Table1[[#This Row],[Trended Medicare Pricing for all RHCs]]-Table1[[#This Row],[SumOfSFY23 Estimated Payment 6/13/2022]]</f>
        <v>337.61405363114716</v>
      </c>
      <c r="R3802" s="181">
        <f>Table1[[#This Row],[SumOfUnits]]*Table1[[#This Row],[Actuarial Factor 6/13/22]]</f>
        <v>2.4958531354413185</v>
      </c>
    </row>
    <row r="3803" spans="1:18" x14ac:dyDescent="0.2">
      <c r="A3803" s="179" t="s">
        <v>159</v>
      </c>
      <c r="B3803" s="179" t="s">
        <v>616</v>
      </c>
      <c r="C3803" s="179" t="s">
        <v>192</v>
      </c>
      <c r="D3803" s="179" t="s">
        <v>2</v>
      </c>
      <c r="E3803" s="179" t="s">
        <v>799</v>
      </c>
      <c r="F3803" s="37">
        <v>516.6</v>
      </c>
      <c r="G3803" s="179">
        <v>4</v>
      </c>
      <c r="H3803" s="179">
        <v>4</v>
      </c>
      <c r="I3803" s="37">
        <f>Table1[[#This Row],[SumOfPaid]]*Table1[[#This Row],[Actuarial Factor 6/13/22]]</f>
        <v>629.98202794513998</v>
      </c>
      <c r="J3803" s="33">
        <v>1.2194774060107239</v>
      </c>
      <c r="K3803" s="180" t="s">
        <v>195</v>
      </c>
      <c r="L3803" s="180" t="s">
        <v>805</v>
      </c>
      <c r="M3803" s="181">
        <f>IFERROR(INDEX(FreeStand_MedicareCRs!E:E,MATCH(Table1[[#This Row],[Medicare Number]],FreeStand_MedicareCRs!A:A,0)),INDEX(HospitalBased_Mdcr_Rates!G:G,MATCH(Table1[[#This Row],[Medicare Number]],HospitalBased_Mdcr_Rates!E:E,0)))</f>
        <v>262.51</v>
      </c>
      <c r="N3803" s="181" t="str">
        <f>IFERROR(IF(Table1[[#This Row],[Medicare Rate in CR]]&gt;0,"Y","N"),"N")</f>
        <v>Y</v>
      </c>
      <c r="O3803" s="40">
        <f>Table1[[#This Row],[Medicare Rate in CR]]*Table1[[#This Row],[SumOfUnits]]*Table1[[#This Row],[Actuarial Factor 6/13/22]]</f>
        <v>1280.5000554075004</v>
      </c>
      <c r="P380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1280.5000554075004</v>
      </c>
      <c r="Q3803" s="40">
        <f>Table1[[#This Row],[Trended Medicare Pricing for all RHCs]]-Table1[[#This Row],[SumOfSFY23 Estimated Payment 6/13/2022]]</f>
        <v>650.51802746236046</v>
      </c>
      <c r="R3803" s="181">
        <f>Table1[[#This Row],[SumOfUnits]]*Table1[[#This Row],[Actuarial Factor 6/13/22]]</f>
        <v>4.8779096240428954</v>
      </c>
    </row>
    <row r="3804" spans="1:18" x14ac:dyDescent="0.2">
      <c r="A3804" s="179" t="s">
        <v>159</v>
      </c>
      <c r="B3804" s="179" t="s">
        <v>616</v>
      </c>
      <c r="C3804" s="179" t="s">
        <v>192</v>
      </c>
      <c r="D3804" s="179" t="s">
        <v>185</v>
      </c>
      <c r="E3804" s="179" t="s">
        <v>794</v>
      </c>
      <c r="F3804" s="37">
        <v>336.25</v>
      </c>
      <c r="G3804" s="179">
        <v>2</v>
      </c>
      <c r="H3804" s="179">
        <v>2</v>
      </c>
      <c r="I3804" s="37">
        <f>Table1[[#This Row],[SumOfPaid]]*Table1[[#This Row],[Actuarial Factor 6/13/22]]</f>
        <v>373.34556143181726</v>
      </c>
      <c r="J3804" s="33">
        <v>1.1103213722879324</v>
      </c>
      <c r="K3804" s="180" t="s">
        <v>195</v>
      </c>
      <c r="L3804" s="180" t="s">
        <v>805</v>
      </c>
      <c r="M3804" s="181">
        <f>IFERROR(INDEX(FreeStand_MedicareCRs!E:E,MATCH(Table1[[#This Row],[Medicare Number]],FreeStand_MedicareCRs!A:A,0)),INDEX(HospitalBased_Mdcr_Rates!G:G,MATCH(Table1[[#This Row],[Medicare Number]],HospitalBased_Mdcr_Rates!E:E,0)))</f>
        <v>262.51</v>
      </c>
      <c r="N3804" s="181" t="str">
        <f>IFERROR(IF(Table1[[#This Row],[Medicare Rate in CR]]&gt;0,"Y","N"),"N")</f>
        <v>Y</v>
      </c>
      <c r="O3804" s="40">
        <f>Table1[[#This Row],[Medicare Rate in CR]]*Table1[[#This Row],[SumOfUnits]]*Table1[[#This Row],[Actuarial Factor 6/13/22]]</f>
        <v>582.94092687861018</v>
      </c>
      <c r="P380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582.94092687861018</v>
      </c>
      <c r="Q3804" s="40">
        <f>Table1[[#This Row],[Trended Medicare Pricing for all RHCs]]-Table1[[#This Row],[SumOfSFY23 Estimated Payment 6/13/2022]]</f>
        <v>209.59536544679293</v>
      </c>
      <c r="R3804" s="181">
        <f>Table1[[#This Row],[SumOfUnits]]*Table1[[#This Row],[Actuarial Factor 6/13/22]]</f>
        <v>2.2206427445758647</v>
      </c>
    </row>
    <row r="3805" spans="1:18" x14ac:dyDescent="0.2">
      <c r="A3805" s="179" t="s">
        <v>159</v>
      </c>
      <c r="B3805" s="179" t="s">
        <v>616</v>
      </c>
      <c r="C3805" s="179" t="s">
        <v>192</v>
      </c>
      <c r="D3805" s="179" t="s">
        <v>185</v>
      </c>
      <c r="E3805" s="179" t="s">
        <v>795</v>
      </c>
      <c r="F3805" s="37">
        <v>4053.4599999999996</v>
      </c>
      <c r="G3805" s="179">
        <v>32</v>
      </c>
      <c r="H3805" s="179">
        <v>32</v>
      </c>
      <c r="I3805" s="37">
        <f>Table1[[#This Row],[SumOfPaid]]*Table1[[#This Row],[Actuarial Factor 6/13/22]]</f>
        <v>4547.7905118203589</v>
      </c>
      <c r="J3805" s="33">
        <v>1.1219527297223506</v>
      </c>
      <c r="K3805" s="180" t="s">
        <v>195</v>
      </c>
      <c r="L3805" s="180" t="s">
        <v>805</v>
      </c>
      <c r="M3805" s="181">
        <f>IFERROR(INDEX(FreeStand_MedicareCRs!E:E,MATCH(Table1[[#This Row],[Medicare Number]],FreeStand_MedicareCRs!A:A,0)),INDEX(HospitalBased_Mdcr_Rates!G:G,MATCH(Table1[[#This Row],[Medicare Number]],HospitalBased_Mdcr_Rates!E:E,0)))</f>
        <v>262.51</v>
      </c>
      <c r="N3805" s="181" t="str">
        <f>IFERROR(IF(Table1[[#This Row],[Medicare Rate in CR]]&gt;0,"Y","N"),"N")</f>
        <v>Y</v>
      </c>
      <c r="O3805" s="40">
        <f>Table1[[#This Row],[Medicare Rate in CR]]*Table1[[#This Row],[SumOfUnits]]*Table1[[#This Row],[Actuarial Factor 6/13/22]]</f>
        <v>9424.7619545412563</v>
      </c>
      <c r="P380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9424.7619545412563</v>
      </c>
      <c r="Q3805" s="40">
        <f>Table1[[#This Row],[Trended Medicare Pricing for all RHCs]]-Table1[[#This Row],[SumOfSFY23 Estimated Payment 6/13/2022]]</f>
        <v>4876.9714427208974</v>
      </c>
      <c r="R3805" s="181">
        <f>Table1[[#This Row],[SumOfUnits]]*Table1[[#This Row],[Actuarial Factor 6/13/22]]</f>
        <v>35.902487351115219</v>
      </c>
    </row>
    <row r="3806" spans="1:18" x14ac:dyDescent="0.2">
      <c r="A3806" s="179" t="s">
        <v>160</v>
      </c>
      <c r="B3806" s="179" t="s">
        <v>808</v>
      </c>
      <c r="C3806" s="179" t="s">
        <v>426</v>
      </c>
      <c r="D3806" s="179" t="s">
        <v>184</v>
      </c>
      <c r="E3806" s="179" t="s">
        <v>786</v>
      </c>
      <c r="F3806" s="37">
        <v>440.88</v>
      </c>
      <c r="G3806" s="179">
        <v>3</v>
      </c>
      <c r="H3806" s="179">
        <v>3</v>
      </c>
      <c r="I3806" s="37">
        <f>Table1[[#This Row],[SumOfPaid]]*Table1[[#This Row],[Actuarial Factor 6/13/22]]</f>
        <v>629.52624879253801</v>
      </c>
      <c r="J3806" s="33">
        <v>1.4278857031222509</v>
      </c>
      <c r="K3806" s="180" t="s">
        <v>260</v>
      </c>
      <c r="L3806" s="180" t="s">
        <v>805</v>
      </c>
      <c r="M3806" s="181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06" s="181" t="str">
        <f>IFERROR(IF(Table1[[#This Row],[Medicare Rate in CR]]&gt;0,"Y","N"),"N")</f>
        <v>Y</v>
      </c>
      <c r="O3806" s="40">
        <f>Table1[[#This Row],[Medicare Rate in CR]]*Table1[[#This Row],[SumOfUnits]]*Table1[[#This Row],[Actuarial Factor 6/13/22]]</f>
        <v>916.95964083104718</v>
      </c>
      <c r="P380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916.95964083104718</v>
      </c>
      <c r="Q3806" s="40">
        <f>Table1[[#This Row],[Trended Medicare Pricing for all RHCs]]-Table1[[#This Row],[SumOfSFY23 Estimated Payment 6/13/2022]]</f>
        <v>287.43339203850917</v>
      </c>
      <c r="R3806" s="181">
        <f>Table1[[#This Row],[SumOfUnits]]*Table1[[#This Row],[Actuarial Factor 6/13/22]]</f>
        <v>4.2836571093667528</v>
      </c>
    </row>
    <row r="3807" spans="1:18" x14ac:dyDescent="0.2">
      <c r="A3807" s="179" t="s">
        <v>160</v>
      </c>
      <c r="B3807" s="179" t="s">
        <v>808</v>
      </c>
      <c r="C3807" s="179" t="s">
        <v>423</v>
      </c>
      <c r="D3807" s="179" t="s">
        <v>184</v>
      </c>
      <c r="E3807" s="179" t="s">
        <v>786</v>
      </c>
      <c r="F3807" s="37">
        <v>146.22999999999999</v>
      </c>
      <c r="G3807" s="179">
        <v>1</v>
      </c>
      <c r="H3807" s="179">
        <v>1</v>
      </c>
      <c r="I3807" s="37">
        <f>Table1[[#This Row],[SumOfPaid]]*Table1[[#This Row],[Actuarial Factor 6/13/22]]</f>
        <v>218.99864636161823</v>
      </c>
      <c r="J3807" s="33">
        <v>1.4976314460891627</v>
      </c>
      <c r="K3807" s="180" t="s">
        <v>260</v>
      </c>
      <c r="L3807" s="180" t="s">
        <v>805</v>
      </c>
      <c r="M3807" s="181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07" s="181" t="str">
        <f>IFERROR(IF(Table1[[#This Row],[Medicare Rate in CR]]&gt;0,"Y","N"),"N")</f>
        <v>Y</v>
      </c>
      <c r="O3807" s="40">
        <f>Table1[[#This Row],[Medicare Rate in CR]]*Table1[[#This Row],[SumOfUnits]]*Table1[[#This Row],[Actuarial Factor 6/13/22]]</f>
        <v>320.58298734984618</v>
      </c>
      <c r="P380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320.58298734984618</v>
      </c>
      <c r="Q3807" s="40">
        <f>Table1[[#This Row],[Trended Medicare Pricing for all RHCs]]-Table1[[#This Row],[SumOfSFY23 Estimated Payment 6/13/2022]]</f>
        <v>101.58434098822795</v>
      </c>
      <c r="R3807" s="181">
        <f>Table1[[#This Row],[SumOfUnits]]*Table1[[#This Row],[Actuarial Factor 6/13/22]]</f>
        <v>1.4976314460891627</v>
      </c>
    </row>
    <row r="3808" spans="1:18" x14ac:dyDescent="0.2">
      <c r="A3808" s="179" t="s">
        <v>160</v>
      </c>
      <c r="B3808" s="179" t="s">
        <v>808</v>
      </c>
      <c r="C3808" s="179" t="s">
        <v>423</v>
      </c>
      <c r="D3808" s="179" t="s">
        <v>184</v>
      </c>
      <c r="E3808" s="179" t="s">
        <v>789</v>
      </c>
      <c r="F3808" s="37">
        <v>888.32999999999993</v>
      </c>
      <c r="G3808" s="179">
        <v>6</v>
      </c>
      <c r="H3808" s="179">
        <v>6</v>
      </c>
      <c r="I3808" s="37">
        <f>Table1[[#This Row],[SumOfPaid]]*Table1[[#This Row],[Actuarial Factor 6/13/22]]</f>
        <v>1346.2424115735657</v>
      </c>
      <c r="J3808" s="33">
        <v>1.5154755682838199</v>
      </c>
      <c r="K3808" s="180" t="s">
        <v>260</v>
      </c>
      <c r="L3808" s="180" t="s">
        <v>805</v>
      </c>
      <c r="M3808" s="181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08" s="181" t="str">
        <f>IFERROR(IF(Table1[[#This Row],[Medicare Rate in CR]]&gt;0,"Y","N"),"N")</f>
        <v>Y</v>
      </c>
      <c r="O3808" s="40">
        <f>Table1[[#This Row],[Medicare Rate in CR]]*Table1[[#This Row],[SumOfUnits]]*Table1[[#This Row],[Actuarial Factor 6/13/22]]</f>
        <v>1946.4162008810072</v>
      </c>
      <c r="P380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1946.4162008810072</v>
      </c>
      <c r="Q3808" s="40">
        <f>Table1[[#This Row],[Trended Medicare Pricing for all RHCs]]-Table1[[#This Row],[SumOfSFY23 Estimated Payment 6/13/2022]]</f>
        <v>600.17378930744144</v>
      </c>
      <c r="R3808" s="181">
        <f>Table1[[#This Row],[SumOfUnits]]*Table1[[#This Row],[Actuarial Factor 6/13/22]]</f>
        <v>9.0928534097029186</v>
      </c>
    </row>
    <row r="3809" spans="1:18" x14ac:dyDescent="0.2">
      <c r="A3809" s="179" t="s">
        <v>160</v>
      </c>
      <c r="B3809" s="179" t="s">
        <v>808</v>
      </c>
      <c r="C3809" s="179" t="s">
        <v>423</v>
      </c>
      <c r="D3809" s="179" t="s">
        <v>184</v>
      </c>
      <c r="E3809" s="179" t="s">
        <v>791</v>
      </c>
      <c r="F3809" s="37">
        <v>146.22999999999999</v>
      </c>
      <c r="G3809" s="179">
        <v>1</v>
      </c>
      <c r="H3809" s="179">
        <v>1</v>
      </c>
      <c r="I3809" s="37">
        <f>Table1[[#This Row],[SumOfPaid]]*Table1[[#This Row],[Actuarial Factor 6/13/22]]</f>
        <v>235.9696247842495</v>
      </c>
      <c r="J3809" s="33">
        <v>1.6136881952010498</v>
      </c>
      <c r="K3809" s="180" t="s">
        <v>260</v>
      </c>
      <c r="L3809" s="180" t="s">
        <v>805</v>
      </c>
      <c r="M3809" s="181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09" s="181" t="str">
        <f>IFERROR(IF(Table1[[#This Row],[Medicare Rate in CR]]&gt;0,"Y","N"),"N")</f>
        <v>Y</v>
      </c>
      <c r="O3809" s="40">
        <f>Table1[[#This Row],[Medicare Rate in CR]]*Table1[[#This Row],[SumOfUnits]]*Table1[[#This Row],[Actuarial Factor 6/13/22]]</f>
        <v>345.42609506473673</v>
      </c>
      <c r="P380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345.42609506473673</v>
      </c>
      <c r="Q3809" s="40">
        <f>Table1[[#This Row],[Trended Medicare Pricing for all RHCs]]-Table1[[#This Row],[SumOfSFY23 Estimated Payment 6/13/2022]]</f>
        <v>109.45647028048722</v>
      </c>
      <c r="R3809" s="181">
        <f>Table1[[#This Row],[SumOfUnits]]*Table1[[#This Row],[Actuarial Factor 6/13/22]]</f>
        <v>1.6136881952010498</v>
      </c>
    </row>
    <row r="3810" spans="1:18" x14ac:dyDescent="0.2">
      <c r="A3810" s="179" t="s">
        <v>160</v>
      </c>
      <c r="B3810" s="179" t="s">
        <v>808</v>
      </c>
      <c r="C3810" s="179" t="s">
        <v>423</v>
      </c>
      <c r="D3810" s="179" t="s">
        <v>184</v>
      </c>
      <c r="E3810" s="179" t="s">
        <v>787</v>
      </c>
      <c r="F3810" s="37">
        <v>443.06999999999994</v>
      </c>
      <c r="G3810" s="179">
        <v>3</v>
      </c>
      <c r="H3810" s="179">
        <v>3</v>
      </c>
      <c r="I3810" s="37">
        <f>Table1[[#This Row],[SumOfPaid]]*Table1[[#This Row],[Actuarial Factor 6/13/22]]</f>
        <v>554.55766500102425</v>
      </c>
      <c r="J3810" s="33">
        <v>1.2516253977949858</v>
      </c>
      <c r="K3810" s="180" t="s">
        <v>260</v>
      </c>
      <c r="L3810" s="180" t="s">
        <v>805</v>
      </c>
      <c r="M3810" s="181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10" s="181" t="str">
        <f>IFERROR(IF(Table1[[#This Row],[Medicare Rate in CR]]&gt;0,"Y","N"),"N")</f>
        <v>Y</v>
      </c>
      <c r="O3810" s="40">
        <f>Table1[[#This Row],[Medicare Rate in CR]]*Table1[[#This Row],[SumOfUnits]]*Table1[[#This Row],[Actuarial Factor 6/13/22]]</f>
        <v>803.76879795598404</v>
      </c>
      <c r="P381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803.76879795598404</v>
      </c>
      <c r="Q3810" s="40">
        <f>Table1[[#This Row],[Trended Medicare Pricing for all RHCs]]-Table1[[#This Row],[SumOfSFY23 Estimated Payment 6/13/2022]]</f>
        <v>249.21113295495979</v>
      </c>
      <c r="R3810" s="181">
        <f>Table1[[#This Row],[SumOfUnits]]*Table1[[#This Row],[Actuarial Factor 6/13/22]]</f>
        <v>3.7548761933849573</v>
      </c>
    </row>
    <row r="3811" spans="1:18" x14ac:dyDescent="0.2">
      <c r="A3811" s="179" t="s">
        <v>160</v>
      </c>
      <c r="B3811" s="179" t="s">
        <v>808</v>
      </c>
      <c r="C3811" s="179" t="s">
        <v>423</v>
      </c>
      <c r="D3811" s="179" t="s">
        <v>2</v>
      </c>
      <c r="E3811" s="179" t="s">
        <v>800</v>
      </c>
      <c r="F3811" s="37">
        <v>589.29999999999995</v>
      </c>
      <c r="G3811" s="179">
        <v>4</v>
      </c>
      <c r="H3811" s="179">
        <v>4</v>
      </c>
      <c r="I3811" s="37">
        <f>Table1[[#This Row],[SumOfPaid]]*Table1[[#This Row],[Actuarial Factor 6/13/22]]</f>
        <v>784.79259748278071</v>
      </c>
      <c r="J3811" s="33">
        <v>1.3317369718017662</v>
      </c>
      <c r="K3811" s="180" t="s">
        <v>260</v>
      </c>
      <c r="L3811" s="180" t="s">
        <v>805</v>
      </c>
      <c r="M3811" s="181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11" s="181" t="str">
        <f>IFERROR(IF(Table1[[#This Row],[Medicare Rate in CR]]&gt;0,"Y","N"),"N")</f>
        <v>Y</v>
      </c>
      <c r="O3811" s="40">
        <f>Table1[[#This Row],[Medicare Rate in CR]]*Table1[[#This Row],[SumOfUnits]]*Table1[[#This Row],[Actuarial Factor 6/13/22]]</f>
        <v>1140.2864647355443</v>
      </c>
      <c r="P381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1140.2864647355443</v>
      </c>
      <c r="Q3811" s="40">
        <f>Table1[[#This Row],[Trended Medicare Pricing for all RHCs]]-Table1[[#This Row],[SumOfSFY23 Estimated Payment 6/13/2022]]</f>
        <v>355.49386725276361</v>
      </c>
      <c r="R3811" s="181">
        <f>Table1[[#This Row],[SumOfUnits]]*Table1[[#This Row],[Actuarial Factor 6/13/22]]</f>
        <v>5.3269478872070648</v>
      </c>
    </row>
    <row r="3812" spans="1:18" x14ac:dyDescent="0.2">
      <c r="A3812" s="179" t="s">
        <v>160</v>
      </c>
      <c r="B3812" s="179" t="s">
        <v>808</v>
      </c>
      <c r="C3812" s="179" t="s">
        <v>364</v>
      </c>
      <c r="D3812" s="179" t="s">
        <v>184</v>
      </c>
      <c r="E3812" s="179" t="s">
        <v>790</v>
      </c>
      <c r="F3812" s="37">
        <v>148.41999999999999</v>
      </c>
      <c r="G3812" s="179">
        <v>1</v>
      </c>
      <c r="H3812" s="179">
        <v>1</v>
      </c>
      <c r="I3812" s="37">
        <f>Table1[[#This Row],[SumOfPaid]]*Table1[[#This Row],[Actuarial Factor 6/13/22]]</f>
        <v>309.96002096532885</v>
      </c>
      <c r="J3812" s="33">
        <v>2.0883979313120125</v>
      </c>
      <c r="K3812" s="180" t="s">
        <v>260</v>
      </c>
      <c r="L3812" s="180" t="s">
        <v>805</v>
      </c>
      <c r="M3812" s="181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12" s="181" t="str">
        <f>IFERROR(IF(Table1[[#This Row],[Medicare Rate in CR]]&gt;0,"Y","N"),"N")</f>
        <v>Y</v>
      </c>
      <c r="O3812" s="40">
        <f>Table1[[#This Row],[Medicare Rate in CR]]*Table1[[#This Row],[SumOfUnits]]*Table1[[#This Row],[Actuarial Factor 6/13/22]]</f>
        <v>447.0424611766494</v>
      </c>
      <c r="P381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447.0424611766494</v>
      </c>
      <c r="Q3812" s="40">
        <f>Table1[[#This Row],[Trended Medicare Pricing for all RHCs]]-Table1[[#This Row],[SumOfSFY23 Estimated Payment 6/13/2022]]</f>
        <v>137.08244021132055</v>
      </c>
      <c r="R3812" s="181">
        <f>Table1[[#This Row],[SumOfUnits]]*Table1[[#This Row],[Actuarial Factor 6/13/22]]</f>
        <v>2.0883979313120125</v>
      </c>
    </row>
    <row r="3813" spans="1:18" x14ac:dyDescent="0.2">
      <c r="A3813" s="179" t="s">
        <v>160</v>
      </c>
      <c r="B3813" s="179" t="s">
        <v>808</v>
      </c>
      <c r="C3813" s="179" t="s">
        <v>249</v>
      </c>
      <c r="D3813" s="179" t="s">
        <v>184</v>
      </c>
      <c r="E3813" s="179" t="s">
        <v>792</v>
      </c>
      <c r="F3813" s="37">
        <v>2645.2799999999997</v>
      </c>
      <c r="G3813" s="179">
        <v>18</v>
      </c>
      <c r="H3813" s="179">
        <v>18</v>
      </c>
      <c r="I3813" s="37">
        <f>Table1[[#This Row],[SumOfPaid]]*Table1[[#This Row],[Actuarial Factor 6/13/22]]</f>
        <v>4022.7437179811409</v>
      </c>
      <c r="J3813" s="33">
        <v>1.5207251096220973</v>
      </c>
      <c r="K3813" s="180" t="s">
        <v>260</v>
      </c>
      <c r="L3813" s="180" t="s">
        <v>805</v>
      </c>
      <c r="M3813" s="181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13" s="181" t="str">
        <f>IFERROR(IF(Table1[[#This Row],[Medicare Rate in CR]]&gt;0,"Y","N"),"N")</f>
        <v>Y</v>
      </c>
      <c r="O3813" s="40">
        <f>Table1[[#This Row],[Medicare Rate in CR]]*Table1[[#This Row],[SumOfUnits]]*Table1[[#This Row],[Actuarial Factor 6/13/22]]</f>
        <v>5859.4755053827103</v>
      </c>
      <c r="P381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5859.4755053827103</v>
      </c>
      <c r="Q3813" s="40">
        <f>Table1[[#This Row],[Trended Medicare Pricing for all RHCs]]-Table1[[#This Row],[SumOfSFY23 Estimated Payment 6/13/2022]]</f>
        <v>1836.7317874015694</v>
      </c>
      <c r="R3813" s="181">
        <f>Table1[[#This Row],[SumOfUnits]]*Table1[[#This Row],[Actuarial Factor 6/13/22]]</f>
        <v>27.37305197319775</v>
      </c>
    </row>
    <row r="3814" spans="1:18" x14ac:dyDescent="0.2">
      <c r="A3814" s="179" t="s">
        <v>160</v>
      </c>
      <c r="B3814" s="179" t="s">
        <v>808</v>
      </c>
      <c r="C3814" s="179" t="s">
        <v>249</v>
      </c>
      <c r="D3814" s="179" t="s">
        <v>184</v>
      </c>
      <c r="E3814" s="179" t="s">
        <v>786</v>
      </c>
      <c r="F3814" s="37">
        <v>48623.11</v>
      </c>
      <c r="G3814" s="179">
        <v>331</v>
      </c>
      <c r="H3814" s="179">
        <v>331</v>
      </c>
      <c r="I3814" s="37">
        <f>Table1[[#This Row],[SumOfPaid]]*Table1[[#This Row],[Actuarial Factor 6/13/22]]</f>
        <v>74013.027252667336</v>
      </c>
      <c r="J3814" s="33">
        <v>1.5221779777695694</v>
      </c>
      <c r="K3814" s="180" t="s">
        <v>260</v>
      </c>
      <c r="L3814" s="180" t="s">
        <v>805</v>
      </c>
      <c r="M3814" s="181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14" s="181" t="str">
        <f>IFERROR(IF(Table1[[#This Row],[Medicare Rate in CR]]&gt;0,"Y","N"),"N")</f>
        <v>Y</v>
      </c>
      <c r="O3814" s="40">
        <f>Table1[[#This Row],[Medicare Rate in CR]]*Table1[[#This Row],[SumOfUnits]]*Table1[[#This Row],[Actuarial Factor 6/13/22]]</f>
        <v>107852.18533196818</v>
      </c>
      <c r="P381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107852.18533196818</v>
      </c>
      <c r="Q3814" s="40">
        <f>Table1[[#This Row],[Trended Medicare Pricing for all RHCs]]-Table1[[#This Row],[SumOfSFY23 Estimated Payment 6/13/2022]]</f>
        <v>33839.158079300847</v>
      </c>
      <c r="R3814" s="181">
        <f>Table1[[#This Row],[SumOfUnits]]*Table1[[#This Row],[Actuarial Factor 6/13/22]]</f>
        <v>503.84091064172748</v>
      </c>
    </row>
    <row r="3815" spans="1:18" x14ac:dyDescent="0.2">
      <c r="A3815" s="179" t="s">
        <v>160</v>
      </c>
      <c r="B3815" s="179" t="s">
        <v>808</v>
      </c>
      <c r="C3815" s="179" t="s">
        <v>249</v>
      </c>
      <c r="D3815" s="179" t="s">
        <v>184</v>
      </c>
      <c r="E3815" s="179" t="s">
        <v>790</v>
      </c>
      <c r="F3815" s="37">
        <v>15170.809999999998</v>
      </c>
      <c r="G3815" s="179">
        <v>105</v>
      </c>
      <c r="H3815" s="179">
        <v>105</v>
      </c>
      <c r="I3815" s="37">
        <f>Table1[[#This Row],[SumOfPaid]]*Table1[[#This Row],[Actuarial Factor 6/13/22]]</f>
        <v>33939.45988848112</v>
      </c>
      <c r="J3815" s="33">
        <v>2.2371554246926251</v>
      </c>
      <c r="K3815" s="180" t="s">
        <v>260</v>
      </c>
      <c r="L3815" s="180" t="s">
        <v>805</v>
      </c>
      <c r="M3815" s="181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15" s="181" t="str">
        <f>IFERROR(IF(Table1[[#This Row],[Medicare Rate in CR]]&gt;0,"Y","N"),"N")</f>
        <v>Y</v>
      </c>
      <c r="O3815" s="40">
        <f>Table1[[#This Row],[Medicare Rate in CR]]*Table1[[#This Row],[SumOfUnits]]*Table1[[#This Row],[Actuarial Factor 6/13/22]]</f>
        <v>50282.976472018847</v>
      </c>
      <c r="P381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50282.976472018847</v>
      </c>
      <c r="Q3815" s="40">
        <f>Table1[[#This Row],[Trended Medicare Pricing for all RHCs]]-Table1[[#This Row],[SumOfSFY23 Estimated Payment 6/13/2022]]</f>
        <v>16343.516583537727</v>
      </c>
      <c r="R3815" s="181">
        <f>Table1[[#This Row],[SumOfUnits]]*Table1[[#This Row],[Actuarial Factor 6/13/22]]</f>
        <v>234.90131959272563</v>
      </c>
    </row>
    <row r="3816" spans="1:18" x14ac:dyDescent="0.2">
      <c r="A3816" s="179" t="s">
        <v>160</v>
      </c>
      <c r="B3816" s="179" t="s">
        <v>808</v>
      </c>
      <c r="C3816" s="179" t="s">
        <v>249</v>
      </c>
      <c r="D3816" s="179" t="s">
        <v>184</v>
      </c>
      <c r="E3816" s="179" t="s">
        <v>793</v>
      </c>
      <c r="F3816" s="37">
        <v>438.69</v>
      </c>
      <c r="G3816" s="179">
        <v>3</v>
      </c>
      <c r="H3816" s="179">
        <v>3</v>
      </c>
      <c r="I3816" s="37">
        <f>Table1[[#This Row],[SumOfPaid]]*Table1[[#This Row],[Actuarial Factor 6/13/22]]</f>
        <v>981.41771325840773</v>
      </c>
      <c r="J3816" s="33">
        <v>2.2371554246926251</v>
      </c>
      <c r="K3816" s="180" t="s">
        <v>260</v>
      </c>
      <c r="L3816" s="180" t="s">
        <v>805</v>
      </c>
      <c r="M3816" s="181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16" s="181" t="str">
        <f>IFERROR(IF(Table1[[#This Row],[Medicare Rate in CR]]&gt;0,"Y","N"),"N")</f>
        <v>Y</v>
      </c>
      <c r="O3816" s="40">
        <f>Table1[[#This Row],[Medicare Rate in CR]]*Table1[[#This Row],[SumOfUnits]]*Table1[[#This Row],[Actuarial Factor 6/13/22]]</f>
        <v>1436.6564706291101</v>
      </c>
      <c r="P381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1436.6564706291101</v>
      </c>
      <c r="Q3816" s="40">
        <f>Table1[[#This Row],[Trended Medicare Pricing for all RHCs]]-Table1[[#This Row],[SumOfSFY23 Estimated Payment 6/13/2022]]</f>
        <v>455.23875737070239</v>
      </c>
      <c r="R3816" s="181">
        <f>Table1[[#This Row],[SumOfUnits]]*Table1[[#This Row],[Actuarial Factor 6/13/22]]</f>
        <v>6.7114662740778748</v>
      </c>
    </row>
    <row r="3817" spans="1:18" x14ac:dyDescent="0.2">
      <c r="A3817" s="179" t="s">
        <v>160</v>
      </c>
      <c r="B3817" s="179" t="s">
        <v>808</v>
      </c>
      <c r="C3817" s="179" t="s">
        <v>249</v>
      </c>
      <c r="D3817" s="179" t="s">
        <v>184</v>
      </c>
      <c r="E3817" s="179" t="s">
        <v>789</v>
      </c>
      <c r="F3817" s="37">
        <v>71097.52999999997</v>
      </c>
      <c r="G3817" s="179">
        <v>489</v>
      </c>
      <c r="H3817" s="179">
        <v>489</v>
      </c>
      <c r="I3817" s="37">
        <f>Table1[[#This Row],[SumOfPaid]]*Table1[[#This Row],[Actuarial Factor 6/13/22]]</f>
        <v>110341.4604891893</v>
      </c>
      <c r="J3817" s="33">
        <v>1.551973190759079</v>
      </c>
      <c r="K3817" s="180" t="s">
        <v>260</v>
      </c>
      <c r="L3817" s="180" t="s">
        <v>805</v>
      </c>
      <c r="M3817" s="181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17" s="181" t="str">
        <f>IFERROR(IF(Table1[[#This Row],[Medicare Rate in CR]]&gt;0,"Y","N"),"N")</f>
        <v>Y</v>
      </c>
      <c r="O3817" s="40">
        <f>Table1[[#This Row],[Medicare Rate in CR]]*Table1[[#This Row],[SumOfUnits]]*Table1[[#This Row],[Actuarial Factor 6/13/22]]</f>
        <v>162453.32141359145</v>
      </c>
      <c r="P381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162453.32141359145</v>
      </c>
      <c r="Q3817" s="40">
        <f>Table1[[#This Row],[Trended Medicare Pricing for all RHCs]]-Table1[[#This Row],[SumOfSFY23 Estimated Payment 6/13/2022]]</f>
        <v>52111.86092440215</v>
      </c>
      <c r="R3817" s="181">
        <f>Table1[[#This Row],[SumOfUnits]]*Table1[[#This Row],[Actuarial Factor 6/13/22]]</f>
        <v>758.91489028118963</v>
      </c>
    </row>
    <row r="3818" spans="1:18" x14ac:dyDescent="0.2">
      <c r="A3818" s="179" t="s">
        <v>160</v>
      </c>
      <c r="B3818" s="179" t="s">
        <v>808</v>
      </c>
      <c r="C3818" s="179" t="s">
        <v>249</v>
      </c>
      <c r="D3818" s="179" t="s">
        <v>184</v>
      </c>
      <c r="E3818" s="179" t="s">
        <v>791</v>
      </c>
      <c r="F3818" s="37">
        <v>53037.189999999988</v>
      </c>
      <c r="G3818" s="179">
        <v>365</v>
      </c>
      <c r="H3818" s="179">
        <v>365</v>
      </c>
      <c r="I3818" s="37">
        <f>Table1[[#This Row],[SumOfPaid]]*Table1[[#This Row],[Actuarial Factor 6/13/22]]</f>
        <v>87859.842837887947</v>
      </c>
      <c r="J3818" s="33">
        <v>1.6565704713595868</v>
      </c>
      <c r="K3818" s="180" t="s">
        <v>260</v>
      </c>
      <c r="L3818" s="180" t="s">
        <v>805</v>
      </c>
      <c r="M3818" s="181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18" s="181" t="str">
        <f>IFERROR(IF(Table1[[#This Row],[Medicare Rate in CR]]&gt;0,"Y","N"),"N")</f>
        <v>Y</v>
      </c>
      <c r="O3818" s="40">
        <f>Table1[[#This Row],[Medicare Rate in CR]]*Table1[[#This Row],[SumOfUnits]]*Table1[[#This Row],[Actuarial Factor 6/13/22]]</f>
        <v>129430.99841122009</v>
      </c>
      <c r="P381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129430.99841122009</v>
      </c>
      <c r="Q3818" s="40">
        <f>Table1[[#This Row],[Trended Medicare Pricing for all RHCs]]-Table1[[#This Row],[SumOfSFY23 Estimated Payment 6/13/2022]]</f>
        <v>41571.155573332144</v>
      </c>
      <c r="R3818" s="181">
        <f>Table1[[#This Row],[SumOfUnits]]*Table1[[#This Row],[Actuarial Factor 6/13/22]]</f>
        <v>604.6482220462492</v>
      </c>
    </row>
    <row r="3819" spans="1:18" x14ac:dyDescent="0.2">
      <c r="A3819" s="179" t="s">
        <v>160</v>
      </c>
      <c r="B3819" s="179" t="s">
        <v>808</v>
      </c>
      <c r="C3819" s="179" t="s">
        <v>249</v>
      </c>
      <c r="D3819" s="179" t="s">
        <v>184</v>
      </c>
      <c r="E3819" s="179" t="s">
        <v>788</v>
      </c>
      <c r="F3819" s="37">
        <v>6936.16</v>
      </c>
      <c r="G3819" s="179">
        <v>64</v>
      </c>
      <c r="H3819" s="179">
        <v>46</v>
      </c>
      <c r="I3819" s="37">
        <f>Table1[[#This Row],[SumOfPaid]]*Table1[[#This Row],[Actuarial Factor 6/13/22]]</f>
        <v>13971.648765047512</v>
      </c>
      <c r="J3819" s="33">
        <v>2.0143204258620782</v>
      </c>
      <c r="K3819" s="180" t="s">
        <v>260</v>
      </c>
      <c r="L3819" s="180" t="s">
        <v>805</v>
      </c>
      <c r="M3819" s="181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19" s="181" t="str">
        <f>IFERROR(IF(Table1[[#This Row],[Medicare Rate in CR]]&gt;0,"Y","N"),"N")</f>
        <v>Y</v>
      </c>
      <c r="O3819" s="40">
        <f>Table1[[#This Row],[Medicare Rate in CR]]*Table1[[#This Row],[SumOfUnits]]*Table1[[#This Row],[Actuarial Factor 6/13/22]]</f>
        <v>27595.867543042332</v>
      </c>
      <c r="P381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27595.867543042332</v>
      </c>
      <c r="Q3819" s="40">
        <f>Table1[[#This Row],[Trended Medicare Pricing for all RHCs]]-Table1[[#This Row],[SumOfSFY23 Estimated Payment 6/13/2022]]</f>
        <v>13624.21877799482</v>
      </c>
      <c r="R3819" s="181">
        <f>Table1[[#This Row],[SumOfUnits]]*Table1[[#This Row],[Actuarial Factor 6/13/22]]</f>
        <v>128.916507255173</v>
      </c>
    </row>
    <row r="3820" spans="1:18" x14ac:dyDescent="0.2">
      <c r="A3820" s="179" t="s">
        <v>160</v>
      </c>
      <c r="B3820" s="179" t="s">
        <v>808</v>
      </c>
      <c r="C3820" s="179" t="s">
        <v>249</v>
      </c>
      <c r="D3820" s="179" t="s">
        <v>184</v>
      </c>
      <c r="E3820" s="179" t="s">
        <v>787</v>
      </c>
      <c r="F3820" s="37">
        <v>39923.039999999994</v>
      </c>
      <c r="G3820" s="179">
        <v>273</v>
      </c>
      <c r="H3820" s="179">
        <v>273</v>
      </c>
      <c r="I3820" s="37">
        <f>Table1[[#This Row],[SumOfPaid]]*Table1[[#This Row],[Actuarial Factor 6/13/22]]</f>
        <v>49888.869835039943</v>
      </c>
      <c r="J3820" s="33">
        <v>1.2496260263506975</v>
      </c>
      <c r="K3820" s="180" t="s">
        <v>260</v>
      </c>
      <c r="L3820" s="180" t="s">
        <v>805</v>
      </c>
      <c r="M3820" s="181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20" s="181" t="str">
        <f>IFERROR(IF(Table1[[#This Row],[Medicare Rate in CR]]&gt;0,"Y","N"),"N")</f>
        <v>Y</v>
      </c>
      <c r="O3820" s="40">
        <f>Table1[[#This Row],[Medicare Rate in CR]]*Table1[[#This Row],[SumOfUnits]]*Table1[[#This Row],[Actuarial Factor 6/13/22]]</f>
        <v>73026.120585772078</v>
      </c>
      <c r="P382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73026.120585772078</v>
      </c>
      <c r="Q3820" s="40">
        <f>Table1[[#This Row],[Trended Medicare Pricing for all RHCs]]-Table1[[#This Row],[SumOfSFY23 Estimated Payment 6/13/2022]]</f>
        <v>23137.250750732135</v>
      </c>
      <c r="R3820" s="181">
        <f>Table1[[#This Row],[SumOfUnits]]*Table1[[#This Row],[Actuarial Factor 6/13/22]]</f>
        <v>341.14790519374043</v>
      </c>
    </row>
    <row r="3821" spans="1:18" x14ac:dyDescent="0.2">
      <c r="A3821" s="179" t="s">
        <v>160</v>
      </c>
      <c r="B3821" s="179" t="s">
        <v>808</v>
      </c>
      <c r="C3821" s="179" t="s">
        <v>249</v>
      </c>
      <c r="D3821" s="179" t="s">
        <v>2</v>
      </c>
      <c r="E3821" s="179" t="s">
        <v>801</v>
      </c>
      <c r="F3821" s="37">
        <v>726.11999999999989</v>
      </c>
      <c r="G3821" s="179">
        <v>6</v>
      </c>
      <c r="H3821" s="179">
        <v>6</v>
      </c>
      <c r="I3821" s="37">
        <f>Table1[[#This Row],[SumOfPaid]]*Table1[[#This Row],[Actuarial Factor 6/13/22]]</f>
        <v>1007.910863912606</v>
      </c>
      <c r="J3821" s="33">
        <v>1.388077540781973</v>
      </c>
      <c r="K3821" s="180" t="s">
        <v>260</v>
      </c>
      <c r="L3821" s="180" t="s">
        <v>805</v>
      </c>
      <c r="M3821" s="181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21" s="181" t="str">
        <f>IFERROR(IF(Table1[[#This Row],[Medicare Rate in CR]]&gt;0,"Y","N"),"N")</f>
        <v>Y</v>
      </c>
      <c r="O3821" s="40">
        <f>Table1[[#This Row],[Medicare Rate in CR]]*Table1[[#This Row],[SumOfUnits]]*Table1[[#This Row],[Actuarial Factor 6/13/22]]</f>
        <v>1782.7912702787351</v>
      </c>
      <c r="P382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1782.7912702787351</v>
      </c>
      <c r="Q3821" s="40">
        <f>Table1[[#This Row],[Trended Medicare Pricing for all RHCs]]-Table1[[#This Row],[SumOfSFY23 Estimated Payment 6/13/2022]]</f>
        <v>774.88040636612902</v>
      </c>
      <c r="R3821" s="181">
        <f>Table1[[#This Row],[SumOfUnits]]*Table1[[#This Row],[Actuarial Factor 6/13/22]]</f>
        <v>8.3284652446918379</v>
      </c>
    </row>
    <row r="3822" spans="1:18" x14ac:dyDescent="0.2">
      <c r="A3822" s="179" t="s">
        <v>160</v>
      </c>
      <c r="B3822" s="179" t="s">
        <v>808</v>
      </c>
      <c r="C3822" s="179" t="s">
        <v>249</v>
      </c>
      <c r="D3822" s="179" t="s">
        <v>2</v>
      </c>
      <c r="E3822" s="179" t="s">
        <v>804</v>
      </c>
      <c r="F3822" s="37">
        <v>148.41999999999999</v>
      </c>
      <c r="G3822" s="179">
        <v>1</v>
      </c>
      <c r="H3822" s="179">
        <v>1</v>
      </c>
      <c r="I3822" s="37">
        <f>Table1[[#This Row],[SumOfPaid]]*Table1[[#This Row],[Actuarial Factor 6/13/22]]</f>
        <v>100.75668476171695</v>
      </c>
      <c r="J3822" s="33">
        <v>0.6788619105357564</v>
      </c>
      <c r="K3822" s="180" t="s">
        <v>260</v>
      </c>
      <c r="L3822" s="180" t="s">
        <v>805</v>
      </c>
      <c r="M3822" s="181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22" s="181" t="str">
        <f>IFERROR(IF(Table1[[#This Row],[Medicare Rate in CR]]&gt;0,"Y","N"),"N")</f>
        <v>Y</v>
      </c>
      <c r="O3822" s="40">
        <f>Table1[[#This Row],[Medicare Rate in CR]]*Table1[[#This Row],[SumOfUnits]]*Table1[[#This Row],[Actuarial Factor 6/13/22]]</f>
        <v>145.31718056928401</v>
      </c>
      <c r="P382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145.31718056928401</v>
      </c>
      <c r="Q3822" s="40">
        <f>Table1[[#This Row],[Trended Medicare Pricing for all RHCs]]-Table1[[#This Row],[SumOfSFY23 Estimated Payment 6/13/2022]]</f>
        <v>44.560495807567051</v>
      </c>
      <c r="R3822" s="181">
        <f>Table1[[#This Row],[SumOfUnits]]*Table1[[#This Row],[Actuarial Factor 6/13/22]]</f>
        <v>0.6788619105357564</v>
      </c>
    </row>
    <row r="3823" spans="1:18" x14ac:dyDescent="0.2">
      <c r="A3823" s="179" t="s">
        <v>160</v>
      </c>
      <c r="B3823" s="179" t="s">
        <v>808</v>
      </c>
      <c r="C3823" s="179" t="s">
        <v>249</v>
      </c>
      <c r="D3823" s="179" t="s">
        <v>2</v>
      </c>
      <c r="E3823" s="179" t="s">
        <v>800</v>
      </c>
      <c r="F3823" s="37">
        <v>296.83999999999997</v>
      </c>
      <c r="G3823" s="179">
        <v>2</v>
      </c>
      <c r="H3823" s="179">
        <v>2</v>
      </c>
      <c r="I3823" s="37">
        <f>Table1[[#This Row],[SumOfPaid]]*Table1[[#This Row],[Actuarial Factor 6/13/22]]</f>
        <v>388.04700611084701</v>
      </c>
      <c r="J3823" s="33">
        <v>1.307259823847349</v>
      </c>
      <c r="K3823" s="180" t="s">
        <v>260</v>
      </c>
      <c r="L3823" s="180" t="s">
        <v>805</v>
      </c>
      <c r="M3823" s="181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23" s="181" t="str">
        <f>IFERROR(IF(Table1[[#This Row],[Medicare Rate in CR]]&gt;0,"Y","N"),"N")</f>
        <v>Y</v>
      </c>
      <c r="O3823" s="40">
        <f>Table1[[#This Row],[Medicare Rate in CR]]*Table1[[#This Row],[SumOfUnits]]*Table1[[#This Row],[Actuarial Factor 6/13/22]]</f>
        <v>559.66407578552707</v>
      </c>
      <c r="P382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559.66407578552707</v>
      </c>
      <c r="Q3823" s="40">
        <f>Table1[[#This Row],[Trended Medicare Pricing for all RHCs]]-Table1[[#This Row],[SumOfSFY23 Estimated Payment 6/13/2022]]</f>
        <v>171.61706967468007</v>
      </c>
      <c r="R3823" s="181">
        <f>Table1[[#This Row],[SumOfUnits]]*Table1[[#This Row],[Actuarial Factor 6/13/22]]</f>
        <v>2.6145196476946979</v>
      </c>
    </row>
    <row r="3824" spans="1:18" x14ac:dyDescent="0.2">
      <c r="A3824" s="179" t="s">
        <v>160</v>
      </c>
      <c r="B3824" s="179" t="s">
        <v>808</v>
      </c>
      <c r="C3824" s="179" t="s">
        <v>249</v>
      </c>
      <c r="D3824" s="179" t="s">
        <v>2</v>
      </c>
      <c r="E3824" s="179" t="s">
        <v>798</v>
      </c>
      <c r="F3824" s="37">
        <v>1425.6200000000001</v>
      </c>
      <c r="G3824" s="179">
        <v>10</v>
      </c>
      <c r="H3824" s="179">
        <v>10</v>
      </c>
      <c r="I3824" s="37">
        <f>Table1[[#This Row],[SumOfPaid]]*Table1[[#This Row],[Actuarial Factor 6/13/22]]</f>
        <v>2067.5707293812311</v>
      </c>
      <c r="J3824" s="33">
        <v>1.4502958217345654</v>
      </c>
      <c r="K3824" s="180" t="s">
        <v>260</v>
      </c>
      <c r="L3824" s="180" t="s">
        <v>805</v>
      </c>
      <c r="M3824" s="181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24" s="181" t="str">
        <f>IFERROR(IF(Table1[[#This Row],[Medicare Rate in CR]]&gt;0,"Y","N"),"N")</f>
        <v>Y</v>
      </c>
      <c r="O3824" s="40">
        <f>Table1[[#This Row],[Medicare Rate in CR]]*Table1[[#This Row],[SumOfUnits]]*Table1[[#This Row],[Actuarial Factor 6/13/22]]</f>
        <v>3104.5032360050104</v>
      </c>
      <c r="P382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3104.5032360050104</v>
      </c>
      <c r="Q3824" s="40">
        <f>Table1[[#This Row],[Trended Medicare Pricing for all RHCs]]-Table1[[#This Row],[SumOfSFY23 Estimated Payment 6/13/2022]]</f>
        <v>1036.9325066237793</v>
      </c>
      <c r="R3824" s="181">
        <f>Table1[[#This Row],[SumOfUnits]]*Table1[[#This Row],[Actuarial Factor 6/13/22]]</f>
        <v>14.502958217345654</v>
      </c>
    </row>
    <row r="3825" spans="1:18" x14ac:dyDescent="0.2">
      <c r="A3825" s="179" t="s">
        <v>160</v>
      </c>
      <c r="B3825" s="179" t="s">
        <v>808</v>
      </c>
      <c r="C3825" s="179" t="s">
        <v>249</v>
      </c>
      <c r="D3825" s="179" t="s">
        <v>2</v>
      </c>
      <c r="E3825" s="179" t="s">
        <v>799</v>
      </c>
      <c r="F3825" s="37">
        <v>3750.41</v>
      </c>
      <c r="G3825" s="179">
        <v>26</v>
      </c>
      <c r="H3825" s="179">
        <v>26</v>
      </c>
      <c r="I3825" s="37">
        <f>Table1[[#This Row],[SumOfPaid]]*Table1[[#This Row],[Actuarial Factor 6/13/22]]</f>
        <v>4267.9506731154197</v>
      </c>
      <c r="J3825" s="33">
        <v>1.1379957586278353</v>
      </c>
      <c r="K3825" s="180" t="s">
        <v>260</v>
      </c>
      <c r="L3825" s="180" t="s">
        <v>805</v>
      </c>
      <c r="M3825" s="181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25" s="181" t="str">
        <f>IFERROR(IF(Table1[[#This Row],[Medicare Rate in CR]]&gt;0,"Y","N"),"N")</f>
        <v>Y</v>
      </c>
      <c r="O3825" s="40">
        <f>Table1[[#This Row],[Medicare Rate in CR]]*Table1[[#This Row],[SumOfUnits]]*Table1[[#This Row],[Actuarial Factor 6/13/22]]</f>
        <v>6333.5836743887357</v>
      </c>
      <c r="P382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6333.5836743887357</v>
      </c>
      <c r="Q3825" s="40">
        <f>Table1[[#This Row],[Trended Medicare Pricing for all RHCs]]-Table1[[#This Row],[SumOfSFY23 Estimated Payment 6/13/2022]]</f>
        <v>2065.633001273316</v>
      </c>
      <c r="R3825" s="181">
        <f>Table1[[#This Row],[SumOfUnits]]*Table1[[#This Row],[Actuarial Factor 6/13/22]]</f>
        <v>29.587889724323716</v>
      </c>
    </row>
    <row r="3826" spans="1:18" x14ac:dyDescent="0.2">
      <c r="A3826" s="179" t="s">
        <v>160</v>
      </c>
      <c r="B3826" s="179" t="s">
        <v>808</v>
      </c>
      <c r="C3826" s="179" t="s">
        <v>249</v>
      </c>
      <c r="D3826" s="179" t="s">
        <v>185</v>
      </c>
      <c r="E3826" s="179" t="s">
        <v>794</v>
      </c>
      <c r="F3826" s="37">
        <v>146.22999999999999</v>
      </c>
      <c r="G3826" s="179">
        <v>1</v>
      </c>
      <c r="H3826" s="179">
        <v>1</v>
      </c>
      <c r="I3826" s="37">
        <f>Table1[[#This Row],[SumOfPaid]]*Table1[[#This Row],[Actuarial Factor 6/13/22]]</f>
        <v>159.33035889717627</v>
      </c>
      <c r="J3826" s="33">
        <v>1.0895873548326354</v>
      </c>
      <c r="K3826" s="180" t="s">
        <v>260</v>
      </c>
      <c r="L3826" s="180" t="s">
        <v>805</v>
      </c>
      <c r="M3826" s="181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26" s="181" t="str">
        <f>IFERROR(IF(Table1[[#This Row],[Medicare Rate in CR]]&gt;0,"Y","N"),"N")</f>
        <v>Y</v>
      </c>
      <c r="O3826" s="40">
        <f>Table1[[#This Row],[Medicare Rate in CR]]*Table1[[#This Row],[SumOfUnits]]*Table1[[#This Row],[Actuarial Factor 6/13/22]]</f>
        <v>233.23706917547392</v>
      </c>
      <c r="P382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233.23706917547392</v>
      </c>
      <c r="Q3826" s="40">
        <f>Table1[[#This Row],[Trended Medicare Pricing for all RHCs]]-Table1[[#This Row],[SumOfSFY23 Estimated Payment 6/13/2022]]</f>
        <v>73.906710278297652</v>
      </c>
      <c r="R3826" s="181">
        <f>Table1[[#This Row],[SumOfUnits]]*Table1[[#This Row],[Actuarial Factor 6/13/22]]</f>
        <v>1.0895873548326354</v>
      </c>
    </row>
    <row r="3827" spans="1:18" x14ac:dyDescent="0.2">
      <c r="A3827" s="179" t="s">
        <v>160</v>
      </c>
      <c r="B3827" s="179" t="s">
        <v>808</v>
      </c>
      <c r="C3827" s="179" t="s">
        <v>249</v>
      </c>
      <c r="D3827" s="179" t="s">
        <v>185</v>
      </c>
      <c r="E3827" s="179" t="s">
        <v>797</v>
      </c>
      <c r="F3827" s="37">
        <v>698.53</v>
      </c>
      <c r="G3827" s="179">
        <v>5</v>
      </c>
      <c r="H3827" s="179">
        <v>5</v>
      </c>
      <c r="I3827" s="37">
        <f>Table1[[#This Row],[SumOfPaid]]*Table1[[#This Row],[Actuarial Factor 6/13/22]]</f>
        <v>761.66818590337255</v>
      </c>
      <c r="J3827" s="33">
        <v>1.0903872215987467</v>
      </c>
      <c r="K3827" s="180" t="s">
        <v>260</v>
      </c>
      <c r="L3827" s="180" t="s">
        <v>805</v>
      </c>
      <c r="M3827" s="181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27" s="181" t="str">
        <f>IFERROR(IF(Table1[[#This Row],[Medicare Rate in CR]]&gt;0,"Y","N"),"N")</f>
        <v>Y</v>
      </c>
      <c r="O3827" s="40">
        <f>Table1[[#This Row],[Medicare Rate in CR]]*Table1[[#This Row],[SumOfUnits]]*Table1[[#This Row],[Actuarial Factor 6/13/22]]</f>
        <v>1167.0414432771386</v>
      </c>
      <c r="P382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1167.0414432771386</v>
      </c>
      <c r="Q3827" s="40">
        <f>Table1[[#This Row],[Trended Medicare Pricing for all RHCs]]-Table1[[#This Row],[SumOfSFY23 Estimated Payment 6/13/2022]]</f>
        <v>405.37325737376602</v>
      </c>
      <c r="R3827" s="181">
        <f>Table1[[#This Row],[SumOfUnits]]*Table1[[#This Row],[Actuarial Factor 6/13/22]]</f>
        <v>5.451936107993733</v>
      </c>
    </row>
    <row r="3828" spans="1:18" x14ac:dyDescent="0.2">
      <c r="A3828" s="179" t="s">
        <v>160</v>
      </c>
      <c r="B3828" s="179" t="s">
        <v>808</v>
      </c>
      <c r="C3828" s="179" t="s">
        <v>249</v>
      </c>
      <c r="D3828" s="179" t="s">
        <v>185</v>
      </c>
      <c r="E3828" s="179" t="s">
        <v>795</v>
      </c>
      <c r="F3828" s="37">
        <v>9876.25</v>
      </c>
      <c r="G3828" s="179">
        <v>67</v>
      </c>
      <c r="H3828" s="179">
        <v>67</v>
      </c>
      <c r="I3828" s="37">
        <f>Table1[[#This Row],[SumOfPaid]]*Table1[[#This Row],[Actuarial Factor 6/13/22]]</f>
        <v>11261.671678871122</v>
      </c>
      <c r="J3828" s="33">
        <v>1.1402781094920766</v>
      </c>
      <c r="K3828" s="180" t="s">
        <v>260</v>
      </c>
      <c r="L3828" s="180" t="s">
        <v>805</v>
      </c>
      <c r="M3828" s="181">
        <f>IFERROR(INDEX(FreeStand_MedicareCRs!E:E,MATCH(Table1[[#This Row],[Medicare Number]],FreeStand_MedicareCRs!A:A,0)),INDEX(HospitalBased_Mdcr_Rates!G:G,MATCH(Table1[[#This Row],[Medicare Number]],HospitalBased_Mdcr_Rates!E:E,0)))</f>
        <v>214.06</v>
      </c>
      <c r="N3828" s="181" t="str">
        <f>IFERROR(IF(Table1[[#This Row],[Medicare Rate in CR]]&gt;0,"Y","N"),"N")</f>
        <v>Y</v>
      </c>
      <c r="O3828" s="40">
        <f>Table1[[#This Row],[Medicare Rate in CR]]*Table1[[#This Row],[SumOfUnits]]*Table1[[#This Row],[Actuarial Factor 6/13/22]]</f>
        <v>16353.891451897554</v>
      </c>
      <c r="P382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16353.891451897554</v>
      </c>
      <c r="Q3828" s="40">
        <f>Table1[[#This Row],[Trended Medicare Pricing for all RHCs]]-Table1[[#This Row],[SumOfSFY23 Estimated Payment 6/13/2022]]</f>
        <v>5092.2197730264324</v>
      </c>
      <c r="R3828" s="181">
        <f>Table1[[#This Row],[SumOfUnits]]*Table1[[#This Row],[Actuarial Factor 6/13/22]]</f>
        <v>76.398633335969137</v>
      </c>
    </row>
    <row r="3829" spans="1:18" x14ac:dyDescent="0.2">
      <c r="A3829" s="179" t="s">
        <v>20</v>
      </c>
      <c r="B3829" s="179" t="s">
        <v>643</v>
      </c>
      <c r="C3829" s="179" t="s">
        <v>421</v>
      </c>
      <c r="D3829" s="179" t="s">
        <v>184</v>
      </c>
      <c r="E3829" s="179" t="s">
        <v>789</v>
      </c>
      <c r="F3829" s="37">
        <v>84.91</v>
      </c>
      <c r="G3829" s="179">
        <v>1</v>
      </c>
      <c r="H3829" s="179">
        <v>1</v>
      </c>
      <c r="I3829" s="37">
        <f>Table1[[#This Row],[SumOfPaid]]*Table1[[#This Row],[Actuarial Factor 6/13/22]]</f>
        <v>131.3737340413725</v>
      </c>
      <c r="J3829" s="33">
        <v>1.5472115656739194</v>
      </c>
      <c r="K3829" s="180" t="s">
        <v>257</v>
      </c>
      <c r="L3829" s="180" t="s">
        <v>806</v>
      </c>
      <c r="M3829" s="181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29" s="181" t="str">
        <f>IFERROR(IF(Table1[[#This Row],[Medicare Rate in CR]]&gt;0,"Y","N"),"N")</f>
        <v>Y</v>
      </c>
      <c r="O3829" s="40">
        <f>Table1[[#This Row],[Medicare Rate in CR]]*Table1[[#This Row],[SumOfUnits]]*Table1[[#This Row],[Actuarial Factor 6/13/22]]</f>
        <v>199.31179389011427</v>
      </c>
      <c r="P382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199.31179389011427</v>
      </c>
      <c r="Q3829" s="40">
        <f>Table1[[#This Row],[Trended Medicare Pricing for all RHCs]]-Table1[[#This Row],[SumOfSFY23 Estimated Payment 6/13/2022]]</f>
        <v>67.938059848741773</v>
      </c>
      <c r="R3829" s="181">
        <f>Table1[[#This Row],[SumOfUnits]]*Table1[[#This Row],[Actuarial Factor 6/13/22]]</f>
        <v>1.5472115656739194</v>
      </c>
    </row>
    <row r="3830" spans="1:18" x14ac:dyDescent="0.2">
      <c r="A3830" s="179" t="s">
        <v>20</v>
      </c>
      <c r="B3830" s="179" t="s">
        <v>643</v>
      </c>
      <c r="C3830" s="179" t="s">
        <v>421</v>
      </c>
      <c r="D3830" s="179" t="s">
        <v>2</v>
      </c>
      <c r="E3830" s="179" t="s">
        <v>799</v>
      </c>
      <c r="F3830" s="37">
        <v>166.66</v>
      </c>
      <c r="G3830" s="179">
        <v>2</v>
      </c>
      <c r="H3830" s="179">
        <v>2</v>
      </c>
      <c r="I3830" s="37">
        <f>Table1[[#This Row],[SumOfPaid]]*Table1[[#This Row],[Actuarial Factor 6/13/22]]</f>
        <v>191.0957028314746</v>
      </c>
      <c r="J3830" s="33">
        <v>1.1466200817921193</v>
      </c>
      <c r="K3830" s="180" t="s">
        <v>257</v>
      </c>
      <c r="L3830" s="180" t="s">
        <v>806</v>
      </c>
      <c r="M3830" s="181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30" s="181" t="str">
        <f>IFERROR(IF(Table1[[#This Row],[Medicare Rate in CR]]&gt;0,"Y","N"),"N")</f>
        <v>Y</v>
      </c>
      <c r="O3830" s="40">
        <f>Table1[[#This Row],[Medicare Rate in CR]]*Table1[[#This Row],[SumOfUnits]]*Table1[[#This Row],[Actuarial Factor 6/13/22]]</f>
        <v>295.41519787292157</v>
      </c>
      <c r="P383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295.41519787292157</v>
      </c>
      <c r="Q3830" s="40">
        <f>Table1[[#This Row],[Trended Medicare Pricing for all RHCs]]-Table1[[#This Row],[SumOfSFY23 Estimated Payment 6/13/2022]]</f>
        <v>104.31949504144697</v>
      </c>
      <c r="R3830" s="181">
        <f>Table1[[#This Row],[SumOfUnits]]*Table1[[#This Row],[Actuarial Factor 6/13/22]]</f>
        <v>2.2932401635842385</v>
      </c>
    </row>
    <row r="3831" spans="1:18" x14ac:dyDescent="0.2">
      <c r="A3831" s="179" t="s">
        <v>20</v>
      </c>
      <c r="B3831" s="179" t="s">
        <v>643</v>
      </c>
      <c r="C3831" s="179" t="s">
        <v>408</v>
      </c>
      <c r="D3831" s="179" t="s">
        <v>184</v>
      </c>
      <c r="E3831" s="179" t="s">
        <v>786</v>
      </c>
      <c r="F3831" s="37">
        <v>84.91</v>
      </c>
      <c r="G3831" s="179">
        <v>1</v>
      </c>
      <c r="H3831" s="179">
        <v>1</v>
      </c>
      <c r="I3831" s="37">
        <f>Table1[[#This Row],[SumOfPaid]]*Table1[[#This Row],[Actuarial Factor 6/13/22]]</f>
        <v>114.56333061036953</v>
      </c>
      <c r="J3831" s="33">
        <v>1.3492324886393774</v>
      </c>
      <c r="K3831" s="180" t="s">
        <v>257</v>
      </c>
      <c r="L3831" s="180" t="s">
        <v>806</v>
      </c>
      <c r="M3831" s="181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31" s="181" t="str">
        <f>IFERROR(IF(Table1[[#This Row],[Medicare Rate in CR]]&gt;0,"Y","N"),"N")</f>
        <v>Y</v>
      </c>
      <c r="O3831" s="40">
        <f>Table1[[#This Row],[Medicare Rate in CR]]*Table1[[#This Row],[SumOfUnits]]*Table1[[#This Row],[Actuarial Factor 6/13/22]]</f>
        <v>173.80812918652458</v>
      </c>
      <c r="P383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173.80812918652458</v>
      </c>
      <c r="Q3831" s="40">
        <f>Table1[[#This Row],[Trended Medicare Pricing for all RHCs]]-Table1[[#This Row],[SumOfSFY23 Estimated Payment 6/13/2022]]</f>
        <v>59.244798576155048</v>
      </c>
      <c r="R3831" s="181">
        <f>Table1[[#This Row],[SumOfUnits]]*Table1[[#This Row],[Actuarial Factor 6/13/22]]</f>
        <v>1.3492324886393774</v>
      </c>
    </row>
    <row r="3832" spans="1:18" x14ac:dyDescent="0.2">
      <c r="A3832" s="179" t="s">
        <v>20</v>
      </c>
      <c r="B3832" s="179" t="s">
        <v>643</v>
      </c>
      <c r="C3832" s="179" t="s">
        <v>408</v>
      </c>
      <c r="D3832" s="179" t="s">
        <v>184</v>
      </c>
      <c r="E3832" s="179" t="s">
        <v>789</v>
      </c>
      <c r="F3832" s="37">
        <v>84.91</v>
      </c>
      <c r="G3832" s="179">
        <v>1</v>
      </c>
      <c r="H3832" s="179">
        <v>1</v>
      </c>
      <c r="I3832" s="37">
        <f>Table1[[#This Row],[SumOfPaid]]*Table1[[#This Row],[Actuarial Factor 6/13/22]]</f>
        <v>128.02987124446722</v>
      </c>
      <c r="J3832" s="33">
        <v>1.5078303055525524</v>
      </c>
      <c r="K3832" s="180" t="s">
        <v>257</v>
      </c>
      <c r="L3832" s="180" t="s">
        <v>806</v>
      </c>
      <c r="M3832" s="181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32" s="181" t="str">
        <f>IFERROR(IF(Table1[[#This Row],[Medicare Rate in CR]]&gt;0,"Y","N"),"N")</f>
        <v>Y</v>
      </c>
      <c r="O3832" s="40">
        <f>Table1[[#This Row],[Medicare Rate in CR]]*Table1[[#This Row],[SumOfUnits]]*Table1[[#This Row],[Actuarial Factor 6/13/22]]</f>
        <v>194.23869996127979</v>
      </c>
      <c r="P383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194.23869996127979</v>
      </c>
      <c r="Q3832" s="40">
        <f>Table1[[#This Row],[Trended Medicare Pricing for all RHCs]]-Table1[[#This Row],[SumOfSFY23 Estimated Payment 6/13/2022]]</f>
        <v>66.208828716812576</v>
      </c>
      <c r="R3832" s="181">
        <f>Table1[[#This Row],[SumOfUnits]]*Table1[[#This Row],[Actuarial Factor 6/13/22]]</f>
        <v>1.5078303055525524</v>
      </c>
    </row>
    <row r="3833" spans="1:18" x14ac:dyDescent="0.2">
      <c r="A3833" s="179" t="s">
        <v>20</v>
      </c>
      <c r="B3833" s="179" t="s">
        <v>643</v>
      </c>
      <c r="C3833" s="179" t="s">
        <v>408</v>
      </c>
      <c r="D3833" s="179" t="s">
        <v>184</v>
      </c>
      <c r="E3833" s="179" t="s">
        <v>787</v>
      </c>
      <c r="F3833" s="37">
        <v>83.33</v>
      </c>
      <c r="G3833" s="179">
        <v>1</v>
      </c>
      <c r="H3833" s="179">
        <v>1</v>
      </c>
      <c r="I3833" s="37">
        <f>Table1[[#This Row],[SumOfPaid]]*Table1[[#This Row],[Actuarial Factor 6/13/22]]</f>
        <v>108.68099645852449</v>
      </c>
      <c r="J3833" s="33">
        <v>1.3042241264673526</v>
      </c>
      <c r="K3833" s="180" t="s">
        <v>257</v>
      </c>
      <c r="L3833" s="180" t="s">
        <v>806</v>
      </c>
      <c r="M3833" s="181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33" s="181" t="str">
        <f>IFERROR(IF(Table1[[#This Row],[Medicare Rate in CR]]&gt;0,"Y","N"),"N")</f>
        <v>Y</v>
      </c>
      <c r="O3833" s="40">
        <f>Table1[[#This Row],[Medicare Rate in CR]]*Table1[[#This Row],[SumOfUnits]]*Table1[[#This Row],[Actuarial Factor 6/13/22]]</f>
        <v>168.01015197152435</v>
      </c>
      <c r="P383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168.01015197152435</v>
      </c>
      <c r="Q3833" s="40">
        <f>Table1[[#This Row],[Trended Medicare Pricing for all RHCs]]-Table1[[#This Row],[SumOfSFY23 Estimated Payment 6/13/2022]]</f>
        <v>59.329155512999861</v>
      </c>
      <c r="R3833" s="181">
        <f>Table1[[#This Row],[SumOfUnits]]*Table1[[#This Row],[Actuarial Factor 6/13/22]]</f>
        <v>1.3042241264673526</v>
      </c>
    </row>
    <row r="3834" spans="1:18" x14ac:dyDescent="0.2">
      <c r="A3834" s="179" t="s">
        <v>20</v>
      </c>
      <c r="B3834" s="179" t="s">
        <v>643</v>
      </c>
      <c r="C3834" s="179" t="s">
        <v>364</v>
      </c>
      <c r="D3834" s="179" t="s">
        <v>184</v>
      </c>
      <c r="E3834" s="179" t="s">
        <v>787</v>
      </c>
      <c r="F3834" s="37">
        <v>83.33</v>
      </c>
      <c r="G3834" s="179">
        <v>1</v>
      </c>
      <c r="H3834" s="179">
        <v>1</v>
      </c>
      <c r="I3834" s="37">
        <f>Table1[[#This Row],[SumOfPaid]]*Table1[[#This Row],[Actuarial Factor 6/13/22]]</f>
        <v>103.74052722262886</v>
      </c>
      <c r="J3834" s="33">
        <v>1.2449361241165109</v>
      </c>
      <c r="K3834" s="180" t="s">
        <v>257</v>
      </c>
      <c r="L3834" s="180" t="s">
        <v>806</v>
      </c>
      <c r="M3834" s="181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34" s="181" t="str">
        <f>IFERROR(IF(Table1[[#This Row],[Medicare Rate in CR]]&gt;0,"Y","N"),"N")</f>
        <v>Y</v>
      </c>
      <c r="O3834" s="40">
        <f>Table1[[#This Row],[Medicare Rate in CR]]*Table1[[#This Row],[SumOfUnits]]*Table1[[#This Row],[Actuarial Factor 6/13/22]]</f>
        <v>160.37267150868891</v>
      </c>
      <c r="P383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160.37267150868891</v>
      </c>
      <c r="Q3834" s="40">
        <f>Table1[[#This Row],[Trended Medicare Pricing for all RHCs]]-Table1[[#This Row],[SumOfSFY23 Estimated Payment 6/13/2022]]</f>
        <v>56.632144286060054</v>
      </c>
      <c r="R3834" s="181">
        <f>Table1[[#This Row],[SumOfUnits]]*Table1[[#This Row],[Actuarial Factor 6/13/22]]</f>
        <v>1.2449361241165109</v>
      </c>
    </row>
    <row r="3835" spans="1:18" x14ac:dyDescent="0.2">
      <c r="A3835" s="179" t="s">
        <v>20</v>
      </c>
      <c r="B3835" s="179" t="s">
        <v>643</v>
      </c>
      <c r="C3835" s="179" t="s">
        <v>249</v>
      </c>
      <c r="D3835" s="179" t="s">
        <v>184</v>
      </c>
      <c r="E3835" s="179" t="s">
        <v>792</v>
      </c>
      <c r="F3835" s="37">
        <v>2374.5599999999995</v>
      </c>
      <c r="G3835" s="179">
        <v>29</v>
      </c>
      <c r="H3835" s="179">
        <v>29</v>
      </c>
      <c r="I3835" s="37">
        <f>Table1[[#This Row],[SumOfPaid]]*Table1[[#This Row],[Actuarial Factor 6/13/22]]</f>
        <v>3611.0530163042467</v>
      </c>
      <c r="J3835" s="33">
        <v>1.5207251096220973</v>
      </c>
      <c r="K3835" s="180" t="s">
        <v>257</v>
      </c>
      <c r="L3835" s="180" t="s">
        <v>806</v>
      </c>
      <c r="M3835" s="181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35" s="181" t="str">
        <f>IFERROR(IF(Table1[[#This Row],[Medicare Rate in CR]]&gt;0,"Y","N"),"N")</f>
        <v>Y</v>
      </c>
      <c r="O3835" s="40">
        <f>Table1[[#This Row],[Medicare Rate in CR]]*Table1[[#This Row],[SumOfUnits]]*Table1[[#This Row],[Actuarial Factor 6/13/22]]</f>
        <v>5681.0944500240385</v>
      </c>
      <c r="P383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5681.0944500240385</v>
      </c>
      <c r="Q3835" s="40">
        <f>Table1[[#This Row],[Trended Medicare Pricing for all RHCs]]-Table1[[#This Row],[SumOfSFY23 Estimated Payment 6/13/2022]]</f>
        <v>2070.0414337197917</v>
      </c>
      <c r="R3835" s="181">
        <f>Table1[[#This Row],[SumOfUnits]]*Table1[[#This Row],[Actuarial Factor 6/13/22]]</f>
        <v>44.101028179040824</v>
      </c>
    </row>
    <row r="3836" spans="1:18" x14ac:dyDescent="0.2">
      <c r="A3836" s="179" t="s">
        <v>20</v>
      </c>
      <c r="B3836" s="179" t="s">
        <v>643</v>
      </c>
      <c r="C3836" s="179" t="s">
        <v>249</v>
      </c>
      <c r="D3836" s="179" t="s">
        <v>184</v>
      </c>
      <c r="E3836" s="179" t="s">
        <v>786</v>
      </c>
      <c r="F3836" s="37">
        <v>29624.799999999996</v>
      </c>
      <c r="G3836" s="179">
        <v>357</v>
      </c>
      <c r="H3836" s="179">
        <v>357</v>
      </c>
      <c r="I3836" s="37">
        <f>Table1[[#This Row],[SumOfPaid]]*Table1[[#This Row],[Actuarial Factor 6/13/22]]</f>
        <v>45094.218155827934</v>
      </c>
      <c r="J3836" s="33">
        <v>1.5221779777695694</v>
      </c>
      <c r="K3836" s="180" t="s">
        <v>257</v>
      </c>
      <c r="L3836" s="180" t="s">
        <v>806</v>
      </c>
      <c r="M3836" s="181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36" s="181" t="str">
        <f>IFERROR(IF(Table1[[#This Row],[Medicare Rate in CR]]&gt;0,"Y","N"),"N")</f>
        <v>Y</v>
      </c>
      <c r="O3836" s="40">
        <f>Table1[[#This Row],[Medicare Rate in CR]]*Table1[[#This Row],[SumOfUnits]]*Table1[[#This Row],[Actuarial Factor 6/13/22]]</f>
        <v>70003.047253370503</v>
      </c>
      <c r="P383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70003.047253370503</v>
      </c>
      <c r="Q3836" s="40">
        <f>Table1[[#This Row],[Trended Medicare Pricing for all RHCs]]-Table1[[#This Row],[SumOfSFY23 Estimated Payment 6/13/2022]]</f>
        <v>24908.82909754257</v>
      </c>
      <c r="R3836" s="181">
        <f>Table1[[#This Row],[SumOfUnits]]*Table1[[#This Row],[Actuarial Factor 6/13/22]]</f>
        <v>543.41753806373629</v>
      </c>
    </row>
    <row r="3837" spans="1:18" x14ac:dyDescent="0.2">
      <c r="A3837" s="179" t="s">
        <v>20</v>
      </c>
      <c r="B3837" s="179" t="s">
        <v>643</v>
      </c>
      <c r="C3837" s="179" t="s">
        <v>249</v>
      </c>
      <c r="D3837" s="179" t="s">
        <v>184</v>
      </c>
      <c r="E3837" s="179" t="s">
        <v>790</v>
      </c>
      <c r="F3837" s="37">
        <v>19444.459999999988</v>
      </c>
      <c r="G3837" s="179">
        <v>234</v>
      </c>
      <c r="H3837" s="179">
        <v>234</v>
      </c>
      <c r="I3837" s="37">
        <f>Table1[[#This Row],[SumOfPaid]]*Table1[[#This Row],[Actuarial Factor 6/13/22]]</f>
        <v>43500.279169218731</v>
      </c>
      <c r="J3837" s="33">
        <v>2.2371554246926251</v>
      </c>
      <c r="K3837" s="180" t="s">
        <v>257</v>
      </c>
      <c r="L3837" s="180" t="s">
        <v>806</v>
      </c>
      <c r="M3837" s="181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37" s="181" t="str">
        <f>IFERROR(IF(Table1[[#This Row],[Medicare Rate in CR]]&gt;0,"Y","N"),"N")</f>
        <v>Y</v>
      </c>
      <c r="O3837" s="40">
        <f>Table1[[#This Row],[Medicare Rate in CR]]*Table1[[#This Row],[SumOfUnits]]*Table1[[#This Row],[Actuarial Factor 6/13/22]]</f>
        <v>67436.544663283523</v>
      </c>
      <c r="P383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67436.544663283523</v>
      </c>
      <c r="Q3837" s="40">
        <f>Table1[[#This Row],[Trended Medicare Pricing for all RHCs]]-Table1[[#This Row],[SumOfSFY23 Estimated Payment 6/13/2022]]</f>
        <v>23936.265494064792</v>
      </c>
      <c r="R3837" s="181">
        <f>Table1[[#This Row],[SumOfUnits]]*Table1[[#This Row],[Actuarial Factor 6/13/22]]</f>
        <v>523.49436937807423</v>
      </c>
    </row>
    <row r="3838" spans="1:18" x14ac:dyDescent="0.2">
      <c r="A3838" s="179" t="s">
        <v>20</v>
      </c>
      <c r="B3838" s="179" t="s">
        <v>643</v>
      </c>
      <c r="C3838" s="179" t="s">
        <v>249</v>
      </c>
      <c r="D3838" s="179" t="s">
        <v>184</v>
      </c>
      <c r="E3838" s="179" t="s">
        <v>793</v>
      </c>
      <c r="F3838" s="37">
        <v>83.33</v>
      </c>
      <c r="G3838" s="179">
        <v>1</v>
      </c>
      <c r="H3838" s="179">
        <v>1</v>
      </c>
      <c r="I3838" s="37">
        <f>Table1[[#This Row],[SumOfPaid]]*Table1[[#This Row],[Actuarial Factor 6/13/22]]</f>
        <v>186.42216153963645</v>
      </c>
      <c r="J3838" s="33">
        <v>2.2371554246926251</v>
      </c>
      <c r="K3838" s="180" t="s">
        <v>257</v>
      </c>
      <c r="L3838" s="180" t="s">
        <v>806</v>
      </c>
      <c r="M3838" s="181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38" s="181" t="str">
        <f>IFERROR(IF(Table1[[#This Row],[Medicare Rate in CR]]&gt;0,"Y","N"),"N")</f>
        <v>Y</v>
      </c>
      <c r="O3838" s="40">
        <f>Table1[[#This Row],[Medicare Rate in CR]]*Table1[[#This Row],[SumOfUnits]]*Table1[[#This Row],[Actuarial Factor 6/13/22]]</f>
        <v>288.19036180890396</v>
      </c>
      <c r="P383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288.19036180890396</v>
      </c>
      <c r="Q3838" s="40">
        <f>Table1[[#This Row],[Trended Medicare Pricing for all RHCs]]-Table1[[#This Row],[SumOfSFY23 Estimated Payment 6/13/2022]]</f>
        <v>101.76820026926751</v>
      </c>
      <c r="R3838" s="181">
        <f>Table1[[#This Row],[SumOfUnits]]*Table1[[#This Row],[Actuarial Factor 6/13/22]]</f>
        <v>2.2371554246926251</v>
      </c>
    </row>
    <row r="3839" spans="1:18" x14ac:dyDescent="0.2">
      <c r="A3839" s="179" t="s">
        <v>20</v>
      </c>
      <c r="B3839" s="179" t="s">
        <v>643</v>
      </c>
      <c r="C3839" s="179" t="s">
        <v>249</v>
      </c>
      <c r="D3839" s="179" t="s">
        <v>184</v>
      </c>
      <c r="E3839" s="179" t="s">
        <v>789</v>
      </c>
      <c r="F3839" s="37">
        <v>59870.119999999988</v>
      </c>
      <c r="G3839" s="179">
        <v>725</v>
      </c>
      <c r="H3839" s="179">
        <v>725</v>
      </c>
      <c r="I3839" s="37">
        <f>Table1[[#This Row],[SumOfPaid]]*Table1[[#This Row],[Actuarial Factor 6/13/22]]</f>
        <v>92916.821167528935</v>
      </c>
      <c r="J3839" s="33">
        <v>1.551973190759079</v>
      </c>
      <c r="K3839" s="180" t="s">
        <v>257</v>
      </c>
      <c r="L3839" s="180" t="s">
        <v>806</v>
      </c>
      <c r="M3839" s="181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39" s="181" t="str">
        <f>IFERROR(IF(Table1[[#This Row],[Medicare Rate in CR]]&gt;0,"Y","N"),"N")</f>
        <v>Y</v>
      </c>
      <c r="O3839" s="40">
        <f>Table1[[#This Row],[Medicare Rate in CR]]*Table1[[#This Row],[SumOfUnits]]*Table1[[#This Row],[Actuarial Factor 6/13/22]]</f>
        <v>144945.76016434882</v>
      </c>
      <c r="P383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144945.76016434882</v>
      </c>
      <c r="Q3839" s="40">
        <f>Table1[[#This Row],[Trended Medicare Pricing for all RHCs]]-Table1[[#This Row],[SumOfSFY23 Estimated Payment 6/13/2022]]</f>
        <v>52028.938996819881</v>
      </c>
      <c r="R3839" s="181">
        <f>Table1[[#This Row],[SumOfUnits]]*Table1[[#This Row],[Actuarial Factor 6/13/22]]</f>
        <v>1125.1805633003323</v>
      </c>
    </row>
    <row r="3840" spans="1:18" x14ac:dyDescent="0.2">
      <c r="A3840" s="179" t="s">
        <v>20</v>
      </c>
      <c r="B3840" s="179" t="s">
        <v>643</v>
      </c>
      <c r="C3840" s="179" t="s">
        <v>249</v>
      </c>
      <c r="D3840" s="179" t="s">
        <v>184</v>
      </c>
      <c r="E3840" s="179" t="s">
        <v>791</v>
      </c>
      <c r="F3840" s="37">
        <v>583.31000000000006</v>
      </c>
      <c r="G3840" s="179">
        <v>7</v>
      </c>
      <c r="H3840" s="179">
        <v>7</v>
      </c>
      <c r="I3840" s="37">
        <f>Table1[[#This Row],[SumOfPaid]]*Table1[[#This Row],[Actuarial Factor 6/13/22]]</f>
        <v>966.29412164876067</v>
      </c>
      <c r="J3840" s="33">
        <v>1.6565704713595868</v>
      </c>
      <c r="K3840" s="180" t="s">
        <v>257</v>
      </c>
      <c r="L3840" s="180" t="s">
        <v>806</v>
      </c>
      <c r="M3840" s="181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40" s="181" t="str">
        <f>IFERROR(IF(Table1[[#This Row],[Medicare Rate in CR]]&gt;0,"Y","N"),"N")</f>
        <v>Y</v>
      </c>
      <c r="O3840" s="40">
        <f>Table1[[#This Row],[Medicare Rate in CR]]*Table1[[#This Row],[SumOfUnits]]*Table1[[#This Row],[Actuarial Factor 6/13/22]]</f>
        <v>1493.7958568437939</v>
      </c>
      <c r="P384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1493.7958568437939</v>
      </c>
      <c r="Q3840" s="40">
        <f>Table1[[#This Row],[Trended Medicare Pricing for all RHCs]]-Table1[[#This Row],[SumOfSFY23 Estimated Payment 6/13/2022]]</f>
        <v>527.50173519503323</v>
      </c>
      <c r="R3840" s="181">
        <f>Table1[[#This Row],[SumOfUnits]]*Table1[[#This Row],[Actuarial Factor 6/13/22]]</f>
        <v>11.595993299517108</v>
      </c>
    </row>
    <row r="3841" spans="1:18" x14ac:dyDescent="0.2">
      <c r="A3841" s="179" t="s">
        <v>20</v>
      </c>
      <c r="B3841" s="179" t="s">
        <v>643</v>
      </c>
      <c r="C3841" s="179" t="s">
        <v>249</v>
      </c>
      <c r="D3841" s="179" t="s">
        <v>184</v>
      </c>
      <c r="E3841" s="179" t="s">
        <v>788</v>
      </c>
      <c r="F3841" s="37">
        <v>4591.24</v>
      </c>
      <c r="G3841" s="179">
        <v>56</v>
      </c>
      <c r="H3841" s="179">
        <v>56</v>
      </c>
      <c r="I3841" s="37">
        <f>Table1[[#This Row],[SumOfPaid]]*Table1[[#This Row],[Actuarial Factor 6/13/22]]</f>
        <v>9248.228512035008</v>
      </c>
      <c r="J3841" s="33">
        <v>2.0143204258620782</v>
      </c>
      <c r="K3841" s="180" t="s">
        <v>257</v>
      </c>
      <c r="L3841" s="180" t="s">
        <v>806</v>
      </c>
      <c r="M3841" s="181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41" s="181" t="str">
        <f>IFERROR(IF(Table1[[#This Row],[Medicare Rate in CR]]&gt;0,"Y","N"),"N")</f>
        <v>Y</v>
      </c>
      <c r="O3841" s="40">
        <f>Table1[[#This Row],[Medicare Rate in CR]]*Table1[[#This Row],[SumOfUnits]]*Table1[[#This Row],[Actuarial Factor 6/13/22]]</f>
        <v>14531.146406534963</v>
      </c>
      <c r="P384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14531.146406534963</v>
      </c>
      <c r="Q3841" s="40">
        <f>Table1[[#This Row],[Trended Medicare Pricing for all RHCs]]-Table1[[#This Row],[SumOfSFY23 Estimated Payment 6/13/2022]]</f>
        <v>5282.9178944999549</v>
      </c>
      <c r="R3841" s="181">
        <f>Table1[[#This Row],[SumOfUnits]]*Table1[[#This Row],[Actuarial Factor 6/13/22]]</f>
        <v>112.80194384827638</v>
      </c>
    </row>
    <row r="3842" spans="1:18" x14ac:dyDescent="0.2">
      <c r="A3842" s="179" t="s">
        <v>20</v>
      </c>
      <c r="B3842" s="179" t="s">
        <v>643</v>
      </c>
      <c r="C3842" s="179" t="s">
        <v>249</v>
      </c>
      <c r="D3842" s="179" t="s">
        <v>184</v>
      </c>
      <c r="E3842" s="179" t="s">
        <v>787</v>
      </c>
      <c r="F3842" s="37">
        <v>7207.02</v>
      </c>
      <c r="G3842" s="179">
        <v>86</v>
      </c>
      <c r="H3842" s="179">
        <v>86</v>
      </c>
      <c r="I3842" s="37">
        <f>Table1[[#This Row],[SumOfPaid]]*Table1[[#This Row],[Actuarial Factor 6/13/22]]</f>
        <v>9006.0797644300055</v>
      </c>
      <c r="J3842" s="33">
        <v>1.2496260263506975</v>
      </c>
      <c r="K3842" s="180" t="s">
        <v>257</v>
      </c>
      <c r="L3842" s="180" t="s">
        <v>806</v>
      </c>
      <c r="M3842" s="181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42" s="181" t="str">
        <f>IFERROR(IF(Table1[[#This Row],[Medicare Rate in CR]]&gt;0,"Y","N"),"N")</f>
        <v>Y</v>
      </c>
      <c r="O3842" s="40">
        <f>Table1[[#This Row],[Medicare Rate in CR]]*Table1[[#This Row],[SumOfUnits]]*Table1[[#This Row],[Actuarial Factor 6/13/22]]</f>
        <v>13844.006925446727</v>
      </c>
      <c r="P384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13844.006925446727</v>
      </c>
      <c r="Q3842" s="40">
        <f>Table1[[#This Row],[Trended Medicare Pricing for all RHCs]]-Table1[[#This Row],[SumOfSFY23 Estimated Payment 6/13/2022]]</f>
        <v>4837.9271610167216</v>
      </c>
      <c r="R3842" s="181">
        <f>Table1[[#This Row],[SumOfUnits]]*Table1[[#This Row],[Actuarial Factor 6/13/22]]</f>
        <v>107.46783826615999</v>
      </c>
    </row>
    <row r="3843" spans="1:18" x14ac:dyDescent="0.2">
      <c r="A3843" s="179" t="s">
        <v>20</v>
      </c>
      <c r="B3843" s="179" t="s">
        <v>643</v>
      </c>
      <c r="C3843" s="179" t="s">
        <v>249</v>
      </c>
      <c r="D3843" s="179" t="s">
        <v>2</v>
      </c>
      <c r="E3843" s="179" t="s">
        <v>802</v>
      </c>
      <c r="F3843" s="37">
        <v>1003.12</v>
      </c>
      <c r="G3843" s="179">
        <v>12</v>
      </c>
      <c r="H3843" s="179">
        <v>12</v>
      </c>
      <c r="I3843" s="37">
        <f>Table1[[#This Row],[SumOfPaid]]*Table1[[#This Row],[Actuarial Factor 6/13/22]]</f>
        <v>1057.0428688298771</v>
      </c>
      <c r="J3843" s="33">
        <v>1.0537551527532869</v>
      </c>
      <c r="K3843" s="180" t="s">
        <v>257</v>
      </c>
      <c r="L3843" s="180" t="s">
        <v>806</v>
      </c>
      <c r="M3843" s="181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43" s="181" t="str">
        <f>IFERROR(IF(Table1[[#This Row],[Medicare Rate in CR]]&gt;0,"Y","N"),"N")</f>
        <v>Y</v>
      </c>
      <c r="O3843" s="40">
        <f>Table1[[#This Row],[Medicare Rate in CR]]*Table1[[#This Row],[SumOfUnits]]*Table1[[#This Row],[Actuarial Factor 6/13/22]]</f>
        <v>1628.936865332141</v>
      </c>
      <c r="P384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1628.936865332141</v>
      </c>
      <c r="Q3843" s="40">
        <f>Table1[[#This Row],[Trended Medicare Pricing for all RHCs]]-Table1[[#This Row],[SumOfSFY23 Estimated Payment 6/13/2022]]</f>
        <v>571.89399650226392</v>
      </c>
      <c r="R3843" s="181">
        <f>Table1[[#This Row],[SumOfUnits]]*Table1[[#This Row],[Actuarial Factor 6/13/22]]</f>
        <v>12.645061833039442</v>
      </c>
    </row>
    <row r="3844" spans="1:18" x14ac:dyDescent="0.2">
      <c r="A3844" s="179" t="s">
        <v>20</v>
      </c>
      <c r="B3844" s="179" t="s">
        <v>643</v>
      </c>
      <c r="C3844" s="179" t="s">
        <v>249</v>
      </c>
      <c r="D3844" s="179" t="s">
        <v>2</v>
      </c>
      <c r="E3844" s="179" t="s">
        <v>800</v>
      </c>
      <c r="F3844" s="37">
        <v>1006.2800000000001</v>
      </c>
      <c r="G3844" s="179">
        <v>12</v>
      </c>
      <c r="H3844" s="179">
        <v>12</v>
      </c>
      <c r="I3844" s="37">
        <f>Table1[[#This Row],[SumOfPaid]]*Table1[[#This Row],[Actuarial Factor 6/13/22]]</f>
        <v>1315.4694155411105</v>
      </c>
      <c r="J3844" s="33">
        <v>1.307259823847349</v>
      </c>
      <c r="K3844" s="180" t="s">
        <v>257</v>
      </c>
      <c r="L3844" s="180" t="s">
        <v>806</v>
      </c>
      <c r="M3844" s="181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44" s="181" t="str">
        <f>IFERROR(IF(Table1[[#This Row],[Medicare Rate in CR]]&gt;0,"Y","N"),"N")</f>
        <v>Y</v>
      </c>
      <c r="O3844" s="40">
        <f>Table1[[#This Row],[Medicare Rate in CR]]*Table1[[#This Row],[SumOfUnits]]*Table1[[#This Row],[Actuarial Factor 6/13/22]]</f>
        <v>2020.8145260961858</v>
      </c>
      <c r="P384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2020.8145260961858</v>
      </c>
      <c r="Q3844" s="40">
        <f>Table1[[#This Row],[Trended Medicare Pricing for all RHCs]]-Table1[[#This Row],[SumOfSFY23 Estimated Payment 6/13/2022]]</f>
        <v>705.34511055507528</v>
      </c>
      <c r="R3844" s="181">
        <f>Table1[[#This Row],[SumOfUnits]]*Table1[[#This Row],[Actuarial Factor 6/13/22]]</f>
        <v>15.687117886168188</v>
      </c>
    </row>
    <row r="3845" spans="1:18" x14ac:dyDescent="0.2">
      <c r="A3845" s="179" t="s">
        <v>20</v>
      </c>
      <c r="B3845" s="179" t="s">
        <v>643</v>
      </c>
      <c r="C3845" s="179" t="s">
        <v>249</v>
      </c>
      <c r="D3845" s="179" t="s">
        <v>2</v>
      </c>
      <c r="E3845" s="179" t="s">
        <v>798</v>
      </c>
      <c r="F3845" s="37">
        <v>4015.64</v>
      </c>
      <c r="G3845" s="179">
        <v>48</v>
      </c>
      <c r="H3845" s="179">
        <v>48</v>
      </c>
      <c r="I3845" s="37">
        <f>Table1[[#This Row],[SumOfPaid]]*Table1[[#This Row],[Actuarial Factor 6/13/22]]</f>
        <v>5823.8659135901898</v>
      </c>
      <c r="J3845" s="33">
        <v>1.4502958217345654</v>
      </c>
      <c r="K3845" s="180" t="s">
        <v>257</v>
      </c>
      <c r="L3845" s="180" t="s">
        <v>806</v>
      </c>
      <c r="M3845" s="181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45" s="181" t="str">
        <f>IFERROR(IF(Table1[[#This Row],[Medicare Rate in CR]]&gt;0,"Y","N"),"N")</f>
        <v>Y</v>
      </c>
      <c r="O3845" s="40">
        <f>Table1[[#This Row],[Medicare Rate in CR]]*Table1[[#This Row],[SumOfUnits]]*Table1[[#This Row],[Actuarial Factor 6/13/22]]</f>
        <v>8967.7011722806419</v>
      </c>
      <c r="P384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8967.7011722806419</v>
      </c>
      <c r="Q3845" s="40">
        <f>Table1[[#This Row],[Trended Medicare Pricing for all RHCs]]-Table1[[#This Row],[SumOfSFY23 Estimated Payment 6/13/2022]]</f>
        <v>3143.8352586904521</v>
      </c>
      <c r="R3845" s="181">
        <f>Table1[[#This Row],[SumOfUnits]]*Table1[[#This Row],[Actuarial Factor 6/13/22]]</f>
        <v>69.614199443259139</v>
      </c>
    </row>
    <row r="3846" spans="1:18" x14ac:dyDescent="0.2">
      <c r="A3846" s="179" t="s">
        <v>20</v>
      </c>
      <c r="B3846" s="179" t="s">
        <v>643</v>
      </c>
      <c r="C3846" s="179" t="s">
        <v>249</v>
      </c>
      <c r="D3846" s="179" t="s">
        <v>2</v>
      </c>
      <c r="E3846" s="179" t="s">
        <v>799</v>
      </c>
      <c r="F3846" s="37">
        <v>2503.0599999999995</v>
      </c>
      <c r="G3846" s="179">
        <v>30</v>
      </c>
      <c r="H3846" s="179">
        <v>30</v>
      </c>
      <c r="I3846" s="37">
        <f>Table1[[#This Row],[SumOfPaid]]*Table1[[#This Row],[Actuarial Factor 6/13/22]]</f>
        <v>2848.471663590989</v>
      </c>
      <c r="J3846" s="33">
        <v>1.1379957586278353</v>
      </c>
      <c r="K3846" s="180" t="s">
        <v>257</v>
      </c>
      <c r="L3846" s="180" t="s">
        <v>806</v>
      </c>
      <c r="M3846" s="181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46" s="181" t="str">
        <f>IFERROR(IF(Table1[[#This Row],[Medicare Rate in CR]]&gt;0,"Y","N"),"N")</f>
        <v>Y</v>
      </c>
      <c r="O3846" s="40">
        <f>Table1[[#This Row],[Medicare Rate in CR]]*Table1[[#This Row],[SumOfUnits]]*Table1[[#This Row],[Actuarial Factor 6/13/22]]</f>
        <v>4397.8984087931321</v>
      </c>
      <c r="P384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4397.8984087931321</v>
      </c>
      <c r="Q3846" s="40">
        <f>Table1[[#This Row],[Trended Medicare Pricing for all RHCs]]-Table1[[#This Row],[SumOfSFY23 Estimated Payment 6/13/2022]]</f>
        <v>1549.4267452021431</v>
      </c>
      <c r="R3846" s="181">
        <f>Table1[[#This Row],[SumOfUnits]]*Table1[[#This Row],[Actuarial Factor 6/13/22]]</f>
        <v>34.139872758835061</v>
      </c>
    </row>
    <row r="3847" spans="1:18" x14ac:dyDescent="0.2">
      <c r="A3847" s="179" t="s">
        <v>20</v>
      </c>
      <c r="B3847" s="179" t="s">
        <v>643</v>
      </c>
      <c r="C3847" s="179" t="s">
        <v>249</v>
      </c>
      <c r="D3847" s="179" t="s">
        <v>185</v>
      </c>
      <c r="E3847" s="179" t="s">
        <v>794</v>
      </c>
      <c r="F3847" s="37">
        <v>333.32</v>
      </c>
      <c r="G3847" s="179">
        <v>4</v>
      </c>
      <c r="H3847" s="179">
        <v>4</v>
      </c>
      <c r="I3847" s="37">
        <f>Table1[[#This Row],[SumOfPaid]]*Table1[[#This Row],[Actuarial Factor 6/13/22]]</f>
        <v>363.18125711281402</v>
      </c>
      <c r="J3847" s="33">
        <v>1.0895873548326354</v>
      </c>
      <c r="K3847" s="180" t="s">
        <v>257</v>
      </c>
      <c r="L3847" s="180" t="s">
        <v>806</v>
      </c>
      <c r="M3847" s="181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47" s="181" t="str">
        <f>IFERROR(IF(Table1[[#This Row],[Medicare Rate in CR]]&gt;0,"Y","N"),"N")</f>
        <v>Y</v>
      </c>
      <c r="O3847" s="40">
        <f>Table1[[#This Row],[Medicare Rate in CR]]*Table1[[#This Row],[SumOfUnits]]*Table1[[#This Row],[Actuarial Factor 6/13/22]]</f>
        <v>561.44257219816029</v>
      </c>
      <c r="P384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561.44257219816029</v>
      </c>
      <c r="Q3847" s="40">
        <f>Table1[[#This Row],[Trended Medicare Pricing for all RHCs]]-Table1[[#This Row],[SumOfSFY23 Estimated Payment 6/13/2022]]</f>
        <v>198.26131508534627</v>
      </c>
      <c r="R3847" s="181">
        <f>Table1[[#This Row],[SumOfUnits]]*Table1[[#This Row],[Actuarial Factor 6/13/22]]</f>
        <v>4.3583494193305414</v>
      </c>
    </row>
    <row r="3848" spans="1:18" x14ac:dyDescent="0.2">
      <c r="A3848" s="179" t="s">
        <v>20</v>
      </c>
      <c r="B3848" s="179" t="s">
        <v>643</v>
      </c>
      <c r="C3848" s="179" t="s">
        <v>249</v>
      </c>
      <c r="D3848" s="179" t="s">
        <v>185</v>
      </c>
      <c r="E3848" s="179" t="s">
        <v>797</v>
      </c>
      <c r="F3848" s="37">
        <v>668.22</v>
      </c>
      <c r="G3848" s="179">
        <v>8</v>
      </c>
      <c r="H3848" s="179">
        <v>8</v>
      </c>
      <c r="I3848" s="37">
        <f>Table1[[#This Row],[SumOfPaid]]*Table1[[#This Row],[Actuarial Factor 6/13/22]]</f>
        <v>728.61854921671454</v>
      </c>
      <c r="J3848" s="33">
        <v>1.0903872215987467</v>
      </c>
      <c r="K3848" s="180" t="s">
        <v>257</v>
      </c>
      <c r="L3848" s="180" t="s">
        <v>806</v>
      </c>
      <c r="M3848" s="181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48" s="181" t="str">
        <f>IFERROR(IF(Table1[[#This Row],[Medicare Rate in CR]]&gt;0,"Y","N"),"N")</f>
        <v>Y</v>
      </c>
      <c r="O3848" s="40">
        <f>Table1[[#This Row],[Medicare Rate in CR]]*Table1[[#This Row],[SumOfUnits]]*Table1[[#This Row],[Actuarial Factor 6/13/22]]</f>
        <v>1123.7094550908043</v>
      </c>
      <c r="P384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1123.7094550908043</v>
      </c>
      <c r="Q3848" s="40">
        <f>Table1[[#This Row],[Trended Medicare Pricing for all RHCs]]-Table1[[#This Row],[SumOfSFY23 Estimated Payment 6/13/2022]]</f>
        <v>395.0909058740898</v>
      </c>
      <c r="R3848" s="181">
        <f>Table1[[#This Row],[SumOfUnits]]*Table1[[#This Row],[Actuarial Factor 6/13/22]]</f>
        <v>8.7230977727899734</v>
      </c>
    </row>
    <row r="3849" spans="1:18" x14ac:dyDescent="0.2">
      <c r="A3849" s="179" t="s">
        <v>20</v>
      </c>
      <c r="B3849" s="179" t="s">
        <v>643</v>
      </c>
      <c r="C3849" s="179" t="s">
        <v>249</v>
      </c>
      <c r="D3849" s="179" t="s">
        <v>185</v>
      </c>
      <c r="E3849" s="179" t="s">
        <v>796</v>
      </c>
      <c r="F3849" s="37">
        <v>166.66</v>
      </c>
      <c r="G3849" s="179">
        <v>2</v>
      </c>
      <c r="H3849" s="179">
        <v>2</v>
      </c>
      <c r="I3849" s="37">
        <f>Table1[[#This Row],[SumOfPaid]]*Table1[[#This Row],[Actuarial Factor 6/13/22]]</f>
        <v>158.4622686044429</v>
      </c>
      <c r="J3849" s="33">
        <v>0.95081164409242114</v>
      </c>
      <c r="K3849" s="180" t="s">
        <v>257</v>
      </c>
      <c r="L3849" s="180" t="s">
        <v>806</v>
      </c>
      <c r="M3849" s="181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49" s="181" t="str">
        <f>IFERROR(IF(Table1[[#This Row],[Medicare Rate in CR]]&gt;0,"Y","N"),"N")</f>
        <v>Y</v>
      </c>
      <c r="O3849" s="40">
        <f>Table1[[#This Row],[Medicare Rate in CR]]*Table1[[#This Row],[SumOfUnits]]*Table1[[#This Row],[Actuarial Factor 6/13/22]]</f>
        <v>244.96711198397136</v>
      </c>
      <c r="P384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244.96711198397136</v>
      </c>
      <c r="Q3849" s="40">
        <f>Table1[[#This Row],[Trended Medicare Pricing for all RHCs]]-Table1[[#This Row],[SumOfSFY23 Estimated Payment 6/13/2022]]</f>
        <v>86.504843379528467</v>
      </c>
      <c r="R3849" s="181">
        <f>Table1[[#This Row],[SumOfUnits]]*Table1[[#This Row],[Actuarial Factor 6/13/22]]</f>
        <v>1.9016232881848423</v>
      </c>
    </row>
    <row r="3850" spans="1:18" x14ac:dyDescent="0.2">
      <c r="A3850" s="179" t="s">
        <v>20</v>
      </c>
      <c r="B3850" s="179" t="s">
        <v>643</v>
      </c>
      <c r="C3850" s="179" t="s">
        <v>249</v>
      </c>
      <c r="D3850" s="179" t="s">
        <v>185</v>
      </c>
      <c r="E3850" s="179" t="s">
        <v>795</v>
      </c>
      <c r="F3850" s="37">
        <v>10031.200000000001</v>
      </c>
      <c r="G3850" s="179">
        <v>120</v>
      </c>
      <c r="H3850" s="179">
        <v>120</v>
      </c>
      <c r="I3850" s="37">
        <f>Table1[[#This Row],[SumOfPaid]]*Table1[[#This Row],[Actuarial Factor 6/13/22]]</f>
        <v>11438.35777193692</v>
      </c>
      <c r="J3850" s="33">
        <v>1.1402781094920766</v>
      </c>
      <c r="K3850" s="180" t="s">
        <v>257</v>
      </c>
      <c r="L3850" s="180" t="s">
        <v>806</v>
      </c>
      <c r="M3850" s="181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50" s="181" t="str">
        <f>IFERROR(IF(Table1[[#This Row],[Medicare Rate in CR]]&gt;0,"Y","N"),"N")</f>
        <v>Y</v>
      </c>
      <c r="O3850" s="40">
        <f>Table1[[#This Row],[Medicare Rate in CR]]*Table1[[#This Row],[SumOfUnits]]*Table1[[#This Row],[Actuarial Factor 6/13/22]]</f>
        <v>17626.875127772317</v>
      </c>
      <c r="P385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17626.875127772317</v>
      </c>
      <c r="Q3850" s="40">
        <f>Table1[[#This Row],[Trended Medicare Pricing for all RHCs]]-Table1[[#This Row],[SumOfSFY23 Estimated Payment 6/13/2022]]</f>
        <v>6188.5173558353963</v>
      </c>
      <c r="R3850" s="181">
        <f>Table1[[#This Row],[SumOfUnits]]*Table1[[#This Row],[Actuarial Factor 6/13/22]]</f>
        <v>136.8333731390492</v>
      </c>
    </row>
    <row r="3851" spans="1:18" x14ac:dyDescent="0.2">
      <c r="A3851" s="179" t="s">
        <v>20</v>
      </c>
      <c r="B3851" s="179" t="s">
        <v>643</v>
      </c>
      <c r="C3851" s="179" t="s">
        <v>422</v>
      </c>
      <c r="D3851" s="179" t="s">
        <v>184</v>
      </c>
      <c r="E3851" s="179" t="s">
        <v>789</v>
      </c>
      <c r="F3851" s="37">
        <v>166.66</v>
      </c>
      <c r="G3851" s="179">
        <v>2</v>
      </c>
      <c r="H3851" s="179">
        <v>2</v>
      </c>
      <c r="I3851" s="37">
        <f>Table1[[#This Row],[SumOfPaid]]*Table1[[#This Row],[Actuarial Factor 6/13/22]]</f>
        <v>271.93643754992922</v>
      </c>
      <c r="J3851" s="33">
        <v>1.6316838926552815</v>
      </c>
      <c r="K3851" s="180" t="s">
        <v>257</v>
      </c>
      <c r="L3851" s="180" t="s">
        <v>806</v>
      </c>
      <c r="M3851" s="181">
        <f>IFERROR(INDEX(FreeStand_MedicareCRs!E:E,MATCH(Table1[[#This Row],[Medicare Number]],FreeStand_MedicareCRs!A:A,0)),INDEX(HospitalBased_Mdcr_Rates!G:G,MATCH(Table1[[#This Row],[Medicare Number]],HospitalBased_Mdcr_Rates!E:E,0)))</f>
        <v>128.82</v>
      </c>
      <c r="N3851" s="181" t="str">
        <f>IFERROR(IF(Table1[[#This Row],[Medicare Rate in CR]]&gt;0,"Y","N"),"N")</f>
        <v>Y</v>
      </c>
      <c r="O3851" s="40">
        <f>Table1[[#This Row],[Medicare Rate in CR]]*Table1[[#This Row],[SumOfUnits]]*Table1[[#This Row],[Actuarial Factor 6/13/22]]</f>
        <v>420.38703810370669</v>
      </c>
      <c r="P385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420.38703810370669</v>
      </c>
      <c r="Q3851" s="40">
        <f>Table1[[#This Row],[Trended Medicare Pricing for all RHCs]]-Table1[[#This Row],[SumOfSFY23 Estimated Payment 6/13/2022]]</f>
        <v>148.45060055377746</v>
      </c>
      <c r="R3851" s="181">
        <f>Table1[[#This Row],[SumOfUnits]]*Table1[[#This Row],[Actuarial Factor 6/13/22]]</f>
        <v>3.2633677853105629</v>
      </c>
    </row>
    <row r="3852" spans="1:18" x14ac:dyDescent="0.2">
      <c r="A3852" s="179" t="s">
        <v>161</v>
      </c>
      <c r="B3852" s="179" t="s">
        <v>706</v>
      </c>
      <c r="C3852" s="179" t="s">
        <v>421</v>
      </c>
      <c r="D3852" s="179" t="s">
        <v>184</v>
      </c>
      <c r="E3852" s="179" t="s">
        <v>786</v>
      </c>
      <c r="F3852" s="37">
        <v>1727.1000000000001</v>
      </c>
      <c r="G3852" s="179">
        <v>8</v>
      </c>
      <c r="H3852" s="179">
        <v>8</v>
      </c>
      <c r="I3852" s="37">
        <f>Table1[[#This Row],[SumOfPaid]]*Table1[[#This Row],[Actuarial Factor 6/13/22]]</f>
        <v>2439.8325381337031</v>
      </c>
      <c r="J3852" s="33">
        <v>1.412675894930058</v>
      </c>
      <c r="K3852" s="180" t="s">
        <v>256</v>
      </c>
      <c r="L3852" s="180" t="s">
        <v>805</v>
      </c>
      <c r="M3852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52" s="181" t="str">
        <f>IFERROR(IF(Table1[[#This Row],[Medicare Rate in CR]]&gt;0,"Y","N"),"N")</f>
        <v>Y</v>
      </c>
      <c r="O3852" s="40">
        <f>Table1[[#This Row],[Medicare Rate in CR]]*Table1[[#This Row],[SumOfUnits]]*Table1[[#This Row],[Actuarial Factor 6/13/22]]</f>
        <v>2417.3709914043152</v>
      </c>
      <c r="P385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2417.3709914043152</v>
      </c>
      <c r="Q3852" s="40">
        <f>Table1[[#This Row],[Trended Medicare Pricing for all RHCs]]-Table1[[#This Row],[SumOfSFY23 Estimated Payment 6/13/2022]]</f>
        <v>-22.461546729387919</v>
      </c>
      <c r="R3852" s="181">
        <f>Table1[[#This Row],[SumOfUnits]]*Table1[[#This Row],[Actuarial Factor 6/13/22]]</f>
        <v>11.301407159440464</v>
      </c>
    </row>
    <row r="3853" spans="1:18" x14ac:dyDescent="0.2">
      <c r="A3853" s="179" t="s">
        <v>161</v>
      </c>
      <c r="B3853" s="179" t="s">
        <v>706</v>
      </c>
      <c r="C3853" s="179" t="s">
        <v>421</v>
      </c>
      <c r="D3853" s="179" t="s">
        <v>184</v>
      </c>
      <c r="E3853" s="179" t="s">
        <v>790</v>
      </c>
      <c r="F3853" s="37">
        <v>217.9</v>
      </c>
      <c r="G3853" s="179">
        <v>1</v>
      </c>
      <c r="H3853" s="179">
        <v>1</v>
      </c>
      <c r="I3853" s="37">
        <f>Table1[[#This Row],[SumOfPaid]]*Table1[[#This Row],[Actuarial Factor 6/13/22]]</f>
        <v>437.78656665782415</v>
      </c>
      <c r="J3853" s="33">
        <v>2.0091168731428368</v>
      </c>
      <c r="K3853" s="180" t="s">
        <v>256</v>
      </c>
      <c r="L3853" s="180" t="s">
        <v>805</v>
      </c>
      <c r="M3853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53" s="181" t="str">
        <f>IFERROR(IF(Table1[[#This Row],[Medicare Rate in CR]]&gt;0,"Y","N"),"N")</f>
        <v>Y</v>
      </c>
      <c r="O3853" s="40">
        <f>Table1[[#This Row],[Medicare Rate in CR]]*Table1[[#This Row],[SumOfUnits]]*Table1[[#This Row],[Actuarial Factor 6/13/22]]</f>
        <v>429.75009916525283</v>
      </c>
      <c r="P385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429.75009916525283</v>
      </c>
      <c r="Q3853" s="40">
        <f>Table1[[#This Row],[Trended Medicare Pricing for all RHCs]]-Table1[[#This Row],[SumOfSFY23 Estimated Payment 6/13/2022]]</f>
        <v>-8.0364674925713189</v>
      </c>
      <c r="R3853" s="181">
        <f>Table1[[#This Row],[SumOfUnits]]*Table1[[#This Row],[Actuarial Factor 6/13/22]]</f>
        <v>2.0091168731428368</v>
      </c>
    </row>
    <row r="3854" spans="1:18" x14ac:dyDescent="0.2">
      <c r="A3854" s="179" t="s">
        <v>161</v>
      </c>
      <c r="B3854" s="179" t="s">
        <v>706</v>
      </c>
      <c r="C3854" s="179" t="s">
        <v>421</v>
      </c>
      <c r="D3854" s="179" t="s">
        <v>184</v>
      </c>
      <c r="E3854" s="179" t="s">
        <v>789</v>
      </c>
      <c r="F3854" s="37">
        <v>650.48</v>
      </c>
      <c r="G3854" s="179">
        <v>3</v>
      </c>
      <c r="H3854" s="179">
        <v>3</v>
      </c>
      <c r="I3854" s="37">
        <f>Table1[[#This Row],[SumOfPaid]]*Table1[[#This Row],[Actuarial Factor 6/13/22]]</f>
        <v>1006.4301792395711</v>
      </c>
      <c r="J3854" s="33">
        <v>1.5472115656739194</v>
      </c>
      <c r="K3854" s="180" t="s">
        <v>256</v>
      </c>
      <c r="L3854" s="180" t="s">
        <v>805</v>
      </c>
      <c r="M3854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54" s="181" t="str">
        <f>IFERROR(IF(Table1[[#This Row],[Medicare Rate in CR]]&gt;0,"Y","N"),"N")</f>
        <v>Y</v>
      </c>
      <c r="O3854" s="40">
        <f>Table1[[#This Row],[Medicare Rate in CR]]*Table1[[#This Row],[SumOfUnits]]*Table1[[#This Row],[Actuarial Factor 6/13/22]]</f>
        <v>992.84566169295408</v>
      </c>
      <c r="P385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992.84566169295408</v>
      </c>
      <c r="Q3854" s="40">
        <f>Table1[[#This Row],[Trended Medicare Pricing for all RHCs]]-Table1[[#This Row],[SumOfSFY23 Estimated Payment 6/13/2022]]</f>
        <v>-13.584517546617008</v>
      </c>
      <c r="R3854" s="181">
        <f>Table1[[#This Row],[SumOfUnits]]*Table1[[#This Row],[Actuarial Factor 6/13/22]]</f>
        <v>4.6416346970217583</v>
      </c>
    </row>
    <row r="3855" spans="1:18" x14ac:dyDescent="0.2">
      <c r="A3855" s="179" t="s">
        <v>161</v>
      </c>
      <c r="B3855" s="179" t="s">
        <v>706</v>
      </c>
      <c r="C3855" s="179" t="s">
        <v>421</v>
      </c>
      <c r="D3855" s="179" t="s">
        <v>184</v>
      </c>
      <c r="E3855" s="179" t="s">
        <v>787</v>
      </c>
      <c r="F3855" s="37">
        <v>1029.74</v>
      </c>
      <c r="G3855" s="179">
        <v>5</v>
      </c>
      <c r="H3855" s="179">
        <v>5</v>
      </c>
      <c r="I3855" s="37">
        <f>Table1[[#This Row],[SumOfPaid]]*Table1[[#This Row],[Actuarial Factor 6/13/22]]</f>
        <v>1348.4906691039771</v>
      </c>
      <c r="J3855" s="33">
        <v>1.3095448065569728</v>
      </c>
      <c r="K3855" s="180" t="s">
        <v>256</v>
      </c>
      <c r="L3855" s="180" t="s">
        <v>805</v>
      </c>
      <c r="M3855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55" s="181" t="str">
        <f>IFERROR(IF(Table1[[#This Row],[Medicare Rate in CR]]&gt;0,"Y","N"),"N")</f>
        <v>Y</v>
      </c>
      <c r="O3855" s="40">
        <f>Table1[[#This Row],[Medicare Rate in CR]]*Table1[[#This Row],[SumOfUnits]]*Table1[[#This Row],[Actuarial Factor 6/13/22]]</f>
        <v>1400.5581706126825</v>
      </c>
      <c r="P385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1400.5581706126825</v>
      </c>
      <c r="Q3855" s="40">
        <f>Table1[[#This Row],[Trended Medicare Pricing for all RHCs]]-Table1[[#This Row],[SumOfSFY23 Estimated Payment 6/13/2022]]</f>
        <v>52.067501508705391</v>
      </c>
      <c r="R3855" s="181">
        <f>Table1[[#This Row],[SumOfUnits]]*Table1[[#This Row],[Actuarial Factor 6/13/22]]</f>
        <v>6.5477240327848643</v>
      </c>
    </row>
    <row r="3856" spans="1:18" x14ac:dyDescent="0.2">
      <c r="A3856" s="179" t="s">
        <v>161</v>
      </c>
      <c r="B3856" s="179" t="s">
        <v>706</v>
      </c>
      <c r="C3856" s="179" t="s">
        <v>421</v>
      </c>
      <c r="D3856" s="179" t="s">
        <v>2</v>
      </c>
      <c r="E3856" s="179" t="s">
        <v>804</v>
      </c>
      <c r="F3856" s="37">
        <v>1380.8000000000002</v>
      </c>
      <c r="G3856" s="179">
        <v>7</v>
      </c>
      <c r="H3856" s="179">
        <v>7</v>
      </c>
      <c r="I3856" s="37">
        <f>Table1[[#This Row],[SumOfPaid]]*Table1[[#This Row],[Actuarial Factor 6/13/22]]</f>
        <v>2332.7069089694737</v>
      </c>
      <c r="J3856" s="33">
        <v>1.6893879699952734</v>
      </c>
      <c r="K3856" s="180" t="s">
        <v>256</v>
      </c>
      <c r="L3856" s="180" t="s">
        <v>805</v>
      </c>
      <c r="M3856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56" s="181" t="str">
        <f>IFERROR(IF(Table1[[#This Row],[Medicare Rate in CR]]&gt;0,"Y","N"),"N")</f>
        <v>Y</v>
      </c>
      <c r="O3856" s="40">
        <f>Table1[[#This Row],[Medicare Rate in CR]]*Table1[[#This Row],[SumOfUnits]]*Table1[[#This Row],[Actuarial Factor 6/13/22]]</f>
        <v>2529.5206074739226</v>
      </c>
      <c r="P385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2529.5206074739226</v>
      </c>
      <c r="Q3856" s="40">
        <f>Table1[[#This Row],[Trended Medicare Pricing for all RHCs]]-Table1[[#This Row],[SumOfSFY23 Estimated Payment 6/13/2022]]</f>
        <v>196.81369850444889</v>
      </c>
      <c r="R3856" s="181">
        <f>Table1[[#This Row],[SumOfUnits]]*Table1[[#This Row],[Actuarial Factor 6/13/22]]</f>
        <v>11.825715789966914</v>
      </c>
    </row>
    <row r="3857" spans="1:18" x14ac:dyDescent="0.2">
      <c r="A3857" s="179" t="s">
        <v>161</v>
      </c>
      <c r="B3857" s="179" t="s">
        <v>706</v>
      </c>
      <c r="C3857" s="179" t="s">
        <v>421</v>
      </c>
      <c r="D3857" s="179" t="s">
        <v>185</v>
      </c>
      <c r="E3857" s="179" t="s">
        <v>796</v>
      </c>
      <c r="F3857" s="37">
        <v>462.63</v>
      </c>
      <c r="G3857" s="179">
        <v>3</v>
      </c>
      <c r="H3857" s="179">
        <v>3</v>
      </c>
      <c r="I3857" s="37">
        <f>Table1[[#This Row],[SumOfPaid]]*Table1[[#This Row],[Actuarial Factor 6/13/22]]</f>
        <v>405.73296909185171</v>
      </c>
      <c r="J3857" s="33">
        <v>0.87701396167963974</v>
      </c>
      <c r="K3857" s="180" t="s">
        <v>256</v>
      </c>
      <c r="L3857" s="180" t="s">
        <v>805</v>
      </c>
      <c r="M3857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57" s="181" t="str">
        <f>IFERROR(IF(Table1[[#This Row],[Medicare Rate in CR]]&gt;0,"Y","N"),"N")</f>
        <v>Y</v>
      </c>
      <c r="O3857" s="40">
        <f>Table1[[#This Row],[Medicare Rate in CR]]*Table1[[#This Row],[SumOfUnits]]*Table1[[#This Row],[Actuarial Factor 6/13/22]]</f>
        <v>562.77985920982485</v>
      </c>
      <c r="P385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562.77985920982485</v>
      </c>
      <c r="Q3857" s="40">
        <f>Table1[[#This Row],[Trended Medicare Pricing for all RHCs]]-Table1[[#This Row],[SumOfSFY23 Estimated Payment 6/13/2022]]</f>
        <v>157.04689011797313</v>
      </c>
      <c r="R3857" s="181">
        <f>Table1[[#This Row],[SumOfUnits]]*Table1[[#This Row],[Actuarial Factor 6/13/22]]</f>
        <v>2.6310418850389192</v>
      </c>
    </row>
    <row r="3858" spans="1:18" x14ac:dyDescent="0.2">
      <c r="A3858" s="179" t="s">
        <v>161</v>
      </c>
      <c r="B3858" s="179" t="s">
        <v>706</v>
      </c>
      <c r="C3858" s="179" t="s">
        <v>421</v>
      </c>
      <c r="D3858" s="179" t="s">
        <v>185</v>
      </c>
      <c r="E3858" s="179" t="s">
        <v>795</v>
      </c>
      <c r="F3858" s="37">
        <v>435.8</v>
      </c>
      <c r="G3858" s="179">
        <v>2</v>
      </c>
      <c r="H3858" s="179">
        <v>2</v>
      </c>
      <c r="I3858" s="37">
        <f>Table1[[#This Row],[SumOfPaid]]*Table1[[#This Row],[Actuarial Factor 6/13/22]]</f>
        <v>504.36026284240427</v>
      </c>
      <c r="J3858" s="33">
        <v>1.1573204746269028</v>
      </c>
      <c r="K3858" s="180" t="s">
        <v>256</v>
      </c>
      <c r="L3858" s="180" t="s">
        <v>805</v>
      </c>
      <c r="M3858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58" s="181" t="str">
        <f>IFERROR(IF(Table1[[#This Row],[Medicare Rate in CR]]&gt;0,"Y","N"),"N")</f>
        <v>Y</v>
      </c>
      <c r="O3858" s="40">
        <f>Table1[[#This Row],[Medicare Rate in CR]]*Table1[[#This Row],[SumOfUnits]]*Table1[[#This Row],[Actuarial Factor 6/13/22]]</f>
        <v>495.10169904538901</v>
      </c>
      <c r="P385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495.10169904538901</v>
      </c>
      <c r="Q3858" s="40">
        <f>Table1[[#This Row],[Trended Medicare Pricing for all RHCs]]-Table1[[#This Row],[SumOfSFY23 Estimated Payment 6/13/2022]]</f>
        <v>-9.2585637970152561</v>
      </c>
      <c r="R3858" s="181">
        <f>Table1[[#This Row],[SumOfUnits]]*Table1[[#This Row],[Actuarial Factor 6/13/22]]</f>
        <v>2.3146409492538056</v>
      </c>
    </row>
    <row r="3859" spans="1:18" x14ac:dyDescent="0.2">
      <c r="A3859" s="179" t="s">
        <v>161</v>
      </c>
      <c r="B3859" s="179" t="s">
        <v>706</v>
      </c>
      <c r="C3859" s="179" t="s">
        <v>426</v>
      </c>
      <c r="D3859" s="179" t="s">
        <v>184</v>
      </c>
      <c r="E3859" s="179" t="s">
        <v>786</v>
      </c>
      <c r="F3859" s="37">
        <v>644.04</v>
      </c>
      <c r="G3859" s="179">
        <v>3</v>
      </c>
      <c r="H3859" s="179">
        <v>3</v>
      </c>
      <c r="I3859" s="37">
        <f>Table1[[#This Row],[SumOfPaid]]*Table1[[#This Row],[Actuarial Factor 6/13/22]]</f>
        <v>919.61550823885443</v>
      </c>
      <c r="J3859" s="33">
        <v>1.4278857031222509</v>
      </c>
      <c r="K3859" s="180" t="s">
        <v>256</v>
      </c>
      <c r="L3859" s="180" t="s">
        <v>805</v>
      </c>
      <c r="M3859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59" s="181" t="str">
        <f>IFERROR(IF(Table1[[#This Row],[Medicare Rate in CR]]&gt;0,"Y","N"),"N")</f>
        <v>Y</v>
      </c>
      <c r="O3859" s="40">
        <f>Table1[[#This Row],[Medicare Rate in CR]]*Table1[[#This Row],[SumOfUnits]]*Table1[[#This Row],[Actuarial Factor 6/13/22]]</f>
        <v>916.27425569354853</v>
      </c>
      <c r="P385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916.27425569354853</v>
      </c>
      <c r="Q3859" s="40">
        <f>Table1[[#This Row],[Trended Medicare Pricing for all RHCs]]-Table1[[#This Row],[SumOfSFY23 Estimated Payment 6/13/2022]]</f>
        <v>-3.3412525453059061</v>
      </c>
      <c r="R3859" s="181">
        <f>Table1[[#This Row],[SumOfUnits]]*Table1[[#This Row],[Actuarial Factor 6/13/22]]</f>
        <v>4.2836571093667528</v>
      </c>
    </row>
    <row r="3860" spans="1:18" x14ac:dyDescent="0.2">
      <c r="A3860" s="179" t="s">
        <v>161</v>
      </c>
      <c r="B3860" s="179" t="s">
        <v>706</v>
      </c>
      <c r="C3860" s="179" t="s">
        <v>426</v>
      </c>
      <c r="D3860" s="179" t="s">
        <v>184</v>
      </c>
      <c r="E3860" s="179" t="s">
        <v>789</v>
      </c>
      <c r="F3860" s="37">
        <v>432.58000000000004</v>
      </c>
      <c r="G3860" s="179">
        <v>2</v>
      </c>
      <c r="H3860" s="179">
        <v>2</v>
      </c>
      <c r="I3860" s="37">
        <f>Table1[[#This Row],[SumOfPaid]]*Table1[[#This Row],[Actuarial Factor 6/13/22]]</f>
        <v>656.23543214964877</v>
      </c>
      <c r="J3860" s="33">
        <v>1.5170267514671245</v>
      </c>
      <c r="K3860" s="180" t="s">
        <v>256</v>
      </c>
      <c r="L3860" s="180" t="s">
        <v>805</v>
      </c>
      <c r="M3860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60" s="181" t="str">
        <f>IFERROR(IF(Table1[[#This Row],[Medicare Rate in CR]]&gt;0,"Y","N"),"N")</f>
        <v>Y</v>
      </c>
      <c r="O3860" s="40">
        <f>Table1[[#This Row],[Medicare Rate in CR]]*Table1[[#This Row],[SumOfUnits]]*Table1[[#This Row],[Actuarial Factor 6/13/22]]</f>
        <v>648.98404427763592</v>
      </c>
      <c r="P386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648.98404427763592</v>
      </c>
      <c r="Q3860" s="40">
        <f>Table1[[#This Row],[Trended Medicare Pricing for all RHCs]]-Table1[[#This Row],[SumOfSFY23 Estimated Payment 6/13/2022]]</f>
        <v>-7.251387872012856</v>
      </c>
      <c r="R3860" s="181">
        <f>Table1[[#This Row],[SumOfUnits]]*Table1[[#This Row],[Actuarial Factor 6/13/22]]</f>
        <v>3.034053502934249</v>
      </c>
    </row>
    <row r="3861" spans="1:18" x14ac:dyDescent="0.2">
      <c r="A3861" s="179" t="s">
        <v>161</v>
      </c>
      <c r="B3861" s="179" t="s">
        <v>706</v>
      </c>
      <c r="C3861" s="179" t="s">
        <v>425</v>
      </c>
      <c r="D3861" s="179" t="s">
        <v>184</v>
      </c>
      <c r="E3861" s="179" t="s">
        <v>789</v>
      </c>
      <c r="F3861" s="37">
        <v>214.68</v>
      </c>
      <c r="G3861" s="179">
        <v>1</v>
      </c>
      <c r="H3861" s="179">
        <v>1</v>
      </c>
      <c r="I3861" s="37">
        <f>Table1[[#This Row],[SumOfPaid]]*Table1[[#This Row],[Actuarial Factor 6/13/22]]</f>
        <v>324.20415535136448</v>
      </c>
      <c r="J3861" s="33">
        <v>1.5101740048041945</v>
      </c>
      <c r="K3861" s="180" t="s">
        <v>256</v>
      </c>
      <c r="L3861" s="180" t="s">
        <v>805</v>
      </c>
      <c r="M3861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61" s="181" t="str">
        <f>IFERROR(IF(Table1[[#This Row],[Medicare Rate in CR]]&gt;0,"Y","N"),"N")</f>
        <v>Y</v>
      </c>
      <c r="O3861" s="40">
        <f>Table1[[#This Row],[Medicare Rate in CR]]*Table1[[#This Row],[SumOfUnits]]*Table1[[#This Row],[Actuarial Factor 6/13/22]]</f>
        <v>323.02621962761719</v>
      </c>
      <c r="P386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323.02621962761719</v>
      </c>
      <c r="Q3861" s="40">
        <f>Table1[[#This Row],[Trended Medicare Pricing for all RHCs]]-Table1[[#This Row],[SumOfSFY23 Estimated Payment 6/13/2022]]</f>
        <v>-1.1779357237472823</v>
      </c>
      <c r="R3861" s="181">
        <f>Table1[[#This Row],[SumOfUnits]]*Table1[[#This Row],[Actuarial Factor 6/13/22]]</f>
        <v>1.5101740048041945</v>
      </c>
    </row>
    <row r="3862" spans="1:18" x14ac:dyDescent="0.2">
      <c r="A3862" s="179" t="s">
        <v>161</v>
      </c>
      <c r="B3862" s="179" t="s">
        <v>706</v>
      </c>
      <c r="C3862" s="179" t="s">
        <v>413</v>
      </c>
      <c r="D3862" s="179" t="s">
        <v>184</v>
      </c>
      <c r="E3862" s="179" t="s">
        <v>791</v>
      </c>
      <c r="F3862" s="37">
        <v>1073.4000000000001</v>
      </c>
      <c r="G3862" s="179">
        <v>5</v>
      </c>
      <c r="H3862" s="179">
        <v>5</v>
      </c>
      <c r="I3862" s="37">
        <f>Table1[[#This Row],[SumOfPaid]]*Table1[[#This Row],[Actuarial Factor 6/13/22]]</f>
        <v>1829.4165260182215</v>
      </c>
      <c r="J3862" s="33">
        <v>1.7043194764470107</v>
      </c>
      <c r="K3862" s="180" t="s">
        <v>256</v>
      </c>
      <c r="L3862" s="180" t="s">
        <v>805</v>
      </c>
      <c r="M3862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62" s="181" t="str">
        <f>IFERROR(IF(Table1[[#This Row],[Medicare Rate in CR]]&gt;0,"Y","N"),"N")</f>
        <v>Y</v>
      </c>
      <c r="O3862" s="40">
        <f>Table1[[#This Row],[Medicare Rate in CR]]*Table1[[#This Row],[SumOfUnits]]*Table1[[#This Row],[Actuarial Factor 6/13/22]]</f>
        <v>1822.7696800600779</v>
      </c>
      <c r="P386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1822.7696800600779</v>
      </c>
      <c r="Q3862" s="40">
        <f>Table1[[#This Row],[Trended Medicare Pricing for all RHCs]]-Table1[[#This Row],[SumOfSFY23 Estimated Payment 6/13/2022]]</f>
        <v>-6.6468459581435582</v>
      </c>
      <c r="R3862" s="181">
        <f>Table1[[#This Row],[SumOfUnits]]*Table1[[#This Row],[Actuarial Factor 6/13/22]]</f>
        <v>8.5215973822350541</v>
      </c>
    </row>
    <row r="3863" spans="1:18" x14ac:dyDescent="0.2">
      <c r="A3863" s="179" t="s">
        <v>161</v>
      </c>
      <c r="B3863" s="179" t="s">
        <v>706</v>
      </c>
      <c r="C3863" s="179" t="s">
        <v>413</v>
      </c>
      <c r="D3863" s="179" t="s">
        <v>184</v>
      </c>
      <c r="E3863" s="179" t="s">
        <v>787</v>
      </c>
      <c r="F3863" s="37">
        <v>644.04</v>
      </c>
      <c r="G3863" s="179">
        <v>3</v>
      </c>
      <c r="H3863" s="179">
        <v>3</v>
      </c>
      <c r="I3863" s="37">
        <f>Table1[[#This Row],[SumOfPaid]]*Table1[[#This Row],[Actuarial Factor 6/13/22]]</f>
        <v>816.39780224690628</v>
      </c>
      <c r="J3863" s="33">
        <v>1.2676197165500689</v>
      </c>
      <c r="K3863" s="180" t="s">
        <v>256</v>
      </c>
      <c r="L3863" s="180" t="s">
        <v>805</v>
      </c>
      <c r="M3863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63" s="181" t="str">
        <f>IFERROR(IF(Table1[[#This Row],[Medicare Rate in CR]]&gt;0,"Y","N"),"N")</f>
        <v>Y</v>
      </c>
      <c r="O3863" s="40">
        <f>Table1[[#This Row],[Medicare Rate in CR]]*Table1[[#This Row],[SumOfUnits]]*Table1[[#This Row],[Actuarial Factor 6/13/22]]</f>
        <v>813.43157211017922</v>
      </c>
      <c r="P386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813.43157211017922</v>
      </c>
      <c r="Q3863" s="40">
        <f>Table1[[#This Row],[Trended Medicare Pricing for all RHCs]]-Table1[[#This Row],[SumOfSFY23 Estimated Payment 6/13/2022]]</f>
        <v>-2.9662301367270629</v>
      </c>
      <c r="R3863" s="181">
        <f>Table1[[#This Row],[SumOfUnits]]*Table1[[#This Row],[Actuarial Factor 6/13/22]]</f>
        <v>3.8028591496502067</v>
      </c>
    </row>
    <row r="3864" spans="1:18" x14ac:dyDescent="0.2">
      <c r="A3864" s="179" t="s">
        <v>161</v>
      </c>
      <c r="B3864" s="179" t="s">
        <v>706</v>
      </c>
      <c r="C3864" s="179" t="s">
        <v>408</v>
      </c>
      <c r="D3864" s="179" t="s">
        <v>184</v>
      </c>
      <c r="E3864" s="179" t="s">
        <v>786</v>
      </c>
      <c r="F3864" s="37">
        <v>5809.17</v>
      </c>
      <c r="G3864" s="179">
        <v>35</v>
      </c>
      <c r="H3864" s="179">
        <v>35</v>
      </c>
      <c r="I3864" s="37">
        <f>Table1[[#This Row],[SumOfPaid]]*Table1[[#This Row],[Actuarial Factor 6/13/22]]</f>
        <v>7837.9208960292117</v>
      </c>
      <c r="J3864" s="33">
        <v>1.3492324886393774</v>
      </c>
      <c r="K3864" s="180" t="s">
        <v>256</v>
      </c>
      <c r="L3864" s="180" t="s">
        <v>805</v>
      </c>
      <c r="M3864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64" s="181" t="str">
        <f>IFERROR(IF(Table1[[#This Row],[Medicare Rate in CR]]&gt;0,"Y","N"),"N")</f>
        <v>Y</v>
      </c>
      <c r="O3864" s="40">
        <f>Table1[[#This Row],[Medicare Rate in CR]]*Table1[[#This Row],[SumOfUnits]]*Table1[[#This Row],[Actuarial Factor 6/13/22]]</f>
        <v>10101.029026198699</v>
      </c>
      <c r="P386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10101.029026198699</v>
      </c>
      <c r="Q3864" s="40">
        <f>Table1[[#This Row],[Trended Medicare Pricing for all RHCs]]-Table1[[#This Row],[SumOfSFY23 Estimated Payment 6/13/2022]]</f>
        <v>2263.1081301694876</v>
      </c>
      <c r="R3864" s="181">
        <f>Table1[[#This Row],[SumOfUnits]]*Table1[[#This Row],[Actuarial Factor 6/13/22]]</f>
        <v>47.22313710237821</v>
      </c>
    </row>
    <row r="3865" spans="1:18" x14ac:dyDescent="0.2">
      <c r="A3865" s="179" t="s">
        <v>161</v>
      </c>
      <c r="B3865" s="179" t="s">
        <v>706</v>
      </c>
      <c r="C3865" s="179" t="s">
        <v>408</v>
      </c>
      <c r="D3865" s="179" t="s">
        <v>184</v>
      </c>
      <c r="E3865" s="179" t="s">
        <v>790</v>
      </c>
      <c r="F3865" s="37">
        <v>542.59</v>
      </c>
      <c r="G3865" s="179">
        <v>5</v>
      </c>
      <c r="H3865" s="179">
        <v>5</v>
      </c>
      <c r="I3865" s="37">
        <f>Table1[[#This Row],[SumOfPaid]]*Table1[[#This Row],[Actuarial Factor 6/13/22]]</f>
        <v>1024.5061917335624</v>
      </c>
      <c r="J3865" s="33">
        <v>1.8881774299813163</v>
      </c>
      <c r="K3865" s="180" t="s">
        <v>256</v>
      </c>
      <c r="L3865" s="180" t="s">
        <v>805</v>
      </c>
      <c r="M3865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65" s="181" t="str">
        <f>IFERROR(IF(Table1[[#This Row],[Medicare Rate in CR]]&gt;0,"Y","N"),"N")</f>
        <v>Y</v>
      </c>
      <c r="O3865" s="40">
        <f>Table1[[#This Row],[Medicare Rate in CR]]*Table1[[#This Row],[SumOfUnits]]*Table1[[#This Row],[Actuarial Factor 6/13/22]]</f>
        <v>2019.4057613650177</v>
      </c>
      <c r="P386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2019.4057613650177</v>
      </c>
      <c r="Q3865" s="40">
        <f>Table1[[#This Row],[Trended Medicare Pricing for all RHCs]]-Table1[[#This Row],[SumOfSFY23 Estimated Payment 6/13/2022]]</f>
        <v>994.89956963145528</v>
      </c>
      <c r="R3865" s="181">
        <f>Table1[[#This Row],[SumOfUnits]]*Table1[[#This Row],[Actuarial Factor 6/13/22]]</f>
        <v>9.4408871499065814</v>
      </c>
    </row>
    <row r="3866" spans="1:18" x14ac:dyDescent="0.2">
      <c r="A3866" s="179" t="s">
        <v>161</v>
      </c>
      <c r="B3866" s="179" t="s">
        <v>706</v>
      </c>
      <c r="C3866" s="179" t="s">
        <v>408</v>
      </c>
      <c r="D3866" s="179" t="s">
        <v>184</v>
      </c>
      <c r="E3866" s="179" t="s">
        <v>789</v>
      </c>
      <c r="F3866" s="37">
        <v>449.55</v>
      </c>
      <c r="G3866" s="179">
        <v>3</v>
      </c>
      <c r="H3866" s="179">
        <v>3</v>
      </c>
      <c r="I3866" s="37">
        <f>Table1[[#This Row],[SumOfPaid]]*Table1[[#This Row],[Actuarial Factor 6/13/22]]</f>
        <v>677.84511386114991</v>
      </c>
      <c r="J3866" s="33">
        <v>1.5078303055525524</v>
      </c>
      <c r="K3866" s="180" t="s">
        <v>256</v>
      </c>
      <c r="L3866" s="180" t="s">
        <v>805</v>
      </c>
      <c r="M3866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66" s="181" t="str">
        <f>IFERROR(IF(Table1[[#This Row],[Medicare Rate in CR]]&gt;0,"Y","N"),"N")</f>
        <v>Y</v>
      </c>
      <c r="O3866" s="40">
        <f>Table1[[#This Row],[Medicare Rate in CR]]*Table1[[#This Row],[SumOfUnits]]*Table1[[#This Row],[Actuarial Factor 6/13/22]]</f>
        <v>967.57470707307289</v>
      </c>
      <c r="P386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967.57470707307289</v>
      </c>
      <c r="Q3866" s="40">
        <f>Table1[[#This Row],[Trended Medicare Pricing for all RHCs]]-Table1[[#This Row],[SumOfSFY23 Estimated Payment 6/13/2022]]</f>
        <v>289.72959321192297</v>
      </c>
      <c r="R3866" s="181">
        <f>Table1[[#This Row],[SumOfUnits]]*Table1[[#This Row],[Actuarial Factor 6/13/22]]</f>
        <v>4.5234909166576571</v>
      </c>
    </row>
    <row r="3867" spans="1:18" x14ac:dyDescent="0.2">
      <c r="A3867" s="179" t="s">
        <v>161</v>
      </c>
      <c r="B3867" s="179" t="s">
        <v>706</v>
      </c>
      <c r="C3867" s="179" t="s">
        <v>408</v>
      </c>
      <c r="D3867" s="179" t="s">
        <v>184</v>
      </c>
      <c r="E3867" s="179" t="s">
        <v>791</v>
      </c>
      <c r="F3867" s="37">
        <v>861.94</v>
      </c>
      <c r="G3867" s="179">
        <v>4</v>
      </c>
      <c r="H3867" s="179">
        <v>4</v>
      </c>
      <c r="I3867" s="37">
        <f>Table1[[#This Row],[SumOfPaid]]*Table1[[#This Row],[Actuarial Factor 6/13/22]]</f>
        <v>1481.9920471971279</v>
      </c>
      <c r="J3867" s="33">
        <v>1.7193679922003016</v>
      </c>
      <c r="K3867" s="180" t="s">
        <v>256</v>
      </c>
      <c r="L3867" s="180" t="s">
        <v>805</v>
      </c>
      <c r="M3867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67" s="181" t="str">
        <f>IFERROR(IF(Table1[[#This Row],[Medicare Rate in CR]]&gt;0,"Y","N"),"N")</f>
        <v>Y</v>
      </c>
      <c r="O3867" s="40">
        <f>Table1[[#This Row],[Medicare Rate in CR]]*Table1[[#This Row],[SumOfUnits]]*Table1[[#This Row],[Actuarial Factor 6/13/22]]</f>
        <v>1471.091254126578</v>
      </c>
      <c r="P386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1471.091254126578</v>
      </c>
      <c r="Q3867" s="40">
        <f>Table1[[#This Row],[Trended Medicare Pricing for all RHCs]]-Table1[[#This Row],[SumOfSFY23 Estimated Payment 6/13/2022]]</f>
        <v>-10.90079307054998</v>
      </c>
      <c r="R3867" s="181">
        <f>Table1[[#This Row],[SumOfUnits]]*Table1[[#This Row],[Actuarial Factor 6/13/22]]</f>
        <v>6.8774719688012063</v>
      </c>
    </row>
    <row r="3868" spans="1:18" x14ac:dyDescent="0.2">
      <c r="A3868" s="179" t="s">
        <v>161</v>
      </c>
      <c r="B3868" s="179" t="s">
        <v>706</v>
      </c>
      <c r="C3868" s="179" t="s">
        <v>408</v>
      </c>
      <c r="D3868" s="179" t="s">
        <v>184</v>
      </c>
      <c r="E3868" s="179" t="s">
        <v>788</v>
      </c>
      <c r="F3868" s="37">
        <v>40.270000000000003</v>
      </c>
      <c r="G3868" s="179">
        <v>1</v>
      </c>
      <c r="H3868" s="179">
        <v>1</v>
      </c>
      <c r="I3868" s="37">
        <f>Table1[[#This Row],[SumOfPaid]]*Table1[[#This Row],[Actuarial Factor 6/13/22]]</f>
        <v>82.494588285826126</v>
      </c>
      <c r="J3868" s="33">
        <v>2.0485370818432114</v>
      </c>
      <c r="K3868" s="180" t="s">
        <v>256</v>
      </c>
      <c r="L3868" s="180" t="s">
        <v>805</v>
      </c>
      <c r="M3868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68" s="181" t="str">
        <f>IFERROR(IF(Table1[[#This Row],[Medicare Rate in CR]]&gt;0,"Y","N"),"N")</f>
        <v>Y</v>
      </c>
      <c r="O3868" s="40">
        <f>Table1[[#This Row],[Medicare Rate in CR]]*Table1[[#This Row],[SumOfUnits]]*Table1[[#This Row],[Actuarial Factor 6/13/22]]</f>
        <v>438.18208180626294</v>
      </c>
      <c r="P386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438.18208180626294</v>
      </c>
      <c r="Q3868" s="40">
        <f>Table1[[#This Row],[Trended Medicare Pricing for all RHCs]]-Table1[[#This Row],[SumOfSFY23 Estimated Payment 6/13/2022]]</f>
        <v>355.68749352043682</v>
      </c>
      <c r="R3868" s="181">
        <f>Table1[[#This Row],[SumOfUnits]]*Table1[[#This Row],[Actuarial Factor 6/13/22]]</f>
        <v>2.0485370818432114</v>
      </c>
    </row>
    <row r="3869" spans="1:18" x14ac:dyDescent="0.2">
      <c r="A3869" s="179" t="s">
        <v>161</v>
      </c>
      <c r="B3869" s="179" t="s">
        <v>706</v>
      </c>
      <c r="C3869" s="179" t="s">
        <v>408</v>
      </c>
      <c r="D3869" s="179" t="s">
        <v>184</v>
      </c>
      <c r="E3869" s="179" t="s">
        <v>787</v>
      </c>
      <c r="F3869" s="37">
        <v>1294.5200000000002</v>
      </c>
      <c r="G3869" s="179">
        <v>6</v>
      </c>
      <c r="H3869" s="179">
        <v>6</v>
      </c>
      <c r="I3869" s="37">
        <f>Table1[[#This Row],[SumOfPaid]]*Table1[[#This Row],[Actuarial Factor 6/13/22]]</f>
        <v>1688.3442161945177</v>
      </c>
      <c r="J3869" s="33">
        <v>1.3042241264673526</v>
      </c>
      <c r="K3869" s="180" t="s">
        <v>256</v>
      </c>
      <c r="L3869" s="180" t="s">
        <v>805</v>
      </c>
      <c r="M3869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69" s="181" t="str">
        <f>IFERROR(IF(Table1[[#This Row],[Medicare Rate in CR]]&gt;0,"Y","N"),"N")</f>
        <v>Y</v>
      </c>
      <c r="O3869" s="40">
        <f>Table1[[#This Row],[Medicare Rate in CR]]*Table1[[#This Row],[SumOfUnits]]*Table1[[#This Row],[Actuarial Factor 6/13/22]]</f>
        <v>1673.8412439082006</v>
      </c>
      <c r="P386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1673.8412439082006</v>
      </c>
      <c r="Q3869" s="40">
        <f>Table1[[#This Row],[Trended Medicare Pricing for all RHCs]]-Table1[[#This Row],[SumOfSFY23 Estimated Payment 6/13/2022]]</f>
        <v>-14.502972286317117</v>
      </c>
      <c r="R3869" s="181">
        <f>Table1[[#This Row],[SumOfUnits]]*Table1[[#This Row],[Actuarial Factor 6/13/22]]</f>
        <v>7.8253447588041158</v>
      </c>
    </row>
    <row r="3870" spans="1:18" x14ac:dyDescent="0.2">
      <c r="A3870" s="179" t="s">
        <v>161</v>
      </c>
      <c r="B3870" s="179" t="s">
        <v>706</v>
      </c>
      <c r="C3870" s="179" t="s">
        <v>408</v>
      </c>
      <c r="D3870" s="179" t="s">
        <v>2</v>
      </c>
      <c r="E3870" s="179" t="s">
        <v>799</v>
      </c>
      <c r="F3870" s="37">
        <v>214.68</v>
      </c>
      <c r="G3870" s="179">
        <v>1</v>
      </c>
      <c r="H3870" s="179">
        <v>1</v>
      </c>
      <c r="I3870" s="37">
        <f>Table1[[#This Row],[SumOfPaid]]*Table1[[#This Row],[Actuarial Factor 6/13/22]]</f>
        <v>247.10158784799921</v>
      </c>
      <c r="J3870" s="33">
        <v>1.1510228612260072</v>
      </c>
      <c r="K3870" s="180" t="s">
        <v>256</v>
      </c>
      <c r="L3870" s="180" t="s">
        <v>805</v>
      </c>
      <c r="M3870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70" s="181" t="str">
        <f>IFERROR(IF(Table1[[#This Row],[Medicare Rate in CR]]&gt;0,"Y","N"),"N")</f>
        <v>Y</v>
      </c>
      <c r="O3870" s="40">
        <f>Table1[[#This Row],[Medicare Rate in CR]]*Table1[[#This Row],[SumOfUnits]]*Table1[[#This Row],[Actuarial Factor 6/13/22]]</f>
        <v>246.20379001624295</v>
      </c>
      <c r="P387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246.20379001624295</v>
      </c>
      <c r="Q3870" s="40">
        <f>Table1[[#This Row],[Trended Medicare Pricing for all RHCs]]-Table1[[#This Row],[SumOfSFY23 Estimated Payment 6/13/2022]]</f>
        <v>-0.89779783175626449</v>
      </c>
      <c r="R3870" s="181">
        <f>Table1[[#This Row],[SumOfUnits]]*Table1[[#This Row],[Actuarial Factor 6/13/22]]</f>
        <v>1.1510228612260072</v>
      </c>
    </row>
    <row r="3871" spans="1:18" x14ac:dyDescent="0.2">
      <c r="A3871" s="179" t="s">
        <v>161</v>
      </c>
      <c r="B3871" s="179" t="s">
        <v>706</v>
      </c>
      <c r="C3871" s="179" t="s">
        <v>408</v>
      </c>
      <c r="D3871" s="179" t="s">
        <v>185</v>
      </c>
      <c r="E3871" s="179" t="s">
        <v>794</v>
      </c>
      <c r="F3871" s="37">
        <v>152.76</v>
      </c>
      <c r="G3871" s="179">
        <v>7</v>
      </c>
      <c r="H3871" s="179">
        <v>7</v>
      </c>
      <c r="I3871" s="37">
        <f>Table1[[#This Row],[SumOfPaid]]*Table1[[#This Row],[Actuarial Factor 6/13/22]]</f>
        <v>183.58087293666802</v>
      </c>
      <c r="J3871" s="33">
        <v>1.2017601003971461</v>
      </c>
      <c r="K3871" s="180" t="s">
        <v>256</v>
      </c>
      <c r="L3871" s="180" t="s">
        <v>805</v>
      </c>
      <c r="M3871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71" s="181" t="str">
        <f>IFERROR(IF(Table1[[#This Row],[Medicare Rate in CR]]&gt;0,"Y","N"),"N")</f>
        <v>Y</v>
      </c>
      <c r="O3871" s="40">
        <f>Table1[[#This Row],[Medicare Rate in CR]]*Table1[[#This Row],[SumOfUnits]]*Table1[[#This Row],[Actuarial Factor 6/13/22]]</f>
        <v>1799.3953983246467</v>
      </c>
      <c r="P387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1799.3953983246467</v>
      </c>
      <c r="Q3871" s="40">
        <f>Table1[[#This Row],[Trended Medicare Pricing for all RHCs]]-Table1[[#This Row],[SumOfSFY23 Estimated Payment 6/13/2022]]</f>
        <v>1615.8145253879788</v>
      </c>
      <c r="R3871" s="181">
        <f>Table1[[#This Row],[SumOfUnits]]*Table1[[#This Row],[Actuarial Factor 6/13/22]]</f>
        <v>8.412320702780022</v>
      </c>
    </row>
    <row r="3872" spans="1:18" x14ac:dyDescent="0.2">
      <c r="A3872" s="179" t="s">
        <v>161</v>
      </c>
      <c r="B3872" s="179" t="s">
        <v>706</v>
      </c>
      <c r="C3872" s="179" t="s">
        <v>408</v>
      </c>
      <c r="D3872" s="179" t="s">
        <v>185</v>
      </c>
      <c r="E3872" s="179" t="s">
        <v>795</v>
      </c>
      <c r="F3872" s="37">
        <v>499.82000000000005</v>
      </c>
      <c r="G3872" s="179">
        <v>4</v>
      </c>
      <c r="H3872" s="179">
        <v>4</v>
      </c>
      <c r="I3872" s="37">
        <f>Table1[[#This Row],[SumOfPaid]]*Table1[[#This Row],[Actuarial Factor 6/13/22]]</f>
        <v>590.13854944918978</v>
      </c>
      <c r="J3872" s="33">
        <v>1.1807021516729816</v>
      </c>
      <c r="K3872" s="180" t="s">
        <v>256</v>
      </c>
      <c r="L3872" s="180" t="s">
        <v>805</v>
      </c>
      <c r="M3872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72" s="181" t="str">
        <f>IFERROR(IF(Table1[[#This Row],[Medicare Rate in CR]]&gt;0,"Y","N"),"N")</f>
        <v>Y</v>
      </c>
      <c r="O3872" s="40">
        <f>Table1[[#This Row],[Medicare Rate in CR]]*Table1[[#This Row],[SumOfUnits]]*Table1[[#This Row],[Actuarial Factor 6/13/22]]</f>
        <v>1010.2087609714031</v>
      </c>
      <c r="P387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1010.2087609714031</v>
      </c>
      <c r="Q3872" s="40">
        <f>Table1[[#This Row],[Trended Medicare Pricing for all RHCs]]-Table1[[#This Row],[SumOfSFY23 Estimated Payment 6/13/2022]]</f>
        <v>420.0702115222133</v>
      </c>
      <c r="R3872" s="181">
        <f>Table1[[#This Row],[SumOfUnits]]*Table1[[#This Row],[Actuarial Factor 6/13/22]]</f>
        <v>4.7228086066919266</v>
      </c>
    </row>
    <row r="3873" spans="1:18" x14ac:dyDescent="0.2">
      <c r="A3873" s="179" t="s">
        <v>161</v>
      </c>
      <c r="B3873" s="179" t="s">
        <v>706</v>
      </c>
      <c r="C3873" s="179" t="s">
        <v>423</v>
      </c>
      <c r="D3873" s="179" t="s">
        <v>184</v>
      </c>
      <c r="E3873" s="179" t="s">
        <v>789</v>
      </c>
      <c r="F3873" s="37">
        <v>217.9</v>
      </c>
      <c r="G3873" s="179">
        <v>1</v>
      </c>
      <c r="H3873" s="179">
        <v>1</v>
      </c>
      <c r="I3873" s="37">
        <f>Table1[[#This Row],[SumOfPaid]]*Table1[[#This Row],[Actuarial Factor 6/13/22]]</f>
        <v>330.22212632904439</v>
      </c>
      <c r="J3873" s="33">
        <v>1.5154755682838199</v>
      </c>
      <c r="K3873" s="180" t="s">
        <v>256</v>
      </c>
      <c r="L3873" s="180" t="s">
        <v>805</v>
      </c>
      <c r="M3873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73" s="181" t="str">
        <f>IFERROR(IF(Table1[[#This Row],[Medicare Rate in CR]]&gt;0,"Y","N"),"N")</f>
        <v>Y</v>
      </c>
      <c r="O3873" s="40">
        <f>Table1[[#This Row],[Medicare Rate in CR]]*Table1[[#This Row],[SumOfUnits]]*Table1[[#This Row],[Actuarial Factor 6/13/22]]</f>
        <v>324.16022405590911</v>
      </c>
      <c r="P387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324.16022405590911</v>
      </c>
      <c r="Q3873" s="40">
        <f>Table1[[#This Row],[Trended Medicare Pricing for all RHCs]]-Table1[[#This Row],[SumOfSFY23 Estimated Payment 6/13/2022]]</f>
        <v>-6.0619022731352743</v>
      </c>
      <c r="R3873" s="181">
        <f>Table1[[#This Row],[SumOfUnits]]*Table1[[#This Row],[Actuarial Factor 6/13/22]]</f>
        <v>1.5154755682838199</v>
      </c>
    </row>
    <row r="3874" spans="1:18" x14ac:dyDescent="0.2">
      <c r="A3874" s="179" t="s">
        <v>161</v>
      </c>
      <c r="B3874" s="179" t="s">
        <v>706</v>
      </c>
      <c r="C3874" s="179" t="s">
        <v>423</v>
      </c>
      <c r="D3874" s="179" t="s">
        <v>185</v>
      </c>
      <c r="E3874" s="179" t="s">
        <v>795</v>
      </c>
      <c r="F3874" s="37">
        <v>1073.4000000000001</v>
      </c>
      <c r="G3874" s="179">
        <v>5</v>
      </c>
      <c r="H3874" s="179">
        <v>5</v>
      </c>
      <c r="I3874" s="37">
        <f>Table1[[#This Row],[SumOfPaid]]*Table1[[#This Row],[Actuarial Factor 6/13/22]]</f>
        <v>1247.8419419896366</v>
      </c>
      <c r="J3874" s="33">
        <v>1.1625134544341684</v>
      </c>
      <c r="K3874" s="180" t="s">
        <v>256</v>
      </c>
      <c r="L3874" s="180" t="s">
        <v>805</v>
      </c>
      <c r="M3874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74" s="181" t="str">
        <f>IFERROR(IF(Table1[[#This Row],[Medicare Rate in CR]]&gt;0,"Y","N"),"N")</f>
        <v>Y</v>
      </c>
      <c r="O3874" s="40">
        <f>Table1[[#This Row],[Medicare Rate in CR]]*Table1[[#This Row],[SumOfUnits]]*Table1[[#This Row],[Actuarial Factor 6/13/22]]</f>
        <v>1243.3081395173431</v>
      </c>
      <c r="P387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1243.3081395173431</v>
      </c>
      <c r="Q3874" s="40">
        <f>Table1[[#This Row],[Trended Medicare Pricing for all RHCs]]-Table1[[#This Row],[SumOfSFY23 Estimated Payment 6/13/2022]]</f>
        <v>-4.5338024722934733</v>
      </c>
      <c r="R3874" s="181">
        <f>Table1[[#This Row],[SumOfUnits]]*Table1[[#This Row],[Actuarial Factor 6/13/22]]</f>
        <v>5.8125672721708419</v>
      </c>
    </row>
    <row r="3875" spans="1:18" x14ac:dyDescent="0.2">
      <c r="A3875" s="179" t="s">
        <v>161</v>
      </c>
      <c r="B3875" s="179" t="s">
        <v>706</v>
      </c>
      <c r="C3875" s="179" t="s">
        <v>381</v>
      </c>
      <c r="D3875" s="179" t="s">
        <v>184</v>
      </c>
      <c r="E3875" s="179" t="s">
        <v>786</v>
      </c>
      <c r="F3875" s="37">
        <v>432.58000000000004</v>
      </c>
      <c r="G3875" s="179">
        <v>2</v>
      </c>
      <c r="H3875" s="179">
        <v>2</v>
      </c>
      <c r="I3875" s="37">
        <f>Table1[[#This Row],[SumOfPaid]]*Table1[[#This Row],[Actuarial Factor 6/13/22]]</f>
        <v>587.45742566105821</v>
      </c>
      <c r="J3875" s="33">
        <v>1.3580318684660828</v>
      </c>
      <c r="K3875" s="180" t="s">
        <v>256</v>
      </c>
      <c r="L3875" s="180" t="s">
        <v>805</v>
      </c>
      <c r="M3875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75" s="181" t="str">
        <f>IFERROR(IF(Table1[[#This Row],[Medicare Rate in CR]]&gt;0,"Y","N"),"N")</f>
        <v>Y</v>
      </c>
      <c r="O3875" s="40">
        <f>Table1[[#This Row],[Medicare Rate in CR]]*Table1[[#This Row],[SumOfUnits]]*Table1[[#This Row],[Actuarial Factor 6/13/22]]</f>
        <v>580.96603332979021</v>
      </c>
      <c r="P387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580.96603332979021</v>
      </c>
      <c r="Q3875" s="40">
        <f>Table1[[#This Row],[Trended Medicare Pricing for all RHCs]]-Table1[[#This Row],[SumOfSFY23 Estimated Payment 6/13/2022]]</f>
        <v>-6.4913923312680026</v>
      </c>
      <c r="R3875" s="181">
        <f>Table1[[#This Row],[SumOfUnits]]*Table1[[#This Row],[Actuarial Factor 6/13/22]]</f>
        <v>2.7160637369321656</v>
      </c>
    </row>
    <row r="3876" spans="1:18" x14ac:dyDescent="0.2">
      <c r="A3876" s="179" t="s">
        <v>161</v>
      </c>
      <c r="B3876" s="179" t="s">
        <v>706</v>
      </c>
      <c r="C3876" s="179" t="s">
        <v>381</v>
      </c>
      <c r="D3876" s="179" t="s">
        <v>184</v>
      </c>
      <c r="E3876" s="179" t="s">
        <v>787</v>
      </c>
      <c r="F3876" s="37">
        <v>214.68</v>
      </c>
      <c r="G3876" s="179">
        <v>1</v>
      </c>
      <c r="H3876" s="179">
        <v>1</v>
      </c>
      <c r="I3876" s="37">
        <f>Table1[[#This Row],[SumOfPaid]]*Table1[[#This Row],[Actuarial Factor 6/13/22]]</f>
        <v>259.80347644671542</v>
      </c>
      <c r="J3876" s="33">
        <v>1.210189474784402</v>
      </c>
      <c r="K3876" s="180" t="s">
        <v>256</v>
      </c>
      <c r="L3876" s="180" t="s">
        <v>805</v>
      </c>
      <c r="M3876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76" s="181" t="str">
        <f>IFERROR(IF(Table1[[#This Row],[Medicare Rate in CR]]&gt;0,"Y","N"),"N")</f>
        <v>Y</v>
      </c>
      <c r="O3876" s="40">
        <f>Table1[[#This Row],[Medicare Rate in CR]]*Table1[[#This Row],[SumOfUnits]]*Table1[[#This Row],[Actuarial Factor 6/13/22]]</f>
        <v>258.85952865638359</v>
      </c>
      <c r="P387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258.85952865638359</v>
      </c>
      <c r="Q3876" s="40">
        <f>Table1[[#This Row],[Trended Medicare Pricing for all RHCs]]-Table1[[#This Row],[SumOfSFY23 Estimated Payment 6/13/2022]]</f>
        <v>-0.9439477903318334</v>
      </c>
      <c r="R3876" s="181">
        <f>Table1[[#This Row],[SumOfUnits]]*Table1[[#This Row],[Actuarial Factor 6/13/22]]</f>
        <v>1.210189474784402</v>
      </c>
    </row>
    <row r="3877" spans="1:18" x14ac:dyDescent="0.2">
      <c r="A3877" s="179" t="s">
        <v>161</v>
      </c>
      <c r="B3877" s="179" t="s">
        <v>706</v>
      </c>
      <c r="C3877" s="179" t="s">
        <v>364</v>
      </c>
      <c r="D3877" s="179" t="s">
        <v>184</v>
      </c>
      <c r="E3877" s="179" t="s">
        <v>790</v>
      </c>
      <c r="F3877" s="37">
        <v>217.9</v>
      </c>
      <c r="G3877" s="179">
        <v>1</v>
      </c>
      <c r="H3877" s="179">
        <v>1</v>
      </c>
      <c r="I3877" s="37">
        <f>Table1[[#This Row],[SumOfPaid]]*Table1[[#This Row],[Actuarial Factor 6/13/22]]</f>
        <v>455.0619092328875</v>
      </c>
      <c r="J3877" s="33">
        <v>2.0883979313120125</v>
      </c>
      <c r="K3877" s="180" t="s">
        <v>256</v>
      </c>
      <c r="L3877" s="180" t="s">
        <v>805</v>
      </c>
      <c r="M3877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77" s="181" t="str">
        <f>IFERROR(IF(Table1[[#This Row],[Medicare Rate in CR]]&gt;0,"Y","N"),"N")</f>
        <v>Y</v>
      </c>
      <c r="O3877" s="40">
        <f>Table1[[#This Row],[Medicare Rate in CR]]*Table1[[#This Row],[SumOfUnits]]*Table1[[#This Row],[Actuarial Factor 6/13/22]]</f>
        <v>446.70831750763949</v>
      </c>
      <c r="P387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446.70831750763949</v>
      </c>
      <c r="Q3877" s="40">
        <f>Table1[[#This Row],[Trended Medicare Pricing for all RHCs]]-Table1[[#This Row],[SumOfSFY23 Estimated Payment 6/13/2022]]</f>
        <v>-8.353591725248009</v>
      </c>
      <c r="R3877" s="181">
        <f>Table1[[#This Row],[SumOfUnits]]*Table1[[#This Row],[Actuarial Factor 6/13/22]]</f>
        <v>2.0883979313120125</v>
      </c>
    </row>
    <row r="3878" spans="1:18" x14ac:dyDescent="0.2">
      <c r="A3878" s="179" t="s">
        <v>161</v>
      </c>
      <c r="B3878" s="179" t="s">
        <v>706</v>
      </c>
      <c r="C3878" s="179" t="s">
        <v>249</v>
      </c>
      <c r="D3878" s="179" t="s">
        <v>184</v>
      </c>
      <c r="E3878" s="179" t="s">
        <v>792</v>
      </c>
      <c r="F3878" s="37">
        <v>16360.769999999999</v>
      </c>
      <c r="G3878" s="179">
        <v>93</v>
      </c>
      <c r="H3878" s="179">
        <v>93</v>
      </c>
      <c r="I3878" s="37">
        <f>Table1[[#This Row],[SumOfPaid]]*Table1[[#This Row],[Actuarial Factor 6/13/22]]</f>
        <v>24880.233751751919</v>
      </c>
      <c r="J3878" s="33">
        <v>1.5207251096220973</v>
      </c>
      <c r="K3878" s="180" t="s">
        <v>256</v>
      </c>
      <c r="L3878" s="180" t="s">
        <v>805</v>
      </c>
      <c r="M3878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78" s="181" t="str">
        <f>IFERROR(IF(Table1[[#This Row],[Medicare Rate in CR]]&gt;0,"Y","N"),"N")</f>
        <v>Y</v>
      </c>
      <c r="O3878" s="40">
        <f>Table1[[#This Row],[Medicare Rate in CR]]*Table1[[#This Row],[SumOfUnits]]*Table1[[#This Row],[Actuarial Factor 6/13/22]]</f>
        <v>30251.328388179496</v>
      </c>
      <c r="P387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30251.328388179496</v>
      </c>
      <c r="Q3878" s="40">
        <f>Table1[[#This Row],[Trended Medicare Pricing for all RHCs]]-Table1[[#This Row],[SumOfSFY23 Estimated Payment 6/13/2022]]</f>
        <v>5371.0946364275769</v>
      </c>
      <c r="R3878" s="181">
        <f>Table1[[#This Row],[SumOfUnits]]*Table1[[#This Row],[Actuarial Factor 6/13/22]]</f>
        <v>141.42743519485504</v>
      </c>
    </row>
    <row r="3879" spans="1:18" x14ac:dyDescent="0.2">
      <c r="A3879" s="179" t="s">
        <v>161</v>
      </c>
      <c r="B3879" s="179" t="s">
        <v>706</v>
      </c>
      <c r="C3879" s="179" t="s">
        <v>249</v>
      </c>
      <c r="D3879" s="179" t="s">
        <v>184</v>
      </c>
      <c r="E3879" s="179" t="s">
        <v>786</v>
      </c>
      <c r="F3879" s="37">
        <v>409148.58000000083</v>
      </c>
      <c r="G3879" s="179">
        <v>1944</v>
      </c>
      <c r="H3879" s="179">
        <v>1944</v>
      </c>
      <c r="I3879" s="37">
        <f>Table1[[#This Row],[SumOfPaid]]*Table1[[#This Row],[Actuarial Factor 6/13/22]]</f>
        <v>622796.95811169222</v>
      </c>
      <c r="J3879" s="33">
        <v>1.5221779777695694</v>
      </c>
      <c r="K3879" s="180" t="s">
        <v>256</v>
      </c>
      <c r="L3879" s="180" t="s">
        <v>805</v>
      </c>
      <c r="M3879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79" s="181" t="str">
        <f>IFERROR(IF(Table1[[#This Row],[Medicare Rate in CR]]&gt;0,"Y","N"),"N")</f>
        <v>Y</v>
      </c>
      <c r="O3879" s="40">
        <f>Table1[[#This Row],[Medicare Rate in CR]]*Table1[[#This Row],[SumOfUnits]]*Table1[[#This Row],[Actuarial Factor 6/13/22]]</f>
        <v>632954.48220090684</v>
      </c>
      <c r="P387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632954.48220090684</v>
      </c>
      <c r="Q3879" s="40">
        <f>Table1[[#This Row],[Trended Medicare Pricing for all RHCs]]-Table1[[#This Row],[SumOfSFY23 Estimated Payment 6/13/2022]]</f>
        <v>10157.524089214625</v>
      </c>
      <c r="R3879" s="181">
        <f>Table1[[#This Row],[SumOfUnits]]*Table1[[#This Row],[Actuarial Factor 6/13/22]]</f>
        <v>2959.1139887840432</v>
      </c>
    </row>
    <row r="3880" spans="1:18" x14ac:dyDescent="0.2">
      <c r="A3880" s="179" t="s">
        <v>161</v>
      </c>
      <c r="B3880" s="179" t="s">
        <v>706</v>
      </c>
      <c r="C3880" s="179" t="s">
        <v>249</v>
      </c>
      <c r="D3880" s="179" t="s">
        <v>184</v>
      </c>
      <c r="E3880" s="179" t="s">
        <v>790</v>
      </c>
      <c r="F3880" s="37">
        <v>76781.549999999988</v>
      </c>
      <c r="G3880" s="179">
        <v>411</v>
      </c>
      <c r="H3880" s="179">
        <v>411</v>
      </c>
      <c r="I3880" s="37">
        <f>Table1[[#This Row],[SumOfPaid]]*Table1[[#This Row],[Actuarial Factor 6/13/22]]</f>
        <v>171772.261098808</v>
      </c>
      <c r="J3880" s="33">
        <v>2.2371554246926251</v>
      </c>
      <c r="K3880" s="180" t="s">
        <v>256</v>
      </c>
      <c r="L3880" s="180" t="s">
        <v>805</v>
      </c>
      <c r="M3880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80" s="181" t="str">
        <f>IFERROR(IF(Table1[[#This Row],[Medicare Rate in CR]]&gt;0,"Y","N"),"N")</f>
        <v>Y</v>
      </c>
      <c r="O3880" s="40">
        <f>Table1[[#This Row],[Medicare Rate in CR]]*Table1[[#This Row],[SumOfUnits]]*Table1[[#This Row],[Actuarial Factor 6/13/22]]</f>
        <v>196674.82113546031</v>
      </c>
      <c r="P388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196674.82113546031</v>
      </c>
      <c r="Q3880" s="40">
        <f>Table1[[#This Row],[Trended Medicare Pricing for all RHCs]]-Table1[[#This Row],[SumOfSFY23 Estimated Payment 6/13/2022]]</f>
        <v>24902.560036652314</v>
      </c>
      <c r="R3880" s="181">
        <f>Table1[[#This Row],[SumOfUnits]]*Table1[[#This Row],[Actuarial Factor 6/13/22]]</f>
        <v>919.4708795486689</v>
      </c>
    </row>
    <row r="3881" spans="1:18" x14ac:dyDescent="0.2">
      <c r="A3881" s="179" t="s">
        <v>161</v>
      </c>
      <c r="B3881" s="179" t="s">
        <v>706</v>
      </c>
      <c r="C3881" s="179" t="s">
        <v>249</v>
      </c>
      <c r="D3881" s="179" t="s">
        <v>184</v>
      </c>
      <c r="E3881" s="179" t="s">
        <v>793</v>
      </c>
      <c r="F3881" s="37">
        <v>644.04</v>
      </c>
      <c r="G3881" s="179">
        <v>3</v>
      </c>
      <c r="H3881" s="179">
        <v>3</v>
      </c>
      <c r="I3881" s="37">
        <f>Table1[[#This Row],[SumOfPaid]]*Table1[[#This Row],[Actuarial Factor 6/13/22]]</f>
        <v>1440.8175797190381</v>
      </c>
      <c r="J3881" s="33">
        <v>2.2371554246926251</v>
      </c>
      <c r="K3881" s="180" t="s">
        <v>256</v>
      </c>
      <c r="L3881" s="180" t="s">
        <v>805</v>
      </c>
      <c r="M3881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81" s="181" t="str">
        <f>IFERROR(IF(Table1[[#This Row],[Medicare Rate in CR]]&gt;0,"Y","N"),"N")</f>
        <v>Y</v>
      </c>
      <c r="O3881" s="40">
        <f>Table1[[#This Row],[Medicare Rate in CR]]*Table1[[#This Row],[SumOfUnits]]*Table1[[#This Row],[Actuarial Factor 6/13/22]]</f>
        <v>1435.5826360252577</v>
      </c>
      <c r="P388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1435.5826360252577</v>
      </c>
      <c r="Q3881" s="40">
        <f>Table1[[#This Row],[Trended Medicare Pricing for all RHCs]]-Table1[[#This Row],[SumOfSFY23 Estimated Payment 6/13/2022]]</f>
        <v>-5.2349436937804512</v>
      </c>
      <c r="R3881" s="181">
        <f>Table1[[#This Row],[SumOfUnits]]*Table1[[#This Row],[Actuarial Factor 6/13/22]]</f>
        <v>6.7114662740778748</v>
      </c>
    </row>
    <row r="3882" spans="1:18" x14ac:dyDescent="0.2">
      <c r="A3882" s="179" t="s">
        <v>161</v>
      </c>
      <c r="B3882" s="179" t="s">
        <v>706</v>
      </c>
      <c r="C3882" s="179" t="s">
        <v>249</v>
      </c>
      <c r="D3882" s="179" t="s">
        <v>184</v>
      </c>
      <c r="E3882" s="179" t="s">
        <v>789</v>
      </c>
      <c r="F3882" s="37">
        <v>279267.36000000051</v>
      </c>
      <c r="G3882" s="179">
        <v>1506</v>
      </c>
      <c r="H3882" s="179">
        <v>1506</v>
      </c>
      <c r="I3882" s="37">
        <f>Table1[[#This Row],[SumOfPaid]]*Table1[[#This Row],[Actuarial Factor 6/13/22]]</f>
        <v>433415.45577406517</v>
      </c>
      <c r="J3882" s="33">
        <v>1.551973190759079</v>
      </c>
      <c r="K3882" s="180" t="s">
        <v>256</v>
      </c>
      <c r="L3882" s="180" t="s">
        <v>805</v>
      </c>
      <c r="M3882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82" s="181" t="str">
        <f>IFERROR(IF(Table1[[#This Row],[Medicare Rate in CR]]&gt;0,"Y","N"),"N")</f>
        <v>Y</v>
      </c>
      <c r="O3882" s="40">
        <f>Table1[[#This Row],[Medicare Rate in CR]]*Table1[[#This Row],[SumOfUnits]]*Table1[[#This Row],[Actuarial Factor 6/13/22]]</f>
        <v>499942.40064807073</v>
      </c>
      <c r="P388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499942.40064807073</v>
      </c>
      <c r="Q3882" s="40">
        <f>Table1[[#This Row],[Trended Medicare Pricing for all RHCs]]-Table1[[#This Row],[SumOfSFY23 Estimated Payment 6/13/2022]]</f>
        <v>66526.944874005567</v>
      </c>
      <c r="R3882" s="181">
        <f>Table1[[#This Row],[SumOfUnits]]*Table1[[#This Row],[Actuarial Factor 6/13/22]]</f>
        <v>2337.2716252831729</v>
      </c>
    </row>
    <row r="3883" spans="1:18" x14ac:dyDescent="0.2">
      <c r="A3883" s="179" t="s">
        <v>161</v>
      </c>
      <c r="B3883" s="179" t="s">
        <v>706</v>
      </c>
      <c r="C3883" s="179" t="s">
        <v>249</v>
      </c>
      <c r="D3883" s="179" t="s">
        <v>184</v>
      </c>
      <c r="E3883" s="179" t="s">
        <v>791</v>
      </c>
      <c r="F3883" s="37">
        <v>63337.609999999993</v>
      </c>
      <c r="G3883" s="179">
        <v>298</v>
      </c>
      <c r="H3883" s="179">
        <v>298</v>
      </c>
      <c r="I3883" s="37">
        <f>Table1[[#This Row],[SumOfPaid]]*Table1[[#This Row],[Actuarial Factor 6/13/22]]</f>
        <v>104923.21445248967</v>
      </c>
      <c r="J3883" s="33">
        <v>1.6565704713595868</v>
      </c>
      <c r="K3883" s="180" t="s">
        <v>256</v>
      </c>
      <c r="L3883" s="180" t="s">
        <v>805</v>
      </c>
      <c r="M3883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83" s="181" t="str">
        <f>IFERROR(IF(Table1[[#This Row],[Medicare Rate in CR]]&gt;0,"Y","N"),"N")</f>
        <v>Y</v>
      </c>
      <c r="O3883" s="40">
        <f>Table1[[#This Row],[Medicare Rate in CR]]*Table1[[#This Row],[SumOfUnits]]*Table1[[#This Row],[Actuarial Factor 6/13/22]]</f>
        <v>105593.44629949707</v>
      </c>
      <c r="P388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105593.44629949707</v>
      </c>
      <c r="Q3883" s="40">
        <f>Table1[[#This Row],[Trended Medicare Pricing for all RHCs]]-Table1[[#This Row],[SumOfSFY23 Estimated Payment 6/13/2022]]</f>
        <v>670.23184700739512</v>
      </c>
      <c r="R3883" s="181">
        <f>Table1[[#This Row],[SumOfUnits]]*Table1[[#This Row],[Actuarial Factor 6/13/22]]</f>
        <v>493.65800046515687</v>
      </c>
    </row>
    <row r="3884" spans="1:18" x14ac:dyDescent="0.2">
      <c r="A3884" s="179" t="s">
        <v>161</v>
      </c>
      <c r="B3884" s="179" t="s">
        <v>706</v>
      </c>
      <c r="C3884" s="179" t="s">
        <v>249</v>
      </c>
      <c r="D3884" s="179" t="s">
        <v>184</v>
      </c>
      <c r="E3884" s="179" t="s">
        <v>788</v>
      </c>
      <c r="F3884" s="37">
        <v>49015.349999999977</v>
      </c>
      <c r="G3884" s="179">
        <v>262</v>
      </c>
      <c r="H3884" s="179">
        <v>262</v>
      </c>
      <c r="I3884" s="37">
        <f>Table1[[#This Row],[SumOfPaid]]*Table1[[#This Row],[Actuarial Factor 6/13/22]]</f>
        <v>98732.620685778762</v>
      </c>
      <c r="J3884" s="33">
        <v>2.0143204258620782</v>
      </c>
      <c r="K3884" s="180" t="s">
        <v>256</v>
      </c>
      <c r="L3884" s="180" t="s">
        <v>805</v>
      </c>
      <c r="M3884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84" s="181" t="str">
        <f>IFERROR(IF(Table1[[#This Row],[Medicare Rate in CR]]&gt;0,"Y","N"),"N")</f>
        <v>Y</v>
      </c>
      <c r="O3884" s="40">
        <f>Table1[[#This Row],[Medicare Rate in CR]]*Table1[[#This Row],[SumOfUnits]]*Table1[[#This Row],[Actuarial Factor 6/13/22]]</f>
        <v>112886.14244207741</v>
      </c>
      <c r="P388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112886.14244207741</v>
      </c>
      <c r="Q3884" s="40">
        <f>Table1[[#This Row],[Trended Medicare Pricing for all RHCs]]-Table1[[#This Row],[SumOfSFY23 Estimated Payment 6/13/2022]]</f>
        <v>14153.521756298651</v>
      </c>
      <c r="R3884" s="181">
        <f>Table1[[#This Row],[SumOfUnits]]*Table1[[#This Row],[Actuarial Factor 6/13/22]]</f>
        <v>527.7519515758645</v>
      </c>
    </row>
    <row r="3885" spans="1:18" x14ac:dyDescent="0.2">
      <c r="A3885" s="179" t="s">
        <v>161</v>
      </c>
      <c r="B3885" s="179" t="s">
        <v>706</v>
      </c>
      <c r="C3885" s="179" t="s">
        <v>249</v>
      </c>
      <c r="D3885" s="179" t="s">
        <v>184</v>
      </c>
      <c r="E3885" s="179" t="s">
        <v>787</v>
      </c>
      <c r="F3885" s="37">
        <v>252194.74000000019</v>
      </c>
      <c r="G3885" s="179">
        <v>1172</v>
      </c>
      <c r="H3885" s="179">
        <v>1172</v>
      </c>
      <c r="I3885" s="37">
        <f>Table1[[#This Row],[SumOfPaid]]*Table1[[#This Row],[Actuarial Factor 6/13/22]]</f>
        <v>315149.11081274756</v>
      </c>
      <c r="J3885" s="33">
        <v>1.2496260263506975</v>
      </c>
      <c r="K3885" s="180" t="s">
        <v>256</v>
      </c>
      <c r="L3885" s="180" t="s">
        <v>805</v>
      </c>
      <c r="M3885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85" s="181" t="str">
        <f>IFERROR(IF(Table1[[#This Row],[Medicare Rate in CR]]&gt;0,"Y","N"),"N")</f>
        <v>Y</v>
      </c>
      <c r="O3885" s="40">
        <f>Table1[[#This Row],[Medicare Rate in CR]]*Table1[[#This Row],[SumOfUnits]]*Table1[[#This Row],[Actuarial Factor 6/13/22]]</f>
        <v>313269.74824667745</v>
      </c>
      <c r="P388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313269.74824667745</v>
      </c>
      <c r="Q3885" s="40">
        <f>Table1[[#This Row],[Trended Medicare Pricing for all RHCs]]-Table1[[#This Row],[SumOfSFY23 Estimated Payment 6/13/2022]]</f>
        <v>-1879.3625660701073</v>
      </c>
      <c r="R3885" s="181">
        <f>Table1[[#This Row],[SumOfUnits]]*Table1[[#This Row],[Actuarial Factor 6/13/22]]</f>
        <v>1464.5617028830175</v>
      </c>
    </row>
    <row r="3886" spans="1:18" x14ac:dyDescent="0.2">
      <c r="A3886" s="179" t="s">
        <v>161</v>
      </c>
      <c r="B3886" s="179" t="s">
        <v>706</v>
      </c>
      <c r="C3886" s="179" t="s">
        <v>249</v>
      </c>
      <c r="D3886" s="179" t="s">
        <v>2</v>
      </c>
      <c r="E3886" s="179" t="s">
        <v>802</v>
      </c>
      <c r="F3886" s="37">
        <v>3467.08</v>
      </c>
      <c r="G3886" s="179">
        <v>16</v>
      </c>
      <c r="H3886" s="179">
        <v>16</v>
      </c>
      <c r="I3886" s="37">
        <f>Table1[[#This Row],[SumOfPaid]]*Table1[[#This Row],[Actuarial Factor 6/13/22]]</f>
        <v>3653.4534150078657</v>
      </c>
      <c r="J3886" s="33">
        <v>1.0537551527532869</v>
      </c>
      <c r="K3886" s="180" t="s">
        <v>256</v>
      </c>
      <c r="L3886" s="180" t="s">
        <v>805</v>
      </c>
      <c r="M3886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86" s="181" t="str">
        <f>IFERROR(IF(Table1[[#This Row],[Medicare Rate in CR]]&gt;0,"Y","N"),"N")</f>
        <v>Y</v>
      </c>
      <c r="O3886" s="40">
        <f>Table1[[#This Row],[Medicare Rate in CR]]*Table1[[#This Row],[SumOfUnits]]*Table1[[#This Row],[Actuarial Factor 6/13/22]]</f>
        <v>3606.371634782849</v>
      </c>
      <c r="P388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3606.371634782849</v>
      </c>
      <c r="Q3886" s="40">
        <f>Table1[[#This Row],[Trended Medicare Pricing for all RHCs]]-Table1[[#This Row],[SumOfSFY23 Estimated Payment 6/13/2022]]</f>
        <v>-47.081780225016701</v>
      </c>
      <c r="R3886" s="181">
        <f>Table1[[#This Row],[SumOfUnits]]*Table1[[#This Row],[Actuarial Factor 6/13/22]]</f>
        <v>16.86008244405259</v>
      </c>
    </row>
    <row r="3887" spans="1:18" x14ac:dyDescent="0.2">
      <c r="A3887" s="179" t="s">
        <v>161</v>
      </c>
      <c r="B3887" s="179" t="s">
        <v>706</v>
      </c>
      <c r="C3887" s="179" t="s">
        <v>249</v>
      </c>
      <c r="D3887" s="179" t="s">
        <v>2</v>
      </c>
      <c r="E3887" s="179" t="s">
        <v>801</v>
      </c>
      <c r="F3887" s="37">
        <v>2507.62</v>
      </c>
      <c r="G3887" s="179">
        <v>12</v>
      </c>
      <c r="H3887" s="179">
        <v>12</v>
      </c>
      <c r="I3887" s="37">
        <f>Table1[[#This Row],[SumOfPaid]]*Table1[[#This Row],[Actuarial Factor 6/13/22]]</f>
        <v>3480.7710028156907</v>
      </c>
      <c r="J3887" s="33">
        <v>1.388077540781973</v>
      </c>
      <c r="K3887" s="180" t="s">
        <v>256</v>
      </c>
      <c r="L3887" s="180" t="s">
        <v>805</v>
      </c>
      <c r="M3887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87" s="181" t="str">
        <f>IFERROR(IF(Table1[[#This Row],[Medicare Rate in CR]]&gt;0,"Y","N"),"N")</f>
        <v>Y</v>
      </c>
      <c r="O3887" s="40">
        <f>Table1[[#This Row],[Medicare Rate in CR]]*Table1[[#This Row],[SumOfUnits]]*Table1[[#This Row],[Actuarial Factor 6/13/22]]</f>
        <v>3562.9174316791687</v>
      </c>
      <c r="P388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3562.9174316791687</v>
      </c>
      <c r="Q3887" s="40">
        <f>Table1[[#This Row],[Trended Medicare Pricing for all RHCs]]-Table1[[#This Row],[SumOfSFY23 Estimated Payment 6/13/2022]]</f>
        <v>82.146428863477922</v>
      </c>
      <c r="R3887" s="181">
        <f>Table1[[#This Row],[SumOfUnits]]*Table1[[#This Row],[Actuarial Factor 6/13/22]]</f>
        <v>16.656930489383676</v>
      </c>
    </row>
    <row r="3888" spans="1:18" x14ac:dyDescent="0.2">
      <c r="A3888" s="179" t="s">
        <v>161</v>
      </c>
      <c r="B3888" s="179" t="s">
        <v>706</v>
      </c>
      <c r="C3888" s="179" t="s">
        <v>249</v>
      </c>
      <c r="D3888" s="179" t="s">
        <v>2</v>
      </c>
      <c r="E3888" s="179" t="s">
        <v>804</v>
      </c>
      <c r="F3888" s="37">
        <v>429.36</v>
      </c>
      <c r="G3888" s="179">
        <v>2</v>
      </c>
      <c r="H3888" s="179">
        <v>2</v>
      </c>
      <c r="I3888" s="37">
        <f>Table1[[#This Row],[SumOfPaid]]*Table1[[#This Row],[Actuarial Factor 6/13/22]]</f>
        <v>291.47614990763236</v>
      </c>
      <c r="J3888" s="33">
        <v>0.6788619105357564</v>
      </c>
      <c r="K3888" s="180" t="s">
        <v>256</v>
      </c>
      <c r="L3888" s="180" t="s">
        <v>805</v>
      </c>
      <c r="M3888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88" s="181" t="str">
        <f>IFERROR(IF(Table1[[#This Row],[Medicare Rate in CR]]&gt;0,"Y","N"),"N")</f>
        <v>Y</v>
      </c>
      <c r="O3888" s="40">
        <f>Table1[[#This Row],[Medicare Rate in CR]]*Table1[[#This Row],[SumOfUnits]]*Table1[[#This Row],[Actuarial Factor 6/13/22]]</f>
        <v>290.41712532719657</v>
      </c>
      <c r="P388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290.41712532719657</v>
      </c>
      <c r="Q3888" s="40">
        <f>Table1[[#This Row],[Trended Medicare Pricing for all RHCs]]-Table1[[#This Row],[SumOfSFY23 Estimated Payment 6/13/2022]]</f>
        <v>-1.0590245804357892</v>
      </c>
      <c r="R3888" s="181">
        <f>Table1[[#This Row],[SumOfUnits]]*Table1[[#This Row],[Actuarial Factor 6/13/22]]</f>
        <v>1.3577238210715128</v>
      </c>
    </row>
    <row r="3889" spans="1:18" x14ac:dyDescent="0.2">
      <c r="A3889" s="179" t="s">
        <v>161</v>
      </c>
      <c r="B3889" s="179" t="s">
        <v>706</v>
      </c>
      <c r="C3889" s="179" t="s">
        <v>249</v>
      </c>
      <c r="D3889" s="179" t="s">
        <v>2</v>
      </c>
      <c r="E3889" s="179" t="s">
        <v>800</v>
      </c>
      <c r="F3889" s="37">
        <v>10435.450000000001</v>
      </c>
      <c r="G3889" s="179">
        <v>49</v>
      </c>
      <c r="H3889" s="179">
        <v>49</v>
      </c>
      <c r="I3889" s="37">
        <f>Table1[[#This Row],[SumOfPaid]]*Table1[[#This Row],[Actuarial Factor 6/13/22]]</f>
        <v>13641.844528767819</v>
      </c>
      <c r="J3889" s="33">
        <v>1.307259823847349</v>
      </c>
      <c r="K3889" s="180" t="s">
        <v>256</v>
      </c>
      <c r="L3889" s="180" t="s">
        <v>805</v>
      </c>
      <c r="M3889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89" s="181" t="str">
        <f>IFERROR(IF(Table1[[#This Row],[Medicare Rate in CR]]&gt;0,"Y","N"),"N")</f>
        <v>Y</v>
      </c>
      <c r="O3889" s="40">
        <f>Table1[[#This Row],[Medicare Rate in CR]]*Table1[[#This Row],[SumOfUnits]]*Table1[[#This Row],[Actuarial Factor 6/13/22]]</f>
        <v>13701.52093972645</v>
      </c>
      <c r="P388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13701.52093972645</v>
      </c>
      <c r="Q3889" s="40">
        <f>Table1[[#This Row],[Trended Medicare Pricing for all RHCs]]-Table1[[#This Row],[SumOfSFY23 Estimated Payment 6/13/2022]]</f>
        <v>59.676410958631095</v>
      </c>
      <c r="R3889" s="181">
        <f>Table1[[#This Row],[SumOfUnits]]*Table1[[#This Row],[Actuarial Factor 6/13/22]]</f>
        <v>64.0557313685201</v>
      </c>
    </row>
    <row r="3890" spans="1:18" x14ac:dyDescent="0.2">
      <c r="A3890" s="179" t="s">
        <v>161</v>
      </c>
      <c r="B3890" s="179" t="s">
        <v>706</v>
      </c>
      <c r="C3890" s="179" t="s">
        <v>249</v>
      </c>
      <c r="D3890" s="179" t="s">
        <v>2</v>
      </c>
      <c r="E3890" s="179" t="s">
        <v>798</v>
      </c>
      <c r="F3890" s="37">
        <v>14976.180000000002</v>
      </c>
      <c r="G3890" s="179">
        <v>82</v>
      </c>
      <c r="H3890" s="179">
        <v>82</v>
      </c>
      <c r="I3890" s="37">
        <f>Table1[[#This Row],[SumOfPaid]]*Table1[[#This Row],[Actuarial Factor 6/13/22]]</f>
        <v>21719.891279544765</v>
      </c>
      <c r="J3890" s="33">
        <v>1.4502958217345654</v>
      </c>
      <c r="K3890" s="180" t="s">
        <v>256</v>
      </c>
      <c r="L3890" s="180" t="s">
        <v>805</v>
      </c>
      <c r="M3890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90" s="181" t="str">
        <f>IFERROR(IF(Table1[[#This Row],[Medicare Rate in CR]]&gt;0,"Y","N"),"N")</f>
        <v>Y</v>
      </c>
      <c r="O3890" s="40">
        <f>Table1[[#This Row],[Medicare Rate in CR]]*Table1[[#This Row],[SumOfUnits]]*Table1[[#This Row],[Actuarial Factor 6/13/22]]</f>
        <v>25437.898654059929</v>
      </c>
      <c r="P389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25437.898654059929</v>
      </c>
      <c r="Q3890" s="40">
        <f>Table1[[#This Row],[Trended Medicare Pricing for all RHCs]]-Table1[[#This Row],[SumOfSFY23 Estimated Payment 6/13/2022]]</f>
        <v>3718.007374515164</v>
      </c>
      <c r="R3890" s="181">
        <f>Table1[[#This Row],[SumOfUnits]]*Table1[[#This Row],[Actuarial Factor 6/13/22]]</f>
        <v>118.92425738223436</v>
      </c>
    </row>
    <row r="3891" spans="1:18" x14ac:dyDescent="0.2">
      <c r="A3891" s="179" t="s">
        <v>161</v>
      </c>
      <c r="B3891" s="179" t="s">
        <v>706</v>
      </c>
      <c r="C3891" s="179" t="s">
        <v>249</v>
      </c>
      <c r="D3891" s="179" t="s">
        <v>2</v>
      </c>
      <c r="E3891" s="179" t="s">
        <v>799</v>
      </c>
      <c r="F3891" s="37">
        <v>25627.08</v>
      </c>
      <c r="G3891" s="179">
        <v>147</v>
      </c>
      <c r="H3891" s="179">
        <v>147</v>
      </c>
      <c r="I3891" s="37">
        <f>Table1[[#This Row],[SumOfPaid]]*Table1[[#This Row],[Actuarial Factor 6/13/22]]</f>
        <v>29163.508346016228</v>
      </c>
      <c r="J3891" s="33">
        <v>1.1379957586278353</v>
      </c>
      <c r="K3891" s="180" t="s">
        <v>256</v>
      </c>
      <c r="L3891" s="180" t="s">
        <v>805</v>
      </c>
      <c r="M3891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91" s="181" t="str">
        <f>IFERROR(IF(Table1[[#This Row],[Medicare Rate in CR]]&gt;0,"Y","N"),"N")</f>
        <v>Y</v>
      </c>
      <c r="O3891" s="40">
        <f>Table1[[#This Row],[Medicare Rate in CR]]*Table1[[#This Row],[SumOfUnits]]*Table1[[#This Row],[Actuarial Factor 6/13/22]]</f>
        <v>35782.342037262613</v>
      </c>
      <c r="P389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35782.342037262613</v>
      </c>
      <c r="Q3891" s="40">
        <f>Table1[[#This Row],[Trended Medicare Pricing for all RHCs]]-Table1[[#This Row],[SumOfSFY23 Estimated Payment 6/13/2022]]</f>
        <v>6618.8336912463856</v>
      </c>
      <c r="R3891" s="181">
        <f>Table1[[#This Row],[SumOfUnits]]*Table1[[#This Row],[Actuarial Factor 6/13/22]]</f>
        <v>167.2853765182918</v>
      </c>
    </row>
    <row r="3892" spans="1:18" x14ac:dyDescent="0.2">
      <c r="A3892" s="179" t="s">
        <v>161</v>
      </c>
      <c r="B3892" s="179" t="s">
        <v>706</v>
      </c>
      <c r="C3892" s="179" t="s">
        <v>249</v>
      </c>
      <c r="D3892" s="179" t="s">
        <v>2</v>
      </c>
      <c r="E3892" s="179" t="s">
        <v>803</v>
      </c>
      <c r="F3892" s="37">
        <v>644.04</v>
      </c>
      <c r="G3892" s="179">
        <v>3</v>
      </c>
      <c r="H3892" s="179">
        <v>3</v>
      </c>
      <c r="I3892" s="37">
        <f>Table1[[#This Row],[SumOfPaid]]*Table1[[#This Row],[Actuarial Factor 6/13/22]]</f>
        <v>686.3937275418109</v>
      </c>
      <c r="J3892" s="33">
        <v>1.0657625730417535</v>
      </c>
      <c r="K3892" s="180" t="s">
        <v>256</v>
      </c>
      <c r="L3892" s="180" t="s">
        <v>805</v>
      </c>
      <c r="M3892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92" s="181" t="str">
        <f>IFERROR(IF(Table1[[#This Row],[Medicare Rate in CR]]&gt;0,"Y","N"),"N")</f>
        <v>Y</v>
      </c>
      <c r="O3892" s="40">
        <f>Table1[[#This Row],[Medicare Rate in CR]]*Table1[[#This Row],[SumOfUnits]]*Table1[[#This Row],[Actuarial Factor 6/13/22]]</f>
        <v>683.89984312089325</v>
      </c>
      <c r="P389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683.89984312089325</v>
      </c>
      <c r="Q3892" s="40">
        <f>Table1[[#This Row],[Trended Medicare Pricing for all RHCs]]-Table1[[#This Row],[SumOfSFY23 Estimated Payment 6/13/2022]]</f>
        <v>-2.4938844209176523</v>
      </c>
      <c r="R3892" s="181">
        <f>Table1[[#This Row],[SumOfUnits]]*Table1[[#This Row],[Actuarial Factor 6/13/22]]</f>
        <v>3.1972877191252604</v>
      </c>
    </row>
    <row r="3893" spans="1:18" x14ac:dyDescent="0.2">
      <c r="A3893" s="179" t="s">
        <v>161</v>
      </c>
      <c r="B3893" s="179" t="s">
        <v>706</v>
      </c>
      <c r="C3893" s="179" t="s">
        <v>249</v>
      </c>
      <c r="D3893" s="179" t="s">
        <v>185</v>
      </c>
      <c r="E3893" s="179" t="s">
        <v>794</v>
      </c>
      <c r="F3893" s="37">
        <v>8290.9799999999977</v>
      </c>
      <c r="G3893" s="179">
        <v>46</v>
      </c>
      <c r="H3893" s="179">
        <v>46</v>
      </c>
      <c r="I3893" s="37">
        <f>Table1[[#This Row],[SumOfPaid]]*Table1[[#This Row],[Actuarial Factor 6/13/22]]</f>
        <v>9033.7469671702802</v>
      </c>
      <c r="J3893" s="33">
        <v>1.0895873548326354</v>
      </c>
      <c r="K3893" s="180" t="s">
        <v>256</v>
      </c>
      <c r="L3893" s="180" t="s">
        <v>805</v>
      </c>
      <c r="M3893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93" s="181" t="str">
        <f>IFERROR(IF(Table1[[#This Row],[Medicare Rate in CR]]&gt;0,"Y","N"),"N")</f>
        <v>Y</v>
      </c>
      <c r="O3893" s="40">
        <f>Table1[[#This Row],[Medicare Rate in CR]]*Table1[[#This Row],[SumOfUnits]]*Table1[[#This Row],[Actuarial Factor 6/13/22]]</f>
        <v>10720.885819140232</v>
      </c>
      <c r="P389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10720.885819140232</v>
      </c>
      <c r="Q3893" s="40">
        <f>Table1[[#This Row],[Trended Medicare Pricing for all RHCs]]-Table1[[#This Row],[SumOfSFY23 Estimated Payment 6/13/2022]]</f>
        <v>1687.1388519699522</v>
      </c>
      <c r="R3893" s="181">
        <f>Table1[[#This Row],[SumOfUnits]]*Table1[[#This Row],[Actuarial Factor 6/13/22]]</f>
        <v>50.121018322301225</v>
      </c>
    </row>
    <row r="3894" spans="1:18" x14ac:dyDescent="0.2">
      <c r="A3894" s="179" t="s">
        <v>161</v>
      </c>
      <c r="B3894" s="179" t="s">
        <v>706</v>
      </c>
      <c r="C3894" s="179" t="s">
        <v>249</v>
      </c>
      <c r="D3894" s="179" t="s">
        <v>185</v>
      </c>
      <c r="E3894" s="179" t="s">
        <v>607</v>
      </c>
      <c r="F3894" s="37">
        <v>690.25</v>
      </c>
      <c r="G3894" s="179">
        <v>4</v>
      </c>
      <c r="H3894" s="179">
        <v>4</v>
      </c>
      <c r="I3894" s="37">
        <f>Table1[[#This Row],[SumOfPaid]]*Table1[[#This Row],[Actuarial Factor 6/13/22]]</f>
        <v>1043.8481603938269</v>
      </c>
      <c r="J3894" s="33">
        <v>1.5122754949566488</v>
      </c>
      <c r="K3894" s="180" t="s">
        <v>256</v>
      </c>
      <c r="L3894" s="180" t="s">
        <v>805</v>
      </c>
      <c r="M3894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94" s="181" t="str">
        <f>IFERROR(IF(Table1[[#This Row],[Medicare Rate in CR]]&gt;0,"Y","N"),"N")</f>
        <v>Y</v>
      </c>
      <c r="O3894" s="40">
        <f>Table1[[#This Row],[Medicare Rate in CR]]*Table1[[#This Row],[SumOfUnits]]*Table1[[#This Row],[Actuarial Factor 6/13/22]]</f>
        <v>1293.9029134849088</v>
      </c>
      <c r="P389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1293.9029134849088</v>
      </c>
      <c r="Q3894" s="40">
        <f>Table1[[#This Row],[Trended Medicare Pricing for all RHCs]]-Table1[[#This Row],[SumOfSFY23 Estimated Payment 6/13/2022]]</f>
        <v>250.05475309108192</v>
      </c>
      <c r="R3894" s="181">
        <f>Table1[[#This Row],[SumOfUnits]]*Table1[[#This Row],[Actuarial Factor 6/13/22]]</f>
        <v>6.0491019798265953</v>
      </c>
    </row>
    <row r="3895" spans="1:18" x14ac:dyDescent="0.2">
      <c r="A3895" s="179" t="s">
        <v>161</v>
      </c>
      <c r="B3895" s="179" t="s">
        <v>706</v>
      </c>
      <c r="C3895" s="179" t="s">
        <v>249</v>
      </c>
      <c r="D3895" s="179" t="s">
        <v>185</v>
      </c>
      <c r="E3895" s="179" t="s">
        <v>797</v>
      </c>
      <c r="F3895" s="37">
        <v>9758.4500000000007</v>
      </c>
      <c r="G3895" s="179">
        <v>73</v>
      </c>
      <c r="H3895" s="179">
        <v>73</v>
      </c>
      <c r="I3895" s="37">
        <f>Table1[[#This Row],[SumOfPaid]]*Table1[[#This Row],[Actuarial Factor 6/13/22]]</f>
        <v>10640.48918261029</v>
      </c>
      <c r="J3895" s="33">
        <v>1.0903872215987467</v>
      </c>
      <c r="K3895" s="180" t="s">
        <v>256</v>
      </c>
      <c r="L3895" s="180" t="s">
        <v>805</v>
      </c>
      <c r="M3895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95" s="181" t="str">
        <f>IFERROR(IF(Table1[[#This Row],[Medicare Rate in CR]]&gt;0,"Y","N"),"N")</f>
        <v>Y</v>
      </c>
      <c r="O3895" s="40">
        <f>Table1[[#This Row],[Medicare Rate in CR]]*Table1[[#This Row],[SumOfUnits]]*Table1[[#This Row],[Actuarial Factor 6/13/22]]</f>
        <v>17026.06934909795</v>
      </c>
      <c r="P389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17026.06934909795</v>
      </c>
      <c r="Q3895" s="40">
        <f>Table1[[#This Row],[Trended Medicare Pricing for all RHCs]]-Table1[[#This Row],[SumOfSFY23 Estimated Payment 6/13/2022]]</f>
        <v>6385.5801664876599</v>
      </c>
      <c r="R3895" s="181">
        <f>Table1[[#This Row],[SumOfUnits]]*Table1[[#This Row],[Actuarial Factor 6/13/22]]</f>
        <v>79.598267176708504</v>
      </c>
    </row>
    <row r="3896" spans="1:18" x14ac:dyDescent="0.2">
      <c r="A3896" s="179" t="s">
        <v>161</v>
      </c>
      <c r="B3896" s="179" t="s">
        <v>706</v>
      </c>
      <c r="C3896" s="179" t="s">
        <v>249</v>
      </c>
      <c r="D3896" s="179" t="s">
        <v>185</v>
      </c>
      <c r="E3896" s="179" t="s">
        <v>796</v>
      </c>
      <c r="F3896" s="37">
        <v>2978.9999999999995</v>
      </c>
      <c r="G3896" s="179">
        <v>18</v>
      </c>
      <c r="H3896" s="179">
        <v>18</v>
      </c>
      <c r="I3896" s="37">
        <f>Table1[[#This Row],[SumOfPaid]]*Table1[[#This Row],[Actuarial Factor 6/13/22]]</f>
        <v>2832.467887751322</v>
      </c>
      <c r="J3896" s="33">
        <v>0.95081164409242114</v>
      </c>
      <c r="K3896" s="180" t="s">
        <v>256</v>
      </c>
      <c r="L3896" s="180" t="s">
        <v>805</v>
      </c>
      <c r="M3896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96" s="181" t="str">
        <f>IFERROR(IF(Table1[[#This Row],[Medicare Rate in CR]]&gt;0,"Y","N"),"N")</f>
        <v>Y</v>
      </c>
      <c r="O3896" s="40">
        <f>Table1[[#This Row],[Medicare Rate in CR]]*Table1[[#This Row],[SumOfUnits]]*Table1[[#This Row],[Actuarial Factor 6/13/22]]</f>
        <v>3660.8149920846399</v>
      </c>
      <c r="P389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3660.8149920846399</v>
      </c>
      <c r="Q3896" s="40">
        <f>Table1[[#This Row],[Trended Medicare Pricing for all RHCs]]-Table1[[#This Row],[SumOfSFY23 Estimated Payment 6/13/2022]]</f>
        <v>828.34710433331793</v>
      </c>
      <c r="R3896" s="181">
        <f>Table1[[#This Row],[SumOfUnits]]*Table1[[#This Row],[Actuarial Factor 6/13/22]]</f>
        <v>17.11460959366358</v>
      </c>
    </row>
    <row r="3897" spans="1:18" x14ac:dyDescent="0.2">
      <c r="A3897" s="179" t="s">
        <v>161</v>
      </c>
      <c r="B3897" s="179" t="s">
        <v>706</v>
      </c>
      <c r="C3897" s="179" t="s">
        <v>249</v>
      </c>
      <c r="D3897" s="179" t="s">
        <v>185</v>
      </c>
      <c r="E3897" s="179" t="s">
        <v>795</v>
      </c>
      <c r="F3897" s="37">
        <v>52436.310000000005</v>
      </c>
      <c r="G3897" s="179">
        <v>315</v>
      </c>
      <c r="H3897" s="179">
        <v>315</v>
      </c>
      <c r="I3897" s="37">
        <f>Table1[[#This Row],[SumOfPaid]]*Table1[[#This Row],[Actuarial Factor 6/13/22]]</f>
        <v>59791.976435540477</v>
      </c>
      <c r="J3897" s="33">
        <v>1.1402781094920766</v>
      </c>
      <c r="K3897" s="180" t="s">
        <v>256</v>
      </c>
      <c r="L3897" s="180" t="s">
        <v>805</v>
      </c>
      <c r="M3897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97" s="181" t="str">
        <f>IFERROR(IF(Table1[[#This Row],[Medicare Rate in CR]]&gt;0,"Y","N"),"N")</f>
        <v>Y</v>
      </c>
      <c r="O3897" s="40">
        <f>Table1[[#This Row],[Medicare Rate in CR]]*Table1[[#This Row],[SumOfUnits]]*Table1[[#This Row],[Actuarial Factor 6/13/22]]</f>
        <v>76830.22860041188</v>
      </c>
      <c r="P389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76830.22860041188</v>
      </c>
      <c r="Q3897" s="40">
        <f>Table1[[#This Row],[Trended Medicare Pricing for all RHCs]]-Table1[[#This Row],[SumOfSFY23 Estimated Payment 6/13/2022]]</f>
        <v>17038.252164871403</v>
      </c>
      <c r="R3897" s="181">
        <f>Table1[[#This Row],[SumOfUnits]]*Table1[[#This Row],[Actuarial Factor 6/13/22]]</f>
        <v>359.18760449000416</v>
      </c>
    </row>
    <row r="3898" spans="1:18" x14ac:dyDescent="0.2">
      <c r="A3898" s="179" t="s">
        <v>161</v>
      </c>
      <c r="B3898" s="179" t="s">
        <v>706</v>
      </c>
      <c r="C3898" s="179" t="s">
        <v>220</v>
      </c>
      <c r="D3898" s="179" t="s">
        <v>184</v>
      </c>
      <c r="E3898" s="179" t="s">
        <v>786</v>
      </c>
      <c r="F3898" s="37">
        <v>217.9</v>
      </c>
      <c r="G3898" s="179">
        <v>1</v>
      </c>
      <c r="H3898" s="179">
        <v>1</v>
      </c>
      <c r="I3898" s="37">
        <f>Table1[[#This Row],[SumOfPaid]]*Table1[[#This Row],[Actuarial Factor 6/13/22]]</f>
        <v>300.43575200079022</v>
      </c>
      <c r="J3898" s="33">
        <v>1.3787781184065637</v>
      </c>
      <c r="K3898" s="180" t="s">
        <v>256</v>
      </c>
      <c r="L3898" s="180" t="s">
        <v>805</v>
      </c>
      <c r="M3898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98" s="181" t="str">
        <f>IFERROR(IF(Table1[[#This Row],[Medicare Rate in CR]]&gt;0,"Y","N"),"N")</f>
        <v>Y</v>
      </c>
      <c r="O3898" s="40">
        <f>Table1[[#This Row],[Medicare Rate in CR]]*Table1[[#This Row],[SumOfUnits]]*Table1[[#This Row],[Actuarial Factor 6/13/22]]</f>
        <v>294.92063952716398</v>
      </c>
      <c r="P389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294.92063952716398</v>
      </c>
      <c r="Q3898" s="40">
        <f>Table1[[#This Row],[Trended Medicare Pricing for all RHCs]]-Table1[[#This Row],[SumOfSFY23 Estimated Payment 6/13/2022]]</f>
        <v>-5.5151124736262318</v>
      </c>
      <c r="R3898" s="181">
        <f>Table1[[#This Row],[SumOfUnits]]*Table1[[#This Row],[Actuarial Factor 6/13/22]]</f>
        <v>1.3787781184065637</v>
      </c>
    </row>
    <row r="3899" spans="1:18" x14ac:dyDescent="0.2">
      <c r="A3899" s="179" t="s">
        <v>161</v>
      </c>
      <c r="B3899" s="179" t="s">
        <v>706</v>
      </c>
      <c r="C3899" s="179" t="s">
        <v>220</v>
      </c>
      <c r="D3899" s="179" t="s">
        <v>2</v>
      </c>
      <c r="E3899" s="179" t="s">
        <v>799</v>
      </c>
      <c r="F3899" s="37">
        <v>432.58000000000004</v>
      </c>
      <c r="G3899" s="179">
        <v>2</v>
      </c>
      <c r="H3899" s="179">
        <v>2</v>
      </c>
      <c r="I3899" s="37">
        <f>Table1[[#This Row],[SumOfPaid]]*Table1[[#This Row],[Actuarial Factor 6/13/22]]</f>
        <v>511.38874878906847</v>
      </c>
      <c r="J3899" s="33">
        <v>1.182183061604948</v>
      </c>
      <c r="K3899" s="180" t="s">
        <v>256</v>
      </c>
      <c r="L3899" s="180" t="s">
        <v>805</v>
      </c>
      <c r="M3899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899" s="181" t="str">
        <f>IFERROR(IF(Table1[[#This Row],[Medicare Rate in CR]]&gt;0,"Y","N"),"N")</f>
        <v>Y</v>
      </c>
      <c r="O3899" s="40">
        <f>Table1[[#This Row],[Medicare Rate in CR]]*Table1[[#This Row],[SumOfUnits]]*Table1[[#This Row],[Actuarial Factor 6/13/22]]</f>
        <v>505.73791375459678</v>
      </c>
      <c r="P389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505.73791375459678</v>
      </c>
      <c r="Q3899" s="40">
        <f>Table1[[#This Row],[Trended Medicare Pricing for all RHCs]]-Table1[[#This Row],[SumOfSFY23 Estimated Payment 6/13/2022]]</f>
        <v>-5.6508350344716973</v>
      </c>
      <c r="R3899" s="181">
        <f>Table1[[#This Row],[SumOfUnits]]*Table1[[#This Row],[Actuarial Factor 6/13/22]]</f>
        <v>2.364366123209896</v>
      </c>
    </row>
    <row r="3900" spans="1:18" x14ac:dyDescent="0.2">
      <c r="A3900" s="179" t="s">
        <v>161</v>
      </c>
      <c r="B3900" s="179" t="s">
        <v>706</v>
      </c>
      <c r="C3900" s="179" t="s">
        <v>220</v>
      </c>
      <c r="D3900" s="179" t="s">
        <v>185</v>
      </c>
      <c r="E3900" s="179" t="s">
        <v>795</v>
      </c>
      <c r="F3900" s="37">
        <v>871.6</v>
      </c>
      <c r="G3900" s="179">
        <v>4</v>
      </c>
      <c r="H3900" s="179">
        <v>4</v>
      </c>
      <c r="I3900" s="37">
        <f>Table1[[#This Row],[SumOfPaid]]*Table1[[#This Row],[Actuarial Factor 6/13/22]]</f>
        <v>1053.8164580387306</v>
      </c>
      <c r="J3900" s="33">
        <v>1.2090597269833991</v>
      </c>
      <c r="K3900" s="180" t="s">
        <v>256</v>
      </c>
      <c r="L3900" s="180" t="s">
        <v>805</v>
      </c>
      <c r="M3900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900" s="181" t="str">
        <f>IFERROR(IF(Table1[[#This Row],[Medicare Rate in CR]]&gt;0,"Y","N"),"N")</f>
        <v>Y</v>
      </c>
      <c r="O3900" s="40">
        <f>Table1[[#This Row],[Medicare Rate in CR]]*Table1[[#This Row],[SumOfUnits]]*Table1[[#This Row],[Actuarial Factor 6/13/22]]</f>
        <v>1034.4715024069963</v>
      </c>
      <c r="P390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1034.4715024069963</v>
      </c>
      <c r="Q3900" s="40">
        <f>Table1[[#This Row],[Trended Medicare Pricing for all RHCs]]-Table1[[#This Row],[SumOfSFY23 Estimated Payment 6/13/2022]]</f>
        <v>-19.344955631734365</v>
      </c>
      <c r="R3900" s="181">
        <f>Table1[[#This Row],[SumOfUnits]]*Table1[[#This Row],[Actuarial Factor 6/13/22]]</f>
        <v>4.8362389079335966</v>
      </c>
    </row>
    <row r="3901" spans="1:18" x14ac:dyDescent="0.2">
      <c r="A3901" s="179" t="s">
        <v>161</v>
      </c>
      <c r="B3901" s="179" t="s">
        <v>706</v>
      </c>
      <c r="C3901" s="179" t="s">
        <v>422</v>
      </c>
      <c r="D3901" s="179" t="s">
        <v>184</v>
      </c>
      <c r="E3901" s="179" t="s">
        <v>786</v>
      </c>
      <c r="F3901" s="37">
        <v>432.58000000000004</v>
      </c>
      <c r="G3901" s="179">
        <v>2</v>
      </c>
      <c r="H3901" s="179">
        <v>2</v>
      </c>
      <c r="I3901" s="37">
        <f>Table1[[#This Row],[SumOfPaid]]*Table1[[#This Row],[Actuarial Factor 6/13/22]]</f>
        <v>675.88576418567584</v>
      </c>
      <c r="J3901" s="33">
        <v>1.5624526427150487</v>
      </c>
      <c r="K3901" s="180" t="s">
        <v>256</v>
      </c>
      <c r="L3901" s="180" t="s">
        <v>805</v>
      </c>
      <c r="M3901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901" s="181" t="str">
        <f>IFERROR(IF(Table1[[#This Row],[Medicare Rate in CR]]&gt;0,"Y","N"),"N")</f>
        <v>Y</v>
      </c>
      <c r="O3901" s="40">
        <f>Table1[[#This Row],[Medicare Rate in CR]]*Table1[[#This Row],[SumOfUnits]]*Table1[[#This Row],[Actuarial Factor 6/13/22]]</f>
        <v>668.41724055349789</v>
      </c>
      <c r="P390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668.41724055349789</v>
      </c>
      <c r="Q3901" s="40">
        <f>Table1[[#This Row],[Trended Medicare Pricing for all RHCs]]-Table1[[#This Row],[SumOfSFY23 Estimated Payment 6/13/2022]]</f>
        <v>-7.4685236321779485</v>
      </c>
      <c r="R3901" s="181">
        <f>Table1[[#This Row],[SumOfUnits]]*Table1[[#This Row],[Actuarial Factor 6/13/22]]</f>
        <v>3.1249052854300974</v>
      </c>
    </row>
    <row r="3902" spans="1:18" x14ac:dyDescent="0.2">
      <c r="A3902" s="179" t="s">
        <v>161</v>
      </c>
      <c r="B3902" s="179" t="s">
        <v>706</v>
      </c>
      <c r="C3902" s="179" t="s">
        <v>422</v>
      </c>
      <c r="D3902" s="179" t="s">
        <v>184</v>
      </c>
      <c r="E3902" s="179" t="s">
        <v>790</v>
      </c>
      <c r="F3902" s="37">
        <v>217.9</v>
      </c>
      <c r="G3902" s="179">
        <v>1</v>
      </c>
      <c r="H3902" s="179">
        <v>1</v>
      </c>
      <c r="I3902" s="37">
        <f>Table1[[#This Row],[SumOfPaid]]*Table1[[#This Row],[Actuarial Factor 6/13/22]]</f>
        <v>458.13437017080122</v>
      </c>
      <c r="J3902" s="33">
        <v>2.1024982568646222</v>
      </c>
      <c r="K3902" s="180" t="s">
        <v>256</v>
      </c>
      <c r="L3902" s="180" t="s">
        <v>805</v>
      </c>
      <c r="M3902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902" s="181" t="str">
        <f>IFERROR(IF(Table1[[#This Row],[Medicare Rate in CR]]&gt;0,"Y","N"),"N")</f>
        <v>Y</v>
      </c>
      <c r="O3902" s="40">
        <f>Table1[[#This Row],[Medicare Rate in CR]]*Table1[[#This Row],[SumOfUnits]]*Table1[[#This Row],[Actuarial Factor 6/13/22]]</f>
        <v>449.72437714334268</v>
      </c>
      <c r="P390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449.72437714334268</v>
      </c>
      <c r="Q3902" s="40">
        <f>Table1[[#This Row],[Trended Medicare Pricing for all RHCs]]-Table1[[#This Row],[SumOfSFY23 Estimated Payment 6/13/2022]]</f>
        <v>-8.4099930274585404</v>
      </c>
      <c r="R3902" s="181">
        <f>Table1[[#This Row],[SumOfUnits]]*Table1[[#This Row],[Actuarial Factor 6/13/22]]</f>
        <v>2.1024982568646222</v>
      </c>
    </row>
    <row r="3903" spans="1:18" x14ac:dyDescent="0.2">
      <c r="A3903" s="179" t="s">
        <v>161</v>
      </c>
      <c r="B3903" s="179" t="s">
        <v>706</v>
      </c>
      <c r="C3903" s="179" t="s">
        <v>422</v>
      </c>
      <c r="D3903" s="179" t="s">
        <v>184</v>
      </c>
      <c r="E3903" s="179" t="s">
        <v>787</v>
      </c>
      <c r="F3903" s="37">
        <v>429.36</v>
      </c>
      <c r="G3903" s="179">
        <v>2</v>
      </c>
      <c r="H3903" s="179">
        <v>2</v>
      </c>
      <c r="I3903" s="37">
        <f>Table1[[#This Row],[SumOfPaid]]*Table1[[#This Row],[Actuarial Factor 6/13/22]]</f>
        <v>597.97894444874157</v>
      </c>
      <c r="J3903" s="33">
        <v>1.3927215959771324</v>
      </c>
      <c r="K3903" s="180" t="s">
        <v>256</v>
      </c>
      <c r="L3903" s="180" t="s">
        <v>805</v>
      </c>
      <c r="M3903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903" s="181" t="str">
        <f>IFERROR(IF(Table1[[#This Row],[Medicare Rate in CR]]&gt;0,"Y","N"),"N")</f>
        <v>Y</v>
      </c>
      <c r="O3903" s="40">
        <f>Table1[[#This Row],[Medicare Rate in CR]]*Table1[[#This Row],[SumOfUnits]]*Table1[[#This Row],[Actuarial Factor 6/13/22]]</f>
        <v>595.8062987590173</v>
      </c>
      <c r="P390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595.8062987590173</v>
      </c>
      <c r="Q3903" s="40">
        <f>Table1[[#This Row],[Trended Medicare Pricing for all RHCs]]-Table1[[#This Row],[SumOfSFY23 Estimated Payment 6/13/2022]]</f>
        <v>-2.172645689724277</v>
      </c>
      <c r="R3903" s="181">
        <f>Table1[[#This Row],[SumOfUnits]]*Table1[[#This Row],[Actuarial Factor 6/13/22]]</f>
        <v>2.7854431919542648</v>
      </c>
    </row>
    <row r="3904" spans="1:18" x14ac:dyDescent="0.2">
      <c r="A3904" s="179" t="s">
        <v>161</v>
      </c>
      <c r="B3904" s="179" t="s">
        <v>706</v>
      </c>
      <c r="C3904" s="179" t="s">
        <v>192</v>
      </c>
      <c r="D3904" s="179" t="s">
        <v>184</v>
      </c>
      <c r="E3904" s="179" t="s">
        <v>787</v>
      </c>
      <c r="F3904" s="37">
        <v>429.36</v>
      </c>
      <c r="G3904" s="179">
        <v>2</v>
      </c>
      <c r="H3904" s="179">
        <v>2</v>
      </c>
      <c r="I3904" s="37">
        <f>Table1[[#This Row],[SumOfPaid]]*Table1[[#This Row],[Actuarial Factor 6/13/22]]</f>
        <v>492.7739620794195</v>
      </c>
      <c r="J3904" s="33">
        <v>1.1476941542747798</v>
      </c>
      <c r="K3904" s="180" t="s">
        <v>256</v>
      </c>
      <c r="L3904" s="180" t="s">
        <v>805</v>
      </c>
      <c r="M3904" s="181">
        <f>IFERROR(INDEX(FreeStand_MedicareCRs!E:E,MATCH(Table1[[#This Row],[Medicare Number]],FreeStand_MedicareCRs!A:A,0)),INDEX(HospitalBased_Mdcr_Rates!G:G,MATCH(Table1[[#This Row],[Medicare Number]],HospitalBased_Mdcr_Rates!E:E,0)))</f>
        <v>213.9</v>
      </c>
      <c r="N3904" s="181" t="str">
        <f>IFERROR(IF(Table1[[#This Row],[Medicare Rate in CR]]&gt;0,"Y","N"),"N")</f>
        <v>Y</v>
      </c>
      <c r="O3904" s="40">
        <f>Table1[[#This Row],[Medicare Rate in CR]]*Table1[[#This Row],[SumOfUnits]]*Table1[[#This Row],[Actuarial Factor 6/13/22]]</f>
        <v>490.98355919875081</v>
      </c>
      <c r="P390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490.98355919875081</v>
      </c>
      <c r="Q3904" s="40">
        <f>Table1[[#This Row],[Trended Medicare Pricing for all RHCs]]-Table1[[#This Row],[SumOfSFY23 Estimated Payment 6/13/2022]]</f>
        <v>-1.7904028806686938</v>
      </c>
      <c r="R3904" s="181">
        <f>Table1[[#This Row],[SumOfUnits]]*Table1[[#This Row],[Actuarial Factor 6/13/22]]</f>
        <v>2.2953883085495597</v>
      </c>
    </row>
    <row r="3905" spans="1:18" x14ac:dyDescent="0.2">
      <c r="A3905" s="179" t="s">
        <v>162</v>
      </c>
      <c r="B3905" s="179" t="s">
        <v>705</v>
      </c>
      <c r="C3905" s="179" t="s">
        <v>421</v>
      </c>
      <c r="D3905" s="179" t="s">
        <v>184</v>
      </c>
      <c r="E3905" s="179" t="s">
        <v>790</v>
      </c>
      <c r="F3905" s="37">
        <v>360.6</v>
      </c>
      <c r="G3905" s="179">
        <v>2</v>
      </c>
      <c r="H3905" s="179">
        <v>2</v>
      </c>
      <c r="I3905" s="37">
        <f>Table1[[#This Row],[SumOfPaid]]*Table1[[#This Row],[Actuarial Factor 6/13/22]]</f>
        <v>724.48754445530699</v>
      </c>
      <c r="J3905" s="33">
        <v>2.0091168731428368</v>
      </c>
      <c r="K3905" s="180" t="s">
        <v>255</v>
      </c>
      <c r="L3905" s="180" t="s">
        <v>805</v>
      </c>
      <c r="M3905" s="181">
        <f>IFERROR(INDEX(FreeStand_MedicareCRs!E:E,MATCH(Table1[[#This Row],[Medicare Number]],FreeStand_MedicareCRs!A:A,0)),INDEX(HospitalBased_Mdcr_Rates!G:G,MATCH(Table1[[#This Row],[Medicare Number]],HospitalBased_Mdcr_Rates!E:E,0)))</f>
        <v>204.75</v>
      </c>
      <c r="N3905" s="181" t="str">
        <f>IFERROR(IF(Table1[[#This Row],[Medicare Rate in CR]]&gt;0,"Y","N"),"N")</f>
        <v>Y</v>
      </c>
      <c r="O3905" s="40">
        <f>Table1[[#This Row],[Medicare Rate in CR]]*Table1[[#This Row],[SumOfUnits]]*Table1[[#This Row],[Actuarial Factor 6/13/22]]</f>
        <v>822.73335955199173</v>
      </c>
      <c r="P390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822.73335955199173</v>
      </c>
      <c r="Q3905" s="40">
        <f>Table1[[#This Row],[Trended Medicare Pricing for all RHCs]]-Table1[[#This Row],[SumOfSFY23 Estimated Payment 6/13/2022]]</f>
        <v>98.245815096684737</v>
      </c>
      <c r="R3905" s="181">
        <f>Table1[[#This Row],[SumOfUnits]]*Table1[[#This Row],[Actuarial Factor 6/13/22]]</f>
        <v>4.0182337462856736</v>
      </c>
    </row>
    <row r="3906" spans="1:18" x14ac:dyDescent="0.2">
      <c r="A3906" s="179" t="s">
        <v>162</v>
      </c>
      <c r="B3906" s="179" t="s">
        <v>705</v>
      </c>
      <c r="C3906" s="179" t="s">
        <v>421</v>
      </c>
      <c r="D3906" s="179" t="s">
        <v>185</v>
      </c>
      <c r="E3906" s="179" t="s">
        <v>795</v>
      </c>
      <c r="F3906" s="37">
        <v>181.64</v>
      </c>
      <c r="G3906" s="179">
        <v>1</v>
      </c>
      <c r="H3906" s="179">
        <v>1</v>
      </c>
      <c r="I3906" s="37">
        <f>Table1[[#This Row],[SumOfPaid]]*Table1[[#This Row],[Actuarial Factor 6/13/22]]</f>
        <v>210.2156910112306</v>
      </c>
      <c r="J3906" s="33">
        <v>1.1573204746269028</v>
      </c>
      <c r="K3906" s="180" t="s">
        <v>255</v>
      </c>
      <c r="L3906" s="180" t="s">
        <v>805</v>
      </c>
      <c r="M3906" s="181">
        <f>IFERROR(INDEX(FreeStand_MedicareCRs!E:E,MATCH(Table1[[#This Row],[Medicare Number]],FreeStand_MedicareCRs!A:A,0)),INDEX(HospitalBased_Mdcr_Rates!G:G,MATCH(Table1[[#This Row],[Medicare Number]],HospitalBased_Mdcr_Rates!E:E,0)))</f>
        <v>204.75</v>
      </c>
      <c r="N3906" s="181" t="str">
        <f>IFERROR(IF(Table1[[#This Row],[Medicare Rate in CR]]&gt;0,"Y","N"),"N")</f>
        <v>Y</v>
      </c>
      <c r="O3906" s="40">
        <f>Table1[[#This Row],[Medicare Rate in CR]]*Table1[[#This Row],[SumOfUnits]]*Table1[[#This Row],[Actuarial Factor 6/13/22]]</f>
        <v>236.96136717985834</v>
      </c>
      <c r="P390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236.96136717985834</v>
      </c>
      <c r="Q3906" s="40">
        <f>Table1[[#This Row],[Trended Medicare Pricing for all RHCs]]-Table1[[#This Row],[SumOfSFY23 Estimated Payment 6/13/2022]]</f>
        <v>26.745676168627739</v>
      </c>
      <c r="R3906" s="181">
        <f>Table1[[#This Row],[SumOfUnits]]*Table1[[#This Row],[Actuarial Factor 6/13/22]]</f>
        <v>1.1573204746269028</v>
      </c>
    </row>
    <row r="3907" spans="1:18" x14ac:dyDescent="0.2">
      <c r="A3907" s="179" t="s">
        <v>162</v>
      </c>
      <c r="B3907" s="179" t="s">
        <v>705</v>
      </c>
      <c r="C3907" s="179" t="s">
        <v>381</v>
      </c>
      <c r="D3907" s="179" t="s">
        <v>185</v>
      </c>
      <c r="E3907" s="179" t="s">
        <v>795</v>
      </c>
      <c r="F3907" s="37">
        <v>363.28</v>
      </c>
      <c r="G3907" s="179">
        <v>2</v>
      </c>
      <c r="H3907" s="179">
        <v>2</v>
      </c>
      <c r="I3907" s="37">
        <f>Table1[[#This Row],[SumOfPaid]]*Table1[[#This Row],[Actuarial Factor 6/13/22]]</f>
        <v>436.97949541893541</v>
      </c>
      <c r="J3907" s="33">
        <v>1.2028724273809057</v>
      </c>
      <c r="K3907" s="180" t="s">
        <v>255</v>
      </c>
      <c r="L3907" s="180" t="s">
        <v>805</v>
      </c>
      <c r="M3907" s="181">
        <f>IFERROR(INDEX(FreeStand_MedicareCRs!E:E,MATCH(Table1[[#This Row],[Medicare Number]],FreeStand_MedicareCRs!A:A,0)),INDEX(HospitalBased_Mdcr_Rates!G:G,MATCH(Table1[[#This Row],[Medicare Number]],HospitalBased_Mdcr_Rates!E:E,0)))</f>
        <v>204.75</v>
      </c>
      <c r="N3907" s="181" t="str">
        <f>IFERROR(IF(Table1[[#This Row],[Medicare Rate in CR]]&gt;0,"Y","N"),"N")</f>
        <v>Y</v>
      </c>
      <c r="O3907" s="40">
        <f>Table1[[#This Row],[Medicare Rate in CR]]*Table1[[#This Row],[SumOfUnits]]*Table1[[#This Row],[Actuarial Factor 6/13/22]]</f>
        <v>492.57625901248088</v>
      </c>
      <c r="P390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492.57625901248088</v>
      </c>
      <c r="Q3907" s="40">
        <f>Table1[[#This Row],[Trended Medicare Pricing for all RHCs]]-Table1[[#This Row],[SumOfSFY23 Estimated Payment 6/13/2022]]</f>
        <v>55.596763593545461</v>
      </c>
      <c r="R3907" s="181">
        <f>Table1[[#This Row],[SumOfUnits]]*Table1[[#This Row],[Actuarial Factor 6/13/22]]</f>
        <v>2.4057448547618114</v>
      </c>
    </row>
    <row r="3908" spans="1:18" x14ac:dyDescent="0.2">
      <c r="A3908" s="179" t="s">
        <v>162</v>
      </c>
      <c r="B3908" s="179" t="s">
        <v>705</v>
      </c>
      <c r="C3908" s="179" t="s">
        <v>249</v>
      </c>
      <c r="D3908" s="179" t="s">
        <v>184</v>
      </c>
      <c r="E3908" s="179" t="s">
        <v>786</v>
      </c>
      <c r="F3908" s="37">
        <v>4159.6499999999996</v>
      </c>
      <c r="G3908" s="179">
        <v>26</v>
      </c>
      <c r="H3908" s="179">
        <v>26</v>
      </c>
      <c r="I3908" s="37">
        <f>Table1[[#This Row],[SumOfPaid]]*Table1[[#This Row],[Actuarial Factor 6/13/22]]</f>
        <v>6331.7276252291886</v>
      </c>
      <c r="J3908" s="33">
        <v>1.5221779777695694</v>
      </c>
      <c r="K3908" s="180" t="s">
        <v>255</v>
      </c>
      <c r="L3908" s="180" t="s">
        <v>805</v>
      </c>
      <c r="M3908" s="181">
        <f>IFERROR(INDEX(FreeStand_MedicareCRs!E:E,MATCH(Table1[[#This Row],[Medicare Number]],FreeStand_MedicareCRs!A:A,0)),INDEX(HospitalBased_Mdcr_Rates!G:G,MATCH(Table1[[#This Row],[Medicare Number]],HospitalBased_Mdcr_Rates!E:E,0)))</f>
        <v>204.75</v>
      </c>
      <c r="N3908" s="181" t="str">
        <f>IFERROR(IF(Table1[[#This Row],[Medicare Rate in CR]]&gt;0,"Y","N"),"N")</f>
        <v>Y</v>
      </c>
      <c r="O3908" s="40">
        <f>Table1[[#This Row],[Medicare Rate in CR]]*Table1[[#This Row],[SumOfUnits]]*Table1[[#This Row],[Actuarial Factor 6/13/22]]</f>
        <v>8103.3144646563032</v>
      </c>
      <c r="P390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8103.3144646563032</v>
      </c>
      <c r="Q3908" s="40">
        <f>Table1[[#This Row],[Trended Medicare Pricing for all RHCs]]-Table1[[#This Row],[SumOfSFY23 Estimated Payment 6/13/2022]]</f>
        <v>1771.5868394271147</v>
      </c>
      <c r="R3908" s="181">
        <f>Table1[[#This Row],[SumOfUnits]]*Table1[[#This Row],[Actuarial Factor 6/13/22]]</f>
        <v>39.576627422008805</v>
      </c>
    </row>
    <row r="3909" spans="1:18" x14ac:dyDescent="0.2">
      <c r="A3909" s="179" t="s">
        <v>162</v>
      </c>
      <c r="B3909" s="179" t="s">
        <v>705</v>
      </c>
      <c r="C3909" s="179" t="s">
        <v>249</v>
      </c>
      <c r="D3909" s="179" t="s">
        <v>184</v>
      </c>
      <c r="E3909" s="179" t="s">
        <v>790</v>
      </c>
      <c r="F3909" s="37">
        <v>6509.5599999999995</v>
      </c>
      <c r="G3909" s="179">
        <v>36</v>
      </c>
      <c r="H3909" s="179">
        <v>36</v>
      </c>
      <c r="I3909" s="37">
        <f>Table1[[#This Row],[SumOfPaid]]*Table1[[#This Row],[Actuarial Factor 6/13/22]]</f>
        <v>14562.897466362123</v>
      </c>
      <c r="J3909" s="33">
        <v>2.2371554246926251</v>
      </c>
      <c r="K3909" s="180" t="s">
        <v>255</v>
      </c>
      <c r="L3909" s="180" t="s">
        <v>805</v>
      </c>
      <c r="M3909" s="181">
        <f>IFERROR(INDEX(FreeStand_MedicareCRs!E:E,MATCH(Table1[[#This Row],[Medicare Number]],FreeStand_MedicareCRs!A:A,0)),INDEX(HospitalBased_Mdcr_Rates!G:G,MATCH(Table1[[#This Row],[Medicare Number]],HospitalBased_Mdcr_Rates!E:E,0)))</f>
        <v>204.75</v>
      </c>
      <c r="N3909" s="181" t="str">
        <f>IFERROR(IF(Table1[[#This Row],[Medicare Rate in CR]]&gt;0,"Y","N"),"N")</f>
        <v>Y</v>
      </c>
      <c r="O3909" s="40">
        <f>Table1[[#This Row],[Medicare Rate in CR]]*Table1[[#This Row],[SumOfUnits]]*Table1[[#This Row],[Actuarial Factor 6/13/22]]</f>
        <v>16490.072635409339</v>
      </c>
      <c r="P390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16490.072635409339</v>
      </c>
      <c r="Q3909" s="40">
        <f>Table1[[#This Row],[Trended Medicare Pricing for all RHCs]]-Table1[[#This Row],[SumOfSFY23 Estimated Payment 6/13/2022]]</f>
        <v>1927.1751690472156</v>
      </c>
      <c r="R3909" s="181">
        <f>Table1[[#This Row],[SumOfUnits]]*Table1[[#This Row],[Actuarial Factor 6/13/22]]</f>
        <v>80.537595288934497</v>
      </c>
    </row>
    <row r="3910" spans="1:18" x14ac:dyDescent="0.2">
      <c r="A3910" s="179" t="s">
        <v>162</v>
      </c>
      <c r="B3910" s="179" t="s">
        <v>705</v>
      </c>
      <c r="C3910" s="179" t="s">
        <v>249</v>
      </c>
      <c r="D3910" s="179" t="s">
        <v>184</v>
      </c>
      <c r="E3910" s="179" t="s">
        <v>789</v>
      </c>
      <c r="F3910" s="37">
        <v>10358.31</v>
      </c>
      <c r="G3910" s="179">
        <v>60</v>
      </c>
      <c r="H3910" s="179">
        <v>60</v>
      </c>
      <c r="I3910" s="37">
        <f>Table1[[#This Row],[SumOfPaid]]*Table1[[#This Row],[Actuarial Factor 6/13/22]]</f>
        <v>16075.819421571676</v>
      </c>
      <c r="J3910" s="33">
        <v>1.551973190759079</v>
      </c>
      <c r="K3910" s="180" t="s">
        <v>255</v>
      </c>
      <c r="L3910" s="180" t="s">
        <v>805</v>
      </c>
      <c r="M3910" s="181">
        <f>IFERROR(INDEX(FreeStand_MedicareCRs!E:E,MATCH(Table1[[#This Row],[Medicare Number]],FreeStand_MedicareCRs!A:A,0)),INDEX(HospitalBased_Mdcr_Rates!G:G,MATCH(Table1[[#This Row],[Medicare Number]],HospitalBased_Mdcr_Rates!E:E,0)))</f>
        <v>204.75</v>
      </c>
      <c r="N3910" s="181" t="str">
        <f>IFERROR(IF(Table1[[#This Row],[Medicare Rate in CR]]&gt;0,"Y","N"),"N")</f>
        <v>Y</v>
      </c>
      <c r="O3910" s="40">
        <f>Table1[[#This Row],[Medicare Rate in CR]]*Table1[[#This Row],[SumOfUnits]]*Table1[[#This Row],[Actuarial Factor 6/13/22]]</f>
        <v>19065.990648475286</v>
      </c>
      <c r="P391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19065.990648475286</v>
      </c>
      <c r="Q3910" s="40">
        <f>Table1[[#This Row],[Trended Medicare Pricing for all RHCs]]-Table1[[#This Row],[SumOfSFY23 Estimated Payment 6/13/2022]]</f>
        <v>2990.1712269036107</v>
      </c>
      <c r="R3910" s="181">
        <f>Table1[[#This Row],[SumOfUnits]]*Table1[[#This Row],[Actuarial Factor 6/13/22]]</f>
        <v>93.118391445544745</v>
      </c>
    </row>
    <row r="3911" spans="1:18" x14ac:dyDescent="0.2">
      <c r="A3911" s="179" t="s">
        <v>162</v>
      </c>
      <c r="B3911" s="179" t="s">
        <v>705</v>
      </c>
      <c r="C3911" s="179" t="s">
        <v>249</v>
      </c>
      <c r="D3911" s="179" t="s">
        <v>184</v>
      </c>
      <c r="E3911" s="179" t="s">
        <v>788</v>
      </c>
      <c r="F3911" s="37">
        <v>11589.65</v>
      </c>
      <c r="G3911" s="179">
        <v>65</v>
      </c>
      <c r="H3911" s="179">
        <v>65</v>
      </c>
      <c r="I3911" s="37">
        <f>Table1[[#This Row],[SumOfPaid]]*Table1[[#This Row],[Actuarial Factor 6/13/22]]</f>
        <v>23345.268723592435</v>
      </c>
      <c r="J3911" s="33">
        <v>2.0143204258620782</v>
      </c>
      <c r="K3911" s="180" t="s">
        <v>255</v>
      </c>
      <c r="L3911" s="180" t="s">
        <v>805</v>
      </c>
      <c r="M3911" s="181">
        <f>IFERROR(INDEX(FreeStand_MedicareCRs!E:E,MATCH(Table1[[#This Row],[Medicare Number]],FreeStand_MedicareCRs!A:A,0)),INDEX(HospitalBased_Mdcr_Rates!G:G,MATCH(Table1[[#This Row],[Medicare Number]],HospitalBased_Mdcr_Rates!E:E,0)))</f>
        <v>204.75</v>
      </c>
      <c r="N3911" s="181" t="str">
        <f>IFERROR(IF(Table1[[#This Row],[Medicare Rate in CR]]&gt;0,"Y","N"),"N")</f>
        <v>Y</v>
      </c>
      <c r="O3911" s="40">
        <f>Table1[[#This Row],[Medicare Rate in CR]]*Table1[[#This Row],[SumOfUnits]]*Table1[[#This Row],[Actuarial Factor 6/13/22]]</f>
        <v>26808.086967691932</v>
      </c>
      <c r="P391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26808.086967691932</v>
      </c>
      <c r="Q3911" s="40">
        <f>Table1[[#This Row],[Trended Medicare Pricing for all RHCs]]-Table1[[#This Row],[SumOfSFY23 Estimated Payment 6/13/2022]]</f>
        <v>3462.818244099497</v>
      </c>
      <c r="R3911" s="181">
        <f>Table1[[#This Row],[SumOfUnits]]*Table1[[#This Row],[Actuarial Factor 6/13/22]]</f>
        <v>130.93082768103508</v>
      </c>
    </row>
    <row r="3912" spans="1:18" x14ac:dyDescent="0.2">
      <c r="A3912" s="179" t="s">
        <v>162</v>
      </c>
      <c r="B3912" s="179" t="s">
        <v>705</v>
      </c>
      <c r="C3912" s="179" t="s">
        <v>249</v>
      </c>
      <c r="D3912" s="179" t="s">
        <v>184</v>
      </c>
      <c r="E3912" s="179" t="s">
        <v>787</v>
      </c>
      <c r="F3912" s="37">
        <v>1081.8</v>
      </c>
      <c r="G3912" s="179">
        <v>6</v>
      </c>
      <c r="H3912" s="179">
        <v>6</v>
      </c>
      <c r="I3912" s="37">
        <f>Table1[[#This Row],[SumOfPaid]]*Table1[[#This Row],[Actuarial Factor 6/13/22]]</f>
        <v>1351.8454353061845</v>
      </c>
      <c r="J3912" s="33">
        <v>1.2496260263506975</v>
      </c>
      <c r="K3912" s="180" t="s">
        <v>255</v>
      </c>
      <c r="L3912" s="180" t="s">
        <v>805</v>
      </c>
      <c r="M3912" s="181">
        <f>IFERROR(INDEX(FreeStand_MedicareCRs!E:E,MATCH(Table1[[#This Row],[Medicare Number]],FreeStand_MedicareCRs!A:A,0)),INDEX(HospitalBased_Mdcr_Rates!G:G,MATCH(Table1[[#This Row],[Medicare Number]],HospitalBased_Mdcr_Rates!E:E,0)))</f>
        <v>204.75</v>
      </c>
      <c r="N3912" s="181" t="str">
        <f>IFERROR(IF(Table1[[#This Row],[Medicare Rate in CR]]&gt;0,"Y","N"),"N")</f>
        <v>Y</v>
      </c>
      <c r="O3912" s="40">
        <f>Table1[[#This Row],[Medicare Rate in CR]]*Table1[[#This Row],[SumOfUnits]]*Table1[[#This Row],[Actuarial Factor 6/13/22]]</f>
        <v>1535.1655733718319</v>
      </c>
      <c r="P391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1535.1655733718319</v>
      </c>
      <c r="Q3912" s="40">
        <f>Table1[[#This Row],[Trended Medicare Pricing for all RHCs]]-Table1[[#This Row],[SumOfSFY23 Estimated Payment 6/13/2022]]</f>
        <v>183.32013806564737</v>
      </c>
      <c r="R3912" s="181">
        <f>Table1[[#This Row],[SumOfUnits]]*Table1[[#This Row],[Actuarial Factor 6/13/22]]</f>
        <v>7.4977561581041847</v>
      </c>
    </row>
    <row r="3913" spans="1:18" x14ac:dyDescent="0.2">
      <c r="A3913" s="179" t="s">
        <v>162</v>
      </c>
      <c r="B3913" s="179" t="s">
        <v>705</v>
      </c>
      <c r="C3913" s="179" t="s">
        <v>249</v>
      </c>
      <c r="D3913" s="179" t="s">
        <v>2</v>
      </c>
      <c r="E3913" s="179" t="s">
        <v>798</v>
      </c>
      <c r="F3913" s="37">
        <v>1126.78</v>
      </c>
      <c r="G3913" s="179">
        <v>7</v>
      </c>
      <c r="H3913" s="179">
        <v>7</v>
      </c>
      <c r="I3913" s="37">
        <f>Table1[[#This Row],[SumOfPaid]]*Table1[[#This Row],[Actuarial Factor 6/13/22]]</f>
        <v>1634.1643260140736</v>
      </c>
      <c r="J3913" s="33">
        <v>1.4502958217345654</v>
      </c>
      <c r="K3913" s="180" t="s">
        <v>255</v>
      </c>
      <c r="L3913" s="180" t="s">
        <v>805</v>
      </c>
      <c r="M3913" s="181">
        <f>IFERROR(INDEX(FreeStand_MedicareCRs!E:E,MATCH(Table1[[#This Row],[Medicare Number]],FreeStand_MedicareCRs!A:A,0)),INDEX(HospitalBased_Mdcr_Rates!G:G,MATCH(Table1[[#This Row],[Medicare Number]],HospitalBased_Mdcr_Rates!E:E,0)))</f>
        <v>204.75</v>
      </c>
      <c r="N3913" s="181" t="str">
        <f>IFERROR(IF(Table1[[#This Row],[Medicare Rate in CR]]&gt;0,"Y","N"),"N")</f>
        <v>Y</v>
      </c>
      <c r="O3913" s="40">
        <f>Table1[[#This Row],[Medicare Rate in CR]]*Table1[[#This Row],[SumOfUnits]]*Table1[[#This Row],[Actuarial Factor 6/13/22]]</f>
        <v>2078.636486501066</v>
      </c>
      <c r="P391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2078.636486501066</v>
      </c>
      <c r="Q3913" s="40">
        <f>Table1[[#This Row],[Trended Medicare Pricing for all RHCs]]-Table1[[#This Row],[SumOfSFY23 Estimated Payment 6/13/2022]]</f>
        <v>444.47216048699238</v>
      </c>
      <c r="R3913" s="181">
        <f>Table1[[#This Row],[SumOfUnits]]*Table1[[#This Row],[Actuarial Factor 6/13/22]]</f>
        <v>10.152070752141958</v>
      </c>
    </row>
    <row r="3914" spans="1:18" x14ac:dyDescent="0.2">
      <c r="A3914" s="179" t="s">
        <v>162</v>
      </c>
      <c r="B3914" s="179" t="s">
        <v>705</v>
      </c>
      <c r="C3914" s="179" t="s">
        <v>249</v>
      </c>
      <c r="D3914" s="179" t="s">
        <v>2</v>
      </c>
      <c r="E3914" s="179" t="s">
        <v>799</v>
      </c>
      <c r="F3914" s="37">
        <v>2355.9599999999996</v>
      </c>
      <c r="G3914" s="179">
        <v>13</v>
      </c>
      <c r="H3914" s="179">
        <v>13</v>
      </c>
      <c r="I3914" s="37">
        <f>Table1[[#This Row],[SumOfPaid]]*Table1[[#This Row],[Actuarial Factor 6/13/22]]</f>
        <v>2681.0724874968346</v>
      </c>
      <c r="J3914" s="33">
        <v>1.1379957586278353</v>
      </c>
      <c r="K3914" s="180" t="s">
        <v>255</v>
      </c>
      <c r="L3914" s="180" t="s">
        <v>805</v>
      </c>
      <c r="M3914" s="181">
        <f>IFERROR(INDEX(FreeStand_MedicareCRs!E:E,MATCH(Table1[[#This Row],[Medicare Number]],FreeStand_MedicareCRs!A:A,0)),INDEX(HospitalBased_Mdcr_Rates!G:G,MATCH(Table1[[#This Row],[Medicare Number]],HospitalBased_Mdcr_Rates!E:E,0)))</f>
        <v>204.75</v>
      </c>
      <c r="N3914" s="181" t="str">
        <f>IFERROR(IF(Table1[[#This Row],[Medicare Rate in CR]]&gt;0,"Y","N"),"N")</f>
        <v>Y</v>
      </c>
      <c r="O3914" s="40">
        <f>Table1[[#This Row],[Medicare Rate in CR]]*Table1[[#This Row],[SumOfUnits]]*Table1[[#This Row],[Actuarial Factor 6/13/22]]</f>
        <v>3029.0602105276407</v>
      </c>
      <c r="P391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3029.0602105276407</v>
      </c>
      <c r="Q3914" s="40">
        <f>Table1[[#This Row],[Trended Medicare Pricing for all RHCs]]-Table1[[#This Row],[SumOfSFY23 Estimated Payment 6/13/2022]]</f>
        <v>347.98772303080614</v>
      </c>
      <c r="R3914" s="181">
        <f>Table1[[#This Row],[SumOfUnits]]*Table1[[#This Row],[Actuarial Factor 6/13/22]]</f>
        <v>14.793944862161858</v>
      </c>
    </row>
    <row r="3915" spans="1:18" x14ac:dyDescent="0.2">
      <c r="A3915" s="179" t="s">
        <v>162</v>
      </c>
      <c r="B3915" s="179" t="s">
        <v>705</v>
      </c>
      <c r="C3915" s="179" t="s">
        <v>249</v>
      </c>
      <c r="D3915" s="179" t="s">
        <v>185</v>
      </c>
      <c r="E3915" s="179" t="s">
        <v>794</v>
      </c>
      <c r="F3915" s="37">
        <v>3077.16</v>
      </c>
      <c r="G3915" s="179">
        <v>17</v>
      </c>
      <c r="H3915" s="179">
        <v>17</v>
      </c>
      <c r="I3915" s="37">
        <f>Table1[[#This Row],[SumOfPaid]]*Table1[[#This Row],[Actuarial Factor 6/13/22]]</f>
        <v>3352.834624796792</v>
      </c>
      <c r="J3915" s="33">
        <v>1.0895873548326354</v>
      </c>
      <c r="K3915" s="180" t="s">
        <v>255</v>
      </c>
      <c r="L3915" s="180" t="s">
        <v>805</v>
      </c>
      <c r="M3915" s="181">
        <f>IFERROR(INDEX(FreeStand_MedicareCRs!E:E,MATCH(Table1[[#This Row],[Medicare Number]],FreeStand_MedicareCRs!A:A,0)),INDEX(HospitalBased_Mdcr_Rates!G:G,MATCH(Table1[[#This Row],[Medicare Number]],HospitalBased_Mdcr_Rates!E:E,0)))</f>
        <v>204.75</v>
      </c>
      <c r="N3915" s="181" t="str">
        <f>IFERROR(IF(Table1[[#This Row],[Medicare Rate in CR]]&gt;0,"Y","N"),"N")</f>
        <v>Y</v>
      </c>
      <c r="O3915" s="40">
        <f>Table1[[#This Row],[Medicare Rate in CR]]*Table1[[#This Row],[SumOfUnits]]*Table1[[#This Row],[Actuarial Factor 6/13/22]]</f>
        <v>3792.5811853336954</v>
      </c>
      <c r="P391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3792.5811853336954</v>
      </c>
      <c r="Q3915" s="40">
        <f>Table1[[#This Row],[Trended Medicare Pricing for all RHCs]]-Table1[[#This Row],[SumOfSFY23 Estimated Payment 6/13/2022]]</f>
        <v>439.74656053690342</v>
      </c>
      <c r="R3915" s="181">
        <f>Table1[[#This Row],[SumOfUnits]]*Table1[[#This Row],[Actuarial Factor 6/13/22]]</f>
        <v>18.5229850321548</v>
      </c>
    </row>
    <row r="3916" spans="1:18" x14ac:dyDescent="0.2">
      <c r="A3916" s="179" t="s">
        <v>162</v>
      </c>
      <c r="B3916" s="179" t="s">
        <v>705</v>
      </c>
      <c r="C3916" s="179" t="s">
        <v>249</v>
      </c>
      <c r="D3916" s="179" t="s">
        <v>185</v>
      </c>
      <c r="E3916" s="179" t="s">
        <v>607</v>
      </c>
      <c r="F3916" s="37">
        <v>1979.2800000000002</v>
      </c>
      <c r="G3916" s="179">
        <v>11</v>
      </c>
      <c r="H3916" s="179">
        <v>11</v>
      </c>
      <c r="I3916" s="37">
        <f>Table1[[#This Row],[SumOfPaid]]*Table1[[#This Row],[Actuarial Factor 6/13/22]]</f>
        <v>2993.2166416577961</v>
      </c>
      <c r="J3916" s="33">
        <v>1.5122754949566488</v>
      </c>
      <c r="K3916" s="180" t="s">
        <v>255</v>
      </c>
      <c r="L3916" s="180" t="s">
        <v>805</v>
      </c>
      <c r="M3916" s="181">
        <f>IFERROR(INDEX(FreeStand_MedicareCRs!E:E,MATCH(Table1[[#This Row],[Medicare Number]],FreeStand_MedicareCRs!A:A,0)),INDEX(HospitalBased_Mdcr_Rates!G:G,MATCH(Table1[[#This Row],[Medicare Number]],HospitalBased_Mdcr_Rates!E:E,0)))</f>
        <v>204.75</v>
      </c>
      <c r="N3916" s="181" t="str">
        <f>IFERROR(IF(Table1[[#This Row],[Medicare Rate in CR]]&gt;0,"Y","N"),"N")</f>
        <v>Y</v>
      </c>
      <c r="O3916" s="40">
        <f>Table1[[#This Row],[Medicare Rate in CR]]*Table1[[#This Row],[SumOfUnits]]*Table1[[#This Row],[Actuarial Factor 6/13/22]]</f>
        <v>3406.0224835161125</v>
      </c>
      <c r="P391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3406.0224835161125</v>
      </c>
      <c r="Q3916" s="40">
        <f>Table1[[#This Row],[Trended Medicare Pricing for all RHCs]]-Table1[[#This Row],[SumOfSFY23 Estimated Payment 6/13/2022]]</f>
        <v>412.8058418583164</v>
      </c>
      <c r="R3916" s="181">
        <f>Table1[[#This Row],[SumOfUnits]]*Table1[[#This Row],[Actuarial Factor 6/13/22]]</f>
        <v>16.635030444523139</v>
      </c>
    </row>
    <row r="3917" spans="1:18" x14ac:dyDescent="0.2">
      <c r="A3917" s="179" t="s">
        <v>162</v>
      </c>
      <c r="B3917" s="179" t="s">
        <v>705</v>
      </c>
      <c r="C3917" s="179" t="s">
        <v>249</v>
      </c>
      <c r="D3917" s="179" t="s">
        <v>185</v>
      </c>
      <c r="E3917" s="179" t="s">
        <v>797</v>
      </c>
      <c r="F3917" s="37">
        <v>3443.1200000000003</v>
      </c>
      <c r="G3917" s="179">
        <v>19</v>
      </c>
      <c r="H3917" s="179">
        <v>19</v>
      </c>
      <c r="I3917" s="37">
        <f>Table1[[#This Row],[SumOfPaid]]*Table1[[#This Row],[Actuarial Factor 6/13/22]]</f>
        <v>3754.3340504310772</v>
      </c>
      <c r="J3917" s="33">
        <v>1.0903872215987467</v>
      </c>
      <c r="K3917" s="180" t="s">
        <v>255</v>
      </c>
      <c r="L3917" s="180" t="s">
        <v>805</v>
      </c>
      <c r="M3917" s="181">
        <f>IFERROR(INDEX(FreeStand_MedicareCRs!E:E,MATCH(Table1[[#This Row],[Medicare Number]],FreeStand_MedicareCRs!A:A,0)),INDEX(HospitalBased_Mdcr_Rates!G:G,MATCH(Table1[[#This Row],[Medicare Number]],HospitalBased_Mdcr_Rates!E:E,0)))</f>
        <v>204.75</v>
      </c>
      <c r="N3917" s="181" t="str">
        <f>IFERROR(IF(Table1[[#This Row],[Medicare Rate in CR]]&gt;0,"Y","N"),"N")</f>
        <v>Y</v>
      </c>
      <c r="O3917" s="40">
        <f>Table1[[#This Row],[Medicare Rate in CR]]*Table1[[#This Row],[SumOfUnits]]*Table1[[#This Row],[Actuarial Factor 6/13/22]]</f>
        <v>4241.8788888245244</v>
      </c>
      <c r="P391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4241.8788888245244</v>
      </c>
      <c r="Q3917" s="40">
        <f>Table1[[#This Row],[Trended Medicare Pricing for all RHCs]]-Table1[[#This Row],[SumOfSFY23 Estimated Payment 6/13/2022]]</f>
        <v>487.54483839344721</v>
      </c>
      <c r="R3917" s="181">
        <f>Table1[[#This Row],[SumOfUnits]]*Table1[[#This Row],[Actuarial Factor 6/13/22]]</f>
        <v>20.717357210376186</v>
      </c>
    </row>
    <row r="3918" spans="1:18" x14ac:dyDescent="0.2">
      <c r="A3918" s="179" t="s">
        <v>162</v>
      </c>
      <c r="B3918" s="179" t="s">
        <v>705</v>
      </c>
      <c r="C3918" s="179" t="s">
        <v>249</v>
      </c>
      <c r="D3918" s="179" t="s">
        <v>185</v>
      </c>
      <c r="E3918" s="179" t="s">
        <v>795</v>
      </c>
      <c r="F3918" s="37">
        <v>19817.7</v>
      </c>
      <c r="G3918" s="179">
        <v>111</v>
      </c>
      <c r="H3918" s="179">
        <v>111</v>
      </c>
      <c r="I3918" s="37">
        <f>Table1[[#This Row],[SumOfPaid]]*Table1[[#This Row],[Actuarial Factor 6/13/22]]</f>
        <v>22597.689490481127</v>
      </c>
      <c r="J3918" s="33">
        <v>1.1402781094920766</v>
      </c>
      <c r="K3918" s="180" t="s">
        <v>255</v>
      </c>
      <c r="L3918" s="180" t="s">
        <v>805</v>
      </c>
      <c r="M3918" s="181">
        <f>IFERROR(INDEX(FreeStand_MedicareCRs!E:E,MATCH(Table1[[#This Row],[Medicare Number]],FreeStand_MedicareCRs!A:A,0)),INDEX(HospitalBased_Mdcr_Rates!G:G,MATCH(Table1[[#This Row],[Medicare Number]],HospitalBased_Mdcr_Rates!E:E,0)))</f>
        <v>204.75</v>
      </c>
      <c r="N3918" s="181" t="str">
        <f>IFERROR(IF(Table1[[#This Row],[Medicare Rate in CR]]&gt;0,"Y","N"),"N")</f>
        <v>Y</v>
      </c>
      <c r="O3918" s="40">
        <f>Table1[[#This Row],[Medicare Rate in CR]]*Table1[[#This Row],[SumOfUnits]]*Table1[[#This Row],[Actuarial Factor 6/13/22]]</f>
        <v>25915.385663953799</v>
      </c>
      <c r="P391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25915.385663953799</v>
      </c>
      <c r="Q3918" s="40">
        <f>Table1[[#This Row],[Trended Medicare Pricing for all RHCs]]-Table1[[#This Row],[SumOfSFY23 Estimated Payment 6/13/2022]]</f>
        <v>3317.6961734726719</v>
      </c>
      <c r="R3918" s="181">
        <f>Table1[[#This Row],[SumOfUnits]]*Table1[[#This Row],[Actuarial Factor 6/13/22]]</f>
        <v>126.5708701536205</v>
      </c>
    </row>
    <row r="3919" spans="1:18" x14ac:dyDescent="0.2">
      <c r="A3919" s="179" t="s">
        <v>163</v>
      </c>
      <c r="B3919" s="179" t="s">
        <v>661</v>
      </c>
      <c r="C3919" s="179" t="s">
        <v>408</v>
      </c>
      <c r="D3919" s="179" t="s">
        <v>185</v>
      </c>
      <c r="E3919" s="179" t="s">
        <v>795</v>
      </c>
      <c r="F3919" s="37">
        <v>126.08</v>
      </c>
      <c r="G3919" s="179">
        <v>1</v>
      </c>
      <c r="H3919" s="179">
        <v>1</v>
      </c>
      <c r="I3919" s="37">
        <f>Table1[[#This Row],[SumOfPaid]]*Table1[[#This Row],[Actuarial Factor 6/13/22]]</f>
        <v>148.86292728292952</v>
      </c>
      <c r="J3919" s="33">
        <v>1.1807021516729816</v>
      </c>
      <c r="K3919" s="180" t="s">
        <v>252</v>
      </c>
      <c r="L3919" s="180" t="s">
        <v>805</v>
      </c>
      <c r="M3919" s="181">
        <f>IFERROR(INDEX(FreeStand_MedicareCRs!E:E,MATCH(Table1[[#This Row],[Medicare Number]],FreeStand_MedicareCRs!A:A,0)),INDEX(HospitalBased_Mdcr_Rates!G:G,MATCH(Table1[[#This Row],[Medicare Number]],HospitalBased_Mdcr_Rates!E:E,0)))</f>
        <v>182.05</v>
      </c>
      <c r="N3919" s="181" t="str">
        <f>IFERROR(IF(Table1[[#This Row],[Medicare Rate in CR]]&gt;0,"Y","N"),"N")</f>
        <v>Y</v>
      </c>
      <c r="O3919" s="40">
        <f>Table1[[#This Row],[Medicare Rate in CR]]*Table1[[#This Row],[SumOfUnits]]*Table1[[#This Row],[Actuarial Factor 6/13/22]]</f>
        <v>214.94682671206633</v>
      </c>
      <c r="P391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214.94682671206633</v>
      </c>
      <c r="Q3919" s="40">
        <f>Table1[[#This Row],[Trended Medicare Pricing for all RHCs]]-Table1[[#This Row],[SumOfSFY23 Estimated Payment 6/13/2022]]</f>
        <v>66.083899429136807</v>
      </c>
      <c r="R3919" s="181">
        <f>Table1[[#This Row],[SumOfUnits]]*Table1[[#This Row],[Actuarial Factor 6/13/22]]</f>
        <v>1.1807021516729816</v>
      </c>
    </row>
    <row r="3920" spans="1:18" x14ac:dyDescent="0.2">
      <c r="A3920" s="179" t="s">
        <v>163</v>
      </c>
      <c r="B3920" s="179" t="s">
        <v>661</v>
      </c>
      <c r="C3920" s="179" t="s">
        <v>249</v>
      </c>
      <c r="D3920" s="179" t="s">
        <v>184</v>
      </c>
      <c r="E3920" s="179" t="s">
        <v>792</v>
      </c>
      <c r="F3920" s="37">
        <v>307.57</v>
      </c>
      <c r="G3920" s="179">
        <v>3</v>
      </c>
      <c r="H3920" s="179">
        <v>3</v>
      </c>
      <c r="I3920" s="37">
        <f>Table1[[#This Row],[SumOfPaid]]*Table1[[#This Row],[Actuarial Factor 6/13/22]]</f>
        <v>467.72942196646846</v>
      </c>
      <c r="J3920" s="33">
        <v>1.5207251096220973</v>
      </c>
      <c r="K3920" s="180" t="s">
        <v>252</v>
      </c>
      <c r="L3920" s="180" t="s">
        <v>805</v>
      </c>
      <c r="M3920" s="181">
        <f>IFERROR(INDEX(FreeStand_MedicareCRs!E:E,MATCH(Table1[[#This Row],[Medicare Number]],FreeStand_MedicareCRs!A:A,0)),INDEX(HospitalBased_Mdcr_Rates!G:G,MATCH(Table1[[#This Row],[Medicare Number]],HospitalBased_Mdcr_Rates!E:E,0)))</f>
        <v>182.05</v>
      </c>
      <c r="N3920" s="181" t="str">
        <f>IFERROR(IF(Table1[[#This Row],[Medicare Rate in CR]]&gt;0,"Y","N"),"N")</f>
        <v>Y</v>
      </c>
      <c r="O3920" s="40">
        <f>Table1[[#This Row],[Medicare Rate in CR]]*Table1[[#This Row],[SumOfUnits]]*Table1[[#This Row],[Actuarial Factor 6/13/22]]</f>
        <v>830.54401862010855</v>
      </c>
      <c r="P392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830.54401862010855</v>
      </c>
      <c r="Q3920" s="40">
        <f>Table1[[#This Row],[Trended Medicare Pricing for all RHCs]]-Table1[[#This Row],[SumOfSFY23 Estimated Payment 6/13/2022]]</f>
        <v>362.81459665364008</v>
      </c>
      <c r="R3920" s="181">
        <f>Table1[[#This Row],[SumOfUnits]]*Table1[[#This Row],[Actuarial Factor 6/13/22]]</f>
        <v>4.5621753288662923</v>
      </c>
    </row>
    <row r="3921" spans="1:18" x14ac:dyDescent="0.2">
      <c r="A3921" s="179" t="s">
        <v>163</v>
      </c>
      <c r="B3921" s="179" t="s">
        <v>661</v>
      </c>
      <c r="C3921" s="179" t="s">
        <v>249</v>
      </c>
      <c r="D3921" s="179" t="s">
        <v>184</v>
      </c>
      <c r="E3921" s="179" t="s">
        <v>786</v>
      </c>
      <c r="F3921" s="37">
        <v>1008.64</v>
      </c>
      <c r="G3921" s="179">
        <v>8</v>
      </c>
      <c r="H3921" s="179">
        <v>8</v>
      </c>
      <c r="I3921" s="37">
        <f>Table1[[#This Row],[SumOfPaid]]*Table1[[#This Row],[Actuarial Factor 6/13/22]]</f>
        <v>1535.3295954974985</v>
      </c>
      <c r="J3921" s="33">
        <v>1.5221779777695694</v>
      </c>
      <c r="K3921" s="180" t="s">
        <v>252</v>
      </c>
      <c r="L3921" s="180" t="s">
        <v>805</v>
      </c>
      <c r="M3921" s="181">
        <f>IFERROR(INDEX(FreeStand_MedicareCRs!E:E,MATCH(Table1[[#This Row],[Medicare Number]],FreeStand_MedicareCRs!A:A,0)),INDEX(HospitalBased_Mdcr_Rates!G:G,MATCH(Table1[[#This Row],[Medicare Number]],HospitalBased_Mdcr_Rates!E:E,0)))</f>
        <v>182.05</v>
      </c>
      <c r="N3921" s="181" t="str">
        <f>IFERROR(IF(Table1[[#This Row],[Medicare Rate in CR]]&gt;0,"Y","N"),"N")</f>
        <v>Y</v>
      </c>
      <c r="O3921" s="40">
        <f>Table1[[#This Row],[Medicare Rate in CR]]*Table1[[#This Row],[SumOfUnits]]*Table1[[#This Row],[Actuarial Factor 6/13/22]]</f>
        <v>2216.900006823601</v>
      </c>
      <c r="P392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2216.900006823601</v>
      </c>
      <c r="Q3921" s="40">
        <f>Table1[[#This Row],[Trended Medicare Pricing for all RHCs]]-Table1[[#This Row],[SumOfSFY23 Estimated Payment 6/13/2022]]</f>
        <v>681.57041132610243</v>
      </c>
      <c r="R3921" s="181">
        <f>Table1[[#This Row],[SumOfUnits]]*Table1[[#This Row],[Actuarial Factor 6/13/22]]</f>
        <v>12.177423822156555</v>
      </c>
    </row>
    <row r="3922" spans="1:18" x14ac:dyDescent="0.2">
      <c r="A3922" s="179" t="s">
        <v>163</v>
      </c>
      <c r="B3922" s="179" t="s">
        <v>661</v>
      </c>
      <c r="C3922" s="179" t="s">
        <v>249</v>
      </c>
      <c r="D3922" s="179" t="s">
        <v>184</v>
      </c>
      <c r="E3922" s="179" t="s">
        <v>790</v>
      </c>
      <c r="F3922" s="37">
        <v>5414</v>
      </c>
      <c r="G3922" s="179">
        <v>43</v>
      </c>
      <c r="H3922" s="179">
        <v>43</v>
      </c>
      <c r="I3922" s="37">
        <f>Table1[[#This Row],[SumOfPaid]]*Table1[[#This Row],[Actuarial Factor 6/13/22]]</f>
        <v>12111.959469285872</v>
      </c>
      <c r="J3922" s="33">
        <v>2.2371554246926251</v>
      </c>
      <c r="K3922" s="180" t="s">
        <v>252</v>
      </c>
      <c r="L3922" s="180" t="s">
        <v>805</v>
      </c>
      <c r="M3922" s="181">
        <f>IFERROR(INDEX(FreeStand_MedicareCRs!E:E,MATCH(Table1[[#This Row],[Medicare Number]],FreeStand_MedicareCRs!A:A,0)),INDEX(HospitalBased_Mdcr_Rates!G:G,MATCH(Table1[[#This Row],[Medicare Number]],HospitalBased_Mdcr_Rates!E:E,0)))</f>
        <v>182.05</v>
      </c>
      <c r="N3922" s="181" t="str">
        <f>IFERROR(IF(Table1[[#This Row],[Medicare Rate in CR]]&gt;0,"Y","N"),"N")</f>
        <v>Y</v>
      </c>
      <c r="O3922" s="40">
        <f>Table1[[#This Row],[Medicare Rate in CR]]*Table1[[#This Row],[SumOfUnits]]*Table1[[#This Row],[Actuarial Factor 6/13/22]]</f>
        <v>17512.788237807574</v>
      </c>
      <c r="P392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17512.788237807574</v>
      </c>
      <c r="Q3922" s="40">
        <f>Table1[[#This Row],[Trended Medicare Pricing for all RHCs]]-Table1[[#This Row],[SumOfSFY23 Estimated Payment 6/13/2022]]</f>
        <v>5400.8287685217019</v>
      </c>
      <c r="R3922" s="181">
        <f>Table1[[#This Row],[SumOfUnits]]*Table1[[#This Row],[Actuarial Factor 6/13/22]]</f>
        <v>96.197683261782885</v>
      </c>
    </row>
    <row r="3923" spans="1:18" x14ac:dyDescent="0.2">
      <c r="A3923" s="179" t="s">
        <v>163</v>
      </c>
      <c r="B3923" s="179" t="s">
        <v>661</v>
      </c>
      <c r="C3923" s="179" t="s">
        <v>249</v>
      </c>
      <c r="D3923" s="179" t="s">
        <v>184</v>
      </c>
      <c r="E3923" s="179" t="s">
        <v>789</v>
      </c>
      <c r="F3923" s="37">
        <v>6800.8799999999992</v>
      </c>
      <c r="G3923" s="179">
        <v>54</v>
      </c>
      <c r="H3923" s="179">
        <v>54</v>
      </c>
      <c r="I3923" s="37">
        <f>Table1[[#This Row],[SumOfPaid]]*Table1[[#This Row],[Actuarial Factor 6/13/22]]</f>
        <v>10554.783433569604</v>
      </c>
      <c r="J3923" s="33">
        <v>1.551973190759079</v>
      </c>
      <c r="K3923" s="180" t="s">
        <v>252</v>
      </c>
      <c r="L3923" s="180" t="s">
        <v>805</v>
      </c>
      <c r="M3923" s="181">
        <f>IFERROR(INDEX(FreeStand_MedicareCRs!E:E,MATCH(Table1[[#This Row],[Medicare Number]],FreeStand_MedicareCRs!A:A,0)),INDEX(HospitalBased_Mdcr_Rates!G:G,MATCH(Table1[[#This Row],[Medicare Number]],HospitalBased_Mdcr_Rates!E:E,0)))</f>
        <v>182.05</v>
      </c>
      <c r="N3923" s="181" t="str">
        <f>IFERROR(IF(Table1[[#This Row],[Medicare Rate in CR]]&gt;0,"Y","N"),"N")</f>
        <v>Y</v>
      </c>
      <c r="O3923" s="40">
        <f>Table1[[#This Row],[Medicare Rate in CR]]*Table1[[#This Row],[SumOfUnits]]*Table1[[#This Row],[Actuarial Factor 6/13/22]]</f>
        <v>15256.98284639528</v>
      </c>
      <c r="P392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15256.98284639528</v>
      </c>
      <c r="Q3923" s="40">
        <f>Table1[[#This Row],[Trended Medicare Pricing for all RHCs]]-Table1[[#This Row],[SumOfSFY23 Estimated Payment 6/13/2022]]</f>
        <v>4702.1994128256756</v>
      </c>
      <c r="R3923" s="181">
        <f>Table1[[#This Row],[SumOfUnits]]*Table1[[#This Row],[Actuarial Factor 6/13/22]]</f>
        <v>83.806552300990262</v>
      </c>
    </row>
    <row r="3924" spans="1:18" x14ac:dyDescent="0.2">
      <c r="A3924" s="179" t="s">
        <v>163</v>
      </c>
      <c r="B3924" s="179" t="s">
        <v>661</v>
      </c>
      <c r="C3924" s="179" t="s">
        <v>249</v>
      </c>
      <c r="D3924" s="179" t="s">
        <v>184</v>
      </c>
      <c r="E3924" s="179" t="s">
        <v>791</v>
      </c>
      <c r="F3924" s="37">
        <v>378.24</v>
      </c>
      <c r="G3924" s="179">
        <v>3</v>
      </c>
      <c r="H3924" s="179">
        <v>3</v>
      </c>
      <c r="I3924" s="37">
        <f>Table1[[#This Row],[SumOfPaid]]*Table1[[#This Row],[Actuarial Factor 6/13/22]]</f>
        <v>626.58121508705017</v>
      </c>
      <c r="J3924" s="33">
        <v>1.6565704713595868</v>
      </c>
      <c r="K3924" s="180" t="s">
        <v>252</v>
      </c>
      <c r="L3924" s="180" t="s">
        <v>805</v>
      </c>
      <c r="M3924" s="181">
        <f>IFERROR(INDEX(FreeStand_MedicareCRs!E:E,MATCH(Table1[[#This Row],[Medicare Number]],FreeStand_MedicareCRs!A:A,0)),INDEX(HospitalBased_Mdcr_Rates!G:G,MATCH(Table1[[#This Row],[Medicare Number]],HospitalBased_Mdcr_Rates!E:E,0)))</f>
        <v>182.05</v>
      </c>
      <c r="N3924" s="181" t="str">
        <f>IFERROR(IF(Table1[[#This Row],[Medicare Rate in CR]]&gt;0,"Y","N"),"N")</f>
        <v>Y</v>
      </c>
      <c r="O3924" s="40">
        <f>Table1[[#This Row],[Medicare Rate in CR]]*Table1[[#This Row],[SumOfUnits]]*Table1[[#This Row],[Actuarial Factor 6/13/22]]</f>
        <v>904.73596293303842</v>
      </c>
      <c r="P392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904.73596293303842</v>
      </c>
      <c r="Q3924" s="40">
        <f>Table1[[#This Row],[Trended Medicare Pricing for all RHCs]]-Table1[[#This Row],[SumOfSFY23 Estimated Payment 6/13/2022]]</f>
        <v>278.15474784598825</v>
      </c>
      <c r="R3924" s="181">
        <f>Table1[[#This Row],[SumOfUnits]]*Table1[[#This Row],[Actuarial Factor 6/13/22]]</f>
        <v>4.9697114140787608</v>
      </c>
    </row>
    <row r="3925" spans="1:18" x14ac:dyDescent="0.2">
      <c r="A3925" s="179" t="s">
        <v>163</v>
      </c>
      <c r="B3925" s="179" t="s">
        <v>661</v>
      </c>
      <c r="C3925" s="179" t="s">
        <v>249</v>
      </c>
      <c r="D3925" s="179" t="s">
        <v>184</v>
      </c>
      <c r="E3925" s="179" t="s">
        <v>788</v>
      </c>
      <c r="F3925" s="37">
        <v>6793.4399999999987</v>
      </c>
      <c r="G3925" s="179">
        <v>54</v>
      </c>
      <c r="H3925" s="179">
        <v>54</v>
      </c>
      <c r="I3925" s="37">
        <f>Table1[[#This Row],[SumOfPaid]]*Table1[[#This Row],[Actuarial Factor 6/13/22]]</f>
        <v>13684.164953868474</v>
      </c>
      <c r="J3925" s="33">
        <v>2.0143204258620782</v>
      </c>
      <c r="K3925" s="180" t="s">
        <v>252</v>
      </c>
      <c r="L3925" s="180" t="s">
        <v>805</v>
      </c>
      <c r="M3925" s="181">
        <f>IFERROR(INDEX(FreeStand_MedicareCRs!E:E,MATCH(Table1[[#This Row],[Medicare Number]],FreeStand_MedicareCRs!A:A,0)),INDEX(HospitalBased_Mdcr_Rates!G:G,MATCH(Table1[[#This Row],[Medicare Number]],HospitalBased_Mdcr_Rates!E:E,0)))</f>
        <v>182.05</v>
      </c>
      <c r="N3925" s="181" t="str">
        <f>IFERROR(IF(Table1[[#This Row],[Medicare Rate in CR]]&gt;0,"Y","N"),"N")</f>
        <v>Y</v>
      </c>
      <c r="O3925" s="40">
        <f>Table1[[#This Row],[Medicare Rate in CR]]*Table1[[#This Row],[SumOfUnits]]*Table1[[#This Row],[Actuarial Factor 6/13/22]]</f>
        <v>19802.179810522332</v>
      </c>
      <c r="P392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19802.179810522332</v>
      </c>
      <c r="Q3925" s="40">
        <f>Table1[[#This Row],[Trended Medicare Pricing for all RHCs]]-Table1[[#This Row],[SumOfSFY23 Estimated Payment 6/13/2022]]</f>
        <v>6118.0148566538574</v>
      </c>
      <c r="R3925" s="181">
        <f>Table1[[#This Row],[SumOfUnits]]*Table1[[#This Row],[Actuarial Factor 6/13/22]]</f>
        <v>108.77330299655222</v>
      </c>
    </row>
    <row r="3926" spans="1:18" x14ac:dyDescent="0.2">
      <c r="A3926" s="179" t="s">
        <v>163</v>
      </c>
      <c r="B3926" s="179" t="s">
        <v>661</v>
      </c>
      <c r="C3926" s="179" t="s">
        <v>249</v>
      </c>
      <c r="D3926" s="179" t="s">
        <v>2</v>
      </c>
      <c r="E3926" s="179" t="s">
        <v>799</v>
      </c>
      <c r="F3926" s="37">
        <v>126.08</v>
      </c>
      <c r="G3926" s="179">
        <v>1</v>
      </c>
      <c r="H3926" s="179">
        <v>1</v>
      </c>
      <c r="I3926" s="37">
        <f>Table1[[#This Row],[SumOfPaid]]*Table1[[#This Row],[Actuarial Factor 6/13/22]]</f>
        <v>143.47850524779747</v>
      </c>
      <c r="J3926" s="33">
        <v>1.1379957586278353</v>
      </c>
      <c r="K3926" s="180" t="s">
        <v>252</v>
      </c>
      <c r="L3926" s="180" t="s">
        <v>805</v>
      </c>
      <c r="M3926" s="181">
        <f>IFERROR(INDEX(FreeStand_MedicareCRs!E:E,MATCH(Table1[[#This Row],[Medicare Number]],FreeStand_MedicareCRs!A:A,0)),INDEX(HospitalBased_Mdcr_Rates!G:G,MATCH(Table1[[#This Row],[Medicare Number]],HospitalBased_Mdcr_Rates!E:E,0)))</f>
        <v>182.05</v>
      </c>
      <c r="N3926" s="181" t="str">
        <f>IFERROR(IF(Table1[[#This Row],[Medicare Rate in CR]]&gt;0,"Y","N"),"N")</f>
        <v>Y</v>
      </c>
      <c r="O3926" s="40">
        <f>Table1[[#This Row],[Medicare Rate in CR]]*Table1[[#This Row],[SumOfUnits]]*Table1[[#This Row],[Actuarial Factor 6/13/22]]</f>
        <v>207.17212785819743</v>
      </c>
      <c r="P392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207.17212785819743</v>
      </c>
      <c r="Q3926" s="40">
        <f>Table1[[#This Row],[Trended Medicare Pricing for all RHCs]]-Table1[[#This Row],[SumOfSFY23 Estimated Payment 6/13/2022]]</f>
        <v>63.693622610399956</v>
      </c>
      <c r="R3926" s="181">
        <f>Table1[[#This Row],[SumOfUnits]]*Table1[[#This Row],[Actuarial Factor 6/13/22]]</f>
        <v>1.1379957586278353</v>
      </c>
    </row>
    <row r="3927" spans="1:18" x14ac:dyDescent="0.2">
      <c r="A3927" s="179" t="s">
        <v>163</v>
      </c>
      <c r="B3927" s="179" t="s">
        <v>661</v>
      </c>
      <c r="C3927" s="179" t="s">
        <v>249</v>
      </c>
      <c r="D3927" s="179" t="s">
        <v>185</v>
      </c>
      <c r="E3927" s="179" t="s">
        <v>794</v>
      </c>
      <c r="F3927" s="37">
        <v>6161.1799999999994</v>
      </c>
      <c r="G3927" s="179">
        <v>49</v>
      </c>
      <c r="H3927" s="179">
        <v>49</v>
      </c>
      <c r="I3927" s="37">
        <f>Table1[[#This Row],[SumOfPaid]]*Table1[[#This Row],[Actuarial Factor 6/13/22]]</f>
        <v>6713.1438188477359</v>
      </c>
      <c r="J3927" s="33">
        <v>1.0895873548326354</v>
      </c>
      <c r="K3927" s="180" t="s">
        <v>252</v>
      </c>
      <c r="L3927" s="180" t="s">
        <v>805</v>
      </c>
      <c r="M3927" s="181">
        <f>IFERROR(INDEX(FreeStand_MedicareCRs!E:E,MATCH(Table1[[#This Row],[Medicare Number]],FreeStand_MedicareCRs!A:A,0)),INDEX(HospitalBased_Mdcr_Rates!G:G,MATCH(Table1[[#This Row],[Medicare Number]],HospitalBased_Mdcr_Rates!E:E,0)))</f>
        <v>182.05</v>
      </c>
      <c r="N3927" s="181" t="str">
        <f>IFERROR(IF(Table1[[#This Row],[Medicare Rate in CR]]&gt;0,"Y","N"),"N")</f>
        <v>Y</v>
      </c>
      <c r="O3927" s="40">
        <f>Table1[[#This Row],[Medicare Rate in CR]]*Table1[[#This Row],[SumOfUnits]]*Table1[[#This Row],[Actuarial Factor 6/13/22]]</f>
        <v>9719.6095194167829</v>
      </c>
      <c r="P392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9719.6095194167829</v>
      </c>
      <c r="Q3927" s="40">
        <f>Table1[[#This Row],[Trended Medicare Pricing for all RHCs]]-Table1[[#This Row],[SumOfSFY23 Estimated Payment 6/13/2022]]</f>
        <v>3006.4657005690469</v>
      </c>
      <c r="R3927" s="181">
        <f>Table1[[#This Row],[SumOfUnits]]*Table1[[#This Row],[Actuarial Factor 6/13/22]]</f>
        <v>53.389780386799131</v>
      </c>
    </row>
    <row r="3928" spans="1:18" x14ac:dyDescent="0.2">
      <c r="A3928" s="179" t="s">
        <v>163</v>
      </c>
      <c r="B3928" s="179" t="s">
        <v>661</v>
      </c>
      <c r="C3928" s="179" t="s">
        <v>249</v>
      </c>
      <c r="D3928" s="179" t="s">
        <v>185</v>
      </c>
      <c r="E3928" s="179" t="s">
        <v>607</v>
      </c>
      <c r="F3928" s="37">
        <v>1131</v>
      </c>
      <c r="G3928" s="179">
        <v>9</v>
      </c>
      <c r="H3928" s="179">
        <v>9</v>
      </c>
      <c r="I3928" s="37">
        <f>Table1[[#This Row],[SumOfPaid]]*Table1[[#This Row],[Actuarial Factor 6/13/22]]</f>
        <v>1710.3835847959699</v>
      </c>
      <c r="J3928" s="33">
        <v>1.5122754949566488</v>
      </c>
      <c r="K3928" s="180" t="s">
        <v>252</v>
      </c>
      <c r="L3928" s="180" t="s">
        <v>805</v>
      </c>
      <c r="M3928" s="181">
        <f>IFERROR(INDEX(FreeStand_MedicareCRs!E:E,MATCH(Table1[[#This Row],[Medicare Number]],FreeStand_MedicareCRs!A:A,0)),INDEX(HospitalBased_Mdcr_Rates!G:G,MATCH(Table1[[#This Row],[Medicare Number]],HospitalBased_Mdcr_Rates!E:E,0)))</f>
        <v>182.05</v>
      </c>
      <c r="N3928" s="181" t="str">
        <f>IFERROR(IF(Table1[[#This Row],[Medicare Rate in CR]]&gt;0,"Y","N"),"N")</f>
        <v>Y</v>
      </c>
      <c r="O3928" s="40">
        <f>Table1[[#This Row],[Medicare Rate in CR]]*Table1[[#This Row],[SumOfUnits]]*Table1[[#This Row],[Actuarial Factor 6/13/22]]</f>
        <v>2477.7877847117215</v>
      </c>
      <c r="P392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2477.7877847117215</v>
      </c>
      <c r="Q3928" s="40">
        <f>Table1[[#This Row],[Trended Medicare Pricing for all RHCs]]-Table1[[#This Row],[SumOfSFY23 Estimated Payment 6/13/2022]]</f>
        <v>767.40419991575163</v>
      </c>
      <c r="R3928" s="181">
        <f>Table1[[#This Row],[SumOfUnits]]*Table1[[#This Row],[Actuarial Factor 6/13/22]]</f>
        <v>13.610479454609839</v>
      </c>
    </row>
    <row r="3929" spans="1:18" x14ac:dyDescent="0.2">
      <c r="A3929" s="179" t="s">
        <v>163</v>
      </c>
      <c r="B3929" s="179" t="s">
        <v>661</v>
      </c>
      <c r="C3929" s="179" t="s">
        <v>249</v>
      </c>
      <c r="D3929" s="179" t="s">
        <v>185</v>
      </c>
      <c r="E3929" s="179" t="s">
        <v>797</v>
      </c>
      <c r="F3929" s="37">
        <v>1132.8599999999999</v>
      </c>
      <c r="G3929" s="179">
        <v>9</v>
      </c>
      <c r="H3929" s="179">
        <v>9</v>
      </c>
      <c r="I3929" s="37">
        <f>Table1[[#This Row],[SumOfPaid]]*Table1[[#This Row],[Actuarial Factor 6/13/22]]</f>
        <v>1235.2560678603561</v>
      </c>
      <c r="J3929" s="33">
        <v>1.0903872215987467</v>
      </c>
      <c r="K3929" s="180" t="s">
        <v>252</v>
      </c>
      <c r="L3929" s="180" t="s">
        <v>805</v>
      </c>
      <c r="M3929" s="181">
        <f>IFERROR(INDEX(FreeStand_MedicareCRs!E:E,MATCH(Table1[[#This Row],[Medicare Number]],FreeStand_MedicareCRs!A:A,0)),INDEX(HospitalBased_Mdcr_Rates!G:G,MATCH(Table1[[#This Row],[Medicare Number]],HospitalBased_Mdcr_Rates!E:E,0)))</f>
        <v>182.05</v>
      </c>
      <c r="N3929" s="181" t="str">
        <f>IFERROR(IF(Table1[[#This Row],[Medicare Rate in CR]]&gt;0,"Y","N"),"N")</f>
        <v>Y</v>
      </c>
      <c r="O3929" s="40">
        <f>Table1[[#This Row],[Medicare Rate in CR]]*Table1[[#This Row],[SumOfUnits]]*Table1[[#This Row],[Actuarial Factor 6/13/22]]</f>
        <v>1786.5449432284665</v>
      </c>
      <c r="P392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1786.5449432284665</v>
      </c>
      <c r="Q3929" s="40">
        <f>Table1[[#This Row],[Trended Medicare Pricing for all RHCs]]-Table1[[#This Row],[SumOfSFY23 Estimated Payment 6/13/2022]]</f>
        <v>551.28887536811044</v>
      </c>
      <c r="R3929" s="181">
        <f>Table1[[#This Row],[SumOfUnits]]*Table1[[#This Row],[Actuarial Factor 6/13/22]]</f>
        <v>9.8134849943887197</v>
      </c>
    </row>
    <row r="3930" spans="1:18" x14ac:dyDescent="0.2">
      <c r="A3930" s="179" t="s">
        <v>163</v>
      </c>
      <c r="B3930" s="179" t="s">
        <v>661</v>
      </c>
      <c r="C3930" s="179" t="s">
        <v>249</v>
      </c>
      <c r="D3930" s="179" t="s">
        <v>185</v>
      </c>
      <c r="E3930" s="179" t="s">
        <v>796</v>
      </c>
      <c r="F3930" s="37">
        <v>252.16</v>
      </c>
      <c r="G3930" s="179">
        <v>2</v>
      </c>
      <c r="H3930" s="179">
        <v>2</v>
      </c>
      <c r="I3930" s="37">
        <f>Table1[[#This Row],[SumOfPaid]]*Table1[[#This Row],[Actuarial Factor 6/13/22]]</f>
        <v>239.75666417434491</v>
      </c>
      <c r="J3930" s="33">
        <v>0.95081164409242114</v>
      </c>
      <c r="K3930" s="180" t="s">
        <v>252</v>
      </c>
      <c r="L3930" s="180" t="s">
        <v>805</v>
      </c>
      <c r="M3930" s="181">
        <f>IFERROR(INDEX(FreeStand_MedicareCRs!E:E,MATCH(Table1[[#This Row],[Medicare Number]],FreeStand_MedicareCRs!A:A,0)),INDEX(HospitalBased_Mdcr_Rates!G:G,MATCH(Table1[[#This Row],[Medicare Number]],HospitalBased_Mdcr_Rates!E:E,0)))</f>
        <v>182.05</v>
      </c>
      <c r="N3930" s="181" t="str">
        <f>IFERROR(IF(Table1[[#This Row],[Medicare Rate in CR]]&gt;0,"Y","N"),"N")</f>
        <v>Y</v>
      </c>
      <c r="O3930" s="40">
        <f>Table1[[#This Row],[Medicare Rate in CR]]*Table1[[#This Row],[SumOfUnits]]*Table1[[#This Row],[Actuarial Factor 6/13/22]]</f>
        <v>346.19051961405057</v>
      </c>
      <c r="P393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346.19051961405057</v>
      </c>
      <c r="Q3930" s="40">
        <f>Table1[[#This Row],[Trended Medicare Pricing for all RHCs]]-Table1[[#This Row],[SumOfSFY23 Estimated Payment 6/13/2022]]</f>
        <v>106.43385543970567</v>
      </c>
      <c r="R3930" s="181">
        <f>Table1[[#This Row],[SumOfUnits]]*Table1[[#This Row],[Actuarial Factor 6/13/22]]</f>
        <v>1.9016232881848423</v>
      </c>
    </row>
    <row r="3931" spans="1:18" x14ac:dyDescent="0.2">
      <c r="A3931" s="179" t="s">
        <v>163</v>
      </c>
      <c r="B3931" s="179" t="s">
        <v>661</v>
      </c>
      <c r="C3931" s="179" t="s">
        <v>249</v>
      </c>
      <c r="D3931" s="179" t="s">
        <v>185</v>
      </c>
      <c r="E3931" s="179" t="s">
        <v>795</v>
      </c>
      <c r="F3931" s="37">
        <v>10273.779999999999</v>
      </c>
      <c r="G3931" s="179">
        <v>82</v>
      </c>
      <c r="H3931" s="179">
        <v>82</v>
      </c>
      <c r="I3931" s="37">
        <f>Table1[[#This Row],[SumOfPaid]]*Table1[[#This Row],[Actuarial Factor 6/13/22]]</f>
        <v>11714.966435737506</v>
      </c>
      <c r="J3931" s="33">
        <v>1.1402781094920766</v>
      </c>
      <c r="K3931" s="180" t="s">
        <v>252</v>
      </c>
      <c r="L3931" s="180" t="s">
        <v>805</v>
      </c>
      <c r="M3931" s="181">
        <f>IFERROR(INDEX(FreeStand_MedicareCRs!E:E,MATCH(Table1[[#This Row],[Medicare Number]],FreeStand_MedicareCRs!A:A,0)),INDEX(HospitalBased_Mdcr_Rates!G:G,MATCH(Table1[[#This Row],[Medicare Number]],HospitalBased_Mdcr_Rates!E:E,0)))</f>
        <v>182.05</v>
      </c>
      <c r="N3931" s="181" t="str">
        <f>IFERROR(IF(Table1[[#This Row],[Medicare Rate in CR]]&gt;0,"Y","N"),"N")</f>
        <v>Y</v>
      </c>
      <c r="O3931" s="40">
        <f>Table1[[#This Row],[Medicare Rate in CR]]*Table1[[#This Row],[SumOfUnits]]*Table1[[#This Row],[Actuarial Factor 6/13/22]]</f>
        <v>17022.18564630867</v>
      </c>
      <c r="P393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17022.18564630867</v>
      </c>
      <c r="Q3931" s="40">
        <f>Table1[[#This Row],[Trended Medicare Pricing for all RHCs]]-Table1[[#This Row],[SumOfSFY23 Estimated Payment 6/13/2022]]</f>
        <v>5307.2192105711638</v>
      </c>
      <c r="R3931" s="181">
        <f>Table1[[#This Row],[SumOfUnits]]*Table1[[#This Row],[Actuarial Factor 6/13/22]]</f>
        <v>93.502804978350284</v>
      </c>
    </row>
    <row r="3932" spans="1:18" x14ac:dyDescent="0.2">
      <c r="A3932" s="179" t="s">
        <v>163</v>
      </c>
      <c r="B3932" s="179" t="s">
        <v>661</v>
      </c>
      <c r="C3932" s="179" t="s">
        <v>422</v>
      </c>
      <c r="D3932" s="179" t="s">
        <v>185</v>
      </c>
      <c r="E3932" s="179" t="s">
        <v>794</v>
      </c>
      <c r="F3932" s="37">
        <v>124.22</v>
      </c>
      <c r="G3932" s="179">
        <v>1</v>
      </c>
      <c r="H3932" s="179">
        <v>1</v>
      </c>
      <c r="I3932" s="37">
        <f>Table1[[#This Row],[SumOfPaid]]*Table1[[#This Row],[Actuarial Factor 6/13/22]]</f>
        <v>146.93567765471741</v>
      </c>
      <c r="J3932" s="33">
        <v>1.1828665082492145</v>
      </c>
      <c r="K3932" s="180" t="s">
        <v>252</v>
      </c>
      <c r="L3932" s="180" t="s">
        <v>805</v>
      </c>
      <c r="M3932" s="181">
        <f>IFERROR(INDEX(FreeStand_MedicareCRs!E:E,MATCH(Table1[[#This Row],[Medicare Number]],FreeStand_MedicareCRs!A:A,0)),INDEX(HospitalBased_Mdcr_Rates!G:G,MATCH(Table1[[#This Row],[Medicare Number]],HospitalBased_Mdcr_Rates!E:E,0)))</f>
        <v>182.05</v>
      </c>
      <c r="N3932" s="181" t="str">
        <f>IFERROR(IF(Table1[[#This Row],[Medicare Rate in CR]]&gt;0,"Y","N"),"N")</f>
        <v>Y</v>
      </c>
      <c r="O3932" s="40">
        <f>Table1[[#This Row],[Medicare Rate in CR]]*Table1[[#This Row],[SumOfUnits]]*Table1[[#This Row],[Actuarial Factor 6/13/22]]</f>
        <v>215.3408478267695</v>
      </c>
      <c r="P393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215.3408478267695</v>
      </c>
      <c r="Q3932" s="40">
        <f>Table1[[#This Row],[Trended Medicare Pricing for all RHCs]]-Table1[[#This Row],[SumOfSFY23 Estimated Payment 6/13/2022]]</f>
        <v>68.405170172052095</v>
      </c>
      <c r="R3932" s="181">
        <f>Table1[[#This Row],[SumOfUnits]]*Table1[[#This Row],[Actuarial Factor 6/13/22]]</f>
        <v>1.1828665082492145</v>
      </c>
    </row>
    <row r="3933" spans="1:18" x14ac:dyDescent="0.2">
      <c r="A3933" s="179" t="s">
        <v>164</v>
      </c>
      <c r="B3933" s="179" t="s">
        <v>692</v>
      </c>
      <c r="C3933" s="179" t="s">
        <v>381</v>
      </c>
      <c r="D3933" s="179" t="s">
        <v>184</v>
      </c>
      <c r="E3933" s="179" t="s">
        <v>792</v>
      </c>
      <c r="F3933" s="37">
        <v>7525.91</v>
      </c>
      <c r="G3933" s="179">
        <v>44</v>
      </c>
      <c r="H3933" s="179">
        <v>44</v>
      </c>
      <c r="I3933" s="37">
        <f>Table1[[#This Row],[SumOfPaid]]*Table1[[#This Row],[Actuarial Factor 6/13/22]]</f>
        <v>10678.79450808671</v>
      </c>
      <c r="J3933" s="33">
        <v>1.4189373123099678</v>
      </c>
      <c r="K3933" s="180" t="s">
        <v>251</v>
      </c>
      <c r="L3933" s="180" t="s">
        <v>805</v>
      </c>
      <c r="M3933" s="181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33" s="181" t="str">
        <f>IFERROR(IF(Table1[[#This Row],[Medicare Rate in CR]]&gt;0,"Y","N"),"N")</f>
        <v>Y</v>
      </c>
      <c r="O3933" s="40">
        <f>Table1[[#This Row],[Medicare Rate in CR]]*Table1[[#This Row],[SumOfUnits]]*Table1[[#This Row],[Actuarial Factor 6/13/22]]</f>
        <v>17499.413327763879</v>
      </c>
      <c r="P393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17499.413327763879</v>
      </c>
      <c r="Q3933" s="40">
        <f>Table1[[#This Row],[Trended Medicare Pricing for all RHCs]]-Table1[[#This Row],[SumOfSFY23 Estimated Payment 6/13/2022]]</f>
        <v>6820.6188196771691</v>
      </c>
      <c r="R3933" s="181">
        <f>Table1[[#This Row],[SumOfUnits]]*Table1[[#This Row],[Actuarial Factor 6/13/22]]</f>
        <v>62.433241741638582</v>
      </c>
    </row>
    <row r="3934" spans="1:18" x14ac:dyDescent="0.2">
      <c r="A3934" s="179" t="s">
        <v>164</v>
      </c>
      <c r="B3934" s="179" t="s">
        <v>692</v>
      </c>
      <c r="C3934" s="179" t="s">
        <v>381</v>
      </c>
      <c r="D3934" s="179" t="s">
        <v>184</v>
      </c>
      <c r="E3934" s="179" t="s">
        <v>786</v>
      </c>
      <c r="F3934" s="37">
        <v>35671.300000000003</v>
      </c>
      <c r="G3934" s="179">
        <v>181</v>
      </c>
      <c r="H3934" s="179">
        <v>181</v>
      </c>
      <c r="I3934" s="37">
        <f>Table1[[#This Row],[SumOfPaid]]*Table1[[#This Row],[Actuarial Factor 6/13/22]]</f>
        <v>48442.762189614186</v>
      </c>
      <c r="J3934" s="33">
        <v>1.3580318684660828</v>
      </c>
      <c r="K3934" s="180" t="s">
        <v>251</v>
      </c>
      <c r="L3934" s="180" t="s">
        <v>805</v>
      </c>
      <c r="M3934" s="181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34" s="181" t="str">
        <f>IFERROR(IF(Table1[[#This Row],[Medicare Rate in CR]]&gt;0,"Y","N"),"N")</f>
        <v>Y</v>
      </c>
      <c r="O3934" s="40">
        <f>Table1[[#This Row],[Medicare Rate in CR]]*Table1[[#This Row],[SumOfUnits]]*Table1[[#This Row],[Actuarial Factor 6/13/22]]</f>
        <v>68896.338186636873</v>
      </c>
      <c r="P393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68896.338186636873</v>
      </c>
      <c r="Q3934" s="40">
        <f>Table1[[#This Row],[Trended Medicare Pricing for all RHCs]]-Table1[[#This Row],[SumOfSFY23 Estimated Payment 6/13/2022]]</f>
        <v>20453.575997022686</v>
      </c>
      <c r="R3934" s="181">
        <f>Table1[[#This Row],[SumOfUnits]]*Table1[[#This Row],[Actuarial Factor 6/13/22]]</f>
        <v>245.80376819236099</v>
      </c>
    </row>
    <row r="3935" spans="1:18" x14ac:dyDescent="0.2">
      <c r="A3935" s="179" t="s">
        <v>164</v>
      </c>
      <c r="B3935" s="179" t="s">
        <v>692</v>
      </c>
      <c r="C3935" s="179" t="s">
        <v>381</v>
      </c>
      <c r="D3935" s="179" t="s">
        <v>184</v>
      </c>
      <c r="E3935" s="179" t="s">
        <v>790</v>
      </c>
      <c r="F3935" s="37">
        <v>16063.309999999998</v>
      </c>
      <c r="G3935" s="179">
        <v>81</v>
      </c>
      <c r="H3935" s="179">
        <v>81</v>
      </c>
      <c r="I3935" s="37">
        <f>Table1[[#This Row],[SumOfPaid]]*Table1[[#This Row],[Actuarial Factor 6/13/22]]</f>
        <v>32898.812161316324</v>
      </c>
      <c r="J3935" s="33">
        <v>2.048071795994495</v>
      </c>
      <c r="K3935" s="180" t="s">
        <v>251</v>
      </c>
      <c r="L3935" s="180" t="s">
        <v>805</v>
      </c>
      <c r="M3935" s="181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35" s="181" t="str">
        <f>IFERROR(IF(Table1[[#This Row],[Medicare Rate in CR]]&gt;0,"Y","N"),"N")</f>
        <v>Y</v>
      </c>
      <c r="O3935" s="40">
        <f>Table1[[#This Row],[Medicare Rate in CR]]*Table1[[#This Row],[SumOfUnits]]*Table1[[#This Row],[Actuarial Factor 6/13/22]]</f>
        <v>46498.377539643057</v>
      </c>
      <c r="P393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46498.377539643057</v>
      </c>
      <c r="Q3935" s="40">
        <f>Table1[[#This Row],[Trended Medicare Pricing for all RHCs]]-Table1[[#This Row],[SumOfSFY23 Estimated Payment 6/13/2022]]</f>
        <v>13599.565378326733</v>
      </c>
      <c r="R3935" s="181">
        <f>Table1[[#This Row],[SumOfUnits]]*Table1[[#This Row],[Actuarial Factor 6/13/22]]</f>
        <v>165.89381547555408</v>
      </c>
    </row>
    <row r="3936" spans="1:18" x14ac:dyDescent="0.2">
      <c r="A3936" s="179" t="s">
        <v>164</v>
      </c>
      <c r="B3936" s="179" t="s">
        <v>692</v>
      </c>
      <c r="C3936" s="179" t="s">
        <v>381</v>
      </c>
      <c r="D3936" s="179" t="s">
        <v>184</v>
      </c>
      <c r="E3936" s="179" t="s">
        <v>789</v>
      </c>
      <c r="F3936" s="37">
        <v>63067.3</v>
      </c>
      <c r="G3936" s="179">
        <v>333</v>
      </c>
      <c r="H3936" s="179">
        <v>333</v>
      </c>
      <c r="I3936" s="37">
        <f>Table1[[#This Row],[SumOfPaid]]*Table1[[#This Row],[Actuarial Factor 6/13/22]]</f>
        <v>93739.519500447597</v>
      </c>
      <c r="J3936" s="33">
        <v>1.4863410911906423</v>
      </c>
      <c r="K3936" s="180" t="s">
        <v>251</v>
      </c>
      <c r="L3936" s="180" t="s">
        <v>805</v>
      </c>
      <c r="M3936" s="181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36" s="181" t="str">
        <f>IFERROR(IF(Table1[[#This Row],[Medicare Rate in CR]]&gt;0,"Y","N"),"N")</f>
        <v>Y</v>
      </c>
      <c r="O3936" s="40">
        <f>Table1[[#This Row],[Medicare Rate in CR]]*Table1[[#This Row],[SumOfUnits]]*Table1[[#This Row],[Actuarial Factor 6/13/22]]</f>
        <v>138729.97930179178</v>
      </c>
      <c r="P393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138729.97930179178</v>
      </c>
      <c r="Q3936" s="40">
        <f>Table1[[#This Row],[Trended Medicare Pricing for all RHCs]]-Table1[[#This Row],[SumOfSFY23 Estimated Payment 6/13/2022]]</f>
        <v>44990.459801344186</v>
      </c>
      <c r="R3936" s="181">
        <f>Table1[[#This Row],[SumOfUnits]]*Table1[[#This Row],[Actuarial Factor 6/13/22]]</f>
        <v>494.95158336648387</v>
      </c>
    </row>
    <row r="3937" spans="1:18" x14ac:dyDescent="0.2">
      <c r="A3937" s="179" t="s">
        <v>164</v>
      </c>
      <c r="B3937" s="179" t="s">
        <v>692</v>
      </c>
      <c r="C3937" s="179" t="s">
        <v>381</v>
      </c>
      <c r="D3937" s="179" t="s">
        <v>184</v>
      </c>
      <c r="E3937" s="179" t="s">
        <v>791</v>
      </c>
      <c r="F3937" s="37">
        <v>1776.29</v>
      </c>
      <c r="G3937" s="179">
        <v>9</v>
      </c>
      <c r="H3937" s="179">
        <v>9</v>
      </c>
      <c r="I3937" s="37">
        <f>Table1[[#This Row],[SumOfPaid]]*Table1[[#This Row],[Actuarial Factor 6/13/22]]</f>
        <v>2873.9146471022818</v>
      </c>
      <c r="J3937" s="33">
        <v>1.6179309949964713</v>
      </c>
      <c r="K3937" s="180" t="s">
        <v>251</v>
      </c>
      <c r="L3937" s="180" t="s">
        <v>805</v>
      </c>
      <c r="M3937" s="181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37" s="181" t="str">
        <f>IFERROR(IF(Table1[[#This Row],[Medicare Rate in CR]]&gt;0,"Y","N"),"N")</f>
        <v>Y</v>
      </c>
      <c r="O3937" s="40">
        <f>Table1[[#This Row],[Medicare Rate in CR]]*Table1[[#This Row],[SumOfUnits]]*Table1[[#This Row],[Actuarial Factor 6/13/22]]</f>
        <v>4081.4089072880488</v>
      </c>
      <c r="P393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4081.4089072880488</v>
      </c>
      <c r="Q3937" s="40">
        <f>Table1[[#This Row],[Trended Medicare Pricing for all RHCs]]-Table1[[#This Row],[SumOfSFY23 Estimated Payment 6/13/2022]]</f>
        <v>1207.494260185767</v>
      </c>
      <c r="R3937" s="181">
        <f>Table1[[#This Row],[SumOfUnits]]*Table1[[#This Row],[Actuarial Factor 6/13/22]]</f>
        <v>14.561378954968241</v>
      </c>
    </row>
    <row r="3938" spans="1:18" x14ac:dyDescent="0.2">
      <c r="A3938" s="179" t="s">
        <v>164</v>
      </c>
      <c r="B3938" s="179" t="s">
        <v>692</v>
      </c>
      <c r="C3938" s="179" t="s">
        <v>381</v>
      </c>
      <c r="D3938" s="179" t="s">
        <v>184</v>
      </c>
      <c r="E3938" s="179" t="s">
        <v>788</v>
      </c>
      <c r="F3938" s="37">
        <v>10311.52</v>
      </c>
      <c r="G3938" s="179">
        <v>52</v>
      </c>
      <c r="H3938" s="179">
        <v>52</v>
      </c>
      <c r="I3938" s="37">
        <f>Table1[[#This Row],[SumOfPaid]]*Table1[[#This Row],[Actuarial Factor 6/13/22]]</f>
        <v>18918.247619446847</v>
      </c>
      <c r="J3938" s="33">
        <v>1.8346710882049249</v>
      </c>
      <c r="K3938" s="180" t="s">
        <v>251</v>
      </c>
      <c r="L3938" s="180" t="s">
        <v>805</v>
      </c>
      <c r="M3938" s="181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38" s="181" t="str">
        <f>IFERROR(IF(Table1[[#This Row],[Medicare Rate in CR]]&gt;0,"Y","N"),"N")</f>
        <v>Y</v>
      </c>
      <c r="O3938" s="40">
        <f>Table1[[#This Row],[Medicare Rate in CR]]*Table1[[#This Row],[SumOfUnits]]*Table1[[#This Row],[Actuarial Factor 6/13/22]]</f>
        <v>26740.477884273838</v>
      </c>
      <c r="P393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26740.477884273838</v>
      </c>
      <c r="Q3938" s="40">
        <f>Table1[[#This Row],[Trended Medicare Pricing for all RHCs]]-Table1[[#This Row],[SumOfSFY23 Estimated Payment 6/13/2022]]</f>
        <v>7822.2302648269906</v>
      </c>
      <c r="R3938" s="181">
        <f>Table1[[#This Row],[SumOfUnits]]*Table1[[#This Row],[Actuarial Factor 6/13/22]]</f>
        <v>95.402896586656098</v>
      </c>
    </row>
    <row r="3939" spans="1:18" x14ac:dyDescent="0.2">
      <c r="A3939" s="179" t="s">
        <v>164</v>
      </c>
      <c r="B3939" s="179" t="s">
        <v>692</v>
      </c>
      <c r="C3939" s="179" t="s">
        <v>381</v>
      </c>
      <c r="D3939" s="179" t="s">
        <v>184</v>
      </c>
      <c r="E3939" s="179" t="s">
        <v>787</v>
      </c>
      <c r="F3939" s="37">
        <v>7692.34</v>
      </c>
      <c r="G3939" s="179">
        <v>39</v>
      </c>
      <c r="H3939" s="179">
        <v>39</v>
      </c>
      <c r="I3939" s="37">
        <f>Table1[[#This Row],[SumOfPaid]]*Table1[[#This Row],[Actuarial Factor 6/13/22]]</f>
        <v>9309.1889044630461</v>
      </c>
      <c r="J3939" s="33">
        <v>1.210189474784402</v>
      </c>
      <c r="K3939" s="180" t="s">
        <v>251</v>
      </c>
      <c r="L3939" s="180" t="s">
        <v>805</v>
      </c>
      <c r="M3939" s="181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39" s="181" t="str">
        <f>IFERROR(IF(Table1[[#This Row],[Medicare Rate in CR]]&gt;0,"Y","N"),"N")</f>
        <v>Y</v>
      </c>
      <c r="O3939" s="40">
        <f>Table1[[#This Row],[Medicare Rate in CR]]*Table1[[#This Row],[SumOfUnits]]*Table1[[#This Row],[Actuarial Factor 6/13/22]]</f>
        <v>13228.956307605482</v>
      </c>
      <c r="P393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13228.956307605482</v>
      </c>
      <c r="Q3939" s="40">
        <f>Table1[[#This Row],[Trended Medicare Pricing for all RHCs]]-Table1[[#This Row],[SumOfSFY23 Estimated Payment 6/13/2022]]</f>
        <v>3919.7674031424358</v>
      </c>
      <c r="R3939" s="181">
        <f>Table1[[#This Row],[SumOfUnits]]*Table1[[#This Row],[Actuarial Factor 6/13/22]]</f>
        <v>47.197389516591677</v>
      </c>
    </row>
    <row r="3940" spans="1:18" x14ac:dyDescent="0.2">
      <c r="A3940" s="179" t="s">
        <v>164</v>
      </c>
      <c r="B3940" s="179" t="s">
        <v>692</v>
      </c>
      <c r="C3940" s="179" t="s">
        <v>381</v>
      </c>
      <c r="D3940" s="179" t="s">
        <v>2</v>
      </c>
      <c r="E3940" s="179" t="s">
        <v>801</v>
      </c>
      <c r="F3940" s="37">
        <v>387.98</v>
      </c>
      <c r="G3940" s="179">
        <v>2</v>
      </c>
      <c r="H3940" s="179">
        <v>2</v>
      </c>
      <c r="I3940" s="37">
        <f>Table1[[#This Row],[SumOfPaid]]*Table1[[#This Row],[Actuarial Factor 6/13/22]]</f>
        <v>544.52803669209084</v>
      </c>
      <c r="J3940" s="33">
        <v>1.4034951200888985</v>
      </c>
      <c r="K3940" s="180" t="s">
        <v>251</v>
      </c>
      <c r="L3940" s="180" t="s">
        <v>805</v>
      </c>
      <c r="M3940" s="181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40" s="181" t="str">
        <f>IFERROR(IF(Table1[[#This Row],[Medicare Rate in CR]]&gt;0,"Y","N"),"N")</f>
        <v>Y</v>
      </c>
      <c r="O3940" s="40">
        <f>Table1[[#This Row],[Medicare Rate in CR]]*Table1[[#This Row],[SumOfUnits]]*Table1[[#This Row],[Actuarial Factor 6/13/22]]</f>
        <v>786.77129441943475</v>
      </c>
      <c r="P394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786.77129441943475</v>
      </c>
      <c r="Q3940" s="40">
        <f>Table1[[#This Row],[Trended Medicare Pricing for all RHCs]]-Table1[[#This Row],[SumOfSFY23 Estimated Payment 6/13/2022]]</f>
        <v>242.24325772734392</v>
      </c>
      <c r="R3940" s="181">
        <f>Table1[[#This Row],[SumOfUnits]]*Table1[[#This Row],[Actuarial Factor 6/13/22]]</f>
        <v>2.8069902401777971</v>
      </c>
    </row>
    <row r="3941" spans="1:18" x14ac:dyDescent="0.2">
      <c r="A3941" s="179" t="s">
        <v>164</v>
      </c>
      <c r="B3941" s="179" t="s">
        <v>692</v>
      </c>
      <c r="C3941" s="179" t="s">
        <v>381</v>
      </c>
      <c r="D3941" s="179" t="s">
        <v>2</v>
      </c>
      <c r="E3941" s="179" t="s">
        <v>798</v>
      </c>
      <c r="F3941" s="37">
        <v>1716.7</v>
      </c>
      <c r="G3941" s="179">
        <v>11</v>
      </c>
      <c r="H3941" s="179">
        <v>11</v>
      </c>
      <c r="I3941" s="37">
        <f>Table1[[#This Row],[SumOfPaid]]*Table1[[#This Row],[Actuarial Factor 6/13/22]]</f>
        <v>2566.3116834419193</v>
      </c>
      <c r="J3941" s="33">
        <v>1.4949098173483539</v>
      </c>
      <c r="K3941" s="180" t="s">
        <v>251</v>
      </c>
      <c r="L3941" s="180" t="s">
        <v>805</v>
      </c>
      <c r="M3941" s="181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41" s="181" t="str">
        <f>IFERROR(IF(Table1[[#This Row],[Medicare Rate in CR]]&gt;0,"Y","N"),"N")</f>
        <v>Y</v>
      </c>
      <c r="O3941" s="40">
        <f>Table1[[#This Row],[Medicare Rate in CR]]*Table1[[#This Row],[SumOfUnits]]*Table1[[#This Row],[Actuarial Factor 6/13/22]]</f>
        <v>4609.0909997502713</v>
      </c>
      <c r="P394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4609.0909997502713</v>
      </c>
      <c r="Q3941" s="40">
        <f>Table1[[#This Row],[Trended Medicare Pricing for all RHCs]]-Table1[[#This Row],[SumOfSFY23 Estimated Payment 6/13/2022]]</f>
        <v>2042.779316308352</v>
      </c>
      <c r="R3941" s="181">
        <f>Table1[[#This Row],[SumOfUnits]]*Table1[[#This Row],[Actuarial Factor 6/13/22]]</f>
        <v>16.444007990831892</v>
      </c>
    </row>
    <row r="3942" spans="1:18" x14ac:dyDescent="0.2">
      <c r="A3942" s="179" t="s">
        <v>164</v>
      </c>
      <c r="B3942" s="179" t="s">
        <v>692</v>
      </c>
      <c r="C3942" s="179" t="s">
        <v>381</v>
      </c>
      <c r="D3942" s="179" t="s">
        <v>2</v>
      </c>
      <c r="E3942" s="179" t="s">
        <v>799</v>
      </c>
      <c r="F3942" s="37">
        <v>1901.6100000000001</v>
      </c>
      <c r="G3942" s="179">
        <v>14</v>
      </c>
      <c r="H3942" s="179">
        <v>14</v>
      </c>
      <c r="I3942" s="37">
        <f>Table1[[#This Row],[SumOfPaid]]*Table1[[#This Row],[Actuarial Factor 6/13/22]]</f>
        <v>2262.2697784382735</v>
      </c>
      <c r="J3942" s="33">
        <v>1.1896602239356511</v>
      </c>
      <c r="K3942" s="180" t="s">
        <v>251</v>
      </c>
      <c r="L3942" s="180" t="s">
        <v>805</v>
      </c>
      <c r="M3942" s="181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42" s="181" t="str">
        <f>IFERROR(IF(Table1[[#This Row],[Medicare Rate in CR]]&gt;0,"Y","N"),"N")</f>
        <v>Y</v>
      </c>
      <c r="O3942" s="40">
        <f>Table1[[#This Row],[Medicare Rate in CR]]*Table1[[#This Row],[SumOfUnits]]*Table1[[#This Row],[Actuarial Factor 6/13/22]]</f>
        <v>4668.2980983369316</v>
      </c>
      <c r="P394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4668.2980983369316</v>
      </c>
      <c r="Q3942" s="40">
        <f>Table1[[#This Row],[Trended Medicare Pricing for all RHCs]]-Table1[[#This Row],[SumOfSFY23 Estimated Payment 6/13/2022]]</f>
        <v>2406.0283198986581</v>
      </c>
      <c r="R3942" s="181">
        <f>Table1[[#This Row],[SumOfUnits]]*Table1[[#This Row],[Actuarial Factor 6/13/22]]</f>
        <v>16.655243135099116</v>
      </c>
    </row>
    <row r="3943" spans="1:18" x14ac:dyDescent="0.2">
      <c r="A3943" s="179" t="s">
        <v>164</v>
      </c>
      <c r="B3943" s="179" t="s">
        <v>692</v>
      </c>
      <c r="C3943" s="179" t="s">
        <v>381</v>
      </c>
      <c r="D3943" s="179" t="s">
        <v>185</v>
      </c>
      <c r="E3943" s="179" t="s">
        <v>607</v>
      </c>
      <c r="F3943" s="37">
        <v>873.57</v>
      </c>
      <c r="G3943" s="179">
        <v>4</v>
      </c>
      <c r="H3943" s="179">
        <v>4</v>
      </c>
      <c r="I3943" s="37">
        <f>Table1[[#This Row],[SumOfPaid]]*Table1[[#This Row],[Actuarial Factor 6/13/22]]</f>
        <v>1486.8117967608216</v>
      </c>
      <c r="J3943" s="33">
        <v>1.7019950281726954</v>
      </c>
      <c r="K3943" s="180" t="s">
        <v>251</v>
      </c>
      <c r="L3943" s="180" t="s">
        <v>805</v>
      </c>
      <c r="M3943" s="181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43" s="181" t="str">
        <f>IFERROR(IF(Table1[[#This Row],[Medicare Rate in CR]]&gt;0,"Y","N"),"N")</f>
        <v>Y</v>
      </c>
      <c r="O3943" s="40">
        <f>Table1[[#This Row],[Medicare Rate in CR]]*Table1[[#This Row],[SumOfUnits]]*Table1[[#This Row],[Actuarial Factor 6/13/22]]</f>
        <v>1908.2087457860994</v>
      </c>
      <c r="P394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1908.2087457860994</v>
      </c>
      <c r="Q3943" s="40">
        <f>Table1[[#This Row],[Trended Medicare Pricing for all RHCs]]-Table1[[#This Row],[SumOfSFY23 Estimated Payment 6/13/2022]]</f>
        <v>421.39694902527776</v>
      </c>
      <c r="R3943" s="181">
        <f>Table1[[#This Row],[SumOfUnits]]*Table1[[#This Row],[Actuarial Factor 6/13/22]]</f>
        <v>6.8079801126907817</v>
      </c>
    </row>
    <row r="3944" spans="1:18" x14ac:dyDescent="0.2">
      <c r="A3944" s="179" t="s">
        <v>164</v>
      </c>
      <c r="B3944" s="179" t="s">
        <v>692</v>
      </c>
      <c r="C3944" s="179" t="s">
        <v>381</v>
      </c>
      <c r="D3944" s="179" t="s">
        <v>185</v>
      </c>
      <c r="E3944" s="179" t="s">
        <v>797</v>
      </c>
      <c r="F3944" s="37">
        <v>199.66</v>
      </c>
      <c r="G3944" s="179">
        <v>1</v>
      </c>
      <c r="H3944" s="179">
        <v>1</v>
      </c>
      <c r="I3944" s="37">
        <f>Table1[[#This Row],[SumOfPaid]]*Table1[[#This Row],[Actuarial Factor 6/13/22]]</f>
        <v>198.26246386501526</v>
      </c>
      <c r="J3944" s="33">
        <v>0.99300042003914291</v>
      </c>
      <c r="K3944" s="180" t="s">
        <v>251</v>
      </c>
      <c r="L3944" s="180" t="s">
        <v>805</v>
      </c>
      <c r="M3944" s="181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44" s="181" t="str">
        <f>IFERROR(IF(Table1[[#This Row],[Medicare Rate in CR]]&gt;0,"Y","N"),"N")</f>
        <v>Y</v>
      </c>
      <c r="O3944" s="40">
        <f>Table1[[#This Row],[Medicare Rate in CR]]*Table1[[#This Row],[SumOfUnits]]*Table1[[#This Row],[Actuarial Factor 6/13/22]]</f>
        <v>278.32808773277139</v>
      </c>
      <c r="P394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278.32808773277139</v>
      </c>
      <c r="Q3944" s="40">
        <f>Table1[[#This Row],[Trended Medicare Pricing for all RHCs]]-Table1[[#This Row],[SumOfSFY23 Estimated Payment 6/13/2022]]</f>
        <v>80.06562386775613</v>
      </c>
      <c r="R3944" s="181">
        <f>Table1[[#This Row],[SumOfUnits]]*Table1[[#This Row],[Actuarial Factor 6/13/22]]</f>
        <v>0.99300042003914291</v>
      </c>
    </row>
    <row r="3945" spans="1:18" x14ac:dyDescent="0.2">
      <c r="A3945" s="179" t="s">
        <v>164</v>
      </c>
      <c r="B3945" s="179" t="s">
        <v>692</v>
      </c>
      <c r="C3945" s="179" t="s">
        <v>381</v>
      </c>
      <c r="D3945" s="179" t="s">
        <v>185</v>
      </c>
      <c r="E3945" s="179" t="s">
        <v>796</v>
      </c>
      <c r="F3945" s="37">
        <v>2236.9</v>
      </c>
      <c r="G3945" s="179">
        <v>13</v>
      </c>
      <c r="H3945" s="179">
        <v>13</v>
      </c>
      <c r="I3945" s="37">
        <f>Table1[[#This Row],[SumOfPaid]]*Table1[[#This Row],[Actuarial Factor 6/13/22]]</f>
        <v>1822.9681044012896</v>
      </c>
      <c r="J3945" s="33">
        <v>0.81495288318712933</v>
      </c>
      <c r="K3945" s="180" t="s">
        <v>251</v>
      </c>
      <c r="L3945" s="180" t="s">
        <v>805</v>
      </c>
      <c r="M3945" s="181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45" s="181" t="str">
        <f>IFERROR(IF(Table1[[#This Row],[Medicare Rate in CR]]&gt;0,"Y","N"),"N")</f>
        <v>Y</v>
      </c>
      <c r="O3945" s="40">
        <f>Table1[[#This Row],[Medicare Rate in CR]]*Table1[[#This Row],[SumOfUnits]]*Table1[[#This Row],[Actuarial Factor 6/13/22]]</f>
        <v>2969.5008671707665</v>
      </c>
      <c r="P394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2969.5008671707665</v>
      </c>
      <c r="Q3945" s="40">
        <f>Table1[[#This Row],[Trended Medicare Pricing for all RHCs]]-Table1[[#This Row],[SumOfSFY23 Estimated Payment 6/13/2022]]</f>
        <v>1146.5327627694769</v>
      </c>
      <c r="R3945" s="181">
        <f>Table1[[#This Row],[SumOfUnits]]*Table1[[#This Row],[Actuarial Factor 6/13/22]]</f>
        <v>10.594387481432681</v>
      </c>
    </row>
    <row r="3946" spans="1:18" x14ac:dyDescent="0.2">
      <c r="A3946" s="179" t="s">
        <v>164</v>
      </c>
      <c r="B3946" s="179" t="s">
        <v>692</v>
      </c>
      <c r="C3946" s="179" t="s">
        <v>381</v>
      </c>
      <c r="D3946" s="179" t="s">
        <v>185</v>
      </c>
      <c r="E3946" s="179" t="s">
        <v>795</v>
      </c>
      <c r="F3946" s="37">
        <v>21010.300000000003</v>
      </c>
      <c r="G3946" s="179">
        <v>107</v>
      </c>
      <c r="H3946" s="179">
        <v>107</v>
      </c>
      <c r="I3946" s="37">
        <f>Table1[[#This Row],[SumOfPaid]]*Table1[[#This Row],[Actuarial Factor 6/13/22]]</f>
        <v>25272.710561001048</v>
      </c>
      <c r="J3946" s="33">
        <v>1.2028724273809057</v>
      </c>
      <c r="K3946" s="180" t="s">
        <v>251</v>
      </c>
      <c r="L3946" s="180" t="s">
        <v>805</v>
      </c>
      <c r="M3946" s="181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46" s="181" t="str">
        <f>IFERROR(IF(Table1[[#This Row],[Medicare Rate in CR]]&gt;0,"Y","N"),"N")</f>
        <v>Y</v>
      </c>
      <c r="O3946" s="40">
        <f>Table1[[#This Row],[Medicare Rate in CR]]*Table1[[#This Row],[SumOfUnits]]*Table1[[#This Row],[Actuarial Factor 6/13/22]]</f>
        <v>36075.383055753569</v>
      </c>
      <c r="P394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36075.383055753569</v>
      </c>
      <c r="Q3946" s="40">
        <f>Table1[[#This Row],[Trended Medicare Pricing for all RHCs]]-Table1[[#This Row],[SumOfSFY23 Estimated Payment 6/13/2022]]</f>
        <v>10802.672494752522</v>
      </c>
      <c r="R3946" s="181">
        <f>Table1[[#This Row],[SumOfUnits]]*Table1[[#This Row],[Actuarial Factor 6/13/22]]</f>
        <v>128.70734972975691</v>
      </c>
    </row>
    <row r="3947" spans="1:18" x14ac:dyDescent="0.2">
      <c r="A3947" s="179" t="s">
        <v>164</v>
      </c>
      <c r="B3947" s="179" t="s">
        <v>692</v>
      </c>
      <c r="C3947" s="179" t="s">
        <v>249</v>
      </c>
      <c r="D3947" s="179" t="s">
        <v>184</v>
      </c>
      <c r="E3947" s="179" t="s">
        <v>786</v>
      </c>
      <c r="F3947" s="37">
        <v>199.66</v>
      </c>
      <c r="G3947" s="179">
        <v>1</v>
      </c>
      <c r="H3947" s="179">
        <v>1</v>
      </c>
      <c r="I3947" s="37">
        <f>Table1[[#This Row],[SumOfPaid]]*Table1[[#This Row],[Actuarial Factor 6/13/22]]</f>
        <v>303.9180550414722</v>
      </c>
      <c r="J3947" s="33">
        <v>1.5221779777695694</v>
      </c>
      <c r="K3947" s="180" t="s">
        <v>251</v>
      </c>
      <c r="L3947" s="180" t="s">
        <v>805</v>
      </c>
      <c r="M3947" s="181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47" s="181" t="str">
        <f>IFERROR(IF(Table1[[#This Row],[Medicare Rate in CR]]&gt;0,"Y","N"),"N")</f>
        <v>Y</v>
      </c>
      <c r="O3947" s="40">
        <f>Table1[[#This Row],[Medicare Rate in CR]]*Table1[[#This Row],[SumOfUnits]]*Table1[[#This Row],[Actuarial Factor 6/13/22]]</f>
        <v>426.65126538903263</v>
      </c>
      <c r="P394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426.65126538903263</v>
      </c>
      <c r="Q3947" s="40">
        <f>Table1[[#This Row],[Trended Medicare Pricing for all RHCs]]-Table1[[#This Row],[SumOfSFY23 Estimated Payment 6/13/2022]]</f>
        <v>122.73321034756043</v>
      </c>
      <c r="R3947" s="181">
        <f>Table1[[#This Row],[SumOfUnits]]*Table1[[#This Row],[Actuarial Factor 6/13/22]]</f>
        <v>1.5221779777695694</v>
      </c>
    </row>
    <row r="3948" spans="1:18" x14ac:dyDescent="0.2">
      <c r="A3948" s="179" t="s">
        <v>164</v>
      </c>
      <c r="B3948" s="179" t="s">
        <v>692</v>
      </c>
      <c r="C3948" s="179" t="s">
        <v>249</v>
      </c>
      <c r="D3948" s="179" t="s">
        <v>184</v>
      </c>
      <c r="E3948" s="179" t="s">
        <v>790</v>
      </c>
      <c r="F3948" s="37">
        <v>199.66</v>
      </c>
      <c r="G3948" s="179">
        <v>1</v>
      </c>
      <c r="H3948" s="179">
        <v>1</v>
      </c>
      <c r="I3948" s="37">
        <f>Table1[[#This Row],[SumOfPaid]]*Table1[[#This Row],[Actuarial Factor 6/13/22]]</f>
        <v>446.67045209412953</v>
      </c>
      <c r="J3948" s="33">
        <v>2.2371554246926251</v>
      </c>
      <c r="K3948" s="180" t="s">
        <v>251</v>
      </c>
      <c r="L3948" s="180" t="s">
        <v>805</v>
      </c>
      <c r="M3948" s="181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48" s="181" t="str">
        <f>IFERROR(IF(Table1[[#This Row],[Medicare Rate in CR]]&gt;0,"Y","N"),"N")</f>
        <v>Y</v>
      </c>
      <c r="O3948" s="40">
        <f>Table1[[#This Row],[Medicare Rate in CR]]*Table1[[#This Row],[SumOfUnits]]*Table1[[#This Row],[Actuarial Factor 6/13/22]]</f>
        <v>627.05229398709594</v>
      </c>
      <c r="P394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627.05229398709594</v>
      </c>
      <c r="Q3948" s="40">
        <f>Table1[[#This Row],[Trended Medicare Pricing for all RHCs]]-Table1[[#This Row],[SumOfSFY23 Estimated Payment 6/13/2022]]</f>
        <v>180.38184189296641</v>
      </c>
      <c r="R3948" s="181">
        <f>Table1[[#This Row],[SumOfUnits]]*Table1[[#This Row],[Actuarial Factor 6/13/22]]</f>
        <v>2.2371554246926251</v>
      </c>
    </row>
    <row r="3949" spans="1:18" x14ac:dyDescent="0.2">
      <c r="A3949" s="179" t="s">
        <v>164</v>
      </c>
      <c r="B3949" s="179" t="s">
        <v>692</v>
      </c>
      <c r="C3949" s="179" t="s">
        <v>249</v>
      </c>
      <c r="D3949" s="179" t="s">
        <v>184</v>
      </c>
      <c r="E3949" s="179" t="s">
        <v>789</v>
      </c>
      <c r="F3949" s="37">
        <v>2178.56</v>
      </c>
      <c r="G3949" s="179">
        <v>11</v>
      </c>
      <c r="H3949" s="179">
        <v>11</v>
      </c>
      <c r="I3949" s="37">
        <f>Table1[[#This Row],[SumOfPaid]]*Table1[[#This Row],[Actuarial Factor 6/13/22]]</f>
        <v>3381.0667144600993</v>
      </c>
      <c r="J3949" s="33">
        <v>1.551973190759079</v>
      </c>
      <c r="K3949" s="180" t="s">
        <v>251</v>
      </c>
      <c r="L3949" s="180" t="s">
        <v>805</v>
      </c>
      <c r="M3949" s="181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49" s="181" t="str">
        <f>IFERROR(IF(Table1[[#This Row],[Medicare Rate in CR]]&gt;0,"Y","N"),"N")</f>
        <v>Y</v>
      </c>
      <c r="O3949" s="40">
        <f>Table1[[#This Row],[Medicare Rate in CR]]*Table1[[#This Row],[SumOfUnits]]*Table1[[#This Row],[Actuarial Factor 6/13/22]]</f>
        <v>4785.0282220164845</v>
      </c>
      <c r="P394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4785.0282220164845</v>
      </c>
      <c r="Q3949" s="40">
        <f>Table1[[#This Row],[Trended Medicare Pricing for all RHCs]]-Table1[[#This Row],[SumOfSFY23 Estimated Payment 6/13/2022]]</f>
        <v>1403.9615075563852</v>
      </c>
      <c r="R3949" s="181">
        <f>Table1[[#This Row],[SumOfUnits]]*Table1[[#This Row],[Actuarial Factor 6/13/22]]</f>
        <v>17.07170509834987</v>
      </c>
    </row>
    <row r="3950" spans="1:18" x14ac:dyDescent="0.2">
      <c r="A3950" s="179" t="s">
        <v>164</v>
      </c>
      <c r="B3950" s="179" t="s">
        <v>692</v>
      </c>
      <c r="C3950" s="179" t="s">
        <v>249</v>
      </c>
      <c r="D3950" s="179" t="s">
        <v>184</v>
      </c>
      <c r="E3950" s="179" t="s">
        <v>787</v>
      </c>
      <c r="F3950" s="37">
        <v>795.69</v>
      </c>
      <c r="G3950" s="179">
        <v>4</v>
      </c>
      <c r="H3950" s="179">
        <v>4</v>
      </c>
      <c r="I3950" s="37">
        <f>Table1[[#This Row],[SumOfPaid]]*Table1[[#This Row],[Actuarial Factor 6/13/22]]</f>
        <v>994.31493290698654</v>
      </c>
      <c r="J3950" s="33">
        <v>1.2496260263506975</v>
      </c>
      <c r="K3950" s="180" t="s">
        <v>251</v>
      </c>
      <c r="L3950" s="180" t="s">
        <v>805</v>
      </c>
      <c r="M3950" s="181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50" s="181" t="str">
        <f>IFERROR(IF(Table1[[#This Row],[Medicare Rate in CR]]&gt;0,"Y","N"),"N")</f>
        <v>Y</v>
      </c>
      <c r="O3950" s="40">
        <f>Table1[[#This Row],[Medicare Rate in CR]]*Table1[[#This Row],[SumOfUnits]]*Table1[[#This Row],[Actuarial Factor 6/13/22]]</f>
        <v>1401.0307157033481</v>
      </c>
      <c r="P395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1401.0307157033481</v>
      </c>
      <c r="Q3950" s="40">
        <f>Table1[[#This Row],[Trended Medicare Pricing for all RHCs]]-Table1[[#This Row],[SumOfSFY23 Estimated Payment 6/13/2022]]</f>
        <v>406.71578279636151</v>
      </c>
      <c r="R3950" s="181">
        <f>Table1[[#This Row],[SumOfUnits]]*Table1[[#This Row],[Actuarial Factor 6/13/22]]</f>
        <v>4.9985041054027901</v>
      </c>
    </row>
    <row r="3951" spans="1:18" x14ac:dyDescent="0.2">
      <c r="A3951" s="179" t="s">
        <v>164</v>
      </c>
      <c r="B3951" s="179" t="s">
        <v>692</v>
      </c>
      <c r="C3951" s="179" t="s">
        <v>249</v>
      </c>
      <c r="D3951" s="179" t="s">
        <v>185</v>
      </c>
      <c r="E3951" s="179" t="s">
        <v>797</v>
      </c>
      <c r="F3951" s="37">
        <v>792.74</v>
      </c>
      <c r="G3951" s="179">
        <v>4</v>
      </c>
      <c r="H3951" s="179">
        <v>4</v>
      </c>
      <c r="I3951" s="37">
        <f>Table1[[#This Row],[SumOfPaid]]*Table1[[#This Row],[Actuarial Factor 6/13/22]]</f>
        <v>864.39356605019043</v>
      </c>
      <c r="J3951" s="33">
        <v>1.0903872215987467</v>
      </c>
      <c r="K3951" s="180" t="s">
        <v>251</v>
      </c>
      <c r="L3951" s="180" t="s">
        <v>805</v>
      </c>
      <c r="M3951" s="181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51" s="181" t="str">
        <f>IFERROR(IF(Table1[[#This Row],[Medicare Rate in CR]]&gt;0,"Y","N"),"N")</f>
        <v>Y</v>
      </c>
      <c r="O3951" s="40">
        <f>Table1[[#This Row],[Medicare Rate in CR]]*Table1[[#This Row],[SumOfUnits]]*Table1[[#This Row],[Actuarial Factor 6/13/22]]</f>
        <v>1222.4985373676509</v>
      </c>
      <c r="P395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1222.4985373676509</v>
      </c>
      <c r="Q3951" s="40">
        <f>Table1[[#This Row],[Trended Medicare Pricing for all RHCs]]-Table1[[#This Row],[SumOfSFY23 Estimated Payment 6/13/2022]]</f>
        <v>358.10497131746047</v>
      </c>
      <c r="R3951" s="181">
        <f>Table1[[#This Row],[SumOfUnits]]*Table1[[#This Row],[Actuarial Factor 6/13/22]]</f>
        <v>4.3615488863949867</v>
      </c>
    </row>
    <row r="3952" spans="1:18" x14ac:dyDescent="0.2">
      <c r="A3952" s="179" t="s">
        <v>164</v>
      </c>
      <c r="B3952" s="179" t="s">
        <v>692</v>
      </c>
      <c r="C3952" s="179" t="s">
        <v>249</v>
      </c>
      <c r="D3952" s="179" t="s">
        <v>185</v>
      </c>
      <c r="E3952" s="179" t="s">
        <v>795</v>
      </c>
      <c r="F3952" s="37">
        <v>1195.01</v>
      </c>
      <c r="G3952" s="179">
        <v>6</v>
      </c>
      <c r="H3952" s="179">
        <v>6</v>
      </c>
      <c r="I3952" s="37">
        <f>Table1[[#This Row],[SumOfPaid]]*Table1[[#This Row],[Actuarial Factor 6/13/22]]</f>
        <v>1362.6437436241265</v>
      </c>
      <c r="J3952" s="33">
        <v>1.1402781094920766</v>
      </c>
      <c r="K3952" s="180" t="s">
        <v>251</v>
      </c>
      <c r="L3952" s="180" t="s">
        <v>805</v>
      </c>
      <c r="M3952" s="181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52" s="181" t="str">
        <f>IFERROR(IF(Table1[[#This Row],[Medicare Rate in CR]]&gt;0,"Y","N"),"N")</f>
        <v>Y</v>
      </c>
      <c r="O3952" s="40">
        <f>Table1[[#This Row],[Medicare Rate in CR]]*Table1[[#This Row],[SumOfUnits]]*Table1[[#This Row],[Actuarial Factor 6/13/22]]</f>
        <v>1917.6513078572052</v>
      </c>
      <c r="P395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1917.6513078572052</v>
      </c>
      <c r="Q3952" s="40">
        <f>Table1[[#This Row],[Trended Medicare Pricing for all RHCs]]-Table1[[#This Row],[SumOfSFY23 Estimated Payment 6/13/2022]]</f>
        <v>555.00756423307871</v>
      </c>
      <c r="R3952" s="181">
        <f>Table1[[#This Row],[SumOfUnits]]*Table1[[#This Row],[Actuarial Factor 6/13/22]]</f>
        <v>6.8416686569524598</v>
      </c>
    </row>
    <row r="3953" spans="1:18" x14ac:dyDescent="0.2">
      <c r="A3953" s="179" t="s">
        <v>164</v>
      </c>
      <c r="B3953" s="179" t="s">
        <v>692</v>
      </c>
      <c r="C3953" s="179" t="s">
        <v>220</v>
      </c>
      <c r="D3953" s="179" t="s">
        <v>184</v>
      </c>
      <c r="E3953" s="179" t="s">
        <v>787</v>
      </c>
      <c r="F3953" s="37">
        <v>196.71</v>
      </c>
      <c r="G3953" s="179">
        <v>1</v>
      </c>
      <c r="H3953" s="179">
        <v>1</v>
      </c>
      <c r="I3953" s="37">
        <f>Table1[[#This Row],[SumOfPaid]]*Table1[[#This Row],[Actuarial Factor 6/13/22]]</f>
        <v>236.86081551660422</v>
      </c>
      <c r="J3953" s="33">
        <v>1.2041117152997012</v>
      </c>
      <c r="K3953" s="180" t="s">
        <v>251</v>
      </c>
      <c r="L3953" s="180" t="s">
        <v>805</v>
      </c>
      <c r="M3953" s="181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53" s="181" t="str">
        <f>IFERROR(IF(Table1[[#This Row],[Medicare Rate in CR]]&gt;0,"Y","N"),"N")</f>
        <v>Y</v>
      </c>
      <c r="O3953" s="40">
        <f>Table1[[#This Row],[Medicare Rate in CR]]*Table1[[#This Row],[SumOfUnits]]*Table1[[#This Row],[Actuarial Factor 6/13/22]]</f>
        <v>337.50047268135324</v>
      </c>
      <c r="P395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337.50047268135324</v>
      </c>
      <c r="Q3953" s="40">
        <f>Table1[[#This Row],[Trended Medicare Pricing for all RHCs]]-Table1[[#This Row],[SumOfSFY23 Estimated Payment 6/13/2022]]</f>
        <v>100.63965716474902</v>
      </c>
      <c r="R3953" s="181">
        <f>Table1[[#This Row],[SumOfUnits]]*Table1[[#This Row],[Actuarial Factor 6/13/22]]</f>
        <v>1.2041117152997012</v>
      </c>
    </row>
    <row r="3954" spans="1:18" x14ac:dyDescent="0.2">
      <c r="A3954" s="179" t="s">
        <v>164</v>
      </c>
      <c r="B3954" s="179" t="s">
        <v>692</v>
      </c>
      <c r="C3954" s="179" t="s">
        <v>192</v>
      </c>
      <c r="D3954" s="179" t="s">
        <v>184</v>
      </c>
      <c r="E3954" s="179" t="s">
        <v>786</v>
      </c>
      <c r="F3954" s="37">
        <v>196.71</v>
      </c>
      <c r="G3954" s="179">
        <v>1</v>
      </c>
      <c r="H3954" s="179">
        <v>1</v>
      </c>
      <c r="I3954" s="37">
        <f>Table1[[#This Row],[SumOfPaid]]*Table1[[#This Row],[Actuarial Factor 6/13/22]]</f>
        <v>257.76986057531616</v>
      </c>
      <c r="J3954" s="33">
        <v>1.3104054729058825</v>
      </c>
      <c r="K3954" s="180" t="s">
        <v>251</v>
      </c>
      <c r="L3954" s="180" t="s">
        <v>805</v>
      </c>
      <c r="M3954" s="181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54" s="181" t="str">
        <f>IFERROR(IF(Table1[[#This Row],[Medicare Rate in CR]]&gt;0,"Y","N"),"N")</f>
        <v>Y</v>
      </c>
      <c r="O3954" s="40">
        <f>Table1[[#This Row],[Medicare Rate in CR]]*Table1[[#This Row],[SumOfUnits]]*Table1[[#This Row],[Actuarial Factor 6/13/22]]</f>
        <v>367.29355000078982</v>
      </c>
      <c r="P395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367.29355000078982</v>
      </c>
      <c r="Q3954" s="40">
        <f>Table1[[#This Row],[Trended Medicare Pricing for all RHCs]]-Table1[[#This Row],[SumOfSFY23 Estimated Payment 6/13/2022]]</f>
        <v>109.52368942547366</v>
      </c>
      <c r="R3954" s="181">
        <f>Table1[[#This Row],[SumOfUnits]]*Table1[[#This Row],[Actuarial Factor 6/13/22]]</f>
        <v>1.3104054729058825</v>
      </c>
    </row>
    <row r="3955" spans="1:18" x14ac:dyDescent="0.2">
      <c r="A3955" s="179" t="s">
        <v>164</v>
      </c>
      <c r="B3955" s="179" t="s">
        <v>692</v>
      </c>
      <c r="C3955" s="179" t="s">
        <v>192</v>
      </c>
      <c r="D3955" s="179" t="s">
        <v>185</v>
      </c>
      <c r="E3955" s="179" t="s">
        <v>794</v>
      </c>
      <c r="F3955" s="37">
        <v>196.71</v>
      </c>
      <c r="G3955" s="179">
        <v>1</v>
      </c>
      <c r="H3955" s="179">
        <v>1</v>
      </c>
      <c r="I3955" s="37">
        <f>Table1[[#This Row],[SumOfPaid]]*Table1[[#This Row],[Actuarial Factor 6/13/22]]</f>
        <v>218.41131714275917</v>
      </c>
      <c r="J3955" s="33">
        <v>1.1103213722879324</v>
      </c>
      <c r="K3955" s="180" t="s">
        <v>251</v>
      </c>
      <c r="L3955" s="180" t="s">
        <v>805</v>
      </c>
      <c r="M3955" s="181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55" s="181" t="str">
        <f>IFERROR(IF(Table1[[#This Row],[Medicare Rate in CR]]&gt;0,"Y","N"),"N")</f>
        <v>Y</v>
      </c>
      <c r="O3955" s="40">
        <f>Table1[[#This Row],[Medicare Rate in CR]]*Table1[[#This Row],[SumOfUnits]]*Table1[[#This Row],[Actuarial Factor 6/13/22]]</f>
        <v>311.2119774385846</v>
      </c>
      <c r="P395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311.2119774385846</v>
      </c>
      <c r="Q3955" s="40">
        <f>Table1[[#This Row],[Trended Medicare Pricing for all RHCs]]-Table1[[#This Row],[SumOfSFY23 Estimated Payment 6/13/2022]]</f>
        <v>92.800660295825423</v>
      </c>
      <c r="R3955" s="181">
        <f>Table1[[#This Row],[SumOfUnits]]*Table1[[#This Row],[Actuarial Factor 6/13/22]]</f>
        <v>1.1103213722879324</v>
      </c>
    </row>
    <row r="3956" spans="1:18" x14ac:dyDescent="0.2">
      <c r="A3956" s="179" t="s">
        <v>164</v>
      </c>
      <c r="B3956" s="179" t="s">
        <v>692</v>
      </c>
      <c r="C3956" s="179" t="s">
        <v>192</v>
      </c>
      <c r="D3956" s="179" t="s">
        <v>185</v>
      </c>
      <c r="E3956" s="179" t="s">
        <v>795</v>
      </c>
      <c r="F3956" s="37">
        <v>590.13</v>
      </c>
      <c r="G3956" s="179">
        <v>3</v>
      </c>
      <c r="H3956" s="179">
        <v>3</v>
      </c>
      <c r="I3956" s="37">
        <f>Table1[[#This Row],[SumOfPaid]]*Table1[[#This Row],[Actuarial Factor 6/13/22]]</f>
        <v>662.09796439105071</v>
      </c>
      <c r="J3956" s="33">
        <v>1.1219527297223506</v>
      </c>
      <c r="K3956" s="180" t="s">
        <v>251</v>
      </c>
      <c r="L3956" s="180" t="s">
        <v>805</v>
      </c>
      <c r="M3956" s="181">
        <f>IFERROR(INDEX(FreeStand_MedicareCRs!E:E,MATCH(Table1[[#This Row],[Medicare Number]],FreeStand_MedicareCRs!A:A,0)),INDEX(HospitalBased_Mdcr_Rates!G:G,MATCH(Table1[[#This Row],[Medicare Number]],HospitalBased_Mdcr_Rates!E:E,0)))</f>
        <v>280.29000000000002</v>
      </c>
      <c r="N3956" s="181" t="str">
        <f>IFERROR(IF(Table1[[#This Row],[Medicare Rate in CR]]&gt;0,"Y","N"),"N")</f>
        <v>Y</v>
      </c>
      <c r="O3956" s="40">
        <f>Table1[[#This Row],[Medicare Rate in CR]]*Table1[[#This Row],[SumOfUnits]]*Table1[[#This Row],[Actuarial Factor 6/13/22]]</f>
        <v>943.41639184163307</v>
      </c>
      <c r="P395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943.41639184163307</v>
      </c>
      <c r="Q3956" s="40">
        <f>Table1[[#This Row],[Trended Medicare Pricing for all RHCs]]-Table1[[#This Row],[SumOfSFY23 Estimated Payment 6/13/2022]]</f>
        <v>281.31842745058236</v>
      </c>
      <c r="R3956" s="181">
        <f>Table1[[#This Row],[SumOfUnits]]*Table1[[#This Row],[Actuarial Factor 6/13/22]]</f>
        <v>3.365858189167052</v>
      </c>
    </row>
    <row r="3957" spans="1:18" x14ac:dyDescent="0.2">
      <c r="A3957" s="179" t="s">
        <v>21</v>
      </c>
      <c r="B3957" s="179" t="s">
        <v>709</v>
      </c>
      <c r="C3957" s="179" t="s">
        <v>421</v>
      </c>
      <c r="D3957" s="179" t="s">
        <v>184</v>
      </c>
      <c r="E3957" s="179" t="s">
        <v>790</v>
      </c>
      <c r="F3957" s="37">
        <v>127.56</v>
      </c>
      <c r="G3957" s="179">
        <v>2</v>
      </c>
      <c r="H3957" s="179">
        <v>2</v>
      </c>
      <c r="I3957" s="37">
        <f>Table1[[#This Row],[SumOfPaid]]*Table1[[#This Row],[Actuarial Factor 6/13/22]]</f>
        <v>256.28294833810025</v>
      </c>
      <c r="J3957" s="33">
        <v>2.0091168731428368</v>
      </c>
      <c r="K3957" s="180" t="s">
        <v>339</v>
      </c>
      <c r="L3957" s="180" t="s">
        <v>806</v>
      </c>
      <c r="M3957" s="181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57" s="181" t="str">
        <f>IFERROR(IF(Table1[[#This Row],[Medicare Rate in CR]]&gt;0,"Y","N"),"N")</f>
        <v>Y</v>
      </c>
      <c r="O3957" s="40">
        <f>Table1[[#This Row],[Medicare Rate in CR]]*Table1[[#This Row],[SumOfUnits]]*Table1[[#This Row],[Actuarial Factor 6/13/22]]</f>
        <v>670.52266524269032</v>
      </c>
      <c r="P395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670.52266524269032</v>
      </c>
      <c r="Q3957" s="40">
        <f>Table1[[#This Row],[Trended Medicare Pricing for all RHCs]]-Table1[[#This Row],[SumOfSFY23 Estimated Payment 6/13/2022]]</f>
        <v>414.23971690459007</v>
      </c>
      <c r="R3957" s="181">
        <f>Table1[[#This Row],[SumOfUnits]]*Table1[[#This Row],[Actuarial Factor 6/13/22]]</f>
        <v>4.0182337462856736</v>
      </c>
    </row>
    <row r="3958" spans="1:18" x14ac:dyDescent="0.2">
      <c r="A3958" s="179" t="s">
        <v>21</v>
      </c>
      <c r="B3958" s="179" t="s">
        <v>709</v>
      </c>
      <c r="C3958" s="179" t="s">
        <v>408</v>
      </c>
      <c r="D3958" s="179" t="s">
        <v>184</v>
      </c>
      <c r="E3958" s="179" t="s">
        <v>787</v>
      </c>
      <c r="F3958" s="37">
        <v>62.59</v>
      </c>
      <c r="G3958" s="179">
        <v>1</v>
      </c>
      <c r="H3958" s="179">
        <v>1</v>
      </c>
      <c r="I3958" s="37">
        <f>Table1[[#This Row],[SumOfPaid]]*Table1[[#This Row],[Actuarial Factor 6/13/22]]</f>
        <v>81.631388075591602</v>
      </c>
      <c r="J3958" s="33">
        <v>1.3042241264673526</v>
      </c>
      <c r="K3958" s="180" t="s">
        <v>339</v>
      </c>
      <c r="L3958" s="180" t="s">
        <v>806</v>
      </c>
      <c r="M3958" s="181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58" s="181" t="str">
        <f>IFERROR(IF(Table1[[#This Row],[Medicare Rate in CR]]&gt;0,"Y","N"),"N")</f>
        <v>Y</v>
      </c>
      <c r="O3958" s="40">
        <f>Table1[[#This Row],[Medicare Rate in CR]]*Table1[[#This Row],[SumOfUnits]]*Table1[[#This Row],[Actuarial Factor 6/13/22]]</f>
        <v>217.63587998360714</v>
      </c>
      <c r="P395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217.63587998360714</v>
      </c>
      <c r="Q3958" s="40">
        <f>Table1[[#This Row],[Trended Medicare Pricing for all RHCs]]-Table1[[#This Row],[SumOfSFY23 Estimated Payment 6/13/2022]]</f>
        <v>136.00449190801555</v>
      </c>
      <c r="R3958" s="181">
        <f>Table1[[#This Row],[SumOfUnits]]*Table1[[#This Row],[Actuarial Factor 6/13/22]]</f>
        <v>1.3042241264673526</v>
      </c>
    </row>
    <row r="3959" spans="1:18" x14ac:dyDescent="0.2">
      <c r="A3959" s="179" t="s">
        <v>21</v>
      </c>
      <c r="B3959" s="179" t="s">
        <v>709</v>
      </c>
      <c r="C3959" s="179" t="s">
        <v>381</v>
      </c>
      <c r="D3959" s="179" t="s">
        <v>184</v>
      </c>
      <c r="E3959" s="179" t="s">
        <v>792</v>
      </c>
      <c r="F3959" s="37">
        <v>3938.7700000000004</v>
      </c>
      <c r="G3959" s="179">
        <v>64</v>
      </c>
      <c r="H3959" s="179">
        <v>64</v>
      </c>
      <c r="I3959" s="37">
        <f>Table1[[#This Row],[SumOfPaid]]*Table1[[#This Row],[Actuarial Factor 6/13/22]]</f>
        <v>5588.8677176071324</v>
      </c>
      <c r="J3959" s="33">
        <v>1.4189373123099678</v>
      </c>
      <c r="K3959" s="180" t="s">
        <v>339</v>
      </c>
      <c r="L3959" s="180" t="s">
        <v>806</v>
      </c>
      <c r="M3959" s="181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59" s="181" t="str">
        <f>IFERROR(IF(Table1[[#This Row],[Medicare Rate in CR]]&gt;0,"Y","N"),"N")</f>
        <v>Y</v>
      </c>
      <c r="O3959" s="40">
        <f>Table1[[#This Row],[Medicare Rate in CR]]*Table1[[#This Row],[SumOfUnits]]*Table1[[#This Row],[Actuarial Factor 6/13/22]]</f>
        <v>15153.796435530518</v>
      </c>
      <c r="P395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15153.796435530518</v>
      </c>
      <c r="Q3959" s="40">
        <f>Table1[[#This Row],[Trended Medicare Pricing for all RHCs]]-Table1[[#This Row],[SumOfSFY23 Estimated Payment 6/13/2022]]</f>
        <v>9564.9287179233852</v>
      </c>
      <c r="R3959" s="181">
        <f>Table1[[#This Row],[SumOfUnits]]*Table1[[#This Row],[Actuarial Factor 6/13/22]]</f>
        <v>90.811987987837938</v>
      </c>
    </row>
    <row r="3960" spans="1:18" x14ac:dyDescent="0.2">
      <c r="A3960" s="179" t="s">
        <v>21</v>
      </c>
      <c r="B3960" s="179" t="s">
        <v>709</v>
      </c>
      <c r="C3960" s="179" t="s">
        <v>381</v>
      </c>
      <c r="D3960" s="179" t="s">
        <v>184</v>
      </c>
      <c r="E3960" s="179" t="s">
        <v>786</v>
      </c>
      <c r="F3960" s="37">
        <v>48794.020000000004</v>
      </c>
      <c r="G3960" s="179">
        <v>788</v>
      </c>
      <c r="H3960" s="179">
        <v>788</v>
      </c>
      <c r="I3960" s="37">
        <f>Table1[[#This Row],[SumOfPaid]]*Table1[[#This Row],[Actuarial Factor 6/13/22]]</f>
        <v>66263.83415057142</v>
      </c>
      <c r="J3960" s="33">
        <v>1.3580318684660828</v>
      </c>
      <c r="K3960" s="180" t="s">
        <v>339</v>
      </c>
      <c r="L3960" s="180" t="s">
        <v>806</v>
      </c>
      <c r="M3960" s="181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60" s="181" t="str">
        <f>IFERROR(IF(Table1[[#This Row],[Medicare Rate in CR]]&gt;0,"Y","N"),"N")</f>
        <v>Y</v>
      </c>
      <c r="O3960" s="40">
        <f>Table1[[#This Row],[Medicare Rate in CR]]*Table1[[#This Row],[SumOfUnits]]*Table1[[#This Row],[Actuarial Factor 6/13/22]]</f>
        <v>178572.44497805697</v>
      </c>
      <c r="P396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178572.44497805697</v>
      </c>
      <c r="Q3960" s="40">
        <f>Table1[[#This Row],[Trended Medicare Pricing for all RHCs]]-Table1[[#This Row],[SumOfSFY23 Estimated Payment 6/13/2022]]</f>
        <v>112308.61082748555</v>
      </c>
      <c r="R3960" s="181">
        <f>Table1[[#This Row],[SumOfUnits]]*Table1[[#This Row],[Actuarial Factor 6/13/22]]</f>
        <v>1070.1291123512733</v>
      </c>
    </row>
    <row r="3961" spans="1:18" x14ac:dyDescent="0.2">
      <c r="A3961" s="179" t="s">
        <v>21</v>
      </c>
      <c r="B3961" s="179" t="s">
        <v>709</v>
      </c>
      <c r="C3961" s="179" t="s">
        <v>381</v>
      </c>
      <c r="D3961" s="179" t="s">
        <v>184</v>
      </c>
      <c r="E3961" s="179" t="s">
        <v>790</v>
      </c>
      <c r="F3961" s="37">
        <v>16345.970000000001</v>
      </c>
      <c r="G3961" s="179">
        <v>267</v>
      </c>
      <c r="H3961" s="179">
        <v>267</v>
      </c>
      <c r="I3961" s="37">
        <f>Table1[[#This Row],[SumOfPaid]]*Table1[[#This Row],[Actuarial Factor 6/13/22]]</f>
        <v>33477.720135172138</v>
      </c>
      <c r="J3961" s="33">
        <v>2.048071795994495</v>
      </c>
      <c r="K3961" s="180" t="s">
        <v>339</v>
      </c>
      <c r="L3961" s="180" t="s">
        <v>806</v>
      </c>
      <c r="M3961" s="181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61" s="181" t="str">
        <f>IFERROR(IF(Table1[[#This Row],[Medicare Rate in CR]]&gt;0,"Y","N"),"N")</f>
        <v>Y</v>
      </c>
      <c r="O3961" s="40">
        <f>Table1[[#This Row],[Medicare Rate in CR]]*Table1[[#This Row],[SumOfUnits]]*Table1[[#This Row],[Actuarial Factor 6/13/22]]</f>
        <v>91250.384739559566</v>
      </c>
      <c r="P396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91250.384739559566</v>
      </c>
      <c r="Q3961" s="40">
        <f>Table1[[#This Row],[Trended Medicare Pricing for all RHCs]]-Table1[[#This Row],[SumOfSFY23 Estimated Payment 6/13/2022]]</f>
        <v>57772.664604387428</v>
      </c>
      <c r="R3961" s="181">
        <f>Table1[[#This Row],[SumOfUnits]]*Table1[[#This Row],[Actuarial Factor 6/13/22]]</f>
        <v>546.83516953053015</v>
      </c>
    </row>
    <row r="3962" spans="1:18" x14ac:dyDescent="0.2">
      <c r="A3962" s="179" t="s">
        <v>21</v>
      </c>
      <c r="B3962" s="179" t="s">
        <v>709</v>
      </c>
      <c r="C3962" s="179" t="s">
        <v>381</v>
      </c>
      <c r="D3962" s="179" t="s">
        <v>184</v>
      </c>
      <c r="E3962" s="179" t="s">
        <v>793</v>
      </c>
      <c r="F3962" s="37">
        <v>368.65</v>
      </c>
      <c r="G3962" s="179">
        <v>6</v>
      </c>
      <c r="H3962" s="179">
        <v>6</v>
      </c>
      <c r="I3962" s="37">
        <f>Table1[[#This Row],[SumOfPaid]]*Table1[[#This Row],[Actuarial Factor 6/13/22]]</f>
        <v>755.02166759337047</v>
      </c>
      <c r="J3962" s="33">
        <v>2.048071795994495</v>
      </c>
      <c r="K3962" s="180" t="s">
        <v>339</v>
      </c>
      <c r="L3962" s="180" t="s">
        <v>806</v>
      </c>
      <c r="M3962" s="181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62" s="181" t="str">
        <f>IFERROR(IF(Table1[[#This Row],[Medicare Rate in CR]]&gt;0,"Y","N"),"N")</f>
        <v>Y</v>
      </c>
      <c r="O3962" s="40">
        <f>Table1[[#This Row],[Medicare Rate in CR]]*Table1[[#This Row],[SumOfUnits]]*Table1[[#This Row],[Actuarial Factor 6/13/22]]</f>
        <v>2050.5704435856082</v>
      </c>
      <c r="P396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2050.5704435856082</v>
      </c>
      <c r="Q3962" s="40">
        <f>Table1[[#This Row],[Trended Medicare Pricing for all RHCs]]-Table1[[#This Row],[SumOfSFY23 Estimated Payment 6/13/2022]]</f>
        <v>1295.5487759922378</v>
      </c>
      <c r="R3962" s="181">
        <f>Table1[[#This Row],[SumOfUnits]]*Table1[[#This Row],[Actuarial Factor 6/13/22]]</f>
        <v>12.288430775966969</v>
      </c>
    </row>
    <row r="3963" spans="1:18" x14ac:dyDescent="0.2">
      <c r="A3963" s="179" t="s">
        <v>21</v>
      </c>
      <c r="B3963" s="179" t="s">
        <v>709</v>
      </c>
      <c r="C3963" s="179" t="s">
        <v>381</v>
      </c>
      <c r="D3963" s="179" t="s">
        <v>184</v>
      </c>
      <c r="E3963" s="179" t="s">
        <v>789</v>
      </c>
      <c r="F3963" s="37">
        <v>56369.3999999999</v>
      </c>
      <c r="G3963" s="179">
        <v>912</v>
      </c>
      <c r="H3963" s="179">
        <v>912</v>
      </c>
      <c r="I3963" s="37">
        <f>Table1[[#This Row],[SumOfPaid]]*Table1[[#This Row],[Actuarial Factor 6/13/22]]</f>
        <v>83784.155505761635</v>
      </c>
      <c r="J3963" s="33">
        <v>1.4863410911906423</v>
      </c>
      <c r="K3963" s="180" t="s">
        <v>339</v>
      </c>
      <c r="L3963" s="180" t="s">
        <v>806</v>
      </c>
      <c r="M3963" s="181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63" s="181" t="str">
        <f>IFERROR(IF(Table1[[#This Row],[Medicare Rate in CR]]&gt;0,"Y","N"),"N")</f>
        <v>Y</v>
      </c>
      <c r="O3963" s="40">
        <f>Table1[[#This Row],[Medicare Rate in CR]]*Table1[[#This Row],[SumOfUnits]]*Table1[[#This Row],[Actuarial Factor 6/13/22]]</f>
        <v>226199.47295292802</v>
      </c>
      <c r="P396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226199.47295292802</v>
      </c>
      <c r="Q3963" s="40">
        <f>Table1[[#This Row],[Trended Medicare Pricing for all RHCs]]-Table1[[#This Row],[SumOfSFY23 Estimated Payment 6/13/2022]]</f>
        <v>142415.31744716637</v>
      </c>
      <c r="R3963" s="181">
        <f>Table1[[#This Row],[SumOfUnits]]*Table1[[#This Row],[Actuarial Factor 6/13/22]]</f>
        <v>1355.5430751658657</v>
      </c>
    </row>
    <row r="3964" spans="1:18" x14ac:dyDescent="0.2">
      <c r="A3964" s="179" t="s">
        <v>21</v>
      </c>
      <c r="B3964" s="179" t="s">
        <v>709</v>
      </c>
      <c r="C3964" s="179" t="s">
        <v>381</v>
      </c>
      <c r="D3964" s="179" t="s">
        <v>184</v>
      </c>
      <c r="E3964" s="179" t="s">
        <v>791</v>
      </c>
      <c r="F3964" s="37">
        <v>9482.99</v>
      </c>
      <c r="G3964" s="179">
        <v>157</v>
      </c>
      <c r="H3964" s="179">
        <v>157</v>
      </c>
      <c r="I3964" s="37">
        <f>Table1[[#This Row],[SumOfPaid]]*Table1[[#This Row],[Actuarial Factor 6/13/22]]</f>
        <v>15342.823446241588</v>
      </c>
      <c r="J3964" s="33">
        <v>1.6179309949964713</v>
      </c>
      <c r="K3964" s="180" t="s">
        <v>339</v>
      </c>
      <c r="L3964" s="180" t="s">
        <v>806</v>
      </c>
      <c r="M3964" s="181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64" s="181" t="str">
        <f>IFERROR(IF(Table1[[#This Row],[Medicare Rate in CR]]&gt;0,"Y","N"),"N")</f>
        <v>Y</v>
      </c>
      <c r="O3964" s="40">
        <f>Table1[[#This Row],[Medicare Rate in CR]]*Table1[[#This Row],[SumOfUnits]]*Table1[[#This Row],[Actuarial Factor 6/13/22]]</f>
        <v>42387.510786204606</v>
      </c>
      <c r="P396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42387.510786204606</v>
      </c>
      <c r="Q3964" s="40">
        <f>Table1[[#This Row],[Trended Medicare Pricing for all RHCs]]-Table1[[#This Row],[SumOfSFY23 Estimated Payment 6/13/2022]]</f>
        <v>27044.68733996302</v>
      </c>
      <c r="R3964" s="181">
        <f>Table1[[#This Row],[SumOfUnits]]*Table1[[#This Row],[Actuarial Factor 6/13/22]]</f>
        <v>254.015166214446</v>
      </c>
    </row>
    <row r="3965" spans="1:18" x14ac:dyDescent="0.2">
      <c r="A3965" s="179" t="s">
        <v>21</v>
      </c>
      <c r="B3965" s="179" t="s">
        <v>709</v>
      </c>
      <c r="C3965" s="179" t="s">
        <v>381</v>
      </c>
      <c r="D3965" s="179" t="s">
        <v>184</v>
      </c>
      <c r="E3965" s="179" t="s">
        <v>788</v>
      </c>
      <c r="F3965" s="37">
        <v>8498.2099999999991</v>
      </c>
      <c r="G3965" s="179">
        <v>138</v>
      </c>
      <c r="H3965" s="179">
        <v>138</v>
      </c>
      <c r="I3965" s="37">
        <f>Table1[[#This Row],[SumOfPaid]]*Table1[[#This Row],[Actuarial Factor 6/13/22]]</f>
        <v>15591.420188493972</v>
      </c>
      <c r="J3965" s="33">
        <v>1.8346710882049249</v>
      </c>
      <c r="K3965" s="180" t="s">
        <v>339</v>
      </c>
      <c r="L3965" s="180" t="s">
        <v>806</v>
      </c>
      <c r="M3965" s="181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65" s="181" t="str">
        <f>IFERROR(IF(Table1[[#This Row],[Medicare Rate in CR]]&gt;0,"Y","N"),"N")</f>
        <v>Y</v>
      </c>
      <c r="O3965" s="40">
        <f>Table1[[#This Row],[Medicare Rate in CR]]*Table1[[#This Row],[SumOfUnits]]*Table1[[#This Row],[Actuarial Factor 6/13/22]]</f>
        <v>42248.915899448308</v>
      </c>
      <c r="P396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42248.915899448308</v>
      </c>
      <c r="Q3965" s="40">
        <f>Table1[[#This Row],[Trended Medicare Pricing for all RHCs]]-Table1[[#This Row],[SumOfSFY23 Estimated Payment 6/13/2022]]</f>
        <v>26657.495710954336</v>
      </c>
      <c r="R3965" s="181">
        <f>Table1[[#This Row],[SumOfUnits]]*Table1[[#This Row],[Actuarial Factor 6/13/22]]</f>
        <v>253.18461017227963</v>
      </c>
    </row>
    <row r="3966" spans="1:18" x14ac:dyDescent="0.2">
      <c r="A3966" s="179" t="s">
        <v>21</v>
      </c>
      <c r="B3966" s="179" t="s">
        <v>709</v>
      </c>
      <c r="C3966" s="179" t="s">
        <v>381</v>
      </c>
      <c r="D3966" s="179" t="s">
        <v>184</v>
      </c>
      <c r="E3966" s="179" t="s">
        <v>787</v>
      </c>
      <c r="F3966" s="37">
        <v>18502.110000000011</v>
      </c>
      <c r="G3966" s="179">
        <v>300</v>
      </c>
      <c r="H3966" s="179">
        <v>300</v>
      </c>
      <c r="I3966" s="37">
        <f>Table1[[#This Row],[SumOfPaid]]*Table1[[#This Row],[Actuarial Factor 6/13/22]]</f>
        <v>22391.058783303244</v>
      </c>
      <c r="J3966" s="33">
        <v>1.210189474784402</v>
      </c>
      <c r="K3966" s="180" t="s">
        <v>339</v>
      </c>
      <c r="L3966" s="180" t="s">
        <v>806</v>
      </c>
      <c r="M3966" s="181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66" s="181" t="str">
        <f>IFERROR(IF(Table1[[#This Row],[Medicare Rate in CR]]&gt;0,"Y","N"),"N")</f>
        <v>Y</v>
      </c>
      <c r="O3966" s="40">
        <f>Table1[[#This Row],[Medicare Rate in CR]]*Table1[[#This Row],[SumOfUnits]]*Table1[[#This Row],[Actuarial Factor 6/13/22]]</f>
        <v>60583.295297181947</v>
      </c>
      <c r="P396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60583.295297181947</v>
      </c>
      <c r="Q3966" s="40">
        <f>Table1[[#This Row],[Trended Medicare Pricing for all RHCs]]-Table1[[#This Row],[SumOfSFY23 Estimated Payment 6/13/2022]]</f>
        <v>38192.236513878699</v>
      </c>
      <c r="R3966" s="181">
        <f>Table1[[#This Row],[SumOfUnits]]*Table1[[#This Row],[Actuarial Factor 6/13/22]]</f>
        <v>363.05684243532062</v>
      </c>
    </row>
    <row r="3967" spans="1:18" x14ac:dyDescent="0.2">
      <c r="A3967" s="179" t="s">
        <v>21</v>
      </c>
      <c r="B3967" s="179" t="s">
        <v>709</v>
      </c>
      <c r="C3967" s="179" t="s">
        <v>381</v>
      </c>
      <c r="D3967" s="179" t="s">
        <v>2</v>
      </c>
      <c r="E3967" s="179" t="s">
        <v>802</v>
      </c>
      <c r="F3967" s="37">
        <v>62.59</v>
      </c>
      <c r="G3967" s="179">
        <v>1</v>
      </c>
      <c r="H3967" s="179">
        <v>1</v>
      </c>
      <c r="I3967" s="37">
        <f>Table1[[#This Row],[SumOfPaid]]*Table1[[#This Row],[Actuarial Factor 6/13/22]]</f>
        <v>82.217931579713053</v>
      </c>
      <c r="J3967" s="33">
        <v>1.3135953280030843</v>
      </c>
      <c r="K3967" s="180" t="s">
        <v>339</v>
      </c>
      <c r="L3967" s="180" t="s">
        <v>806</v>
      </c>
      <c r="M3967" s="181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67" s="181" t="str">
        <f>IFERROR(IF(Table1[[#This Row],[Medicare Rate in CR]]&gt;0,"Y","N"),"N")</f>
        <v>Y</v>
      </c>
      <c r="O3967" s="40">
        <f>Table1[[#This Row],[Medicare Rate in CR]]*Table1[[#This Row],[SumOfUnits]]*Table1[[#This Row],[Actuarial Factor 6/13/22]]</f>
        <v>219.19965238387468</v>
      </c>
      <c r="P396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219.19965238387468</v>
      </c>
      <c r="Q3967" s="40">
        <f>Table1[[#This Row],[Trended Medicare Pricing for all RHCs]]-Table1[[#This Row],[SumOfSFY23 Estimated Payment 6/13/2022]]</f>
        <v>136.98172080416163</v>
      </c>
      <c r="R3967" s="181">
        <f>Table1[[#This Row],[SumOfUnits]]*Table1[[#This Row],[Actuarial Factor 6/13/22]]</f>
        <v>1.3135953280030843</v>
      </c>
    </row>
    <row r="3968" spans="1:18" x14ac:dyDescent="0.2">
      <c r="A3968" s="179" t="s">
        <v>21</v>
      </c>
      <c r="B3968" s="179" t="s">
        <v>709</v>
      </c>
      <c r="C3968" s="179" t="s">
        <v>381</v>
      </c>
      <c r="D3968" s="179" t="s">
        <v>2</v>
      </c>
      <c r="E3968" s="179" t="s">
        <v>798</v>
      </c>
      <c r="F3968" s="37">
        <v>560.17999999999995</v>
      </c>
      <c r="G3968" s="179">
        <v>9</v>
      </c>
      <c r="H3968" s="179">
        <v>9</v>
      </c>
      <c r="I3968" s="37">
        <f>Table1[[#This Row],[SumOfPaid]]*Table1[[#This Row],[Actuarial Factor 6/13/22]]</f>
        <v>837.41858148220081</v>
      </c>
      <c r="J3968" s="33">
        <v>1.4949098173483539</v>
      </c>
      <c r="K3968" s="180" t="s">
        <v>339</v>
      </c>
      <c r="L3968" s="180" t="s">
        <v>806</v>
      </c>
      <c r="M3968" s="181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68" s="181" t="str">
        <f>IFERROR(IF(Table1[[#This Row],[Medicare Rate in CR]]&gt;0,"Y","N"),"N")</f>
        <v>Y</v>
      </c>
      <c r="O3968" s="40">
        <f>Table1[[#This Row],[Medicare Rate in CR]]*Table1[[#This Row],[SumOfUnits]]*Table1[[#This Row],[Actuarial Factor 6/13/22]]</f>
        <v>2245.1004109882783</v>
      </c>
      <c r="P396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2245.1004109882783</v>
      </c>
      <c r="Q3968" s="40">
        <f>Table1[[#This Row],[Trended Medicare Pricing for all RHCs]]-Table1[[#This Row],[SumOfSFY23 Estimated Payment 6/13/2022]]</f>
        <v>1407.6818295060775</v>
      </c>
      <c r="R3968" s="181">
        <f>Table1[[#This Row],[SumOfUnits]]*Table1[[#This Row],[Actuarial Factor 6/13/22]]</f>
        <v>13.454188356135186</v>
      </c>
    </row>
    <row r="3969" spans="1:18" x14ac:dyDescent="0.2">
      <c r="A3969" s="179" t="s">
        <v>21</v>
      </c>
      <c r="B3969" s="179" t="s">
        <v>709</v>
      </c>
      <c r="C3969" s="179" t="s">
        <v>381</v>
      </c>
      <c r="D3969" s="179" t="s">
        <v>2</v>
      </c>
      <c r="E3969" s="179" t="s">
        <v>799</v>
      </c>
      <c r="F3969" s="37">
        <v>871.13000000000011</v>
      </c>
      <c r="G3969" s="179">
        <v>14</v>
      </c>
      <c r="H3969" s="179">
        <v>14</v>
      </c>
      <c r="I3969" s="37">
        <f>Table1[[#This Row],[SumOfPaid]]*Table1[[#This Row],[Actuarial Factor 6/13/22]]</f>
        <v>1036.3487108770639</v>
      </c>
      <c r="J3969" s="33">
        <v>1.1896602239356511</v>
      </c>
      <c r="K3969" s="180" t="s">
        <v>339</v>
      </c>
      <c r="L3969" s="180" t="s">
        <v>806</v>
      </c>
      <c r="M3969" s="181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69" s="181" t="str">
        <f>IFERROR(IF(Table1[[#This Row],[Medicare Rate in CR]]&gt;0,"Y","N"),"N")</f>
        <v>Y</v>
      </c>
      <c r="O3969" s="40">
        <f>Table1[[#This Row],[Medicare Rate in CR]]*Table1[[#This Row],[SumOfUnits]]*Table1[[#This Row],[Actuarial Factor 6/13/22]]</f>
        <v>2779.2604219539899</v>
      </c>
      <c r="P396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2779.2604219539899</v>
      </c>
      <c r="Q3969" s="40">
        <f>Table1[[#This Row],[Trended Medicare Pricing for all RHCs]]-Table1[[#This Row],[SumOfSFY23 Estimated Payment 6/13/2022]]</f>
        <v>1742.9117110769259</v>
      </c>
      <c r="R3969" s="181">
        <f>Table1[[#This Row],[SumOfUnits]]*Table1[[#This Row],[Actuarial Factor 6/13/22]]</f>
        <v>16.655243135099116</v>
      </c>
    </row>
    <row r="3970" spans="1:18" x14ac:dyDescent="0.2">
      <c r="A3970" s="179" t="s">
        <v>21</v>
      </c>
      <c r="B3970" s="179" t="s">
        <v>709</v>
      </c>
      <c r="C3970" s="179" t="s">
        <v>381</v>
      </c>
      <c r="D3970" s="179" t="s">
        <v>185</v>
      </c>
      <c r="E3970" s="179" t="s">
        <v>794</v>
      </c>
      <c r="F3970" s="37">
        <v>8098.22</v>
      </c>
      <c r="G3970" s="179">
        <v>134</v>
      </c>
      <c r="H3970" s="179">
        <v>134</v>
      </c>
      <c r="I3970" s="37">
        <f>Table1[[#This Row],[SumOfPaid]]*Table1[[#This Row],[Actuarial Factor 6/13/22]]</f>
        <v>9168.7405350843655</v>
      </c>
      <c r="J3970" s="33">
        <v>1.1321920786400426</v>
      </c>
      <c r="K3970" s="180" t="s">
        <v>339</v>
      </c>
      <c r="L3970" s="180" t="s">
        <v>806</v>
      </c>
      <c r="M3970" s="181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70" s="181" t="str">
        <f>IFERROR(IF(Table1[[#This Row],[Medicare Rate in CR]]&gt;0,"Y","N"),"N")</f>
        <v>Y</v>
      </c>
      <c r="O3970" s="40">
        <f>Table1[[#This Row],[Medicare Rate in CR]]*Table1[[#This Row],[SumOfUnits]]*Table1[[#This Row],[Actuarial Factor 6/13/22]]</f>
        <v>25316.471549796966</v>
      </c>
      <c r="P397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25316.471549796966</v>
      </c>
      <c r="Q3970" s="40">
        <f>Table1[[#This Row],[Trended Medicare Pricing for all RHCs]]-Table1[[#This Row],[SumOfSFY23 Estimated Payment 6/13/2022]]</f>
        <v>16147.731014712601</v>
      </c>
      <c r="R3970" s="181">
        <f>Table1[[#This Row],[SumOfUnits]]*Table1[[#This Row],[Actuarial Factor 6/13/22]]</f>
        <v>151.71373853776569</v>
      </c>
    </row>
    <row r="3971" spans="1:18" x14ac:dyDescent="0.2">
      <c r="A3971" s="179" t="s">
        <v>21</v>
      </c>
      <c r="B3971" s="179" t="s">
        <v>709</v>
      </c>
      <c r="C3971" s="179" t="s">
        <v>381</v>
      </c>
      <c r="D3971" s="179" t="s">
        <v>185</v>
      </c>
      <c r="E3971" s="179" t="s">
        <v>797</v>
      </c>
      <c r="F3971" s="37">
        <v>2136</v>
      </c>
      <c r="G3971" s="179">
        <v>35</v>
      </c>
      <c r="H3971" s="179">
        <v>35</v>
      </c>
      <c r="I3971" s="37">
        <f>Table1[[#This Row],[SumOfPaid]]*Table1[[#This Row],[Actuarial Factor 6/13/22]]</f>
        <v>2121.0488972036092</v>
      </c>
      <c r="J3971" s="33">
        <v>0.99300042003914291</v>
      </c>
      <c r="K3971" s="180" t="s">
        <v>339</v>
      </c>
      <c r="L3971" s="180" t="s">
        <v>806</v>
      </c>
      <c r="M3971" s="181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71" s="181" t="str">
        <f>IFERROR(IF(Table1[[#This Row],[Medicare Rate in CR]]&gt;0,"Y","N"),"N")</f>
        <v>Y</v>
      </c>
      <c r="O3971" s="40">
        <f>Table1[[#This Row],[Medicare Rate in CR]]*Table1[[#This Row],[SumOfUnits]]*Table1[[#This Row],[Actuarial Factor 6/13/22]]</f>
        <v>5799.5693032176123</v>
      </c>
      <c r="P397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5799.5693032176123</v>
      </c>
      <c r="Q3971" s="40">
        <f>Table1[[#This Row],[Trended Medicare Pricing for all RHCs]]-Table1[[#This Row],[SumOfSFY23 Estimated Payment 6/13/2022]]</f>
        <v>3678.5204060140031</v>
      </c>
      <c r="R3971" s="181">
        <f>Table1[[#This Row],[SumOfUnits]]*Table1[[#This Row],[Actuarial Factor 6/13/22]]</f>
        <v>34.755014701370001</v>
      </c>
    </row>
    <row r="3972" spans="1:18" x14ac:dyDescent="0.2">
      <c r="A3972" s="179" t="s">
        <v>21</v>
      </c>
      <c r="B3972" s="179" t="s">
        <v>709</v>
      </c>
      <c r="C3972" s="179" t="s">
        <v>381</v>
      </c>
      <c r="D3972" s="179" t="s">
        <v>185</v>
      </c>
      <c r="E3972" s="179" t="s">
        <v>796</v>
      </c>
      <c r="F3972" s="37">
        <v>379.44</v>
      </c>
      <c r="G3972" s="179">
        <v>8</v>
      </c>
      <c r="H3972" s="179">
        <v>8</v>
      </c>
      <c r="I3972" s="37">
        <f>Table1[[#This Row],[SumOfPaid]]*Table1[[#This Row],[Actuarial Factor 6/13/22]]</f>
        <v>309.22572199652433</v>
      </c>
      <c r="J3972" s="33">
        <v>0.81495288318712933</v>
      </c>
      <c r="K3972" s="180" t="s">
        <v>339</v>
      </c>
      <c r="L3972" s="180" t="s">
        <v>806</v>
      </c>
      <c r="M3972" s="181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72" s="181" t="str">
        <f>IFERROR(IF(Table1[[#This Row],[Medicare Rate in CR]]&gt;0,"Y","N"),"N")</f>
        <v>Y</v>
      </c>
      <c r="O3972" s="40">
        <f>Table1[[#This Row],[Medicare Rate in CR]]*Table1[[#This Row],[SumOfUnits]]*Table1[[#This Row],[Actuarial Factor 6/13/22]]</f>
        <v>1087.9295009394903</v>
      </c>
      <c r="P397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1087.9295009394903</v>
      </c>
      <c r="Q3972" s="40">
        <f>Table1[[#This Row],[Trended Medicare Pricing for all RHCs]]-Table1[[#This Row],[SumOfSFY23 Estimated Payment 6/13/2022]]</f>
        <v>778.70377894296598</v>
      </c>
      <c r="R3972" s="181">
        <f>Table1[[#This Row],[SumOfUnits]]*Table1[[#This Row],[Actuarial Factor 6/13/22]]</f>
        <v>6.5196230654970346</v>
      </c>
    </row>
    <row r="3973" spans="1:18" x14ac:dyDescent="0.2">
      <c r="A3973" s="179" t="s">
        <v>21</v>
      </c>
      <c r="B3973" s="179" t="s">
        <v>709</v>
      </c>
      <c r="C3973" s="179" t="s">
        <v>381</v>
      </c>
      <c r="D3973" s="179" t="s">
        <v>185</v>
      </c>
      <c r="E3973" s="179" t="s">
        <v>795</v>
      </c>
      <c r="F3973" s="37">
        <v>14542.350000000009</v>
      </c>
      <c r="G3973" s="179">
        <v>240</v>
      </c>
      <c r="H3973" s="179">
        <v>240</v>
      </c>
      <c r="I3973" s="37">
        <f>Table1[[#This Row],[SumOfPaid]]*Table1[[#This Row],[Actuarial Factor 6/13/22]]</f>
        <v>17492.591844322727</v>
      </c>
      <c r="J3973" s="33">
        <v>1.2028724273809057</v>
      </c>
      <c r="K3973" s="180" t="s">
        <v>339</v>
      </c>
      <c r="L3973" s="180" t="s">
        <v>806</v>
      </c>
      <c r="M3973" s="181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73" s="181" t="str">
        <f>IFERROR(IF(Table1[[#This Row],[Medicare Rate in CR]]&gt;0,"Y","N"),"N")</f>
        <v>Y</v>
      </c>
      <c r="O3973" s="40">
        <f>Table1[[#This Row],[Medicare Rate in CR]]*Table1[[#This Row],[SumOfUnits]]*Table1[[#This Row],[Actuarial Factor 6/13/22]]</f>
        <v>48173.597269692422</v>
      </c>
      <c r="P397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48173.597269692422</v>
      </c>
      <c r="Q3973" s="40">
        <f>Table1[[#This Row],[Trended Medicare Pricing for all RHCs]]-Table1[[#This Row],[SumOfSFY23 Estimated Payment 6/13/2022]]</f>
        <v>30681.005425369694</v>
      </c>
      <c r="R3973" s="181">
        <f>Table1[[#This Row],[SumOfUnits]]*Table1[[#This Row],[Actuarial Factor 6/13/22]]</f>
        <v>288.68938257141735</v>
      </c>
    </row>
    <row r="3974" spans="1:18" x14ac:dyDescent="0.2">
      <c r="A3974" s="179" t="s">
        <v>21</v>
      </c>
      <c r="B3974" s="179" t="s">
        <v>709</v>
      </c>
      <c r="C3974" s="179" t="s">
        <v>364</v>
      </c>
      <c r="D3974" s="179" t="s">
        <v>184</v>
      </c>
      <c r="E3974" s="179" t="s">
        <v>786</v>
      </c>
      <c r="F3974" s="37">
        <v>58.55</v>
      </c>
      <c r="G3974" s="179">
        <v>1</v>
      </c>
      <c r="H3974" s="179">
        <v>1</v>
      </c>
      <c r="I3974" s="37">
        <f>Table1[[#This Row],[SumOfPaid]]*Table1[[#This Row],[Actuarial Factor 6/13/22]]</f>
        <v>82.770765463180524</v>
      </c>
      <c r="J3974" s="33">
        <v>1.4136766091064137</v>
      </c>
      <c r="K3974" s="180" t="s">
        <v>339</v>
      </c>
      <c r="L3974" s="180" t="s">
        <v>806</v>
      </c>
      <c r="M3974" s="181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74" s="181" t="str">
        <f>IFERROR(IF(Table1[[#This Row],[Medicare Rate in CR]]&gt;0,"Y","N"),"N")</f>
        <v>Y</v>
      </c>
      <c r="O3974" s="40">
        <f>Table1[[#This Row],[Medicare Rate in CR]]*Table1[[#This Row],[SumOfUnits]]*Table1[[#This Row],[Actuarial Factor 6/13/22]]</f>
        <v>235.90021576158725</v>
      </c>
      <c r="P397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235.90021576158725</v>
      </c>
      <c r="Q3974" s="40">
        <f>Table1[[#This Row],[Trended Medicare Pricing for all RHCs]]-Table1[[#This Row],[SumOfSFY23 Estimated Payment 6/13/2022]]</f>
        <v>153.12945029840671</v>
      </c>
      <c r="R3974" s="181">
        <f>Table1[[#This Row],[SumOfUnits]]*Table1[[#This Row],[Actuarial Factor 6/13/22]]</f>
        <v>1.4136766091064137</v>
      </c>
    </row>
    <row r="3975" spans="1:18" x14ac:dyDescent="0.2">
      <c r="A3975" s="179" t="s">
        <v>21</v>
      </c>
      <c r="B3975" s="179" t="s">
        <v>709</v>
      </c>
      <c r="C3975" s="179" t="s">
        <v>364</v>
      </c>
      <c r="D3975" s="179" t="s">
        <v>184</v>
      </c>
      <c r="E3975" s="179" t="s">
        <v>790</v>
      </c>
      <c r="F3975" s="37">
        <v>243.47</v>
      </c>
      <c r="G3975" s="179">
        <v>4</v>
      </c>
      <c r="H3975" s="179">
        <v>4</v>
      </c>
      <c r="I3975" s="37">
        <f>Table1[[#This Row],[SumOfPaid]]*Table1[[#This Row],[Actuarial Factor 6/13/22]]</f>
        <v>508.46224433653566</v>
      </c>
      <c r="J3975" s="33">
        <v>2.0883979313120125</v>
      </c>
      <c r="K3975" s="180" t="s">
        <v>339</v>
      </c>
      <c r="L3975" s="180" t="s">
        <v>806</v>
      </c>
      <c r="M3975" s="181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75" s="181" t="str">
        <f>IFERROR(IF(Table1[[#This Row],[Medicare Rate in CR]]&gt;0,"Y","N"),"N")</f>
        <v>Y</v>
      </c>
      <c r="O3975" s="40">
        <f>Table1[[#This Row],[Medicare Rate in CR]]*Table1[[#This Row],[SumOfUnits]]*Table1[[#This Row],[Actuarial Factor 6/13/22]]</f>
        <v>1393.9638511921421</v>
      </c>
      <c r="P397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1393.9638511921421</v>
      </c>
      <c r="Q3975" s="40">
        <f>Table1[[#This Row],[Trended Medicare Pricing for all RHCs]]-Table1[[#This Row],[SumOfSFY23 Estimated Payment 6/13/2022]]</f>
        <v>885.5016068556065</v>
      </c>
      <c r="R3975" s="181">
        <f>Table1[[#This Row],[SumOfUnits]]*Table1[[#This Row],[Actuarial Factor 6/13/22]]</f>
        <v>8.3535917252480498</v>
      </c>
    </row>
    <row r="3976" spans="1:18" x14ac:dyDescent="0.2">
      <c r="A3976" s="179" t="s">
        <v>21</v>
      </c>
      <c r="B3976" s="179" t="s">
        <v>709</v>
      </c>
      <c r="C3976" s="179" t="s">
        <v>364</v>
      </c>
      <c r="D3976" s="179" t="s">
        <v>184</v>
      </c>
      <c r="E3976" s="179" t="s">
        <v>787</v>
      </c>
      <c r="F3976" s="37">
        <v>62.59</v>
      </c>
      <c r="G3976" s="179">
        <v>1</v>
      </c>
      <c r="H3976" s="179">
        <v>1</v>
      </c>
      <c r="I3976" s="37">
        <f>Table1[[#This Row],[SumOfPaid]]*Table1[[#This Row],[Actuarial Factor 6/13/22]]</f>
        <v>77.920552008452418</v>
      </c>
      <c r="J3976" s="33">
        <v>1.2449361241165109</v>
      </c>
      <c r="K3976" s="180" t="s">
        <v>339</v>
      </c>
      <c r="L3976" s="180" t="s">
        <v>806</v>
      </c>
      <c r="M3976" s="181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76" s="181" t="str">
        <f>IFERROR(IF(Table1[[#This Row],[Medicare Rate in CR]]&gt;0,"Y","N"),"N")</f>
        <v>Y</v>
      </c>
      <c r="O3976" s="40">
        <f>Table1[[#This Row],[Medicare Rate in CR]]*Table1[[#This Row],[SumOfUnits]]*Table1[[#This Row],[Actuarial Factor 6/13/22]]</f>
        <v>207.74249103132217</v>
      </c>
      <c r="P397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207.74249103132217</v>
      </c>
      <c r="Q3976" s="40">
        <f>Table1[[#This Row],[Trended Medicare Pricing for all RHCs]]-Table1[[#This Row],[SumOfSFY23 Estimated Payment 6/13/2022]]</f>
        <v>129.82193902286974</v>
      </c>
      <c r="R3976" s="181">
        <f>Table1[[#This Row],[SumOfUnits]]*Table1[[#This Row],[Actuarial Factor 6/13/22]]</f>
        <v>1.2449361241165109</v>
      </c>
    </row>
    <row r="3977" spans="1:18" x14ac:dyDescent="0.2">
      <c r="A3977" s="179" t="s">
        <v>21</v>
      </c>
      <c r="B3977" s="179" t="s">
        <v>709</v>
      </c>
      <c r="C3977" s="179" t="s">
        <v>249</v>
      </c>
      <c r="D3977" s="179" t="s">
        <v>184</v>
      </c>
      <c r="E3977" s="179" t="s">
        <v>787</v>
      </c>
      <c r="F3977" s="37">
        <v>250.36</v>
      </c>
      <c r="G3977" s="179">
        <v>4</v>
      </c>
      <c r="H3977" s="179">
        <v>4</v>
      </c>
      <c r="I3977" s="37">
        <f>Table1[[#This Row],[SumOfPaid]]*Table1[[#This Row],[Actuarial Factor 6/13/22]]</f>
        <v>312.85637195716066</v>
      </c>
      <c r="J3977" s="33">
        <v>1.2496260263506975</v>
      </c>
      <c r="K3977" s="180" t="s">
        <v>339</v>
      </c>
      <c r="L3977" s="180" t="s">
        <v>806</v>
      </c>
      <c r="M3977" s="181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77" s="181" t="str">
        <f>IFERROR(IF(Table1[[#This Row],[Medicare Rate in CR]]&gt;0,"Y","N"),"N")</f>
        <v>Y</v>
      </c>
      <c r="O3977" s="40">
        <f>Table1[[#This Row],[Medicare Rate in CR]]*Table1[[#This Row],[SumOfUnits]]*Table1[[#This Row],[Actuarial Factor 6/13/22]]</f>
        <v>834.1003800685636</v>
      </c>
      <c r="P397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834.1003800685636</v>
      </c>
      <c r="Q3977" s="40">
        <f>Table1[[#This Row],[Trended Medicare Pricing for all RHCs]]-Table1[[#This Row],[SumOfSFY23 Estimated Payment 6/13/2022]]</f>
        <v>521.24400811140299</v>
      </c>
      <c r="R3977" s="181">
        <f>Table1[[#This Row],[SumOfUnits]]*Table1[[#This Row],[Actuarial Factor 6/13/22]]</f>
        <v>4.9985041054027901</v>
      </c>
    </row>
    <row r="3978" spans="1:18" x14ac:dyDescent="0.2">
      <c r="A3978" s="179" t="s">
        <v>21</v>
      </c>
      <c r="B3978" s="179" t="s">
        <v>709</v>
      </c>
      <c r="C3978" s="179" t="s">
        <v>220</v>
      </c>
      <c r="D3978" s="179" t="s">
        <v>184</v>
      </c>
      <c r="E3978" s="179" t="s">
        <v>786</v>
      </c>
      <c r="F3978" s="37">
        <v>58.55</v>
      </c>
      <c r="G3978" s="179">
        <v>1</v>
      </c>
      <c r="H3978" s="179">
        <v>1</v>
      </c>
      <c r="I3978" s="37">
        <f>Table1[[#This Row],[SumOfPaid]]*Table1[[#This Row],[Actuarial Factor 6/13/22]]</f>
        <v>80.727458832704301</v>
      </c>
      <c r="J3978" s="33">
        <v>1.3787781184065637</v>
      </c>
      <c r="K3978" s="180" t="s">
        <v>339</v>
      </c>
      <c r="L3978" s="180" t="s">
        <v>806</v>
      </c>
      <c r="M3978" s="181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78" s="181" t="str">
        <f>IFERROR(IF(Table1[[#This Row],[Medicare Rate in CR]]&gt;0,"Y","N"),"N")</f>
        <v>Y</v>
      </c>
      <c r="O3978" s="40">
        <f>Table1[[#This Row],[Medicare Rate in CR]]*Table1[[#This Row],[SumOfUnits]]*Table1[[#This Row],[Actuarial Factor 6/13/22]]</f>
        <v>230.0767046185033</v>
      </c>
      <c r="P397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230.0767046185033</v>
      </c>
      <c r="Q3978" s="40">
        <f>Table1[[#This Row],[Trended Medicare Pricing for all RHCs]]-Table1[[#This Row],[SumOfSFY23 Estimated Payment 6/13/2022]]</f>
        <v>149.34924578579898</v>
      </c>
      <c r="R3978" s="181">
        <f>Table1[[#This Row],[SumOfUnits]]*Table1[[#This Row],[Actuarial Factor 6/13/22]]</f>
        <v>1.3787781184065637</v>
      </c>
    </row>
    <row r="3979" spans="1:18" x14ac:dyDescent="0.2">
      <c r="A3979" s="179" t="s">
        <v>21</v>
      </c>
      <c r="B3979" s="179" t="s">
        <v>709</v>
      </c>
      <c r="C3979" s="179" t="s">
        <v>192</v>
      </c>
      <c r="D3979" s="179" t="s">
        <v>184</v>
      </c>
      <c r="E3979" s="179" t="s">
        <v>786</v>
      </c>
      <c r="F3979" s="37">
        <v>3700.53</v>
      </c>
      <c r="G3979" s="179">
        <v>60</v>
      </c>
      <c r="H3979" s="179">
        <v>60</v>
      </c>
      <c r="I3979" s="37">
        <f>Table1[[#This Row],[SumOfPaid]]*Table1[[#This Row],[Actuarial Factor 6/13/22]]</f>
        <v>4849.1947646524059</v>
      </c>
      <c r="J3979" s="33">
        <v>1.3104054729058825</v>
      </c>
      <c r="K3979" s="180" t="s">
        <v>339</v>
      </c>
      <c r="L3979" s="180" t="s">
        <v>806</v>
      </c>
      <c r="M3979" s="181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79" s="181" t="str">
        <f>IFERROR(IF(Table1[[#This Row],[Medicare Rate in CR]]&gt;0,"Y","N"),"N")</f>
        <v>Y</v>
      </c>
      <c r="O3979" s="40">
        <f>Table1[[#This Row],[Medicare Rate in CR]]*Table1[[#This Row],[SumOfUnits]]*Table1[[#This Row],[Actuarial Factor 6/13/22]]</f>
        <v>13120.041675828277</v>
      </c>
      <c r="P397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13120.041675828277</v>
      </c>
      <c r="Q3979" s="40">
        <f>Table1[[#This Row],[Trended Medicare Pricing for all RHCs]]-Table1[[#This Row],[SumOfSFY23 Estimated Payment 6/13/2022]]</f>
        <v>8270.8469111758714</v>
      </c>
      <c r="R3979" s="181">
        <f>Table1[[#This Row],[SumOfUnits]]*Table1[[#This Row],[Actuarial Factor 6/13/22]]</f>
        <v>78.624328374352956</v>
      </c>
    </row>
    <row r="3980" spans="1:18" x14ac:dyDescent="0.2">
      <c r="A3980" s="179" t="s">
        <v>21</v>
      </c>
      <c r="B3980" s="179" t="s">
        <v>709</v>
      </c>
      <c r="C3980" s="179" t="s">
        <v>192</v>
      </c>
      <c r="D3980" s="179" t="s">
        <v>184</v>
      </c>
      <c r="E3980" s="179" t="s">
        <v>790</v>
      </c>
      <c r="F3980" s="37">
        <v>547.15</v>
      </c>
      <c r="G3980" s="179">
        <v>9</v>
      </c>
      <c r="H3980" s="179">
        <v>9</v>
      </c>
      <c r="I3980" s="37">
        <f>Table1[[#This Row],[SumOfPaid]]*Table1[[#This Row],[Actuarial Factor 6/13/22]]</f>
        <v>1067.2802128331227</v>
      </c>
      <c r="J3980" s="33">
        <v>1.9506172216633881</v>
      </c>
      <c r="K3980" s="180" t="s">
        <v>339</v>
      </c>
      <c r="L3980" s="180" t="s">
        <v>806</v>
      </c>
      <c r="M3980" s="181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80" s="181" t="str">
        <f>IFERROR(IF(Table1[[#This Row],[Medicare Rate in CR]]&gt;0,"Y","N"),"N")</f>
        <v>Y</v>
      </c>
      <c r="O3980" s="40">
        <f>Table1[[#This Row],[Medicare Rate in CR]]*Table1[[#This Row],[SumOfUnits]]*Table1[[#This Row],[Actuarial Factor 6/13/22]]</f>
        <v>2929.495462010726</v>
      </c>
      <c r="P398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2929.495462010726</v>
      </c>
      <c r="Q3980" s="40">
        <f>Table1[[#This Row],[Trended Medicare Pricing for all RHCs]]-Table1[[#This Row],[SumOfSFY23 Estimated Payment 6/13/2022]]</f>
        <v>1862.2152491776033</v>
      </c>
      <c r="R3980" s="181">
        <f>Table1[[#This Row],[SumOfUnits]]*Table1[[#This Row],[Actuarial Factor 6/13/22]]</f>
        <v>17.555554994970493</v>
      </c>
    </row>
    <row r="3981" spans="1:18" x14ac:dyDescent="0.2">
      <c r="A3981" s="179" t="s">
        <v>21</v>
      </c>
      <c r="B3981" s="179" t="s">
        <v>709</v>
      </c>
      <c r="C3981" s="179" t="s">
        <v>192</v>
      </c>
      <c r="D3981" s="179" t="s">
        <v>184</v>
      </c>
      <c r="E3981" s="179" t="s">
        <v>789</v>
      </c>
      <c r="F3981" s="37">
        <v>4465.6400000000003</v>
      </c>
      <c r="G3981" s="179">
        <v>72</v>
      </c>
      <c r="H3981" s="179">
        <v>72</v>
      </c>
      <c r="I3981" s="37">
        <f>Table1[[#This Row],[SumOfPaid]]*Table1[[#This Row],[Actuarial Factor 6/13/22]]</f>
        <v>6158.5920777912334</v>
      </c>
      <c r="J3981" s="33">
        <v>1.3791062597502783</v>
      </c>
      <c r="K3981" s="180" t="s">
        <v>339</v>
      </c>
      <c r="L3981" s="180" t="s">
        <v>806</v>
      </c>
      <c r="M3981" s="181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81" s="181" t="str">
        <f>IFERROR(IF(Table1[[#This Row],[Medicare Rate in CR]]&gt;0,"Y","N"),"N")</f>
        <v>Y</v>
      </c>
      <c r="O3981" s="40">
        <f>Table1[[#This Row],[Medicare Rate in CR]]*Table1[[#This Row],[SumOfUnits]]*Table1[[#This Row],[Actuarial Factor 6/13/22]]</f>
        <v>16569.465232646082</v>
      </c>
      <c r="P398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16569.465232646082</v>
      </c>
      <c r="Q3981" s="40">
        <f>Table1[[#This Row],[Trended Medicare Pricing for all RHCs]]-Table1[[#This Row],[SumOfSFY23 Estimated Payment 6/13/2022]]</f>
        <v>10410.873154854849</v>
      </c>
      <c r="R3981" s="181">
        <f>Table1[[#This Row],[SumOfUnits]]*Table1[[#This Row],[Actuarial Factor 6/13/22]]</f>
        <v>99.295650702020041</v>
      </c>
    </row>
    <row r="3982" spans="1:18" x14ac:dyDescent="0.2">
      <c r="A3982" s="179" t="s">
        <v>21</v>
      </c>
      <c r="B3982" s="179" t="s">
        <v>709</v>
      </c>
      <c r="C3982" s="179" t="s">
        <v>192</v>
      </c>
      <c r="D3982" s="179" t="s">
        <v>184</v>
      </c>
      <c r="E3982" s="179" t="s">
        <v>791</v>
      </c>
      <c r="F3982" s="37">
        <v>509.05</v>
      </c>
      <c r="G3982" s="179">
        <v>8</v>
      </c>
      <c r="H3982" s="179">
        <v>8</v>
      </c>
      <c r="I3982" s="37">
        <f>Table1[[#This Row],[SumOfPaid]]*Table1[[#This Row],[Actuarial Factor 6/13/22]]</f>
        <v>781.89151719587016</v>
      </c>
      <c r="J3982" s="33">
        <v>1.535981764455103</v>
      </c>
      <c r="K3982" s="180" t="s">
        <v>339</v>
      </c>
      <c r="L3982" s="180" t="s">
        <v>806</v>
      </c>
      <c r="M3982" s="181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82" s="181" t="str">
        <f>IFERROR(IF(Table1[[#This Row],[Medicare Rate in CR]]&gt;0,"Y","N"),"N")</f>
        <v>Y</v>
      </c>
      <c r="O3982" s="40">
        <f>Table1[[#This Row],[Medicare Rate in CR]]*Table1[[#This Row],[SumOfUnits]]*Table1[[#This Row],[Actuarial Factor 6/13/22]]</f>
        <v>2050.4742162769844</v>
      </c>
      <c r="P398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2050.4742162769844</v>
      </c>
      <c r="Q3982" s="40">
        <f>Table1[[#This Row],[Trended Medicare Pricing for all RHCs]]-Table1[[#This Row],[SumOfSFY23 Estimated Payment 6/13/2022]]</f>
        <v>1268.5826990811142</v>
      </c>
      <c r="R3982" s="181">
        <f>Table1[[#This Row],[SumOfUnits]]*Table1[[#This Row],[Actuarial Factor 6/13/22]]</f>
        <v>12.287854115640824</v>
      </c>
    </row>
    <row r="3983" spans="1:18" x14ac:dyDescent="0.2">
      <c r="A3983" s="179" t="s">
        <v>21</v>
      </c>
      <c r="B3983" s="179" t="s">
        <v>709</v>
      </c>
      <c r="C3983" s="179" t="s">
        <v>192</v>
      </c>
      <c r="D3983" s="179" t="s">
        <v>184</v>
      </c>
      <c r="E3983" s="179" t="s">
        <v>788</v>
      </c>
      <c r="F3983" s="37">
        <v>1627.67</v>
      </c>
      <c r="G3983" s="179">
        <v>27</v>
      </c>
      <c r="H3983" s="179">
        <v>27</v>
      </c>
      <c r="I3983" s="37">
        <f>Table1[[#This Row],[SumOfPaid]]*Table1[[#This Row],[Actuarial Factor 6/13/22]]</f>
        <v>3100.171077375674</v>
      </c>
      <c r="J3983" s="33">
        <v>1.9046680699255216</v>
      </c>
      <c r="K3983" s="180" t="s">
        <v>339</v>
      </c>
      <c r="L3983" s="180" t="s">
        <v>806</v>
      </c>
      <c r="M3983" s="181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83" s="181" t="str">
        <f>IFERROR(IF(Table1[[#This Row],[Medicare Rate in CR]]&gt;0,"Y","N"),"N")</f>
        <v>Y</v>
      </c>
      <c r="O3983" s="40">
        <f>Table1[[#This Row],[Medicare Rate in CR]]*Table1[[#This Row],[SumOfUnits]]*Table1[[#This Row],[Actuarial Factor 6/13/22]]</f>
        <v>8581.4629423687384</v>
      </c>
      <c r="P398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8581.4629423687384</v>
      </c>
      <c r="Q3983" s="40">
        <f>Table1[[#This Row],[Trended Medicare Pricing for all RHCs]]-Table1[[#This Row],[SumOfSFY23 Estimated Payment 6/13/2022]]</f>
        <v>5481.2918649930643</v>
      </c>
      <c r="R3983" s="181">
        <f>Table1[[#This Row],[SumOfUnits]]*Table1[[#This Row],[Actuarial Factor 6/13/22]]</f>
        <v>51.426037887989082</v>
      </c>
    </row>
    <row r="3984" spans="1:18" x14ac:dyDescent="0.2">
      <c r="A3984" s="179" t="s">
        <v>21</v>
      </c>
      <c r="B3984" s="179" t="s">
        <v>709</v>
      </c>
      <c r="C3984" s="179" t="s">
        <v>192</v>
      </c>
      <c r="D3984" s="179" t="s">
        <v>184</v>
      </c>
      <c r="E3984" s="179" t="s">
        <v>787</v>
      </c>
      <c r="F3984" s="37">
        <v>1615.47</v>
      </c>
      <c r="G3984" s="179">
        <v>26</v>
      </c>
      <c r="H3984" s="179">
        <v>26</v>
      </c>
      <c r="I3984" s="37">
        <f>Table1[[#This Row],[SumOfPaid]]*Table1[[#This Row],[Actuarial Factor 6/13/22]]</f>
        <v>1854.0654754062787</v>
      </c>
      <c r="J3984" s="33">
        <v>1.1476941542747798</v>
      </c>
      <c r="K3984" s="180" t="s">
        <v>339</v>
      </c>
      <c r="L3984" s="180" t="s">
        <v>806</v>
      </c>
      <c r="M3984" s="181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84" s="181" t="str">
        <f>IFERROR(IF(Table1[[#This Row],[Medicare Rate in CR]]&gt;0,"Y","N"),"N")</f>
        <v>Y</v>
      </c>
      <c r="O3984" s="40">
        <f>Table1[[#This Row],[Medicare Rate in CR]]*Table1[[#This Row],[SumOfUnits]]*Table1[[#This Row],[Actuarial Factor 6/13/22]]</f>
        <v>4979.4088116196453</v>
      </c>
      <c r="P398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4979.4088116196453</v>
      </c>
      <c r="Q3984" s="40">
        <f>Table1[[#This Row],[Trended Medicare Pricing for all RHCs]]-Table1[[#This Row],[SumOfSFY23 Estimated Payment 6/13/2022]]</f>
        <v>3125.3433362133665</v>
      </c>
      <c r="R3984" s="181">
        <f>Table1[[#This Row],[SumOfUnits]]*Table1[[#This Row],[Actuarial Factor 6/13/22]]</f>
        <v>29.840048011144276</v>
      </c>
    </row>
    <row r="3985" spans="1:18" x14ac:dyDescent="0.2">
      <c r="A3985" s="179" t="s">
        <v>21</v>
      </c>
      <c r="B3985" s="179" t="s">
        <v>709</v>
      </c>
      <c r="C3985" s="179" t="s">
        <v>192</v>
      </c>
      <c r="D3985" s="179" t="s">
        <v>2</v>
      </c>
      <c r="E3985" s="179" t="s">
        <v>800</v>
      </c>
      <c r="F3985" s="37">
        <v>187.77</v>
      </c>
      <c r="G3985" s="179">
        <v>3</v>
      </c>
      <c r="H3985" s="179">
        <v>3</v>
      </c>
      <c r="I3985" s="37">
        <f>Table1[[#This Row],[SumOfPaid]]*Table1[[#This Row],[Actuarial Factor 6/13/22]]</f>
        <v>227.59607512240487</v>
      </c>
      <c r="J3985" s="33">
        <v>1.212100309540421</v>
      </c>
      <c r="K3985" s="180" t="s">
        <v>339</v>
      </c>
      <c r="L3985" s="180" t="s">
        <v>806</v>
      </c>
      <c r="M3985" s="181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85" s="181" t="str">
        <f>IFERROR(IF(Table1[[#This Row],[Medicare Rate in CR]]&gt;0,"Y","N"),"N")</f>
        <v>Y</v>
      </c>
      <c r="O3985" s="40">
        <f>Table1[[#This Row],[Medicare Rate in CR]]*Table1[[#This Row],[SumOfUnits]]*Table1[[#This Row],[Actuarial Factor 6/13/22]]</f>
        <v>606.78953595903022</v>
      </c>
      <c r="P398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606.78953595903022</v>
      </c>
      <c r="Q3985" s="40">
        <f>Table1[[#This Row],[Trended Medicare Pricing for all RHCs]]-Table1[[#This Row],[SumOfSFY23 Estimated Payment 6/13/2022]]</f>
        <v>379.19346083662538</v>
      </c>
      <c r="R3985" s="181">
        <f>Table1[[#This Row],[SumOfUnits]]*Table1[[#This Row],[Actuarial Factor 6/13/22]]</f>
        <v>3.6363009286212629</v>
      </c>
    </row>
    <row r="3986" spans="1:18" x14ac:dyDescent="0.2">
      <c r="A3986" s="179" t="s">
        <v>21</v>
      </c>
      <c r="B3986" s="179" t="s">
        <v>709</v>
      </c>
      <c r="C3986" s="179" t="s">
        <v>192</v>
      </c>
      <c r="D3986" s="179" t="s">
        <v>2</v>
      </c>
      <c r="E3986" s="179" t="s">
        <v>798</v>
      </c>
      <c r="F3986" s="37">
        <v>62.59</v>
      </c>
      <c r="G3986" s="179">
        <v>1</v>
      </c>
      <c r="H3986" s="179">
        <v>1</v>
      </c>
      <c r="I3986" s="37">
        <f>Table1[[#This Row],[SumOfPaid]]*Table1[[#This Row],[Actuarial Factor 6/13/22]]</f>
        <v>78.107723873636061</v>
      </c>
      <c r="J3986" s="33">
        <v>1.2479265677206592</v>
      </c>
      <c r="K3986" s="180" t="s">
        <v>339</v>
      </c>
      <c r="L3986" s="180" t="s">
        <v>806</v>
      </c>
      <c r="M3986" s="181">
        <f>IFERROR(INDEX(FreeStand_MedicareCRs!E:E,MATCH(Table1[[#This Row],[Medicare Number]],FreeStand_MedicareCRs!A:A,0)),INDEX(HospitalBased_Mdcr_Rates!G:G,MATCH(Table1[[#This Row],[Medicare Number]],HospitalBased_Mdcr_Rates!E:E,0)))</f>
        <v>166.87</v>
      </c>
      <c r="N3986" s="181" t="str">
        <f>IFERROR(IF(Table1[[#This Row],[Medicare Rate in CR]]&gt;0,"Y","N"),"N")</f>
        <v>Y</v>
      </c>
      <c r="O3986" s="40">
        <f>Table1[[#This Row],[Medicare Rate in CR]]*Table1[[#This Row],[SumOfUnits]]*Table1[[#This Row],[Actuarial Factor 6/13/22]]</f>
        <v>208.24150635554642</v>
      </c>
      <c r="P398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208.24150635554642</v>
      </c>
      <c r="Q3986" s="40">
        <f>Table1[[#This Row],[Trended Medicare Pricing for all RHCs]]-Table1[[#This Row],[SumOfSFY23 Estimated Payment 6/13/2022]]</f>
        <v>130.13378248191037</v>
      </c>
      <c r="R3986" s="181">
        <f>Table1[[#This Row],[SumOfUnits]]*Table1[[#This Row],[Actuarial Factor 6/13/22]]</f>
        <v>1.2479265677206592</v>
      </c>
    </row>
    <row r="3987" spans="1:18" x14ac:dyDescent="0.2">
      <c r="A3987" s="179" t="s">
        <v>165</v>
      </c>
      <c r="B3987" s="179" t="s">
        <v>623</v>
      </c>
      <c r="C3987" s="179" t="s">
        <v>421</v>
      </c>
      <c r="D3987" s="179" t="s">
        <v>184</v>
      </c>
      <c r="E3987" s="179" t="s">
        <v>786</v>
      </c>
      <c r="F3987" s="37">
        <v>238.46</v>
      </c>
      <c r="G3987" s="179">
        <v>2</v>
      </c>
      <c r="H3987" s="179">
        <v>2</v>
      </c>
      <c r="I3987" s="37">
        <f>Table1[[#This Row],[SumOfPaid]]*Table1[[#This Row],[Actuarial Factor 6/13/22]]</f>
        <v>336.86669390502163</v>
      </c>
      <c r="J3987" s="33">
        <v>1.412675894930058</v>
      </c>
      <c r="K3987" s="180" t="s">
        <v>210</v>
      </c>
      <c r="L3987" s="180" t="s">
        <v>805</v>
      </c>
      <c r="M3987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3987" s="181" t="str">
        <f>IFERROR(IF(Table1[[#This Row],[Medicare Rate in CR]]&gt;0,"Y","N"),"N")</f>
        <v>Y</v>
      </c>
      <c r="O3987" s="40">
        <f>Table1[[#This Row],[Medicare Rate in CR]]*Table1[[#This Row],[SumOfUnits]]*Table1[[#This Row],[Actuarial Factor 6/13/22]]</f>
        <v>538.11650189675765</v>
      </c>
      <c r="P398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538.11650189675765</v>
      </c>
      <c r="Q3987" s="40">
        <f>Table1[[#This Row],[Trended Medicare Pricing for all RHCs]]-Table1[[#This Row],[SumOfSFY23 Estimated Payment 6/13/2022]]</f>
        <v>201.24980799173602</v>
      </c>
      <c r="R3987" s="181">
        <f>Table1[[#This Row],[SumOfUnits]]*Table1[[#This Row],[Actuarial Factor 6/13/22]]</f>
        <v>2.8253517898601159</v>
      </c>
    </row>
    <row r="3988" spans="1:18" x14ac:dyDescent="0.2">
      <c r="A3988" s="179" t="s">
        <v>165</v>
      </c>
      <c r="B3988" s="179" t="s">
        <v>623</v>
      </c>
      <c r="C3988" s="179" t="s">
        <v>426</v>
      </c>
      <c r="D3988" s="179" t="s">
        <v>184</v>
      </c>
      <c r="E3988" s="179" t="s">
        <v>786</v>
      </c>
      <c r="F3988" s="37">
        <v>121.02</v>
      </c>
      <c r="G3988" s="179">
        <v>1</v>
      </c>
      <c r="H3988" s="179">
        <v>1</v>
      </c>
      <c r="I3988" s="37">
        <f>Table1[[#This Row],[SumOfPaid]]*Table1[[#This Row],[Actuarial Factor 6/13/22]]</f>
        <v>172.80272779185481</v>
      </c>
      <c r="J3988" s="33">
        <v>1.4278857031222509</v>
      </c>
      <c r="K3988" s="180" t="s">
        <v>210</v>
      </c>
      <c r="L3988" s="180" t="s">
        <v>805</v>
      </c>
      <c r="M3988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3988" s="181" t="str">
        <f>IFERROR(IF(Table1[[#This Row],[Medicare Rate in CR]]&gt;0,"Y","N"),"N")</f>
        <v>Y</v>
      </c>
      <c r="O3988" s="40">
        <f>Table1[[#This Row],[Medicare Rate in CR]]*Table1[[#This Row],[SumOfUnits]]*Table1[[#This Row],[Actuarial Factor 6/13/22]]</f>
        <v>271.95511101666392</v>
      </c>
      <c r="P398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271.95511101666392</v>
      </c>
      <c r="Q3988" s="40">
        <f>Table1[[#This Row],[Trended Medicare Pricing for all RHCs]]-Table1[[#This Row],[SumOfSFY23 Estimated Payment 6/13/2022]]</f>
        <v>99.152383224809114</v>
      </c>
      <c r="R3988" s="181">
        <f>Table1[[#This Row],[SumOfUnits]]*Table1[[#This Row],[Actuarial Factor 6/13/22]]</f>
        <v>1.4278857031222509</v>
      </c>
    </row>
    <row r="3989" spans="1:18" x14ac:dyDescent="0.2">
      <c r="A3989" s="179" t="s">
        <v>165</v>
      </c>
      <c r="B3989" s="179" t="s">
        <v>623</v>
      </c>
      <c r="C3989" s="179" t="s">
        <v>426</v>
      </c>
      <c r="D3989" s="179" t="s">
        <v>184</v>
      </c>
      <c r="E3989" s="179" t="s">
        <v>790</v>
      </c>
      <c r="F3989" s="37">
        <v>121.02</v>
      </c>
      <c r="G3989" s="179">
        <v>1</v>
      </c>
      <c r="H3989" s="179">
        <v>1</v>
      </c>
      <c r="I3989" s="37">
        <f>Table1[[#This Row],[SumOfPaid]]*Table1[[#This Row],[Actuarial Factor 6/13/22]]</f>
        <v>248.21766029789143</v>
      </c>
      <c r="J3989" s="33">
        <v>2.0510466063286352</v>
      </c>
      <c r="K3989" s="180" t="s">
        <v>210</v>
      </c>
      <c r="L3989" s="180" t="s">
        <v>805</v>
      </c>
      <c r="M3989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3989" s="181" t="str">
        <f>IFERROR(IF(Table1[[#This Row],[Medicare Rate in CR]]&gt;0,"Y","N"),"N")</f>
        <v>Y</v>
      </c>
      <c r="O3989" s="40">
        <f>Table1[[#This Row],[Medicare Rate in CR]]*Table1[[#This Row],[SumOfUnits]]*Table1[[#This Row],[Actuarial Factor 6/13/22]]</f>
        <v>390.6423366413519</v>
      </c>
      <c r="P398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390.6423366413519</v>
      </c>
      <c r="Q3989" s="40">
        <f>Table1[[#This Row],[Trended Medicare Pricing for all RHCs]]-Table1[[#This Row],[SumOfSFY23 Estimated Payment 6/13/2022]]</f>
        <v>142.42467634346048</v>
      </c>
      <c r="R3989" s="181">
        <f>Table1[[#This Row],[SumOfUnits]]*Table1[[#This Row],[Actuarial Factor 6/13/22]]</f>
        <v>2.0510466063286352</v>
      </c>
    </row>
    <row r="3990" spans="1:18" x14ac:dyDescent="0.2">
      <c r="A3990" s="179" t="s">
        <v>165</v>
      </c>
      <c r="B3990" s="179" t="s">
        <v>623</v>
      </c>
      <c r="C3990" s="179" t="s">
        <v>426</v>
      </c>
      <c r="D3990" s="179" t="s">
        <v>184</v>
      </c>
      <c r="E3990" s="179" t="s">
        <v>787</v>
      </c>
      <c r="F3990" s="37">
        <v>718.96</v>
      </c>
      <c r="G3990" s="179">
        <v>6</v>
      </c>
      <c r="H3990" s="179">
        <v>6</v>
      </c>
      <c r="I3990" s="37">
        <f>Table1[[#This Row],[SumOfPaid]]*Table1[[#This Row],[Actuarial Factor 6/13/22]]</f>
        <v>932.80598496478262</v>
      </c>
      <c r="J3990" s="33">
        <v>1.2974379450383646</v>
      </c>
      <c r="K3990" s="180" t="s">
        <v>210</v>
      </c>
      <c r="L3990" s="180" t="s">
        <v>805</v>
      </c>
      <c r="M3990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3990" s="181" t="str">
        <f>IFERROR(IF(Table1[[#This Row],[Medicare Rate in CR]]&gt;0,"Y","N"),"N")</f>
        <v>Y</v>
      </c>
      <c r="O3990" s="40">
        <f>Table1[[#This Row],[Medicare Rate in CR]]*Table1[[#This Row],[SumOfUnits]]*Table1[[#This Row],[Actuarial Factor 6/13/22]]</f>
        <v>1482.6601860720416</v>
      </c>
      <c r="P399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1482.6601860720416</v>
      </c>
      <c r="Q3990" s="40">
        <f>Table1[[#This Row],[Trended Medicare Pricing for all RHCs]]-Table1[[#This Row],[SumOfSFY23 Estimated Payment 6/13/2022]]</f>
        <v>549.85420110725897</v>
      </c>
      <c r="R3990" s="181">
        <f>Table1[[#This Row],[SumOfUnits]]*Table1[[#This Row],[Actuarial Factor 6/13/22]]</f>
        <v>7.7846276702301882</v>
      </c>
    </row>
    <row r="3991" spans="1:18" x14ac:dyDescent="0.2">
      <c r="A3991" s="179" t="s">
        <v>165</v>
      </c>
      <c r="B3991" s="179" t="s">
        <v>623</v>
      </c>
      <c r="C3991" s="179" t="s">
        <v>426</v>
      </c>
      <c r="D3991" s="179" t="s">
        <v>2</v>
      </c>
      <c r="E3991" s="179" t="s">
        <v>798</v>
      </c>
      <c r="F3991" s="37">
        <v>822.99</v>
      </c>
      <c r="G3991" s="179">
        <v>7</v>
      </c>
      <c r="H3991" s="179">
        <v>7</v>
      </c>
      <c r="I3991" s="37">
        <f>Table1[[#This Row],[SumOfPaid]]*Table1[[#This Row],[Actuarial Factor 6/13/22]]</f>
        <v>1358.1129252849664</v>
      </c>
      <c r="J3991" s="33">
        <v>1.6502180163610329</v>
      </c>
      <c r="K3991" s="180" t="s">
        <v>210</v>
      </c>
      <c r="L3991" s="180" t="s">
        <v>805</v>
      </c>
      <c r="M3991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3991" s="181" t="str">
        <f>IFERROR(IF(Table1[[#This Row],[Medicare Rate in CR]]&gt;0,"Y","N"),"N")</f>
        <v>Y</v>
      </c>
      <c r="O3991" s="40">
        <f>Table1[[#This Row],[Medicare Rate in CR]]*Table1[[#This Row],[SumOfUnits]]*Table1[[#This Row],[Actuarial Factor 6/13/22]]</f>
        <v>2200.1036637728562</v>
      </c>
      <c r="P399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2200.1036637728562</v>
      </c>
      <c r="Q3991" s="40">
        <f>Table1[[#This Row],[Trended Medicare Pricing for all RHCs]]-Table1[[#This Row],[SumOfSFY23 Estimated Payment 6/13/2022]]</f>
        <v>841.99073848788976</v>
      </c>
      <c r="R3991" s="181">
        <f>Table1[[#This Row],[SumOfUnits]]*Table1[[#This Row],[Actuarial Factor 6/13/22]]</f>
        <v>11.551526114527231</v>
      </c>
    </row>
    <row r="3992" spans="1:18" x14ac:dyDescent="0.2">
      <c r="A3992" s="179" t="s">
        <v>165</v>
      </c>
      <c r="B3992" s="179" t="s">
        <v>623</v>
      </c>
      <c r="C3992" s="179" t="s">
        <v>426</v>
      </c>
      <c r="D3992" s="179" t="s">
        <v>185</v>
      </c>
      <c r="E3992" s="179" t="s">
        <v>795</v>
      </c>
      <c r="F3992" s="37">
        <v>238.46</v>
      </c>
      <c r="G3992" s="179">
        <v>2</v>
      </c>
      <c r="H3992" s="179">
        <v>2</v>
      </c>
      <c r="I3992" s="37">
        <f>Table1[[#This Row],[SumOfPaid]]*Table1[[#This Row],[Actuarial Factor 6/13/22]]</f>
        <v>265.86889300766956</v>
      </c>
      <c r="J3992" s="33">
        <v>1.1149412606209408</v>
      </c>
      <c r="K3992" s="180" t="s">
        <v>210</v>
      </c>
      <c r="L3992" s="180" t="s">
        <v>805</v>
      </c>
      <c r="M3992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3992" s="181" t="str">
        <f>IFERROR(IF(Table1[[#This Row],[Medicare Rate in CR]]&gt;0,"Y","N"),"N")</f>
        <v>Y</v>
      </c>
      <c r="O3992" s="40">
        <f>Table1[[#This Row],[Medicare Rate in CR]]*Table1[[#This Row],[SumOfUnits]]*Table1[[#This Row],[Actuarial Factor 6/13/22]]</f>
        <v>424.70342499572877</v>
      </c>
      <c r="P399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424.70342499572877</v>
      </c>
      <c r="Q3992" s="40">
        <f>Table1[[#This Row],[Trended Medicare Pricing for all RHCs]]-Table1[[#This Row],[SumOfSFY23 Estimated Payment 6/13/2022]]</f>
        <v>158.83453198805921</v>
      </c>
      <c r="R3992" s="181">
        <f>Table1[[#This Row],[SumOfUnits]]*Table1[[#This Row],[Actuarial Factor 6/13/22]]</f>
        <v>2.2298825212418816</v>
      </c>
    </row>
    <row r="3993" spans="1:18" x14ac:dyDescent="0.2">
      <c r="A3993" s="179" t="s">
        <v>165</v>
      </c>
      <c r="B3993" s="179" t="s">
        <v>623</v>
      </c>
      <c r="C3993" s="179" t="s">
        <v>413</v>
      </c>
      <c r="D3993" s="179" t="s">
        <v>184</v>
      </c>
      <c r="E3993" s="179" t="s">
        <v>788</v>
      </c>
      <c r="F3993" s="37">
        <v>119.23</v>
      </c>
      <c r="G3993" s="179">
        <v>1</v>
      </c>
      <c r="H3993" s="179">
        <v>1</v>
      </c>
      <c r="I3993" s="37">
        <f>Table1[[#This Row],[SumOfPaid]]*Table1[[#This Row],[Actuarial Factor 6/13/22]]</f>
        <v>260.29946906925278</v>
      </c>
      <c r="J3993" s="33">
        <v>2.1831709223287157</v>
      </c>
      <c r="K3993" s="180" t="s">
        <v>210</v>
      </c>
      <c r="L3993" s="180" t="s">
        <v>805</v>
      </c>
      <c r="M3993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3993" s="181" t="str">
        <f>IFERROR(IF(Table1[[#This Row],[Medicare Rate in CR]]&gt;0,"Y","N"),"N")</f>
        <v>Y</v>
      </c>
      <c r="O3993" s="40">
        <f>Table1[[#This Row],[Medicare Rate in CR]]*Table1[[#This Row],[SumOfUnits]]*Table1[[#This Row],[Actuarial Factor 6/13/22]]</f>
        <v>415.8067338667272</v>
      </c>
      <c r="P399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415.8067338667272</v>
      </c>
      <c r="Q3993" s="40">
        <f>Table1[[#This Row],[Trended Medicare Pricing for all RHCs]]-Table1[[#This Row],[SumOfSFY23 Estimated Payment 6/13/2022]]</f>
        <v>155.50726479747442</v>
      </c>
      <c r="R3993" s="181">
        <f>Table1[[#This Row],[SumOfUnits]]*Table1[[#This Row],[Actuarial Factor 6/13/22]]</f>
        <v>2.1831709223287157</v>
      </c>
    </row>
    <row r="3994" spans="1:18" x14ac:dyDescent="0.2">
      <c r="A3994" s="179" t="s">
        <v>165</v>
      </c>
      <c r="B3994" s="179" t="s">
        <v>623</v>
      </c>
      <c r="C3994" s="179" t="s">
        <v>408</v>
      </c>
      <c r="D3994" s="179" t="s">
        <v>184</v>
      </c>
      <c r="E3994" s="179" t="s">
        <v>786</v>
      </c>
      <c r="F3994" s="37">
        <v>845.35</v>
      </c>
      <c r="G3994" s="179">
        <v>7</v>
      </c>
      <c r="H3994" s="179">
        <v>7</v>
      </c>
      <c r="I3994" s="37">
        <f>Table1[[#This Row],[SumOfPaid]]*Table1[[#This Row],[Actuarial Factor 6/13/22]]</f>
        <v>1140.5736842712977</v>
      </c>
      <c r="J3994" s="33">
        <v>1.3492324886393774</v>
      </c>
      <c r="K3994" s="180" t="s">
        <v>210</v>
      </c>
      <c r="L3994" s="180" t="s">
        <v>805</v>
      </c>
      <c r="M3994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3994" s="181" t="str">
        <f>IFERROR(IF(Table1[[#This Row],[Medicare Rate in CR]]&gt;0,"Y","N"),"N")</f>
        <v>Y</v>
      </c>
      <c r="O3994" s="40">
        <f>Table1[[#This Row],[Medicare Rate in CR]]*Table1[[#This Row],[SumOfUnits]]*Table1[[#This Row],[Actuarial Factor 6/13/22]]</f>
        <v>1798.8237385037908</v>
      </c>
      <c r="P399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1798.8237385037908</v>
      </c>
      <c r="Q3994" s="40">
        <f>Table1[[#This Row],[Trended Medicare Pricing for all RHCs]]-Table1[[#This Row],[SumOfSFY23 Estimated Payment 6/13/2022]]</f>
        <v>658.25005423249308</v>
      </c>
      <c r="R3994" s="181">
        <f>Table1[[#This Row],[SumOfUnits]]*Table1[[#This Row],[Actuarial Factor 6/13/22]]</f>
        <v>9.4446274204756424</v>
      </c>
    </row>
    <row r="3995" spans="1:18" x14ac:dyDescent="0.2">
      <c r="A3995" s="179" t="s">
        <v>165</v>
      </c>
      <c r="B3995" s="179" t="s">
        <v>623</v>
      </c>
      <c r="C3995" s="179" t="s">
        <v>408</v>
      </c>
      <c r="D3995" s="179" t="s">
        <v>184</v>
      </c>
      <c r="E3995" s="179" t="s">
        <v>789</v>
      </c>
      <c r="F3995" s="37">
        <v>480.5</v>
      </c>
      <c r="G3995" s="179">
        <v>4</v>
      </c>
      <c r="H3995" s="179">
        <v>4</v>
      </c>
      <c r="I3995" s="37">
        <f>Table1[[#This Row],[SumOfPaid]]*Table1[[#This Row],[Actuarial Factor 6/13/22]]</f>
        <v>724.51246181800138</v>
      </c>
      <c r="J3995" s="33">
        <v>1.5078303055525524</v>
      </c>
      <c r="K3995" s="180" t="s">
        <v>210</v>
      </c>
      <c r="L3995" s="180" t="s">
        <v>805</v>
      </c>
      <c r="M3995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3995" s="181" t="str">
        <f>IFERROR(IF(Table1[[#This Row],[Medicare Rate in CR]]&gt;0,"Y","N"),"N")</f>
        <v>Y</v>
      </c>
      <c r="O3995" s="40">
        <f>Table1[[#This Row],[Medicare Rate in CR]]*Table1[[#This Row],[SumOfUnits]]*Table1[[#This Row],[Actuarial Factor 6/13/22]]</f>
        <v>1148.7254399821566</v>
      </c>
      <c r="P399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1148.7254399821566</v>
      </c>
      <c r="Q3995" s="40">
        <f>Table1[[#This Row],[Trended Medicare Pricing for all RHCs]]-Table1[[#This Row],[SumOfSFY23 Estimated Payment 6/13/2022]]</f>
        <v>424.21297816415517</v>
      </c>
      <c r="R3995" s="181">
        <f>Table1[[#This Row],[SumOfUnits]]*Table1[[#This Row],[Actuarial Factor 6/13/22]]</f>
        <v>6.0313212222102095</v>
      </c>
    </row>
    <row r="3996" spans="1:18" x14ac:dyDescent="0.2">
      <c r="A3996" s="179" t="s">
        <v>165</v>
      </c>
      <c r="B3996" s="179" t="s">
        <v>623</v>
      </c>
      <c r="C3996" s="179" t="s">
        <v>408</v>
      </c>
      <c r="D3996" s="179" t="s">
        <v>184</v>
      </c>
      <c r="E3996" s="179" t="s">
        <v>791</v>
      </c>
      <c r="F3996" s="37">
        <v>240.25</v>
      </c>
      <c r="G3996" s="179">
        <v>2</v>
      </c>
      <c r="H3996" s="179">
        <v>2</v>
      </c>
      <c r="I3996" s="37">
        <f>Table1[[#This Row],[SumOfPaid]]*Table1[[#This Row],[Actuarial Factor 6/13/22]]</f>
        <v>413.07816012612244</v>
      </c>
      <c r="J3996" s="33">
        <v>1.7193679922003016</v>
      </c>
      <c r="K3996" s="180" t="s">
        <v>210</v>
      </c>
      <c r="L3996" s="180" t="s">
        <v>805</v>
      </c>
      <c r="M3996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3996" s="181" t="str">
        <f>IFERROR(IF(Table1[[#This Row],[Medicare Rate in CR]]&gt;0,"Y","N"),"N")</f>
        <v>Y</v>
      </c>
      <c r="O3996" s="40">
        <f>Table1[[#This Row],[Medicare Rate in CR]]*Table1[[#This Row],[SumOfUnits]]*Table1[[#This Row],[Actuarial Factor 6/13/22]]</f>
        <v>654.94165558893894</v>
      </c>
      <c r="P399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654.94165558893894</v>
      </c>
      <c r="Q3996" s="40">
        <f>Table1[[#This Row],[Trended Medicare Pricing for all RHCs]]-Table1[[#This Row],[SumOfSFY23 Estimated Payment 6/13/2022]]</f>
        <v>241.8634954628165</v>
      </c>
      <c r="R3996" s="181">
        <f>Table1[[#This Row],[SumOfUnits]]*Table1[[#This Row],[Actuarial Factor 6/13/22]]</f>
        <v>3.4387359844006031</v>
      </c>
    </row>
    <row r="3997" spans="1:18" x14ac:dyDescent="0.2">
      <c r="A3997" s="179" t="s">
        <v>165</v>
      </c>
      <c r="B3997" s="179" t="s">
        <v>623</v>
      </c>
      <c r="C3997" s="179" t="s">
        <v>424</v>
      </c>
      <c r="D3997" s="179" t="s">
        <v>184</v>
      </c>
      <c r="E3997" s="179" t="s">
        <v>787</v>
      </c>
      <c r="F3997" s="37">
        <v>238.46</v>
      </c>
      <c r="G3997" s="179">
        <v>2</v>
      </c>
      <c r="H3997" s="179">
        <v>2</v>
      </c>
      <c r="I3997" s="37">
        <f>Table1[[#This Row],[SumOfPaid]]*Table1[[#This Row],[Actuarial Factor 6/13/22]]</f>
        <v>281.79117054948273</v>
      </c>
      <c r="J3997" s="33">
        <v>1.1817125327077191</v>
      </c>
      <c r="K3997" s="180" t="s">
        <v>210</v>
      </c>
      <c r="L3997" s="180" t="s">
        <v>805</v>
      </c>
      <c r="M3997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3997" s="181" t="str">
        <f>IFERROR(IF(Table1[[#This Row],[Medicare Rate in CR]]&gt;0,"Y","N"),"N")</f>
        <v>Y</v>
      </c>
      <c r="O3997" s="40">
        <f>Table1[[#This Row],[Medicare Rate in CR]]*Table1[[#This Row],[SumOfUnits]]*Table1[[#This Row],[Actuarial Factor 6/13/22]]</f>
        <v>450.13793795902438</v>
      </c>
      <c r="P399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450.13793795902438</v>
      </c>
      <c r="Q3997" s="40">
        <f>Table1[[#This Row],[Trended Medicare Pricing for all RHCs]]-Table1[[#This Row],[SumOfSFY23 Estimated Payment 6/13/2022]]</f>
        <v>168.34676740954166</v>
      </c>
      <c r="R3997" s="181">
        <f>Table1[[#This Row],[SumOfUnits]]*Table1[[#This Row],[Actuarial Factor 6/13/22]]</f>
        <v>2.3634250654154383</v>
      </c>
    </row>
    <row r="3998" spans="1:18" x14ac:dyDescent="0.2">
      <c r="A3998" s="179" t="s">
        <v>165</v>
      </c>
      <c r="B3998" s="179" t="s">
        <v>623</v>
      </c>
      <c r="C3998" s="179" t="s">
        <v>423</v>
      </c>
      <c r="D3998" s="179" t="s">
        <v>184</v>
      </c>
      <c r="E3998" s="179" t="s">
        <v>786</v>
      </c>
      <c r="F3998" s="37">
        <v>1097.98</v>
      </c>
      <c r="G3998" s="179">
        <v>10</v>
      </c>
      <c r="H3998" s="179">
        <v>10</v>
      </c>
      <c r="I3998" s="37">
        <f>Table1[[#This Row],[SumOfPaid]]*Table1[[#This Row],[Actuarial Factor 6/13/22]]</f>
        <v>1644.3693751769788</v>
      </c>
      <c r="J3998" s="33">
        <v>1.4976314460891627</v>
      </c>
      <c r="K3998" s="180" t="s">
        <v>210</v>
      </c>
      <c r="L3998" s="180" t="s">
        <v>805</v>
      </c>
      <c r="M3998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3998" s="181" t="str">
        <f>IFERROR(IF(Table1[[#This Row],[Medicare Rate in CR]]&gt;0,"Y","N"),"N")</f>
        <v>Y</v>
      </c>
      <c r="O3998" s="40">
        <f>Table1[[#This Row],[Medicare Rate in CR]]*Table1[[#This Row],[SumOfUnits]]*Table1[[#This Row],[Actuarial Factor 6/13/22]]</f>
        <v>2852.3888522214193</v>
      </c>
      <c r="P399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2852.3888522214193</v>
      </c>
      <c r="Q3998" s="40">
        <f>Table1[[#This Row],[Trended Medicare Pricing for all RHCs]]-Table1[[#This Row],[SumOfSFY23 Estimated Payment 6/13/2022]]</f>
        <v>1208.0194770444405</v>
      </c>
      <c r="R3998" s="181">
        <f>Table1[[#This Row],[SumOfUnits]]*Table1[[#This Row],[Actuarial Factor 6/13/22]]</f>
        <v>14.976314460891626</v>
      </c>
    </row>
    <row r="3999" spans="1:18" x14ac:dyDescent="0.2">
      <c r="A3999" s="179" t="s">
        <v>165</v>
      </c>
      <c r="B3999" s="179" t="s">
        <v>623</v>
      </c>
      <c r="C3999" s="179" t="s">
        <v>423</v>
      </c>
      <c r="D3999" s="179" t="s">
        <v>184</v>
      </c>
      <c r="E3999" s="179" t="s">
        <v>790</v>
      </c>
      <c r="F3999" s="37">
        <v>476.92</v>
      </c>
      <c r="G3999" s="179">
        <v>4</v>
      </c>
      <c r="H3999" s="179">
        <v>4</v>
      </c>
      <c r="I3999" s="37">
        <f>Table1[[#This Row],[SumOfPaid]]*Table1[[#This Row],[Actuarial Factor 6/13/22]]</f>
        <v>998.03279891763202</v>
      </c>
      <c r="J3999" s="33">
        <v>2.0926629181364422</v>
      </c>
      <c r="K3999" s="180" t="s">
        <v>210</v>
      </c>
      <c r="L3999" s="180" t="s">
        <v>805</v>
      </c>
      <c r="M3999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3999" s="181" t="str">
        <f>IFERROR(IF(Table1[[#This Row],[Medicare Rate in CR]]&gt;0,"Y","N"),"N")</f>
        <v>Y</v>
      </c>
      <c r="O3999" s="40">
        <f>Table1[[#This Row],[Medicare Rate in CR]]*Table1[[#This Row],[SumOfUnits]]*Table1[[#This Row],[Actuarial Factor 6/13/22]]</f>
        <v>1594.2743175530672</v>
      </c>
      <c r="P399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1594.2743175530672</v>
      </c>
      <c r="Q3999" s="40">
        <f>Table1[[#This Row],[Trended Medicare Pricing for all RHCs]]-Table1[[#This Row],[SumOfSFY23 Estimated Payment 6/13/2022]]</f>
        <v>596.24151863543523</v>
      </c>
      <c r="R3999" s="181">
        <f>Table1[[#This Row],[SumOfUnits]]*Table1[[#This Row],[Actuarial Factor 6/13/22]]</f>
        <v>8.3706516725457689</v>
      </c>
    </row>
    <row r="4000" spans="1:18" x14ac:dyDescent="0.2">
      <c r="A4000" s="179" t="s">
        <v>165</v>
      </c>
      <c r="B4000" s="179" t="s">
        <v>623</v>
      </c>
      <c r="C4000" s="179" t="s">
        <v>423</v>
      </c>
      <c r="D4000" s="179" t="s">
        <v>184</v>
      </c>
      <c r="E4000" s="179" t="s">
        <v>789</v>
      </c>
      <c r="F4000" s="37">
        <v>724.33</v>
      </c>
      <c r="G4000" s="179">
        <v>6</v>
      </c>
      <c r="H4000" s="179">
        <v>6</v>
      </c>
      <c r="I4000" s="37">
        <f>Table1[[#This Row],[SumOfPaid]]*Table1[[#This Row],[Actuarial Factor 6/13/22]]</f>
        <v>1097.7044183750193</v>
      </c>
      <c r="J4000" s="33">
        <v>1.5154755682838199</v>
      </c>
      <c r="K4000" s="180" t="s">
        <v>210</v>
      </c>
      <c r="L4000" s="180" t="s">
        <v>805</v>
      </c>
      <c r="M4000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00" s="181" t="str">
        <f>IFERROR(IF(Table1[[#This Row],[Medicare Rate in CR]]&gt;0,"Y","N"),"N")</f>
        <v>Y</v>
      </c>
      <c r="O4000" s="40">
        <f>Table1[[#This Row],[Medicare Rate in CR]]*Table1[[#This Row],[SumOfUnits]]*Table1[[#This Row],[Actuarial Factor 6/13/22]]</f>
        <v>1731.8248604120181</v>
      </c>
      <c r="P400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1731.8248604120181</v>
      </c>
      <c r="Q4000" s="40">
        <f>Table1[[#This Row],[Trended Medicare Pricing for all RHCs]]-Table1[[#This Row],[SumOfSFY23 Estimated Payment 6/13/2022]]</f>
        <v>634.12044203699884</v>
      </c>
      <c r="R4000" s="181">
        <f>Table1[[#This Row],[SumOfUnits]]*Table1[[#This Row],[Actuarial Factor 6/13/22]]</f>
        <v>9.0928534097029186</v>
      </c>
    </row>
    <row r="4001" spans="1:18" x14ac:dyDescent="0.2">
      <c r="A4001" s="179" t="s">
        <v>165</v>
      </c>
      <c r="B4001" s="179" t="s">
        <v>623</v>
      </c>
      <c r="C4001" s="179" t="s">
        <v>423</v>
      </c>
      <c r="D4001" s="179" t="s">
        <v>184</v>
      </c>
      <c r="E4001" s="179" t="s">
        <v>791</v>
      </c>
      <c r="F4001" s="37">
        <v>116.19</v>
      </c>
      <c r="G4001" s="179">
        <v>1</v>
      </c>
      <c r="H4001" s="179">
        <v>1</v>
      </c>
      <c r="I4001" s="37">
        <f>Table1[[#This Row],[SumOfPaid]]*Table1[[#This Row],[Actuarial Factor 6/13/22]]</f>
        <v>187.49443140040998</v>
      </c>
      <c r="J4001" s="33">
        <v>1.6136881952010498</v>
      </c>
      <c r="K4001" s="180" t="s">
        <v>210</v>
      </c>
      <c r="L4001" s="180" t="s">
        <v>805</v>
      </c>
      <c r="M4001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01" s="181" t="str">
        <f>IFERROR(IF(Table1[[#This Row],[Medicare Rate in CR]]&gt;0,"Y","N"),"N")</f>
        <v>Y</v>
      </c>
      <c r="O4001" s="40">
        <f>Table1[[#This Row],[Medicare Rate in CR]]*Table1[[#This Row],[SumOfUnits]]*Table1[[#This Row],[Actuarial Factor 6/13/22]]</f>
        <v>307.34305365799196</v>
      </c>
      <c r="P400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307.34305365799196</v>
      </c>
      <c r="Q4001" s="40">
        <f>Table1[[#This Row],[Trended Medicare Pricing for all RHCs]]-Table1[[#This Row],[SumOfSFY23 Estimated Payment 6/13/2022]]</f>
        <v>119.84862225758198</v>
      </c>
      <c r="R4001" s="181">
        <f>Table1[[#This Row],[SumOfUnits]]*Table1[[#This Row],[Actuarial Factor 6/13/22]]</f>
        <v>1.6136881952010498</v>
      </c>
    </row>
    <row r="4002" spans="1:18" x14ac:dyDescent="0.2">
      <c r="A4002" s="179" t="s">
        <v>165</v>
      </c>
      <c r="B4002" s="179" t="s">
        <v>623</v>
      </c>
      <c r="C4002" s="179" t="s">
        <v>423</v>
      </c>
      <c r="D4002" s="179" t="s">
        <v>184</v>
      </c>
      <c r="E4002" s="179" t="s">
        <v>788</v>
      </c>
      <c r="F4002" s="37">
        <v>361.27</v>
      </c>
      <c r="G4002" s="179">
        <v>3</v>
      </c>
      <c r="H4002" s="179">
        <v>3</v>
      </c>
      <c r="I4002" s="37">
        <f>Table1[[#This Row],[SumOfPaid]]*Table1[[#This Row],[Actuarial Factor 6/13/22]]</f>
        <v>709.79970539512135</v>
      </c>
      <c r="J4002" s="33">
        <v>1.9647347009027081</v>
      </c>
      <c r="K4002" s="180" t="s">
        <v>210</v>
      </c>
      <c r="L4002" s="180" t="s">
        <v>805</v>
      </c>
      <c r="M4002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02" s="181" t="str">
        <f>IFERROR(IF(Table1[[#This Row],[Medicare Rate in CR]]&gt;0,"Y","N"),"N")</f>
        <v>Y</v>
      </c>
      <c r="O4002" s="40">
        <f>Table1[[#This Row],[Medicare Rate in CR]]*Table1[[#This Row],[SumOfUnits]]*Table1[[#This Row],[Actuarial Factor 6/13/22]]</f>
        <v>1122.6101134017892</v>
      </c>
      <c r="P400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1122.6101134017892</v>
      </c>
      <c r="Q4002" s="40">
        <f>Table1[[#This Row],[Trended Medicare Pricing for all RHCs]]-Table1[[#This Row],[SumOfSFY23 Estimated Payment 6/13/2022]]</f>
        <v>412.8104080066679</v>
      </c>
      <c r="R4002" s="181">
        <f>Table1[[#This Row],[SumOfUnits]]*Table1[[#This Row],[Actuarial Factor 6/13/22]]</f>
        <v>5.894204102708124</v>
      </c>
    </row>
    <row r="4003" spans="1:18" x14ac:dyDescent="0.2">
      <c r="A4003" s="179" t="s">
        <v>165</v>
      </c>
      <c r="B4003" s="179" t="s">
        <v>623</v>
      </c>
      <c r="C4003" s="179" t="s">
        <v>423</v>
      </c>
      <c r="D4003" s="179" t="s">
        <v>184</v>
      </c>
      <c r="E4003" s="179" t="s">
        <v>787</v>
      </c>
      <c r="F4003" s="37">
        <v>596.15</v>
      </c>
      <c r="G4003" s="179">
        <v>5</v>
      </c>
      <c r="H4003" s="179">
        <v>5</v>
      </c>
      <c r="I4003" s="37">
        <f>Table1[[#This Row],[SumOfPaid]]*Table1[[#This Row],[Actuarial Factor 6/13/22]]</f>
        <v>746.15648089548074</v>
      </c>
      <c r="J4003" s="33">
        <v>1.2516253977949858</v>
      </c>
      <c r="K4003" s="180" t="s">
        <v>210</v>
      </c>
      <c r="L4003" s="180" t="s">
        <v>805</v>
      </c>
      <c r="M4003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03" s="181" t="str">
        <f>IFERROR(IF(Table1[[#This Row],[Medicare Rate in CR]]&gt;0,"Y","N"),"N")</f>
        <v>Y</v>
      </c>
      <c r="O4003" s="40">
        <f>Table1[[#This Row],[Medicare Rate in CR]]*Table1[[#This Row],[SumOfUnits]]*Table1[[#This Row],[Actuarial Factor 6/13/22]]</f>
        <v>1191.922866320165</v>
      </c>
      <c r="P400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1191.922866320165</v>
      </c>
      <c r="Q4003" s="40">
        <f>Table1[[#This Row],[Trended Medicare Pricing for all RHCs]]-Table1[[#This Row],[SumOfSFY23 Estimated Payment 6/13/2022]]</f>
        <v>445.76638542468424</v>
      </c>
      <c r="R4003" s="181">
        <f>Table1[[#This Row],[SumOfUnits]]*Table1[[#This Row],[Actuarial Factor 6/13/22]]</f>
        <v>6.2581269889749294</v>
      </c>
    </row>
    <row r="4004" spans="1:18" x14ac:dyDescent="0.2">
      <c r="A4004" s="179" t="s">
        <v>165</v>
      </c>
      <c r="B4004" s="179" t="s">
        <v>623</v>
      </c>
      <c r="C4004" s="179" t="s">
        <v>423</v>
      </c>
      <c r="D4004" s="179" t="s">
        <v>2</v>
      </c>
      <c r="E4004" s="179" t="s">
        <v>799</v>
      </c>
      <c r="F4004" s="37">
        <v>470.84000000000003</v>
      </c>
      <c r="G4004" s="179">
        <v>4</v>
      </c>
      <c r="H4004" s="179">
        <v>4</v>
      </c>
      <c r="I4004" s="37">
        <f>Table1[[#This Row],[SumOfPaid]]*Table1[[#This Row],[Actuarial Factor 6/13/22]]</f>
        <v>546.01301457792465</v>
      </c>
      <c r="J4004" s="33">
        <v>1.1596572393550348</v>
      </c>
      <c r="K4004" s="180" t="s">
        <v>210</v>
      </c>
      <c r="L4004" s="180" t="s">
        <v>805</v>
      </c>
      <c r="M4004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04" s="181" t="str">
        <f>IFERROR(IF(Table1[[#This Row],[Medicare Rate in CR]]&gt;0,"Y","N"),"N")</f>
        <v>Y</v>
      </c>
      <c r="O4004" s="40">
        <f>Table1[[#This Row],[Medicare Rate in CR]]*Table1[[#This Row],[SumOfUnits]]*Table1[[#This Row],[Actuarial Factor 6/13/22]]</f>
        <v>883.47327123023979</v>
      </c>
      <c r="P400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883.47327123023979</v>
      </c>
      <c r="Q4004" s="40">
        <f>Table1[[#This Row],[Trended Medicare Pricing for all RHCs]]-Table1[[#This Row],[SumOfSFY23 Estimated Payment 6/13/2022]]</f>
        <v>337.46025665231514</v>
      </c>
      <c r="R4004" s="181">
        <f>Table1[[#This Row],[SumOfUnits]]*Table1[[#This Row],[Actuarial Factor 6/13/22]]</f>
        <v>4.6386289574201394</v>
      </c>
    </row>
    <row r="4005" spans="1:18" x14ac:dyDescent="0.2">
      <c r="A4005" s="179" t="s">
        <v>165</v>
      </c>
      <c r="B4005" s="179" t="s">
        <v>623</v>
      </c>
      <c r="C4005" s="179" t="s">
        <v>423</v>
      </c>
      <c r="D4005" s="179" t="s">
        <v>185</v>
      </c>
      <c r="E4005" s="179" t="s">
        <v>795</v>
      </c>
      <c r="F4005" s="37">
        <v>718.96</v>
      </c>
      <c r="G4005" s="179">
        <v>6</v>
      </c>
      <c r="H4005" s="179">
        <v>6</v>
      </c>
      <c r="I4005" s="37">
        <f>Table1[[#This Row],[SumOfPaid]]*Table1[[#This Row],[Actuarial Factor 6/13/22]]</f>
        <v>835.80067319998977</v>
      </c>
      <c r="J4005" s="33">
        <v>1.1625134544341684</v>
      </c>
      <c r="K4005" s="180" t="s">
        <v>210</v>
      </c>
      <c r="L4005" s="180" t="s">
        <v>805</v>
      </c>
      <c r="M4005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05" s="181" t="str">
        <f>IFERROR(IF(Table1[[#This Row],[Medicare Rate in CR]]&gt;0,"Y","N"),"N")</f>
        <v>Y</v>
      </c>
      <c r="O4005" s="40">
        <f>Table1[[#This Row],[Medicare Rate in CR]]*Table1[[#This Row],[SumOfUnits]]*Table1[[#This Row],[Actuarial Factor 6/13/22]]</f>
        <v>1328.4738751891903</v>
      </c>
      <c r="P400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1328.4738751891903</v>
      </c>
      <c r="Q4005" s="40">
        <f>Table1[[#This Row],[Trended Medicare Pricing for all RHCs]]-Table1[[#This Row],[SumOfSFY23 Estimated Payment 6/13/2022]]</f>
        <v>492.67320198920049</v>
      </c>
      <c r="R4005" s="181">
        <f>Table1[[#This Row],[SumOfUnits]]*Table1[[#This Row],[Actuarial Factor 6/13/22]]</f>
        <v>6.975080726605011</v>
      </c>
    </row>
    <row r="4006" spans="1:18" x14ac:dyDescent="0.2">
      <c r="A4006" s="179" t="s">
        <v>165</v>
      </c>
      <c r="B4006" s="179" t="s">
        <v>623</v>
      </c>
      <c r="C4006" s="179" t="s">
        <v>364</v>
      </c>
      <c r="D4006" s="179" t="s">
        <v>184</v>
      </c>
      <c r="E4006" s="179" t="s">
        <v>786</v>
      </c>
      <c r="F4006" s="37">
        <v>242.04</v>
      </c>
      <c r="G4006" s="179">
        <v>2</v>
      </c>
      <c r="H4006" s="179">
        <v>2</v>
      </c>
      <c r="I4006" s="37">
        <f>Table1[[#This Row],[SumOfPaid]]*Table1[[#This Row],[Actuarial Factor 6/13/22]]</f>
        <v>342.16628646811637</v>
      </c>
      <c r="J4006" s="33">
        <v>1.4136766091064137</v>
      </c>
      <c r="K4006" s="180" t="s">
        <v>210</v>
      </c>
      <c r="L4006" s="180" t="s">
        <v>805</v>
      </c>
      <c r="M4006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06" s="181" t="str">
        <f>IFERROR(IF(Table1[[#This Row],[Medicare Rate in CR]]&gt;0,"Y","N"),"N")</f>
        <v>Y</v>
      </c>
      <c r="O4006" s="40">
        <f>Table1[[#This Row],[Medicare Rate in CR]]*Table1[[#This Row],[SumOfUnits]]*Table1[[#This Row],[Actuarial Factor 6/13/22]]</f>
        <v>538.49769394081511</v>
      </c>
      <c r="P400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538.49769394081511</v>
      </c>
      <c r="Q4006" s="40">
        <f>Table1[[#This Row],[Trended Medicare Pricing for all RHCs]]-Table1[[#This Row],[SumOfSFY23 Estimated Payment 6/13/2022]]</f>
        <v>196.33140747269874</v>
      </c>
      <c r="R4006" s="181">
        <f>Table1[[#This Row],[SumOfUnits]]*Table1[[#This Row],[Actuarial Factor 6/13/22]]</f>
        <v>2.8273532182128274</v>
      </c>
    </row>
    <row r="4007" spans="1:18" x14ac:dyDescent="0.2">
      <c r="A4007" s="179" t="s">
        <v>165</v>
      </c>
      <c r="B4007" s="179" t="s">
        <v>623</v>
      </c>
      <c r="C4007" s="179" t="s">
        <v>364</v>
      </c>
      <c r="D4007" s="179" t="s">
        <v>184</v>
      </c>
      <c r="E4007" s="179" t="s">
        <v>789</v>
      </c>
      <c r="F4007" s="37">
        <v>119.23</v>
      </c>
      <c r="G4007" s="179">
        <v>1</v>
      </c>
      <c r="H4007" s="179">
        <v>1</v>
      </c>
      <c r="I4007" s="37">
        <f>Table1[[#This Row],[SumOfPaid]]*Table1[[#This Row],[Actuarial Factor 6/13/22]]</f>
        <v>174.88802129672729</v>
      </c>
      <c r="J4007" s="33">
        <v>1.4668122225675357</v>
      </c>
      <c r="K4007" s="180" t="s">
        <v>210</v>
      </c>
      <c r="L4007" s="180" t="s">
        <v>805</v>
      </c>
      <c r="M4007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07" s="181" t="str">
        <f>IFERROR(IF(Table1[[#This Row],[Medicare Rate in CR]]&gt;0,"Y","N"),"N")</f>
        <v>Y</v>
      </c>
      <c r="O4007" s="40">
        <f>Table1[[#This Row],[Medicare Rate in CR]]*Table1[[#This Row],[SumOfUnits]]*Table1[[#This Row],[Actuarial Factor 6/13/22]]</f>
        <v>279.36905591021286</v>
      </c>
      <c r="P400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279.36905591021286</v>
      </c>
      <c r="Q4007" s="40">
        <f>Table1[[#This Row],[Trended Medicare Pricing for all RHCs]]-Table1[[#This Row],[SumOfSFY23 Estimated Payment 6/13/2022]]</f>
        <v>104.48103461348558</v>
      </c>
      <c r="R4007" s="181">
        <f>Table1[[#This Row],[SumOfUnits]]*Table1[[#This Row],[Actuarial Factor 6/13/22]]</f>
        <v>1.4668122225675357</v>
      </c>
    </row>
    <row r="4008" spans="1:18" x14ac:dyDescent="0.2">
      <c r="A4008" s="179" t="s">
        <v>165</v>
      </c>
      <c r="B4008" s="179" t="s">
        <v>623</v>
      </c>
      <c r="C4008" s="179" t="s">
        <v>364</v>
      </c>
      <c r="D4008" s="179" t="s">
        <v>184</v>
      </c>
      <c r="E4008" s="179" t="s">
        <v>787</v>
      </c>
      <c r="F4008" s="37">
        <v>121.02</v>
      </c>
      <c r="G4008" s="179">
        <v>1</v>
      </c>
      <c r="H4008" s="179">
        <v>1</v>
      </c>
      <c r="I4008" s="37">
        <f>Table1[[#This Row],[SumOfPaid]]*Table1[[#This Row],[Actuarial Factor 6/13/22]]</f>
        <v>150.66216974058014</v>
      </c>
      <c r="J4008" s="33">
        <v>1.2449361241165109</v>
      </c>
      <c r="K4008" s="180" t="s">
        <v>210</v>
      </c>
      <c r="L4008" s="180" t="s">
        <v>805</v>
      </c>
      <c r="M4008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08" s="181" t="str">
        <f>IFERROR(IF(Table1[[#This Row],[Medicare Rate in CR]]&gt;0,"Y","N"),"N")</f>
        <v>Y</v>
      </c>
      <c r="O4008" s="40">
        <f>Table1[[#This Row],[Medicare Rate in CR]]*Table1[[#This Row],[SumOfUnits]]*Table1[[#This Row],[Actuarial Factor 6/13/22]]</f>
        <v>237.11053419923067</v>
      </c>
      <c r="P400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237.11053419923067</v>
      </c>
      <c r="Q4008" s="40">
        <f>Table1[[#This Row],[Trended Medicare Pricing for all RHCs]]-Table1[[#This Row],[SumOfSFY23 Estimated Payment 6/13/2022]]</f>
        <v>86.448364458650531</v>
      </c>
      <c r="R4008" s="181">
        <f>Table1[[#This Row],[SumOfUnits]]*Table1[[#This Row],[Actuarial Factor 6/13/22]]</f>
        <v>1.2449361241165109</v>
      </c>
    </row>
    <row r="4009" spans="1:18" x14ac:dyDescent="0.2">
      <c r="A4009" s="179" t="s">
        <v>165</v>
      </c>
      <c r="B4009" s="179" t="s">
        <v>623</v>
      </c>
      <c r="C4009" s="179" t="s">
        <v>249</v>
      </c>
      <c r="D4009" s="179" t="s">
        <v>184</v>
      </c>
      <c r="E4009" s="179" t="s">
        <v>792</v>
      </c>
      <c r="F4009" s="37">
        <v>5104.13</v>
      </c>
      <c r="G4009" s="179">
        <v>43</v>
      </c>
      <c r="H4009" s="179">
        <v>43</v>
      </c>
      <c r="I4009" s="37">
        <f>Table1[[#This Row],[SumOfPaid]]*Table1[[#This Row],[Actuarial Factor 6/13/22]]</f>
        <v>7761.9786537754353</v>
      </c>
      <c r="J4009" s="33">
        <v>1.5207251096220973</v>
      </c>
      <c r="K4009" s="180" t="s">
        <v>210</v>
      </c>
      <c r="L4009" s="180" t="s">
        <v>805</v>
      </c>
      <c r="M4009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09" s="181" t="str">
        <f>IFERROR(IF(Table1[[#This Row],[Medicare Rate in CR]]&gt;0,"Y","N"),"N")</f>
        <v>Y</v>
      </c>
      <c r="O4009" s="40">
        <f>Table1[[#This Row],[Medicare Rate in CR]]*Table1[[#This Row],[SumOfUnits]]*Table1[[#This Row],[Actuarial Factor 6/13/22]]</f>
        <v>12454.40408828086</v>
      </c>
      <c r="P400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12454.40408828086</v>
      </c>
      <c r="Q4009" s="40">
        <f>Table1[[#This Row],[Trended Medicare Pricing for all RHCs]]-Table1[[#This Row],[SumOfSFY23 Estimated Payment 6/13/2022]]</f>
        <v>4692.4254345054251</v>
      </c>
      <c r="R4009" s="181">
        <f>Table1[[#This Row],[SumOfUnits]]*Table1[[#This Row],[Actuarial Factor 6/13/22]]</f>
        <v>65.391179713750176</v>
      </c>
    </row>
    <row r="4010" spans="1:18" x14ac:dyDescent="0.2">
      <c r="A4010" s="179" t="s">
        <v>165</v>
      </c>
      <c r="B4010" s="179" t="s">
        <v>623</v>
      </c>
      <c r="C4010" s="179" t="s">
        <v>249</v>
      </c>
      <c r="D4010" s="179" t="s">
        <v>184</v>
      </c>
      <c r="E4010" s="179" t="s">
        <v>786</v>
      </c>
      <c r="F4010" s="37">
        <v>96782.980000000098</v>
      </c>
      <c r="G4010" s="179">
        <v>815</v>
      </c>
      <c r="H4010" s="179">
        <v>815</v>
      </c>
      <c r="I4010" s="37">
        <f>Table1[[#This Row],[SumOfPaid]]*Table1[[#This Row],[Actuarial Factor 6/13/22]]</f>
        <v>147320.92077891284</v>
      </c>
      <c r="J4010" s="33">
        <v>1.5221779777695694</v>
      </c>
      <c r="K4010" s="180" t="s">
        <v>210</v>
      </c>
      <c r="L4010" s="180" t="s">
        <v>805</v>
      </c>
      <c r="M4010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10" s="181" t="str">
        <f>IFERROR(IF(Table1[[#This Row],[Medicare Rate in CR]]&gt;0,"Y","N"),"N")</f>
        <v>Y</v>
      </c>
      <c r="O4010" s="40">
        <f>Table1[[#This Row],[Medicare Rate in CR]]*Table1[[#This Row],[SumOfUnits]]*Table1[[#This Row],[Actuarial Factor 6/13/22]]</f>
        <v>236279.92438148364</v>
      </c>
      <c r="P401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236279.92438148364</v>
      </c>
      <c r="Q4010" s="40">
        <f>Table1[[#This Row],[Trended Medicare Pricing for all RHCs]]-Table1[[#This Row],[SumOfSFY23 Estimated Payment 6/13/2022]]</f>
        <v>88959.003602570796</v>
      </c>
      <c r="R4010" s="181">
        <f>Table1[[#This Row],[SumOfUnits]]*Table1[[#This Row],[Actuarial Factor 6/13/22]]</f>
        <v>1240.575051882199</v>
      </c>
    </row>
    <row r="4011" spans="1:18" x14ac:dyDescent="0.2">
      <c r="A4011" s="179" t="s">
        <v>165</v>
      </c>
      <c r="B4011" s="179" t="s">
        <v>623</v>
      </c>
      <c r="C4011" s="179" t="s">
        <v>249</v>
      </c>
      <c r="D4011" s="179" t="s">
        <v>184</v>
      </c>
      <c r="E4011" s="179" t="s">
        <v>790</v>
      </c>
      <c r="F4011" s="37">
        <v>32872.739999999991</v>
      </c>
      <c r="G4011" s="179">
        <v>275</v>
      </c>
      <c r="H4011" s="179">
        <v>275</v>
      </c>
      <c r="I4011" s="37">
        <f>Table1[[#This Row],[SumOfPaid]]*Table1[[#This Row],[Actuarial Factor 6/13/22]]</f>
        <v>73541.428615510216</v>
      </c>
      <c r="J4011" s="33">
        <v>2.2371554246926251</v>
      </c>
      <c r="K4011" s="180" t="s">
        <v>210</v>
      </c>
      <c r="L4011" s="180" t="s">
        <v>805</v>
      </c>
      <c r="M4011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11" s="181" t="str">
        <f>IFERROR(IF(Table1[[#This Row],[Medicare Rate in CR]]&gt;0,"Y","N"),"N")</f>
        <v>Y</v>
      </c>
      <c r="O4011" s="40">
        <f>Table1[[#This Row],[Medicare Rate in CR]]*Table1[[#This Row],[SumOfUnits]]*Table1[[#This Row],[Actuarial Factor 6/13/22]]</f>
        <v>117174.37110141327</v>
      </c>
      <c r="P401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117174.37110141327</v>
      </c>
      <c r="Q4011" s="40">
        <f>Table1[[#This Row],[Trended Medicare Pricing for all RHCs]]-Table1[[#This Row],[SumOfSFY23 Estimated Payment 6/13/2022]]</f>
        <v>43632.942485903055</v>
      </c>
      <c r="R4011" s="181">
        <f>Table1[[#This Row],[SumOfUnits]]*Table1[[#This Row],[Actuarial Factor 6/13/22]]</f>
        <v>615.21774179047191</v>
      </c>
    </row>
    <row r="4012" spans="1:18" x14ac:dyDescent="0.2">
      <c r="A4012" s="179" t="s">
        <v>165</v>
      </c>
      <c r="B4012" s="179" t="s">
        <v>623</v>
      </c>
      <c r="C4012" s="179" t="s">
        <v>249</v>
      </c>
      <c r="D4012" s="179" t="s">
        <v>184</v>
      </c>
      <c r="E4012" s="179" t="s">
        <v>793</v>
      </c>
      <c r="F4012" s="37">
        <v>357.69</v>
      </c>
      <c r="G4012" s="179">
        <v>3</v>
      </c>
      <c r="H4012" s="179">
        <v>3</v>
      </c>
      <c r="I4012" s="37">
        <f>Table1[[#This Row],[SumOfPaid]]*Table1[[#This Row],[Actuarial Factor 6/13/22]]</f>
        <v>800.20812385830504</v>
      </c>
      <c r="J4012" s="33">
        <v>2.2371554246926251</v>
      </c>
      <c r="K4012" s="180" t="s">
        <v>210</v>
      </c>
      <c r="L4012" s="180" t="s">
        <v>805</v>
      </c>
      <c r="M4012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12" s="181" t="str">
        <f>IFERROR(IF(Table1[[#This Row],[Medicare Rate in CR]]&gt;0,"Y","N"),"N")</f>
        <v>Y</v>
      </c>
      <c r="O4012" s="40">
        <f>Table1[[#This Row],[Medicare Rate in CR]]*Table1[[#This Row],[SumOfUnits]]*Table1[[#This Row],[Actuarial Factor 6/13/22]]</f>
        <v>1278.2658665608722</v>
      </c>
      <c r="P401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1278.2658665608722</v>
      </c>
      <c r="Q4012" s="40">
        <f>Table1[[#This Row],[Trended Medicare Pricing for all RHCs]]-Table1[[#This Row],[SumOfSFY23 Estimated Payment 6/13/2022]]</f>
        <v>478.05774270256711</v>
      </c>
      <c r="R4012" s="181">
        <f>Table1[[#This Row],[SumOfUnits]]*Table1[[#This Row],[Actuarial Factor 6/13/22]]</f>
        <v>6.7114662740778748</v>
      </c>
    </row>
    <row r="4013" spans="1:18" x14ac:dyDescent="0.2">
      <c r="A4013" s="179" t="s">
        <v>165</v>
      </c>
      <c r="B4013" s="179" t="s">
        <v>623</v>
      </c>
      <c r="C4013" s="179" t="s">
        <v>249</v>
      </c>
      <c r="D4013" s="179" t="s">
        <v>184</v>
      </c>
      <c r="E4013" s="179" t="s">
        <v>789</v>
      </c>
      <c r="F4013" s="37">
        <v>92808.150000000125</v>
      </c>
      <c r="G4013" s="179">
        <v>786</v>
      </c>
      <c r="H4013" s="179">
        <v>786</v>
      </c>
      <c r="I4013" s="37">
        <f>Table1[[#This Row],[SumOfPaid]]*Table1[[#This Row],[Actuarial Factor 6/13/22]]</f>
        <v>144035.76068394742</v>
      </c>
      <c r="J4013" s="33">
        <v>1.551973190759079</v>
      </c>
      <c r="K4013" s="180" t="s">
        <v>210</v>
      </c>
      <c r="L4013" s="180" t="s">
        <v>805</v>
      </c>
      <c r="M4013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13" s="181" t="str">
        <f>IFERROR(IF(Table1[[#This Row],[Medicare Rate in CR]]&gt;0,"Y","N"),"N")</f>
        <v>Y</v>
      </c>
      <c r="O4013" s="40">
        <f>Table1[[#This Row],[Medicare Rate in CR]]*Table1[[#This Row],[SumOfUnits]]*Table1[[#This Row],[Actuarial Factor 6/13/22]]</f>
        <v>232332.80773481171</v>
      </c>
      <c r="P401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232332.80773481171</v>
      </c>
      <c r="Q4013" s="40">
        <f>Table1[[#This Row],[Trended Medicare Pricing for all RHCs]]-Table1[[#This Row],[SumOfSFY23 Estimated Payment 6/13/2022]]</f>
        <v>88297.04705086429</v>
      </c>
      <c r="R4013" s="181">
        <f>Table1[[#This Row],[SumOfUnits]]*Table1[[#This Row],[Actuarial Factor 6/13/22]]</f>
        <v>1219.850927936636</v>
      </c>
    </row>
    <row r="4014" spans="1:18" x14ac:dyDescent="0.2">
      <c r="A4014" s="179" t="s">
        <v>165</v>
      </c>
      <c r="B4014" s="179" t="s">
        <v>623</v>
      </c>
      <c r="C4014" s="179" t="s">
        <v>249</v>
      </c>
      <c r="D4014" s="179" t="s">
        <v>184</v>
      </c>
      <c r="E4014" s="179" t="s">
        <v>791</v>
      </c>
      <c r="F4014" s="37">
        <v>98234.999999999971</v>
      </c>
      <c r="G4014" s="179">
        <v>823</v>
      </c>
      <c r="H4014" s="179">
        <v>823</v>
      </c>
      <c r="I4014" s="37">
        <f>Table1[[#This Row],[SumOfPaid]]*Table1[[#This Row],[Actuarial Factor 6/13/22]]</f>
        <v>162733.20025400896</v>
      </c>
      <c r="J4014" s="33">
        <v>1.6565704713595868</v>
      </c>
      <c r="K4014" s="180" t="s">
        <v>210</v>
      </c>
      <c r="L4014" s="180" t="s">
        <v>805</v>
      </c>
      <c r="M4014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14" s="181" t="str">
        <f>IFERROR(IF(Table1[[#This Row],[Medicare Rate in CR]]&gt;0,"Y","N"),"N")</f>
        <v>Y</v>
      </c>
      <c r="O4014" s="40">
        <f>Table1[[#This Row],[Medicare Rate in CR]]*Table1[[#This Row],[SumOfUnits]]*Table1[[#This Row],[Actuarial Factor 6/13/22]]</f>
        <v>259665.06905554593</v>
      </c>
      <c r="P401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259665.06905554593</v>
      </c>
      <c r="Q4014" s="40">
        <f>Table1[[#This Row],[Trended Medicare Pricing for all RHCs]]-Table1[[#This Row],[SumOfSFY23 Estimated Payment 6/13/2022]]</f>
        <v>96931.86880153697</v>
      </c>
      <c r="R4014" s="181">
        <f>Table1[[#This Row],[SumOfUnits]]*Table1[[#This Row],[Actuarial Factor 6/13/22]]</f>
        <v>1363.3574979289399</v>
      </c>
    </row>
    <row r="4015" spans="1:18" x14ac:dyDescent="0.2">
      <c r="A4015" s="179" t="s">
        <v>165</v>
      </c>
      <c r="B4015" s="179" t="s">
        <v>623</v>
      </c>
      <c r="C4015" s="179" t="s">
        <v>249</v>
      </c>
      <c r="D4015" s="179" t="s">
        <v>184</v>
      </c>
      <c r="E4015" s="179" t="s">
        <v>788</v>
      </c>
      <c r="F4015" s="37">
        <v>29226.120000000017</v>
      </c>
      <c r="G4015" s="179">
        <v>246</v>
      </c>
      <c r="H4015" s="179">
        <v>246</v>
      </c>
      <c r="I4015" s="37">
        <f>Table1[[#This Row],[SumOfPaid]]*Table1[[#This Row],[Actuarial Factor 6/13/22]]</f>
        <v>58870.770484696237</v>
      </c>
      <c r="J4015" s="33">
        <v>2.0143204258620782</v>
      </c>
      <c r="K4015" s="180" t="s">
        <v>210</v>
      </c>
      <c r="L4015" s="180" t="s">
        <v>805</v>
      </c>
      <c r="M4015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15" s="181" t="str">
        <f>IFERROR(IF(Table1[[#This Row],[Medicare Rate in CR]]&gt;0,"Y","N"),"N")</f>
        <v>Y</v>
      </c>
      <c r="O4015" s="40">
        <f>Table1[[#This Row],[Medicare Rate in CR]]*Table1[[#This Row],[SumOfUnits]]*Table1[[#This Row],[Actuarial Factor 6/13/22]]</f>
        <v>94377.277204184094</v>
      </c>
      <c r="P401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94377.277204184094</v>
      </c>
      <c r="Q4015" s="40">
        <f>Table1[[#This Row],[Trended Medicare Pricing for all RHCs]]-Table1[[#This Row],[SumOfSFY23 Estimated Payment 6/13/2022]]</f>
        <v>35506.506719487857</v>
      </c>
      <c r="R4015" s="181">
        <f>Table1[[#This Row],[SumOfUnits]]*Table1[[#This Row],[Actuarial Factor 6/13/22]]</f>
        <v>495.52282476207125</v>
      </c>
    </row>
    <row r="4016" spans="1:18" x14ac:dyDescent="0.2">
      <c r="A4016" s="179" t="s">
        <v>165</v>
      </c>
      <c r="B4016" s="179" t="s">
        <v>623</v>
      </c>
      <c r="C4016" s="179" t="s">
        <v>249</v>
      </c>
      <c r="D4016" s="179" t="s">
        <v>184</v>
      </c>
      <c r="E4016" s="179" t="s">
        <v>787</v>
      </c>
      <c r="F4016" s="37">
        <v>79599.759999999995</v>
      </c>
      <c r="G4016" s="179">
        <v>670</v>
      </c>
      <c r="H4016" s="179">
        <v>670</v>
      </c>
      <c r="I4016" s="37">
        <f>Table1[[#This Row],[SumOfPaid]]*Table1[[#This Row],[Actuarial Factor 6/13/22]]</f>
        <v>99469.93178726919</v>
      </c>
      <c r="J4016" s="33">
        <v>1.2496260263506975</v>
      </c>
      <c r="K4016" s="180" t="s">
        <v>210</v>
      </c>
      <c r="L4016" s="180" t="s">
        <v>805</v>
      </c>
      <c r="M4016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16" s="181" t="str">
        <f>IFERROR(IF(Table1[[#This Row],[Medicare Rate in CR]]&gt;0,"Y","N"),"N")</f>
        <v>Y</v>
      </c>
      <c r="O4016" s="40">
        <f>Table1[[#This Row],[Medicare Rate in CR]]*Table1[[#This Row],[SumOfUnits]]*Table1[[#This Row],[Actuarial Factor 6/13/22]]</f>
        <v>159462.52789576509</v>
      </c>
      <c r="P401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159462.52789576509</v>
      </c>
      <c r="Q4016" s="40">
        <f>Table1[[#This Row],[Trended Medicare Pricing for all RHCs]]-Table1[[#This Row],[SumOfSFY23 Estimated Payment 6/13/2022]]</f>
        <v>59992.596108495898</v>
      </c>
      <c r="R4016" s="181">
        <f>Table1[[#This Row],[SumOfUnits]]*Table1[[#This Row],[Actuarial Factor 6/13/22]]</f>
        <v>837.24943765496732</v>
      </c>
    </row>
    <row r="4017" spans="1:18" x14ac:dyDescent="0.2">
      <c r="A4017" s="179" t="s">
        <v>165</v>
      </c>
      <c r="B4017" s="179" t="s">
        <v>623</v>
      </c>
      <c r="C4017" s="179" t="s">
        <v>249</v>
      </c>
      <c r="D4017" s="179" t="s">
        <v>2</v>
      </c>
      <c r="E4017" s="179" t="s">
        <v>802</v>
      </c>
      <c r="F4017" s="37">
        <v>119.23</v>
      </c>
      <c r="G4017" s="179">
        <v>1</v>
      </c>
      <c r="H4017" s="179">
        <v>1</v>
      </c>
      <c r="I4017" s="37">
        <f>Table1[[#This Row],[SumOfPaid]]*Table1[[#This Row],[Actuarial Factor 6/13/22]]</f>
        <v>125.63922686277441</v>
      </c>
      <c r="J4017" s="33">
        <v>1.0537551527532869</v>
      </c>
      <c r="K4017" s="180" t="s">
        <v>210</v>
      </c>
      <c r="L4017" s="180" t="s">
        <v>805</v>
      </c>
      <c r="M4017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17" s="181" t="str">
        <f>IFERROR(IF(Table1[[#This Row],[Medicare Rate in CR]]&gt;0,"Y","N"),"N")</f>
        <v>Y</v>
      </c>
      <c r="O4017" s="40">
        <f>Table1[[#This Row],[Medicare Rate in CR]]*Table1[[#This Row],[SumOfUnits]]*Table1[[#This Row],[Actuarial Factor 6/13/22]]</f>
        <v>200.69820639339102</v>
      </c>
      <c r="P401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200.69820639339102</v>
      </c>
      <c r="Q4017" s="40">
        <f>Table1[[#This Row],[Trended Medicare Pricing for all RHCs]]-Table1[[#This Row],[SumOfSFY23 Estimated Payment 6/13/2022]]</f>
        <v>75.058979530616611</v>
      </c>
      <c r="R4017" s="181">
        <f>Table1[[#This Row],[SumOfUnits]]*Table1[[#This Row],[Actuarial Factor 6/13/22]]</f>
        <v>1.0537551527532869</v>
      </c>
    </row>
    <row r="4018" spans="1:18" x14ac:dyDescent="0.2">
      <c r="A4018" s="179" t="s">
        <v>165</v>
      </c>
      <c r="B4018" s="179" t="s">
        <v>623</v>
      </c>
      <c r="C4018" s="179" t="s">
        <v>249</v>
      </c>
      <c r="D4018" s="179" t="s">
        <v>2</v>
      </c>
      <c r="E4018" s="179" t="s">
        <v>801</v>
      </c>
      <c r="F4018" s="37">
        <v>180.07999999999998</v>
      </c>
      <c r="G4018" s="179">
        <v>3</v>
      </c>
      <c r="H4018" s="179">
        <v>3</v>
      </c>
      <c r="I4018" s="37">
        <f>Table1[[#This Row],[SumOfPaid]]*Table1[[#This Row],[Actuarial Factor 6/13/22]]</f>
        <v>249.96500354401766</v>
      </c>
      <c r="J4018" s="33">
        <v>1.388077540781973</v>
      </c>
      <c r="K4018" s="180" t="s">
        <v>210</v>
      </c>
      <c r="L4018" s="180" t="s">
        <v>805</v>
      </c>
      <c r="M4018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18" s="181" t="str">
        <f>IFERROR(IF(Table1[[#This Row],[Medicare Rate in CR]]&gt;0,"Y","N"),"N")</f>
        <v>Y</v>
      </c>
      <c r="O4018" s="40">
        <f>Table1[[#This Row],[Medicare Rate in CR]]*Table1[[#This Row],[SumOfUnits]]*Table1[[#This Row],[Actuarial Factor 6/13/22]]</f>
        <v>793.11974525200367</v>
      </c>
      <c r="P401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793.11974525200367</v>
      </c>
      <c r="Q4018" s="40">
        <f>Table1[[#This Row],[Trended Medicare Pricing for all RHCs]]-Table1[[#This Row],[SumOfSFY23 Estimated Payment 6/13/2022]]</f>
        <v>543.15474170798598</v>
      </c>
      <c r="R4018" s="181">
        <f>Table1[[#This Row],[SumOfUnits]]*Table1[[#This Row],[Actuarial Factor 6/13/22]]</f>
        <v>4.164232622345919</v>
      </c>
    </row>
    <row r="4019" spans="1:18" x14ac:dyDescent="0.2">
      <c r="A4019" s="179" t="s">
        <v>165</v>
      </c>
      <c r="B4019" s="179" t="s">
        <v>623</v>
      </c>
      <c r="C4019" s="179" t="s">
        <v>249</v>
      </c>
      <c r="D4019" s="179" t="s">
        <v>2</v>
      </c>
      <c r="E4019" s="179" t="s">
        <v>800</v>
      </c>
      <c r="F4019" s="37">
        <v>2758.94</v>
      </c>
      <c r="G4019" s="179">
        <v>23</v>
      </c>
      <c r="H4019" s="179">
        <v>23</v>
      </c>
      <c r="I4019" s="37">
        <f>Table1[[#This Row],[SumOfPaid]]*Table1[[#This Row],[Actuarial Factor 6/13/22]]</f>
        <v>3606.6514184054049</v>
      </c>
      <c r="J4019" s="33">
        <v>1.307259823847349</v>
      </c>
      <c r="K4019" s="180" t="s">
        <v>210</v>
      </c>
      <c r="L4019" s="180" t="s">
        <v>805</v>
      </c>
      <c r="M4019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19" s="181" t="str">
        <f>IFERROR(IF(Table1[[#This Row],[Medicare Rate in CR]]&gt;0,"Y","N"),"N")</f>
        <v>Y</v>
      </c>
      <c r="O4019" s="40">
        <f>Table1[[#This Row],[Medicare Rate in CR]]*Table1[[#This Row],[SumOfUnits]]*Table1[[#This Row],[Actuarial Factor 6/13/22]]</f>
        <v>5726.5562391492194</v>
      </c>
      <c r="P401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5726.5562391492194</v>
      </c>
      <c r="Q4019" s="40">
        <f>Table1[[#This Row],[Trended Medicare Pricing for all RHCs]]-Table1[[#This Row],[SumOfSFY23 Estimated Payment 6/13/2022]]</f>
        <v>2119.9048207438145</v>
      </c>
      <c r="R4019" s="181">
        <f>Table1[[#This Row],[SumOfUnits]]*Table1[[#This Row],[Actuarial Factor 6/13/22]]</f>
        <v>30.066975948489027</v>
      </c>
    </row>
    <row r="4020" spans="1:18" x14ac:dyDescent="0.2">
      <c r="A4020" s="179" t="s">
        <v>165</v>
      </c>
      <c r="B4020" s="179" t="s">
        <v>623</v>
      </c>
      <c r="C4020" s="179" t="s">
        <v>249</v>
      </c>
      <c r="D4020" s="179" t="s">
        <v>2</v>
      </c>
      <c r="E4020" s="179" t="s">
        <v>798</v>
      </c>
      <c r="F4020" s="37">
        <v>4197.25</v>
      </c>
      <c r="G4020" s="179">
        <v>36</v>
      </c>
      <c r="H4020" s="179">
        <v>36</v>
      </c>
      <c r="I4020" s="37">
        <f>Table1[[#This Row],[SumOfPaid]]*Table1[[#This Row],[Actuarial Factor 6/13/22]]</f>
        <v>6087.2541377754042</v>
      </c>
      <c r="J4020" s="33">
        <v>1.4502958217345654</v>
      </c>
      <c r="K4020" s="180" t="s">
        <v>210</v>
      </c>
      <c r="L4020" s="180" t="s">
        <v>805</v>
      </c>
      <c r="M4020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20" s="181" t="str">
        <f>IFERROR(IF(Table1[[#This Row],[Medicare Rate in CR]]&gt;0,"Y","N"),"N")</f>
        <v>Y</v>
      </c>
      <c r="O4020" s="40">
        <f>Table1[[#This Row],[Medicare Rate in CR]]*Table1[[#This Row],[SumOfUnits]]*Table1[[#This Row],[Actuarial Factor 6/13/22]]</f>
        <v>9944.0403194723531</v>
      </c>
      <c r="P402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9944.0403194723531</v>
      </c>
      <c r="Q4020" s="40">
        <f>Table1[[#This Row],[Trended Medicare Pricing for all RHCs]]-Table1[[#This Row],[SumOfSFY23 Estimated Payment 6/13/2022]]</f>
        <v>3856.7861816969489</v>
      </c>
      <c r="R4020" s="181">
        <f>Table1[[#This Row],[SumOfUnits]]*Table1[[#This Row],[Actuarial Factor 6/13/22]]</f>
        <v>52.210649582444354</v>
      </c>
    </row>
    <row r="4021" spans="1:18" x14ac:dyDescent="0.2">
      <c r="A4021" s="179" t="s">
        <v>165</v>
      </c>
      <c r="B4021" s="179" t="s">
        <v>623</v>
      </c>
      <c r="C4021" s="179" t="s">
        <v>249</v>
      </c>
      <c r="D4021" s="179" t="s">
        <v>2</v>
      </c>
      <c r="E4021" s="179" t="s">
        <v>799</v>
      </c>
      <c r="F4021" s="37">
        <v>7562.3600000000006</v>
      </c>
      <c r="G4021" s="179">
        <v>64</v>
      </c>
      <c r="H4021" s="179">
        <v>64</v>
      </c>
      <c r="I4021" s="37">
        <f>Table1[[#This Row],[SumOfPaid]]*Table1[[#This Row],[Actuarial Factor 6/13/22]]</f>
        <v>8605.9336052167964</v>
      </c>
      <c r="J4021" s="33">
        <v>1.1379957586278353</v>
      </c>
      <c r="K4021" s="180" t="s">
        <v>210</v>
      </c>
      <c r="L4021" s="180" t="s">
        <v>805</v>
      </c>
      <c r="M4021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21" s="181" t="str">
        <f>IFERROR(IF(Table1[[#This Row],[Medicare Rate in CR]]&gt;0,"Y","N"),"N")</f>
        <v>Y</v>
      </c>
      <c r="O4021" s="40">
        <f>Table1[[#This Row],[Medicare Rate in CR]]*Table1[[#This Row],[SumOfUnits]]*Table1[[#This Row],[Actuarial Factor 6/13/22]]</f>
        <v>13871.531020048482</v>
      </c>
      <c r="P402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13871.531020048482</v>
      </c>
      <c r="Q4021" s="40">
        <f>Table1[[#This Row],[Trended Medicare Pricing for all RHCs]]-Table1[[#This Row],[SumOfSFY23 Estimated Payment 6/13/2022]]</f>
        <v>5265.5974148316855</v>
      </c>
      <c r="R4021" s="181">
        <f>Table1[[#This Row],[SumOfUnits]]*Table1[[#This Row],[Actuarial Factor 6/13/22]]</f>
        <v>72.83172855218146</v>
      </c>
    </row>
    <row r="4022" spans="1:18" x14ac:dyDescent="0.2">
      <c r="A4022" s="179" t="s">
        <v>165</v>
      </c>
      <c r="B4022" s="179" t="s">
        <v>623</v>
      </c>
      <c r="C4022" s="179" t="s">
        <v>249</v>
      </c>
      <c r="D4022" s="179" t="s">
        <v>185</v>
      </c>
      <c r="E4022" s="179" t="s">
        <v>794</v>
      </c>
      <c r="F4022" s="37">
        <v>1189.3000000000002</v>
      </c>
      <c r="G4022" s="179">
        <v>12</v>
      </c>
      <c r="H4022" s="179">
        <v>12</v>
      </c>
      <c r="I4022" s="37">
        <f>Table1[[#This Row],[SumOfPaid]]*Table1[[#This Row],[Actuarial Factor 6/13/22]]</f>
        <v>1295.8462411024534</v>
      </c>
      <c r="J4022" s="33">
        <v>1.0895873548326354</v>
      </c>
      <c r="K4022" s="180" t="s">
        <v>210</v>
      </c>
      <c r="L4022" s="180" t="s">
        <v>805</v>
      </c>
      <c r="M4022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22" s="181" t="str">
        <f>IFERROR(IF(Table1[[#This Row],[Medicare Rate in CR]]&gt;0,"Y","N"),"N")</f>
        <v>Y</v>
      </c>
      <c r="O4022" s="40">
        <f>Table1[[#This Row],[Medicare Rate in CR]]*Table1[[#This Row],[SumOfUnits]]*Table1[[#This Row],[Actuarial Factor 6/13/22]]</f>
        <v>2490.2736912170849</v>
      </c>
      <c r="P402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2490.2736912170849</v>
      </c>
      <c r="Q4022" s="40">
        <f>Table1[[#This Row],[Trended Medicare Pricing for all RHCs]]-Table1[[#This Row],[SumOfSFY23 Estimated Payment 6/13/2022]]</f>
        <v>1194.4274501146315</v>
      </c>
      <c r="R4022" s="181">
        <f>Table1[[#This Row],[SumOfUnits]]*Table1[[#This Row],[Actuarial Factor 6/13/22]]</f>
        <v>13.075048257991625</v>
      </c>
    </row>
    <row r="4023" spans="1:18" x14ac:dyDescent="0.2">
      <c r="A4023" s="179" t="s">
        <v>165</v>
      </c>
      <c r="B4023" s="179" t="s">
        <v>623</v>
      </c>
      <c r="C4023" s="179" t="s">
        <v>249</v>
      </c>
      <c r="D4023" s="179" t="s">
        <v>185</v>
      </c>
      <c r="E4023" s="179" t="s">
        <v>607</v>
      </c>
      <c r="F4023" s="37">
        <v>588.40000000000009</v>
      </c>
      <c r="G4023" s="179">
        <v>5</v>
      </c>
      <c r="H4023" s="179">
        <v>5</v>
      </c>
      <c r="I4023" s="37">
        <f>Table1[[#This Row],[SumOfPaid]]*Table1[[#This Row],[Actuarial Factor 6/13/22]]</f>
        <v>889.82290123249231</v>
      </c>
      <c r="J4023" s="33">
        <v>1.5122754949566488</v>
      </c>
      <c r="K4023" s="180" t="s">
        <v>210</v>
      </c>
      <c r="L4023" s="180" t="s">
        <v>805</v>
      </c>
      <c r="M4023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23" s="181" t="str">
        <f>IFERROR(IF(Table1[[#This Row],[Medicare Rate in CR]]&gt;0,"Y","N"),"N")</f>
        <v>Y</v>
      </c>
      <c r="O4023" s="40">
        <f>Table1[[#This Row],[Medicare Rate in CR]]*Table1[[#This Row],[SumOfUnits]]*Table1[[#This Row],[Actuarial Factor 6/13/22]]</f>
        <v>1440.1399538472167</v>
      </c>
      <c r="P402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1440.1399538472167</v>
      </c>
      <c r="Q4023" s="40">
        <f>Table1[[#This Row],[Trended Medicare Pricing for all RHCs]]-Table1[[#This Row],[SumOfSFY23 Estimated Payment 6/13/2022]]</f>
        <v>550.31705261472439</v>
      </c>
      <c r="R4023" s="181">
        <f>Table1[[#This Row],[SumOfUnits]]*Table1[[#This Row],[Actuarial Factor 6/13/22]]</f>
        <v>7.5613774747832441</v>
      </c>
    </row>
    <row r="4024" spans="1:18" x14ac:dyDescent="0.2">
      <c r="A4024" s="179" t="s">
        <v>165</v>
      </c>
      <c r="B4024" s="179" t="s">
        <v>623</v>
      </c>
      <c r="C4024" s="179" t="s">
        <v>249</v>
      </c>
      <c r="D4024" s="179" t="s">
        <v>185</v>
      </c>
      <c r="E4024" s="179" t="s">
        <v>797</v>
      </c>
      <c r="F4024" s="37">
        <v>4674.32</v>
      </c>
      <c r="G4024" s="179">
        <v>39</v>
      </c>
      <c r="H4024" s="179">
        <v>39</v>
      </c>
      <c r="I4024" s="37">
        <f>Table1[[#This Row],[SumOfPaid]]*Table1[[#This Row],[Actuarial Factor 6/13/22]]</f>
        <v>5096.8187976634536</v>
      </c>
      <c r="J4024" s="33">
        <v>1.0903872215987467</v>
      </c>
      <c r="K4024" s="180" t="s">
        <v>210</v>
      </c>
      <c r="L4024" s="180" t="s">
        <v>805</v>
      </c>
      <c r="M4024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24" s="181" t="str">
        <f>IFERROR(IF(Table1[[#This Row],[Medicare Rate in CR]]&gt;0,"Y","N"),"N")</f>
        <v>Y</v>
      </c>
      <c r="O4024" s="40">
        <f>Table1[[#This Row],[Medicare Rate in CR]]*Table1[[#This Row],[SumOfUnits]]*Table1[[#This Row],[Actuarial Factor 6/13/22]]</f>
        <v>8099.3308588021946</v>
      </c>
      <c r="P402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8099.3308588021946</v>
      </c>
      <c r="Q4024" s="40">
        <f>Table1[[#This Row],[Trended Medicare Pricing for all RHCs]]-Table1[[#This Row],[SumOfSFY23 Estimated Payment 6/13/2022]]</f>
        <v>3002.512061138741</v>
      </c>
      <c r="R4024" s="181">
        <f>Table1[[#This Row],[SumOfUnits]]*Table1[[#This Row],[Actuarial Factor 6/13/22]]</f>
        <v>42.525101642351117</v>
      </c>
    </row>
    <row r="4025" spans="1:18" x14ac:dyDescent="0.2">
      <c r="A4025" s="179" t="s">
        <v>165</v>
      </c>
      <c r="B4025" s="179" t="s">
        <v>623</v>
      </c>
      <c r="C4025" s="179" t="s">
        <v>249</v>
      </c>
      <c r="D4025" s="179" t="s">
        <v>185</v>
      </c>
      <c r="E4025" s="179" t="s">
        <v>796</v>
      </c>
      <c r="F4025" s="37">
        <v>836.40000000000009</v>
      </c>
      <c r="G4025" s="179">
        <v>7</v>
      </c>
      <c r="H4025" s="179">
        <v>7</v>
      </c>
      <c r="I4025" s="37">
        <f>Table1[[#This Row],[SumOfPaid]]*Table1[[#This Row],[Actuarial Factor 6/13/22]]</f>
        <v>795.25885911890111</v>
      </c>
      <c r="J4025" s="33">
        <v>0.95081164409242114</v>
      </c>
      <c r="K4025" s="180" t="s">
        <v>210</v>
      </c>
      <c r="L4025" s="180" t="s">
        <v>805</v>
      </c>
      <c r="M4025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25" s="181" t="str">
        <f>IFERROR(IF(Table1[[#This Row],[Medicare Rate in CR]]&gt;0,"Y","N"),"N")</f>
        <v>Y</v>
      </c>
      <c r="O4025" s="40">
        <f>Table1[[#This Row],[Medicare Rate in CR]]*Table1[[#This Row],[SumOfUnits]]*Table1[[#This Row],[Actuarial Factor 6/13/22]]</f>
        <v>1267.6411001368976</v>
      </c>
      <c r="P402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1267.6411001368976</v>
      </c>
      <c r="Q4025" s="40">
        <f>Table1[[#This Row],[Trended Medicare Pricing for all RHCs]]-Table1[[#This Row],[SumOfSFY23 Estimated Payment 6/13/2022]]</f>
        <v>472.38224101799653</v>
      </c>
      <c r="R4025" s="181">
        <f>Table1[[#This Row],[SumOfUnits]]*Table1[[#This Row],[Actuarial Factor 6/13/22]]</f>
        <v>6.6556815086469481</v>
      </c>
    </row>
    <row r="4026" spans="1:18" x14ac:dyDescent="0.2">
      <c r="A4026" s="179" t="s">
        <v>165</v>
      </c>
      <c r="B4026" s="179" t="s">
        <v>623</v>
      </c>
      <c r="C4026" s="179" t="s">
        <v>249</v>
      </c>
      <c r="D4026" s="179" t="s">
        <v>185</v>
      </c>
      <c r="E4026" s="179" t="s">
        <v>795</v>
      </c>
      <c r="F4026" s="37">
        <v>56997.630000000005</v>
      </c>
      <c r="G4026" s="179">
        <v>482</v>
      </c>
      <c r="H4026" s="179">
        <v>482</v>
      </c>
      <c r="I4026" s="37">
        <f>Table1[[#This Row],[SumOfPaid]]*Table1[[#This Row],[Actuarial Factor 6/13/22]]</f>
        <v>64993.149781928878</v>
      </c>
      <c r="J4026" s="33">
        <v>1.1402781094920766</v>
      </c>
      <c r="K4026" s="180" t="s">
        <v>210</v>
      </c>
      <c r="L4026" s="180" t="s">
        <v>805</v>
      </c>
      <c r="M4026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26" s="181" t="str">
        <f>IFERROR(IF(Table1[[#This Row],[Medicare Rate in CR]]&gt;0,"Y","N"),"N")</f>
        <v>Y</v>
      </c>
      <c r="O4026" s="40">
        <f>Table1[[#This Row],[Medicare Rate in CR]]*Table1[[#This Row],[SumOfUnits]]*Table1[[#This Row],[Actuarial Factor 6/13/22]]</f>
        <v>104679.49172972096</v>
      </c>
      <c r="P402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104679.49172972096</v>
      </c>
      <c r="Q4026" s="40">
        <f>Table1[[#This Row],[Trended Medicare Pricing for all RHCs]]-Table1[[#This Row],[SumOfSFY23 Estimated Payment 6/13/2022]]</f>
        <v>39686.341947792083</v>
      </c>
      <c r="R4026" s="181">
        <f>Table1[[#This Row],[SumOfUnits]]*Table1[[#This Row],[Actuarial Factor 6/13/22]]</f>
        <v>549.61404877518089</v>
      </c>
    </row>
    <row r="4027" spans="1:18" x14ac:dyDescent="0.2">
      <c r="A4027" s="179" t="s">
        <v>165</v>
      </c>
      <c r="B4027" s="179" t="s">
        <v>623</v>
      </c>
      <c r="C4027" s="179" t="s">
        <v>220</v>
      </c>
      <c r="D4027" s="179" t="s">
        <v>185</v>
      </c>
      <c r="E4027" s="179" t="s">
        <v>795</v>
      </c>
      <c r="F4027" s="37">
        <v>238.46</v>
      </c>
      <c r="G4027" s="179">
        <v>2</v>
      </c>
      <c r="H4027" s="179">
        <v>2</v>
      </c>
      <c r="I4027" s="37">
        <f>Table1[[#This Row],[SumOfPaid]]*Table1[[#This Row],[Actuarial Factor 6/13/22]]</f>
        <v>288.3123824964614</v>
      </c>
      <c r="J4027" s="33">
        <v>1.2090597269833991</v>
      </c>
      <c r="K4027" s="180" t="s">
        <v>210</v>
      </c>
      <c r="L4027" s="180" t="s">
        <v>805</v>
      </c>
      <c r="M4027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27" s="181" t="str">
        <f>IFERROR(IF(Table1[[#This Row],[Medicare Rate in CR]]&gt;0,"Y","N"),"N")</f>
        <v>Y</v>
      </c>
      <c r="O4027" s="40">
        <f>Table1[[#This Row],[Medicare Rate in CR]]*Table1[[#This Row],[SumOfUnits]]*Table1[[#This Row],[Actuarial Factor 6/13/22]]</f>
        <v>460.55503120251643</v>
      </c>
      <c r="P402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460.55503120251643</v>
      </c>
      <c r="Q4027" s="40">
        <f>Table1[[#This Row],[Trended Medicare Pricing for all RHCs]]-Table1[[#This Row],[SumOfSFY23 Estimated Payment 6/13/2022]]</f>
        <v>172.24264870605504</v>
      </c>
      <c r="R4027" s="181">
        <f>Table1[[#This Row],[SumOfUnits]]*Table1[[#This Row],[Actuarial Factor 6/13/22]]</f>
        <v>2.4181194539667983</v>
      </c>
    </row>
    <row r="4028" spans="1:18" x14ac:dyDescent="0.2">
      <c r="A4028" s="179" t="s">
        <v>165</v>
      </c>
      <c r="B4028" s="179" t="s">
        <v>623</v>
      </c>
      <c r="C4028" s="179" t="s">
        <v>422</v>
      </c>
      <c r="D4028" s="179" t="s">
        <v>184</v>
      </c>
      <c r="E4028" s="179" t="s">
        <v>791</v>
      </c>
      <c r="F4028" s="37">
        <v>286.36</v>
      </c>
      <c r="G4028" s="179">
        <v>4</v>
      </c>
      <c r="H4028" s="179">
        <v>4</v>
      </c>
      <c r="I4028" s="37">
        <f>Table1[[#This Row],[SumOfPaid]]*Table1[[#This Row],[Actuarial Factor 6/13/22]]</f>
        <v>475.51509258934414</v>
      </c>
      <c r="J4028" s="33">
        <v>1.6605499811054061</v>
      </c>
      <c r="K4028" s="180" t="s">
        <v>210</v>
      </c>
      <c r="L4028" s="180" t="s">
        <v>805</v>
      </c>
      <c r="M4028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28" s="181" t="str">
        <f>IFERROR(IF(Table1[[#This Row],[Medicare Rate in CR]]&gt;0,"Y","N"),"N")</f>
        <v>Y</v>
      </c>
      <c r="O4028" s="40">
        <f>Table1[[#This Row],[Medicare Rate in CR]]*Table1[[#This Row],[SumOfUnits]]*Table1[[#This Row],[Actuarial Factor 6/13/22]]</f>
        <v>1265.0733976053427</v>
      </c>
      <c r="P402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1265.0733976053427</v>
      </c>
      <c r="Q4028" s="40">
        <f>Table1[[#This Row],[Trended Medicare Pricing for all RHCs]]-Table1[[#This Row],[SumOfSFY23 Estimated Payment 6/13/2022]]</f>
        <v>789.5583050159986</v>
      </c>
      <c r="R4028" s="181">
        <f>Table1[[#This Row],[SumOfUnits]]*Table1[[#This Row],[Actuarial Factor 6/13/22]]</f>
        <v>6.6421999244216243</v>
      </c>
    </row>
    <row r="4029" spans="1:18" x14ac:dyDescent="0.2">
      <c r="A4029" s="179" t="s">
        <v>165</v>
      </c>
      <c r="B4029" s="179" t="s">
        <v>623</v>
      </c>
      <c r="C4029" s="179" t="s">
        <v>422</v>
      </c>
      <c r="D4029" s="179" t="s">
        <v>185</v>
      </c>
      <c r="E4029" s="179" t="s">
        <v>795</v>
      </c>
      <c r="F4029" s="37">
        <v>359.48</v>
      </c>
      <c r="G4029" s="179">
        <v>3</v>
      </c>
      <c r="H4029" s="179">
        <v>3</v>
      </c>
      <c r="I4029" s="37">
        <f>Table1[[#This Row],[SumOfPaid]]*Table1[[#This Row],[Actuarial Factor 6/13/22]]</f>
        <v>407.62760185659693</v>
      </c>
      <c r="J4029" s="33">
        <v>1.133936802761202</v>
      </c>
      <c r="K4029" s="180" t="s">
        <v>210</v>
      </c>
      <c r="L4029" s="180" t="s">
        <v>805</v>
      </c>
      <c r="M4029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29" s="181" t="str">
        <f>IFERROR(IF(Table1[[#This Row],[Medicare Rate in CR]]&gt;0,"Y","N"),"N")</f>
        <v>Y</v>
      </c>
      <c r="O4029" s="40">
        <f>Table1[[#This Row],[Medicare Rate in CR]]*Table1[[#This Row],[SumOfUnits]]*Table1[[#This Row],[Actuarial Factor 6/13/22]]</f>
        <v>647.9088103616956</v>
      </c>
      <c r="P402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647.9088103616956</v>
      </c>
      <c r="Q4029" s="40">
        <f>Table1[[#This Row],[Trended Medicare Pricing for all RHCs]]-Table1[[#This Row],[SumOfSFY23 Estimated Payment 6/13/2022]]</f>
        <v>240.28120850509868</v>
      </c>
      <c r="R4029" s="181">
        <f>Table1[[#This Row],[SumOfUnits]]*Table1[[#This Row],[Actuarial Factor 6/13/22]]</f>
        <v>3.4018104082836063</v>
      </c>
    </row>
    <row r="4030" spans="1:18" x14ac:dyDescent="0.2">
      <c r="A4030" s="179" t="s">
        <v>165</v>
      </c>
      <c r="B4030" s="179" t="s">
        <v>623</v>
      </c>
      <c r="C4030" s="179" t="s">
        <v>192</v>
      </c>
      <c r="D4030" s="179" t="s">
        <v>184</v>
      </c>
      <c r="E4030" s="179" t="s">
        <v>787</v>
      </c>
      <c r="F4030" s="37">
        <v>363.06</v>
      </c>
      <c r="G4030" s="179">
        <v>3</v>
      </c>
      <c r="H4030" s="179">
        <v>3</v>
      </c>
      <c r="I4030" s="37">
        <f>Table1[[#This Row],[SumOfPaid]]*Table1[[#This Row],[Actuarial Factor 6/13/22]]</f>
        <v>416.68183965100155</v>
      </c>
      <c r="J4030" s="33">
        <v>1.1476941542747798</v>
      </c>
      <c r="K4030" s="180" t="s">
        <v>210</v>
      </c>
      <c r="L4030" s="180" t="s">
        <v>805</v>
      </c>
      <c r="M4030" s="181">
        <f>IFERROR(INDEX(FreeStand_MedicareCRs!E:E,MATCH(Table1[[#This Row],[Medicare Number]],FreeStand_MedicareCRs!A:A,0)),INDEX(HospitalBased_Mdcr_Rates!G:G,MATCH(Table1[[#This Row],[Medicare Number]],HospitalBased_Mdcr_Rates!E:E,0)))</f>
        <v>190.46</v>
      </c>
      <c r="N4030" s="181" t="str">
        <f>IFERROR(IF(Table1[[#This Row],[Medicare Rate in CR]]&gt;0,"Y","N"),"N")</f>
        <v>Y</v>
      </c>
      <c r="O4030" s="40">
        <f>Table1[[#This Row],[Medicare Rate in CR]]*Table1[[#This Row],[SumOfUnits]]*Table1[[#This Row],[Actuarial Factor 6/13/22]]</f>
        <v>655.76948586952369</v>
      </c>
      <c r="P403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655.76948586952369</v>
      </c>
      <c r="Q4030" s="40">
        <f>Table1[[#This Row],[Trended Medicare Pricing for all RHCs]]-Table1[[#This Row],[SumOfSFY23 Estimated Payment 6/13/2022]]</f>
        <v>239.08764621852214</v>
      </c>
      <c r="R4030" s="181">
        <f>Table1[[#This Row],[SumOfUnits]]*Table1[[#This Row],[Actuarial Factor 6/13/22]]</f>
        <v>3.4430824628243393</v>
      </c>
    </row>
    <row r="4031" spans="1:18" x14ac:dyDescent="0.2">
      <c r="A4031" s="179" t="s">
        <v>166</v>
      </c>
      <c r="B4031" s="179" t="s">
        <v>620</v>
      </c>
      <c r="C4031" s="179" t="s">
        <v>192</v>
      </c>
      <c r="D4031" s="179" t="s">
        <v>184</v>
      </c>
      <c r="E4031" s="179" t="s">
        <v>790</v>
      </c>
      <c r="F4031" s="37">
        <v>375.07</v>
      </c>
      <c r="G4031" s="179">
        <v>2</v>
      </c>
      <c r="H4031" s="179">
        <v>2</v>
      </c>
      <c r="I4031" s="37">
        <f>Table1[[#This Row],[SumOfPaid]]*Table1[[#This Row],[Actuarial Factor 6/13/22]]</f>
        <v>731.61800132928693</v>
      </c>
      <c r="J4031" s="33">
        <v>1.9506172216633881</v>
      </c>
      <c r="K4031" s="180" t="s">
        <v>194</v>
      </c>
      <c r="L4031" s="180" t="s">
        <v>805</v>
      </c>
      <c r="M4031" s="181">
        <f>IFERROR(INDEX(FreeStand_MedicareCRs!E:E,MATCH(Table1[[#This Row],[Medicare Number]],FreeStand_MedicareCRs!A:A,0)),INDEX(HospitalBased_Mdcr_Rates!G:G,MATCH(Table1[[#This Row],[Medicare Number]],HospitalBased_Mdcr_Rates!E:E,0)))</f>
        <v>219.9</v>
      </c>
      <c r="N4031" s="181" t="str">
        <f>IFERROR(IF(Table1[[#This Row],[Medicare Rate in CR]]&gt;0,"Y","N"),"N")</f>
        <v>Y</v>
      </c>
      <c r="O4031" s="40">
        <f>Table1[[#This Row],[Medicare Rate in CR]]*Table1[[#This Row],[SumOfUnits]]*Table1[[#This Row],[Actuarial Factor 6/13/22]]</f>
        <v>857.88145408755815</v>
      </c>
      <c r="P403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857.88145408755815</v>
      </c>
      <c r="Q4031" s="40">
        <f>Table1[[#This Row],[Trended Medicare Pricing for all RHCs]]-Table1[[#This Row],[SumOfSFY23 Estimated Payment 6/13/2022]]</f>
        <v>126.26345275827123</v>
      </c>
      <c r="R4031" s="181">
        <f>Table1[[#This Row],[SumOfUnits]]*Table1[[#This Row],[Actuarial Factor 6/13/22]]</f>
        <v>3.9012344433267763</v>
      </c>
    </row>
    <row r="4032" spans="1:18" x14ac:dyDescent="0.2">
      <c r="A4032" s="179" t="s">
        <v>166</v>
      </c>
      <c r="B4032" s="179" t="s">
        <v>620</v>
      </c>
      <c r="C4032" s="179" t="s">
        <v>192</v>
      </c>
      <c r="D4032" s="179" t="s">
        <v>184</v>
      </c>
      <c r="E4032" s="179" t="s">
        <v>788</v>
      </c>
      <c r="F4032" s="37">
        <v>2404.41</v>
      </c>
      <c r="G4032" s="179">
        <v>11</v>
      </c>
      <c r="H4032" s="179">
        <v>11</v>
      </c>
      <c r="I4032" s="37">
        <f>Table1[[#This Row],[SumOfPaid]]*Table1[[#This Row],[Actuarial Factor 6/13/22]]</f>
        <v>4579.6029540096233</v>
      </c>
      <c r="J4032" s="33">
        <v>1.9046680699255216</v>
      </c>
      <c r="K4032" s="180" t="s">
        <v>194</v>
      </c>
      <c r="L4032" s="180" t="s">
        <v>805</v>
      </c>
      <c r="M4032" s="181">
        <f>IFERROR(INDEX(FreeStand_MedicareCRs!E:E,MATCH(Table1[[#This Row],[Medicare Number]],FreeStand_MedicareCRs!A:A,0)),INDEX(HospitalBased_Mdcr_Rates!G:G,MATCH(Table1[[#This Row],[Medicare Number]],HospitalBased_Mdcr_Rates!E:E,0)))</f>
        <v>219.9</v>
      </c>
      <c r="N4032" s="181" t="str">
        <f>IFERROR(IF(Table1[[#This Row],[Medicare Rate in CR]]&gt;0,"Y","N"),"N")</f>
        <v>Y</v>
      </c>
      <c r="O4032" s="40">
        <f>Table1[[#This Row],[Medicare Rate in CR]]*Table1[[#This Row],[SumOfUnits]]*Table1[[#This Row],[Actuarial Factor 6/13/22]]</f>
        <v>4607.2015943428441</v>
      </c>
      <c r="P403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4607.2015943428441</v>
      </c>
      <c r="Q4032" s="40">
        <f>Table1[[#This Row],[Trended Medicare Pricing for all RHCs]]-Table1[[#This Row],[SumOfSFY23 Estimated Payment 6/13/2022]]</f>
        <v>27.598640333220828</v>
      </c>
      <c r="R4032" s="181">
        <f>Table1[[#This Row],[SumOfUnits]]*Table1[[#This Row],[Actuarial Factor 6/13/22]]</f>
        <v>20.951348769180736</v>
      </c>
    </row>
    <row r="4033" spans="1:18" x14ac:dyDescent="0.2">
      <c r="A4033" s="179" t="s">
        <v>166</v>
      </c>
      <c r="B4033" s="179" t="s">
        <v>620</v>
      </c>
      <c r="C4033" s="179" t="s">
        <v>192</v>
      </c>
      <c r="D4033" s="179" t="s">
        <v>185</v>
      </c>
      <c r="E4033" s="179" t="s">
        <v>794</v>
      </c>
      <c r="F4033" s="37">
        <v>1317.11</v>
      </c>
      <c r="G4033" s="179">
        <v>6</v>
      </c>
      <c r="H4033" s="179">
        <v>6</v>
      </c>
      <c r="I4033" s="37">
        <f>Table1[[#This Row],[SumOfPaid]]*Table1[[#This Row],[Actuarial Factor 6/13/22]]</f>
        <v>1462.4153826541585</v>
      </c>
      <c r="J4033" s="33">
        <v>1.1103213722879324</v>
      </c>
      <c r="K4033" s="180" t="s">
        <v>194</v>
      </c>
      <c r="L4033" s="180" t="s">
        <v>805</v>
      </c>
      <c r="M4033" s="181">
        <f>IFERROR(INDEX(FreeStand_MedicareCRs!E:E,MATCH(Table1[[#This Row],[Medicare Number]],FreeStand_MedicareCRs!A:A,0)),INDEX(HospitalBased_Mdcr_Rates!G:G,MATCH(Table1[[#This Row],[Medicare Number]],HospitalBased_Mdcr_Rates!E:E,0)))</f>
        <v>219.9</v>
      </c>
      <c r="N4033" s="181" t="str">
        <f>IFERROR(IF(Table1[[#This Row],[Medicare Rate in CR]]&gt;0,"Y","N"),"N")</f>
        <v>Y</v>
      </c>
      <c r="O4033" s="40">
        <f>Table1[[#This Row],[Medicare Rate in CR]]*Table1[[#This Row],[SumOfUnits]]*Table1[[#This Row],[Actuarial Factor 6/13/22]]</f>
        <v>1464.9580185966981</v>
      </c>
      <c r="P403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1464.9580185966981</v>
      </c>
      <c r="Q4033" s="40">
        <f>Table1[[#This Row],[Trended Medicare Pricing for all RHCs]]-Table1[[#This Row],[SumOfSFY23 Estimated Payment 6/13/2022]]</f>
        <v>2.5426359425396186</v>
      </c>
      <c r="R4033" s="181">
        <f>Table1[[#This Row],[SumOfUnits]]*Table1[[#This Row],[Actuarial Factor 6/13/22]]</f>
        <v>6.6619282337275942</v>
      </c>
    </row>
    <row r="4034" spans="1:18" x14ac:dyDescent="0.2">
      <c r="A4034" s="179" t="s">
        <v>166</v>
      </c>
      <c r="B4034" s="179" t="s">
        <v>620</v>
      </c>
      <c r="C4034" s="179" t="s">
        <v>192</v>
      </c>
      <c r="D4034" s="179" t="s">
        <v>185</v>
      </c>
      <c r="E4034" s="179" t="s">
        <v>607</v>
      </c>
      <c r="F4034" s="37">
        <v>220.06</v>
      </c>
      <c r="G4034" s="179">
        <v>1</v>
      </c>
      <c r="H4034" s="179">
        <v>1</v>
      </c>
      <c r="I4034" s="37">
        <f>Table1[[#This Row],[SumOfPaid]]*Table1[[#This Row],[Actuarial Factor 6/13/22]]</f>
        <v>336.94640176053582</v>
      </c>
      <c r="J4034" s="33">
        <v>1.5311569651937464</v>
      </c>
      <c r="K4034" s="180" t="s">
        <v>194</v>
      </c>
      <c r="L4034" s="180" t="s">
        <v>805</v>
      </c>
      <c r="M4034" s="181">
        <f>IFERROR(INDEX(FreeStand_MedicareCRs!E:E,MATCH(Table1[[#This Row],[Medicare Number]],FreeStand_MedicareCRs!A:A,0)),INDEX(HospitalBased_Mdcr_Rates!G:G,MATCH(Table1[[#This Row],[Medicare Number]],HospitalBased_Mdcr_Rates!E:E,0)))</f>
        <v>219.9</v>
      </c>
      <c r="N4034" s="181" t="str">
        <f>IFERROR(IF(Table1[[#This Row],[Medicare Rate in CR]]&gt;0,"Y","N"),"N")</f>
        <v>Y</v>
      </c>
      <c r="O4034" s="40">
        <f>Table1[[#This Row],[Medicare Rate in CR]]*Table1[[#This Row],[SumOfUnits]]*Table1[[#This Row],[Actuarial Factor 6/13/22]]</f>
        <v>336.70141664610486</v>
      </c>
      <c r="P403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336.70141664610486</v>
      </c>
      <c r="Q4034" s="40">
        <f>Table1[[#This Row],[Trended Medicare Pricing for all RHCs]]-Table1[[#This Row],[SumOfSFY23 Estimated Payment 6/13/2022]]</f>
        <v>-0.24498511443096049</v>
      </c>
      <c r="R4034" s="181">
        <f>Table1[[#This Row],[SumOfUnits]]*Table1[[#This Row],[Actuarial Factor 6/13/22]]</f>
        <v>1.5311569651937464</v>
      </c>
    </row>
    <row r="4035" spans="1:18" x14ac:dyDescent="0.2">
      <c r="A4035" s="179" t="s">
        <v>166</v>
      </c>
      <c r="B4035" s="179" t="s">
        <v>620</v>
      </c>
      <c r="C4035" s="179" t="s">
        <v>192</v>
      </c>
      <c r="D4035" s="179" t="s">
        <v>185</v>
      </c>
      <c r="E4035" s="179" t="s">
        <v>797</v>
      </c>
      <c r="F4035" s="37">
        <v>2190.85</v>
      </c>
      <c r="G4035" s="179">
        <v>10</v>
      </c>
      <c r="H4035" s="179">
        <v>10</v>
      </c>
      <c r="I4035" s="37">
        <f>Table1[[#This Row],[SumOfPaid]]*Table1[[#This Row],[Actuarial Factor 6/13/22]]</f>
        <v>1791.0813743808612</v>
      </c>
      <c r="J4035" s="33">
        <v>0.81752807101392666</v>
      </c>
      <c r="K4035" s="180" t="s">
        <v>194</v>
      </c>
      <c r="L4035" s="180" t="s">
        <v>805</v>
      </c>
      <c r="M4035" s="181">
        <f>IFERROR(INDEX(FreeStand_MedicareCRs!E:E,MATCH(Table1[[#This Row],[Medicare Number]],FreeStand_MedicareCRs!A:A,0)),INDEX(HospitalBased_Mdcr_Rates!G:G,MATCH(Table1[[#This Row],[Medicare Number]],HospitalBased_Mdcr_Rates!E:E,0)))</f>
        <v>219.9</v>
      </c>
      <c r="N4035" s="181" t="str">
        <f>IFERROR(IF(Table1[[#This Row],[Medicare Rate in CR]]&gt;0,"Y","N"),"N")</f>
        <v>Y</v>
      </c>
      <c r="O4035" s="40">
        <f>Table1[[#This Row],[Medicare Rate in CR]]*Table1[[#This Row],[SumOfUnits]]*Table1[[#This Row],[Actuarial Factor 6/13/22]]</f>
        <v>1797.7442281596248</v>
      </c>
      <c r="P403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1797.7442281596248</v>
      </c>
      <c r="Q4035" s="40">
        <f>Table1[[#This Row],[Trended Medicare Pricing for all RHCs]]-Table1[[#This Row],[SumOfSFY23 Estimated Payment 6/13/2022]]</f>
        <v>6.6628537787635196</v>
      </c>
      <c r="R4035" s="181">
        <f>Table1[[#This Row],[SumOfUnits]]*Table1[[#This Row],[Actuarial Factor 6/13/22]]</f>
        <v>8.1752807101392673</v>
      </c>
    </row>
    <row r="4036" spans="1:18" x14ac:dyDescent="0.2">
      <c r="A4036" s="179" t="s">
        <v>166</v>
      </c>
      <c r="B4036" s="179" t="s">
        <v>620</v>
      </c>
      <c r="C4036" s="179" t="s">
        <v>192</v>
      </c>
      <c r="D4036" s="179" t="s">
        <v>185</v>
      </c>
      <c r="E4036" s="179" t="s">
        <v>796</v>
      </c>
      <c r="F4036" s="37">
        <v>220.06</v>
      </c>
      <c r="G4036" s="179">
        <v>1</v>
      </c>
      <c r="H4036" s="179">
        <v>1</v>
      </c>
      <c r="I4036" s="37">
        <f>Table1[[#This Row],[SumOfPaid]]*Table1[[#This Row],[Actuarial Factor 6/13/22]]</f>
        <v>208.93539609419247</v>
      </c>
      <c r="J4036" s="33">
        <v>0.94944740568114361</v>
      </c>
      <c r="K4036" s="180" t="s">
        <v>194</v>
      </c>
      <c r="L4036" s="180" t="s">
        <v>805</v>
      </c>
      <c r="M4036" s="181">
        <f>IFERROR(INDEX(FreeStand_MedicareCRs!E:E,MATCH(Table1[[#This Row],[Medicare Number]],FreeStand_MedicareCRs!A:A,0)),INDEX(HospitalBased_Mdcr_Rates!G:G,MATCH(Table1[[#This Row],[Medicare Number]],HospitalBased_Mdcr_Rates!E:E,0)))</f>
        <v>219.9</v>
      </c>
      <c r="N4036" s="181" t="str">
        <f>IFERROR(IF(Table1[[#This Row],[Medicare Rate in CR]]&gt;0,"Y","N"),"N")</f>
        <v>Y</v>
      </c>
      <c r="O4036" s="40">
        <f>Table1[[#This Row],[Medicare Rate in CR]]*Table1[[#This Row],[SumOfUnits]]*Table1[[#This Row],[Actuarial Factor 6/13/22]]</f>
        <v>208.78348450928348</v>
      </c>
      <c r="P403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208.78348450928348</v>
      </c>
      <c r="Q4036" s="40">
        <f>Table1[[#This Row],[Trended Medicare Pricing for all RHCs]]-Table1[[#This Row],[SumOfSFY23 Estimated Payment 6/13/2022]]</f>
        <v>-0.15191158490898715</v>
      </c>
      <c r="R4036" s="181">
        <f>Table1[[#This Row],[SumOfUnits]]*Table1[[#This Row],[Actuarial Factor 6/13/22]]</f>
        <v>0.94944740568114361</v>
      </c>
    </row>
    <row r="4037" spans="1:18" x14ac:dyDescent="0.2">
      <c r="A4037" s="179" t="s">
        <v>166</v>
      </c>
      <c r="B4037" s="179" t="s">
        <v>620</v>
      </c>
      <c r="C4037" s="179" t="s">
        <v>192</v>
      </c>
      <c r="D4037" s="179" t="s">
        <v>185</v>
      </c>
      <c r="E4037" s="179" t="s">
        <v>795</v>
      </c>
      <c r="F4037" s="37">
        <v>11690.900000000012</v>
      </c>
      <c r="G4037" s="179">
        <v>54</v>
      </c>
      <c r="H4037" s="179">
        <v>54</v>
      </c>
      <c r="I4037" s="37">
        <f>Table1[[#This Row],[SumOfPaid]]*Table1[[#This Row],[Actuarial Factor 6/13/22]]</f>
        <v>13116.637167911043</v>
      </c>
      <c r="J4037" s="33">
        <v>1.1219527297223506</v>
      </c>
      <c r="K4037" s="180" t="s">
        <v>194</v>
      </c>
      <c r="L4037" s="180" t="s">
        <v>805</v>
      </c>
      <c r="M4037" s="181">
        <f>IFERROR(INDEX(FreeStand_MedicareCRs!E:E,MATCH(Table1[[#This Row],[Medicare Number]],FreeStand_MedicareCRs!A:A,0)),INDEX(HospitalBased_Mdcr_Rates!G:G,MATCH(Table1[[#This Row],[Medicare Number]],HospitalBased_Mdcr_Rates!E:E,0)))</f>
        <v>219.9</v>
      </c>
      <c r="N4037" s="181" t="str">
        <f>IFERROR(IF(Table1[[#This Row],[Medicare Rate in CR]]&gt;0,"Y","N"),"N")</f>
        <v>Y</v>
      </c>
      <c r="O4037" s="40">
        <f>Table1[[#This Row],[Medicare Rate in CR]]*Table1[[#This Row],[SumOfUnits]]*Table1[[#This Row],[Actuarial Factor 6/13/22]]</f>
        <v>13322.739884361024</v>
      </c>
      <c r="P403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13322.739884361024</v>
      </c>
      <c r="Q4037" s="40">
        <f>Table1[[#This Row],[Trended Medicare Pricing for all RHCs]]-Table1[[#This Row],[SumOfSFY23 Estimated Payment 6/13/2022]]</f>
        <v>206.10271644998102</v>
      </c>
      <c r="R4037" s="181">
        <f>Table1[[#This Row],[SumOfUnits]]*Table1[[#This Row],[Actuarial Factor 6/13/22]]</f>
        <v>60.585447405006931</v>
      </c>
    </row>
    <row r="4038" spans="1:18" x14ac:dyDescent="0.2">
      <c r="A4038" s="179" t="s">
        <v>168</v>
      </c>
      <c r="B4038" s="179" t="s">
        <v>717</v>
      </c>
      <c r="C4038" s="179" t="s">
        <v>426</v>
      </c>
      <c r="D4038" s="179" t="s">
        <v>2</v>
      </c>
      <c r="E4038" s="179" t="s">
        <v>798</v>
      </c>
      <c r="F4038" s="37">
        <v>134.06</v>
      </c>
      <c r="G4038" s="179">
        <v>1</v>
      </c>
      <c r="H4038" s="179">
        <v>1</v>
      </c>
      <c r="I4038" s="37">
        <f>Table1[[#This Row],[SumOfPaid]]*Table1[[#This Row],[Actuarial Factor 6/13/22]]</f>
        <v>221.22822727336009</v>
      </c>
      <c r="J4038" s="33">
        <v>1.6502180163610329</v>
      </c>
      <c r="K4038" s="180" t="s">
        <v>250</v>
      </c>
      <c r="L4038" s="180" t="s">
        <v>805</v>
      </c>
      <c r="M4038" s="181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38" s="181" t="str">
        <f>IFERROR(IF(Table1[[#This Row],[Medicare Rate in CR]]&gt;0,"Y","N"),"N")</f>
        <v>Y</v>
      </c>
      <c r="O4038" s="40">
        <f>Table1[[#This Row],[Medicare Rate in CR]]*Table1[[#This Row],[SumOfUnits]]*Table1[[#This Row],[Actuarial Factor 6/13/22]]</f>
        <v>473.81059685757981</v>
      </c>
      <c r="P403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473.81059685757981</v>
      </c>
      <c r="Q4038" s="40">
        <f>Table1[[#This Row],[Trended Medicare Pricing for all RHCs]]-Table1[[#This Row],[SumOfSFY23 Estimated Payment 6/13/2022]]</f>
        <v>252.58236958421972</v>
      </c>
      <c r="R4038" s="181">
        <f>Table1[[#This Row],[SumOfUnits]]*Table1[[#This Row],[Actuarial Factor 6/13/22]]</f>
        <v>1.6502180163610329</v>
      </c>
    </row>
    <row r="4039" spans="1:18" x14ac:dyDescent="0.2">
      <c r="A4039" s="179" t="s">
        <v>168</v>
      </c>
      <c r="B4039" s="179" t="s">
        <v>717</v>
      </c>
      <c r="C4039" s="179" t="s">
        <v>426</v>
      </c>
      <c r="D4039" s="179" t="s">
        <v>185</v>
      </c>
      <c r="E4039" s="179" t="s">
        <v>795</v>
      </c>
      <c r="F4039" s="37">
        <v>134.06</v>
      </c>
      <c r="G4039" s="179">
        <v>1</v>
      </c>
      <c r="H4039" s="179">
        <v>1</v>
      </c>
      <c r="I4039" s="37">
        <f>Table1[[#This Row],[SumOfPaid]]*Table1[[#This Row],[Actuarial Factor 6/13/22]]</f>
        <v>149.46902539884331</v>
      </c>
      <c r="J4039" s="33">
        <v>1.1149412606209408</v>
      </c>
      <c r="K4039" s="180" t="s">
        <v>250</v>
      </c>
      <c r="L4039" s="180" t="s">
        <v>805</v>
      </c>
      <c r="M4039" s="181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39" s="181" t="str">
        <f>IFERROR(IF(Table1[[#This Row],[Medicare Rate in CR]]&gt;0,"Y","N"),"N")</f>
        <v>Y</v>
      </c>
      <c r="O4039" s="40">
        <f>Table1[[#This Row],[Medicare Rate in CR]]*Table1[[#This Row],[SumOfUnits]]*Table1[[#This Row],[Actuarial Factor 6/13/22]]</f>
        <v>320.12193474948452</v>
      </c>
      <c r="P403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320.12193474948452</v>
      </c>
      <c r="Q4039" s="40">
        <f>Table1[[#This Row],[Trended Medicare Pricing for all RHCs]]-Table1[[#This Row],[SumOfSFY23 Estimated Payment 6/13/2022]]</f>
        <v>170.65290935064121</v>
      </c>
      <c r="R4039" s="181">
        <f>Table1[[#This Row],[SumOfUnits]]*Table1[[#This Row],[Actuarial Factor 6/13/22]]</f>
        <v>1.1149412606209408</v>
      </c>
    </row>
    <row r="4040" spans="1:18" x14ac:dyDescent="0.2">
      <c r="A4040" s="179" t="s">
        <v>168</v>
      </c>
      <c r="B4040" s="179" t="s">
        <v>717</v>
      </c>
      <c r="C4040" s="179" t="s">
        <v>381</v>
      </c>
      <c r="D4040" s="179" t="s">
        <v>184</v>
      </c>
      <c r="E4040" s="179" t="s">
        <v>786</v>
      </c>
      <c r="F4040" s="37">
        <v>402.18</v>
      </c>
      <c r="G4040" s="179">
        <v>3</v>
      </c>
      <c r="H4040" s="179">
        <v>3</v>
      </c>
      <c r="I4040" s="37">
        <f>Table1[[#This Row],[SumOfPaid]]*Table1[[#This Row],[Actuarial Factor 6/13/22]]</f>
        <v>546.17325685968922</v>
      </c>
      <c r="J4040" s="33">
        <v>1.3580318684660828</v>
      </c>
      <c r="K4040" s="180" t="s">
        <v>250</v>
      </c>
      <c r="L4040" s="180" t="s">
        <v>805</v>
      </c>
      <c r="M4040" s="181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40" s="181" t="str">
        <f>IFERROR(IF(Table1[[#This Row],[Medicare Rate in CR]]&gt;0,"Y","N"),"N")</f>
        <v>Y</v>
      </c>
      <c r="O4040" s="40">
        <f>Table1[[#This Row],[Medicare Rate in CR]]*Table1[[#This Row],[SumOfUnits]]*Table1[[#This Row],[Actuarial Factor 6/13/22]]</f>
        <v>1169.7543302219451</v>
      </c>
      <c r="P404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1169.7543302219451</v>
      </c>
      <c r="Q4040" s="40">
        <f>Table1[[#This Row],[Trended Medicare Pricing for all RHCs]]-Table1[[#This Row],[SumOfSFY23 Estimated Payment 6/13/2022]]</f>
        <v>623.58107336225589</v>
      </c>
      <c r="R4040" s="181">
        <f>Table1[[#This Row],[SumOfUnits]]*Table1[[#This Row],[Actuarial Factor 6/13/22]]</f>
        <v>4.0740956053982487</v>
      </c>
    </row>
    <row r="4041" spans="1:18" x14ac:dyDescent="0.2">
      <c r="A4041" s="179" t="s">
        <v>168</v>
      </c>
      <c r="B4041" s="179" t="s">
        <v>717</v>
      </c>
      <c r="C4041" s="179" t="s">
        <v>381</v>
      </c>
      <c r="D4041" s="179" t="s">
        <v>184</v>
      </c>
      <c r="E4041" s="179" t="s">
        <v>790</v>
      </c>
      <c r="F4041" s="37">
        <v>130.26</v>
      </c>
      <c r="G4041" s="179">
        <v>1</v>
      </c>
      <c r="H4041" s="179">
        <v>1</v>
      </c>
      <c r="I4041" s="37">
        <f>Table1[[#This Row],[SumOfPaid]]*Table1[[#This Row],[Actuarial Factor 6/13/22]]</f>
        <v>266.78183214624289</v>
      </c>
      <c r="J4041" s="33">
        <v>2.048071795994495</v>
      </c>
      <c r="K4041" s="180" t="s">
        <v>250</v>
      </c>
      <c r="L4041" s="180" t="s">
        <v>805</v>
      </c>
      <c r="M4041" s="181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41" s="181" t="str">
        <f>IFERROR(IF(Table1[[#This Row],[Medicare Rate in CR]]&gt;0,"Y","N"),"N")</f>
        <v>Y</v>
      </c>
      <c r="O4041" s="40">
        <f>Table1[[#This Row],[Medicare Rate in CR]]*Table1[[#This Row],[SumOfUnits]]*Table1[[#This Row],[Actuarial Factor 6/13/22]]</f>
        <v>588.04237406593938</v>
      </c>
      <c r="P404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588.04237406593938</v>
      </c>
      <c r="Q4041" s="40">
        <f>Table1[[#This Row],[Trended Medicare Pricing for all RHCs]]-Table1[[#This Row],[SumOfSFY23 Estimated Payment 6/13/2022]]</f>
        <v>321.26054191969649</v>
      </c>
      <c r="R4041" s="181">
        <f>Table1[[#This Row],[SumOfUnits]]*Table1[[#This Row],[Actuarial Factor 6/13/22]]</f>
        <v>2.048071795994495</v>
      </c>
    </row>
    <row r="4042" spans="1:18" x14ac:dyDescent="0.2">
      <c r="A4042" s="179" t="s">
        <v>168</v>
      </c>
      <c r="B4042" s="179" t="s">
        <v>717</v>
      </c>
      <c r="C4042" s="179" t="s">
        <v>381</v>
      </c>
      <c r="D4042" s="179" t="s">
        <v>184</v>
      </c>
      <c r="E4042" s="179" t="s">
        <v>789</v>
      </c>
      <c r="F4042" s="37">
        <v>521.04</v>
      </c>
      <c r="G4042" s="179">
        <v>4</v>
      </c>
      <c r="H4042" s="179">
        <v>4</v>
      </c>
      <c r="I4042" s="37">
        <f>Table1[[#This Row],[SumOfPaid]]*Table1[[#This Row],[Actuarial Factor 6/13/22]]</f>
        <v>774.44316215397225</v>
      </c>
      <c r="J4042" s="33">
        <v>1.4863410911906423</v>
      </c>
      <c r="K4042" s="180" t="s">
        <v>250</v>
      </c>
      <c r="L4042" s="180" t="s">
        <v>805</v>
      </c>
      <c r="M4042" s="181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42" s="181" t="str">
        <f>IFERROR(IF(Table1[[#This Row],[Medicare Rate in CR]]&gt;0,"Y","N"),"N")</f>
        <v>Y</v>
      </c>
      <c r="O4042" s="40">
        <f>Table1[[#This Row],[Medicare Rate in CR]]*Table1[[#This Row],[SumOfUnits]]*Table1[[#This Row],[Actuarial Factor 6/13/22]]</f>
        <v>1707.033016410629</v>
      </c>
      <c r="P404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1707.033016410629</v>
      </c>
      <c r="Q4042" s="40">
        <f>Table1[[#This Row],[Trended Medicare Pricing for all RHCs]]-Table1[[#This Row],[SumOfSFY23 Estimated Payment 6/13/2022]]</f>
        <v>932.58985425665674</v>
      </c>
      <c r="R4042" s="181">
        <f>Table1[[#This Row],[SumOfUnits]]*Table1[[#This Row],[Actuarial Factor 6/13/22]]</f>
        <v>5.9453643647625691</v>
      </c>
    </row>
    <row r="4043" spans="1:18" x14ac:dyDescent="0.2">
      <c r="A4043" s="179" t="s">
        <v>168</v>
      </c>
      <c r="B4043" s="179" t="s">
        <v>717</v>
      </c>
      <c r="C4043" s="179" t="s">
        <v>364</v>
      </c>
      <c r="D4043" s="179" t="s">
        <v>184</v>
      </c>
      <c r="E4043" s="179" t="s">
        <v>789</v>
      </c>
      <c r="F4043" s="37">
        <v>262.34000000000003</v>
      </c>
      <c r="G4043" s="179">
        <v>2</v>
      </c>
      <c r="H4043" s="179">
        <v>2</v>
      </c>
      <c r="I4043" s="37">
        <f>Table1[[#This Row],[SumOfPaid]]*Table1[[#This Row],[Actuarial Factor 6/13/22]]</f>
        <v>384.80351846836737</v>
      </c>
      <c r="J4043" s="33">
        <v>1.4668122225675357</v>
      </c>
      <c r="K4043" s="180" t="s">
        <v>250</v>
      </c>
      <c r="L4043" s="180" t="s">
        <v>805</v>
      </c>
      <c r="M4043" s="181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43" s="181" t="str">
        <f>IFERROR(IF(Table1[[#This Row],[Medicare Rate in CR]]&gt;0,"Y","N"),"N")</f>
        <v>Y</v>
      </c>
      <c r="O4043" s="40">
        <f>Table1[[#This Row],[Medicare Rate in CR]]*Table1[[#This Row],[SumOfUnits]]*Table1[[#This Row],[Actuarial Factor 6/13/22]]</f>
        <v>842.30225068718175</v>
      </c>
      <c r="P404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842.30225068718175</v>
      </c>
      <c r="Q4043" s="40">
        <f>Table1[[#This Row],[Trended Medicare Pricing for all RHCs]]-Table1[[#This Row],[SumOfSFY23 Estimated Payment 6/13/2022]]</f>
        <v>457.49873221881438</v>
      </c>
      <c r="R4043" s="181">
        <f>Table1[[#This Row],[SumOfUnits]]*Table1[[#This Row],[Actuarial Factor 6/13/22]]</f>
        <v>2.9336244451350715</v>
      </c>
    </row>
    <row r="4044" spans="1:18" x14ac:dyDescent="0.2">
      <c r="A4044" s="179" t="s">
        <v>168</v>
      </c>
      <c r="B4044" s="179" t="s">
        <v>717</v>
      </c>
      <c r="C4044" s="179" t="s">
        <v>249</v>
      </c>
      <c r="D4044" s="179" t="s">
        <v>184</v>
      </c>
      <c r="E4044" s="179" t="s">
        <v>792</v>
      </c>
      <c r="F4044" s="37">
        <v>7669.7</v>
      </c>
      <c r="G4044" s="179">
        <v>58</v>
      </c>
      <c r="H4044" s="179">
        <v>58</v>
      </c>
      <c r="I4044" s="37">
        <f>Table1[[#This Row],[SumOfPaid]]*Table1[[#This Row],[Actuarial Factor 6/13/22]]</f>
        <v>11663.505373268599</v>
      </c>
      <c r="J4044" s="33">
        <v>1.5207251096220973</v>
      </c>
      <c r="K4044" s="180" t="s">
        <v>250</v>
      </c>
      <c r="L4044" s="180" t="s">
        <v>805</v>
      </c>
      <c r="M4044" s="181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44" s="181" t="str">
        <f>IFERROR(IF(Table1[[#This Row],[Medicare Rate in CR]]&gt;0,"Y","N"),"N")</f>
        <v>Y</v>
      </c>
      <c r="O4044" s="40">
        <f>Table1[[#This Row],[Medicare Rate in CR]]*Table1[[#This Row],[SumOfUnits]]*Table1[[#This Row],[Actuarial Factor 6/13/22]]</f>
        <v>25324.574421532401</v>
      </c>
      <c r="P404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25324.574421532401</v>
      </c>
      <c r="Q4044" s="40">
        <f>Table1[[#This Row],[Trended Medicare Pricing for all RHCs]]-Table1[[#This Row],[SumOfSFY23 Estimated Payment 6/13/2022]]</f>
        <v>13661.069048263802</v>
      </c>
      <c r="R4044" s="181">
        <f>Table1[[#This Row],[SumOfUnits]]*Table1[[#This Row],[Actuarial Factor 6/13/22]]</f>
        <v>88.202056358081649</v>
      </c>
    </row>
    <row r="4045" spans="1:18" x14ac:dyDescent="0.2">
      <c r="A4045" s="179" t="s">
        <v>168</v>
      </c>
      <c r="B4045" s="179" t="s">
        <v>717</v>
      </c>
      <c r="C4045" s="179" t="s">
        <v>249</v>
      </c>
      <c r="D4045" s="179" t="s">
        <v>184</v>
      </c>
      <c r="E4045" s="179" t="s">
        <v>786</v>
      </c>
      <c r="F4045" s="37">
        <v>50498.960000000028</v>
      </c>
      <c r="G4045" s="179">
        <v>385</v>
      </c>
      <c r="H4045" s="179">
        <v>385</v>
      </c>
      <c r="I4045" s="37">
        <f>Table1[[#This Row],[SumOfPaid]]*Table1[[#This Row],[Actuarial Factor 6/13/22]]</f>
        <v>76868.404812266424</v>
      </c>
      <c r="J4045" s="33">
        <v>1.5221779777695694</v>
      </c>
      <c r="K4045" s="180" t="s">
        <v>250</v>
      </c>
      <c r="L4045" s="180" t="s">
        <v>805</v>
      </c>
      <c r="M4045" s="181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45" s="181" t="str">
        <f>IFERROR(IF(Table1[[#This Row],[Medicare Rate in CR]]&gt;0,"Y","N"),"N")</f>
        <v>Y</v>
      </c>
      <c r="O4045" s="40">
        <f>Table1[[#This Row],[Medicare Rate in CR]]*Table1[[#This Row],[SumOfUnits]]*Table1[[#This Row],[Actuarial Factor 6/13/22]]</f>
        <v>168263.38027622152</v>
      </c>
      <c r="P404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168263.38027622152</v>
      </c>
      <c r="Q4045" s="40">
        <f>Table1[[#This Row],[Trended Medicare Pricing for all RHCs]]-Table1[[#This Row],[SumOfSFY23 Estimated Payment 6/13/2022]]</f>
        <v>91394.975463955096</v>
      </c>
      <c r="R4045" s="181">
        <f>Table1[[#This Row],[SumOfUnits]]*Table1[[#This Row],[Actuarial Factor 6/13/22]]</f>
        <v>586.03852144128427</v>
      </c>
    </row>
    <row r="4046" spans="1:18" x14ac:dyDescent="0.2">
      <c r="A4046" s="179" t="s">
        <v>168</v>
      </c>
      <c r="B4046" s="179" t="s">
        <v>717</v>
      </c>
      <c r="C4046" s="179" t="s">
        <v>249</v>
      </c>
      <c r="D4046" s="179" t="s">
        <v>184</v>
      </c>
      <c r="E4046" s="179" t="s">
        <v>790</v>
      </c>
      <c r="F4046" s="37">
        <v>24989.090000000004</v>
      </c>
      <c r="G4046" s="179">
        <v>192</v>
      </c>
      <c r="H4046" s="179">
        <v>192</v>
      </c>
      <c r="I4046" s="37">
        <f>Table1[[#This Row],[SumOfPaid]]*Table1[[#This Row],[Actuarial Factor 6/13/22]]</f>
        <v>55904.478251632238</v>
      </c>
      <c r="J4046" s="33">
        <v>2.2371554246926251</v>
      </c>
      <c r="K4046" s="180" t="s">
        <v>250</v>
      </c>
      <c r="L4046" s="180" t="s">
        <v>805</v>
      </c>
      <c r="M4046" s="181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46" s="181" t="str">
        <f>IFERROR(IF(Table1[[#This Row],[Medicare Rate in CR]]&gt;0,"Y","N"),"N")</f>
        <v>Y</v>
      </c>
      <c r="O4046" s="40">
        <f>Table1[[#This Row],[Medicare Rate in CR]]*Table1[[#This Row],[SumOfUnits]]*Table1[[#This Row],[Actuarial Factor 6/13/22]]</f>
        <v>123327.75658324733</v>
      </c>
      <c r="P404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123327.75658324733</v>
      </c>
      <c r="Q4046" s="40">
        <f>Table1[[#This Row],[Trended Medicare Pricing for all RHCs]]-Table1[[#This Row],[SumOfSFY23 Estimated Payment 6/13/2022]]</f>
        <v>67423.278331615089</v>
      </c>
      <c r="R4046" s="181">
        <f>Table1[[#This Row],[SumOfUnits]]*Table1[[#This Row],[Actuarial Factor 6/13/22]]</f>
        <v>429.53384154098399</v>
      </c>
    </row>
    <row r="4047" spans="1:18" x14ac:dyDescent="0.2">
      <c r="A4047" s="179" t="s">
        <v>168</v>
      </c>
      <c r="B4047" s="179" t="s">
        <v>717</v>
      </c>
      <c r="C4047" s="179" t="s">
        <v>249</v>
      </c>
      <c r="D4047" s="179" t="s">
        <v>184</v>
      </c>
      <c r="E4047" s="179" t="s">
        <v>793</v>
      </c>
      <c r="F4047" s="37">
        <v>266.14</v>
      </c>
      <c r="G4047" s="179">
        <v>2</v>
      </c>
      <c r="H4047" s="179">
        <v>2</v>
      </c>
      <c r="I4047" s="37">
        <f>Table1[[#This Row],[SumOfPaid]]*Table1[[#This Row],[Actuarial Factor 6/13/22]]</f>
        <v>595.39654472769519</v>
      </c>
      <c r="J4047" s="33">
        <v>2.2371554246926251</v>
      </c>
      <c r="K4047" s="180" t="s">
        <v>250</v>
      </c>
      <c r="L4047" s="180" t="s">
        <v>805</v>
      </c>
      <c r="M4047" s="181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47" s="181" t="str">
        <f>IFERROR(IF(Table1[[#This Row],[Medicare Rate in CR]]&gt;0,"Y","N"),"N")</f>
        <v>Y</v>
      </c>
      <c r="O4047" s="40">
        <f>Table1[[#This Row],[Medicare Rate in CR]]*Table1[[#This Row],[SumOfUnits]]*Table1[[#This Row],[Actuarial Factor 6/13/22]]</f>
        <v>1284.6641310754931</v>
      </c>
      <c r="P404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1284.6641310754931</v>
      </c>
      <c r="Q4047" s="40">
        <f>Table1[[#This Row],[Trended Medicare Pricing for all RHCs]]-Table1[[#This Row],[SumOfSFY23 Estimated Payment 6/13/2022]]</f>
        <v>689.26758634779787</v>
      </c>
      <c r="R4047" s="181">
        <f>Table1[[#This Row],[SumOfUnits]]*Table1[[#This Row],[Actuarial Factor 6/13/22]]</f>
        <v>4.4743108493852501</v>
      </c>
    </row>
    <row r="4048" spans="1:18" x14ac:dyDescent="0.2">
      <c r="A4048" s="179" t="s">
        <v>168</v>
      </c>
      <c r="B4048" s="179" t="s">
        <v>717</v>
      </c>
      <c r="C4048" s="179" t="s">
        <v>249</v>
      </c>
      <c r="D4048" s="179" t="s">
        <v>184</v>
      </c>
      <c r="E4048" s="179" t="s">
        <v>789</v>
      </c>
      <c r="F4048" s="37">
        <v>75576.250000000015</v>
      </c>
      <c r="G4048" s="179">
        <v>580</v>
      </c>
      <c r="H4048" s="179">
        <v>580</v>
      </c>
      <c r="I4048" s="37">
        <f>Table1[[#This Row],[SumOfPaid]]*Table1[[#This Row],[Actuarial Factor 6/13/22]]</f>
        <v>117292.31385810587</v>
      </c>
      <c r="J4048" s="33">
        <v>1.551973190759079</v>
      </c>
      <c r="K4048" s="180" t="s">
        <v>250</v>
      </c>
      <c r="L4048" s="180" t="s">
        <v>805</v>
      </c>
      <c r="M4048" s="181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48" s="181" t="str">
        <f>IFERROR(IF(Table1[[#This Row],[Medicare Rate in CR]]&gt;0,"Y","N"),"N")</f>
        <v>Y</v>
      </c>
      <c r="O4048" s="40">
        <f>Table1[[#This Row],[Medicare Rate in CR]]*Table1[[#This Row],[SumOfUnits]]*Table1[[#This Row],[Actuarial Factor 6/13/22]]</f>
        <v>258449.47466783313</v>
      </c>
      <c r="P404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258449.47466783313</v>
      </c>
      <c r="Q4048" s="40">
        <f>Table1[[#This Row],[Trended Medicare Pricing for all RHCs]]-Table1[[#This Row],[SumOfSFY23 Estimated Payment 6/13/2022]]</f>
        <v>141157.16080972727</v>
      </c>
      <c r="R4048" s="181">
        <f>Table1[[#This Row],[SumOfUnits]]*Table1[[#This Row],[Actuarial Factor 6/13/22]]</f>
        <v>900.14445064026586</v>
      </c>
    </row>
    <row r="4049" spans="1:18" x14ac:dyDescent="0.2">
      <c r="A4049" s="179" t="s">
        <v>168</v>
      </c>
      <c r="B4049" s="179" t="s">
        <v>717</v>
      </c>
      <c r="C4049" s="179" t="s">
        <v>249</v>
      </c>
      <c r="D4049" s="179" t="s">
        <v>184</v>
      </c>
      <c r="E4049" s="179" t="s">
        <v>791</v>
      </c>
      <c r="F4049" s="37">
        <v>2096.2999999999997</v>
      </c>
      <c r="G4049" s="179">
        <v>16</v>
      </c>
      <c r="H4049" s="179">
        <v>16</v>
      </c>
      <c r="I4049" s="37">
        <f>Table1[[#This Row],[SumOfPaid]]*Table1[[#This Row],[Actuarial Factor 6/13/22]]</f>
        <v>3472.6686791111015</v>
      </c>
      <c r="J4049" s="33">
        <v>1.6565704713595868</v>
      </c>
      <c r="K4049" s="180" t="s">
        <v>250</v>
      </c>
      <c r="L4049" s="180" t="s">
        <v>805</v>
      </c>
      <c r="M4049" s="181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49" s="181" t="str">
        <f>IFERROR(IF(Table1[[#This Row],[Medicare Rate in CR]]&gt;0,"Y","N"),"N")</f>
        <v>Y</v>
      </c>
      <c r="O4049" s="40">
        <f>Table1[[#This Row],[Medicare Rate in CR]]*Table1[[#This Row],[SumOfUnits]]*Table1[[#This Row],[Actuarial Factor 6/13/22]]</f>
        <v>7610.1522197882332</v>
      </c>
      <c r="P404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7610.1522197882332</v>
      </c>
      <c r="Q4049" s="40">
        <f>Table1[[#This Row],[Trended Medicare Pricing for all RHCs]]-Table1[[#This Row],[SumOfSFY23 Estimated Payment 6/13/2022]]</f>
        <v>4137.4835406771317</v>
      </c>
      <c r="R4049" s="181">
        <f>Table1[[#This Row],[SumOfUnits]]*Table1[[#This Row],[Actuarial Factor 6/13/22]]</f>
        <v>26.505127541753389</v>
      </c>
    </row>
    <row r="4050" spans="1:18" x14ac:dyDescent="0.2">
      <c r="A4050" s="179" t="s">
        <v>168</v>
      </c>
      <c r="B4050" s="179" t="s">
        <v>717</v>
      </c>
      <c r="C4050" s="179" t="s">
        <v>249</v>
      </c>
      <c r="D4050" s="179" t="s">
        <v>184</v>
      </c>
      <c r="E4050" s="179" t="s">
        <v>788</v>
      </c>
      <c r="F4050" s="37">
        <v>7222.4599999999991</v>
      </c>
      <c r="G4050" s="179">
        <v>55</v>
      </c>
      <c r="H4050" s="179">
        <v>55</v>
      </c>
      <c r="I4050" s="37">
        <f>Table1[[#This Row],[SumOfPaid]]*Table1[[#This Row],[Actuarial Factor 6/13/22]]</f>
        <v>14548.348702971824</v>
      </c>
      <c r="J4050" s="33">
        <v>2.0143204258620782</v>
      </c>
      <c r="K4050" s="180" t="s">
        <v>250</v>
      </c>
      <c r="L4050" s="180" t="s">
        <v>805</v>
      </c>
      <c r="M4050" s="181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50" s="181" t="str">
        <f>IFERROR(IF(Table1[[#This Row],[Medicare Rate in CR]]&gt;0,"Y","N"),"N")</f>
        <v>Y</v>
      </c>
      <c r="O4050" s="40">
        <f>Table1[[#This Row],[Medicare Rate in CR]]*Table1[[#This Row],[SumOfUnits]]*Table1[[#This Row],[Actuarial Factor 6/13/22]]</f>
        <v>31809.342437043593</v>
      </c>
      <c r="P405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31809.342437043593</v>
      </c>
      <c r="Q4050" s="40">
        <f>Table1[[#This Row],[Trended Medicare Pricing for all RHCs]]-Table1[[#This Row],[SumOfSFY23 Estimated Payment 6/13/2022]]</f>
        <v>17260.99373407177</v>
      </c>
      <c r="R4050" s="181">
        <f>Table1[[#This Row],[SumOfUnits]]*Table1[[#This Row],[Actuarial Factor 6/13/22]]</f>
        <v>110.7876234224143</v>
      </c>
    </row>
    <row r="4051" spans="1:18" x14ac:dyDescent="0.2">
      <c r="A4051" s="179" t="s">
        <v>168</v>
      </c>
      <c r="B4051" s="179" t="s">
        <v>717</v>
      </c>
      <c r="C4051" s="179" t="s">
        <v>249</v>
      </c>
      <c r="D4051" s="179" t="s">
        <v>184</v>
      </c>
      <c r="E4051" s="179" t="s">
        <v>787</v>
      </c>
      <c r="F4051" s="37">
        <v>26632.010000000009</v>
      </c>
      <c r="G4051" s="179">
        <v>203</v>
      </c>
      <c r="H4051" s="179">
        <v>203</v>
      </c>
      <c r="I4051" s="37">
        <f>Table1[[#This Row],[SumOfPaid]]*Table1[[#This Row],[Actuarial Factor 6/13/22]]</f>
        <v>33280.052830032051</v>
      </c>
      <c r="J4051" s="33">
        <v>1.2496260263506975</v>
      </c>
      <c r="K4051" s="180" t="s">
        <v>250</v>
      </c>
      <c r="L4051" s="180" t="s">
        <v>805</v>
      </c>
      <c r="M4051" s="181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51" s="181" t="str">
        <f>IFERROR(IF(Table1[[#This Row],[Medicare Rate in CR]]&gt;0,"Y","N"),"N")</f>
        <v>Y</v>
      </c>
      <c r="O4051" s="40">
        <f>Table1[[#This Row],[Medicare Rate in CR]]*Table1[[#This Row],[SumOfUnits]]*Table1[[#This Row],[Actuarial Factor 6/13/22]]</f>
        <v>72834.902811219887</v>
      </c>
      <c r="P405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72834.902811219887</v>
      </c>
      <c r="Q4051" s="40">
        <f>Table1[[#This Row],[Trended Medicare Pricing for all RHCs]]-Table1[[#This Row],[SumOfSFY23 Estimated Payment 6/13/2022]]</f>
        <v>39554.849981187836</v>
      </c>
      <c r="R4051" s="181">
        <f>Table1[[#This Row],[SumOfUnits]]*Table1[[#This Row],[Actuarial Factor 6/13/22]]</f>
        <v>253.67408334919159</v>
      </c>
    </row>
    <row r="4052" spans="1:18" x14ac:dyDescent="0.2">
      <c r="A4052" s="179" t="s">
        <v>168</v>
      </c>
      <c r="B4052" s="179" t="s">
        <v>717</v>
      </c>
      <c r="C4052" s="179" t="s">
        <v>249</v>
      </c>
      <c r="D4052" s="179" t="s">
        <v>2</v>
      </c>
      <c r="E4052" s="179" t="s">
        <v>802</v>
      </c>
      <c r="F4052" s="37">
        <v>1042.08</v>
      </c>
      <c r="G4052" s="179">
        <v>8</v>
      </c>
      <c r="H4052" s="179">
        <v>8</v>
      </c>
      <c r="I4052" s="37">
        <f>Table1[[#This Row],[SumOfPaid]]*Table1[[#This Row],[Actuarial Factor 6/13/22]]</f>
        <v>1098.0971695811452</v>
      </c>
      <c r="J4052" s="33">
        <v>1.0537551527532869</v>
      </c>
      <c r="K4052" s="180" t="s">
        <v>250</v>
      </c>
      <c r="L4052" s="180" t="s">
        <v>805</v>
      </c>
      <c r="M4052" s="181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52" s="181" t="str">
        <f>IFERROR(IF(Table1[[#This Row],[Medicare Rate in CR]]&gt;0,"Y","N"),"N")</f>
        <v>Y</v>
      </c>
      <c r="O4052" s="40">
        <f>Table1[[#This Row],[Medicare Rate in CR]]*Table1[[#This Row],[SumOfUnits]]*Table1[[#This Row],[Actuarial Factor 6/13/22]]</f>
        <v>2420.4334356681898</v>
      </c>
      <c r="P405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2420.4334356681898</v>
      </c>
      <c r="Q4052" s="40">
        <f>Table1[[#This Row],[Trended Medicare Pricing for all RHCs]]-Table1[[#This Row],[SumOfSFY23 Estimated Payment 6/13/2022]]</f>
        <v>1322.3362660870446</v>
      </c>
      <c r="R4052" s="181">
        <f>Table1[[#This Row],[SumOfUnits]]*Table1[[#This Row],[Actuarial Factor 6/13/22]]</f>
        <v>8.4300412220262952</v>
      </c>
    </row>
    <row r="4053" spans="1:18" x14ac:dyDescent="0.2">
      <c r="A4053" s="179" t="s">
        <v>168</v>
      </c>
      <c r="B4053" s="179" t="s">
        <v>717</v>
      </c>
      <c r="C4053" s="179" t="s">
        <v>249</v>
      </c>
      <c r="D4053" s="179" t="s">
        <v>2</v>
      </c>
      <c r="E4053" s="179" t="s">
        <v>801</v>
      </c>
      <c r="F4053" s="37">
        <v>394.58</v>
      </c>
      <c r="G4053" s="179">
        <v>3</v>
      </c>
      <c r="H4053" s="179">
        <v>3</v>
      </c>
      <c r="I4053" s="37">
        <f>Table1[[#This Row],[SumOfPaid]]*Table1[[#This Row],[Actuarial Factor 6/13/22]]</f>
        <v>547.7076360417509</v>
      </c>
      <c r="J4053" s="33">
        <v>1.388077540781973</v>
      </c>
      <c r="K4053" s="180" t="s">
        <v>250</v>
      </c>
      <c r="L4053" s="180" t="s">
        <v>805</v>
      </c>
      <c r="M4053" s="181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53" s="181" t="str">
        <f>IFERROR(IF(Table1[[#This Row],[Medicare Rate in CR]]&gt;0,"Y","N"),"N")</f>
        <v>Y</v>
      </c>
      <c r="O4053" s="40">
        <f>Table1[[#This Row],[Medicare Rate in CR]]*Table1[[#This Row],[SumOfUnits]]*Table1[[#This Row],[Actuarial Factor 6/13/22]]</f>
        <v>1195.6344705279603</v>
      </c>
      <c r="P405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1195.6344705279603</v>
      </c>
      <c r="Q4053" s="40">
        <f>Table1[[#This Row],[Trended Medicare Pricing for all RHCs]]-Table1[[#This Row],[SumOfSFY23 Estimated Payment 6/13/2022]]</f>
        <v>647.92683448620937</v>
      </c>
      <c r="R4053" s="181">
        <f>Table1[[#This Row],[SumOfUnits]]*Table1[[#This Row],[Actuarial Factor 6/13/22]]</f>
        <v>4.164232622345919</v>
      </c>
    </row>
    <row r="4054" spans="1:18" x14ac:dyDescent="0.2">
      <c r="A4054" s="179" t="s">
        <v>168</v>
      </c>
      <c r="B4054" s="179" t="s">
        <v>717</v>
      </c>
      <c r="C4054" s="179" t="s">
        <v>249</v>
      </c>
      <c r="D4054" s="179" t="s">
        <v>2</v>
      </c>
      <c r="E4054" s="179" t="s">
        <v>800</v>
      </c>
      <c r="F4054" s="37">
        <v>134.06</v>
      </c>
      <c r="G4054" s="179">
        <v>1</v>
      </c>
      <c r="H4054" s="179">
        <v>1</v>
      </c>
      <c r="I4054" s="37">
        <f>Table1[[#This Row],[SumOfPaid]]*Table1[[#This Row],[Actuarial Factor 6/13/22]]</f>
        <v>175.2512519849756</v>
      </c>
      <c r="J4054" s="33">
        <v>1.307259823847349</v>
      </c>
      <c r="K4054" s="180" t="s">
        <v>250</v>
      </c>
      <c r="L4054" s="180" t="s">
        <v>805</v>
      </c>
      <c r="M4054" s="181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54" s="181" t="str">
        <f>IFERROR(IF(Table1[[#This Row],[Medicare Rate in CR]]&gt;0,"Y","N"),"N")</f>
        <v>Y</v>
      </c>
      <c r="O4054" s="40">
        <f>Table1[[#This Row],[Medicare Rate in CR]]*Table1[[#This Row],[SumOfUnits]]*Table1[[#This Row],[Actuarial Factor 6/13/22]]</f>
        <v>375.34044062305082</v>
      </c>
      <c r="P405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375.34044062305082</v>
      </c>
      <c r="Q4054" s="40">
        <f>Table1[[#This Row],[Trended Medicare Pricing for all RHCs]]-Table1[[#This Row],[SumOfSFY23 Estimated Payment 6/13/2022]]</f>
        <v>200.08918863807523</v>
      </c>
      <c r="R4054" s="181">
        <f>Table1[[#This Row],[SumOfUnits]]*Table1[[#This Row],[Actuarial Factor 6/13/22]]</f>
        <v>1.307259823847349</v>
      </c>
    </row>
    <row r="4055" spans="1:18" x14ac:dyDescent="0.2">
      <c r="A4055" s="179" t="s">
        <v>168</v>
      </c>
      <c r="B4055" s="179" t="s">
        <v>717</v>
      </c>
      <c r="C4055" s="179" t="s">
        <v>249</v>
      </c>
      <c r="D4055" s="179" t="s">
        <v>2</v>
      </c>
      <c r="E4055" s="179" t="s">
        <v>798</v>
      </c>
      <c r="F4055" s="37">
        <v>4738.2800000000007</v>
      </c>
      <c r="G4055" s="179">
        <v>36</v>
      </c>
      <c r="H4055" s="179">
        <v>36</v>
      </c>
      <c r="I4055" s="37">
        <f>Table1[[#This Row],[SumOfPaid]]*Table1[[#This Row],[Actuarial Factor 6/13/22]]</f>
        <v>6871.9076862084576</v>
      </c>
      <c r="J4055" s="33">
        <v>1.4502958217345654</v>
      </c>
      <c r="K4055" s="180" t="s">
        <v>250</v>
      </c>
      <c r="L4055" s="180" t="s">
        <v>805</v>
      </c>
      <c r="M4055" s="181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55" s="181" t="str">
        <f>IFERROR(IF(Table1[[#This Row],[Medicare Rate in CR]]&gt;0,"Y","N"),"N")</f>
        <v>Y</v>
      </c>
      <c r="O4055" s="40">
        <f>Table1[[#This Row],[Medicare Rate in CR]]*Table1[[#This Row],[SumOfUnits]]*Table1[[#This Row],[Actuarial Factor 6/13/22]]</f>
        <v>14990.721708111423</v>
      </c>
      <c r="P405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14990.721708111423</v>
      </c>
      <c r="Q4055" s="40">
        <f>Table1[[#This Row],[Trended Medicare Pricing for all RHCs]]-Table1[[#This Row],[SumOfSFY23 Estimated Payment 6/13/2022]]</f>
        <v>8118.8140219029656</v>
      </c>
      <c r="R4055" s="181">
        <f>Table1[[#This Row],[SumOfUnits]]*Table1[[#This Row],[Actuarial Factor 6/13/22]]</f>
        <v>52.210649582444354</v>
      </c>
    </row>
    <row r="4056" spans="1:18" x14ac:dyDescent="0.2">
      <c r="A4056" s="179" t="s">
        <v>168</v>
      </c>
      <c r="B4056" s="179" t="s">
        <v>717</v>
      </c>
      <c r="C4056" s="179" t="s">
        <v>249</v>
      </c>
      <c r="D4056" s="179" t="s">
        <v>2</v>
      </c>
      <c r="E4056" s="179" t="s">
        <v>799</v>
      </c>
      <c r="F4056" s="37">
        <v>5134.84</v>
      </c>
      <c r="G4056" s="179">
        <v>39</v>
      </c>
      <c r="H4056" s="179">
        <v>39</v>
      </c>
      <c r="I4056" s="37">
        <f>Table1[[#This Row],[SumOfPaid]]*Table1[[#This Row],[Actuarial Factor 6/13/22]]</f>
        <v>5843.4261412325541</v>
      </c>
      <c r="J4056" s="33">
        <v>1.1379957586278353</v>
      </c>
      <c r="K4056" s="180" t="s">
        <v>250</v>
      </c>
      <c r="L4056" s="180" t="s">
        <v>805</v>
      </c>
      <c r="M4056" s="181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56" s="181" t="str">
        <f>IFERROR(IF(Table1[[#This Row],[Medicare Rate in CR]]&gt;0,"Y","N"),"N")</f>
        <v>Y</v>
      </c>
      <c r="O4056" s="40">
        <f>Table1[[#This Row],[Medicare Rate in CR]]*Table1[[#This Row],[SumOfUnits]]*Table1[[#This Row],[Actuarial Factor 6/13/22]]</f>
        <v>12742.91234647174</v>
      </c>
      <c r="P405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12742.91234647174</v>
      </c>
      <c r="Q4056" s="40">
        <f>Table1[[#This Row],[Trended Medicare Pricing for all RHCs]]-Table1[[#This Row],[SumOfSFY23 Estimated Payment 6/13/2022]]</f>
        <v>6899.4862052391854</v>
      </c>
      <c r="R4056" s="181">
        <f>Table1[[#This Row],[SumOfUnits]]*Table1[[#This Row],[Actuarial Factor 6/13/22]]</f>
        <v>44.381834586485574</v>
      </c>
    </row>
    <row r="4057" spans="1:18" x14ac:dyDescent="0.2">
      <c r="A4057" s="179" t="s">
        <v>168</v>
      </c>
      <c r="B4057" s="179" t="s">
        <v>717</v>
      </c>
      <c r="C4057" s="179" t="s">
        <v>249</v>
      </c>
      <c r="D4057" s="179" t="s">
        <v>185</v>
      </c>
      <c r="E4057" s="179" t="s">
        <v>794</v>
      </c>
      <c r="F4057" s="37">
        <v>134.06</v>
      </c>
      <c r="G4057" s="179">
        <v>1</v>
      </c>
      <c r="H4057" s="179">
        <v>1</v>
      </c>
      <c r="I4057" s="37">
        <f>Table1[[#This Row],[SumOfPaid]]*Table1[[#This Row],[Actuarial Factor 6/13/22]]</f>
        <v>146.07008078886309</v>
      </c>
      <c r="J4057" s="33">
        <v>1.0895873548326354</v>
      </c>
      <c r="K4057" s="180" t="s">
        <v>250</v>
      </c>
      <c r="L4057" s="180" t="s">
        <v>805</v>
      </c>
      <c r="M4057" s="181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57" s="181" t="str">
        <f>IFERROR(IF(Table1[[#This Row],[Medicare Rate in CR]]&gt;0,"Y","N"),"N")</f>
        <v>Y</v>
      </c>
      <c r="O4057" s="40">
        <f>Table1[[#This Row],[Medicare Rate in CR]]*Table1[[#This Row],[SumOfUnits]]*Table1[[#This Row],[Actuarial Factor 6/13/22]]</f>
        <v>312.84232131954627</v>
      </c>
      <c r="P405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312.84232131954627</v>
      </c>
      <c r="Q4057" s="40">
        <f>Table1[[#This Row],[Trended Medicare Pricing for all RHCs]]-Table1[[#This Row],[SumOfSFY23 Estimated Payment 6/13/2022]]</f>
        <v>166.77224053068318</v>
      </c>
      <c r="R4057" s="181">
        <f>Table1[[#This Row],[SumOfUnits]]*Table1[[#This Row],[Actuarial Factor 6/13/22]]</f>
        <v>1.0895873548326354</v>
      </c>
    </row>
    <row r="4058" spans="1:18" x14ac:dyDescent="0.2">
      <c r="A4058" s="179" t="s">
        <v>168</v>
      </c>
      <c r="B4058" s="179" t="s">
        <v>717</v>
      </c>
      <c r="C4058" s="179" t="s">
        <v>249</v>
      </c>
      <c r="D4058" s="179" t="s">
        <v>185</v>
      </c>
      <c r="E4058" s="179" t="s">
        <v>607</v>
      </c>
      <c r="F4058" s="37">
        <v>264.16000000000003</v>
      </c>
      <c r="G4058" s="179">
        <v>2</v>
      </c>
      <c r="H4058" s="179">
        <v>2</v>
      </c>
      <c r="I4058" s="37">
        <f>Table1[[#This Row],[SumOfPaid]]*Table1[[#This Row],[Actuarial Factor 6/13/22]]</f>
        <v>399.48269474774838</v>
      </c>
      <c r="J4058" s="33">
        <v>1.5122754949566488</v>
      </c>
      <c r="K4058" s="180" t="s">
        <v>250</v>
      </c>
      <c r="L4058" s="180" t="s">
        <v>805</v>
      </c>
      <c r="M4058" s="181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58" s="181" t="str">
        <f>IFERROR(IF(Table1[[#This Row],[Medicare Rate in CR]]&gt;0,"Y","N"),"N")</f>
        <v>Y</v>
      </c>
      <c r="O4058" s="40">
        <f>Table1[[#This Row],[Medicare Rate in CR]]*Table1[[#This Row],[SumOfUnits]]*Table1[[#This Row],[Actuarial Factor 6/13/22]]</f>
        <v>868.40908022390602</v>
      </c>
      <c r="P405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868.40908022390602</v>
      </c>
      <c r="Q4058" s="40">
        <f>Table1[[#This Row],[Trended Medicare Pricing for all RHCs]]-Table1[[#This Row],[SumOfSFY23 Estimated Payment 6/13/2022]]</f>
        <v>468.92638547615763</v>
      </c>
      <c r="R4058" s="181">
        <f>Table1[[#This Row],[SumOfUnits]]*Table1[[#This Row],[Actuarial Factor 6/13/22]]</f>
        <v>3.0245509899132976</v>
      </c>
    </row>
    <row r="4059" spans="1:18" x14ac:dyDescent="0.2">
      <c r="A4059" s="179" t="s">
        <v>168</v>
      </c>
      <c r="B4059" s="179" t="s">
        <v>717</v>
      </c>
      <c r="C4059" s="179" t="s">
        <v>249</v>
      </c>
      <c r="D4059" s="179" t="s">
        <v>185</v>
      </c>
      <c r="E4059" s="179" t="s">
        <v>797</v>
      </c>
      <c r="F4059" s="37">
        <v>3172.86</v>
      </c>
      <c r="G4059" s="179">
        <v>24</v>
      </c>
      <c r="H4059" s="179">
        <v>24</v>
      </c>
      <c r="I4059" s="37">
        <f>Table1[[#This Row],[SumOfPaid]]*Table1[[#This Row],[Actuarial Factor 6/13/22]]</f>
        <v>3459.6459999217996</v>
      </c>
      <c r="J4059" s="33">
        <v>1.0903872215987467</v>
      </c>
      <c r="K4059" s="180" t="s">
        <v>250</v>
      </c>
      <c r="L4059" s="180" t="s">
        <v>805</v>
      </c>
      <c r="M4059" s="181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59" s="181" t="str">
        <f>IFERROR(IF(Table1[[#This Row],[Medicare Rate in CR]]&gt;0,"Y","N"),"N")</f>
        <v>Y</v>
      </c>
      <c r="O4059" s="40">
        <f>Table1[[#This Row],[Medicare Rate in CR]]*Table1[[#This Row],[SumOfUnits]]*Table1[[#This Row],[Actuarial Factor 6/13/22]]</f>
        <v>7513.7274975703713</v>
      </c>
      <c r="P405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7513.7274975703713</v>
      </c>
      <c r="Q4059" s="40">
        <f>Table1[[#This Row],[Trended Medicare Pricing for all RHCs]]-Table1[[#This Row],[SumOfSFY23 Estimated Payment 6/13/2022]]</f>
        <v>4054.0814976485717</v>
      </c>
      <c r="R4059" s="181">
        <f>Table1[[#This Row],[SumOfUnits]]*Table1[[#This Row],[Actuarial Factor 6/13/22]]</f>
        <v>26.16929331836992</v>
      </c>
    </row>
    <row r="4060" spans="1:18" x14ac:dyDescent="0.2">
      <c r="A4060" s="179" t="s">
        <v>168</v>
      </c>
      <c r="B4060" s="179" t="s">
        <v>717</v>
      </c>
      <c r="C4060" s="179" t="s">
        <v>249</v>
      </c>
      <c r="D4060" s="179" t="s">
        <v>185</v>
      </c>
      <c r="E4060" s="179" t="s">
        <v>796</v>
      </c>
      <c r="F4060" s="37">
        <v>134.06</v>
      </c>
      <c r="G4060" s="179">
        <v>1</v>
      </c>
      <c r="H4060" s="179">
        <v>1</v>
      </c>
      <c r="I4060" s="37">
        <f>Table1[[#This Row],[SumOfPaid]]*Table1[[#This Row],[Actuarial Factor 6/13/22]]</f>
        <v>127.46580900702997</v>
      </c>
      <c r="J4060" s="33">
        <v>0.95081164409242114</v>
      </c>
      <c r="K4060" s="180" t="s">
        <v>250</v>
      </c>
      <c r="L4060" s="180" t="s">
        <v>805</v>
      </c>
      <c r="M4060" s="181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60" s="181" t="str">
        <f>IFERROR(IF(Table1[[#This Row],[Medicare Rate in CR]]&gt;0,"Y","N"),"N")</f>
        <v>Y</v>
      </c>
      <c r="O4060" s="40">
        <f>Table1[[#This Row],[Medicare Rate in CR]]*Table1[[#This Row],[SumOfUnits]]*Table1[[#This Row],[Actuarial Factor 6/13/22]]</f>
        <v>272.99703925181598</v>
      </c>
      <c r="P406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272.99703925181598</v>
      </c>
      <c r="Q4060" s="40">
        <f>Table1[[#This Row],[Trended Medicare Pricing for all RHCs]]-Table1[[#This Row],[SumOfSFY23 Estimated Payment 6/13/2022]]</f>
        <v>145.531230244786</v>
      </c>
      <c r="R4060" s="181">
        <f>Table1[[#This Row],[SumOfUnits]]*Table1[[#This Row],[Actuarial Factor 6/13/22]]</f>
        <v>0.95081164409242114</v>
      </c>
    </row>
    <row r="4061" spans="1:18" x14ac:dyDescent="0.2">
      <c r="A4061" s="179" t="s">
        <v>168</v>
      </c>
      <c r="B4061" s="179" t="s">
        <v>717</v>
      </c>
      <c r="C4061" s="179" t="s">
        <v>249</v>
      </c>
      <c r="D4061" s="179" t="s">
        <v>185</v>
      </c>
      <c r="E4061" s="179" t="s">
        <v>795</v>
      </c>
      <c r="F4061" s="37">
        <v>20838.400000000012</v>
      </c>
      <c r="G4061" s="179">
        <v>159</v>
      </c>
      <c r="H4061" s="179">
        <v>159</v>
      </c>
      <c r="I4061" s="37">
        <f>Table1[[#This Row],[SumOfPaid]]*Table1[[#This Row],[Actuarial Factor 6/13/22]]</f>
        <v>23761.571356839704</v>
      </c>
      <c r="J4061" s="33">
        <v>1.1402781094920766</v>
      </c>
      <c r="K4061" s="180" t="s">
        <v>250</v>
      </c>
      <c r="L4061" s="180" t="s">
        <v>805</v>
      </c>
      <c r="M4061" s="181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61" s="181" t="str">
        <f>IFERROR(IF(Table1[[#This Row],[Medicare Rate in CR]]&gt;0,"Y","N"),"N")</f>
        <v>Y</v>
      </c>
      <c r="O4061" s="40">
        <f>Table1[[#This Row],[Medicare Rate in CR]]*Table1[[#This Row],[SumOfUnits]]*Table1[[#This Row],[Actuarial Factor 6/13/22]]</f>
        <v>52056.067476781041</v>
      </c>
      <c r="P406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52056.067476781041</v>
      </c>
      <c r="Q4061" s="40">
        <f>Table1[[#This Row],[Trended Medicare Pricing for all RHCs]]-Table1[[#This Row],[SumOfSFY23 Estimated Payment 6/13/2022]]</f>
        <v>28294.496119941337</v>
      </c>
      <c r="R4061" s="181">
        <f>Table1[[#This Row],[SumOfUnits]]*Table1[[#This Row],[Actuarial Factor 6/13/22]]</f>
        <v>181.30421940924018</v>
      </c>
    </row>
    <row r="4062" spans="1:18" x14ac:dyDescent="0.2">
      <c r="A4062" s="179" t="s">
        <v>168</v>
      </c>
      <c r="B4062" s="179" t="s">
        <v>717</v>
      </c>
      <c r="C4062" s="179" t="s">
        <v>422</v>
      </c>
      <c r="D4062" s="179" t="s">
        <v>184</v>
      </c>
      <c r="E4062" s="179" t="s">
        <v>786</v>
      </c>
      <c r="F4062" s="37">
        <v>134.06</v>
      </c>
      <c r="G4062" s="179">
        <v>1</v>
      </c>
      <c r="H4062" s="179">
        <v>1</v>
      </c>
      <c r="I4062" s="37">
        <f>Table1[[#This Row],[SumOfPaid]]*Table1[[#This Row],[Actuarial Factor 6/13/22]]</f>
        <v>209.46240128237943</v>
      </c>
      <c r="J4062" s="33">
        <v>1.5624526427150487</v>
      </c>
      <c r="K4062" s="180" t="s">
        <v>250</v>
      </c>
      <c r="L4062" s="180" t="s">
        <v>805</v>
      </c>
      <c r="M4062" s="181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62" s="181" t="str">
        <f>IFERROR(IF(Table1[[#This Row],[Medicare Rate in CR]]&gt;0,"Y","N"),"N")</f>
        <v>Y</v>
      </c>
      <c r="O4062" s="40">
        <f>Table1[[#This Row],[Medicare Rate in CR]]*Table1[[#This Row],[SumOfUnits]]*Table1[[#This Row],[Actuarial Factor 6/13/22]]</f>
        <v>448.61140277634479</v>
      </c>
      <c r="P406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448.61140277634479</v>
      </c>
      <c r="Q4062" s="40">
        <f>Table1[[#This Row],[Trended Medicare Pricing for all RHCs]]-Table1[[#This Row],[SumOfSFY23 Estimated Payment 6/13/2022]]</f>
        <v>239.14900149396536</v>
      </c>
      <c r="R4062" s="181">
        <f>Table1[[#This Row],[SumOfUnits]]*Table1[[#This Row],[Actuarial Factor 6/13/22]]</f>
        <v>1.5624526427150487</v>
      </c>
    </row>
    <row r="4063" spans="1:18" x14ac:dyDescent="0.2">
      <c r="A4063" s="179" t="s">
        <v>168</v>
      </c>
      <c r="B4063" s="179" t="s">
        <v>717</v>
      </c>
      <c r="C4063" s="179" t="s">
        <v>192</v>
      </c>
      <c r="D4063" s="179" t="s">
        <v>184</v>
      </c>
      <c r="E4063" s="179" t="s">
        <v>786</v>
      </c>
      <c r="F4063" s="37">
        <v>264.16000000000003</v>
      </c>
      <c r="G4063" s="179">
        <v>2</v>
      </c>
      <c r="H4063" s="179">
        <v>2</v>
      </c>
      <c r="I4063" s="37">
        <f>Table1[[#This Row],[SumOfPaid]]*Table1[[#This Row],[Actuarial Factor 6/13/22]]</f>
        <v>346.15670972281794</v>
      </c>
      <c r="J4063" s="33">
        <v>1.3104054729058825</v>
      </c>
      <c r="K4063" s="180" t="s">
        <v>250</v>
      </c>
      <c r="L4063" s="180" t="s">
        <v>805</v>
      </c>
      <c r="M4063" s="181">
        <f>IFERROR(INDEX(FreeStand_MedicareCRs!E:E,MATCH(Table1[[#This Row],[Medicare Number]],FreeStand_MedicareCRs!A:A,0)),INDEX(HospitalBased_Mdcr_Rates!G:G,MATCH(Table1[[#This Row],[Medicare Number]],HospitalBased_Mdcr_Rates!E:E,0)))</f>
        <v>287.12</v>
      </c>
      <c r="N4063" s="181" t="str">
        <f>IFERROR(IF(Table1[[#This Row],[Medicare Rate in CR]]&gt;0,"Y","N"),"N")</f>
        <v>Y</v>
      </c>
      <c r="O4063" s="40">
        <f>Table1[[#This Row],[Medicare Rate in CR]]*Table1[[#This Row],[SumOfUnits]]*Table1[[#This Row],[Actuarial Factor 6/13/22]]</f>
        <v>752.48723876147403</v>
      </c>
      <c r="P406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752.48723876147403</v>
      </c>
      <c r="Q4063" s="40">
        <f>Table1[[#This Row],[Trended Medicare Pricing for all RHCs]]-Table1[[#This Row],[SumOfSFY23 Estimated Payment 6/13/2022]]</f>
        <v>406.3305290386561</v>
      </c>
      <c r="R4063" s="181">
        <f>Table1[[#This Row],[SumOfUnits]]*Table1[[#This Row],[Actuarial Factor 6/13/22]]</f>
        <v>2.620810945811765</v>
      </c>
    </row>
    <row r="4064" spans="1:18" x14ac:dyDescent="0.2">
      <c r="A4064" s="179" t="s">
        <v>169</v>
      </c>
      <c r="B4064" s="179" t="s">
        <v>697</v>
      </c>
      <c r="C4064" s="179" t="s">
        <v>413</v>
      </c>
      <c r="D4064" s="179" t="s">
        <v>184</v>
      </c>
      <c r="E4064" s="179" t="s">
        <v>790</v>
      </c>
      <c r="F4064" s="37">
        <v>172.69</v>
      </c>
      <c r="G4064" s="179">
        <v>1</v>
      </c>
      <c r="H4064" s="179">
        <v>1</v>
      </c>
      <c r="I4064" s="37">
        <f>Table1[[#This Row],[SumOfPaid]]*Table1[[#This Row],[Actuarial Factor 6/13/22]]</f>
        <v>371.62512095198815</v>
      </c>
      <c r="J4064" s="33">
        <v>2.1519782323932373</v>
      </c>
      <c r="K4064" s="180" t="s">
        <v>248</v>
      </c>
      <c r="L4064" s="180" t="s">
        <v>805</v>
      </c>
      <c r="M4064" s="181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64" s="181" t="str">
        <f>IFERROR(IF(Table1[[#This Row],[Medicare Rate in CR]]&gt;0,"Y","N"),"N")</f>
        <v>Y</v>
      </c>
      <c r="O4064" s="40">
        <f>Table1[[#This Row],[Medicare Rate in CR]]*Table1[[#This Row],[SumOfUnits]]*Table1[[#This Row],[Actuarial Factor 6/13/22]]</f>
        <v>648.73535793726523</v>
      </c>
      <c r="P406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648.73535793726523</v>
      </c>
      <c r="Q4064" s="40">
        <f>Table1[[#This Row],[Trended Medicare Pricing for all RHCs]]-Table1[[#This Row],[SumOfSFY23 Estimated Payment 6/13/2022]]</f>
        <v>277.11023698527708</v>
      </c>
      <c r="R4064" s="181">
        <f>Table1[[#This Row],[SumOfUnits]]*Table1[[#This Row],[Actuarial Factor 6/13/22]]</f>
        <v>2.1519782323932373</v>
      </c>
    </row>
    <row r="4065" spans="1:18" x14ac:dyDescent="0.2">
      <c r="A4065" s="179" t="s">
        <v>169</v>
      </c>
      <c r="B4065" s="179" t="s">
        <v>697</v>
      </c>
      <c r="C4065" s="179" t="s">
        <v>413</v>
      </c>
      <c r="D4065" s="179" t="s">
        <v>184</v>
      </c>
      <c r="E4065" s="179" t="s">
        <v>788</v>
      </c>
      <c r="F4065" s="37">
        <v>163.93</v>
      </c>
      <c r="G4065" s="179">
        <v>3</v>
      </c>
      <c r="H4065" s="179">
        <v>3</v>
      </c>
      <c r="I4065" s="37">
        <f>Table1[[#This Row],[SumOfPaid]]*Table1[[#This Row],[Actuarial Factor 6/13/22]]</f>
        <v>357.88720929734637</v>
      </c>
      <c r="J4065" s="33">
        <v>2.1831709223287157</v>
      </c>
      <c r="K4065" s="180" t="s">
        <v>248</v>
      </c>
      <c r="L4065" s="180" t="s">
        <v>805</v>
      </c>
      <c r="M4065" s="181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65" s="181" t="str">
        <f>IFERROR(IF(Table1[[#This Row],[Medicare Rate in CR]]&gt;0,"Y","N"),"N")</f>
        <v>Y</v>
      </c>
      <c r="O4065" s="40">
        <f>Table1[[#This Row],[Medicare Rate in CR]]*Table1[[#This Row],[SumOfUnits]]*Table1[[#This Row],[Actuarial Factor 6/13/22]]</f>
        <v>1974.4161187356435</v>
      </c>
      <c r="P406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1974.4161187356435</v>
      </c>
      <c r="Q4065" s="40">
        <f>Table1[[#This Row],[Trended Medicare Pricing for all RHCs]]-Table1[[#This Row],[SumOfSFY23 Estimated Payment 6/13/2022]]</f>
        <v>1616.5289094382972</v>
      </c>
      <c r="R4065" s="181">
        <f>Table1[[#This Row],[SumOfUnits]]*Table1[[#This Row],[Actuarial Factor 6/13/22]]</f>
        <v>6.5495127669861475</v>
      </c>
    </row>
    <row r="4066" spans="1:18" x14ac:dyDescent="0.2">
      <c r="A4066" s="179" t="s">
        <v>169</v>
      </c>
      <c r="B4066" s="179" t="s">
        <v>697</v>
      </c>
      <c r="C4066" s="179" t="s">
        <v>413</v>
      </c>
      <c r="D4066" s="179" t="s">
        <v>184</v>
      </c>
      <c r="E4066" s="179" t="s">
        <v>787</v>
      </c>
      <c r="F4066" s="37">
        <v>333.94</v>
      </c>
      <c r="G4066" s="179">
        <v>2</v>
      </c>
      <c r="H4066" s="179">
        <v>2</v>
      </c>
      <c r="I4066" s="37">
        <f>Table1[[#This Row],[SumOfPaid]]*Table1[[#This Row],[Actuarial Factor 6/13/22]]</f>
        <v>423.30892814472998</v>
      </c>
      <c r="J4066" s="33">
        <v>1.2676197165500689</v>
      </c>
      <c r="K4066" s="180" t="s">
        <v>248</v>
      </c>
      <c r="L4066" s="180" t="s">
        <v>805</v>
      </c>
      <c r="M4066" s="181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66" s="181" t="str">
        <f>IFERROR(IF(Table1[[#This Row],[Medicare Rate in CR]]&gt;0,"Y","N"),"N")</f>
        <v>Y</v>
      </c>
      <c r="O4066" s="40">
        <f>Table1[[#This Row],[Medicare Rate in CR]]*Table1[[#This Row],[SumOfUnits]]*Table1[[#This Row],[Actuarial Factor 6/13/22]]</f>
        <v>764.27327950236747</v>
      </c>
      <c r="P406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764.27327950236747</v>
      </c>
      <c r="Q4066" s="40">
        <f>Table1[[#This Row],[Trended Medicare Pricing for all RHCs]]-Table1[[#This Row],[SumOfSFY23 Estimated Payment 6/13/2022]]</f>
        <v>340.9643513576375</v>
      </c>
      <c r="R4066" s="181">
        <f>Table1[[#This Row],[SumOfUnits]]*Table1[[#This Row],[Actuarial Factor 6/13/22]]</f>
        <v>2.5352394331001378</v>
      </c>
    </row>
    <row r="4067" spans="1:18" x14ac:dyDescent="0.2">
      <c r="A4067" s="179" t="s">
        <v>169</v>
      </c>
      <c r="B4067" s="179" t="s">
        <v>697</v>
      </c>
      <c r="C4067" s="179" t="s">
        <v>381</v>
      </c>
      <c r="D4067" s="179" t="s">
        <v>184</v>
      </c>
      <c r="E4067" s="179" t="s">
        <v>790</v>
      </c>
      <c r="F4067" s="37">
        <v>169.47</v>
      </c>
      <c r="G4067" s="179">
        <v>1</v>
      </c>
      <c r="H4067" s="179">
        <v>1</v>
      </c>
      <c r="I4067" s="37">
        <f>Table1[[#This Row],[SumOfPaid]]*Table1[[#This Row],[Actuarial Factor 6/13/22]]</f>
        <v>347.08672726718709</v>
      </c>
      <c r="J4067" s="33">
        <v>2.048071795994495</v>
      </c>
      <c r="K4067" s="180" t="s">
        <v>248</v>
      </c>
      <c r="L4067" s="180" t="s">
        <v>805</v>
      </c>
      <c r="M4067" s="181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67" s="181" t="str">
        <f>IFERROR(IF(Table1[[#This Row],[Medicare Rate in CR]]&gt;0,"Y","N"),"N")</f>
        <v>Y</v>
      </c>
      <c r="O4067" s="40">
        <f>Table1[[#This Row],[Medicare Rate in CR]]*Table1[[#This Row],[SumOfUnits]]*Table1[[#This Row],[Actuarial Factor 6/13/22]]</f>
        <v>617.41172362050042</v>
      </c>
      <c r="P406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617.41172362050042</v>
      </c>
      <c r="Q4067" s="40">
        <f>Table1[[#This Row],[Trended Medicare Pricing for all RHCs]]-Table1[[#This Row],[SumOfSFY23 Estimated Payment 6/13/2022]]</f>
        <v>270.32499635331334</v>
      </c>
      <c r="R4067" s="181">
        <f>Table1[[#This Row],[SumOfUnits]]*Table1[[#This Row],[Actuarial Factor 6/13/22]]</f>
        <v>2.048071795994495</v>
      </c>
    </row>
    <row r="4068" spans="1:18" x14ac:dyDescent="0.2">
      <c r="A4068" s="179" t="s">
        <v>169</v>
      </c>
      <c r="B4068" s="179" t="s">
        <v>697</v>
      </c>
      <c r="C4068" s="179" t="s">
        <v>364</v>
      </c>
      <c r="D4068" s="179" t="s">
        <v>184</v>
      </c>
      <c r="E4068" s="179" t="s">
        <v>786</v>
      </c>
      <c r="F4068" s="37">
        <v>169.47</v>
      </c>
      <c r="G4068" s="179">
        <v>1</v>
      </c>
      <c r="H4068" s="179">
        <v>1</v>
      </c>
      <c r="I4068" s="37">
        <f>Table1[[#This Row],[SumOfPaid]]*Table1[[#This Row],[Actuarial Factor 6/13/22]]</f>
        <v>239.57577494526393</v>
      </c>
      <c r="J4068" s="33">
        <v>1.4136766091064137</v>
      </c>
      <c r="K4068" s="180" t="s">
        <v>248</v>
      </c>
      <c r="L4068" s="180" t="s">
        <v>805</v>
      </c>
      <c r="M4068" s="181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68" s="181" t="str">
        <f>IFERROR(IF(Table1[[#This Row],[Medicare Rate in CR]]&gt;0,"Y","N"),"N")</f>
        <v>Y</v>
      </c>
      <c r="O4068" s="40">
        <f>Table1[[#This Row],[Medicare Rate in CR]]*Table1[[#This Row],[SumOfUnits]]*Table1[[#This Row],[Actuarial Factor 6/13/22]]</f>
        <v>426.16695058121945</v>
      </c>
      <c r="P406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426.16695058121945</v>
      </c>
      <c r="Q4068" s="40">
        <f>Table1[[#This Row],[Trended Medicare Pricing for all RHCs]]-Table1[[#This Row],[SumOfSFY23 Estimated Payment 6/13/2022]]</f>
        <v>186.59117563595552</v>
      </c>
      <c r="R4068" s="181">
        <f>Table1[[#This Row],[SumOfUnits]]*Table1[[#This Row],[Actuarial Factor 6/13/22]]</f>
        <v>1.4136766091064137</v>
      </c>
    </row>
    <row r="4069" spans="1:18" x14ac:dyDescent="0.2">
      <c r="A4069" s="179" t="s">
        <v>169</v>
      </c>
      <c r="B4069" s="179" t="s">
        <v>697</v>
      </c>
      <c r="C4069" s="179" t="s">
        <v>249</v>
      </c>
      <c r="D4069" s="179" t="s">
        <v>184</v>
      </c>
      <c r="E4069" s="179" t="s">
        <v>792</v>
      </c>
      <c r="F4069" s="37">
        <v>1544.5500000000002</v>
      </c>
      <c r="G4069" s="179">
        <v>9</v>
      </c>
      <c r="H4069" s="179">
        <v>9</v>
      </c>
      <c r="I4069" s="37">
        <f>Table1[[#This Row],[SumOfPaid]]*Table1[[#This Row],[Actuarial Factor 6/13/22]]</f>
        <v>2348.8359680668104</v>
      </c>
      <c r="J4069" s="33">
        <v>1.5207251096220973</v>
      </c>
      <c r="K4069" s="180" t="s">
        <v>248</v>
      </c>
      <c r="L4069" s="180" t="s">
        <v>805</v>
      </c>
      <c r="M4069" s="181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69" s="181" t="str">
        <f>IFERROR(IF(Table1[[#This Row],[Medicare Rate in CR]]&gt;0,"Y","N"),"N")</f>
        <v>Y</v>
      </c>
      <c r="O4069" s="40">
        <f>Table1[[#This Row],[Medicare Rate in CR]]*Table1[[#This Row],[SumOfUnits]]*Table1[[#This Row],[Actuarial Factor 6/13/22]]</f>
        <v>4125.940123920097</v>
      </c>
      <c r="P406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4125.940123920097</v>
      </c>
      <c r="Q4069" s="40">
        <f>Table1[[#This Row],[Trended Medicare Pricing for all RHCs]]-Table1[[#This Row],[SumOfSFY23 Estimated Payment 6/13/2022]]</f>
        <v>1777.1041558532866</v>
      </c>
      <c r="R4069" s="181">
        <f>Table1[[#This Row],[SumOfUnits]]*Table1[[#This Row],[Actuarial Factor 6/13/22]]</f>
        <v>13.686525986598875</v>
      </c>
    </row>
    <row r="4070" spans="1:18" x14ac:dyDescent="0.2">
      <c r="A4070" s="179" t="s">
        <v>169</v>
      </c>
      <c r="B4070" s="179" t="s">
        <v>697</v>
      </c>
      <c r="C4070" s="179" t="s">
        <v>249</v>
      </c>
      <c r="D4070" s="179" t="s">
        <v>184</v>
      </c>
      <c r="E4070" s="179" t="s">
        <v>786</v>
      </c>
      <c r="F4070" s="37">
        <v>17486.25</v>
      </c>
      <c r="G4070" s="179">
        <v>103</v>
      </c>
      <c r="H4070" s="179">
        <v>103</v>
      </c>
      <c r="I4070" s="37">
        <f>Table1[[#This Row],[SumOfPaid]]*Table1[[#This Row],[Actuarial Factor 6/13/22]]</f>
        <v>26617.184663773132</v>
      </c>
      <c r="J4070" s="33">
        <v>1.5221779777695694</v>
      </c>
      <c r="K4070" s="180" t="s">
        <v>248</v>
      </c>
      <c r="L4070" s="180" t="s">
        <v>805</v>
      </c>
      <c r="M4070" s="181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70" s="181" t="str">
        <f>IFERROR(IF(Table1[[#This Row],[Medicare Rate in CR]]&gt;0,"Y","N"),"N")</f>
        <v>Y</v>
      </c>
      <c r="O4070" s="40">
        <f>Table1[[#This Row],[Medicare Rate in CR]]*Table1[[#This Row],[SumOfUnits]]*Table1[[#This Row],[Actuarial Factor 6/13/22]]</f>
        <v>47264.204637376679</v>
      </c>
      <c r="P407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47264.204637376679</v>
      </c>
      <c r="Q4070" s="40">
        <f>Table1[[#This Row],[Trended Medicare Pricing for all RHCs]]-Table1[[#This Row],[SumOfSFY23 Estimated Payment 6/13/2022]]</f>
        <v>20647.019973603547</v>
      </c>
      <c r="R4070" s="181">
        <f>Table1[[#This Row],[SumOfUnits]]*Table1[[#This Row],[Actuarial Factor 6/13/22]]</f>
        <v>156.78433171026566</v>
      </c>
    </row>
    <row r="4071" spans="1:18" x14ac:dyDescent="0.2">
      <c r="A4071" s="179" t="s">
        <v>169</v>
      </c>
      <c r="B4071" s="179" t="s">
        <v>697</v>
      </c>
      <c r="C4071" s="179" t="s">
        <v>249</v>
      </c>
      <c r="D4071" s="179" t="s">
        <v>184</v>
      </c>
      <c r="E4071" s="179" t="s">
        <v>790</v>
      </c>
      <c r="F4071" s="37">
        <v>9351.2699999999986</v>
      </c>
      <c r="G4071" s="179">
        <v>55</v>
      </c>
      <c r="H4071" s="179">
        <v>55</v>
      </c>
      <c r="I4071" s="37">
        <f>Table1[[#This Row],[SumOfPaid]]*Table1[[#This Row],[Actuarial Factor 6/13/22]]</f>
        <v>20920.2444082654</v>
      </c>
      <c r="J4071" s="33">
        <v>2.2371554246926251</v>
      </c>
      <c r="K4071" s="180" t="s">
        <v>248</v>
      </c>
      <c r="L4071" s="180" t="s">
        <v>805</v>
      </c>
      <c r="M4071" s="181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71" s="181" t="str">
        <f>IFERROR(IF(Table1[[#This Row],[Medicare Rate in CR]]&gt;0,"Y","N"),"N")</f>
        <v>Y</v>
      </c>
      <c r="O4071" s="40">
        <f>Table1[[#This Row],[Medicare Rate in CR]]*Table1[[#This Row],[SumOfUnits]]*Table1[[#This Row],[Actuarial Factor 6/13/22]]</f>
        <v>37092.708088031133</v>
      </c>
      <c r="P407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37092.708088031133</v>
      </c>
      <c r="Q4071" s="40">
        <f>Table1[[#This Row],[Trended Medicare Pricing for all RHCs]]-Table1[[#This Row],[SumOfSFY23 Estimated Payment 6/13/2022]]</f>
        <v>16172.463679765733</v>
      </c>
      <c r="R4071" s="181">
        <f>Table1[[#This Row],[SumOfUnits]]*Table1[[#This Row],[Actuarial Factor 6/13/22]]</f>
        <v>123.04354835809438</v>
      </c>
    </row>
    <row r="4072" spans="1:18" x14ac:dyDescent="0.2">
      <c r="A4072" s="179" t="s">
        <v>169</v>
      </c>
      <c r="B4072" s="179" t="s">
        <v>697</v>
      </c>
      <c r="C4072" s="179" t="s">
        <v>249</v>
      </c>
      <c r="D4072" s="179" t="s">
        <v>184</v>
      </c>
      <c r="E4072" s="179" t="s">
        <v>789</v>
      </c>
      <c r="F4072" s="37">
        <v>29393.659999999974</v>
      </c>
      <c r="G4072" s="179">
        <v>175</v>
      </c>
      <c r="H4072" s="179">
        <v>175</v>
      </c>
      <c r="I4072" s="37">
        <f>Table1[[#This Row],[SumOfPaid]]*Table1[[#This Row],[Actuarial Factor 6/13/22]]</f>
        <v>45618.172298287471</v>
      </c>
      <c r="J4072" s="33">
        <v>1.551973190759079</v>
      </c>
      <c r="K4072" s="180" t="s">
        <v>248</v>
      </c>
      <c r="L4072" s="180" t="s">
        <v>805</v>
      </c>
      <c r="M4072" s="181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72" s="181" t="str">
        <f>IFERROR(IF(Table1[[#This Row],[Medicare Rate in CR]]&gt;0,"Y","N"),"N")</f>
        <v>Y</v>
      </c>
      <c r="O4072" s="40">
        <f>Table1[[#This Row],[Medicare Rate in CR]]*Table1[[#This Row],[SumOfUnits]]*Table1[[#This Row],[Actuarial Factor 6/13/22]]</f>
        <v>81875.121665090599</v>
      </c>
      <c r="P407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81875.121665090599</v>
      </c>
      <c r="Q4072" s="40">
        <f>Table1[[#This Row],[Trended Medicare Pricing for all RHCs]]-Table1[[#This Row],[SumOfSFY23 Estimated Payment 6/13/2022]]</f>
        <v>36256.949366803128</v>
      </c>
      <c r="R4072" s="181">
        <f>Table1[[#This Row],[SumOfUnits]]*Table1[[#This Row],[Actuarial Factor 6/13/22]]</f>
        <v>271.59530838283882</v>
      </c>
    </row>
    <row r="4073" spans="1:18" x14ac:dyDescent="0.2">
      <c r="A4073" s="179" t="s">
        <v>169</v>
      </c>
      <c r="B4073" s="179" t="s">
        <v>697</v>
      </c>
      <c r="C4073" s="179" t="s">
        <v>249</v>
      </c>
      <c r="D4073" s="179" t="s">
        <v>184</v>
      </c>
      <c r="E4073" s="179" t="s">
        <v>791</v>
      </c>
      <c r="F4073" s="37">
        <v>1023.26</v>
      </c>
      <c r="G4073" s="179">
        <v>6</v>
      </c>
      <c r="H4073" s="179">
        <v>6</v>
      </c>
      <c r="I4073" s="37">
        <f>Table1[[#This Row],[SumOfPaid]]*Table1[[#This Row],[Actuarial Factor 6/13/22]]</f>
        <v>1695.1023005234108</v>
      </c>
      <c r="J4073" s="33">
        <v>1.6565704713595868</v>
      </c>
      <c r="K4073" s="180" t="s">
        <v>248</v>
      </c>
      <c r="L4073" s="180" t="s">
        <v>805</v>
      </c>
      <c r="M4073" s="181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73" s="181" t="str">
        <f>IFERROR(IF(Table1[[#This Row],[Medicare Rate in CR]]&gt;0,"Y","N"),"N")</f>
        <v>Y</v>
      </c>
      <c r="O4073" s="40">
        <f>Table1[[#This Row],[Medicare Rate in CR]]*Table1[[#This Row],[SumOfUnits]]*Table1[[#This Row],[Actuarial Factor 6/13/22]]</f>
        <v>2996.338405776366</v>
      </c>
      <c r="P407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2996.338405776366</v>
      </c>
      <c r="Q4073" s="40">
        <f>Table1[[#This Row],[Trended Medicare Pricing for all RHCs]]-Table1[[#This Row],[SumOfSFY23 Estimated Payment 6/13/2022]]</f>
        <v>1301.2361052529552</v>
      </c>
      <c r="R4073" s="181">
        <f>Table1[[#This Row],[SumOfUnits]]*Table1[[#This Row],[Actuarial Factor 6/13/22]]</f>
        <v>9.9394228281575216</v>
      </c>
    </row>
    <row r="4074" spans="1:18" x14ac:dyDescent="0.2">
      <c r="A4074" s="179" t="s">
        <v>169</v>
      </c>
      <c r="B4074" s="179" t="s">
        <v>697</v>
      </c>
      <c r="C4074" s="179" t="s">
        <v>249</v>
      </c>
      <c r="D4074" s="179" t="s">
        <v>184</v>
      </c>
      <c r="E4074" s="179" t="s">
        <v>788</v>
      </c>
      <c r="F4074" s="37">
        <v>2043.3</v>
      </c>
      <c r="G4074" s="179">
        <v>12</v>
      </c>
      <c r="H4074" s="179">
        <v>12</v>
      </c>
      <c r="I4074" s="37">
        <f>Table1[[#This Row],[SumOfPaid]]*Table1[[#This Row],[Actuarial Factor 6/13/22]]</f>
        <v>4115.860926163984</v>
      </c>
      <c r="J4074" s="33">
        <v>2.0143204258620782</v>
      </c>
      <c r="K4074" s="180" t="s">
        <v>248</v>
      </c>
      <c r="L4074" s="180" t="s">
        <v>805</v>
      </c>
      <c r="M4074" s="181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74" s="181" t="str">
        <f>IFERROR(IF(Table1[[#This Row],[Medicare Rate in CR]]&gt;0,"Y","N"),"N")</f>
        <v>Y</v>
      </c>
      <c r="O4074" s="40">
        <f>Table1[[#This Row],[Medicare Rate in CR]]*Table1[[#This Row],[SumOfUnits]]*Table1[[#This Row],[Actuarial Factor 6/13/22]]</f>
        <v>7286.8444269645843</v>
      </c>
      <c r="P407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7286.8444269645843</v>
      </c>
      <c r="Q4074" s="40">
        <f>Table1[[#This Row],[Trended Medicare Pricing for all RHCs]]-Table1[[#This Row],[SumOfSFY23 Estimated Payment 6/13/2022]]</f>
        <v>3170.9835008006003</v>
      </c>
      <c r="R4074" s="181">
        <f>Table1[[#This Row],[SumOfUnits]]*Table1[[#This Row],[Actuarial Factor 6/13/22]]</f>
        <v>24.17184511034494</v>
      </c>
    </row>
    <row r="4075" spans="1:18" x14ac:dyDescent="0.2">
      <c r="A4075" s="179" t="s">
        <v>169</v>
      </c>
      <c r="B4075" s="179" t="s">
        <v>697</v>
      </c>
      <c r="C4075" s="179" t="s">
        <v>249</v>
      </c>
      <c r="D4075" s="179" t="s">
        <v>184</v>
      </c>
      <c r="E4075" s="179" t="s">
        <v>787</v>
      </c>
      <c r="F4075" s="37">
        <v>3916.0699999999997</v>
      </c>
      <c r="G4075" s="179">
        <v>23</v>
      </c>
      <c r="H4075" s="179">
        <v>23</v>
      </c>
      <c r="I4075" s="37">
        <f>Table1[[#This Row],[SumOfPaid]]*Table1[[#This Row],[Actuarial Factor 6/13/22]]</f>
        <v>4893.6229930111758</v>
      </c>
      <c r="J4075" s="33">
        <v>1.2496260263506975</v>
      </c>
      <c r="K4075" s="180" t="s">
        <v>248</v>
      </c>
      <c r="L4075" s="180" t="s">
        <v>805</v>
      </c>
      <c r="M4075" s="181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75" s="181" t="str">
        <f>IFERROR(IF(Table1[[#This Row],[Medicare Rate in CR]]&gt;0,"Y","N"),"N")</f>
        <v>Y</v>
      </c>
      <c r="O4075" s="40">
        <f>Table1[[#This Row],[Medicare Rate in CR]]*Table1[[#This Row],[SumOfUnits]]*Table1[[#This Row],[Actuarial Factor 6/13/22]]</f>
        <v>8664.3820237846685</v>
      </c>
      <c r="P407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8664.3820237846685</v>
      </c>
      <c r="Q4075" s="40">
        <f>Table1[[#This Row],[Trended Medicare Pricing for all RHCs]]-Table1[[#This Row],[SumOfSFY23 Estimated Payment 6/13/2022]]</f>
        <v>3770.7590307734927</v>
      </c>
      <c r="R4075" s="181">
        <f>Table1[[#This Row],[SumOfUnits]]*Table1[[#This Row],[Actuarial Factor 6/13/22]]</f>
        <v>28.741398606066042</v>
      </c>
    </row>
    <row r="4076" spans="1:18" x14ac:dyDescent="0.2">
      <c r="A4076" s="179" t="s">
        <v>169</v>
      </c>
      <c r="B4076" s="179" t="s">
        <v>697</v>
      </c>
      <c r="C4076" s="179" t="s">
        <v>249</v>
      </c>
      <c r="D4076" s="179" t="s">
        <v>2</v>
      </c>
      <c r="E4076" s="179" t="s">
        <v>798</v>
      </c>
      <c r="F4076" s="37">
        <v>166.97</v>
      </c>
      <c r="G4076" s="179">
        <v>1</v>
      </c>
      <c r="H4076" s="179">
        <v>1</v>
      </c>
      <c r="I4076" s="37">
        <f>Table1[[#This Row],[SumOfPaid]]*Table1[[#This Row],[Actuarial Factor 6/13/22]]</f>
        <v>242.1558933550204</v>
      </c>
      <c r="J4076" s="33">
        <v>1.4502958217345654</v>
      </c>
      <c r="K4076" s="180" t="s">
        <v>248</v>
      </c>
      <c r="L4076" s="180" t="s">
        <v>805</v>
      </c>
      <c r="M4076" s="181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76" s="181" t="str">
        <f>IFERROR(IF(Table1[[#This Row],[Medicare Rate in CR]]&gt;0,"Y","N"),"N")</f>
        <v>Y</v>
      </c>
      <c r="O4076" s="40">
        <f>Table1[[#This Row],[Medicare Rate in CR]]*Table1[[#This Row],[SumOfUnits]]*Table1[[#This Row],[Actuarial Factor 6/13/22]]</f>
        <v>437.20617842010205</v>
      </c>
      <c r="P407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437.20617842010205</v>
      </c>
      <c r="Q4076" s="40">
        <f>Table1[[#This Row],[Trended Medicare Pricing for all RHCs]]-Table1[[#This Row],[SumOfSFY23 Estimated Payment 6/13/2022]]</f>
        <v>195.05028506508165</v>
      </c>
      <c r="R4076" s="181">
        <f>Table1[[#This Row],[SumOfUnits]]*Table1[[#This Row],[Actuarial Factor 6/13/22]]</f>
        <v>1.4502958217345654</v>
      </c>
    </row>
    <row r="4077" spans="1:18" x14ac:dyDescent="0.2">
      <c r="A4077" s="179" t="s">
        <v>169</v>
      </c>
      <c r="B4077" s="179" t="s">
        <v>697</v>
      </c>
      <c r="C4077" s="179" t="s">
        <v>249</v>
      </c>
      <c r="D4077" s="179" t="s">
        <v>2</v>
      </c>
      <c r="E4077" s="179" t="s">
        <v>799</v>
      </c>
      <c r="F4077" s="37">
        <v>6275.43</v>
      </c>
      <c r="G4077" s="179">
        <v>37</v>
      </c>
      <c r="H4077" s="179">
        <v>37</v>
      </c>
      <c r="I4077" s="37">
        <f>Table1[[#This Row],[SumOfPaid]]*Table1[[#This Row],[Actuarial Factor 6/13/22]]</f>
        <v>7141.4127235658771</v>
      </c>
      <c r="J4077" s="33">
        <v>1.1379957586278353</v>
      </c>
      <c r="K4077" s="180" t="s">
        <v>248</v>
      </c>
      <c r="L4077" s="180" t="s">
        <v>805</v>
      </c>
      <c r="M4077" s="181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77" s="181" t="str">
        <f>IFERROR(IF(Table1[[#This Row],[Medicare Rate in CR]]&gt;0,"Y","N"),"N")</f>
        <v>Y</v>
      </c>
      <c r="O4077" s="40">
        <f>Table1[[#This Row],[Medicare Rate in CR]]*Table1[[#This Row],[SumOfUnits]]*Table1[[#This Row],[Actuarial Factor 6/13/22]]</f>
        <v>12693.227451650046</v>
      </c>
      <c r="P407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12693.227451650046</v>
      </c>
      <c r="Q4077" s="40">
        <f>Table1[[#This Row],[Trended Medicare Pricing for all RHCs]]-Table1[[#This Row],[SumOfSFY23 Estimated Payment 6/13/2022]]</f>
        <v>5551.8147280841686</v>
      </c>
      <c r="R4077" s="181">
        <f>Table1[[#This Row],[SumOfUnits]]*Table1[[#This Row],[Actuarial Factor 6/13/22]]</f>
        <v>42.105843069229905</v>
      </c>
    </row>
    <row r="4078" spans="1:18" x14ac:dyDescent="0.2">
      <c r="A4078" s="179" t="s">
        <v>169</v>
      </c>
      <c r="B4078" s="179" t="s">
        <v>697</v>
      </c>
      <c r="C4078" s="179" t="s">
        <v>249</v>
      </c>
      <c r="D4078" s="179" t="s">
        <v>185</v>
      </c>
      <c r="E4078" s="179" t="s">
        <v>794</v>
      </c>
      <c r="F4078" s="37">
        <v>169.47</v>
      </c>
      <c r="G4078" s="179">
        <v>1</v>
      </c>
      <c r="H4078" s="179">
        <v>1</v>
      </c>
      <c r="I4078" s="37">
        <f>Table1[[#This Row],[SumOfPaid]]*Table1[[#This Row],[Actuarial Factor 6/13/22]]</f>
        <v>184.6523690234867</v>
      </c>
      <c r="J4078" s="33">
        <v>1.0895873548326354</v>
      </c>
      <c r="K4078" s="180" t="s">
        <v>248</v>
      </c>
      <c r="L4078" s="180" t="s">
        <v>805</v>
      </c>
      <c r="M4078" s="181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78" s="181" t="str">
        <f>IFERROR(IF(Table1[[#This Row],[Medicare Rate in CR]]&gt;0,"Y","N"),"N")</f>
        <v>Y</v>
      </c>
      <c r="O4078" s="40">
        <f>Table1[[#This Row],[Medicare Rate in CR]]*Table1[[#This Row],[SumOfUnits]]*Table1[[#This Row],[Actuarial Factor 6/13/22]]</f>
        <v>328.46700398784623</v>
      </c>
      <c r="P407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328.46700398784623</v>
      </c>
      <c r="Q4078" s="40">
        <f>Table1[[#This Row],[Trended Medicare Pricing for all RHCs]]-Table1[[#This Row],[SumOfSFY23 Estimated Payment 6/13/2022]]</f>
        <v>143.81463496435953</v>
      </c>
      <c r="R4078" s="181">
        <f>Table1[[#This Row],[SumOfUnits]]*Table1[[#This Row],[Actuarial Factor 6/13/22]]</f>
        <v>1.0895873548326354</v>
      </c>
    </row>
    <row r="4079" spans="1:18" x14ac:dyDescent="0.2">
      <c r="A4079" s="179" t="s">
        <v>169</v>
      </c>
      <c r="B4079" s="179" t="s">
        <v>697</v>
      </c>
      <c r="C4079" s="179" t="s">
        <v>249</v>
      </c>
      <c r="D4079" s="179" t="s">
        <v>185</v>
      </c>
      <c r="E4079" s="179" t="s">
        <v>797</v>
      </c>
      <c r="F4079" s="37">
        <v>667.88</v>
      </c>
      <c r="G4079" s="179">
        <v>4</v>
      </c>
      <c r="H4079" s="179">
        <v>4</v>
      </c>
      <c r="I4079" s="37">
        <f>Table1[[#This Row],[SumOfPaid]]*Table1[[#This Row],[Actuarial Factor 6/13/22]]</f>
        <v>728.24781756137088</v>
      </c>
      <c r="J4079" s="33">
        <v>1.0903872215987467</v>
      </c>
      <c r="K4079" s="180" t="s">
        <v>248</v>
      </c>
      <c r="L4079" s="180" t="s">
        <v>805</v>
      </c>
      <c r="M4079" s="181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79" s="181" t="str">
        <f>IFERROR(IF(Table1[[#This Row],[Medicare Rate in CR]]&gt;0,"Y","N"),"N")</f>
        <v>Y</v>
      </c>
      <c r="O4079" s="40">
        <f>Table1[[#This Row],[Medicare Rate in CR]]*Table1[[#This Row],[SumOfUnits]]*Table1[[#This Row],[Actuarial Factor 6/13/22]]</f>
        <v>1314.8325272926327</v>
      </c>
      <c r="P407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1314.8325272926327</v>
      </c>
      <c r="Q4079" s="40">
        <f>Table1[[#This Row],[Trended Medicare Pricing for all RHCs]]-Table1[[#This Row],[SumOfSFY23 Estimated Payment 6/13/2022]]</f>
        <v>586.5847097312618</v>
      </c>
      <c r="R4079" s="181">
        <f>Table1[[#This Row],[SumOfUnits]]*Table1[[#This Row],[Actuarial Factor 6/13/22]]</f>
        <v>4.3615488863949867</v>
      </c>
    </row>
    <row r="4080" spans="1:18" x14ac:dyDescent="0.2">
      <c r="A4080" s="179" t="s">
        <v>169</v>
      </c>
      <c r="B4080" s="179" t="s">
        <v>697</v>
      </c>
      <c r="C4080" s="179" t="s">
        <v>249</v>
      </c>
      <c r="D4080" s="179" t="s">
        <v>185</v>
      </c>
      <c r="E4080" s="179" t="s">
        <v>795</v>
      </c>
      <c r="F4080" s="37">
        <v>4602.17</v>
      </c>
      <c r="G4080" s="179">
        <v>27</v>
      </c>
      <c r="H4080" s="179">
        <v>27</v>
      </c>
      <c r="I4080" s="37">
        <f>Table1[[#This Row],[SumOfPaid]]*Table1[[#This Row],[Actuarial Factor 6/13/22]]</f>
        <v>5247.7537071611505</v>
      </c>
      <c r="J4080" s="33">
        <v>1.1402781094920766</v>
      </c>
      <c r="K4080" s="180" t="s">
        <v>248</v>
      </c>
      <c r="L4080" s="180" t="s">
        <v>805</v>
      </c>
      <c r="M4080" s="181">
        <f>IFERROR(INDEX(FreeStand_MedicareCRs!E:E,MATCH(Table1[[#This Row],[Medicare Number]],FreeStand_MedicareCRs!A:A,0)),INDEX(HospitalBased_Mdcr_Rates!G:G,MATCH(Table1[[#This Row],[Medicare Number]],HospitalBased_Mdcr_Rates!E:E,0)))</f>
        <v>301.45999999999998</v>
      </c>
      <c r="N4080" s="181" t="str">
        <f>IFERROR(IF(Table1[[#This Row],[Medicare Rate in CR]]&gt;0,"Y","N"),"N")</f>
        <v>Y</v>
      </c>
      <c r="O4080" s="40">
        <f>Table1[[#This Row],[Medicare Rate in CR]]*Table1[[#This Row],[SumOfUnits]]*Table1[[#This Row],[Actuarial Factor 6/13/22]]</f>
        <v>9281.2024499619984</v>
      </c>
      <c r="P408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9281.2024499619984</v>
      </c>
      <c r="Q4080" s="40">
        <f>Table1[[#This Row],[Trended Medicare Pricing for all RHCs]]-Table1[[#This Row],[SumOfSFY23 Estimated Payment 6/13/2022]]</f>
        <v>4033.4487428008479</v>
      </c>
      <c r="R4080" s="181">
        <f>Table1[[#This Row],[SumOfUnits]]*Table1[[#This Row],[Actuarial Factor 6/13/22]]</f>
        <v>30.787508956286068</v>
      </c>
    </row>
    <row r="4081" spans="1:18" x14ac:dyDescent="0.2">
      <c r="A4081" s="179" t="s">
        <v>170</v>
      </c>
      <c r="B4081" s="179" t="s">
        <v>628</v>
      </c>
      <c r="C4081" s="179" t="s">
        <v>413</v>
      </c>
      <c r="D4081" s="179" t="s">
        <v>184</v>
      </c>
      <c r="E4081" s="179" t="s">
        <v>786</v>
      </c>
      <c r="F4081" s="37">
        <v>526.97</v>
      </c>
      <c r="G4081" s="179">
        <v>4</v>
      </c>
      <c r="H4081" s="179">
        <v>4</v>
      </c>
      <c r="I4081" s="37">
        <f>Table1[[#This Row],[SumOfPaid]]*Table1[[#This Row],[Actuarial Factor 6/13/22]]</f>
        <v>749.03405575367378</v>
      </c>
      <c r="J4081" s="33">
        <v>1.4213979083319235</v>
      </c>
      <c r="K4081" s="180" t="s">
        <v>382</v>
      </c>
      <c r="L4081" s="180" t="s">
        <v>805</v>
      </c>
      <c r="M4081" s="181">
        <f>IFERROR(INDEX(FreeStand_MedicareCRs!E:E,MATCH(Table1[[#This Row],[Medicare Number]],FreeStand_MedicareCRs!A:A,0)),INDEX(HospitalBased_Mdcr_Rates!G:G,MATCH(Table1[[#This Row],[Medicare Number]],HospitalBased_Mdcr_Rates!E:E,0)))</f>
        <v>159.79</v>
      </c>
      <c r="N4081" s="181" t="str">
        <f>IFERROR(IF(Table1[[#This Row],[Medicare Rate in CR]]&gt;0,"Y","N"),"N")</f>
        <v>Y</v>
      </c>
      <c r="O4081" s="40">
        <f>Table1[[#This Row],[Medicare Rate in CR]]*Table1[[#This Row],[SumOfUnits]]*Table1[[#This Row],[Actuarial Factor 6/13/22]]</f>
        <v>908.50068708943218</v>
      </c>
      <c r="P408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908.50068708943218</v>
      </c>
      <c r="Q4081" s="40">
        <f>Table1[[#This Row],[Trended Medicare Pricing for all RHCs]]-Table1[[#This Row],[SumOfSFY23 Estimated Payment 6/13/2022]]</f>
        <v>159.46663133575839</v>
      </c>
      <c r="R4081" s="181">
        <f>Table1[[#This Row],[SumOfUnits]]*Table1[[#This Row],[Actuarial Factor 6/13/22]]</f>
        <v>5.6855916333276939</v>
      </c>
    </row>
    <row r="4082" spans="1:18" x14ac:dyDescent="0.2">
      <c r="A4082" s="179" t="s">
        <v>170</v>
      </c>
      <c r="B4082" s="179" t="s">
        <v>628</v>
      </c>
      <c r="C4082" s="179" t="s">
        <v>413</v>
      </c>
      <c r="D4082" s="179" t="s">
        <v>184</v>
      </c>
      <c r="E4082" s="179" t="s">
        <v>789</v>
      </c>
      <c r="F4082" s="37">
        <v>262.51</v>
      </c>
      <c r="G4082" s="179">
        <v>2</v>
      </c>
      <c r="H4082" s="179">
        <v>2</v>
      </c>
      <c r="I4082" s="37">
        <f>Table1[[#This Row],[SumOfPaid]]*Table1[[#This Row],[Actuarial Factor 6/13/22]]</f>
        <v>396.75349407082683</v>
      </c>
      <c r="J4082" s="33">
        <v>1.5113843056296021</v>
      </c>
      <c r="K4082" s="180" t="s">
        <v>382</v>
      </c>
      <c r="L4082" s="180" t="s">
        <v>805</v>
      </c>
      <c r="M4082" s="181">
        <f>IFERROR(INDEX(FreeStand_MedicareCRs!E:E,MATCH(Table1[[#This Row],[Medicare Number]],FreeStand_MedicareCRs!A:A,0)),INDEX(HospitalBased_Mdcr_Rates!G:G,MATCH(Table1[[#This Row],[Medicare Number]],HospitalBased_Mdcr_Rates!E:E,0)))</f>
        <v>159.79</v>
      </c>
      <c r="N4082" s="181" t="str">
        <f>IFERROR(IF(Table1[[#This Row],[Medicare Rate in CR]]&gt;0,"Y","N"),"N")</f>
        <v>Y</v>
      </c>
      <c r="O4082" s="40">
        <f>Table1[[#This Row],[Medicare Rate in CR]]*Table1[[#This Row],[SumOfUnits]]*Table1[[#This Row],[Actuarial Factor 6/13/22]]</f>
        <v>483.00819639310822</v>
      </c>
      <c r="P408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483.00819639310822</v>
      </c>
      <c r="Q4082" s="40">
        <f>Table1[[#This Row],[Trended Medicare Pricing for all RHCs]]-Table1[[#This Row],[SumOfSFY23 Estimated Payment 6/13/2022]]</f>
        <v>86.254702322281389</v>
      </c>
      <c r="R4082" s="181">
        <f>Table1[[#This Row],[SumOfUnits]]*Table1[[#This Row],[Actuarial Factor 6/13/22]]</f>
        <v>3.0227686112592043</v>
      </c>
    </row>
    <row r="4083" spans="1:18" x14ac:dyDescent="0.2">
      <c r="A4083" s="179" t="s">
        <v>170</v>
      </c>
      <c r="B4083" s="179" t="s">
        <v>628</v>
      </c>
      <c r="C4083" s="179" t="s">
        <v>413</v>
      </c>
      <c r="D4083" s="179" t="s">
        <v>184</v>
      </c>
      <c r="E4083" s="179" t="s">
        <v>787</v>
      </c>
      <c r="F4083" s="37">
        <v>616.91999999999996</v>
      </c>
      <c r="G4083" s="179">
        <v>5</v>
      </c>
      <c r="H4083" s="179">
        <v>5</v>
      </c>
      <c r="I4083" s="37">
        <f>Table1[[#This Row],[SumOfPaid]]*Table1[[#This Row],[Actuarial Factor 6/13/22]]</f>
        <v>782.01995553406846</v>
      </c>
      <c r="J4083" s="33">
        <v>1.2676197165500689</v>
      </c>
      <c r="K4083" s="180" t="s">
        <v>382</v>
      </c>
      <c r="L4083" s="180" t="s">
        <v>805</v>
      </c>
      <c r="M4083" s="181">
        <f>IFERROR(INDEX(FreeStand_MedicareCRs!E:E,MATCH(Table1[[#This Row],[Medicare Number]],FreeStand_MedicareCRs!A:A,0)),INDEX(HospitalBased_Mdcr_Rates!G:G,MATCH(Table1[[#This Row],[Medicare Number]],HospitalBased_Mdcr_Rates!E:E,0)))</f>
        <v>159.79</v>
      </c>
      <c r="N4083" s="181" t="str">
        <f>IFERROR(IF(Table1[[#This Row],[Medicare Rate in CR]]&gt;0,"Y","N"),"N")</f>
        <v>Y</v>
      </c>
      <c r="O4083" s="40">
        <f>Table1[[#This Row],[Medicare Rate in CR]]*Table1[[#This Row],[SumOfUnits]]*Table1[[#This Row],[Actuarial Factor 6/13/22]]</f>
        <v>1012.7647725376775</v>
      </c>
      <c r="P408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1012.7647725376775</v>
      </c>
      <c r="Q4083" s="40">
        <f>Table1[[#This Row],[Trended Medicare Pricing for all RHCs]]-Table1[[#This Row],[SumOfSFY23 Estimated Payment 6/13/2022]]</f>
        <v>230.744817003609</v>
      </c>
      <c r="R4083" s="181">
        <f>Table1[[#This Row],[SumOfUnits]]*Table1[[#This Row],[Actuarial Factor 6/13/22]]</f>
        <v>6.3380985827503444</v>
      </c>
    </row>
    <row r="4084" spans="1:18" x14ac:dyDescent="0.2">
      <c r="A4084" s="179" t="s">
        <v>170</v>
      </c>
      <c r="B4084" s="179" t="s">
        <v>628</v>
      </c>
      <c r="C4084" s="179" t="s">
        <v>381</v>
      </c>
      <c r="D4084" s="179" t="s">
        <v>184</v>
      </c>
      <c r="E4084" s="179" t="s">
        <v>792</v>
      </c>
      <c r="F4084" s="37">
        <v>396.69</v>
      </c>
      <c r="G4084" s="179">
        <v>3</v>
      </c>
      <c r="H4084" s="179">
        <v>3</v>
      </c>
      <c r="I4084" s="37">
        <f>Table1[[#This Row],[SumOfPaid]]*Table1[[#This Row],[Actuarial Factor 6/13/22]]</f>
        <v>562.87824242024112</v>
      </c>
      <c r="J4084" s="33">
        <v>1.4189373123099678</v>
      </c>
      <c r="K4084" s="180" t="s">
        <v>382</v>
      </c>
      <c r="L4084" s="180" t="s">
        <v>805</v>
      </c>
      <c r="M4084" s="181">
        <f>IFERROR(INDEX(FreeStand_MedicareCRs!E:E,MATCH(Table1[[#This Row],[Medicare Number]],FreeStand_MedicareCRs!A:A,0)),INDEX(HospitalBased_Mdcr_Rates!G:G,MATCH(Table1[[#This Row],[Medicare Number]],HospitalBased_Mdcr_Rates!E:E,0)))</f>
        <v>159.79</v>
      </c>
      <c r="N4084" s="181" t="str">
        <f>IFERROR(IF(Table1[[#This Row],[Medicare Rate in CR]]&gt;0,"Y","N"),"N")</f>
        <v>Y</v>
      </c>
      <c r="O4084" s="40">
        <f>Table1[[#This Row],[Medicare Rate in CR]]*Table1[[#This Row],[SumOfUnits]]*Table1[[#This Row],[Actuarial Factor 6/13/22]]</f>
        <v>680.19597940202925</v>
      </c>
      <c r="P408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680.19597940202925</v>
      </c>
      <c r="Q4084" s="40">
        <f>Table1[[#This Row],[Trended Medicare Pricing for all RHCs]]-Table1[[#This Row],[SumOfSFY23 Estimated Payment 6/13/2022]]</f>
        <v>117.31773698178813</v>
      </c>
      <c r="R4084" s="181">
        <f>Table1[[#This Row],[SumOfUnits]]*Table1[[#This Row],[Actuarial Factor 6/13/22]]</f>
        <v>4.2568119369299033</v>
      </c>
    </row>
    <row r="4085" spans="1:18" x14ac:dyDescent="0.2">
      <c r="A4085" s="179" t="s">
        <v>170</v>
      </c>
      <c r="B4085" s="179" t="s">
        <v>628</v>
      </c>
      <c r="C4085" s="179" t="s">
        <v>381</v>
      </c>
      <c r="D4085" s="179" t="s">
        <v>184</v>
      </c>
      <c r="E4085" s="179" t="s">
        <v>786</v>
      </c>
      <c r="F4085" s="37">
        <v>5281.4000000000005</v>
      </c>
      <c r="G4085" s="179">
        <v>40</v>
      </c>
      <c r="H4085" s="179">
        <v>40</v>
      </c>
      <c r="I4085" s="37">
        <f>Table1[[#This Row],[SumOfPaid]]*Table1[[#This Row],[Actuarial Factor 6/13/22]]</f>
        <v>7172.3095101167701</v>
      </c>
      <c r="J4085" s="33">
        <v>1.3580318684660828</v>
      </c>
      <c r="K4085" s="180" t="s">
        <v>382</v>
      </c>
      <c r="L4085" s="180" t="s">
        <v>805</v>
      </c>
      <c r="M4085" s="181">
        <f>IFERROR(INDEX(FreeStand_MedicareCRs!E:E,MATCH(Table1[[#This Row],[Medicare Number]],FreeStand_MedicareCRs!A:A,0)),INDEX(HospitalBased_Mdcr_Rates!G:G,MATCH(Table1[[#This Row],[Medicare Number]],HospitalBased_Mdcr_Rates!E:E,0)))</f>
        <v>159.79</v>
      </c>
      <c r="N4085" s="181" t="str">
        <f>IFERROR(IF(Table1[[#This Row],[Medicare Rate in CR]]&gt;0,"Y","N"),"N")</f>
        <v>Y</v>
      </c>
      <c r="O4085" s="40">
        <f>Table1[[#This Row],[Medicare Rate in CR]]*Table1[[#This Row],[SumOfUnits]]*Table1[[#This Row],[Actuarial Factor 6/13/22]]</f>
        <v>8679.9964904878143</v>
      </c>
      <c r="P408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8679.9964904878143</v>
      </c>
      <c r="Q4085" s="40">
        <f>Table1[[#This Row],[Trended Medicare Pricing for all RHCs]]-Table1[[#This Row],[SumOfSFY23 Estimated Payment 6/13/2022]]</f>
        <v>1507.6869803710442</v>
      </c>
      <c r="R4085" s="181">
        <f>Table1[[#This Row],[SumOfUnits]]*Table1[[#This Row],[Actuarial Factor 6/13/22]]</f>
        <v>54.321274738643311</v>
      </c>
    </row>
    <row r="4086" spans="1:18" x14ac:dyDescent="0.2">
      <c r="A4086" s="179" t="s">
        <v>170</v>
      </c>
      <c r="B4086" s="179" t="s">
        <v>628</v>
      </c>
      <c r="C4086" s="179" t="s">
        <v>381</v>
      </c>
      <c r="D4086" s="179" t="s">
        <v>184</v>
      </c>
      <c r="E4086" s="179" t="s">
        <v>790</v>
      </c>
      <c r="F4086" s="37">
        <v>657.25</v>
      </c>
      <c r="G4086" s="179">
        <v>5</v>
      </c>
      <c r="H4086" s="179">
        <v>5</v>
      </c>
      <c r="I4086" s="37">
        <f>Table1[[#This Row],[SumOfPaid]]*Table1[[#This Row],[Actuarial Factor 6/13/22]]</f>
        <v>1346.0951879173817</v>
      </c>
      <c r="J4086" s="33">
        <v>2.048071795994495</v>
      </c>
      <c r="K4086" s="180" t="s">
        <v>382</v>
      </c>
      <c r="L4086" s="180" t="s">
        <v>805</v>
      </c>
      <c r="M4086" s="181">
        <f>IFERROR(INDEX(FreeStand_MedicareCRs!E:E,MATCH(Table1[[#This Row],[Medicare Number]],FreeStand_MedicareCRs!A:A,0)),INDEX(HospitalBased_Mdcr_Rates!G:G,MATCH(Table1[[#This Row],[Medicare Number]],HospitalBased_Mdcr_Rates!E:E,0)))</f>
        <v>159.79</v>
      </c>
      <c r="N4086" s="181" t="str">
        <f>IFERROR(IF(Table1[[#This Row],[Medicare Rate in CR]]&gt;0,"Y","N"),"N")</f>
        <v>Y</v>
      </c>
      <c r="O4086" s="40">
        <f>Table1[[#This Row],[Medicare Rate in CR]]*Table1[[#This Row],[SumOfUnits]]*Table1[[#This Row],[Actuarial Factor 6/13/22]]</f>
        <v>1636.3069614098017</v>
      </c>
      <c r="P408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1636.3069614098017</v>
      </c>
      <c r="Q4086" s="40">
        <f>Table1[[#This Row],[Trended Medicare Pricing for all RHCs]]-Table1[[#This Row],[SumOfSFY23 Estimated Payment 6/13/2022]]</f>
        <v>290.21177349241998</v>
      </c>
      <c r="R4086" s="181">
        <f>Table1[[#This Row],[SumOfUnits]]*Table1[[#This Row],[Actuarial Factor 6/13/22]]</f>
        <v>10.240358979972475</v>
      </c>
    </row>
    <row r="4087" spans="1:18" x14ac:dyDescent="0.2">
      <c r="A4087" s="179" t="s">
        <v>170</v>
      </c>
      <c r="B4087" s="179" t="s">
        <v>628</v>
      </c>
      <c r="C4087" s="179" t="s">
        <v>381</v>
      </c>
      <c r="D4087" s="179" t="s">
        <v>184</v>
      </c>
      <c r="E4087" s="179" t="s">
        <v>789</v>
      </c>
      <c r="F4087" s="37">
        <v>661.15</v>
      </c>
      <c r="G4087" s="179">
        <v>5</v>
      </c>
      <c r="H4087" s="179">
        <v>5</v>
      </c>
      <c r="I4087" s="37">
        <f>Table1[[#This Row],[SumOfPaid]]*Table1[[#This Row],[Actuarial Factor 6/13/22]]</f>
        <v>982.6944124406931</v>
      </c>
      <c r="J4087" s="33">
        <v>1.4863410911906423</v>
      </c>
      <c r="K4087" s="180" t="s">
        <v>382</v>
      </c>
      <c r="L4087" s="180" t="s">
        <v>805</v>
      </c>
      <c r="M4087" s="181">
        <f>IFERROR(INDEX(FreeStand_MedicareCRs!E:E,MATCH(Table1[[#This Row],[Medicare Number]],FreeStand_MedicareCRs!A:A,0)),INDEX(HospitalBased_Mdcr_Rates!G:G,MATCH(Table1[[#This Row],[Medicare Number]],HospitalBased_Mdcr_Rates!E:E,0)))</f>
        <v>159.79</v>
      </c>
      <c r="N4087" s="181" t="str">
        <f>IFERROR(IF(Table1[[#This Row],[Medicare Rate in CR]]&gt;0,"Y","N"),"N")</f>
        <v>Y</v>
      </c>
      <c r="O4087" s="40">
        <f>Table1[[#This Row],[Medicare Rate in CR]]*Table1[[#This Row],[SumOfUnits]]*Table1[[#This Row],[Actuarial Factor 6/13/22]]</f>
        <v>1187.5122148067635</v>
      </c>
      <c r="P408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1187.5122148067635</v>
      </c>
      <c r="Q4087" s="40">
        <f>Table1[[#This Row],[Trended Medicare Pricing for all RHCs]]-Table1[[#This Row],[SumOfSFY23 Estimated Payment 6/13/2022]]</f>
        <v>204.8178023660704</v>
      </c>
      <c r="R4087" s="181">
        <f>Table1[[#This Row],[SumOfUnits]]*Table1[[#This Row],[Actuarial Factor 6/13/22]]</f>
        <v>7.4317054559532112</v>
      </c>
    </row>
    <row r="4088" spans="1:18" x14ac:dyDescent="0.2">
      <c r="A4088" s="179" t="s">
        <v>170</v>
      </c>
      <c r="B4088" s="179" t="s">
        <v>628</v>
      </c>
      <c r="C4088" s="179" t="s">
        <v>381</v>
      </c>
      <c r="D4088" s="179" t="s">
        <v>184</v>
      </c>
      <c r="E4088" s="179" t="s">
        <v>788</v>
      </c>
      <c r="F4088" s="37">
        <v>132.22999999999999</v>
      </c>
      <c r="G4088" s="179">
        <v>1</v>
      </c>
      <c r="H4088" s="179">
        <v>1</v>
      </c>
      <c r="I4088" s="37">
        <f>Table1[[#This Row],[SumOfPaid]]*Table1[[#This Row],[Actuarial Factor 6/13/22]]</f>
        <v>242.59855799333721</v>
      </c>
      <c r="J4088" s="33">
        <v>1.8346710882049249</v>
      </c>
      <c r="K4088" s="180" t="s">
        <v>382</v>
      </c>
      <c r="L4088" s="180" t="s">
        <v>805</v>
      </c>
      <c r="M4088" s="181">
        <f>IFERROR(INDEX(FreeStand_MedicareCRs!E:E,MATCH(Table1[[#This Row],[Medicare Number]],FreeStand_MedicareCRs!A:A,0)),INDEX(HospitalBased_Mdcr_Rates!G:G,MATCH(Table1[[#This Row],[Medicare Number]],HospitalBased_Mdcr_Rates!E:E,0)))</f>
        <v>159.79</v>
      </c>
      <c r="N4088" s="181" t="str">
        <f>IFERROR(IF(Table1[[#This Row],[Medicare Rate in CR]]&gt;0,"Y","N"),"N")</f>
        <v>Y</v>
      </c>
      <c r="O4088" s="40">
        <f>Table1[[#This Row],[Medicare Rate in CR]]*Table1[[#This Row],[SumOfUnits]]*Table1[[#This Row],[Actuarial Factor 6/13/22]]</f>
        <v>293.1620931842649</v>
      </c>
      <c r="P408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293.1620931842649</v>
      </c>
      <c r="Q4088" s="40">
        <f>Table1[[#This Row],[Trended Medicare Pricing for all RHCs]]-Table1[[#This Row],[SumOfSFY23 Estimated Payment 6/13/2022]]</f>
        <v>50.563535190927695</v>
      </c>
      <c r="R4088" s="181">
        <f>Table1[[#This Row],[SumOfUnits]]*Table1[[#This Row],[Actuarial Factor 6/13/22]]</f>
        <v>1.8346710882049249</v>
      </c>
    </row>
    <row r="4089" spans="1:18" x14ac:dyDescent="0.2">
      <c r="A4089" s="179" t="s">
        <v>170</v>
      </c>
      <c r="B4089" s="179" t="s">
        <v>628</v>
      </c>
      <c r="C4089" s="179" t="s">
        <v>381</v>
      </c>
      <c r="D4089" s="179" t="s">
        <v>184</v>
      </c>
      <c r="E4089" s="179" t="s">
        <v>787</v>
      </c>
      <c r="F4089" s="37">
        <v>5936.6999999999989</v>
      </c>
      <c r="G4089" s="179">
        <v>45</v>
      </c>
      <c r="H4089" s="179">
        <v>45</v>
      </c>
      <c r="I4089" s="37">
        <f>Table1[[#This Row],[SumOfPaid]]*Table1[[#This Row],[Actuarial Factor 6/13/22]]</f>
        <v>7184.5318549525582</v>
      </c>
      <c r="J4089" s="33">
        <v>1.210189474784402</v>
      </c>
      <c r="K4089" s="180" t="s">
        <v>382</v>
      </c>
      <c r="L4089" s="180" t="s">
        <v>805</v>
      </c>
      <c r="M4089" s="181">
        <f>IFERROR(INDEX(FreeStand_MedicareCRs!E:E,MATCH(Table1[[#This Row],[Medicare Number]],FreeStand_MedicareCRs!A:A,0)),INDEX(HospitalBased_Mdcr_Rates!G:G,MATCH(Table1[[#This Row],[Medicare Number]],HospitalBased_Mdcr_Rates!E:E,0)))</f>
        <v>159.79</v>
      </c>
      <c r="N4089" s="181" t="str">
        <f>IFERROR(IF(Table1[[#This Row],[Medicare Rate in CR]]&gt;0,"Y","N"),"N")</f>
        <v>Y</v>
      </c>
      <c r="O4089" s="40">
        <f>Table1[[#This Row],[Medicare Rate in CR]]*Table1[[#This Row],[SumOfUnits]]*Table1[[#This Row],[Actuarial Factor 6/13/22]]</f>
        <v>8701.9279279109815</v>
      </c>
      <c r="P408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8701.9279279109815</v>
      </c>
      <c r="Q4089" s="40">
        <f>Table1[[#This Row],[Trended Medicare Pricing for all RHCs]]-Table1[[#This Row],[SumOfSFY23 Estimated Payment 6/13/2022]]</f>
        <v>1517.3960729584232</v>
      </c>
      <c r="R4089" s="181">
        <f>Table1[[#This Row],[SumOfUnits]]*Table1[[#This Row],[Actuarial Factor 6/13/22]]</f>
        <v>54.458526365298091</v>
      </c>
    </row>
    <row r="4090" spans="1:18" x14ac:dyDescent="0.2">
      <c r="A4090" s="179" t="s">
        <v>170</v>
      </c>
      <c r="B4090" s="179" t="s">
        <v>628</v>
      </c>
      <c r="C4090" s="179" t="s">
        <v>381</v>
      </c>
      <c r="D4090" s="179" t="s">
        <v>185</v>
      </c>
      <c r="E4090" s="179" t="s">
        <v>795</v>
      </c>
      <c r="F4090" s="37">
        <v>2172.8100000000004</v>
      </c>
      <c r="G4090" s="179">
        <v>17</v>
      </c>
      <c r="H4090" s="179">
        <v>17</v>
      </c>
      <c r="I4090" s="37">
        <f>Table1[[#This Row],[SumOfPaid]]*Table1[[#This Row],[Actuarial Factor 6/13/22]]</f>
        <v>2613.6132389375061</v>
      </c>
      <c r="J4090" s="33">
        <v>1.2028724273809057</v>
      </c>
      <c r="K4090" s="180" t="s">
        <v>382</v>
      </c>
      <c r="L4090" s="180" t="s">
        <v>805</v>
      </c>
      <c r="M4090" s="181">
        <f>IFERROR(INDEX(FreeStand_MedicareCRs!E:E,MATCH(Table1[[#This Row],[Medicare Number]],FreeStand_MedicareCRs!A:A,0)),INDEX(HospitalBased_Mdcr_Rates!G:G,MATCH(Table1[[#This Row],[Medicare Number]],HospitalBased_Mdcr_Rates!E:E,0)))</f>
        <v>159.79</v>
      </c>
      <c r="N4090" s="181" t="str">
        <f>IFERROR(IF(Table1[[#This Row],[Medicare Rate in CR]]&gt;0,"Y","N"),"N")</f>
        <v>Y</v>
      </c>
      <c r="O4090" s="40">
        <f>Table1[[#This Row],[Medicare Rate in CR]]*Table1[[#This Row],[SumOfUnits]]*Table1[[#This Row],[Actuarial Factor 6/13/22]]</f>
        <v>3267.5187479103133</v>
      </c>
      <c r="P409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3267.5187479103133</v>
      </c>
      <c r="Q4090" s="40">
        <f>Table1[[#This Row],[Trended Medicare Pricing for all RHCs]]-Table1[[#This Row],[SumOfSFY23 Estimated Payment 6/13/2022]]</f>
        <v>653.90550897280718</v>
      </c>
      <c r="R4090" s="181">
        <f>Table1[[#This Row],[SumOfUnits]]*Table1[[#This Row],[Actuarial Factor 6/13/22]]</f>
        <v>20.448831265475398</v>
      </c>
    </row>
    <row r="4091" spans="1:18" x14ac:dyDescent="0.2">
      <c r="A4091" s="179" t="s">
        <v>170</v>
      </c>
      <c r="B4091" s="179" t="s">
        <v>628</v>
      </c>
      <c r="C4091" s="179" t="s">
        <v>220</v>
      </c>
      <c r="D4091" s="179" t="s">
        <v>184</v>
      </c>
      <c r="E4091" s="179" t="s">
        <v>787</v>
      </c>
      <c r="F4091" s="37">
        <v>76.2</v>
      </c>
      <c r="G4091" s="179">
        <v>1</v>
      </c>
      <c r="H4091" s="179">
        <v>1</v>
      </c>
      <c r="I4091" s="37">
        <f>Table1[[#This Row],[SumOfPaid]]*Table1[[#This Row],[Actuarial Factor 6/13/22]]</f>
        <v>91.753312705837232</v>
      </c>
      <c r="J4091" s="33">
        <v>1.2041117152997012</v>
      </c>
      <c r="K4091" s="180" t="s">
        <v>382</v>
      </c>
      <c r="L4091" s="180" t="s">
        <v>805</v>
      </c>
      <c r="M4091" s="181">
        <f>IFERROR(INDEX(FreeStand_MedicareCRs!E:E,MATCH(Table1[[#This Row],[Medicare Number]],FreeStand_MedicareCRs!A:A,0)),INDEX(HospitalBased_Mdcr_Rates!G:G,MATCH(Table1[[#This Row],[Medicare Number]],HospitalBased_Mdcr_Rates!E:E,0)))</f>
        <v>159.79</v>
      </c>
      <c r="N4091" s="181" t="str">
        <f>IFERROR(IF(Table1[[#This Row],[Medicare Rate in CR]]&gt;0,"Y","N"),"N")</f>
        <v>Y</v>
      </c>
      <c r="O4091" s="40">
        <f>Table1[[#This Row],[Medicare Rate in CR]]*Table1[[#This Row],[SumOfUnits]]*Table1[[#This Row],[Actuarial Factor 6/13/22]]</f>
        <v>192.40501098773925</v>
      </c>
      <c r="P409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192.40501098773925</v>
      </c>
      <c r="Q4091" s="40">
        <f>Table1[[#This Row],[Trended Medicare Pricing for all RHCs]]-Table1[[#This Row],[SumOfSFY23 Estimated Payment 6/13/2022]]</f>
        <v>100.65169828190201</v>
      </c>
      <c r="R4091" s="181">
        <f>Table1[[#This Row],[SumOfUnits]]*Table1[[#This Row],[Actuarial Factor 6/13/22]]</f>
        <v>1.2041117152997012</v>
      </c>
    </row>
    <row r="4092" spans="1:18" x14ac:dyDescent="0.2">
      <c r="A4092" s="179" t="s">
        <v>170</v>
      </c>
      <c r="B4092" s="179" t="s">
        <v>628</v>
      </c>
      <c r="C4092" s="179" t="s">
        <v>192</v>
      </c>
      <c r="D4092" s="179" t="s">
        <v>184</v>
      </c>
      <c r="E4092" s="179" t="s">
        <v>786</v>
      </c>
      <c r="F4092" s="37">
        <v>2109.83</v>
      </c>
      <c r="G4092" s="179">
        <v>16</v>
      </c>
      <c r="H4092" s="179">
        <v>16</v>
      </c>
      <c r="I4092" s="37">
        <f>Table1[[#This Row],[SumOfPaid]]*Table1[[#This Row],[Actuarial Factor 6/13/22]]</f>
        <v>2764.7327789010178</v>
      </c>
      <c r="J4092" s="33">
        <v>1.3104054729058825</v>
      </c>
      <c r="K4092" s="180" t="s">
        <v>382</v>
      </c>
      <c r="L4092" s="180" t="s">
        <v>805</v>
      </c>
      <c r="M4092" s="181">
        <f>IFERROR(INDEX(FreeStand_MedicareCRs!E:E,MATCH(Table1[[#This Row],[Medicare Number]],FreeStand_MedicareCRs!A:A,0)),INDEX(HospitalBased_Mdcr_Rates!G:G,MATCH(Table1[[#This Row],[Medicare Number]],HospitalBased_Mdcr_Rates!E:E,0)))</f>
        <v>159.79</v>
      </c>
      <c r="N4092" s="181" t="str">
        <f>IFERROR(IF(Table1[[#This Row],[Medicare Rate in CR]]&gt;0,"Y","N"),"N")</f>
        <v>Y</v>
      </c>
      <c r="O4092" s="40">
        <f>Table1[[#This Row],[Medicare Rate in CR]]*Table1[[#This Row],[SumOfUnits]]*Table1[[#This Row],[Actuarial Factor 6/13/22]]</f>
        <v>3350.2350482500951</v>
      </c>
      <c r="P409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3350.2350482500951</v>
      </c>
      <c r="Q4092" s="40">
        <f>Table1[[#This Row],[Trended Medicare Pricing for all RHCs]]-Table1[[#This Row],[SumOfSFY23 Estimated Payment 6/13/2022]]</f>
        <v>585.50226934907732</v>
      </c>
      <c r="R4092" s="181">
        <f>Table1[[#This Row],[SumOfUnits]]*Table1[[#This Row],[Actuarial Factor 6/13/22]]</f>
        <v>20.96648756649412</v>
      </c>
    </row>
    <row r="4093" spans="1:18" x14ac:dyDescent="0.2">
      <c r="A4093" s="179" t="s">
        <v>170</v>
      </c>
      <c r="B4093" s="179" t="s">
        <v>628</v>
      </c>
      <c r="C4093" s="179" t="s">
        <v>192</v>
      </c>
      <c r="D4093" s="179" t="s">
        <v>184</v>
      </c>
      <c r="E4093" s="179" t="s">
        <v>791</v>
      </c>
      <c r="F4093" s="37">
        <v>132.22999999999999</v>
      </c>
      <c r="G4093" s="179">
        <v>1</v>
      </c>
      <c r="H4093" s="179">
        <v>1</v>
      </c>
      <c r="I4093" s="37">
        <f>Table1[[#This Row],[SumOfPaid]]*Table1[[#This Row],[Actuarial Factor 6/13/22]]</f>
        <v>203.10286871389826</v>
      </c>
      <c r="J4093" s="33">
        <v>1.535981764455103</v>
      </c>
      <c r="K4093" s="180" t="s">
        <v>382</v>
      </c>
      <c r="L4093" s="180" t="s">
        <v>805</v>
      </c>
      <c r="M4093" s="181">
        <f>IFERROR(INDEX(FreeStand_MedicareCRs!E:E,MATCH(Table1[[#This Row],[Medicare Number]],FreeStand_MedicareCRs!A:A,0)),INDEX(HospitalBased_Mdcr_Rates!G:G,MATCH(Table1[[#This Row],[Medicare Number]],HospitalBased_Mdcr_Rates!E:E,0)))</f>
        <v>159.79</v>
      </c>
      <c r="N4093" s="181" t="str">
        <f>IFERROR(IF(Table1[[#This Row],[Medicare Rate in CR]]&gt;0,"Y","N"),"N")</f>
        <v>Y</v>
      </c>
      <c r="O4093" s="40">
        <f>Table1[[#This Row],[Medicare Rate in CR]]*Table1[[#This Row],[SumOfUnits]]*Table1[[#This Row],[Actuarial Factor 6/13/22]]</f>
        <v>245.4345261422809</v>
      </c>
      <c r="P409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245.4345261422809</v>
      </c>
      <c r="Q4093" s="40">
        <f>Table1[[#This Row],[Trended Medicare Pricing for all RHCs]]-Table1[[#This Row],[SumOfSFY23 Estimated Payment 6/13/2022]]</f>
        <v>42.331657428382641</v>
      </c>
      <c r="R4093" s="181">
        <f>Table1[[#This Row],[SumOfUnits]]*Table1[[#This Row],[Actuarial Factor 6/13/22]]</f>
        <v>1.535981764455103</v>
      </c>
    </row>
    <row r="4094" spans="1:18" x14ac:dyDescent="0.2">
      <c r="A4094" s="179" t="s">
        <v>170</v>
      </c>
      <c r="B4094" s="179" t="s">
        <v>628</v>
      </c>
      <c r="C4094" s="179" t="s">
        <v>192</v>
      </c>
      <c r="D4094" s="179" t="s">
        <v>184</v>
      </c>
      <c r="E4094" s="179" t="s">
        <v>787</v>
      </c>
      <c r="F4094" s="37">
        <v>1953.63</v>
      </c>
      <c r="G4094" s="179">
        <v>15</v>
      </c>
      <c r="H4094" s="179">
        <v>15</v>
      </c>
      <c r="I4094" s="37">
        <f>Table1[[#This Row],[SumOfPaid]]*Table1[[#This Row],[Actuarial Factor 6/13/22]]</f>
        <v>2242.169730615838</v>
      </c>
      <c r="J4094" s="33">
        <v>1.1476941542747798</v>
      </c>
      <c r="K4094" s="180" t="s">
        <v>382</v>
      </c>
      <c r="L4094" s="180" t="s">
        <v>805</v>
      </c>
      <c r="M4094" s="181">
        <f>IFERROR(INDEX(FreeStand_MedicareCRs!E:E,MATCH(Table1[[#This Row],[Medicare Number]],FreeStand_MedicareCRs!A:A,0)),INDEX(HospitalBased_Mdcr_Rates!G:G,MATCH(Table1[[#This Row],[Medicare Number]],HospitalBased_Mdcr_Rates!E:E,0)))</f>
        <v>159.79</v>
      </c>
      <c r="N4094" s="181" t="str">
        <f>IFERROR(IF(Table1[[#This Row],[Medicare Rate in CR]]&gt;0,"Y","N"),"N")</f>
        <v>Y</v>
      </c>
      <c r="O4094" s="40">
        <f>Table1[[#This Row],[Medicare Rate in CR]]*Table1[[#This Row],[SumOfUnits]]*Table1[[#This Row],[Actuarial Factor 6/13/22]]</f>
        <v>2750.8507336735061</v>
      </c>
      <c r="P409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2750.8507336735061</v>
      </c>
      <c r="Q4094" s="40">
        <f>Table1[[#This Row],[Trended Medicare Pricing for all RHCs]]-Table1[[#This Row],[SumOfSFY23 Estimated Payment 6/13/2022]]</f>
        <v>508.68100305766802</v>
      </c>
      <c r="R4094" s="181">
        <f>Table1[[#This Row],[SumOfUnits]]*Table1[[#This Row],[Actuarial Factor 6/13/22]]</f>
        <v>17.215412314121696</v>
      </c>
    </row>
    <row r="4095" spans="1:18" x14ac:dyDescent="0.2">
      <c r="A4095" s="179" t="s">
        <v>170</v>
      </c>
      <c r="B4095" s="179" t="s">
        <v>628</v>
      </c>
      <c r="C4095" s="179" t="s">
        <v>192</v>
      </c>
      <c r="D4095" s="179" t="s">
        <v>2</v>
      </c>
      <c r="E4095" s="179" t="s">
        <v>798</v>
      </c>
      <c r="F4095" s="37">
        <v>526.97</v>
      </c>
      <c r="G4095" s="179">
        <v>4</v>
      </c>
      <c r="H4095" s="179">
        <v>4</v>
      </c>
      <c r="I4095" s="37">
        <f>Table1[[#This Row],[SumOfPaid]]*Table1[[#This Row],[Actuarial Factor 6/13/22]]</f>
        <v>657.61986339175587</v>
      </c>
      <c r="J4095" s="33">
        <v>1.2479265677206592</v>
      </c>
      <c r="K4095" s="180" t="s">
        <v>382</v>
      </c>
      <c r="L4095" s="180" t="s">
        <v>805</v>
      </c>
      <c r="M4095" s="181">
        <f>IFERROR(INDEX(FreeStand_MedicareCRs!E:E,MATCH(Table1[[#This Row],[Medicare Number]],FreeStand_MedicareCRs!A:A,0)),INDEX(HospitalBased_Mdcr_Rates!G:G,MATCH(Table1[[#This Row],[Medicare Number]],HospitalBased_Mdcr_Rates!E:E,0)))</f>
        <v>159.79</v>
      </c>
      <c r="N4095" s="181" t="str">
        <f>IFERROR(IF(Table1[[#This Row],[Medicare Rate in CR]]&gt;0,"Y","N"),"N")</f>
        <v>Y</v>
      </c>
      <c r="O4095" s="40">
        <f>Table1[[#This Row],[Medicare Rate in CR]]*Table1[[#This Row],[SumOfUnits]]*Table1[[#This Row],[Actuarial Factor 6/13/22]]</f>
        <v>797.62474502433656</v>
      </c>
      <c r="P409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797.62474502433656</v>
      </c>
      <c r="Q4095" s="40">
        <f>Table1[[#This Row],[Trended Medicare Pricing for all RHCs]]-Table1[[#This Row],[SumOfSFY23 Estimated Payment 6/13/2022]]</f>
        <v>140.00488163258069</v>
      </c>
      <c r="R4095" s="181">
        <f>Table1[[#This Row],[SumOfUnits]]*Table1[[#This Row],[Actuarial Factor 6/13/22]]</f>
        <v>4.991706270882637</v>
      </c>
    </row>
    <row r="4096" spans="1:18" x14ac:dyDescent="0.2">
      <c r="A4096" s="179" t="s">
        <v>170</v>
      </c>
      <c r="B4096" s="179" t="s">
        <v>628</v>
      </c>
      <c r="C4096" s="179" t="s">
        <v>192</v>
      </c>
      <c r="D4096" s="179" t="s">
        <v>185</v>
      </c>
      <c r="E4096" s="179" t="s">
        <v>795</v>
      </c>
      <c r="F4096" s="37">
        <v>251.16</v>
      </c>
      <c r="G4096" s="179">
        <v>2</v>
      </c>
      <c r="H4096" s="179">
        <v>2</v>
      </c>
      <c r="I4096" s="37">
        <f>Table1[[#This Row],[SumOfPaid]]*Table1[[#This Row],[Actuarial Factor 6/13/22]]</f>
        <v>281.7896475970656</v>
      </c>
      <c r="J4096" s="33">
        <v>1.1219527297223506</v>
      </c>
      <c r="K4096" s="180" t="s">
        <v>382</v>
      </c>
      <c r="L4096" s="180" t="s">
        <v>805</v>
      </c>
      <c r="M4096" s="181">
        <f>IFERROR(INDEX(FreeStand_MedicareCRs!E:E,MATCH(Table1[[#This Row],[Medicare Number]],FreeStand_MedicareCRs!A:A,0)),INDEX(HospitalBased_Mdcr_Rates!G:G,MATCH(Table1[[#This Row],[Medicare Number]],HospitalBased_Mdcr_Rates!E:E,0)))</f>
        <v>159.79</v>
      </c>
      <c r="N4096" s="181" t="str">
        <f>IFERROR(IF(Table1[[#This Row],[Medicare Rate in CR]]&gt;0,"Y","N"),"N")</f>
        <v>Y</v>
      </c>
      <c r="O4096" s="40">
        <f>Table1[[#This Row],[Medicare Rate in CR]]*Table1[[#This Row],[SumOfUnits]]*Table1[[#This Row],[Actuarial Factor 6/13/22]]</f>
        <v>358.55365336466878</v>
      </c>
      <c r="P409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358.55365336466878</v>
      </c>
      <c r="Q4096" s="40">
        <f>Table1[[#This Row],[Trended Medicare Pricing for all RHCs]]-Table1[[#This Row],[SumOfSFY23 Estimated Payment 6/13/2022]]</f>
        <v>76.76400576760318</v>
      </c>
      <c r="R4096" s="181">
        <f>Table1[[#This Row],[SumOfUnits]]*Table1[[#This Row],[Actuarial Factor 6/13/22]]</f>
        <v>2.2439054594447012</v>
      </c>
    </row>
    <row r="4097" spans="1:18" x14ac:dyDescent="0.2">
      <c r="A4097" s="179" t="s">
        <v>171</v>
      </c>
      <c r="B4097" s="179" t="s">
        <v>649</v>
      </c>
      <c r="C4097" s="179" t="s">
        <v>426</v>
      </c>
      <c r="D4097" s="179" t="s">
        <v>184</v>
      </c>
      <c r="E4097" s="179" t="s">
        <v>789</v>
      </c>
      <c r="F4097" s="37">
        <v>193.37</v>
      </c>
      <c r="G4097" s="179">
        <v>1</v>
      </c>
      <c r="H4097" s="179">
        <v>1</v>
      </c>
      <c r="I4097" s="37">
        <f>Table1[[#This Row],[SumOfPaid]]*Table1[[#This Row],[Actuarial Factor 6/13/22]]</f>
        <v>293.34746293119787</v>
      </c>
      <c r="J4097" s="33">
        <v>1.5170267514671245</v>
      </c>
      <c r="K4097" s="180" t="s">
        <v>258</v>
      </c>
      <c r="L4097" s="180" t="s">
        <v>805</v>
      </c>
      <c r="M4097" s="181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097" s="181" t="str">
        <f>IFERROR(IF(Table1[[#This Row],[Medicare Rate in CR]]&gt;0,"Y","N"),"N")</f>
        <v>Y</v>
      </c>
      <c r="O4097" s="40">
        <f>Table1[[#This Row],[Medicare Rate in CR]]*Table1[[#This Row],[SumOfUnits]]*Table1[[#This Row],[Actuarial Factor 6/13/22]]</f>
        <v>303.13228547816078</v>
      </c>
      <c r="P409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303.13228547816078</v>
      </c>
      <c r="Q4097" s="40">
        <f>Table1[[#This Row],[Trended Medicare Pricing for all RHCs]]-Table1[[#This Row],[SumOfSFY23 Estimated Payment 6/13/2022]]</f>
        <v>9.7848225469629142</v>
      </c>
      <c r="R4097" s="181">
        <f>Table1[[#This Row],[SumOfUnits]]*Table1[[#This Row],[Actuarial Factor 6/13/22]]</f>
        <v>1.5170267514671245</v>
      </c>
    </row>
    <row r="4098" spans="1:18" x14ac:dyDescent="0.2">
      <c r="A4098" s="179" t="s">
        <v>171</v>
      </c>
      <c r="B4098" s="179" t="s">
        <v>649</v>
      </c>
      <c r="C4098" s="179" t="s">
        <v>426</v>
      </c>
      <c r="D4098" s="179" t="s">
        <v>185</v>
      </c>
      <c r="E4098" s="179" t="s">
        <v>607</v>
      </c>
      <c r="F4098" s="37">
        <v>193.37</v>
      </c>
      <c r="G4098" s="179">
        <v>1</v>
      </c>
      <c r="H4098" s="179">
        <v>1</v>
      </c>
      <c r="I4098" s="37">
        <f>Table1[[#This Row],[SumOfPaid]]*Table1[[#This Row],[Actuarial Factor 6/13/22]]</f>
        <v>277.29385584316594</v>
      </c>
      <c r="J4098" s="33">
        <v>1.4340065979374563</v>
      </c>
      <c r="K4098" s="180" t="s">
        <v>258</v>
      </c>
      <c r="L4098" s="180" t="s">
        <v>805</v>
      </c>
      <c r="M4098" s="181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098" s="181" t="str">
        <f>IFERROR(IF(Table1[[#This Row],[Medicare Rate in CR]]&gt;0,"Y","N"),"N")</f>
        <v>Y</v>
      </c>
      <c r="O4098" s="40">
        <f>Table1[[#This Row],[Medicare Rate in CR]]*Table1[[#This Row],[SumOfUnits]]*Table1[[#This Row],[Actuarial Factor 6/13/22]]</f>
        <v>286.54319839986249</v>
      </c>
      <c r="P409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286.54319839986249</v>
      </c>
      <c r="Q4098" s="40">
        <f>Table1[[#This Row],[Trended Medicare Pricing for all RHCs]]-Table1[[#This Row],[SumOfSFY23 Estimated Payment 6/13/2022]]</f>
        <v>9.249342556696547</v>
      </c>
      <c r="R4098" s="181">
        <f>Table1[[#This Row],[SumOfUnits]]*Table1[[#This Row],[Actuarial Factor 6/13/22]]</f>
        <v>1.4340065979374563</v>
      </c>
    </row>
    <row r="4099" spans="1:18" x14ac:dyDescent="0.2">
      <c r="A4099" s="179" t="s">
        <v>171</v>
      </c>
      <c r="B4099" s="179" t="s">
        <v>649</v>
      </c>
      <c r="C4099" s="179" t="s">
        <v>426</v>
      </c>
      <c r="D4099" s="179" t="s">
        <v>185</v>
      </c>
      <c r="E4099" s="179" t="s">
        <v>795</v>
      </c>
      <c r="F4099" s="37">
        <v>193.37</v>
      </c>
      <c r="G4099" s="179">
        <v>1</v>
      </c>
      <c r="H4099" s="179">
        <v>1</v>
      </c>
      <c r="I4099" s="37">
        <f>Table1[[#This Row],[SumOfPaid]]*Table1[[#This Row],[Actuarial Factor 6/13/22]]</f>
        <v>215.59619156627133</v>
      </c>
      <c r="J4099" s="33">
        <v>1.1149412606209408</v>
      </c>
      <c r="K4099" s="180" t="s">
        <v>258</v>
      </c>
      <c r="L4099" s="180" t="s">
        <v>805</v>
      </c>
      <c r="M4099" s="181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099" s="181" t="str">
        <f>IFERROR(IF(Table1[[#This Row],[Medicare Rate in CR]]&gt;0,"Y","N"),"N")</f>
        <v>Y</v>
      </c>
      <c r="O4099" s="40">
        <f>Table1[[#This Row],[Medicare Rate in CR]]*Table1[[#This Row],[SumOfUnits]]*Table1[[#This Row],[Actuarial Factor 6/13/22]]</f>
        <v>222.78756269727637</v>
      </c>
      <c r="P409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222.78756269727637</v>
      </c>
      <c r="Q4099" s="40">
        <f>Table1[[#This Row],[Trended Medicare Pricing for all RHCs]]-Table1[[#This Row],[SumOfSFY23 Estimated Payment 6/13/2022]]</f>
        <v>7.1913711310050417</v>
      </c>
      <c r="R4099" s="181">
        <f>Table1[[#This Row],[SumOfUnits]]*Table1[[#This Row],[Actuarial Factor 6/13/22]]</f>
        <v>1.1149412606209408</v>
      </c>
    </row>
    <row r="4100" spans="1:18" x14ac:dyDescent="0.2">
      <c r="A4100" s="179" t="s">
        <v>171</v>
      </c>
      <c r="B4100" s="179" t="s">
        <v>649</v>
      </c>
      <c r="C4100" s="179" t="s">
        <v>423</v>
      </c>
      <c r="D4100" s="179" t="s">
        <v>184</v>
      </c>
      <c r="E4100" s="179" t="s">
        <v>789</v>
      </c>
      <c r="F4100" s="37">
        <v>193.37</v>
      </c>
      <c r="G4100" s="179">
        <v>1</v>
      </c>
      <c r="H4100" s="179">
        <v>1</v>
      </c>
      <c r="I4100" s="37">
        <f>Table1[[#This Row],[SumOfPaid]]*Table1[[#This Row],[Actuarial Factor 6/13/22]]</f>
        <v>293.04751063904229</v>
      </c>
      <c r="J4100" s="33">
        <v>1.5154755682838199</v>
      </c>
      <c r="K4100" s="180" t="s">
        <v>258</v>
      </c>
      <c r="L4100" s="180" t="s">
        <v>805</v>
      </c>
      <c r="M4100" s="181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00" s="181" t="str">
        <f>IFERROR(IF(Table1[[#This Row],[Medicare Rate in CR]]&gt;0,"Y","N"),"N")</f>
        <v>Y</v>
      </c>
      <c r="O4100" s="40">
        <f>Table1[[#This Row],[Medicare Rate in CR]]*Table1[[#This Row],[SumOfUnits]]*Table1[[#This Row],[Actuarial Factor 6/13/22]]</f>
        <v>302.82232805447291</v>
      </c>
      <c r="P410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302.82232805447291</v>
      </c>
      <c r="Q4100" s="40">
        <f>Table1[[#This Row],[Trended Medicare Pricing for all RHCs]]-Table1[[#This Row],[SumOfSFY23 Estimated Payment 6/13/2022]]</f>
        <v>9.7748174154306184</v>
      </c>
      <c r="R4100" s="181">
        <f>Table1[[#This Row],[SumOfUnits]]*Table1[[#This Row],[Actuarial Factor 6/13/22]]</f>
        <v>1.5154755682838199</v>
      </c>
    </row>
    <row r="4101" spans="1:18" x14ac:dyDescent="0.2">
      <c r="A4101" s="179" t="s">
        <v>171</v>
      </c>
      <c r="B4101" s="179" t="s">
        <v>649</v>
      </c>
      <c r="C4101" s="179" t="s">
        <v>249</v>
      </c>
      <c r="D4101" s="179" t="s">
        <v>184</v>
      </c>
      <c r="E4101" s="179" t="s">
        <v>792</v>
      </c>
      <c r="F4101" s="37">
        <v>2513.8100000000004</v>
      </c>
      <c r="G4101" s="179">
        <v>13</v>
      </c>
      <c r="H4101" s="179">
        <v>13</v>
      </c>
      <c r="I4101" s="37">
        <f>Table1[[#This Row],[SumOfPaid]]*Table1[[#This Row],[Actuarial Factor 6/13/22]]</f>
        <v>3822.813987819125</v>
      </c>
      <c r="J4101" s="33">
        <v>1.5207251096220973</v>
      </c>
      <c r="K4101" s="180" t="s">
        <v>258</v>
      </c>
      <c r="L4101" s="180" t="s">
        <v>805</v>
      </c>
      <c r="M4101" s="181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01" s="181" t="str">
        <f>IFERROR(IF(Table1[[#This Row],[Medicare Rate in CR]]&gt;0,"Y","N"),"N")</f>
        <v>Y</v>
      </c>
      <c r="O4101" s="40">
        <f>Table1[[#This Row],[Medicare Rate in CR]]*Table1[[#This Row],[SumOfUnits]]*Table1[[#This Row],[Actuarial Factor 6/13/22]]</f>
        <v>3950.3267882609371</v>
      </c>
      <c r="P410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3950.3267882609371</v>
      </c>
      <c r="Q4101" s="40">
        <f>Table1[[#This Row],[Trended Medicare Pricing for all RHCs]]-Table1[[#This Row],[SumOfSFY23 Estimated Payment 6/13/2022]]</f>
        <v>127.51280044181203</v>
      </c>
      <c r="R4101" s="181">
        <f>Table1[[#This Row],[SumOfUnits]]*Table1[[#This Row],[Actuarial Factor 6/13/22]]</f>
        <v>19.769426425087264</v>
      </c>
    </row>
    <row r="4102" spans="1:18" x14ac:dyDescent="0.2">
      <c r="A4102" s="179" t="s">
        <v>171</v>
      </c>
      <c r="B4102" s="179" t="s">
        <v>649</v>
      </c>
      <c r="C4102" s="179" t="s">
        <v>249</v>
      </c>
      <c r="D4102" s="179" t="s">
        <v>184</v>
      </c>
      <c r="E4102" s="179" t="s">
        <v>786</v>
      </c>
      <c r="F4102" s="37">
        <v>51070.59</v>
      </c>
      <c r="G4102" s="179">
        <v>265</v>
      </c>
      <c r="H4102" s="179">
        <v>265</v>
      </c>
      <c r="I4102" s="37">
        <f>Table1[[#This Row],[SumOfPaid]]*Table1[[#This Row],[Actuarial Factor 6/13/22]]</f>
        <v>77738.527409698785</v>
      </c>
      <c r="J4102" s="33">
        <v>1.5221779777695694</v>
      </c>
      <c r="K4102" s="180" t="s">
        <v>258</v>
      </c>
      <c r="L4102" s="180" t="s">
        <v>805</v>
      </c>
      <c r="M4102" s="181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02" s="181" t="str">
        <f>IFERROR(IF(Table1[[#This Row],[Medicare Rate in CR]]&gt;0,"Y","N"),"N")</f>
        <v>Y</v>
      </c>
      <c r="O4102" s="40">
        <f>Table1[[#This Row],[Medicare Rate in CR]]*Table1[[#This Row],[SumOfUnits]]*Table1[[#This Row],[Actuarial Factor 6/13/22]]</f>
        <v>80602.82493224756</v>
      </c>
      <c r="P410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80602.82493224756</v>
      </c>
      <c r="Q4102" s="40">
        <f>Table1[[#This Row],[Trended Medicare Pricing for all RHCs]]-Table1[[#This Row],[SumOfSFY23 Estimated Payment 6/13/2022]]</f>
        <v>2864.2975225487753</v>
      </c>
      <c r="R4102" s="181">
        <f>Table1[[#This Row],[SumOfUnits]]*Table1[[#This Row],[Actuarial Factor 6/13/22]]</f>
        <v>403.37716410893592</v>
      </c>
    </row>
    <row r="4103" spans="1:18" x14ac:dyDescent="0.2">
      <c r="A4103" s="179" t="s">
        <v>171</v>
      </c>
      <c r="B4103" s="179" t="s">
        <v>649</v>
      </c>
      <c r="C4103" s="179" t="s">
        <v>249</v>
      </c>
      <c r="D4103" s="179" t="s">
        <v>184</v>
      </c>
      <c r="E4103" s="179" t="s">
        <v>790</v>
      </c>
      <c r="F4103" s="37">
        <v>28781.100000000002</v>
      </c>
      <c r="G4103" s="179">
        <v>152</v>
      </c>
      <c r="H4103" s="179">
        <v>152</v>
      </c>
      <c r="I4103" s="37">
        <f>Table1[[#This Row],[SumOfPaid]]*Table1[[#This Row],[Actuarial Factor 6/13/22]]</f>
        <v>64387.793993620915</v>
      </c>
      <c r="J4103" s="33">
        <v>2.2371554246926251</v>
      </c>
      <c r="K4103" s="180" t="s">
        <v>258</v>
      </c>
      <c r="L4103" s="180" t="s">
        <v>805</v>
      </c>
      <c r="M4103" s="181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03" s="181" t="str">
        <f>IFERROR(IF(Table1[[#This Row],[Medicare Rate in CR]]&gt;0,"Y","N"),"N")</f>
        <v>Y</v>
      </c>
      <c r="O4103" s="40">
        <f>Table1[[#This Row],[Medicare Rate in CR]]*Table1[[#This Row],[SumOfUnits]]*Table1[[#This Row],[Actuarial Factor 6/13/22]]</f>
        <v>67948.316338236211</v>
      </c>
      <c r="P410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67948.316338236211</v>
      </c>
      <c r="Q4103" s="40">
        <f>Table1[[#This Row],[Trended Medicare Pricing for all RHCs]]-Table1[[#This Row],[SumOfSFY23 Estimated Payment 6/13/2022]]</f>
        <v>3560.5223446152959</v>
      </c>
      <c r="R4103" s="181">
        <f>Table1[[#This Row],[SumOfUnits]]*Table1[[#This Row],[Actuarial Factor 6/13/22]]</f>
        <v>340.04762455327904</v>
      </c>
    </row>
    <row r="4104" spans="1:18" x14ac:dyDescent="0.2">
      <c r="A4104" s="179" t="s">
        <v>171</v>
      </c>
      <c r="B4104" s="179" t="s">
        <v>649</v>
      </c>
      <c r="C4104" s="179" t="s">
        <v>249</v>
      </c>
      <c r="D4104" s="179" t="s">
        <v>184</v>
      </c>
      <c r="E4104" s="179" t="s">
        <v>793</v>
      </c>
      <c r="F4104" s="37">
        <v>583.78</v>
      </c>
      <c r="G4104" s="179">
        <v>3</v>
      </c>
      <c r="H4104" s="179">
        <v>3</v>
      </c>
      <c r="I4104" s="37">
        <f>Table1[[#This Row],[SumOfPaid]]*Table1[[#This Row],[Actuarial Factor 6/13/22]]</f>
        <v>1306.0065938270607</v>
      </c>
      <c r="J4104" s="33">
        <v>2.2371554246926251</v>
      </c>
      <c r="K4104" s="180" t="s">
        <v>258</v>
      </c>
      <c r="L4104" s="180" t="s">
        <v>805</v>
      </c>
      <c r="M4104" s="181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04" s="181" t="str">
        <f>IFERROR(IF(Table1[[#This Row],[Medicare Rate in CR]]&gt;0,"Y","N"),"N")</f>
        <v>Y</v>
      </c>
      <c r="O4104" s="40">
        <f>Table1[[#This Row],[Medicare Rate in CR]]*Table1[[#This Row],[SumOfUnits]]*Table1[[#This Row],[Actuarial Factor 6/13/22]]</f>
        <v>1341.0851908862412</v>
      </c>
      <c r="P410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1341.0851908862412</v>
      </c>
      <c r="Q4104" s="40">
        <f>Table1[[#This Row],[Trended Medicare Pricing for all RHCs]]-Table1[[#This Row],[SumOfSFY23 Estimated Payment 6/13/2022]]</f>
        <v>35.078597059180538</v>
      </c>
      <c r="R4104" s="181">
        <f>Table1[[#This Row],[SumOfUnits]]*Table1[[#This Row],[Actuarial Factor 6/13/22]]</f>
        <v>6.7114662740778748</v>
      </c>
    </row>
    <row r="4105" spans="1:18" x14ac:dyDescent="0.2">
      <c r="A4105" s="179" t="s">
        <v>171</v>
      </c>
      <c r="B4105" s="179" t="s">
        <v>649</v>
      </c>
      <c r="C4105" s="179" t="s">
        <v>249</v>
      </c>
      <c r="D4105" s="179" t="s">
        <v>184</v>
      </c>
      <c r="E4105" s="179" t="s">
        <v>789</v>
      </c>
      <c r="F4105" s="37">
        <v>76176.38</v>
      </c>
      <c r="G4105" s="179">
        <v>403</v>
      </c>
      <c r="H4105" s="179">
        <v>403</v>
      </c>
      <c r="I4105" s="37">
        <f>Table1[[#This Row],[SumOfPaid]]*Table1[[#This Row],[Actuarial Factor 6/13/22]]</f>
        <v>118223.6995290761</v>
      </c>
      <c r="J4105" s="33">
        <v>1.551973190759079</v>
      </c>
      <c r="K4105" s="180" t="s">
        <v>258</v>
      </c>
      <c r="L4105" s="180" t="s">
        <v>805</v>
      </c>
      <c r="M4105" s="181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05" s="181" t="str">
        <f>IFERROR(IF(Table1[[#This Row],[Medicare Rate in CR]]&gt;0,"Y","N"),"N")</f>
        <v>Y</v>
      </c>
      <c r="O4105" s="40">
        <f>Table1[[#This Row],[Medicare Rate in CR]]*Table1[[#This Row],[SumOfUnits]]*Table1[[#This Row],[Actuarial Factor 6/13/22]]</f>
        <v>124976.4590399241</v>
      </c>
      <c r="P410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124976.4590399241</v>
      </c>
      <c r="Q4105" s="40">
        <f>Table1[[#This Row],[Trended Medicare Pricing for all RHCs]]-Table1[[#This Row],[SumOfSFY23 Estimated Payment 6/13/2022]]</f>
        <v>6752.7595108480018</v>
      </c>
      <c r="R4105" s="181">
        <f>Table1[[#This Row],[SumOfUnits]]*Table1[[#This Row],[Actuarial Factor 6/13/22]]</f>
        <v>625.44519587590889</v>
      </c>
    </row>
    <row r="4106" spans="1:18" x14ac:dyDescent="0.2">
      <c r="A4106" s="179" t="s">
        <v>171</v>
      </c>
      <c r="B4106" s="179" t="s">
        <v>649</v>
      </c>
      <c r="C4106" s="179" t="s">
        <v>249</v>
      </c>
      <c r="D4106" s="179" t="s">
        <v>184</v>
      </c>
      <c r="E4106" s="179" t="s">
        <v>791</v>
      </c>
      <c r="F4106" s="37">
        <v>2725.5299999999997</v>
      </c>
      <c r="G4106" s="179">
        <v>14</v>
      </c>
      <c r="H4106" s="179">
        <v>14</v>
      </c>
      <c r="I4106" s="37">
        <f>Table1[[#This Row],[SumOfPaid]]*Table1[[#This Row],[Actuarial Factor 6/13/22]]</f>
        <v>4515.0325168046938</v>
      </c>
      <c r="J4106" s="33">
        <v>1.6565704713595868</v>
      </c>
      <c r="K4106" s="180" t="s">
        <v>258</v>
      </c>
      <c r="L4106" s="180" t="s">
        <v>805</v>
      </c>
      <c r="M4106" s="181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06" s="181" t="str">
        <f>IFERROR(IF(Table1[[#This Row],[Medicare Rate in CR]]&gt;0,"Y","N"),"N")</f>
        <v>Y</v>
      </c>
      <c r="O4106" s="40">
        <f>Table1[[#This Row],[Medicare Rate in CR]]*Table1[[#This Row],[SumOfUnits]]*Table1[[#This Row],[Actuarial Factor 6/13/22]]</f>
        <v>4634.2227622190167</v>
      </c>
      <c r="P410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4634.2227622190167</v>
      </c>
      <c r="Q4106" s="40">
        <f>Table1[[#This Row],[Trended Medicare Pricing for all RHCs]]-Table1[[#This Row],[SumOfSFY23 Estimated Payment 6/13/2022]]</f>
        <v>119.19024541432282</v>
      </c>
      <c r="R4106" s="181">
        <f>Table1[[#This Row],[SumOfUnits]]*Table1[[#This Row],[Actuarial Factor 6/13/22]]</f>
        <v>23.191986599034216</v>
      </c>
    </row>
    <row r="4107" spans="1:18" x14ac:dyDescent="0.2">
      <c r="A4107" s="179" t="s">
        <v>171</v>
      </c>
      <c r="B4107" s="179" t="s">
        <v>649</v>
      </c>
      <c r="C4107" s="179" t="s">
        <v>249</v>
      </c>
      <c r="D4107" s="179" t="s">
        <v>184</v>
      </c>
      <c r="E4107" s="179" t="s">
        <v>788</v>
      </c>
      <c r="F4107" s="37">
        <v>14117.560000000001</v>
      </c>
      <c r="G4107" s="179">
        <v>73</v>
      </c>
      <c r="H4107" s="179">
        <v>73</v>
      </c>
      <c r="I4107" s="37">
        <f>Table1[[#This Row],[SumOfPaid]]*Table1[[#This Row],[Actuarial Factor 6/13/22]]</f>
        <v>28437.289471333443</v>
      </c>
      <c r="J4107" s="33">
        <v>2.0143204258620782</v>
      </c>
      <c r="K4107" s="180" t="s">
        <v>258</v>
      </c>
      <c r="L4107" s="180" t="s">
        <v>805</v>
      </c>
      <c r="M4107" s="181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07" s="181" t="str">
        <f>IFERROR(IF(Table1[[#This Row],[Medicare Rate in CR]]&gt;0,"Y","N"),"N")</f>
        <v>Y</v>
      </c>
      <c r="O4107" s="40">
        <f>Table1[[#This Row],[Medicare Rate in CR]]*Table1[[#This Row],[SumOfUnits]]*Table1[[#This Row],[Actuarial Factor 6/13/22]]</f>
        <v>29382.610047190512</v>
      </c>
      <c r="P410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29382.610047190512</v>
      </c>
      <c r="Q4107" s="40">
        <f>Table1[[#This Row],[Trended Medicare Pricing for all RHCs]]-Table1[[#This Row],[SumOfSFY23 Estimated Payment 6/13/2022]]</f>
        <v>945.32057585706934</v>
      </c>
      <c r="R4107" s="181">
        <f>Table1[[#This Row],[SumOfUnits]]*Table1[[#This Row],[Actuarial Factor 6/13/22]]</f>
        <v>147.0453910879317</v>
      </c>
    </row>
    <row r="4108" spans="1:18" x14ac:dyDescent="0.2">
      <c r="A4108" s="179" t="s">
        <v>171</v>
      </c>
      <c r="B4108" s="179" t="s">
        <v>649</v>
      </c>
      <c r="C4108" s="179" t="s">
        <v>249</v>
      </c>
      <c r="D4108" s="179" t="s">
        <v>184</v>
      </c>
      <c r="E4108" s="179" t="s">
        <v>787</v>
      </c>
      <c r="F4108" s="37">
        <v>12981.48</v>
      </c>
      <c r="G4108" s="179">
        <v>67</v>
      </c>
      <c r="H4108" s="179">
        <v>67</v>
      </c>
      <c r="I4108" s="37">
        <f>Table1[[#This Row],[SumOfPaid]]*Table1[[#This Row],[Actuarial Factor 6/13/22]]</f>
        <v>16221.995268551053</v>
      </c>
      <c r="J4108" s="33">
        <v>1.2496260263506975</v>
      </c>
      <c r="K4108" s="180" t="s">
        <v>258</v>
      </c>
      <c r="L4108" s="180" t="s">
        <v>805</v>
      </c>
      <c r="M4108" s="181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08" s="181" t="str">
        <f>IFERROR(IF(Table1[[#This Row],[Medicare Rate in CR]]&gt;0,"Y","N"),"N")</f>
        <v>Y</v>
      </c>
      <c r="O4108" s="40">
        <f>Table1[[#This Row],[Medicare Rate in CR]]*Table1[[#This Row],[SumOfUnits]]*Table1[[#This Row],[Actuarial Factor 6/13/22]]</f>
        <v>16729.918263221556</v>
      </c>
      <c r="P410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16729.918263221556</v>
      </c>
      <c r="Q4108" s="40">
        <f>Table1[[#This Row],[Trended Medicare Pricing for all RHCs]]-Table1[[#This Row],[SumOfSFY23 Estimated Payment 6/13/2022]]</f>
        <v>507.92299467050361</v>
      </c>
      <c r="R4108" s="181">
        <f>Table1[[#This Row],[SumOfUnits]]*Table1[[#This Row],[Actuarial Factor 6/13/22]]</f>
        <v>83.724943765496732</v>
      </c>
    </row>
    <row r="4109" spans="1:18" x14ac:dyDescent="0.2">
      <c r="A4109" s="179" t="s">
        <v>171</v>
      </c>
      <c r="B4109" s="179" t="s">
        <v>649</v>
      </c>
      <c r="C4109" s="179" t="s">
        <v>249</v>
      </c>
      <c r="D4109" s="179" t="s">
        <v>2</v>
      </c>
      <c r="E4109" s="179" t="s">
        <v>800</v>
      </c>
      <c r="F4109" s="37">
        <v>2900.5499999999997</v>
      </c>
      <c r="G4109" s="179">
        <v>15</v>
      </c>
      <c r="H4109" s="179">
        <v>15</v>
      </c>
      <c r="I4109" s="37">
        <f>Table1[[#This Row],[SumOfPaid]]*Table1[[#This Row],[Actuarial Factor 6/13/22]]</f>
        <v>3791.7724820604276</v>
      </c>
      <c r="J4109" s="33">
        <v>1.307259823847349</v>
      </c>
      <c r="K4109" s="180" t="s">
        <v>258</v>
      </c>
      <c r="L4109" s="180" t="s">
        <v>805</v>
      </c>
      <c r="M4109" s="181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09" s="181" t="str">
        <f>IFERROR(IF(Table1[[#This Row],[Medicare Rate in CR]]&gt;0,"Y","N"),"N")</f>
        <v>Y</v>
      </c>
      <c r="O4109" s="40">
        <f>Table1[[#This Row],[Medicare Rate in CR]]*Table1[[#This Row],[SumOfUnits]]*Table1[[#This Row],[Actuarial Factor 6/13/22]]</f>
        <v>3918.2498700176588</v>
      </c>
      <c r="P410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3918.2498700176588</v>
      </c>
      <c r="Q4109" s="40">
        <f>Table1[[#This Row],[Trended Medicare Pricing for all RHCs]]-Table1[[#This Row],[SumOfSFY23 Estimated Payment 6/13/2022]]</f>
        <v>126.47738795723126</v>
      </c>
      <c r="R4109" s="181">
        <f>Table1[[#This Row],[SumOfUnits]]*Table1[[#This Row],[Actuarial Factor 6/13/22]]</f>
        <v>19.608897357710234</v>
      </c>
    </row>
    <row r="4110" spans="1:18" x14ac:dyDescent="0.2">
      <c r="A4110" s="179" t="s">
        <v>171</v>
      </c>
      <c r="B4110" s="179" t="s">
        <v>649</v>
      </c>
      <c r="C4110" s="179" t="s">
        <v>249</v>
      </c>
      <c r="D4110" s="179" t="s">
        <v>2</v>
      </c>
      <c r="E4110" s="179" t="s">
        <v>798</v>
      </c>
      <c r="F4110" s="37">
        <v>8318.58</v>
      </c>
      <c r="G4110" s="179">
        <v>43</v>
      </c>
      <c r="H4110" s="179">
        <v>43</v>
      </c>
      <c r="I4110" s="37">
        <f>Table1[[#This Row],[SumOfPaid]]*Table1[[#This Row],[Actuarial Factor 6/13/22]]</f>
        <v>12064.401816764721</v>
      </c>
      <c r="J4110" s="33">
        <v>1.4502958217345654</v>
      </c>
      <c r="K4110" s="180" t="s">
        <v>258</v>
      </c>
      <c r="L4110" s="180" t="s">
        <v>805</v>
      </c>
      <c r="M4110" s="181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10" s="181" t="str">
        <f>IFERROR(IF(Table1[[#This Row],[Medicare Rate in CR]]&gt;0,"Y","N"),"N")</f>
        <v>Y</v>
      </c>
      <c r="O4110" s="40">
        <f>Table1[[#This Row],[Medicare Rate in CR]]*Table1[[#This Row],[SumOfUnits]]*Table1[[#This Row],[Actuarial Factor 6/13/22]]</f>
        <v>12461.318777257036</v>
      </c>
      <c r="P411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12461.318777257036</v>
      </c>
      <c r="Q4110" s="40">
        <f>Table1[[#This Row],[Trended Medicare Pricing for all RHCs]]-Table1[[#This Row],[SumOfSFY23 Estimated Payment 6/13/2022]]</f>
        <v>396.91696049231541</v>
      </c>
      <c r="R4110" s="181">
        <f>Table1[[#This Row],[SumOfUnits]]*Table1[[#This Row],[Actuarial Factor 6/13/22]]</f>
        <v>62.362720334586314</v>
      </c>
    </row>
    <row r="4111" spans="1:18" x14ac:dyDescent="0.2">
      <c r="A4111" s="179" t="s">
        <v>171</v>
      </c>
      <c r="B4111" s="179" t="s">
        <v>649</v>
      </c>
      <c r="C4111" s="179" t="s">
        <v>249</v>
      </c>
      <c r="D4111" s="179" t="s">
        <v>2</v>
      </c>
      <c r="E4111" s="179" t="s">
        <v>799</v>
      </c>
      <c r="F4111" s="37">
        <v>3882.08</v>
      </c>
      <c r="G4111" s="179">
        <v>20</v>
      </c>
      <c r="H4111" s="179">
        <v>20</v>
      </c>
      <c r="I4111" s="37">
        <f>Table1[[#This Row],[SumOfPaid]]*Table1[[#This Row],[Actuarial Factor 6/13/22]]</f>
        <v>4417.7905746539473</v>
      </c>
      <c r="J4111" s="33">
        <v>1.1379957586278353</v>
      </c>
      <c r="K4111" s="180" t="s">
        <v>258</v>
      </c>
      <c r="L4111" s="180" t="s">
        <v>805</v>
      </c>
      <c r="M4111" s="181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11" s="181" t="str">
        <f>IFERROR(IF(Table1[[#This Row],[Medicare Rate in CR]]&gt;0,"Y","N"),"N")</f>
        <v>Y</v>
      </c>
      <c r="O4111" s="40">
        <f>Table1[[#This Row],[Medicare Rate in CR]]*Table1[[#This Row],[SumOfUnits]]*Table1[[#This Row],[Actuarial Factor 6/13/22]]</f>
        <v>4547.8862497802802</v>
      </c>
      <c r="P411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4547.8862497802802</v>
      </c>
      <c r="Q4111" s="40">
        <f>Table1[[#This Row],[Trended Medicare Pricing for all RHCs]]-Table1[[#This Row],[SumOfSFY23 Estimated Payment 6/13/2022]]</f>
        <v>130.09567512633294</v>
      </c>
      <c r="R4111" s="181">
        <f>Table1[[#This Row],[SumOfUnits]]*Table1[[#This Row],[Actuarial Factor 6/13/22]]</f>
        <v>22.759915172556706</v>
      </c>
    </row>
    <row r="4112" spans="1:18" x14ac:dyDescent="0.2">
      <c r="A4112" s="179" t="s">
        <v>171</v>
      </c>
      <c r="B4112" s="179" t="s">
        <v>649</v>
      </c>
      <c r="C4112" s="179" t="s">
        <v>249</v>
      </c>
      <c r="D4112" s="179" t="s">
        <v>185</v>
      </c>
      <c r="E4112" s="179" t="s">
        <v>794</v>
      </c>
      <c r="F4112" s="37">
        <v>2134.41</v>
      </c>
      <c r="G4112" s="179">
        <v>11</v>
      </c>
      <c r="H4112" s="179">
        <v>11</v>
      </c>
      <c r="I4112" s="37">
        <f>Table1[[#This Row],[SumOfPaid]]*Table1[[#This Row],[Actuarial Factor 6/13/22]]</f>
        <v>2325.6261460283249</v>
      </c>
      <c r="J4112" s="33">
        <v>1.0895873548326354</v>
      </c>
      <c r="K4112" s="180" t="s">
        <v>258</v>
      </c>
      <c r="L4112" s="180" t="s">
        <v>805</v>
      </c>
      <c r="M4112" s="181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12" s="181" t="str">
        <f>IFERROR(IF(Table1[[#This Row],[Medicare Rate in CR]]&gt;0,"Y","N"),"N")</f>
        <v>Y</v>
      </c>
      <c r="O4112" s="40">
        <f>Table1[[#This Row],[Medicare Rate in CR]]*Table1[[#This Row],[SumOfUnits]]*Table1[[#This Row],[Actuarial Factor 6/13/22]]</f>
        <v>2394.9347976692293</v>
      </c>
      <c r="P411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2394.9347976692293</v>
      </c>
      <c r="Q4112" s="40">
        <f>Table1[[#This Row],[Trended Medicare Pricing for all RHCs]]-Table1[[#This Row],[SumOfSFY23 Estimated Payment 6/13/2022]]</f>
        <v>69.308651640904372</v>
      </c>
      <c r="R4112" s="181">
        <f>Table1[[#This Row],[SumOfUnits]]*Table1[[#This Row],[Actuarial Factor 6/13/22]]</f>
        <v>11.985460903158989</v>
      </c>
    </row>
    <row r="4113" spans="1:18" x14ac:dyDescent="0.2">
      <c r="A4113" s="179" t="s">
        <v>171</v>
      </c>
      <c r="B4113" s="179" t="s">
        <v>649</v>
      </c>
      <c r="C4113" s="179" t="s">
        <v>249</v>
      </c>
      <c r="D4113" s="179" t="s">
        <v>185</v>
      </c>
      <c r="E4113" s="179" t="s">
        <v>607</v>
      </c>
      <c r="F4113" s="37">
        <v>2524.8200000000002</v>
      </c>
      <c r="G4113" s="179">
        <v>13</v>
      </c>
      <c r="H4113" s="179">
        <v>13</v>
      </c>
      <c r="I4113" s="37">
        <f>Table1[[#This Row],[SumOfPaid]]*Table1[[#This Row],[Actuarial Factor 6/13/22]]</f>
        <v>3818.2234151764465</v>
      </c>
      <c r="J4113" s="33">
        <v>1.5122754949566488</v>
      </c>
      <c r="K4113" s="180" t="s">
        <v>258</v>
      </c>
      <c r="L4113" s="180" t="s">
        <v>805</v>
      </c>
      <c r="M4113" s="181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13" s="181" t="str">
        <f>IFERROR(IF(Table1[[#This Row],[Medicare Rate in CR]]&gt;0,"Y","N"),"N")</f>
        <v>Y</v>
      </c>
      <c r="O4113" s="40">
        <f>Table1[[#This Row],[Medicare Rate in CR]]*Table1[[#This Row],[SumOfUnits]]*Table1[[#This Row],[Actuarial Factor 6/13/22]]</f>
        <v>3928.3775622290882</v>
      </c>
      <c r="P411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3928.3775622290882</v>
      </c>
      <c r="Q4113" s="40">
        <f>Table1[[#This Row],[Trended Medicare Pricing for all RHCs]]-Table1[[#This Row],[SumOfSFY23 Estimated Payment 6/13/2022]]</f>
        <v>110.15414705264175</v>
      </c>
      <c r="R4113" s="181">
        <f>Table1[[#This Row],[SumOfUnits]]*Table1[[#This Row],[Actuarial Factor 6/13/22]]</f>
        <v>19.659581434436433</v>
      </c>
    </row>
    <row r="4114" spans="1:18" x14ac:dyDescent="0.2">
      <c r="A4114" s="179" t="s">
        <v>171</v>
      </c>
      <c r="B4114" s="179" t="s">
        <v>649</v>
      </c>
      <c r="C4114" s="179" t="s">
        <v>249</v>
      </c>
      <c r="D4114" s="179" t="s">
        <v>185</v>
      </c>
      <c r="E4114" s="179" t="s">
        <v>797</v>
      </c>
      <c r="F4114" s="37">
        <v>2521.1500000000005</v>
      </c>
      <c r="G4114" s="179">
        <v>13</v>
      </c>
      <c r="H4114" s="179">
        <v>13</v>
      </c>
      <c r="I4114" s="37">
        <f>Table1[[#This Row],[SumOfPaid]]*Table1[[#This Row],[Actuarial Factor 6/13/22]]</f>
        <v>2749.0297437336808</v>
      </c>
      <c r="J4114" s="33">
        <v>1.0903872215987467</v>
      </c>
      <c r="K4114" s="180" t="s">
        <v>258</v>
      </c>
      <c r="L4114" s="180" t="s">
        <v>805</v>
      </c>
      <c r="M4114" s="181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14" s="181" t="str">
        <f>IFERROR(IF(Table1[[#This Row],[Medicare Rate in CR]]&gt;0,"Y","N"),"N")</f>
        <v>Y</v>
      </c>
      <c r="O4114" s="40">
        <f>Table1[[#This Row],[Medicare Rate in CR]]*Table1[[#This Row],[SumOfUnits]]*Table1[[#This Row],[Actuarial Factor 6/13/22]]</f>
        <v>2832.4552700582003</v>
      </c>
      <c r="P411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2832.4552700582003</v>
      </c>
      <c r="Q4114" s="40">
        <f>Table1[[#This Row],[Trended Medicare Pricing for all RHCs]]-Table1[[#This Row],[SumOfSFY23 Estimated Payment 6/13/2022]]</f>
        <v>83.425526324519524</v>
      </c>
      <c r="R4114" s="181">
        <f>Table1[[#This Row],[SumOfUnits]]*Table1[[#This Row],[Actuarial Factor 6/13/22]]</f>
        <v>14.175033880783706</v>
      </c>
    </row>
    <row r="4115" spans="1:18" x14ac:dyDescent="0.2">
      <c r="A4115" s="179" t="s">
        <v>171</v>
      </c>
      <c r="B4115" s="179" t="s">
        <v>649</v>
      </c>
      <c r="C4115" s="179" t="s">
        <v>249</v>
      </c>
      <c r="D4115" s="179" t="s">
        <v>185</v>
      </c>
      <c r="E4115" s="179" t="s">
        <v>795</v>
      </c>
      <c r="F4115" s="37">
        <v>29800.790000000005</v>
      </c>
      <c r="G4115" s="179">
        <v>154</v>
      </c>
      <c r="H4115" s="179">
        <v>154</v>
      </c>
      <c r="I4115" s="37">
        <f>Table1[[#This Row],[SumOfPaid]]*Table1[[#This Row],[Actuarial Factor 6/13/22]]</f>
        <v>33981.188482570389</v>
      </c>
      <c r="J4115" s="33">
        <v>1.1402781094920766</v>
      </c>
      <c r="K4115" s="180" t="s">
        <v>258</v>
      </c>
      <c r="L4115" s="180" t="s">
        <v>805</v>
      </c>
      <c r="M4115" s="181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15" s="181" t="str">
        <f>IFERROR(IF(Table1[[#This Row],[Medicare Rate in CR]]&gt;0,"Y","N"),"N")</f>
        <v>Y</v>
      </c>
      <c r="O4115" s="40">
        <f>Table1[[#This Row],[Medicare Rate in CR]]*Table1[[#This Row],[SumOfUnits]]*Table1[[#This Row],[Actuarial Factor 6/13/22]]</f>
        <v>35088.957263160839</v>
      </c>
      <c r="P411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35088.957263160839</v>
      </c>
      <c r="Q4115" s="40">
        <f>Table1[[#This Row],[Trended Medicare Pricing for all RHCs]]-Table1[[#This Row],[SumOfSFY23 Estimated Payment 6/13/2022]]</f>
        <v>1107.7687805904498</v>
      </c>
      <c r="R4115" s="181">
        <f>Table1[[#This Row],[SumOfUnits]]*Table1[[#This Row],[Actuarial Factor 6/13/22]]</f>
        <v>175.60282886177981</v>
      </c>
    </row>
    <row r="4116" spans="1:18" x14ac:dyDescent="0.2">
      <c r="A4116" s="179" t="s">
        <v>171</v>
      </c>
      <c r="B4116" s="179" t="s">
        <v>649</v>
      </c>
      <c r="C4116" s="179" t="s">
        <v>422</v>
      </c>
      <c r="D4116" s="179" t="s">
        <v>184</v>
      </c>
      <c r="E4116" s="179" t="s">
        <v>789</v>
      </c>
      <c r="F4116" s="37">
        <v>197.04</v>
      </c>
      <c r="G4116" s="179">
        <v>1</v>
      </c>
      <c r="H4116" s="179">
        <v>1</v>
      </c>
      <c r="I4116" s="37">
        <f>Table1[[#This Row],[SumOfPaid]]*Table1[[#This Row],[Actuarial Factor 6/13/22]]</f>
        <v>321.50699420879664</v>
      </c>
      <c r="J4116" s="33">
        <v>1.6316838926552815</v>
      </c>
      <c r="K4116" s="180" t="s">
        <v>258</v>
      </c>
      <c r="L4116" s="180" t="s">
        <v>805</v>
      </c>
      <c r="M4116" s="181">
        <f>IFERROR(INDEX(FreeStand_MedicareCRs!E:E,MATCH(Table1[[#This Row],[Medicare Number]],FreeStand_MedicareCRs!A:A,0)),INDEX(HospitalBased_Mdcr_Rates!G:G,MATCH(Table1[[#This Row],[Medicare Number]],HospitalBased_Mdcr_Rates!E:E,0)))</f>
        <v>199.82</v>
      </c>
      <c r="N4116" s="181" t="str">
        <f>IFERROR(IF(Table1[[#This Row],[Medicare Rate in CR]]&gt;0,"Y","N"),"N")</f>
        <v>Y</v>
      </c>
      <c r="O4116" s="40">
        <f>Table1[[#This Row],[Medicare Rate in CR]]*Table1[[#This Row],[SumOfUnits]]*Table1[[#This Row],[Actuarial Factor 6/13/22]]</f>
        <v>326.04307543037834</v>
      </c>
      <c r="P411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326.04307543037834</v>
      </c>
      <c r="Q4116" s="40">
        <f>Table1[[#This Row],[Trended Medicare Pricing for all RHCs]]-Table1[[#This Row],[SumOfSFY23 Estimated Payment 6/13/2022]]</f>
        <v>4.5360812215816964</v>
      </c>
      <c r="R4116" s="181">
        <f>Table1[[#This Row],[SumOfUnits]]*Table1[[#This Row],[Actuarial Factor 6/13/22]]</f>
        <v>1.6316838926552815</v>
      </c>
    </row>
    <row r="4117" spans="1:18" x14ac:dyDescent="0.2">
      <c r="A4117" s="179" t="s">
        <v>180</v>
      </c>
      <c r="B4117" s="179" t="s">
        <v>707</v>
      </c>
      <c r="C4117" s="179" t="s">
        <v>426</v>
      </c>
      <c r="D4117" s="179" t="s">
        <v>184</v>
      </c>
      <c r="E4117" s="179" t="s">
        <v>786</v>
      </c>
      <c r="F4117" s="37">
        <v>437.53</v>
      </c>
      <c r="G4117" s="179">
        <v>7</v>
      </c>
      <c r="H4117" s="179">
        <v>7</v>
      </c>
      <c r="I4117" s="37">
        <f>Table1[[#This Row],[SumOfPaid]]*Table1[[#This Row],[Actuarial Factor 6/13/22]]</f>
        <v>624.74283168707836</v>
      </c>
      <c r="J4117" s="33">
        <v>1.4278857031222509</v>
      </c>
      <c r="K4117" s="180" t="s">
        <v>365</v>
      </c>
      <c r="L4117" s="180" t="s">
        <v>805</v>
      </c>
      <c r="M4117" s="181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17" s="181" t="str">
        <f>IFERROR(IF(Table1[[#This Row],[Medicare Rate in CR]]&gt;0,"Y","N"),"N")</f>
        <v>Y</v>
      </c>
      <c r="O4117" s="40">
        <f>Table1[[#This Row],[Medicare Rate in CR]]*Table1[[#This Row],[SumOfUnits]]*Table1[[#This Row],[Actuarial Factor 6/13/22]]</f>
        <v>2115.3841114615525</v>
      </c>
      <c r="P411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2115.3841114615525</v>
      </c>
      <c r="Q4117" s="40">
        <f>Table1[[#This Row],[Trended Medicare Pricing for all RHCs]]-Table1[[#This Row],[SumOfSFY23 Estimated Payment 6/13/2022]]</f>
        <v>1490.6412797744742</v>
      </c>
      <c r="R4117" s="181">
        <f>Table1[[#This Row],[SumOfUnits]]*Table1[[#This Row],[Actuarial Factor 6/13/22]]</f>
        <v>9.9951999218557575</v>
      </c>
    </row>
    <row r="4118" spans="1:18" x14ac:dyDescent="0.2">
      <c r="A4118" s="179" t="s">
        <v>180</v>
      </c>
      <c r="B4118" s="179" t="s">
        <v>707</v>
      </c>
      <c r="C4118" s="179" t="s">
        <v>426</v>
      </c>
      <c r="D4118" s="179" t="s">
        <v>184</v>
      </c>
      <c r="E4118" s="179" t="s">
        <v>789</v>
      </c>
      <c r="F4118" s="37">
        <v>188.31</v>
      </c>
      <c r="G4118" s="179">
        <v>3</v>
      </c>
      <c r="H4118" s="179">
        <v>3</v>
      </c>
      <c r="I4118" s="37">
        <f>Table1[[#This Row],[SumOfPaid]]*Table1[[#This Row],[Actuarial Factor 6/13/22]]</f>
        <v>285.67130756877424</v>
      </c>
      <c r="J4118" s="33">
        <v>1.5170267514671245</v>
      </c>
      <c r="K4118" s="180" t="s">
        <v>365</v>
      </c>
      <c r="L4118" s="180" t="s">
        <v>805</v>
      </c>
      <c r="M4118" s="181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18" s="181" t="str">
        <f>IFERROR(IF(Table1[[#This Row],[Medicare Rate in CR]]&gt;0,"Y","N"),"N")</f>
        <v>Y</v>
      </c>
      <c r="O4118" s="40">
        <f>Table1[[#This Row],[Medicare Rate in CR]]*Table1[[#This Row],[SumOfUnits]]*Table1[[#This Row],[Actuarial Factor 6/13/22]]</f>
        <v>963.19062504150668</v>
      </c>
      <c r="P411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963.19062504150668</v>
      </c>
      <c r="Q4118" s="40">
        <f>Table1[[#This Row],[Trended Medicare Pricing for all RHCs]]-Table1[[#This Row],[SumOfSFY23 Estimated Payment 6/13/2022]]</f>
        <v>677.51931747273238</v>
      </c>
      <c r="R4118" s="181">
        <f>Table1[[#This Row],[SumOfUnits]]*Table1[[#This Row],[Actuarial Factor 6/13/22]]</f>
        <v>4.5510802544013735</v>
      </c>
    </row>
    <row r="4119" spans="1:18" x14ac:dyDescent="0.2">
      <c r="A4119" s="179" t="s">
        <v>180</v>
      </c>
      <c r="B4119" s="179" t="s">
        <v>707</v>
      </c>
      <c r="C4119" s="179" t="s">
        <v>426</v>
      </c>
      <c r="D4119" s="179" t="s">
        <v>184</v>
      </c>
      <c r="E4119" s="179" t="s">
        <v>788</v>
      </c>
      <c r="F4119" s="37">
        <v>251.08</v>
      </c>
      <c r="G4119" s="179">
        <v>4</v>
      </c>
      <c r="H4119" s="179">
        <v>4</v>
      </c>
      <c r="I4119" s="37">
        <f>Table1[[#This Row],[SumOfPaid]]*Table1[[#This Row],[Actuarial Factor 6/13/22]]</f>
        <v>547.2171095211387</v>
      </c>
      <c r="J4119" s="33">
        <v>2.179453200259434</v>
      </c>
      <c r="K4119" s="180" t="s">
        <v>365</v>
      </c>
      <c r="L4119" s="180" t="s">
        <v>805</v>
      </c>
      <c r="M4119" s="181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19" s="181" t="str">
        <f>IFERROR(IF(Table1[[#This Row],[Medicare Rate in CR]]&gt;0,"Y","N"),"N")</f>
        <v>Y</v>
      </c>
      <c r="O4119" s="40">
        <f>Table1[[#This Row],[Medicare Rate in CR]]*Table1[[#This Row],[SumOfUnits]]*Table1[[#This Row],[Actuarial Factor 6/13/22]]</f>
        <v>1845.0379012116264</v>
      </c>
      <c r="P411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1845.0379012116264</v>
      </c>
      <c r="Q4119" s="40">
        <f>Table1[[#This Row],[Trended Medicare Pricing for all RHCs]]-Table1[[#This Row],[SumOfSFY23 Estimated Payment 6/13/2022]]</f>
        <v>1297.8207916904876</v>
      </c>
      <c r="R4119" s="181">
        <f>Table1[[#This Row],[SumOfUnits]]*Table1[[#This Row],[Actuarial Factor 6/13/22]]</f>
        <v>8.717812801037736</v>
      </c>
    </row>
    <row r="4120" spans="1:18" x14ac:dyDescent="0.2">
      <c r="A4120" s="179" t="s">
        <v>180</v>
      </c>
      <c r="B4120" s="179" t="s">
        <v>707</v>
      </c>
      <c r="C4120" s="179" t="s">
        <v>426</v>
      </c>
      <c r="D4120" s="179" t="s">
        <v>185</v>
      </c>
      <c r="E4120" s="179" t="s">
        <v>794</v>
      </c>
      <c r="F4120" s="37">
        <v>188.31</v>
      </c>
      <c r="G4120" s="179">
        <v>3</v>
      </c>
      <c r="H4120" s="179">
        <v>3</v>
      </c>
      <c r="I4120" s="37">
        <f>Table1[[#This Row],[SumOfPaid]]*Table1[[#This Row],[Actuarial Factor 6/13/22]]</f>
        <v>208.83862791935738</v>
      </c>
      <c r="J4120" s="33">
        <v>1.1090150704654951</v>
      </c>
      <c r="K4120" s="180" t="s">
        <v>365</v>
      </c>
      <c r="L4120" s="180" t="s">
        <v>805</v>
      </c>
      <c r="M4120" s="181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20" s="181" t="str">
        <f>IFERROR(IF(Table1[[#This Row],[Medicare Rate in CR]]&gt;0,"Y","N"),"N")</f>
        <v>Y</v>
      </c>
      <c r="O4120" s="40">
        <f>Table1[[#This Row],[Medicare Rate in CR]]*Table1[[#This Row],[SumOfUnits]]*Table1[[#This Row],[Actuarial Factor 6/13/22]]</f>
        <v>704.13584853995212</v>
      </c>
      <c r="P412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704.13584853995212</v>
      </c>
      <c r="Q4120" s="40">
        <f>Table1[[#This Row],[Trended Medicare Pricing for all RHCs]]-Table1[[#This Row],[SumOfSFY23 Estimated Payment 6/13/2022]]</f>
        <v>495.29722062059477</v>
      </c>
      <c r="R4120" s="181">
        <f>Table1[[#This Row],[SumOfUnits]]*Table1[[#This Row],[Actuarial Factor 6/13/22]]</f>
        <v>3.3270452113964852</v>
      </c>
    </row>
    <row r="4121" spans="1:18" x14ac:dyDescent="0.2">
      <c r="A4121" s="179" t="s">
        <v>180</v>
      </c>
      <c r="B4121" s="179" t="s">
        <v>707</v>
      </c>
      <c r="C4121" s="179" t="s">
        <v>426</v>
      </c>
      <c r="D4121" s="179" t="s">
        <v>185</v>
      </c>
      <c r="E4121" s="179" t="s">
        <v>795</v>
      </c>
      <c r="F4121" s="37">
        <v>249.22000000000003</v>
      </c>
      <c r="G4121" s="179">
        <v>4</v>
      </c>
      <c r="H4121" s="179">
        <v>4</v>
      </c>
      <c r="I4121" s="37">
        <f>Table1[[#This Row],[SumOfPaid]]*Table1[[#This Row],[Actuarial Factor 6/13/22]]</f>
        <v>277.86566097195089</v>
      </c>
      <c r="J4121" s="33">
        <v>1.1149412606209408</v>
      </c>
      <c r="K4121" s="180" t="s">
        <v>365</v>
      </c>
      <c r="L4121" s="180" t="s">
        <v>805</v>
      </c>
      <c r="M4121" s="181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21" s="181" t="str">
        <f>IFERROR(IF(Table1[[#This Row],[Medicare Rate in CR]]&gt;0,"Y","N"),"N")</f>
        <v>Y</v>
      </c>
      <c r="O4121" s="40">
        <f>Table1[[#This Row],[Medicare Rate in CR]]*Table1[[#This Row],[SumOfUnits]]*Table1[[#This Row],[Actuarial Factor 6/13/22]]</f>
        <v>943.86467359126357</v>
      </c>
      <c r="P412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943.86467359126357</v>
      </c>
      <c r="Q4121" s="40">
        <f>Table1[[#This Row],[Trended Medicare Pricing for all RHCs]]-Table1[[#This Row],[SumOfSFY23 Estimated Payment 6/13/2022]]</f>
        <v>665.99901261931268</v>
      </c>
      <c r="R4121" s="181">
        <f>Table1[[#This Row],[SumOfUnits]]*Table1[[#This Row],[Actuarial Factor 6/13/22]]</f>
        <v>4.4597650424837632</v>
      </c>
    </row>
    <row r="4122" spans="1:18" x14ac:dyDescent="0.2">
      <c r="A4122" s="179" t="s">
        <v>180</v>
      </c>
      <c r="B4122" s="179" t="s">
        <v>707</v>
      </c>
      <c r="C4122" s="179" t="s">
        <v>424</v>
      </c>
      <c r="D4122" s="179" t="s">
        <v>184</v>
      </c>
      <c r="E4122" s="179" t="s">
        <v>788</v>
      </c>
      <c r="F4122" s="37">
        <v>188.31</v>
      </c>
      <c r="G4122" s="179">
        <v>3</v>
      </c>
      <c r="H4122" s="179">
        <v>3</v>
      </c>
      <c r="I4122" s="37">
        <f>Table1[[#This Row],[SumOfPaid]]*Table1[[#This Row],[Actuarial Factor 6/13/22]]</f>
        <v>371.77060672120427</v>
      </c>
      <c r="J4122" s="33">
        <v>1.9742478186033894</v>
      </c>
      <c r="K4122" s="180" t="s">
        <v>365</v>
      </c>
      <c r="L4122" s="180" t="s">
        <v>805</v>
      </c>
      <c r="M4122" s="181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22" s="181" t="str">
        <f>IFERROR(IF(Table1[[#This Row],[Medicare Rate in CR]]&gt;0,"Y","N"),"N")</f>
        <v>Y</v>
      </c>
      <c r="O4122" s="40">
        <f>Table1[[#This Row],[Medicare Rate in CR]]*Table1[[#This Row],[SumOfUnits]]*Table1[[#This Row],[Actuarial Factor 6/13/22]]</f>
        <v>1253.4894249876638</v>
      </c>
      <c r="P412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1253.4894249876638</v>
      </c>
      <c r="Q4122" s="40">
        <f>Table1[[#This Row],[Trended Medicare Pricing for all RHCs]]-Table1[[#This Row],[SumOfSFY23 Estimated Payment 6/13/2022]]</f>
        <v>881.71881826645949</v>
      </c>
      <c r="R4122" s="181">
        <f>Table1[[#This Row],[SumOfUnits]]*Table1[[#This Row],[Actuarial Factor 6/13/22]]</f>
        <v>5.9227434558101679</v>
      </c>
    </row>
    <row r="4123" spans="1:18" x14ac:dyDescent="0.2">
      <c r="A4123" s="179" t="s">
        <v>180</v>
      </c>
      <c r="B4123" s="179" t="s">
        <v>707</v>
      </c>
      <c r="C4123" s="179" t="s">
        <v>381</v>
      </c>
      <c r="D4123" s="179" t="s">
        <v>184</v>
      </c>
      <c r="E4123" s="179" t="s">
        <v>786</v>
      </c>
      <c r="F4123" s="37">
        <v>61.84</v>
      </c>
      <c r="G4123" s="179">
        <v>1</v>
      </c>
      <c r="H4123" s="179">
        <v>1</v>
      </c>
      <c r="I4123" s="37">
        <f>Table1[[#This Row],[SumOfPaid]]*Table1[[#This Row],[Actuarial Factor 6/13/22]]</f>
        <v>83.980690745942567</v>
      </c>
      <c r="J4123" s="33">
        <v>1.3580318684660828</v>
      </c>
      <c r="K4123" s="180" t="s">
        <v>365</v>
      </c>
      <c r="L4123" s="180" t="s">
        <v>805</v>
      </c>
      <c r="M4123" s="181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23" s="181" t="str">
        <f>IFERROR(IF(Table1[[#This Row],[Medicare Rate in CR]]&gt;0,"Y","N"),"N")</f>
        <v>Y</v>
      </c>
      <c r="O4123" s="40">
        <f>Table1[[#This Row],[Medicare Rate in CR]]*Table1[[#This Row],[SumOfUnits]]*Table1[[#This Row],[Actuarial Factor 6/13/22]]</f>
        <v>287.41386464216174</v>
      </c>
      <c r="P412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287.41386464216174</v>
      </c>
      <c r="Q4123" s="40">
        <f>Table1[[#This Row],[Trended Medicare Pricing for all RHCs]]-Table1[[#This Row],[SumOfSFY23 Estimated Payment 6/13/2022]]</f>
        <v>203.43317389621916</v>
      </c>
      <c r="R4123" s="181">
        <f>Table1[[#This Row],[SumOfUnits]]*Table1[[#This Row],[Actuarial Factor 6/13/22]]</f>
        <v>1.3580318684660828</v>
      </c>
    </row>
    <row r="4124" spans="1:18" x14ac:dyDescent="0.2">
      <c r="A4124" s="179" t="s">
        <v>180</v>
      </c>
      <c r="B4124" s="179" t="s">
        <v>707</v>
      </c>
      <c r="C4124" s="179" t="s">
        <v>364</v>
      </c>
      <c r="D4124" s="179" t="s">
        <v>184</v>
      </c>
      <c r="E4124" s="179" t="s">
        <v>792</v>
      </c>
      <c r="F4124" s="37">
        <v>501.23</v>
      </c>
      <c r="G4124" s="179">
        <v>8</v>
      </c>
      <c r="H4124" s="179">
        <v>8</v>
      </c>
      <c r="I4124" s="37">
        <f>Table1[[#This Row],[SumOfPaid]]*Table1[[#This Row],[Actuarial Factor 6/13/22]]</f>
        <v>730.79678377684195</v>
      </c>
      <c r="J4124" s="33">
        <v>1.4580068706518803</v>
      </c>
      <c r="K4124" s="180" t="s">
        <v>365</v>
      </c>
      <c r="L4124" s="180" t="s">
        <v>805</v>
      </c>
      <c r="M4124" s="181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24" s="181" t="str">
        <f>IFERROR(IF(Table1[[#This Row],[Medicare Rate in CR]]&gt;0,"Y","N"),"N")</f>
        <v>Y</v>
      </c>
      <c r="O4124" s="40">
        <f>Table1[[#This Row],[Medicare Rate in CR]]*Table1[[#This Row],[SumOfUnits]]*Table1[[#This Row],[Actuarial Factor 6/13/22]]</f>
        <v>2468.5805928381114</v>
      </c>
      <c r="P412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2468.5805928381114</v>
      </c>
      <c r="Q4124" s="40">
        <f>Table1[[#This Row],[Trended Medicare Pricing for all RHCs]]-Table1[[#This Row],[SumOfSFY23 Estimated Payment 6/13/2022]]</f>
        <v>1737.7838090612695</v>
      </c>
      <c r="R4124" s="181">
        <f>Table1[[#This Row],[SumOfUnits]]*Table1[[#This Row],[Actuarial Factor 6/13/22]]</f>
        <v>11.664054965215042</v>
      </c>
    </row>
    <row r="4125" spans="1:18" x14ac:dyDescent="0.2">
      <c r="A4125" s="179" t="s">
        <v>180</v>
      </c>
      <c r="B4125" s="179" t="s">
        <v>707</v>
      </c>
      <c r="C4125" s="179" t="s">
        <v>364</v>
      </c>
      <c r="D4125" s="179" t="s">
        <v>184</v>
      </c>
      <c r="E4125" s="179" t="s">
        <v>786</v>
      </c>
      <c r="F4125" s="37">
        <v>4422.1799999999994</v>
      </c>
      <c r="G4125" s="179">
        <v>69</v>
      </c>
      <c r="H4125" s="179">
        <v>69</v>
      </c>
      <c r="I4125" s="37">
        <f>Table1[[#This Row],[SumOfPaid]]*Table1[[#This Row],[Actuarial Factor 6/13/22]]</f>
        <v>6251.5324272581993</v>
      </c>
      <c r="J4125" s="33">
        <v>1.4136766091064137</v>
      </c>
      <c r="K4125" s="180" t="s">
        <v>365</v>
      </c>
      <c r="L4125" s="180" t="s">
        <v>805</v>
      </c>
      <c r="M4125" s="181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25" s="181" t="str">
        <f>IFERROR(IF(Table1[[#This Row],[Medicare Rate in CR]]&gt;0,"Y","N"),"N")</f>
        <v>Y</v>
      </c>
      <c r="O4125" s="40">
        <f>Table1[[#This Row],[Medicare Rate in CR]]*Table1[[#This Row],[SumOfUnits]]*Table1[[#This Row],[Actuarial Factor 6/13/22]]</f>
        <v>20644.145711038414</v>
      </c>
      <c r="P412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20644.145711038414</v>
      </c>
      <c r="Q4125" s="40">
        <f>Table1[[#This Row],[Trended Medicare Pricing for all RHCs]]-Table1[[#This Row],[SumOfSFY23 Estimated Payment 6/13/2022]]</f>
        <v>14392.613283780214</v>
      </c>
      <c r="R4125" s="181">
        <f>Table1[[#This Row],[SumOfUnits]]*Table1[[#This Row],[Actuarial Factor 6/13/22]]</f>
        <v>97.543686028342549</v>
      </c>
    </row>
    <row r="4126" spans="1:18" x14ac:dyDescent="0.2">
      <c r="A4126" s="179" t="s">
        <v>180</v>
      </c>
      <c r="B4126" s="179" t="s">
        <v>707</v>
      </c>
      <c r="C4126" s="179" t="s">
        <v>364</v>
      </c>
      <c r="D4126" s="179" t="s">
        <v>184</v>
      </c>
      <c r="E4126" s="179" t="s">
        <v>790</v>
      </c>
      <c r="F4126" s="37">
        <v>3787.97</v>
      </c>
      <c r="G4126" s="179">
        <v>59</v>
      </c>
      <c r="H4126" s="179">
        <v>59</v>
      </c>
      <c r="I4126" s="37">
        <f>Table1[[#This Row],[SumOfPaid]]*Table1[[#This Row],[Actuarial Factor 6/13/22]]</f>
        <v>7910.7887118719636</v>
      </c>
      <c r="J4126" s="33">
        <v>2.0883979313120125</v>
      </c>
      <c r="K4126" s="180" t="s">
        <v>365</v>
      </c>
      <c r="L4126" s="180" t="s">
        <v>805</v>
      </c>
      <c r="M4126" s="181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26" s="181" t="str">
        <f>IFERROR(IF(Table1[[#This Row],[Medicare Rate in CR]]&gt;0,"Y","N"),"N")</f>
        <v>Y</v>
      </c>
      <c r="O4126" s="40">
        <f>Table1[[#This Row],[Medicare Rate in CR]]*Table1[[#This Row],[SumOfUnits]]*Table1[[#This Row],[Actuarial Factor 6/13/22]]</f>
        <v>26077.32375278958</v>
      </c>
      <c r="P412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26077.32375278958</v>
      </c>
      <c r="Q4126" s="40">
        <f>Table1[[#This Row],[Trended Medicare Pricing for all RHCs]]-Table1[[#This Row],[SumOfSFY23 Estimated Payment 6/13/2022]]</f>
        <v>18166.535040917617</v>
      </c>
      <c r="R4126" s="181">
        <f>Table1[[#This Row],[SumOfUnits]]*Table1[[#This Row],[Actuarial Factor 6/13/22]]</f>
        <v>123.21547794740873</v>
      </c>
    </row>
    <row r="4127" spans="1:18" x14ac:dyDescent="0.2">
      <c r="A4127" s="179" t="s">
        <v>180</v>
      </c>
      <c r="B4127" s="179" t="s">
        <v>707</v>
      </c>
      <c r="C4127" s="179" t="s">
        <v>364</v>
      </c>
      <c r="D4127" s="179" t="s">
        <v>184</v>
      </c>
      <c r="E4127" s="179" t="s">
        <v>789</v>
      </c>
      <c r="F4127" s="37">
        <v>13004.58</v>
      </c>
      <c r="G4127" s="179">
        <v>198</v>
      </c>
      <c r="H4127" s="179">
        <v>198</v>
      </c>
      <c r="I4127" s="37">
        <f>Table1[[#This Row],[SumOfPaid]]*Table1[[#This Row],[Actuarial Factor 6/13/22]]</f>
        <v>19075.276893357324</v>
      </c>
      <c r="J4127" s="33">
        <v>1.4668122225675357</v>
      </c>
      <c r="K4127" s="180" t="s">
        <v>365</v>
      </c>
      <c r="L4127" s="180" t="s">
        <v>805</v>
      </c>
      <c r="M4127" s="181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27" s="181" t="str">
        <f>IFERROR(IF(Table1[[#This Row],[Medicare Rate in CR]]&gt;0,"Y","N"),"N")</f>
        <v>Y</v>
      </c>
      <c r="O4127" s="40">
        <f>Table1[[#This Row],[Medicare Rate in CR]]*Table1[[#This Row],[SumOfUnits]]*Table1[[#This Row],[Actuarial Factor 6/13/22]]</f>
        <v>61466.355479270256</v>
      </c>
      <c r="P412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61466.355479270256</v>
      </c>
      <c r="Q4127" s="40">
        <f>Table1[[#This Row],[Trended Medicare Pricing for all RHCs]]-Table1[[#This Row],[SumOfSFY23 Estimated Payment 6/13/2022]]</f>
        <v>42391.078585912932</v>
      </c>
      <c r="R4127" s="181">
        <f>Table1[[#This Row],[SumOfUnits]]*Table1[[#This Row],[Actuarial Factor 6/13/22]]</f>
        <v>290.42882006837209</v>
      </c>
    </row>
    <row r="4128" spans="1:18" x14ac:dyDescent="0.2">
      <c r="A4128" s="179" t="s">
        <v>180</v>
      </c>
      <c r="B4128" s="179" t="s">
        <v>707</v>
      </c>
      <c r="C4128" s="179" t="s">
        <v>364</v>
      </c>
      <c r="D4128" s="179" t="s">
        <v>184</v>
      </c>
      <c r="E4128" s="179" t="s">
        <v>791</v>
      </c>
      <c r="F4128" s="37">
        <v>185.52</v>
      </c>
      <c r="G4128" s="179">
        <v>3</v>
      </c>
      <c r="H4128" s="179">
        <v>3</v>
      </c>
      <c r="I4128" s="37">
        <f>Table1[[#This Row],[SumOfPaid]]*Table1[[#This Row],[Actuarial Factor 6/13/22]]</f>
        <v>286.45330918327397</v>
      </c>
      <c r="J4128" s="33">
        <v>1.5440562159512394</v>
      </c>
      <c r="K4128" s="180" t="s">
        <v>365</v>
      </c>
      <c r="L4128" s="180" t="s">
        <v>805</v>
      </c>
      <c r="M4128" s="181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28" s="181" t="str">
        <f>IFERROR(IF(Table1[[#This Row],[Medicare Rate in CR]]&gt;0,"Y","N"),"N")</f>
        <v>Y</v>
      </c>
      <c r="O4128" s="40">
        <f>Table1[[#This Row],[Medicare Rate in CR]]*Table1[[#This Row],[SumOfUnits]]*Table1[[#This Row],[Actuarial Factor 6/13/22]]</f>
        <v>980.35217263176082</v>
      </c>
      <c r="P412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980.35217263176082</v>
      </c>
      <c r="Q4128" s="40">
        <f>Table1[[#This Row],[Trended Medicare Pricing for all RHCs]]-Table1[[#This Row],[SumOfSFY23 Estimated Payment 6/13/2022]]</f>
        <v>693.89886344848685</v>
      </c>
      <c r="R4128" s="181">
        <f>Table1[[#This Row],[SumOfUnits]]*Table1[[#This Row],[Actuarial Factor 6/13/22]]</f>
        <v>4.6321686478537183</v>
      </c>
    </row>
    <row r="4129" spans="1:18" x14ac:dyDescent="0.2">
      <c r="A4129" s="179" t="s">
        <v>180</v>
      </c>
      <c r="B4129" s="179" t="s">
        <v>707</v>
      </c>
      <c r="C4129" s="179" t="s">
        <v>364</v>
      </c>
      <c r="D4129" s="179" t="s">
        <v>184</v>
      </c>
      <c r="E4129" s="179" t="s">
        <v>788</v>
      </c>
      <c r="F4129" s="37">
        <v>2812.5600000000004</v>
      </c>
      <c r="G4129" s="179">
        <v>45</v>
      </c>
      <c r="H4129" s="179">
        <v>45</v>
      </c>
      <c r="I4129" s="37">
        <f>Table1[[#This Row],[SumOfPaid]]*Table1[[#This Row],[Actuarial Factor 6/13/22]]</f>
        <v>5555.5515489623449</v>
      </c>
      <c r="J4129" s="33">
        <v>1.9752650784204939</v>
      </c>
      <c r="K4129" s="180" t="s">
        <v>365</v>
      </c>
      <c r="L4129" s="180" t="s">
        <v>805</v>
      </c>
      <c r="M4129" s="181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29" s="181" t="str">
        <f>IFERROR(IF(Table1[[#This Row],[Medicare Rate in CR]]&gt;0,"Y","N"),"N")</f>
        <v>Y</v>
      </c>
      <c r="O4129" s="40">
        <f>Table1[[#This Row],[Medicare Rate in CR]]*Table1[[#This Row],[SumOfUnits]]*Table1[[#This Row],[Actuarial Factor 6/13/22]]</f>
        <v>18812.029553861099</v>
      </c>
      <c r="P412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18812.029553861099</v>
      </c>
      <c r="Q4129" s="40">
        <f>Table1[[#This Row],[Trended Medicare Pricing for all RHCs]]-Table1[[#This Row],[SumOfSFY23 Estimated Payment 6/13/2022]]</f>
        <v>13256.478004898754</v>
      </c>
      <c r="R4129" s="181">
        <f>Table1[[#This Row],[SumOfUnits]]*Table1[[#This Row],[Actuarial Factor 6/13/22]]</f>
        <v>88.886928528922226</v>
      </c>
    </row>
    <row r="4130" spans="1:18" x14ac:dyDescent="0.2">
      <c r="A4130" s="179" t="s">
        <v>180</v>
      </c>
      <c r="B4130" s="179" t="s">
        <v>707</v>
      </c>
      <c r="C4130" s="179" t="s">
        <v>364</v>
      </c>
      <c r="D4130" s="179" t="s">
        <v>184</v>
      </c>
      <c r="E4130" s="179" t="s">
        <v>787</v>
      </c>
      <c r="F4130" s="37">
        <v>1247.9599999999998</v>
      </c>
      <c r="G4130" s="179">
        <v>20</v>
      </c>
      <c r="H4130" s="179">
        <v>20</v>
      </c>
      <c r="I4130" s="37">
        <f>Table1[[#This Row],[SumOfPaid]]*Table1[[#This Row],[Actuarial Factor 6/13/22]]</f>
        <v>1553.6304854524408</v>
      </c>
      <c r="J4130" s="33">
        <v>1.2449361241165109</v>
      </c>
      <c r="K4130" s="180" t="s">
        <v>365</v>
      </c>
      <c r="L4130" s="180" t="s">
        <v>805</v>
      </c>
      <c r="M4130" s="181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30" s="181" t="str">
        <f>IFERROR(IF(Table1[[#This Row],[Medicare Rate in CR]]&gt;0,"Y","N"),"N")</f>
        <v>Y</v>
      </c>
      <c r="O4130" s="40">
        <f>Table1[[#This Row],[Medicare Rate in CR]]*Table1[[#This Row],[SumOfUnits]]*Table1[[#This Row],[Actuarial Factor 6/13/22]]</f>
        <v>5269.5656261603663</v>
      </c>
      <c r="P413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5269.5656261603663</v>
      </c>
      <c r="Q4130" s="40">
        <f>Table1[[#This Row],[Trended Medicare Pricing for all RHCs]]-Table1[[#This Row],[SumOfSFY23 Estimated Payment 6/13/2022]]</f>
        <v>3715.9351407079257</v>
      </c>
      <c r="R4130" s="181">
        <f>Table1[[#This Row],[SumOfUnits]]*Table1[[#This Row],[Actuarial Factor 6/13/22]]</f>
        <v>24.898722482330218</v>
      </c>
    </row>
    <row r="4131" spans="1:18" x14ac:dyDescent="0.2">
      <c r="A4131" s="179" t="s">
        <v>180</v>
      </c>
      <c r="B4131" s="179" t="s">
        <v>707</v>
      </c>
      <c r="C4131" s="179" t="s">
        <v>364</v>
      </c>
      <c r="D4131" s="179" t="s">
        <v>185</v>
      </c>
      <c r="E4131" s="179" t="s">
        <v>797</v>
      </c>
      <c r="F4131" s="37">
        <v>680.24</v>
      </c>
      <c r="G4131" s="179">
        <v>11</v>
      </c>
      <c r="H4131" s="179">
        <v>11</v>
      </c>
      <c r="I4131" s="37">
        <f>Table1[[#This Row],[SumOfPaid]]*Table1[[#This Row],[Actuarial Factor 6/13/22]]</f>
        <v>568.29569975603988</v>
      </c>
      <c r="J4131" s="33">
        <v>0.83543411113142396</v>
      </c>
      <c r="K4131" s="180" t="s">
        <v>365</v>
      </c>
      <c r="L4131" s="180" t="s">
        <v>805</v>
      </c>
      <c r="M4131" s="181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31" s="181" t="str">
        <f>IFERROR(IF(Table1[[#This Row],[Medicare Rate in CR]]&gt;0,"Y","N"),"N")</f>
        <v>Y</v>
      </c>
      <c r="O4131" s="40">
        <f>Table1[[#This Row],[Medicare Rate in CR]]*Table1[[#This Row],[SumOfUnits]]*Table1[[#This Row],[Actuarial Factor 6/13/22]]</f>
        <v>1944.9240280784002</v>
      </c>
      <c r="P413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1944.9240280784002</v>
      </c>
      <c r="Q4131" s="40">
        <f>Table1[[#This Row],[Trended Medicare Pricing for all RHCs]]-Table1[[#This Row],[SumOfSFY23 Estimated Payment 6/13/2022]]</f>
        <v>1376.6283283223602</v>
      </c>
      <c r="R4131" s="181">
        <f>Table1[[#This Row],[SumOfUnits]]*Table1[[#This Row],[Actuarial Factor 6/13/22]]</f>
        <v>9.1897752224456628</v>
      </c>
    </row>
    <row r="4132" spans="1:18" x14ac:dyDescent="0.2">
      <c r="A4132" s="179" t="s">
        <v>180</v>
      </c>
      <c r="B4132" s="179" t="s">
        <v>707</v>
      </c>
      <c r="C4132" s="179" t="s">
        <v>364</v>
      </c>
      <c r="D4132" s="179" t="s">
        <v>185</v>
      </c>
      <c r="E4132" s="179" t="s">
        <v>796</v>
      </c>
      <c r="F4132" s="37">
        <v>123.68</v>
      </c>
      <c r="G4132" s="179">
        <v>2</v>
      </c>
      <c r="H4132" s="179">
        <v>2</v>
      </c>
      <c r="I4132" s="37">
        <f>Table1[[#This Row],[SumOfPaid]]*Table1[[#This Row],[Actuarial Factor 6/13/22]]</f>
        <v>123.10114391536803</v>
      </c>
      <c r="J4132" s="33">
        <v>0.99531972764689536</v>
      </c>
      <c r="K4132" s="180" t="s">
        <v>365</v>
      </c>
      <c r="L4132" s="180" t="s">
        <v>805</v>
      </c>
      <c r="M4132" s="181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32" s="181" t="str">
        <f>IFERROR(IF(Table1[[#This Row],[Medicare Rate in CR]]&gt;0,"Y","N"),"N")</f>
        <v>Y</v>
      </c>
      <c r="O4132" s="40">
        <f>Table1[[#This Row],[Medicare Rate in CR]]*Table1[[#This Row],[SumOfUnits]]*Table1[[#This Row],[Actuarial Factor 6/13/22]]</f>
        <v>421.29893431837786</v>
      </c>
      <c r="P413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421.29893431837786</v>
      </c>
      <c r="Q4132" s="40">
        <f>Table1[[#This Row],[Trended Medicare Pricing for all RHCs]]-Table1[[#This Row],[SumOfSFY23 Estimated Payment 6/13/2022]]</f>
        <v>298.19779040300983</v>
      </c>
      <c r="R4132" s="181">
        <f>Table1[[#This Row],[SumOfUnits]]*Table1[[#This Row],[Actuarial Factor 6/13/22]]</f>
        <v>1.9906394552937907</v>
      </c>
    </row>
    <row r="4133" spans="1:18" x14ac:dyDescent="0.2">
      <c r="A4133" s="179" t="s">
        <v>180</v>
      </c>
      <c r="B4133" s="179" t="s">
        <v>707</v>
      </c>
      <c r="C4133" s="179" t="s">
        <v>364</v>
      </c>
      <c r="D4133" s="179" t="s">
        <v>185</v>
      </c>
      <c r="E4133" s="179" t="s">
        <v>795</v>
      </c>
      <c r="F4133" s="37">
        <v>1795.2199999999998</v>
      </c>
      <c r="G4133" s="179">
        <v>29</v>
      </c>
      <c r="H4133" s="179">
        <v>29</v>
      </c>
      <c r="I4133" s="37">
        <f>Table1[[#This Row],[SumOfPaid]]*Table1[[#This Row],[Actuarial Factor 6/13/22]]</f>
        <v>2088.3158350292406</v>
      </c>
      <c r="J4133" s="33">
        <v>1.1632645776168051</v>
      </c>
      <c r="K4133" s="180" t="s">
        <v>365</v>
      </c>
      <c r="L4133" s="180" t="s">
        <v>805</v>
      </c>
      <c r="M4133" s="181">
        <f>IFERROR(INDEX(FreeStand_MedicareCRs!E:E,MATCH(Table1[[#This Row],[Medicare Number]],FreeStand_MedicareCRs!A:A,0)),INDEX(HospitalBased_Mdcr_Rates!G:G,MATCH(Table1[[#This Row],[Medicare Number]],HospitalBased_Mdcr_Rates!E:E,0)))</f>
        <v>211.64</v>
      </c>
      <c r="N4133" s="181" t="str">
        <f>IFERROR(IF(Table1[[#This Row],[Medicare Rate in CR]]&gt;0,"Y","N"),"N")</f>
        <v>Y</v>
      </c>
      <c r="O4133" s="40">
        <f>Table1[[#This Row],[Medicare Rate in CR]]*Table1[[#This Row],[SumOfUnits]]*Table1[[#This Row],[Actuarial Factor 6/13/22]]</f>
        <v>7139.6061409977983</v>
      </c>
      <c r="P413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7139.6061409977983</v>
      </c>
      <c r="Q4133" s="40">
        <f>Table1[[#This Row],[Trended Medicare Pricing for all RHCs]]-Table1[[#This Row],[SumOfSFY23 Estimated Payment 6/13/2022]]</f>
        <v>5051.2903059685577</v>
      </c>
      <c r="R4133" s="181">
        <f>Table1[[#This Row],[SumOfUnits]]*Table1[[#This Row],[Actuarial Factor 6/13/22]]</f>
        <v>33.734672750887349</v>
      </c>
    </row>
    <row r="4134" spans="1:18" x14ac:dyDescent="0.2">
      <c r="A4134" s="179" t="s">
        <v>172</v>
      </c>
      <c r="B4134" s="179" t="s">
        <v>718</v>
      </c>
      <c r="C4134" s="179" t="s">
        <v>426</v>
      </c>
      <c r="D4134" s="179" t="s">
        <v>184</v>
      </c>
      <c r="E4134" s="179" t="s">
        <v>786</v>
      </c>
      <c r="F4134" s="37">
        <v>653.96</v>
      </c>
      <c r="G4134" s="179">
        <v>4</v>
      </c>
      <c r="H4134" s="179">
        <v>4</v>
      </c>
      <c r="I4134" s="37">
        <f>Table1[[#This Row],[SumOfPaid]]*Table1[[#This Row],[Actuarial Factor 6/13/22]]</f>
        <v>933.78013441382723</v>
      </c>
      <c r="J4134" s="33">
        <v>1.4278857031222509</v>
      </c>
      <c r="K4134" s="180" t="s">
        <v>254</v>
      </c>
      <c r="L4134" s="180" t="s">
        <v>805</v>
      </c>
      <c r="M4134" s="181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34" s="181" t="str">
        <f>IFERROR(IF(Table1[[#This Row],[Medicare Rate in CR]]&gt;0,"Y","N"),"N")</f>
        <v>Y</v>
      </c>
      <c r="O4134" s="40">
        <f>Table1[[#This Row],[Medicare Rate in CR]]*Table1[[#This Row],[SumOfUnits]]*Table1[[#This Row],[Actuarial Factor 6/13/22]]</f>
        <v>1286.4679030850232</v>
      </c>
      <c r="P413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1286.4679030850232</v>
      </c>
      <c r="Q4134" s="40">
        <f>Table1[[#This Row],[Trended Medicare Pricing for all RHCs]]-Table1[[#This Row],[SumOfSFY23 Estimated Payment 6/13/2022]]</f>
        <v>352.68776867119595</v>
      </c>
      <c r="R4134" s="181">
        <f>Table1[[#This Row],[SumOfUnits]]*Table1[[#This Row],[Actuarial Factor 6/13/22]]</f>
        <v>5.7115428124890038</v>
      </c>
    </row>
    <row r="4135" spans="1:18" x14ac:dyDescent="0.2">
      <c r="A4135" s="179" t="s">
        <v>172</v>
      </c>
      <c r="B4135" s="179" t="s">
        <v>718</v>
      </c>
      <c r="C4135" s="179" t="s">
        <v>426</v>
      </c>
      <c r="D4135" s="179" t="s">
        <v>184</v>
      </c>
      <c r="E4135" s="179" t="s">
        <v>789</v>
      </c>
      <c r="F4135" s="37">
        <v>497.82</v>
      </c>
      <c r="G4135" s="179">
        <v>3</v>
      </c>
      <c r="H4135" s="179">
        <v>3</v>
      </c>
      <c r="I4135" s="37">
        <f>Table1[[#This Row],[SumOfPaid]]*Table1[[#This Row],[Actuarial Factor 6/13/22]]</f>
        <v>755.20625741536389</v>
      </c>
      <c r="J4135" s="33">
        <v>1.5170267514671245</v>
      </c>
      <c r="K4135" s="180" t="s">
        <v>254</v>
      </c>
      <c r="L4135" s="180" t="s">
        <v>805</v>
      </c>
      <c r="M4135" s="181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35" s="181" t="str">
        <f>IFERROR(IF(Table1[[#This Row],[Medicare Rate in CR]]&gt;0,"Y","N"),"N")</f>
        <v>Y</v>
      </c>
      <c r="O4135" s="40">
        <f>Table1[[#This Row],[Medicare Rate in CR]]*Table1[[#This Row],[SumOfUnits]]*Table1[[#This Row],[Actuarial Factor 6/13/22]]</f>
        <v>1025.0853165013655</v>
      </c>
      <c r="P413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1025.0853165013655</v>
      </c>
      <c r="Q4135" s="40">
        <f>Table1[[#This Row],[Trended Medicare Pricing for all RHCs]]-Table1[[#This Row],[SumOfSFY23 Estimated Payment 6/13/2022]]</f>
        <v>269.87905908600158</v>
      </c>
      <c r="R4135" s="181">
        <f>Table1[[#This Row],[SumOfUnits]]*Table1[[#This Row],[Actuarial Factor 6/13/22]]</f>
        <v>4.5510802544013735</v>
      </c>
    </row>
    <row r="4136" spans="1:18" x14ac:dyDescent="0.2">
      <c r="A4136" s="179" t="s">
        <v>172</v>
      </c>
      <c r="B4136" s="179" t="s">
        <v>718</v>
      </c>
      <c r="C4136" s="179" t="s">
        <v>381</v>
      </c>
      <c r="D4136" s="179" t="s">
        <v>184</v>
      </c>
      <c r="E4136" s="179" t="s">
        <v>790</v>
      </c>
      <c r="F4136" s="37">
        <v>165.94</v>
      </c>
      <c r="G4136" s="179">
        <v>1</v>
      </c>
      <c r="H4136" s="179">
        <v>1</v>
      </c>
      <c r="I4136" s="37">
        <f>Table1[[#This Row],[SumOfPaid]]*Table1[[#This Row],[Actuarial Factor 6/13/22]]</f>
        <v>339.85703382732646</v>
      </c>
      <c r="J4136" s="33">
        <v>2.048071795994495</v>
      </c>
      <c r="K4136" s="180" t="s">
        <v>254</v>
      </c>
      <c r="L4136" s="180" t="s">
        <v>805</v>
      </c>
      <c r="M4136" s="181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36" s="181" t="str">
        <f>IFERROR(IF(Table1[[#This Row],[Medicare Rate in CR]]&gt;0,"Y","N"),"N")</f>
        <v>Y</v>
      </c>
      <c r="O4136" s="40">
        <f>Table1[[#This Row],[Medicare Rate in CR]]*Table1[[#This Row],[SumOfUnits]]*Table1[[#This Row],[Actuarial Factor 6/13/22]]</f>
        <v>461.30769132980004</v>
      </c>
      <c r="P413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461.30769132980004</v>
      </c>
      <c r="Q4136" s="40">
        <f>Table1[[#This Row],[Trended Medicare Pricing for all RHCs]]-Table1[[#This Row],[SumOfSFY23 Estimated Payment 6/13/2022]]</f>
        <v>121.45065750247358</v>
      </c>
      <c r="R4136" s="181">
        <f>Table1[[#This Row],[SumOfUnits]]*Table1[[#This Row],[Actuarial Factor 6/13/22]]</f>
        <v>2.048071795994495</v>
      </c>
    </row>
    <row r="4137" spans="1:18" x14ac:dyDescent="0.2">
      <c r="A4137" s="179" t="s">
        <v>172</v>
      </c>
      <c r="B4137" s="179" t="s">
        <v>718</v>
      </c>
      <c r="C4137" s="179" t="s">
        <v>381</v>
      </c>
      <c r="D4137" s="179" t="s">
        <v>184</v>
      </c>
      <c r="E4137" s="179" t="s">
        <v>789</v>
      </c>
      <c r="F4137" s="37">
        <v>497.82</v>
      </c>
      <c r="G4137" s="179">
        <v>3</v>
      </c>
      <c r="H4137" s="179">
        <v>3</v>
      </c>
      <c r="I4137" s="37">
        <f>Table1[[#This Row],[SumOfPaid]]*Table1[[#This Row],[Actuarial Factor 6/13/22]]</f>
        <v>739.93032201652557</v>
      </c>
      <c r="J4137" s="33">
        <v>1.4863410911906423</v>
      </c>
      <c r="K4137" s="180" t="s">
        <v>254</v>
      </c>
      <c r="L4137" s="180" t="s">
        <v>805</v>
      </c>
      <c r="M4137" s="181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37" s="181" t="str">
        <f>IFERROR(IF(Table1[[#This Row],[Medicare Rate in CR]]&gt;0,"Y","N"),"N")</f>
        <v>Y</v>
      </c>
      <c r="O4137" s="40">
        <f>Table1[[#This Row],[Medicare Rate in CR]]*Table1[[#This Row],[SumOfUnits]]*Table1[[#This Row],[Actuarial Factor 6/13/22]]</f>
        <v>1004.3504021393409</v>
      </c>
      <c r="P413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1004.3504021393409</v>
      </c>
      <c r="Q4137" s="40">
        <f>Table1[[#This Row],[Trended Medicare Pricing for all RHCs]]-Table1[[#This Row],[SumOfSFY23 Estimated Payment 6/13/2022]]</f>
        <v>264.42008012281531</v>
      </c>
      <c r="R4137" s="181">
        <f>Table1[[#This Row],[SumOfUnits]]*Table1[[#This Row],[Actuarial Factor 6/13/22]]</f>
        <v>4.4590232735719271</v>
      </c>
    </row>
    <row r="4138" spans="1:18" x14ac:dyDescent="0.2">
      <c r="A4138" s="179" t="s">
        <v>172</v>
      </c>
      <c r="B4138" s="179" t="s">
        <v>718</v>
      </c>
      <c r="C4138" s="179" t="s">
        <v>381</v>
      </c>
      <c r="D4138" s="179" t="s">
        <v>185</v>
      </c>
      <c r="E4138" s="179" t="s">
        <v>797</v>
      </c>
      <c r="F4138" s="37">
        <v>326.98</v>
      </c>
      <c r="G4138" s="179">
        <v>2</v>
      </c>
      <c r="H4138" s="179">
        <v>2</v>
      </c>
      <c r="I4138" s="37">
        <f>Table1[[#This Row],[SumOfPaid]]*Table1[[#This Row],[Actuarial Factor 6/13/22]]</f>
        <v>324.69127734439894</v>
      </c>
      <c r="J4138" s="33">
        <v>0.99300042003914291</v>
      </c>
      <c r="K4138" s="180" t="s">
        <v>254</v>
      </c>
      <c r="L4138" s="180" t="s">
        <v>805</v>
      </c>
      <c r="M4138" s="181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38" s="181" t="str">
        <f>IFERROR(IF(Table1[[#This Row],[Medicare Rate in CR]]&gt;0,"Y","N"),"N")</f>
        <v>Y</v>
      </c>
      <c r="O4138" s="40">
        <f>Table1[[#This Row],[Medicare Rate in CR]]*Table1[[#This Row],[SumOfUnits]]*Table1[[#This Row],[Actuarial Factor 6/13/22]]</f>
        <v>447.3268292192331</v>
      </c>
      <c r="P413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447.3268292192331</v>
      </c>
      <c r="Q4138" s="40">
        <f>Table1[[#This Row],[Trended Medicare Pricing for all RHCs]]-Table1[[#This Row],[SumOfSFY23 Estimated Payment 6/13/2022]]</f>
        <v>122.63555187483416</v>
      </c>
      <c r="R4138" s="181">
        <f>Table1[[#This Row],[SumOfUnits]]*Table1[[#This Row],[Actuarial Factor 6/13/22]]</f>
        <v>1.9860008400782858</v>
      </c>
    </row>
    <row r="4139" spans="1:18" x14ac:dyDescent="0.2">
      <c r="A4139" s="179" t="s">
        <v>172</v>
      </c>
      <c r="B4139" s="179" t="s">
        <v>718</v>
      </c>
      <c r="C4139" s="179" t="s">
        <v>364</v>
      </c>
      <c r="D4139" s="179" t="s">
        <v>184</v>
      </c>
      <c r="E4139" s="179" t="s">
        <v>786</v>
      </c>
      <c r="F4139" s="37">
        <v>165.94</v>
      </c>
      <c r="G4139" s="179">
        <v>1</v>
      </c>
      <c r="H4139" s="179">
        <v>1</v>
      </c>
      <c r="I4139" s="37">
        <f>Table1[[#This Row],[SumOfPaid]]*Table1[[#This Row],[Actuarial Factor 6/13/22]]</f>
        <v>234.58549651511828</v>
      </c>
      <c r="J4139" s="33">
        <v>1.4136766091064137</v>
      </c>
      <c r="K4139" s="180" t="s">
        <v>254</v>
      </c>
      <c r="L4139" s="180" t="s">
        <v>805</v>
      </c>
      <c r="M4139" s="181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39" s="181" t="str">
        <f>IFERROR(IF(Table1[[#This Row],[Medicare Rate in CR]]&gt;0,"Y","N"),"N")</f>
        <v>Y</v>
      </c>
      <c r="O4139" s="40">
        <f>Table1[[#This Row],[Medicare Rate in CR]]*Table1[[#This Row],[SumOfUnits]]*Table1[[#This Row],[Actuarial Factor 6/13/22]]</f>
        <v>318.41651943512863</v>
      </c>
      <c r="P413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318.41651943512863</v>
      </c>
      <c r="Q4139" s="40">
        <f>Table1[[#This Row],[Trended Medicare Pricing for all RHCs]]-Table1[[#This Row],[SumOfSFY23 Estimated Payment 6/13/2022]]</f>
        <v>83.831022920010355</v>
      </c>
      <c r="R4139" s="181">
        <f>Table1[[#This Row],[SumOfUnits]]*Table1[[#This Row],[Actuarial Factor 6/13/22]]</f>
        <v>1.4136766091064137</v>
      </c>
    </row>
    <row r="4140" spans="1:18" x14ac:dyDescent="0.2">
      <c r="A4140" s="179" t="s">
        <v>172</v>
      </c>
      <c r="B4140" s="179" t="s">
        <v>718</v>
      </c>
      <c r="C4140" s="179" t="s">
        <v>364</v>
      </c>
      <c r="D4140" s="179" t="s">
        <v>184</v>
      </c>
      <c r="E4140" s="179" t="s">
        <v>789</v>
      </c>
      <c r="F4140" s="37">
        <v>165.94</v>
      </c>
      <c r="G4140" s="179">
        <v>1</v>
      </c>
      <c r="H4140" s="179">
        <v>1</v>
      </c>
      <c r="I4140" s="37">
        <f>Table1[[#This Row],[SumOfPaid]]*Table1[[#This Row],[Actuarial Factor 6/13/22]]</f>
        <v>243.40282021285688</v>
      </c>
      <c r="J4140" s="33">
        <v>1.4668122225675357</v>
      </c>
      <c r="K4140" s="180" t="s">
        <v>254</v>
      </c>
      <c r="L4140" s="180" t="s">
        <v>805</v>
      </c>
      <c r="M4140" s="181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40" s="181" t="str">
        <f>IFERROR(IF(Table1[[#This Row],[Medicare Rate in CR]]&gt;0,"Y","N"),"N")</f>
        <v>Y</v>
      </c>
      <c r="O4140" s="40">
        <f>Table1[[#This Row],[Medicare Rate in CR]]*Table1[[#This Row],[SumOfUnits]]*Table1[[#This Row],[Actuarial Factor 6/13/22]]</f>
        <v>330.38478501111177</v>
      </c>
      <c r="P414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330.38478501111177</v>
      </c>
      <c r="Q4140" s="40">
        <f>Table1[[#This Row],[Trended Medicare Pricing for all RHCs]]-Table1[[#This Row],[SumOfSFY23 Estimated Payment 6/13/2022]]</f>
        <v>86.981964798254893</v>
      </c>
      <c r="R4140" s="181">
        <f>Table1[[#This Row],[SumOfUnits]]*Table1[[#This Row],[Actuarial Factor 6/13/22]]</f>
        <v>1.4668122225675357</v>
      </c>
    </row>
    <row r="4141" spans="1:18" x14ac:dyDescent="0.2">
      <c r="A4141" s="179" t="s">
        <v>172</v>
      </c>
      <c r="B4141" s="179" t="s">
        <v>718</v>
      </c>
      <c r="C4141" s="179" t="s">
        <v>364</v>
      </c>
      <c r="D4141" s="179" t="s">
        <v>184</v>
      </c>
      <c r="E4141" s="179" t="s">
        <v>787</v>
      </c>
      <c r="F4141" s="37">
        <v>331.88</v>
      </c>
      <c r="G4141" s="179">
        <v>2</v>
      </c>
      <c r="H4141" s="179">
        <v>2</v>
      </c>
      <c r="I4141" s="37">
        <f>Table1[[#This Row],[SumOfPaid]]*Table1[[#This Row],[Actuarial Factor 6/13/22]]</f>
        <v>413.16940087178762</v>
      </c>
      <c r="J4141" s="33">
        <v>1.2449361241165109</v>
      </c>
      <c r="K4141" s="180" t="s">
        <v>254</v>
      </c>
      <c r="L4141" s="180" t="s">
        <v>805</v>
      </c>
      <c r="M4141" s="181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41" s="181" t="str">
        <f>IFERROR(IF(Table1[[#This Row],[Medicare Rate in CR]]&gt;0,"Y","N"),"N")</f>
        <v>Y</v>
      </c>
      <c r="O4141" s="40">
        <f>Table1[[#This Row],[Medicare Rate in CR]]*Table1[[#This Row],[SumOfUnits]]*Table1[[#This Row],[Actuarial Factor 6/13/22]]</f>
        <v>560.81882519200587</v>
      </c>
      <c r="P414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560.81882519200587</v>
      </c>
      <c r="Q4141" s="40">
        <f>Table1[[#This Row],[Trended Medicare Pricing for all RHCs]]-Table1[[#This Row],[SumOfSFY23 Estimated Payment 6/13/2022]]</f>
        <v>147.64942432021826</v>
      </c>
      <c r="R4141" s="181">
        <f>Table1[[#This Row],[SumOfUnits]]*Table1[[#This Row],[Actuarial Factor 6/13/22]]</f>
        <v>2.4898722482330218</v>
      </c>
    </row>
    <row r="4142" spans="1:18" x14ac:dyDescent="0.2">
      <c r="A4142" s="179" t="s">
        <v>172</v>
      </c>
      <c r="B4142" s="179" t="s">
        <v>718</v>
      </c>
      <c r="C4142" s="179" t="s">
        <v>364</v>
      </c>
      <c r="D4142" s="179" t="s">
        <v>185</v>
      </c>
      <c r="E4142" s="179" t="s">
        <v>795</v>
      </c>
      <c r="F4142" s="37">
        <v>24.54</v>
      </c>
      <c r="G4142" s="179">
        <v>1</v>
      </c>
      <c r="H4142" s="179">
        <v>1</v>
      </c>
      <c r="I4142" s="37">
        <f>Table1[[#This Row],[SumOfPaid]]*Table1[[#This Row],[Actuarial Factor 6/13/22]]</f>
        <v>28.546512734716398</v>
      </c>
      <c r="J4142" s="33">
        <v>1.1632645776168051</v>
      </c>
      <c r="K4142" s="180" t="s">
        <v>254</v>
      </c>
      <c r="L4142" s="180" t="s">
        <v>805</v>
      </c>
      <c r="M4142" s="181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42" s="181" t="str">
        <f>IFERROR(IF(Table1[[#This Row],[Medicare Rate in CR]]&gt;0,"Y","N"),"N")</f>
        <v>Y</v>
      </c>
      <c r="O4142" s="40">
        <f>Table1[[#This Row],[Medicare Rate in CR]]*Table1[[#This Row],[SumOfUnits]]*Table1[[#This Row],[Actuarial Factor 6/13/22]]</f>
        <v>262.01371346240921</v>
      </c>
      <c r="P414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262.01371346240921</v>
      </c>
      <c r="Q4142" s="40">
        <f>Table1[[#This Row],[Trended Medicare Pricing for all RHCs]]-Table1[[#This Row],[SumOfSFY23 Estimated Payment 6/13/2022]]</f>
        <v>233.46720072769281</v>
      </c>
      <c r="R4142" s="181">
        <f>Table1[[#This Row],[SumOfUnits]]*Table1[[#This Row],[Actuarial Factor 6/13/22]]</f>
        <v>1.1632645776168051</v>
      </c>
    </row>
    <row r="4143" spans="1:18" x14ac:dyDescent="0.2">
      <c r="A4143" s="179" t="s">
        <v>172</v>
      </c>
      <c r="B4143" s="179" t="s">
        <v>718</v>
      </c>
      <c r="C4143" s="179" t="s">
        <v>249</v>
      </c>
      <c r="D4143" s="179" t="s">
        <v>184</v>
      </c>
      <c r="E4143" s="179" t="s">
        <v>792</v>
      </c>
      <c r="F4143" s="37">
        <v>2471.9499999999998</v>
      </c>
      <c r="G4143" s="179">
        <v>15</v>
      </c>
      <c r="H4143" s="179">
        <v>15</v>
      </c>
      <c r="I4143" s="37">
        <f>Table1[[#This Row],[SumOfPaid]]*Table1[[#This Row],[Actuarial Factor 6/13/22]]</f>
        <v>3759.1564347303429</v>
      </c>
      <c r="J4143" s="33">
        <v>1.5207251096220973</v>
      </c>
      <c r="K4143" s="180" t="s">
        <v>254</v>
      </c>
      <c r="L4143" s="180" t="s">
        <v>805</v>
      </c>
      <c r="M4143" s="181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43" s="181" t="str">
        <f>IFERROR(IF(Table1[[#This Row],[Medicare Rate in CR]]&gt;0,"Y","N"),"N")</f>
        <v>Y</v>
      </c>
      <c r="O4143" s="40">
        <f>Table1[[#This Row],[Medicare Rate in CR]]*Table1[[#This Row],[SumOfUnits]]*Table1[[#This Row],[Actuarial Factor 6/13/22]]</f>
        <v>5137.9218553692181</v>
      </c>
      <c r="P414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5137.9218553692181</v>
      </c>
      <c r="Q4143" s="40">
        <f>Table1[[#This Row],[Trended Medicare Pricing for all RHCs]]-Table1[[#This Row],[SumOfSFY23 Estimated Payment 6/13/2022]]</f>
        <v>1378.7654206388752</v>
      </c>
      <c r="R4143" s="181">
        <f>Table1[[#This Row],[SumOfUnits]]*Table1[[#This Row],[Actuarial Factor 6/13/22]]</f>
        <v>22.810876644331458</v>
      </c>
    </row>
    <row r="4144" spans="1:18" x14ac:dyDescent="0.2">
      <c r="A4144" s="179" t="s">
        <v>172</v>
      </c>
      <c r="B4144" s="179" t="s">
        <v>718</v>
      </c>
      <c r="C4144" s="179" t="s">
        <v>249</v>
      </c>
      <c r="D4144" s="179" t="s">
        <v>184</v>
      </c>
      <c r="E4144" s="179" t="s">
        <v>786</v>
      </c>
      <c r="F4144" s="37">
        <v>38889.639999999992</v>
      </c>
      <c r="G4144" s="179">
        <v>246</v>
      </c>
      <c r="H4144" s="179">
        <v>246</v>
      </c>
      <c r="I4144" s="37">
        <f>Table1[[#This Row],[SumOfPaid]]*Table1[[#This Row],[Actuarial Factor 6/13/22]]</f>
        <v>59196.953571386548</v>
      </c>
      <c r="J4144" s="33">
        <v>1.5221779777695694</v>
      </c>
      <c r="K4144" s="180" t="s">
        <v>254</v>
      </c>
      <c r="L4144" s="180" t="s">
        <v>805</v>
      </c>
      <c r="M4144" s="181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44" s="181" t="str">
        <f>IFERROR(IF(Table1[[#This Row],[Medicare Rate in CR]]&gt;0,"Y","N"),"N")</f>
        <v>Y</v>
      </c>
      <c r="O4144" s="40">
        <f>Table1[[#This Row],[Medicare Rate in CR]]*Table1[[#This Row],[SumOfUnits]]*Table1[[#This Row],[Actuarial Factor 6/13/22]]</f>
        <v>84342.42045735319</v>
      </c>
      <c r="P414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84342.42045735319</v>
      </c>
      <c r="Q4144" s="40">
        <f>Table1[[#This Row],[Trended Medicare Pricing for all RHCs]]-Table1[[#This Row],[SumOfSFY23 Estimated Payment 6/13/2022]]</f>
        <v>25145.466885966642</v>
      </c>
      <c r="R4144" s="181">
        <f>Table1[[#This Row],[SumOfUnits]]*Table1[[#This Row],[Actuarial Factor 6/13/22]]</f>
        <v>374.45578253131407</v>
      </c>
    </row>
    <row r="4145" spans="1:18" x14ac:dyDescent="0.2">
      <c r="A4145" s="179" t="s">
        <v>172</v>
      </c>
      <c r="B4145" s="179" t="s">
        <v>718</v>
      </c>
      <c r="C4145" s="179" t="s">
        <v>249</v>
      </c>
      <c r="D4145" s="179" t="s">
        <v>184</v>
      </c>
      <c r="E4145" s="179" t="s">
        <v>790</v>
      </c>
      <c r="F4145" s="37">
        <v>20010.280000000002</v>
      </c>
      <c r="G4145" s="179">
        <v>130</v>
      </c>
      <c r="H4145" s="179">
        <v>130</v>
      </c>
      <c r="I4145" s="37">
        <f>Table1[[#This Row],[SumOfPaid]]*Table1[[#This Row],[Actuarial Factor 6/13/22]]</f>
        <v>44766.106451618347</v>
      </c>
      <c r="J4145" s="33">
        <v>2.2371554246926251</v>
      </c>
      <c r="K4145" s="180" t="s">
        <v>254</v>
      </c>
      <c r="L4145" s="180" t="s">
        <v>805</v>
      </c>
      <c r="M4145" s="181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45" s="181" t="str">
        <f>IFERROR(IF(Table1[[#This Row],[Medicare Rate in CR]]&gt;0,"Y","N"),"N")</f>
        <v>Y</v>
      </c>
      <c r="O4145" s="40">
        <f>Table1[[#This Row],[Medicare Rate in CR]]*Table1[[#This Row],[SumOfUnits]]*Table1[[#This Row],[Actuarial Factor 6/13/22]]</f>
        <v>65506.595421509694</v>
      </c>
      <c r="P414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65506.595421509694</v>
      </c>
      <c r="Q4145" s="40">
        <f>Table1[[#This Row],[Trended Medicare Pricing for all RHCs]]-Table1[[#This Row],[SumOfSFY23 Estimated Payment 6/13/2022]]</f>
        <v>20740.488969891347</v>
      </c>
      <c r="R4145" s="181">
        <f>Table1[[#This Row],[SumOfUnits]]*Table1[[#This Row],[Actuarial Factor 6/13/22]]</f>
        <v>290.83020521004124</v>
      </c>
    </row>
    <row r="4146" spans="1:18" x14ac:dyDescent="0.2">
      <c r="A4146" s="179" t="s">
        <v>172</v>
      </c>
      <c r="B4146" s="179" t="s">
        <v>718</v>
      </c>
      <c r="C4146" s="179" t="s">
        <v>249</v>
      </c>
      <c r="D4146" s="179" t="s">
        <v>184</v>
      </c>
      <c r="E4146" s="179" t="s">
        <v>793</v>
      </c>
      <c r="F4146" s="37">
        <v>492.92</v>
      </c>
      <c r="G4146" s="179">
        <v>3</v>
      </c>
      <c r="H4146" s="179">
        <v>3</v>
      </c>
      <c r="I4146" s="37">
        <f>Table1[[#This Row],[SumOfPaid]]*Table1[[#This Row],[Actuarial Factor 6/13/22]]</f>
        <v>1102.7386519394888</v>
      </c>
      <c r="J4146" s="33">
        <v>2.2371554246926251</v>
      </c>
      <c r="K4146" s="180" t="s">
        <v>254</v>
      </c>
      <c r="L4146" s="180" t="s">
        <v>805</v>
      </c>
      <c r="M4146" s="181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46" s="181" t="str">
        <f>IFERROR(IF(Table1[[#This Row],[Medicare Rate in CR]]&gt;0,"Y","N"),"N")</f>
        <v>Y</v>
      </c>
      <c r="O4146" s="40">
        <f>Table1[[#This Row],[Medicare Rate in CR]]*Table1[[#This Row],[SumOfUnits]]*Table1[[#This Row],[Actuarial Factor 6/13/22]]</f>
        <v>1511.6906635733008</v>
      </c>
      <c r="P414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1511.6906635733008</v>
      </c>
      <c r="Q4146" s="40">
        <f>Table1[[#This Row],[Trended Medicare Pricing for all RHCs]]-Table1[[#This Row],[SumOfSFY23 Estimated Payment 6/13/2022]]</f>
        <v>408.95201163381194</v>
      </c>
      <c r="R4146" s="181">
        <f>Table1[[#This Row],[SumOfUnits]]*Table1[[#This Row],[Actuarial Factor 6/13/22]]</f>
        <v>6.7114662740778748</v>
      </c>
    </row>
    <row r="4147" spans="1:18" x14ac:dyDescent="0.2">
      <c r="A4147" s="179" t="s">
        <v>172</v>
      </c>
      <c r="B4147" s="179" t="s">
        <v>718</v>
      </c>
      <c r="C4147" s="179" t="s">
        <v>249</v>
      </c>
      <c r="D4147" s="179" t="s">
        <v>184</v>
      </c>
      <c r="E4147" s="179" t="s">
        <v>789</v>
      </c>
      <c r="F4147" s="37">
        <v>47793.47</v>
      </c>
      <c r="G4147" s="179">
        <v>307</v>
      </c>
      <c r="H4147" s="179">
        <v>307</v>
      </c>
      <c r="I4147" s="37">
        <f>Table1[[#This Row],[SumOfPaid]]*Table1[[#This Row],[Actuarial Factor 6/13/22]]</f>
        <v>74174.184133348317</v>
      </c>
      <c r="J4147" s="33">
        <v>1.551973190759079</v>
      </c>
      <c r="K4147" s="180" t="s">
        <v>254</v>
      </c>
      <c r="L4147" s="180" t="s">
        <v>805</v>
      </c>
      <c r="M4147" s="181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47" s="181" t="str">
        <f>IFERROR(IF(Table1[[#This Row],[Medicare Rate in CR]]&gt;0,"Y","N"),"N")</f>
        <v>Y</v>
      </c>
      <c r="O4147" s="40">
        <f>Table1[[#This Row],[Medicare Rate in CR]]*Table1[[#This Row],[SumOfUnits]]*Table1[[#This Row],[Actuarial Factor 6/13/22]]</f>
        <v>107316.89753637853</v>
      </c>
      <c r="P414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107316.89753637853</v>
      </c>
      <c r="Q4147" s="40">
        <f>Table1[[#This Row],[Trended Medicare Pricing for all RHCs]]-Table1[[#This Row],[SumOfSFY23 Estimated Payment 6/13/2022]]</f>
        <v>33142.713403030211</v>
      </c>
      <c r="R4147" s="181">
        <f>Table1[[#This Row],[SumOfUnits]]*Table1[[#This Row],[Actuarial Factor 6/13/22]]</f>
        <v>476.45576956303728</v>
      </c>
    </row>
    <row r="4148" spans="1:18" x14ac:dyDescent="0.2">
      <c r="A4148" s="179" t="s">
        <v>172</v>
      </c>
      <c r="B4148" s="179" t="s">
        <v>718</v>
      </c>
      <c r="C4148" s="179" t="s">
        <v>249</v>
      </c>
      <c r="D4148" s="179" t="s">
        <v>184</v>
      </c>
      <c r="E4148" s="179" t="s">
        <v>791</v>
      </c>
      <c r="F4148" s="37">
        <v>11864.380000000001</v>
      </c>
      <c r="G4148" s="179">
        <v>72</v>
      </c>
      <c r="H4148" s="179">
        <v>72</v>
      </c>
      <c r="I4148" s="37">
        <f>Table1[[#This Row],[SumOfPaid]]*Table1[[#This Row],[Actuarial Factor 6/13/22]]</f>
        <v>19654.181568989257</v>
      </c>
      <c r="J4148" s="33">
        <v>1.6565704713595868</v>
      </c>
      <c r="K4148" s="180" t="s">
        <v>254</v>
      </c>
      <c r="L4148" s="180" t="s">
        <v>805</v>
      </c>
      <c r="M4148" s="181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48" s="181" t="str">
        <f>IFERROR(IF(Table1[[#This Row],[Medicare Rate in CR]]&gt;0,"Y","N"),"N")</f>
        <v>Y</v>
      </c>
      <c r="O4148" s="40">
        <f>Table1[[#This Row],[Medicare Rate in CR]]*Table1[[#This Row],[SumOfUnits]]*Table1[[#This Row],[Actuarial Factor 6/13/22]]</f>
        <v>26865.0671737704</v>
      </c>
      <c r="P414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26865.0671737704</v>
      </c>
      <c r="Q4148" s="40">
        <f>Table1[[#This Row],[Trended Medicare Pricing for all RHCs]]-Table1[[#This Row],[SumOfSFY23 Estimated Payment 6/13/2022]]</f>
        <v>7210.8856047811423</v>
      </c>
      <c r="R4148" s="181">
        <f>Table1[[#This Row],[SumOfUnits]]*Table1[[#This Row],[Actuarial Factor 6/13/22]]</f>
        <v>119.27307393789025</v>
      </c>
    </row>
    <row r="4149" spans="1:18" x14ac:dyDescent="0.2">
      <c r="A4149" s="179" t="s">
        <v>172</v>
      </c>
      <c r="B4149" s="179" t="s">
        <v>718</v>
      </c>
      <c r="C4149" s="179" t="s">
        <v>249</v>
      </c>
      <c r="D4149" s="179" t="s">
        <v>184</v>
      </c>
      <c r="E4149" s="179" t="s">
        <v>788</v>
      </c>
      <c r="F4149" s="37">
        <v>12103.93</v>
      </c>
      <c r="G4149" s="179">
        <v>79</v>
      </c>
      <c r="H4149" s="179">
        <v>79</v>
      </c>
      <c r="I4149" s="37">
        <f>Table1[[#This Row],[SumOfPaid]]*Table1[[#This Row],[Actuarial Factor 6/13/22]]</f>
        <v>24381.193432204785</v>
      </c>
      <c r="J4149" s="33">
        <v>2.0143204258620782</v>
      </c>
      <c r="K4149" s="180" t="s">
        <v>254</v>
      </c>
      <c r="L4149" s="180" t="s">
        <v>805</v>
      </c>
      <c r="M4149" s="181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49" s="181" t="str">
        <f>IFERROR(IF(Table1[[#This Row],[Medicare Rate in CR]]&gt;0,"Y","N"),"N")</f>
        <v>Y</v>
      </c>
      <c r="O4149" s="40">
        <f>Table1[[#This Row],[Medicare Rate in CR]]*Table1[[#This Row],[SumOfUnits]]*Table1[[#This Row],[Actuarial Factor 6/13/22]]</f>
        <v>35842.737084972781</v>
      </c>
      <c r="P414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35842.737084972781</v>
      </c>
      <c r="Q4149" s="40">
        <f>Table1[[#This Row],[Trended Medicare Pricing for all RHCs]]-Table1[[#This Row],[SumOfSFY23 Estimated Payment 6/13/2022]]</f>
        <v>11461.543652767996</v>
      </c>
      <c r="R4149" s="181">
        <f>Table1[[#This Row],[SumOfUnits]]*Table1[[#This Row],[Actuarial Factor 6/13/22]]</f>
        <v>159.13131364310416</v>
      </c>
    </row>
    <row r="4150" spans="1:18" x14ac:dyDescent="0.2">
      <c r="A4150" s="179" t="s">
        <v>172</v>
      </c>
      <c r="B4150" s="179" t="s">
        <v>718</v>
      </c>
      <c r="C4150" s="179" t="s">
        <v>249</v>
      </c>
      <c r="D4150" s="179" t="s">
        <v>184</v>
      </c>
      <c r="E4150" s="179" t="s">
        <v>787</v>
      </c>
      <c r="F4150" s="37">
        <v>16832.559999999998</v>
      </c>
      <c r="G4150" s="179">
        <v>109</v>
      </c>
      <c r="H4150" s="179">
        <v>109</v>
      </c>
      <c r="I4150" s="37">
        <f>Table1[[#This Row],[SumOfPaid]]*Table1[[#This Row],[Actuarial Factor 6/13/22]]</f>
        <v>21034.405066109695</v>
      </c>
      <c r="J4150" s="33">
        <v>1.2496260263506975</v>
      </c>
      <c r="K4150" s="180" t="s">
        <v>254</v>
      </c>
      <c r="L4150" s="180" t="s">
        <v>805</v>
      </c>
      <c r="M4150" s="181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50" s="181" t="str">
        <f>IFERROR(IF(Table1[[#This Row],[Medicare Rate in CR]]&gt;0,"Y","N"),"N")</f>
        <v>Y</v>
      </c>
      <c r="O4150" s="40">
        <f>Table1[[#This Row],[Medicare Rate in CR]]*Table1[[#This Row],[SumOfUnits]]*Table1[[#This Row],[Actuarial Factor 6/13/22]]</f>
        <v>30679.768513100193</v>
      </c>
      <c r="P415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30679.768513100193</v>
      </c>
      <c r="Q4150" s="40">
        <f>Table1[[#This Row],[Trended Medicare Pricing for all RHCs]]-Table1[[#This Row],[SumOfSFY23 Estimated Payment 6/13/2022]]</f>
        <v>9645.3634469904973</v>
      </c>
      <c r="R4150" s="181">
        <f>Table1[[#This Row],[SumOfUnits]]*Table1[[#This Row],[Actuarial Factor 6/13/22]]</f>
        <v>136.20923687222603</v>
      </c>
    </row>
    <row r="4151" spans="1:18" x14ac:dyDescent="0.2">
      <c r="A4151" s="179" t="s">
        <v>172</v>
      </c>
      <c r="B4151" s="179" t="s">
        <v>718</v>
      </c>
      <c r="C4151" s="179" t="s">
        <v>249</v>
      </c>
      <c r="D4151" s="179" t="s">
        <v>2</v>
      </c>
      <c r="E4151" s="179" t="s">
        <v>798</v>
      </c>
      <c r="F4151" s="37">
        <v>4956.1499999999996</v>
      </c>
      <c r="G4151" s="179">
        <v>30</v>
      </c>
      <c r="H4151" s="179">
        <v>30</v>
      </c>
      <c r="I4151" s="37">
        <f>Table1[[#This Row],[SumOfPaid]]*Table1[[#This Row],[Actuarial Factor 6/13/22]]</f>
        <v>7187.8836368897655</v>
      </c>
      <c r="J4151" s="33">
        <v>1.4502958217345654</v>
      </c>
      <c r="K4151" s="180" t="s">
        <v>254</v>
      </c>
      <c r="L4151" s="180" t="s">
        <v>805</v>
      </c>
      <c r="M4151" s="181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51" s="181" t="str">
        <f>IFERROR(IF(Table1[[#This Row],[Medicare Rate in CR]]&gt;0,"Y","N"),"N")</f>
        <v>Y</v>
      </c>
      <c r="O4151" s="40">
        <f>Table1[[#This Row],[Medicare Rate in CR]]*Table1[[#This Row],[SumOfUnits]]*Table1[[#This Row],[Actuarial Factor 6/13/22]]</f>
        <v>9799.9389266248072</v>
      </c>
      <c r="P415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9799.9389266248072</v>
      </c>
      <c r="Q4151" s="40">
        <f>Table1[[#This Row],[Trended Medicare Pricing for all RHCs]]-Table1[[#This Row],[SumOfSFY23 Estimated Payment 6/13/2022]]</f>
        <v>2612.0552897350417</v>
      </c>
      <c r="R4151" s="181">
        <f>Table1[[#This Row],[SumOfUnits]]*Table1[[#This Row],[Actuarial Factor 6/13/22]]</f>
        <v>43.508874652036965</v>
      </c>
    </row>
    <row r="4152" spans="1:18" x14ac:dyDescent="0.2">
      <c r="A4152" s="179" t="s">
        <v>172</v>
      </c>
      <c r="B4152" s="179" t="s">
        <v>718</v>
      </c>
      <c r="C4152" s="179" t="s">
        <v>249</v>
      </c>
      <c r="D4152" s="179" t="s">
        <v>2</v>
      </c>
      <c r="E4152" s="179" t="s">
        <v>799</v>
      </c>
      <c r="F4152" s="37">
        <v>5273.329999999999</v>
      </c>
      <c r="G4152" s="179">
        <v>32</v>
      </c>
      <c r="H4152" s="179">
        <v>32</v>
      </c>
      <c r="I4152" s="37">
        <f>Table1[[#This Row],[SumOfPaid]]*Table1[[#This Row],[Actuarial Factor 6/13/22]]</f>
        <v>6001.0271738449219</v>
      </c>
      <c r="J4152" s="33">
        <v>1.1379957586278353</v>
      </c>
      <c r="K4152" s="180" t="s">
        <v>254</v>
      </c>
      <c r="L4152" s="180" t="s">
        <v>805</v>
      </c>
      <c r="M4152" s="181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52" s="181" t="str">
        <f>IFERROR(IF(Table1[[#This Row],[Medicare Rate in CR]]&gt;0,"Y","N"),"N")</f>
        <v>Y</v>
      </c>
      <c r="O4152" s="40">
        <f>Table1[[#This Row],[Medicare Rate in CR]]*Table1[[#This Row],[SumOfUnits]]*Table1[[#This Row],[Actuarial Factor 6/13/22]]</f>
        <v>8202.3092695466767</v>
      </c>
      <c r="P415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8202.3092695466767</v>
      </c>
      <c r="Q4152" s="40">
        <f>Table1[[#This Row],[Trended Medicare Pricing for all RHCs]]-Table1[[#This Row],[SumOfSFY23 Estimated Payment 6/13/2022]]</f>
        <v>2201.2820957017548</v>
      </c>
      <c r="R4152" s="181">
        <f>Table1[[#This Row],[SumOfUnits]]*Table1[[#This Row],[Actuarial Factor 6/13/22]]</f>
        <v>36.41586427609073</v>
      </c>
    </row>
    <row r="4153" spans="1:18" x14ac:dyDescent="0.2">
      <c r="A4153" s="179" t="s">
        <v>172</v>
      </c>
      <c r="B4153" s="179" t="s">
        <v>718</v>
      </c>
      <c r="C4153" s="179" t="s">
        <v>249</v>
      </c>
      <c r="D4153" s="179" t="s">
        <v>185</v>
      </c>
      <c r="E4153" s="179" t="s">
        <v>794</v>
      </c>
      <c r="F4153" s="37">
        <v>3787.2200000000003</v>
      </c>
      <c r="G4153" s="179">
        <v>23</v>
      </c>
      <c r="H4153" s="179">
        <v>23</v>
      </c>
      <c r="I4153" s="37">
        <f>Table1[[#This Row],[SumOfPaid]]*Table1[[#This Row],[Actuarial Factor 6/13/22]]</f>
        <v>4126.5070219692534</v>
      </c>
      <c r="J4153" s="33">
        <v>1.0895873548326354</v>
      </c>
      <c r="K4153" s="180" t="s">
        <v>254</v>
      </c>
      <c r="L4153" s="180" t="s">
        <v>805</v>
      </c>
      <c r="M4153" s="181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53" s="181" t="str">
        <f>IFERROR(IF(Table1[[#This Row],[Medicare Rate in CR]]&gt;0,"Y","N"),"N")</f>
        <v>Y</v>
      </c>
      <c r="O4153" s="40">
        <f>Table1[[#This Row],[Medicare Rate in CR]]*Table1[[#This Row],[SumOfUnits]]*Table1[[#This Row],[Actuarial Factor 6/13/22]]</f>
        <v>5644.6290834575648</v>
      </c>
      <c r="P415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5644.6290834575648</v>
      </c>
      <c r="Q4153" s="40">
        <f>Table1[[#This Row],[Trended Medicare Pricing for all RHCs]]-Table1[[#This Row],[SumOfSFY23 Estimated Payment 6/13/2022]]</f>
        <v>1518.1220614883114</v>
      </c>
      <c r="R4153" s="181">
        <f>Table1[[#This Row],[SumOfUnits]]*Table1[[#This Row],[Actuarial Factor 6/13/22]]</f>
        <v>25.060509161150613</v>
      </c>
    </row>
    <row r="4154" spans="1:18" x14ac:dyDescent="0.2">
      <c r="A4154" s="179" t="s">
        <v>172</v>
      </c>
      <c r="B4154" s="179" t="s">
        <v>718</v>
      </c>
      <c r="C4154" s="179" t="s">
        <v>249</v>
      </c>
      <c r="D4154" s="179" t="s">
        <v>185</v>
      </c>
      <c r="E4154" s="179" t="s">
        <v>607</v>
      </c>
      <c r="F4154" s="37">
        <v>656.41000000000008</v>
      </c>
      <c r="G4154" s="179">
        <v>4</v>
      </c>
      <c r="H4154" s="179">
        <v>4</v>
      </c>
      <c r="I4154" s="37">
        <f>Table1[[#This Row],[SumOfPaid]]*Table1[[#This Row],[Actuarial Factor 6/13/22]]</f>
        <v>992.67275764449403</v>
      </c>
      <c r="J4154" s="33">
        <v>1.5122754949566488</v>
      </c>
      <c r="K4154" s="180" t="s">
        <v>254</v>
      </c>
      <c r="L4154" s="180" t="s">
        <v>805</v>
      </c>
      <c r="M4154" s="181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54" s="181" t="str">
        <f>IFERROR(IF(Table1[[#This Row],[Medicare Rate in CR]]&gt;0,"Y","N"),"N")</f>
        <v>Y</v>
      </c>
      <c r="O4154" s="40">
        <f>Table1[[#This Row],[Medicare Rate in CR]]*Table1[[#This Row],[SumOfUnits]]*Table1[[#This Row],[Actuarial Factor 6/13/22]]</f>
        <v>1362.4997299361423</v>
      </c>
      <c r="P415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1362.4997299361423</v>
      </c>
      <c r="Q4154" s="40">
        <f>Table1[[#This Row],[Trended Medicare Pricing for all RHCs]]-Table1[[#This Row],[SumOfSFY23 Estimated Payment 6/13/2022]]</f>
        <v>369.8269722916483</v>
      </c>
      <c r="R4154" s="181">
        <f>Table1[[#This Row],[SumOfUnits]]*Table1[[#This Row],[Actuarial Factor 6/13/22]]</f>
        <v>6.0491019798265953</v>
      </c>
    </row>
    <row r="4155" spans="1:18" x14ac:dyDescent="0.2">
      <c r="A4155" s="179" t="s">
        <v>172</v>
      </c>
      <c r="B4155" s="179" t="s">
        <v>718</v>
      </c>
      <c r="C4155" s="179" t="s">
        <v>249</v>
      </c>
      <c r="D4155" s="179" t="s">
        <v>185</v>
      </c>
      <c r="E4155" s="179" t="s">
        <v>797</v>
      </c>
      <c r="F4155" s="37">
        <v>5275.78</v>
      </c>
      <c r="G4155" s="179">
        <v>32</v>
      </c>
      <c r="H4155" s="179">
        <v>32</v>
      </c>
      <c r="I4155" s="37">
        <f>Table1[[#This Row],[SumOfPaid]]*Table1[[#This Row],[Actuarial Factor 6/13/22]]</f>
        <v>5752.6430959662357</v>
      </c>
      <c r="J4155" s="33">
        <v>1.0903872215987467</v>
      </c>
      <c r="K4155" s="180" t="s">
        <v>254</v>
      </c>
      <c r="L4155" s="180" t="s">
        <v>805</v>
      </c>
      <c r="M4155" s="181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55" s="181" t="str">
        <f>IFERROR(IF(Table1[[#This Row],[Medicare Rate in CR]]&gt;0,"Y","N"),"N")</f>
        <v>Y</v>
      </c>
      <c r="O4155" s="40">
        <f>Table1[[#This Row],[Medicare Rate in CR]]*Table1[[#This Row],[SumOfUnits]]*Table1[[#This Row],[Actuarial Factor 6/13/22]]</f>
        <v>7859.1621693728548</v>
      </c>
      <c r="P415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7859.1621693728548</v>
      </c>
      <c r="Q4155" s="40">
        <f>Table1[[#This Row],[Trended Medicare Pricing for all RHCs]]-Table1[[#This Row],[SumOfSFY23 Estimated Payment 6/13/2022]]</f>
        <v>2106.5190734066191</v>
      </c>
      <c r="R4155" s="181">
        <f>Table1[[#This Row],[SumOfUnits]]*Table1[[#This Row],[Actuarial Factor 6/13/22]]</f>
        <v>34.892391091159894</v>
      </c>
    </row>
    <row r="4156" spans="1:18" x14ac:dyDescent="0.2">
      <c r="A4156" s="179" t="s">
        <v>172</v>
      </c>
      <c r="B4156" s="179" t="s">
        <v>718</v>
      </c>
      <c r="C4156" s="179" t="s">
        <v>249</v>
      </c>
      <c r="D4156" s="179" t="s">
        <v>185</v>
      </c>
      <c r="E4156" s="179" t="s">
        <v>796</v>
      </c>
      <c r="F4156" s="37">
        <v>326.98</v>
      </c>
      <c r="G4156" s="179">
        <v>2</v>
      </c>
      <c r="H4156" s="179">
        <v>2</v>
      </c>
      <c r="I4156" s="37">
        <f>Table1[[#This Row],[SumOfPaid]]*Table1[[#This Row],[Actuarial Factor 6/13/22]]</f>
        <v>310.89639138533988</v>
      </c>
      <c r="J4156" s="33">
        <v>0.95081164409242114</v>
      </c>
      <c r="K4156" s="180" t="s">
        <v>254</v>
      </c>
      <c r="L4156" s="180" t="s">
        <v>805</v>
      </c>
      <c r="M4156" s="181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56" s="181" t="str">
        <f>IFERROR(IF(Table1[[#This Row],[Medicare Rate in CR]]&gt;0,"Y","N"),"N")</f>
        <v>Y</v>
      </c>
      <c r="O4156" s="40">
        <f>Table1[[#This Row],[Medicare Rate in CR]]*Table1[[#This Row],[SumOfUnits]]*Table1[[#This Row],[Actuarial Factor 6/13/22]]</f>
        <v>428.32162943075389</v>
      </c>
      <c r="P415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428.32162943075389</v>
      </c>
      <c r="Q4156" s="40">
        <f>Table1[[#This Row],[Trended Medicare Pricing for all RHCs]]-Table1[[#This Row],[SumOfSFY23 Estimated Payment 6/13/2022]]</f>
        <v>117.42523804541401</v>
      </c>
      <c r="R4156" s="181">
        <f>Table1[[#This Row],[SumOfUnits]]*Table1[[#This Row],[Actuarial Factor 6/13/22]]</f>
        <v>1.9016232881848423</v>
      </c>
    </row>
    <row r="4157" spans="1:18" x14ac:dyDescent="0.2">
      <c r="A4157" s="179" t="s">
        <v>172</v>
      </c>
      <c r="B4157" s="179" t="s">
        <v>718</v>
      </c>
      <c r="C4157" s="179" t="s">
        <v>249</v>
      </c>
      <c r="D4157" s="179" t="s">
        <v>185</v>
      </c>
      <c r="E4157" s="179" t="s">
        <v>795</v>
      </c>
      <c r="F4157" s="37">
        <v>30946.819999999982</v>
      </c>
      <c r="G4157" s="179">
        <v>188</v>
      </c>
      <c r="H4157" s="179">
        <v>188</v>
      </c>
      <c r="I4157" s="37">
        <f>Table1[[#This Row],[SumOfPaid]]*Table1[[#This Row],[Actuarial Factor 6/13/22]]</f>
        <v>35287.981404391569</v>
      </c>
      <c r="J4157" s="33">
        <v>1.1402781094920766</v>
      </c>
      <c r="K4157" s="180" t="s">
        <v>254</v>
      </c>
      <c r="L4157" s="180" t="s">
        <v>805</v>
      </c>
      <c r="M4157" s="181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57" s="181" t="str">
        <f>IFERROR(IF(Table1[[#This Row],[Medicare Rate in CR]]&gt;0,"Y","N"),"N")</f>
        <v>Y</v>
      </c>
      <c r="O4157" s="40">
        <f>Table1[[#This Row],[Medicare Rate in CR]]*Table1[[#This Row],[SumOfUnits]]*Table1[[#This Row],[Actuarial Factor 6/13/22]]</f>
        <v>48285.213379815126</v>
      </c>
      <c r="P415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48285.213379815126</v>
      </c>
      <c r="Q4157" s="40">
        <f>Table1[[#This Row],[Trended Medicare Pricing for all RHCs]]-Table1[[#This Row],[SumOfSFY23 Estimated Payment 6/13/2022]]</f>
        <v>12997.231975423558</v>
      </c>
      <c r="R4157" s="181">
        <f>Table1[[#This Row],[SumOfUnits]]*Table1[[#This Row],[Actuarial Factor 6/13/22]]</f>
        <v>214.3722845845104</v>
      </c>
    </row>
    <row r="4158" spans="1:18" x14ac:dyDescent="0.2">
      <c r="A4158" s="179" t="s">
        <v>172</v>
      </c>
      <c r="B4158" s="179" t="s">
        <v>718</v>
      </c>
      <c r="C4158" s="179" t="s">
        <v>422</v>
      </c>
      <c r="D4158" s="179" t="s">
        <v>184</v>
      </c>
      <c r="E4158" s="179" t="s">
        <v>786</v>
      </c>
      <c r="F4158" s="37">
        <v>165.94</v>
      </c>
      <c r="G4158" s="179">
        <v>1</v>
      </c>
      <c r="H4158" s="179">
        <v>1</v>
      </c>
      <c r="I4158" s="37">
        <f>Table1[[#This Row],[SumOfPaid]]*Table1[[#This Row],[Actuarial Factor 6/13/22]]</f>
        <v>259.27339153213518</v>
      </c>
      <c r="J4158" s="33">
        <v>1.5624526427150487</v>
      </c>
      <c r="K4158" s="180" t="s">
        <v>254</v>
      </c>
      <c r="L4158" s="180" t="s">
        <v>805</v>
      </c>
      <c r="M4158" s="181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58" s="181" t="str">
        <f>IFERROR(IF(Table1[[#This Row],[Medicare Rate in CR]]&gt;0,"Y","N"),"N")</f>
        <v>Y</v>
      </c>
      <c r="O4158" s="40">
        <f>Table1[[#This Row],[Medicare Rate in CR]]*Table1[[#This Row],[SumOfUnits]]*Table1[[#This Row],[Actuarial Factor 6/13/22]]</f>
        <v>351.92683324513757</v>
      </c>
      <c r="P415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351.92683324513757</v>
      </c>
      <c r="Q4158" s="40">
        <f>Table1[[#This Row],[Trended Medicare Pricing for all RHCs]]-Table1[[#This Row],[SumOfSFY23 Estimated Payment 6/13/2022]]</f>
        <v>92.653441713002394</v>
      </c>
      <c r="R4158" s="181">
        <f>Table1[[#This Row],[SumOfUnits]]*Table1[[#This Row],[Actuarial Factor 6/13/22]]</f>
        <v>1.5624526427150487</v>
      </c>
    </row>
    <row r="4159" spans="1:18" x14ac:dyDescent="0.2">
      <c r="A4159" s="179" t="s">
        <v>172</v>
      </c>
      <c r="B4159" s="179" t="s">
        <v>718</v>
      </c>
      <c r="C4159" s="179" t="s">
        <v>422</v>
      </c>
      <c r="D4159" s="179" t="s">
        <v>184</v>
      </c>
      <c r="E4159" s="179" t="s">
        <v>788</v>
      </c>
      <c r="F4159" s="37">
        <v>497.82</v>
      </c>
      <c r="G4159" s="179">
        <v>3</v>
      </c>
      <c r="H4159" s="179">
        <v>3</v>
      </c>
      <c r="I4159" s="37">
        <f>Table1[[#This Row],[SumOfPaid]]*Table1[[#This Row],[Actuarial Factor 6/13/22]]</f>
        <v>1032.2440236092107</v>
      </c>
      <c r="J4159" s="33">
        <v>2.0735286320541775</v>
      </c>
      <c r="K4159" s="180" t="s">
        <v>254</v>
      </c>
      <c r="L4159" s="180" t="s">
        <v>805</v>
      </c>
      <c r="M4159" s="181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59" s="181" t="str">
        <f>IFERROR(IF(Table1[[#This Row],[Medicare Rate in CR]]&gt;0,"Y","N"),"N")</f>
        <v>Y</v>
      </c>
      <c r="O4159" s="40">
        <f>Table1[[#This Row],[Medicare Rate in CR]]*Table1[[#This Row],[SumOfUnits]]*Table1[[#This Row],[Actuarial Factor 6/13/22]]</f>
        <v>1401.1247672516488</v>
      </c>
      <c r="P415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1401.1247672516488</v>
      </c>
      <c r="Q4159" s="40">
        <f>Table1[[#This Row],[Trended Medicare Pricing for all RHCs]]-Table1[[#This Row],[SumOfSFY23 Estimated Payment 6/13/2022]]</f>
        <v>368.88074364243812</v>
      </c>
      <c r="R4159" s="181">
        <f>Table1[[#This Row],[SumOfUnits]]*Table1[[#This Row],[Actuarial Factor 6/13/22]]</f>
        <v>6.2205858961625324</v>
      </c>
    </row>
    <row r="4160" spans="1:18" x14ac:dyDescent="0.2">
      <c r="A4160" s="179" t="s">
        <v>172</v>
      </c>
      <c r="B4160" s="179" t="s">
        <v>718</v>
      </c>
      <c r="C4160" s="179" t="s">
        <v>422</v>
      </c>
      <c r="D4160" s="179" t="s">
        <v>185</v>
      </c>
      <c r="E4160" s="179" t="s">
        <v>795</v>
      </c>
      <c r="F4160" s="37">
        <v>329.43</v>
      </c>
      <c r="G4160" s="179">
        <v>2</v>
      </c>
      <c r="H4160" s="179">
        <v>2</v>
      </c>
      <c r="I4160" s="37">
        <f>Table1[[#This Row],[SumOfPaid]]*Table1[[#This Row],[Actuarial Factor 6/13/22]]</f>
        <v>373.55280093362279</v>
      </c>
      <c r="J4160" s="33">
        <v>1.133936802761202</v>
      </c>
      <c r="K4160" s="180" t="s">
        <v>254</v>
      </c>
      <c r="L4160" s="180" t="s">
        <v>805</v>
      </c>
      <c r="M4160" s="181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60" s="181" t="str">
        <f>IFERROR(IF(Table1[[#This Row],[Medicare Rate in CR]]&gt;0,"Y","N"),"N")</f>
        <v>Y</v>
      </c>
      <c r="O4160" s="40">
        <f>Table1[[#This Row],[Medicare Rate in CR]]*Table1[[#This Row],[SumOfUnits]]*Table1[[#This Row],[Actuarial Factor 6/13/22]]</f>
        <v>510.81585090786632</v>
      </c>
      <c r="P416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510.81585090786632</v>
      </c>
      <c r="Q4160" s="40">
        <f>Table1[[#This Row],[Trended Medicare Pricing for all RHCs]]-Table1[[#This Row],[SumOfSFY23 Estimated Payment 6/13/2022]]</f>
        <v>137.26304997424353</v>
      </c>
      <c r="R4160" s="181">
        <f>Table1[[#This Row],[SumOfUnits]]*Table1[[#This Row],[Actuarial Factor 6/13/22]]</f>
        <v>2.267873605522404</v>
      </c>
    </row>
    <row r="4161" spans="1:18" x14ac:dyDescent="0.2">
      <c r="A4161" s="179" t="s">
        <v>172</v>
      </c>
      <c r="B4161" s="179" t="s">
        <v>718</v>
      </c>
      <c r="C4161" s="179" t="s">
        <v>192</v>
      </c>
      <c r="D4161" s="179" t="s">
        <v>184</v>
      </c>
      <c r="E4161" s="179" t="s">
        <v>789</v>
      </c>
      <c r="F4161" s="37">
        <v>165.94</v>
      </c>
      <c r="G4161" s="179">
        <v>1</v>
      </c>
      <c r="H4161" s="179">
        <v>1</v>
      </c>
      <c r="I4161" s="37">
        <f>Table1[[#This Row],[SumOfPaid]]*Table1[[#This Row],[Actuarial Factor 6/13/22]]</f>
        <v>228.8488927429612</v>
      </c>
      <c r="J4161" s="33">
        <v>1.3791062597502783</v>
      </c>
      <c r="K4161" s="180" t="s">
        <v>254</v>
      </c>
      <c r="L4161" s="180" t="s">
        <v>805</v>
      </c>
      <c r="M4161" s="181">
        <f>IFERROR(INDEX(FreeStand_MedicareCRs!E:E,MATCH(Table1[[#This Row],[Medicare Number]],FreeStand_MedicareCRs!A:A,0)),INDEX(HospitalBased_Mdcr_Rates!G:G,MATCH(Table1[[#This Row],[Medicare Number]],HospitalBased_Mdcr_Rates!E:E,0)))</f>
        <v>225.24</v>
      </c>
      <c r="N4161" s="181" t="str">
        <f>IFERROR(IF(Table1[[#This Row],[Medicare Rate in CR]]&gt;0,"Y","N"),"N")</f>
        <v>Y</v>
      </c>
      <c r="O4161" s="40">
        <f>Table1[[#This Row],[Medicare Rate in CR]]*Table1[[#This Row],[SumOfUnits]]*Table1[[#This Row],[Actuarial Factor 6/13/22]]</f>
        <v>310.62989394615272</v>
      </c>
      <c r="P416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310.62989394615272</v>
      </c>
      <c r="Q4161" s="40">
        <f>Table1[[#This Row],[Trended Medicare Pricing for all RHCs]]-Table1[[#This Row],[SumOfSFY23 Estimated Payment 6/13/2022]]</f>
        <v>81.781001203191522</v>
      </c>
      <c r="R4161" s="181">
        <f>Table1[[#This Row],[SumOfUnits]]*Table1[[#This Row],[Actuarial Factor 6/13/22]]</f>
        <v>1.3791062597502783</v>
      </c>
    </row>
    <row r="4162" spans="1:18" x14ac:dyDescent="0.2">
      <c r="A4162" s="179" t="s">
        <v>173</v>
      </c>
      <c r="B4162" s="179" t="s">
        <v>674</v>
      </c>
      <c r="C4162" s="179" t="s">
        <v>413</v>
      </c>
      <c r="D4162" s="179" t="s">
        <v>184</v>
      </c>
      <c r="E4162" s="179" t="s">
        <v>786</v>
      </c>
      <c r="F4162" s="37">
        <v>7010.5399999999991</v>
      </c>
      <c r="G4162" s="179">
        <v>73</v>
      </c>
      <c r="H4162" s="179">
        <v>73</v>
      </c>
      <c r="I4162" s="37">
        <f>Table1[[#This Row],[SumOfPaid]]*Table1[[#This Row],[Actuarial Factor 6/13/22]]</f>
        <v>9964.7668922772809</v>
      </c>
      <c r="J4162" s="33">
        <v>1.4213979083319235</v>
      </c>
      <c r="K4162" s="180" t="s">
        <v>414</v>
      </c>
      <c r="L4162" s="180" t="s">
        <v>805</v>
      </c>
      <c r="M4162" s="181">
        <f>IFERROR(INDEX(FreeStand_MedicareCRs!E:E,MATCH(Table1[[#This Row],[Medicare Number]],FreeStand_MedicareCRs!A:A,0)),INDEX(HospitalBased_Mdcr_Rates!G:G,MATCH(Table1[[#This Row],[Medicare Number]],HospitalBased_Mdcr_Rates!E:E,0)))</f>
        <v>326.92</v>
      </c>
      <c r="N4162" s="181" t="str">
        <f>IFERROR(IF(Table1[[#This Row],[Medicare Rate in CR]]&gt;0,"Y","N"),"N")</f>
        <v>Y</v>
      </c>
      <c r="O4162" s="40">
        <f>Table1[[#This Row],[Medicare Rate in CR]]*Table1[[#This Row],[SumOfUnits]]*Table1[[#This Row],[Actuarial Factor 6/13/22]]</f>
        <v>33921.88850600669</v>
      </c>
      <c r="P416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33921.88850600669</v>
      </c>
      <c r="Q4162" s="40">
        <f>Table1[[#This Row],[Trended Medicare Pricing for all RHCs]]-Table1[[#This Row],[SumOfSFY23 Estimated Payment 6/13/2022]]</f>
        <v>23957.12161372941</v>
      </c>
      <c r="R4162" s="181">
        <f>Table1[[#This Row],[SumOfUnits]]*Table1[[#This Row],[Actuarial Factor 6/13/22]]</f>
        <v>103.76204730823041</v>
      </c>
    </row>
    <row r="4163" spans="1:18" x14ac:dyDescent="0.2">
      <c r="A4163" s="179" t="s">
        <v>173</v>
      </c>
      <c r="B4163" s="179" t="s">
        <v>674</v>
      </c>
      <c r="C4163" s="179" t="s">
        <v>413</v>
      </c>
      <c r="D4163" s="179" t="s">
        <v>184</v>
      </c>
      <c r="E4163" s="179" t="s">
        <v>790</v>
      </c>
      <c r="F4163" s="37">
        <v>3251.8299999999995</v>
      </c>
      <c r="G4163" s="179">
        <v>38</v>
      </c>
      <c r="H4163" s="179">
        <v>38</v>
      </c>
      <c r="I4163" s="37">
        <f>Table1[[#This Row],[SumOfPaid]]*Table1[[#This Row],[Actuarial Factor 6/13/22]]</f>
        <v>6997.8673754432994</v>
      </c>
      <c r="J4163" s="33">
        <v>2.1519782323932373</v>
      </c>
      <c r="K4163" s="180" t="s">
        <v>414</v>
      </c>
      <c r="L4163" s="180" t="s">
        <v>805</v>
      </c>
      <c r="M4163" s="181">
        <f>IFERROR(INDEX(FreeStand_MedicareCRs!E:E,MATCH(Table1[[#This Row],[Medicare Number]],FreeStand_MedicareCRs!A:A,0)),INDEX(HospitalBased_Mdcr_Rates!G:G,MATCH(Table1[[#This Row],[Medicare Number]],HospitalBased_Mdcr_Rates!E:E,0)))</f>
        <v>326.92</v>
      </c>
      <c r="N4163" s="181" t="str">
        <f>IFERROR(IF(Table1[[#This Row],[Medicare Rate in CR]]&gt;0,"Y","N"),"N")</f>
        <v>Y</v>
      </c>
      <c r="O4163" s="40">
        <f>Table1[[#This Row],[Medicare Rate in CR]]*Table1[[#This Row],[SumOfUnits]]*Table1[[#This Row],[Actuarial Factor 6/13/22]]</f>
        <v>26733.939501891891</v>
      </c>
      <c r="P416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26733.939501891891</v>
      </c>
      <c r="Q4163" s="40">
        <f>Table1[[#This Row],[Trended Medicare Pricing for all RHCs]]-Table1[[#This Row],[SumOfSFY23 Estimated Payment 6/13/2022]]</f>
        <v>19736.072126448591</v>
      </c>
      <c r="R4163" s="181">
        <f>Table1[[#This Row],[SumOfUnits]]*Table1[[#This Row],[Actuarial Factor 6/13/22]]</f>
        <v>81.775172830943021</v>
      </c>
    </row>
    <row r="4164" spans="1:18" x14ac:dyDescent="0.2">
      <c r="A4164" s="179" t="s">
        <v>173</v>
      </c>
      <c r="B4164" s="179" t="s">
        <v>674</v>
      </c>
      <c r="C4164" s="179" t="s">
        <v>413</v>
      </c>
      <c r="D4164" s="179" t="s">
        <v>184</v>
      </c>
      <c r="E4164" s="179" t="s">
        <v>789</v>
      </c>
      <c r="F4164" s="37">
        <v>11622.919999999996</v>
      </c>
      <c r="G4164" s="179">
        <v>130</v>
      </c>
      <c r="H4164" s="179">
        <v>130</v>
      </c>
      <c r="I4164" s="37">
        <f>Table1[[#This Row],[SumOfPaid]]*Table1[[#This Row],[Actuarial Factor 6/13/22]]</f>
        <v>17566.698873588412</v>
      </c>
      <c r="J4164" s="33">
        <v>1.5113843056296021</v>
      </c>
      <c r="K4164" s="180" t="s">
        <v>414</v>
      </c>
      <c r="L4164" s="180" t="s">
        <v>805</v>
      </c>
      <c r="M4164" s="181">
        <f>IFERROR(INDEX(FreeStand_MedicareCRs!E:E,MATCH(Table1[[#This Row],[Medicare Number]],FreeStand_MedicareCRs!A:A,0)),INDEX(HospitalBased_Mdcr_Rates!G:G,MATCH(Table1[[#This Row],[Medicare Number]],HospitalBased_Mdcr_Rates!E:E,0)))</f>
        <v>326.92</v>
      </c>
      <c r="N4164" s="181" t="str">
        <f>IFERROR(IF(Table1[[#This Row],[Medicare Rate in CR]]&gt;0,"Y","N"),"N")</f>
        <v>Y</v>
      </c>
      <c r="O4164" s="40">
        <f>Table1[[#This Row],[Medicare Rate in CR]]*Table1[[#This Row],[SumOfUnits]]*Table1[[#This Row],[Actuarial Factor 6/13/22]]</f>
        <v>64233.228435535835</v>
      </c>
      <c r="P416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64233.228435535835</v>
      </c>
      <c r="Q4164" s="40">
        <f>Table1[[#This Row],[Trended Medicare Pricing for all RHCs]]-Table1[[#This Row],[SumOfSFY23 Estimated Payment 6/13/2022]]</f>
        <v>46666.52956194742</v>
      </c>
      <c r="R4164" s="181">
        <f>Table1[[#This Row],[SumOfUnits]]*Table1[[#This Row],[Actuarial Factor 6/13/22]]</f>
        <v>196.47995973184828</v>
      </c>
    </row>
    <row r="4165" spans="1:18" x14ac:dyDescent="0.2">
      <c r="A4165" s="179" t="s">
        <v>173</v>
      </c>
      <c r="B4165" s="179" t="s">
        <v>674</v>
      </c>
      <c r="C4165" s="179" t="s">
        <v>413</v>
      </c>
      <c r="D4165" s="179" t="s">
        <v>184</v>
      </c>
      <c r="E4165" s="179" t="s">
        <v>791</v>
      </c>
      <c r="F4165" s="37">
        <v>175.99</v>
      </c>
      <c r="G4165" s="179">
        <v>2</v>
      </c>
      <c r="H4165" s="179">
        <v>2</v>
      </c>
      <c r="I4165" s="37">
        <f>Table1[[#This Row],[SumOfPaid]]*Table1[[#This Row],[Actuarial Factor 6/13/22]]</f>
        <v>299.94318465990943</v>
      </c>
      <c r="J4165" s="33">
        <v>1.7043194764470107</v>
      </c>
      <c r="K4165" s="180" t="s">
        <v>414</v>
      </c>
      <c r="L4165" s="180" t="s">
        <v>805</v>
      </c>
      <c r="M4165" s="181">
        <f>IFERROR(INDEX(FreeStand_MedicareCRs!E:E,MATCH(Table1[[#This Row],[Medicare Number]],FreeStand_MedicareCRs!A:A,0)),INDEX(HospitalBased_Mdcr_Rates!G:G,MATCH(Table1[[#This Row],[Medicare Number]],HospitalBased_Mdcr_Rates!E:E,0)))</f>
        <v>326.92</v>
      </c>
      <c r="N4165" s="181" t="str">
        <f>IFERROR(IF(Table1[[#This Row],[Medicare Rate in CR]]&gt;0,"Y","N"),"N")</f>
        <v>Y</v>
      </c>
      <c r="O4165" s="40">
        <f>Table1[[#This Row],[Medicare Rate in CR]]*Table1[[#This Row],[SumOfUnits]]*Table1[[#This Row],[Actuarial Factor 6/13/22]]</f>
        <v>1114.3522464801135</v>
      </c>
      <c r="P416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1114.3522464801135</v>
      </c>
      <c r="Q4165" s="40">
        <f>Table1[[#This Row],[Trended Medicare Pricing for all RHCs]]-Table1[[#This Row],[SumOfSFY23 Estimated Payment 6/13/2022]]</f>
        <v>814.4090618202041</v>
      </c>
      <c r="R4165" s="181">
        <f>Table1[[#This Row],[SumOfUnits]]*Table1[[#This Row],[Actuarial Factor 6/13/22]]</f>
        <v>3.4086389528940213</v>
      </c>
    </row>
    <row r="4166" spans="1:18" x14ac:dyDescent="0.2">
      <c r="A4166" s="179" t="s">
        <v>173</v>
      </c>
      <c r="B4166" s="179" t="s">
        <v>674</v>
      </c>
      <c r="C4166" s="179" t="s">
        <v>413</v>
      </c>
      <c r="D4166" s="179" t="s">
        <v>184</v>
      </c>
      <c r="E4166" s="179" t="s">
        <v>788</v>
      </c>
      <c r="F4166" s="37">
        <v>1191.58</v>
      </c>
      <c r="G4166" s="179">
        <v>14</v>
      </c>
      <c r="H4166" s="179">
        <v>14</v>
      </c>
      <c r="I4166" s="37">
        <f>Table1[[#This Row],[SumOfPaid]]*Table1[[#This Row],[Actuarial Factor 6/13/22]]</f>
        <v>2601.4228076284508</v>
      </c>
      <c r="J4166" s="33">
        <v>2.1831709223287157</v>
      </c>
      <c r="K4166" s="180" t="s">
        <v>414</v>
      </c>
      <c r="L4166" s="180" t="s">
        <v>805</v>
      </c>
      <c r="M4166" s="181">
        <f>IFERROR(INDEX(FreeStand_MedicareCRs!E:E,MATCH(Table1[[#This Row],[Medicare Number]],FreeStand_MedicareCRs!A:A,0)),INDEX(HospitalBased_Mdcr_Rates!G:G,MATCH(Table1[[#This Row],[Medicare Number]],HospitalBased_Mdcr_Rates!E:E,0)))</f>
        <v>326.92</v>
      </c>
      <c r="N4166" s="181" t="str">
        <f>IFERROR(IF(Table1[[#This Row],[Medicare Rate in CR]]&gt;0,"Y","N"),"N")</f>
        <v>Y</v>
      </c>
      <c r="O4166" s="40">
        <f>Table1[[#This Row],[Medicare Rate in CR]]*Table1[[#This Row],[SumOfUnits]]*Table1[[#This Row],[Actuarial Factor 6/13/22]]</f>
        <v>9992.1113309878529</v>
      </c>
      <c r="P416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9992.1113309878529</v>
      </c>
      <c r="Q4166" s="40">
        <f>Table1[[#This Row],[Trended Medicare Pricing for all RHCs]]-Table1[[#This Row],[SumOfSFY23 Estimated Payment 6/13/2022]]</f>
        <v>7390.6885233594021</v>
      </c>
      <c r="R4166" s="181">
        <f>Table1[[#This Row],[SumOfUnits]]*Table1[[#This Row],[Actuarial Factor 6/13/22]]</f>
        <v>30.56439291260202</v>
      </c>
    </row>
    <row r="4167" spans="1:18" x14ac:dyDescent="0.2">
      <c r="A4167" s="179" t="s">
        <v>173</v>
      </c>
      <c r="B4167" s="179" t="s">
        <v>674</v>
      </c>
      <c r="C4167" s="179" t="s">
        <v>413</v>
      </c>
      <c r="D4167" s="179" t="s">
        <v>184</v>
      </c>
      <c r="E4167" s="179" t="s">
        <v>787</v>
      </c>
      <c r="F4167" s="37">
        <v>732.78</v>
      </c>
      <c r="G4167" s="179">
        <v>10</v>
      </c>
      <c r="H4167" s="179">
        <v>10</v>
      </c>
      <c r="I4167" s="37">
        <f>Table1[[#This Row],[SumOfPaid]]*Table1[[#This Row],[Actuarial Factor 6/13/22]]</f>
        <v>928.88637589355949</v>
      </c>
      <c r="J4167" s="33">
        <v>1.2676197165500689</v>
      </c>
      <c r="K4167" s="180" t="s">
        <v>414</v>
      </c>
      <c r="L4167" s="180" t="s">
        <v>805</v>
      </c>
      <c r="M4167" s="181">
        <f>IFERROR(INDEX(FreeStand_MedicareCRs!E:E,MATCH(Table1[[#This Row],[Medicare Number]],FreeStand_MedicareCRs!A:A,0)),INDEX(HospitalBased_Mdcr_Rates!G:G,MATCH(Table1[[#This Row],[Medicare Number]],HospitalBased_Mdcr_Rates!E:E,0)))</f>
        <v>326.92</v>
      </c>
      <c r="N4167" s="181" t="str">
        <f>IFERROR(IF(Table1[[#This Row],[Medicare Rate in CR]]&gt;0,"Y","N"),"N")</f>
        <v>Y</v>
      </c>
      <c r="O4167" s="40">
        <f>Table1[[#This Row],[Medicare Rate in CR]]*Table1[[#This Row],[SumOfUnits]]*Table1[[#This Row],[Actuarial Factor 6/13/22]]</f>
        <v>4144.1023773454854</v>
      </c>
      <c r="P416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4144.1023773454854</v>
      </c>
      <c r="Q4167" s="40">
        <f>Table1[[#This Row],[Trended Medicare Pricing for all RHCs]]-Table1[[#This Row],[SumOfSFY23 Estimated Payment 6/13/2022]]</f>
        <v>3215.2160014519259</v>
      </c>
      <c r="R4167" s="181">
        <f>Table1[[#This Row],[SumOfUnits]]*Table1[[#This Row],[Actuarial Factor 6/13/22]]</f>
        <v>12.676197165500689</v>
      </c>
    </row>
    <row r="4168" spans="1:18" x14ac:dyDescent="0.2">
      <c r="A4168" s="179" t="s">
        <v>173</v>
      </c>
      <c r="B4168" s="179" t="s">
        <v>674</v>
      </c>
      <c r="C4168" s="179" t="s">
        <v>413</v>
      </c>
      <c r="D4168" s="179" t="s">
        <v>2</v>
      </c>
      <c r="E4168" s="179" t="s">
        <v>800</v>
      </c>
      <c r="F4168" s="37">
        <v>192.59</v>
      </c>
      <c r="G4168" s="179">
        <v>2</v>
      </c>
      <c r="H4168" s="179">
        <v>2</v>
      </c>
      <c r="I4168" s="37">
        <f>Table1[[#This Row],[SumOfPaid]]*Table1[[#This Row],[Actuarial Factor 6/13/22]]</f>
        <v>237.87352808450541</v>
      </c>
      <c r="J4168" s="33">
        <v>1.2351291764084604</v>
      </c>
      <c r="K4168" s="180" t="s">
        <v>414</v>
      </c>
      <c r="L4168" s="180" t="s">
        <v>805</v>
      </c>
      <c r="M4168" s="181">
        <f>IFERROR(INDEX(FreeStand_MedicareCRs!E:E,MATCH(Table1[[#This Row],[Medicare Number]],FreeStand_MedicareCRs!A:A,0)),INDEX(HospitalBased_Mdcr_Rates!G:G,MATCH(Table1[[#This Row],[Medicare Number]],HospitalBased_Mdcr_Rates!E:E,0)))</f>
        <v>326.92</v>
      </c>
      <c r="N4168" s="181" t="str">
        <f>IFERROR(IF(Table1[[#This Row],[Medicare Rate in CR]]&gt;0,"Y","N"),"N")</f>
        <v>Y</v>
      </c>
      <c r="O4168" s="40">
        <f>Table1[[#This Row],[Medicare Rate in CR]]*Table1[[#This Row],[SumOfUnits]]*Table1[[#This Row],[Actuarial Factor 6/13/22]]</f>
        <v>807.57686070290777</v>
      </c>
      <c r="P416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807.57686070290777</v>
      </c>
      <c r="Q4168" s="40">
        <f>Table1[[#This Row],[Trended Medicare Pricing for all RHCs]]-Table1[[#This Row],[SumOfSFY23 Estimated Payment 6/13/2022]]</f>
        <v>569.70333261840233</v>
      </c>
      <c r="R4168" s="181">
        <f>Table1[[#This Row],[SumOfUnits]]*Table1[[#This Row],[Actuarial Factor 6/13/22]]</f>
        <v>2.4702583528169209</v>
      </c>
    </row>
    <row r="4169" spans="1:18" x14ac:dyDescent="0.2">
      <c r="A4169" s="179" t="s">
        <v>173</v>
      </c>
      <c r="B4169" s="179" t="s">
        <v>674</v>
      </c>
      <c r="C4169" s="179" t="s">
        <v>413</v>
      </c>
      <c r="D4169" s="179" t="s">
        <v>2</v>
      </c>
      <c r="E4169" s="179" t="s">
        <v>798</v>
      </c>
      <c r="F4169" s="37">
        <v>233.28</v>
      </c>
      <c r="G4169" s="179">
        <v>4</v>
      </c>
      <c r="H4169" s="179">
        <v>4</v>
      </c>
      <c r="I4169" s="37">
        <f>Table1[[#This Row],[SumOfPaid]]*Table1[[#This Row],[Actuarial Factor 6/13/22]]</f>
        <v>347.67968632447077</v>
      </c>
      <c r="J4169" s="33">
        <v>1.4903964605815792</v>
      </c>
      <c r="K4169" s="180" t="s">
        <v>414</v>
      </c>
      <c r="L4169" s="180" t="s">
        <v>805</v>
      </c>
      <c r="M4169" s="181">
        <f>IFERROR(INDEX(FreeStand_MedicareCRs!E:E,MATCH(Table1[[#This Row],[Medicare Number]],FreeStand_MedicareCRs!A:A,0)),INDEX(HospitalBased_Mdcr_Rates!G:G,MATCH(Table1[[#This Row],[Medicare Number]],HospitalBased_Mdcr_Rates!E:E,0)))</f>
        <v>326.92</v>
      </c>
      <c r="N4169" s="181" t="str">
        <f>IFERROR(IF(Table1[[#This Row],[Medicare Rate in CR]]&gt;0,"Y","N"),"N")</f>
        <v>Y</v>
      </c>
      <c r="O4169" s="40">
        <f>Table1[[#This Row],[Medicare Rate in CR]]*Table1[[#This Row],[SumOfUnits]]*Table1[[#This Row],[Actuarial Factor 6/13/22]]</f>
        <v>1948.9616435733196</v>
      </c>
      <c r="P416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1948.9616435733196</v>
      </c>
      <c r="Q4169" s="40">
        <f>Table1[[#This Row],[Trended Medicare Pricing for all RHCs]]-Table1[[#This Row],[SumOfSFY23 Estimated Payment 6/13/2022]]</f>
        <v>1601.2819572488488</v>
      </c>
      <c r="R4169" s="181">
        <f>Table1[[#This Row],[SumOfUnits]]*Table1[[#This Row],[Actuarial Factor 6/13/22]]</f>
        <v>5.9615858423263166</v>
      </c>
    </row>
    <row r="4170" spans="1:18" x14ac:dyDescent="0.2">
      <c r="A4170" s="179" t="s">
        <v>173</v>
      </c>
      <c r="B4170" s="179" t="s">
        <v>674</v>
      </c>
      <c r="C4170" s="179" t="s">
        <v>413</v>
      </c>
      <c r="D4170" s="179" t="s">
        <v>2</v>
      </c>
      <c r="E4170" s="179" t="s">
        <v>799</v>
      </c>
      <c r="F4170" s="37">
        <v>936.57999999999993</v>
      </c>
      <c r="G4170" s="179">
        <v>6</v>
      </c>
      <c r="H4170" s="179">
        <v>6</v>
      </c>
      <c r="I4170" s="37">
        <f>Table1[[#This Row],[SumOfPaid]]*Table1[[#This Row],[Actuarial Factor 6/13/22]]</f>
        <v>1099.2397793049677</v>
      </c>
      <c r="J4170" s="33">
        <v>1.1736741968704945</v>
      </c>
      <c r="K4170" s="180" t="s">
        <v>414</v>
      </c>
      <c r="L4170" s="180" t="s">
        <v>805</v>
      </c>
      <c r="M4170" s="181">
        <f>IFERROR(INDEX(FreeStand_MedicareCRs!E:E,MATCH(Table1[[#This Row],[Medicare Number]],FreeStand_MedicareCRs!A:A,0)),INDEX(HospitalBased_Mdcr_Rates!G:G,MATCH(Table1[[#This Row],[Medicare Number]],HospitalBased_Mdcr_Rates!E:E,0)))</f>
        <v>326.92</v>
      </c>
      <c r="N4170" s="181" t="str">
        <f>IFERROR(IF(Table1[[#This Row],[Medicare Rate in CR]]&gt;0,"Y","N"),"N")</f>
        <v>Y</v>
      </c>
      <c r="O4170" s="40">
        <f>Table1[[#This Row],[Medicare Rate in CR]]*Table1[[#This Row],[SumOfUnits]]*Table1[[#This Row],[Actuarial Factor 6/13/22]]</f>
        <v>2302.185410645412</v>
      </c>
      <c r="P417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2302.185410645412</v>
      </c>
      <c r="Q4170" s="40">
        <f>Table1[[#This Row],[Trended Medicare Pricing for all RHCs]]-Table1[[#This Row],[SumOfSFY23 Estimated Payment 6/13/2022]]</f>
        <v>1202.9456313404444</v>
      </c>
      <c r="R4170" s="181">
        <f>Table1[[#This Row],[SumOfUnits]]*Table1[[#This Row],[Actuarial Factor 6/13/22]]</f>
        <v>7.0420451812229672</v>
      </c>
    </row>
    <row r="4171" spans="1:18" x14ac:dyDescent="0.2">
      <c r="A4171" s="179" t="s">
        <v>173</v>
      </c>
      <c r="B4171" s="179" t="s">
        <v>674</v>
      </c>
      <c r="C4171" s="179" t="s">
        <v>413</v>
      </c>
      <c r="D4171" s="179" t="s">
        <v>185</v>
      </c>
      <c r="E4171" s="179" t="s">
        <v>794</v>
      </c>
      <c r="F4171" s="37">
        <v>556.9</v>
      </c>
      <c r="G4171" s="179">
        <v>7</v>
      </c>
      <c r="H4171" s="179">
        <v>7</v>
      </c>
      <c r="I4171" s="37">
        <f>Table1[[#This Row],[SumOfPaid]]*Table1[[#This Row],[Actuarial Factor 6/13/22]]</f>
        <v>703.10673786786742</v>
      </c>
      <c r="J4171" s="33">
        <v>1.2625367891324608</v>
      </c>
      <c r="K4171" s="180" t="s">
        <v>414</v>
      </c>
      <c r="L4171" s="180" t="s">
        <v>805</v>
      </c>
      <c r="M4171" s="181">
        <f>IFERROR(INDEX(FreeStand_MedicareCRs!E:E,MATCH(Table1[[#This Row],[Medicare Number]],FreeStand_MedicareCRs!A:A,0)),INDEX(HospitalBased_Mdcr_Rates!G:G,MATCH(Table1[[#This Row],[Medicare Number]],HospitalBased_Mdcr_Rates!E:E,0)))</f>
        <v>326.92</v>
      </c>
      <c r="N4171" s="181" t="str">
        <f>IFERROR(IF(Table1[[#This Row],[Medicare Rate in CR]]&gt;0,"Y","N"),"N")</f>
        <v>Y</v>
      </c>
      <c r="O4171" s="40">
        <f>Table1[[#This Row],[Medicare Rate in CR]]*Table1[[#This Row],[SumOfUnits]]*Table1[[#This Row],[Actuarial Factor 6/13/22]]</f>
        <v>2889.2396897222889</v>
      </c>
      <c r="P417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2889.2396897222889</v>
      </c>
      <c r="Q4171" s="40">
        <f>Table1[[#This Row],[Trended Medicare Pricing for all RHCs]]-Table1[[#This Row],[SumOfSFY23 Estimated Payment 6/13/2022]]</f>
        <v>2186.1329518544217</v>
      </c>
      <c r="R4171" s="181">
        <f>Table1[[#This Row],[SumOfUnits]]*Table1[[#This Row],[Actuarial Factor 6/13/22]]</f>
        <v>8.837757523927225</v>
      </c>
    </row>
    <row r="4172" spans="1:18" x14ac:dyDescent="0.2">
      <c r="A4172" s="179" t="s">
        <v>173</v>
      </c>
      <c r="B4172" s="179" t="s">
        <v>674</v>
      </c>
      <c r="C4172" s="179" t="s">
        <v>413</v>
      </c>
      <c r="D4172" s="179" t="s">
        <v>185</v>
      </c>
      <c r="E4172" s="179" t="s">
        <v>607</v>
      </c>
      <c r="F4172" s="37">
        <v>471.77</v>
      </c>
      <c r="G4172" s="179">
        <v>5</v>
      </c>
      <c r="H4172" s="179">
        <v>5</v>
      </c>
      <c r="I4172" s="37">
        <f>Table1[[#This Row],[SumOfPaid]]*Table1[[#This Row],[Actuarial Factor 6/13/22]]</f>
        <v>683.55763644547903</v>
      </c>
      <c r="J4172" s="33">
        <v>1.4489213736470719</v>
      </c>
      <c r="K4172" s="180" t="s">
        <v>414</v>
      </c>
      <c r="L4172" s="180" t="s">
        <v>805</v>
      </c>
      <c r="M4172" s="181">
        <f>IFERROR(INDEX(FreeStand_MedicareCRs!E:E,MATCH(Table1[[#This Row],[Medicare Number]],FreeStand_MedicareCRs!A:A,0)),INDEX(HospitalBased_Mdcr_Rates!G:G,MATCH(Table1[[#This Row],[Medicare Number]],HospitalBased_Mdcr_Rates!E:E,0)))</f>
        <v>326.92</v>
      </c>
      <c r="N4172" s="181" t="str">
        <f>IFERROR(IF(Table1[[#This Row],[Medicare Rate in CR]]&gt;0,"Y","N"),"N")</f>
        <v>Y</v>
      </c>
      <c r="O4172" s="40">
        <f>Table1[[#This Row],[Medicare Rate in CR]]*Table1[[#This Row],[SumOfUnits]]*Table1[[#This Row],[Actuarial Factor 6/13/22]]</f>
        <v>2368.406877363504</v>
      </c>
      <c r="P417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2368.406877363504</v>
      </c>
      <c r="Q4172" s="40">
        <f>Table1[[#This Row],[Trended Medicare Pricing for all RHCs]]-Table1[[#This Row],[SumOfSFY23 Estimated Payment 6/13/2022]]</f>
        <v>1684.8492409180249</v>
      </c>
      <c r="R4172" s="181">
        <f>Table1[[#This Row],[SumOfUnits]]*Table1[[#This Row],[Actuarial Factor 6/13/22]]</f>
        <v>7.2446068682353593</v>
      </c>
    </row>
    <row r="4173" spans="1:18" x14ac:dyDescent="0.2">
      <c r="A4173" s="179" t="s">
        <v>173</v>
      </c>
      <c r="B4173" s="179" t="s">
        <v>674</v>
      </c>
      <c r="C4173" s="179" t="s">
        <v>413</v>
      </c>
      <c r="D4173" s="179" t="s">
        <v>185</v>
      </c>
      <c r="E4173" s="179" t="s">
        <v>797</v>
      </c>
      <c r="F4173" s="37">
        <v>504</v>
      </c>
      <c r="G4173" s="179">
        <v>2</v>
      </c>
      <c r="H4173" s="179">
        <v>2</v>
      </c>
      <c r="I4173" s="37">
        <f>Table1[[#This Row],[SumOfPaid]]*Table1[[#This Row],[Actuarial Factor 6/13/22]]</f>
        <v>472.73822462155067</v>
      </c>
      <c r="J4173" s="33">
        <v>0.93797266789990208</v>
      </c>
      <c r="K4173" s="180" t="s">
        <v>414</v>
      </c>
      <c r="L4173" s="180" t="s">
        <v>805</v>
      </c>
      <c r="M4173" s="181">
        <f>IFERROR(INDEX(FreeStand_MedicareCRs!E:E,MATCH(Table1[[#This Row],[Medicare Number]],FreeStand_MedicareCRs!A:A,0)),INDEX(HospitalBased_Mdcr_Rates!G:G,MATCH(Table1[[#This Row],[Medicare Number]],HospitalBased_Mdcr_Rates!E:E,0)))</f>
        <v>326.92</v>
      </c>
      <c r="N4173" s="181" t="str">
        <f>IFERROR(IF(Table1[[#This Row],[Medicare Rate in CR]]&gt;0,"Y","N"),"N")</f>
        <v>Y</v>
      </c>
      <c r="O4173" s="40">
        <f>Table1[[#This Row],[Medicare Rate in CR]]*Table1[[#This Row],[SumOfUnits]]*Table1[[#This Row],[Actuarial Factor 6/13/22]]</f>
        <v>613.28404917967202</v>
      </c>
      <c r="P417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613.28404917967202</v>
      </c>
      <c r="Q4173" s="40">
        <f>Table1[[#This Row],[Trended Medicare Pricing for all RHCs]]-Table1[[#This Row],[SumOfSFY23 Estimated Payment 6/13/2022]]</f>
        <v>140.54582455812135</v>
      </c>
      <c r="R4173" s="181">
        <f>Table1[[#This Row],[SumOfUnits]]*Table1[[#This Row],[Actuarial Factor 6/13/22]]</f>
        <v>1.8759453357998042</v>
      </c>
    </row>
    <row r="4174" spans="1:18" x14ac:dyDescent="0.2">
      <c r="A4174" s="179" t="s">
        <v>173</v>
      </c>
      <c r="B4174" s="179" t="s">
        <v>674</v>
      </c>
      <c r="C4174" s="179" t="s">
        <v>413</v>
      </c>
      <c r="D4174" s="179" t="s">
        <v>185</v>
      </c>
      <c r="E4174" s="179" t="s">
        <v>795</v>
      </c>
      <c r="F4174" s="37">
        <v>2093.41</v>
      </c>
      <c r="G4174" s="179">
        <v>20</v>
      </c>
      <c r="H4174" s="179">
        <v>20</v>
      </c>
      <c r="I4174" s="37">
        <f>Table1[[#This Row],[SumOfPaid]]*Table1[[#This Row],[Actuarial Factor 6/13/22]]</f>
        <v>2530.5267571251998</v>
      </c>
      <c r="J4174" s="33">
        <v>1.2088060901233872</v>
      </c>
      <c r="K4174" s="180" t="s">
        <v>414</v>
      </c>
      <c r="L4174" s="180" t="s">
        <v>805</v>
      </c>
      <c r="M4174" s="181">
        <f>IFERROR(INDEX(FreeStand_MedicareCRs!E:E,MATCH(Table1[[#This Row],[Medicare Number]],FreeStand_MedicareCRs!A:A,0)),INDEX(HospitalBased_Mdcr_Rates!G:G,MATCH(Table1[[#This Row],[Medicare Number]],HospitalBased_Mdcr_Rates!E:E,0)))</f>
        <v>326.92</v>
      </c>
      <c r="N4174" s="181" t="str">
        <f>IFERROR(IF(Table1[[#This Row],[Medicare Rate in CR]]&gt;0,"Y","N"),"N")</f>
        <v>Y</v>
      </c>
      <c r="O4174" s="40">
        <f>Table1[[#This Row],[Medicare Rate in CR]]*Table1[[#This Row],[SumOfUnits]]*Table1[[#This Row],[Actuarial Factor 6/13/22]]</f>
        <v>7903.6577396627554</v>
      </c>
      <c r="P417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7903.6577396627554</v>
      </c>
      <c r="Q4174" s="40">
        <f>Table1[[#This Row],[Trended Medicare Pricing for all RHCs]]-Table1[[#This Row],[SumOfSFY23 Estimated Payment 6/13/2022]]</f>
        <v>5373.1309825375556</v>
      </c>
      <c r="R4174" s="181">
        <f>Table1[[#This Row],[SumOfUnits]]*Table1[[#This Row],[Actuarial Factor 6/13/22]]</f>
        <v>24.176121802467744</v>
      </c>
    </row>
    <row r="4175" spans="1:18" x14ac:dyDescent="0.2">
      <c r="A4175" s="179" t="s">
        <v>173</v>
      </c>
      <c r="B4175" s="179" t="s">
        <v>674</v>
      </c>
      <c r="C4175" s="179" t="s">
        <v>408</v>
      </c>
      <c r="D4175" s="179" t="s">
        <v>184</v>
      </c>
      <c r="E4175" s="179" t="s">
        <v>787</v>
      </c>
      <c r="F4175" s="37">
        <v>62.59</v>
      </c>
      <c r="G4175" s="179">
        <v>1</v>
      </c>
      <c r="H4175" s="179">
        <v>1</v>
      </c>
      <c r="I4175" s="37">
        <f>Table1[[#This Row],[SumOfPaid]]*Table1[[#This Row],[Actuarial Factor 6/13/22]]</f>
        <v>81.631388075591602</v>
      </c>
      <c r="J4175" s="33">
        <v>1.3042241264673526</v>
      </c>
      <c r="K4175" s="180" t="s">
        <v>414</v>
      </c>
      <c r="L4175" s="180" t="s">
        <v>805</v>
      </c>
      <c r="M4175" s="181">
        <f>IFERROR(INDEX(FreeStand_MedicareCRs!E:E,MATCH(Table1[[#This Row],[Medicare Number]],FreeStand_MedicareCRs!A:A,0)),INDEX(HospitalBased_Mdcr_Rates!G:G,MATCH(Table1[[#This Row],[Medicare Number]],HospitalBased_Mdcr_Rates!E:E,0)))</f>
        <v>326.92</v>
      </c>
      <c r="N4175" s="181" t="str">
        <f>IFERROR(IF(Table1[[#This Row],[Medicare Rate in CR]]&gt;0,"Y","N"),"N")</f>
        <v>Y</v>
      </c>
      <c r="O4175" s="40">
        <f>Table1[[#This Row],[Medicare Rate in CR]]*Table1[[#This Row],[SumOfUnits]]*Table1[[#This Row],[Actuarial Factor 6/13/22]]</f>
        <v>426.37695142470693</v>
      </c>
      <c r="P417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426.37695142470693</v>
      </c>
      <c r="Q4175" s="40">
        <f>Table1[[#This Row],[Trended Medicare Pricing for all RHCs]]-Table1[[#This Row],[SumOfSFY23 Estimated Payment 6/13/2022]]</f>
        <v>344.74556334911534</v>
      </c>
      <c r="R4175" s="181">
        <f>Table1[[#This Row],[SumOfUnits]]*Table1[[#This Row],[Actuarial Factor 6/13/22]]</f>
        <v>1.3042241264673526</v>
      </c>
    </row>
    <row r="4176" spans="1:18" x14ac:dyDescent="0.2">
      <c r="A4176" s="179" t="s">
        <v>174</v>
      </c>
      <c r="B4176" s="179" t="s">
        <v>617</v>
      </c>
      <c r="C4176" s="179" t="s">
        <v>421</v>
      </c>
      <c r="D4176" s="179" t="s">
        <v>185</v>
      </c>
      <c r="E4176" s="179" t="s">
        <v>607</v>
      </c>
      <c r="F4176" s="37">
        <v>244.37</v>
      </c>
      <c r="G4176" s="179">
        <v>1</v>
      </c>
      <c r="H4176" s="179">
        <v>1</v>
      </c>
      <c r="I4176" s="37">
        <f>Table1[[#This Row],[SumOfPaid]]*Table1[[#This Row],[Actuarial Factor 6/13/22]]</f>
        <v>363.19032274510113</v>
      </c>
      <c r="J4176" s="33">
        <v>1.4862312180099895</v>
      </c>
      <c r="K4176" s="180" t="s">
        <v>193</v>
      </c>
      <c r="L4176" s="180" t="s">
        <v>805</v>
      </c>
      <c r="M4176" s="181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76" s="181" t="str">
        <f>IFERROR(IF(Table1[[#This Row],[Medicare Rate in CR]]&gt;0,"Y","N"),"N")</f>
        <v>Y</v>
      </c>
      <c r="O4176" s="40">
        <f>Table1[[#This Row],[Medicare Rate in CR]]*Table1[[#This Row],[SumOfUnits]]*Table1[[#This Row],[Actuarial Factor 6/13/22]]</f>
        <v>486.90420933225266</v>
      </c>
      <c r="P417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486.90420933225266</v>
      </c>
      <c r="Q4176" s="40">
        <f>Table1[[#This Row],[Trended Medicare Pricing for all RHCs]]-Table1[[#This Row],[SumOfSFY23 Estimated Payment 6/13/2022]]</f>
        <v>123.71388658715153</v>
      </c>
      <c r="R4176" s="181">
        <f>Table1[[#This Row],[SumOfUnits]]*Table1[[#This Row],[Actuarial Factor 6/13/22]]</f>
        <v>1.4862312180099895</v>
      </c>
    </row>
    <row r="4177" spans="1:18" x14ac:dyDescent="0.2">
      <c r="A4177" s="179" t="s">
        <v>174</v>
      </c>
      <c r="B4177" s="179" t="s">
        <v>617</v>
      </c>
      <c r="C4177" s="179" t="s">
        <v>426</v>
      </c>
      <c r="D4177" s="179" t="s">
        <v>184</v>
      </c>
      <c r="E4177" s="179" t="s">
        <v>790</v>
      </c>
      <c r="F4177" s="37">
        <v>481.52</v>
      </c>
      <c r="G4177" s="179">
        <v>2</v>
      </c>
      <c r="H4177" s="179">
        <v>2</v>
      </c>
      <c r="I4177" s="37">
        <f>Table1[[#This Row],[SumOfPaid]]*Table1[[#This Row],[Actuarial Factor 6/13/22]]</f>
        <v>987.61996187936438</v>
      </c>
      <c r="J4177" s="33">
        <v>2.0510466063286352</v>
      </c>
      <c r="K4177" s="180" t="s">
        <v>193</v>
      </c>
      <c r="L4177" s="180" t="s">
        <v>805</v>
      </c>
      <c r="M4177" s="181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77" s="181" t="str">
        <f>IFERROR(IF(Table1[[#This Row],[Medicare Rate in CR]]&gt;0,"Y","N"),"N")</f>
        <v>Y</v>
      </c>
      <c r="O4177" s="40">
        <f>Table1[[#This Row],[Medicare Rate in CR]]*Table1[[#This Row],[SumOfUnits]]*Table1[[#This Row],[Actuarial Factor 6/13/22]]</f>
        <v>1343.8867573986483</v>
      </c>
      <c r="P417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1343.8867573986483</v>
      </c>
      <c r="Q4177" s="40">
        <f>Table1[[#This Row],[Trended Medicare Pricing for all RHCs]]-Table1[[#This Row],[SumOfSFY23 Estimated Payment 6/13/2022]]</f>
        <v>356.26679551928396</v>
      </c>
      <c r="R4177" s="181">
        <f>Table1[[#This Row],[SumOfUnits]]*Table1[[#This Row],[Actuarial Factor 6/13/22]]</f>
        <v>4.1020932126572704</v>
      </c>
    </row>
    <row r="4178" spans="1:18" x14ac:dyDescent="0.2">
      <c r="A4178" s="179" t="s">
        <v>174</v>
      </c>
      <c r="B4178" s="179" t="s">
        <v>617</v>
      </c>
      <c r="C4178" s="179" t="s">
        <v>381</v>
      </c>
      <c r="D4178" s="179" t="s">
        <v>184</v>
      </c>
      <c r="E4178" s="179" t="s">
        <v>792</v>
      </c>
      <c r="F4178" s="37">
        <v>3410.3499999999995</v>
      </c>
      <c r="G4178" s="179">
        <v>14</v>
      </c>
      <c r="H4178" s="179">
        <v>14</v>
      </c>
      <c r="I4178" s="37">
        <f>Table1[[#This Row],[SumOfPaid]]*Table1[[#This Row],[Actuarial Factor 6/13/22]]</f>
        <v>4839.0728630362983</v>
      </c>
      <c r="J4178" s="33">
        <v>1.4189373123099678</v>
      </c>
      <c r="K4178" s="180" t="s">
        <v>193</v>
      </c>
      <c r="L4178" s="180" t="s">
        <v>805</v>
      </c>
      <c r="M4178" s="181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78" s="181" t="str">
        <f>IFERROR(IF(Table1[[#This Row],[Medicare Rate in CR]]&gt;0,"Y","N"),"N")</f>
        <v>Y</v>
      </c>
      <c r="O4178" s="40">
        <f>Table1[[#This Row],[Medicare Rate in CR]]*Table1[[#This Row],[SumOfUnits]]*Table1[[#This Row],[Actuarial Factor 6/13/22]]</f>
        <v>6508.0127404021596</v>
      </c>
      <c r="P417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6508.0127404021596</v>
      </c>
      <c r="Q4178" s="40">
        <f>Table1[[#This Row],[Trended Medicare Pricing for all RHCs]]-Table1[[#This Row],[SumOfSFY23 Estimated Payment 6/13/2022]]</f>
        <v>1668.9398773658613</v>
      </c>
      <c r="R4178" s="181">
        <f>Table1[[#This Row],[SumOfUnits]]*Table1[[#This Row],[Actuarial Factor 6/13/22]]</f>
        <v>19.865122372339549</v>
      </c>
    </row>
    <row r="4179" spans="1:18" x14ac:dyDescent="0.2">
      <c r="A4179" s="179" t="s">
        <v>174</v>
      </c>
      <c r="B4179" s="179" t="s">
        <v>617</v>
      </c>
      <c r="C4179" s="179" t="s">
        <v>381</v>
      </c>
      <c r="D4179" s="179" t="s">
        <v>184</v>
      </c>
      <c r="E4179" s="179" t="s">
        <v>786</v>
      </c>
      <c r="F4179" s="37">
        <v>9749.5300000000007</v>
      </c>
      <c r="G4179" s="179">
        <v>40</v>
      </c>
      <c r="H4179" s="179">
        <v>40</v>
      </c>
      <c r="I4179" s="37">
        <f>Table1[[#This Row],[SumOfPaid]]*Table1[[#This Row],[Actuarial Factor 6/13/22]]</f>
        <v>13240.172442566129</v>
      </c>
      <c r="J4179" s="33">
        <v>1.3580318684660828</v>
      </c>
      <c r="K4179" s="180" t="s">
        <v>193</v>
      </c>
      <c r="L4179" s="180" t="s">
        <v>805</v>
      </c>
      <c r="M4179" s="181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79" s="181" t="str">
        <f>IFERROR(IF(Table1[[#This Row],[Medicare Rate in CR]]&gt;0,"Y","N"),"N")</f>
        <v>Y</v>
      </c>
      <c r="O4179" s="40">
        <f>Table1[[#This Row],[Medicare Rate in CR]]*Table1[[#This Row],[SumOfUnits]]*Table1[[#This Row],[Actuarial Factor 6/13/22]]</f>
        <v>17796.192817126939</v>
      </c>
      <c r="P417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17796.192817126939</v>
      </c>
      <c r="Q4179" s="40">
        <f>Table1[[#This Row],[Trended Medicare Pricing for all RHCs]]-Table1[[#This Row],[SumOfSFY23 Estimated Payment 6/13/2022]]</f>
        <v>4556.0203745608105</v>
      </c>
      <c r="R4179" s="181">
        <f>Table1[[#This Row],[SumOfUnits]]*Table1[[#This Row],[Actuarial Factor 6/13/22]]</f>
        <v>54.321274738643311</v>
      </c>
    </row>
    <row r="4180" spans="1:18" x14ac:dyDescent="0.2">
      <c r="A4180" s="179" t="s">
        <v>174</v>
      </c>
      <c r="B4180" s="179" t="s">
        <v>617</v>
      </c>
      <c r="C4180" s="179" t="s">
        <v>381</v>
      </c>
      <c r="D4180" s="179" t="s">
        <v>184</v>
      </c>
      <c r="E4180" s="179" t="s">
        <v>790</v>
      </c>
      <c r="F4180" s="37">
        <v>7557.42</v>
      </c>
      <c r="G4180" s="179">
        <v>31</v>
      </c>
      <c r="H4180" s="179">
        <v>31</v>
      </c>
      <c r="I4180" s="37">
        <f>Table1[[#This Row],[SumOfPaid]]*Table1[[#This Row],[Actuarial Factor 6/13/22]]</f>
        <v>15478.138752484716</v>
      </c>
      <c r="J4180" s="33">
        <v>2.048071795994495</v>
      </c>
      <c r="K4180" s="180" t="s">
        <v>193</v>
      </c>
      <c r="L4180" s="180" t="s">
        <v>805</v>
      </c>
      <c r="M4180" s="181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80" s="181" t="str">
        <f>IFERROR(IF(Table1[[#This Row],[Medicare Rate in CR]]&gt;0,"Y","N"),"N")</f>
        <v>Y</v>
      </c>
      <c r="O4180" s="40">
        <f>Table1[[#This Row],[Medicare Rate in CR]]*Table1[[#This Row],[SumOfUnits]]*Table1[[#This Row],[Actuarial Factor 6/13/22]]</f>
        <v>20800.03283365845</v>
      </c>
      <c r="P418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20800.03283365845</v>
      </c>
      <c r="Q4180" s="40">
        <f>Table1[[#This Row],[Trended Medicare Pricing for all RHCs]]-Table1[[#This Row],[SumOfSFY23 Estimated Payment 6/13/2022]]</f>
        <v>5321.8940811737339</v>
      </c>
      <c r="R4180" s="181">
        <f>Table1[[#This Row],[SumOfUnits]]*Table1[[#This Row],[Actuarial Factor 6/13/22]]</f>
        <v>63.490225675829343</v>
      </c>
    </row>
    <row r="4181" spans="1:18" x14ac:dyDescent="0.2">
      <c r="A4181" s="179" t="s">
        <v>174</v>
      </c>
      <c r="B4181" s="179" t="s">
        <v>617</v>
      </c>
      <c r="C4181" s="179" t="s">
        <v>381</v>
      </c>
      <c r="D4181" s="179" t="s">
        <v>184</v>
      </c>
      <c r="E4181" s="179" t="s">
        <v>793</v>
      </c>
      <c r="F4181" s="37">
        <v>244.37</v>
      </c>
      <c r="G4181" s="179">
        <v>1</v>
      </c>
      <c r="H4181" s="179">
        <v>1</v>
      </c>
      <c r="I4181" s="37">
        <f>Table1[[#This Row],[SumOfPaid]]*Table1[[#This Row],[Actuarial Factor 6/13/22]]</f>
        <v>500.48730478717476</v>
      </c>
      <c r="J4181" s="33">
        <v>2.048071795994495</v>
      </c>
      <c r="K4181" s="180" t="s">
        <v>193</v>
      </c>
      <c r="L4181" s="180" t="s">
        <v>805</v>
      </c>
      <c r="M4181" s="181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81" s="181" t="str">
        <f>IFERROR(IF(Table1[[#This Row],[Medicare Rate in CR]]&gt;0,"Y","N"),"N")</f>
        <v>Y</v>
      </c>
      <c r="O4181" s="40">
        <f>Table1[[#This Row],[Medicare Rate in CR]]*Table1[[#This Row],[SumOfUnits]]*Table1[[#This Row],[Actuarial Factor 6/13/22]]</f>
        <v>670.96880108575647</v>
      </c>
      <c r="P418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670.96880108575647</v>
      </c>
      <c r="Q4181" s="40">
        <f>Table1[[#This Row],[Trended Medicare Pricing for all RHCs]]-Table1[[#This Row],[SumOfSFY23 Estimated Payment 6/13/2022]]</f>
        <v>170.4814962985817</v>
      </c>
      <c r="R4181" s="181">
        <f>Table1[[#This Row],[SumOfUnits]]*Table1[[#This Row],[Actuarial Factor 6/13/22]]</f>
        <v>2.048071795994495</v>
      </c>
    </row>
    <row r="4182" spans="1:18" x14ac:dyDescent="0.2">
      <c r="A4182" s="179" t="s">
        <v>174</v>
      </c>
      <c r="B4182" s="179" t="s">
        <v>617</v>
      </c>
      <c r="C4182" s="179" t="s">
        <v>381</v>
      </c>
      <c r="D4182" s="179" t="s">
        <v>184</v>
      </c>
      <c r="E4182" s="179" t="s">
        <v>789</v>
      </c>
      <c r="F4182" s="37">
        <v>19243.86</v>
      </c>
      <c r="G4182" s="179">
        <v>79</v>
      </c>
      <c r="H4182" s="179">
        <v>79</v>
      </c>
      <c r="I4182" s="37">
        <f>Table1[[#This Row],[SumOfPaid]]*Table1[[#This Row],[Actuarial Factor 6/13/22]]</f>
        <v>28602.939871119954</v>
      </c>
      <c r="J4182" s="33">
        <v>1.4863410911906423</v>
      </c>
      <c r="K4182" s="180" t="s">
        <v>193</v>
      </c>
      <c r="L4182" s="180" t="s">
        <v>805</v>
      </c>
      <c r="M4182" s="181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82" s="181" t="str">
        <f>IFERROR(IF(Table1[[#This Row],[Medicare Rate in CR]]&gt;0,"Y","N"),"N")</f>
        <v>Y</v>
      </c>
      <c r="O4182" s="40">
        <f>Table1[[#This Row],[Medicare Rate in CR]]*Table1[[#This Row],[SumOfUnits]]*Table1[[#This Row],[Actuarial Factor 6/13/22]]</f>
        <v>38468.276185912342</v>
      </c>
      <c r="P418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38468.276185912342</v>
      </c>
      <c r="Q4182" s="40">
        <f>Table1[[#This Row],[Trended Medicare Pricing for all RHCs]]-Table1[[#This Row],[SumOfSFY23 Estimated Payment 6/13/2022]]</f>
        <v>9865.3363147923883</v>
      </c>
      <c r="R4182" s="181">
        <f>Table1[[#This Row],[SumOfUnits]]*Table1[[#This Row],[Actuarial Factor 6/13/22]]</f>
        <v>117.42094620406074</v>
      </c>
    </row>
    <row r="4183" spans="1:18" x14ac:dyDescent="0.2">
      <c r="A4183" s="179" t="s">
        <v>174</v>
      </c>
      <c r="B4183" s="179" t="s">
        <v>617</v>
      </c>
      <c r="C4183" s="179" t="s">
        <v>381</v>
      </c>
      <c r="D4183" s="179" t="s">
        <v>184</v>
      </c>
      <c r="E4183" s="179" t="s">
        <v>788</v>
      </c>
      <c r="F4183" s="37">
        <v>1207.4099999999999</v>
      </c>
      <c r="G4183" s="179">
        <v>5</v>
      </c>
      <c r="H4183" s="179">
        <v>5</v>
      </c>
      <c r="I4183" s="37">
        <f>Table1[[#This Row],[SumOfPaid]]*Table1[[#This Row],[Actuarial Factor 6/13/22]]</f>
        <v>2215.2002186095083</v>
      </c>
      <c r="J4183" s="33">
        <v>1.8346710882049249</v>
      </c>
      <c r="K4183" s="180" t="s">
        <v>193</v>
      </c>
      <c r="L4183" s="180" t="s">
        <v>805</v>
      </c>
      <c r="M4183" s="181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83" s="181" t="str">
        <f>IFERROR(IF(Table1[[#This Row],[Medicare Rate in CR]]&gt;0,"Y","N"),"N")</f>
        <v>Y</v>
      </c>
      <c r="O4183" s="40">
        <f>Table1[[#This Row],[Medicare Rate in CR]]*Table1[[#This Row],[SumOfUnits]]*Table1[[#This Row],[Actuarial Factor 6/13/22]]</f>
        <v>3005.2829760340774</v>
      </c>
      <c r="P418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3005.2829760340774</v>
      </c>
      <c r="Q4183" s="40">
        <f>Table1[[#This Row],[Trended Medicare Pricing for all RHCs]]-Table1[[#This Row],[SumOfSFY23 Estimated Payment 6/13/2022]]</f>
        <v>790.08275742456908</v>
      </c>
      <c r="R4183" s="181">
        <f>Table1[[#This Row],[SumOfUnits]]*Table1[[#This Row],[Actuarial Factor 6/13/22]]</f>
        <v>9.1733554410246239</v>
      </c>
    </row>
    <row r="4184" spans="1:18" x14ac:dyDescent="0.2">
      <c r="A4184" s="179" t="s">
        <v>174</v>
      </c>
      <c r="B4184" s="179" t="s">
        <v>617</v>
      </c>
      <c r="C4184" s="179" t="s">
        <v>381</v>
      </c>
      <c r="D4184" s="179" t="s">
        <v>184</v>
      </c>
      <c r="E4184" s="179" t="s">
        <v>787</v>
      </c>
      <c r="F4184" s="37">
        <v>8516.85</v>
      </c>
      <c r="G4184" s="179">
        <v>35</v>
      </c>
      <c r="H4184" s="179">
        <v>35</v>
      </c>
      <c r="I4184" s="37">
        <f>Table1[[#This Row],[SumOfPaid]]*Table1[[#This Row],[Actuarial Factor 6/13/22]]</f>
        <v>10307.002228317535</v>
      </c>
      <c r="J4184" s="33">
        <v>1.210189474784402</v>
      </c>
      <c r="K4184" s="180" t="s">
        <v>193</v>
      </c>
      <c r="L4184" s="180" t="s">
        <v>805</v>
      </c>
      <c r="M4184" s="181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84" s="181" t="str">
        <f>IFERROR(IF(Table1[[#This Row],[Medicare Rate in CR]]&gt;0,"Y","N"),"N")</f>
        <v>Y</v>
      </c>
      <c r="O4184" s="40">
        <f>Table1[[#This Row],[Medicare Rate in CR]]*Table1[[#This Row],[SumOfUnits]]*Table1[[#This Row],[Actuarial Factor 6/13/22]]</f>
        <v>13876.456084194127</v>
      </c>
      <c r="P418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13876.456084194127</v>
      </c>
      <c r="Q4184" s="40">
        <f>Table1[[#This Row],[Trended Medicare Pricing for all RHCs]]-Table1[[#This Row],[SumOfSFY23 Estimated Payment 6/13/2022]]</f>
        <v>3569.4538558765926</v>
      </c>
      <c r="R4184" s="181">
        <f>Table1[[#This Row],[SumOfUnits]]*Table1[[#This Row],[Actuarial Factor 6/13/22]]</f>
        <v>42.35663161745407</v>
      </c>
    </row>
    <row r="4185" spans="1:18" x14ac:dyDescent="0.2">
      <c r="A4185" s="179" t="s">
        <v>174</v>
      </c>
      <c r="B4185" s="179" t="s">
        <v>617</v>
      </c>
      <c r="C4185" s="179" t="s">
        <v>381</v>
      </c>
      <c r="D4185" s="179" t="s">
        <v>2</v>
      </c>
      <c r="E4185" s="179" t="s">
        <v>798</v>
      </c>
      <c r="F4185" s="37">
        <v>244.37</v>
      </c>
      <c r="G4185" s="179">
        <v>1</v>
      </c>
      <c r="H4185" s="179">
        <v>1</v>
      </c>
      <c r="I4185" s="37">
        <f>Table1[[#This Row],[SumOfPaid]]*Table1[[#This Row],[Actuarial Factor 6/13/22]]</f>
        <v>365.31111206541726</v>
      </c>
      <c r="J4185" s="33">
        <v>1.4949098173483539</v>
      </c>
      <c r="K4185" s="180" t="s">
        <v>193</v>
      </c>
      <c r="L4185" s="180" t="s">
        <v>805</v>
      </c>
      <c r="M4185" s="181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85" s="181" t="str">
        <f>IFERROR(IF(Table1[[#This Row],[Medicare Rate in CR]]&gt;0,"Y","N"),"N")</f>
        <v>Y</v>
      </c>
      <c r="O4185" s="40">
        <f>Table1[[#This Row],[Medicare Rate in CR]]*Table1[[#This Row],[SumOfUnits]]*Table1[[#This Row],[Actuarial Factor 6/13/22]]</f>
        <v>489.74740526149424</v>
      </c>
      <c r="P418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489.74740526149424</v>
      </c>
      <c r="Q4185" s="40">
        <f>Table1[[#This Row],[Trended Medicare Pricing for all RHCs]]-Table1[[#This Row],[SumOfSFY23 Estimated Payment 6/13/2022]]</f>
        <v>124.43629319607697</v>
      </c>
      <c r="R4185" s="181">
        <f>Table1[[#This Row],[SumOfUnits]]*Table1[[#This Row],[Actuarial Factor 6/13/22]]</f>
        <v>1.4949098173483539</v>
      </c>
    </row>
    <row r="4186" spans="1:18" x14ac:dyDescent="0.2">
      <c r="A4186" s="179" t="s">
        <v>174</v>
      </c>
      <c r="B4186" s="179" t="s">
        <v>617</v>
      </c>
      <c r="C4186" s="179" t="s">
        <v>381</v>
      </c>
      <c r="D4186" s="179" t="s">
        <v>185</v>
      </c>
      <c r="E4186" s="179" t="s">
        <v>794</v>
      </c>
      <c r="F4186" s="37">
        <v>244.37</v>
      </c>
      <c r="G4186" s="179">
        <v>1</v>
      </c>
      <c r="H4186" s="179">
        <v>1</v>
      </c>
      <c r="I4186" s="37">
        <f>Table1[[#This Row],[SumOfPaid]]*Table1[[#This Row],[Actuarial Factor 6/13/22]]</f>
        <v>276.6737782572672</v>
      </c>
      <c r="J4186" s="33">
        <v>1.1321920786400426</v>
      </c>
      <c r="K4186" s="180" t="s">
        <v>193</v>
      </c>
      <c r="L4186" s="180" t="s">
        <v>805</v>
      </c>
      <c r="M4186" s="181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86" s="181" t="str">
        <f>IFERROR(IF(Table1[[#This Row],[Medicare Rate in CR]]&gt;0,"Y","N"),"N")</f>
        <v>Y</v>
      </c>
      <c r="O4186" s="40">
        <f>Table1[[#This Row],[Medicare Rate in CR]]*Table1[[#This Row],[SumOfUnits]]*Table1[[#This Row],[Actuarial Factor 6/13/22]]</f>
        <v>370.91744688326435</v>
      </c>
      <c r="P418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370.91744688326435</v>
      </c>
      <c r="Q4186" s="40">
        <f>Table1[[#This Row],[Trended Medicare Pricing for all RHCs]]-Table1[[#This Row],[SumOfSFY23 Estimated Payment 6/13/2022]]</f>
        <v>94.243668625997145</v>
      </c>
      <c r="R4186" s="181">
        <f>Table1[[#This Row],[SumOfUnits]]*Table1[[#This Row],[Actuarial Factor 6/13/22]]</f>
        <v>1.1321920786400426</v>
      </c>
    </row>
    <row r="4187" spans="1:18" x14ac:dyDescent="0.2">
      <c r="A4187" s="179" t="s">
        <v>174</v>
      </c>
      <c r="B4187" s="179" t="s">
        <v>617</v>
      </c>
      <c r="C4187" s="179" t="s">
        <v>381</v>
      </c>
      <c r="D4187" s="179" t="s">
        <v>185</v>
      </c>
      <c r="E4187" s="179" t="s">
        <v>797</v>
      </c>
      <c r="F4187" s="37">
        <v>733.11</v>
      </c>
      <c r="G4187" s="179">
        <v>3</v>
      </c>
      <c r="H4187" s="179">
        <v>3</v>
      </c>
      <c r="I4187" s="37">
        <f>Table1[[#This Row],[SumOfPaid]]*Table1[[#This Row],[Actuarial Factor 6/13/22]]</f>
        <v>727.97853793489605</v>
      </c>
      <c r="J4187" s="33">
        <v>0.99300042003914291</v>
      </c>
      <c r="K4187" s="180" t="s">
        <v>193</v>
      </c>
      <c r="L4187" s="180" t="s">
        <v>805</v>
      </c>
      <c r="M4187" s="181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87" s="181" t="str">
        <f>IFERROR(IF(Table1[[#This Row],[Medicare Rate in CR]]&gt;0,"Y","N"),"N")</f>
        <v>Y</v>
      </c>
      <c r="O4187" s="40">
        <f>Table1[[#This Row],[Medicare Rate in CR]]*Table1[[#This Row],[SumOfUnits]]*Table1[[#This Row],[Actuarial Factor 6/13/22]]</f>
        <v>975.95060282707084</v>
      </c>
      <c r="P418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975.95060282707084</v>
      </c>
      <c r="Q4187" s="40">
        <f>Table1[[#This Row],[Trended Medicare Pricing for all RHCs]]-Table1[[#This Row],[SumOfSFY23 Estimated Payment 6/13/2022]]</f>
        <v>247.97206489217479</v>
      </c>
      <c r="R4187" s="181">
        <f>Table1[[#This Row],[SumOfUnits]]*Table1[[#This Row],[Actuarial Factor 6/13/22]]</f>
        <v>2.9790012601174287</v>
      </c>
    </row>
    <row r="4188" spans="1:18" x14ac:dyDescent="0.2">
      <c r="A4188" s="179" t="s">
        <v>174</v>
      </c>
      <c r="B4188" s="179" t="s">
        <v>617</v>
      </c>
      <c r="C4188" s="179" t="s">
        <v>381</v>
      </c>
      <c r="D4188" s="179" t="s">
        <v>185</v>
      </c>
      <c r="E4188" s="179" t="s">
        <v>795</v>
      </c>
      <c r="F4188" s="37">
        <v>7419.59</v>
      </c>
      <c r="G4188" s="179">
        <v>31</v>
      </c>
      <c r="H4188" s="179">
        <v>31</v>
      </c>
      <c r="I4188" s="37">
        <f>Table1[[#This Row],[SumOfPaid]]*Table1[[#This Row],[Actuarial Factor 6/13/22]]</f>
        <v>8924.820233471095</v>
      </c>
      <c r="J4188" s="33">
        <v>1.2028724273809057</v>
      </c>
      <c r="K4188" s="180" t="s">
        <v>193</v>
      </c>
      <c r="L4188" s="180" t="s">
        <v>805</v>
      </c>
      <c r="M4188" s="181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88" s="181" t="str">
        <f>IFERROR(IF(Table1[[#This Row],[Medicare Rate in CR]]&gt;0,"Y","N"),"N")</f>
        <v>Y</v>
      </c>
      <c r="O4188" s="40">
        <f>Table1[[#This Row],[Medicare Rate in CR]]*Table1[[#This Row],[SumOfUnits]]*Table1[[#This Row],[Actuarial Factor 6/13/22]]</f>
        <v>12216.264113962014</v>
      </c>
      <c r="P418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12216.264113962014</v>
      </c>
      <c r="Q4188" s="40">
        <f>Table1[[#This Row],[Trended Medicare Pricing for all RHCs]]-Table1[[#This Row],[SumOfSFY23 Estimated Payment 6/13/2022]]</f>
        <v>3291.4438804909187</v>
      </c>
      <c r="R4188" s="181">
        <f>Table1[[#This Row],[SumOfUnits]]*Table1[[#This Row],[Actuarial Factor 6/13/22]]</f>
        <v>37.28904524880808</v>
      </c>
    </row>
    <row r="4189" spans="1:18" x14ac:dyDescent="0.2">
      <c r="A4189" s="179" t="s">
        <v>174</v>
      </c>
      <c r="B4189" s="179" t="s">
        <v>617</v>
      </c>
      <c r="C4189" s="179" t="s">
        <v>364</v>
      </c>
      <c r="D4189" s="179" t="s">
        <v>184</v>
      </c>
      <c r="E4189" s="179" t="s">
        <v>787</v>
      </c>
      <c r="F4189" s="37">
        <v>488.74</v>
      </c>
      <c r="G4189" s="179">
        <v>2</v>
      </c>
      <c r="H4189" s="179">
        <v>2</v>
      </c>
      <c r="I4189" s="37">
        <f>Table1[[#This Row],[SumOfPaid]]*Table1[[#This Row],[Actuarial Factor 6/13/22]]</f>
        <v>608.45008130070357</v>
      </c>
      <c r="J4189" s="33">
        <v>1.2449361241165109</v>
      </c>
      <c r="K4189" s="180" t="s">
        <v>193</v>
      </c>
      <c r="L4189" s="180" t="s">
        <v>805</v>
      </c>
      <c r="M4189" s="181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89" s="181" t="str">
        <f>IFERROR(IF(Table1[[#This Row],[Medicare Rate in CR]]&gt;0,"Y","N"),"N")</f>
        <v>Y</v>
      </c>
      <c r="O4189" s="40">
        <f>Table1[[#This Row],[Medicare Rate in CR]]*Table1[[#This Row],[SumOfUnits]]*Table1[[#This Row],[Actuarial Factor 6/13/22]]</f>
        <v>815.70704724362031</v>
      </c>
      <c r="P418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815.70704724362031</v>
      </c>
      <c r="Q4189" s="40">
        <f>Table1[[#This Row],[Trended Medicare Pricing for all RHCs]]-Table1[[#This Row],[SumOfSFY23 Estimated Payment 6/13/2022]]</f>
        <v>207.25696594291674</v>
      </c>
      <c r="R4189" s="181">
        <f>Table1[[#This Row],[SumOfUnits]]*Table1[[#This Row],[Actuarial Factor 6/13/22]]</f>
        <v>2.4898722482330218</v>
      </c>
    </row>
    <row r="4190" spans="1:18" x14ac:dyDescent="0.2">
      <c r="A4190" s="179" t="s">
        <v>174</v>
      </c>
      <c r="B4190" s="179" t="s">
        <v>617</v>
      </c>
      <c r="C4190" s="179" t="s">
        <v>249</v>
      </c>
      <c r="D4190" s="179" t="s">
        <v>184</v>
      </c>
      <c r="E4190" s="179" t="s">
        <v>787</v>
      </c>
      <c r="F4190" s="37">
        <v>722.28</v>
      </c>
      <c r="G4190" s="179">
        <v>3</v>
      </c>
      <c r="H4190" s="179">
        <v>3</v>
      </c>
      <c r="I4190" s="37">
        <f>Table1[[#This Row],[SumOfPaid]]*Table1[[#This Row],[Actuarial Factor 6/13/22]]</f>
        <v>902.57988631258172</v>
      </c>
      <c r="J4190" s="33">
        <v>1.2496260263506975</v>
      </c>
      <c r="K4190" s="180" t="s">
        <v>193</v>
      </c>
      <c r="L4190" s="180" t="s">
        <v>805</v>
      </c>
      <c r="M4190" s="181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90" s="181" t="str">
        <f>IFERROR(IF(Table1[[#This Row],[Medicare Rate in CR]]&gt;0,"Y","N"),"N")</f>
        <v>Y</v>
      </c>
      <c r="O4190" s="40">
        <f>Table1[[#This Row],[Medicare Rate in CR]]*Table1[[#This Row],[SumOfUnits]]*Table1[[#This Row],[Actuarial Factor 6/13/22]]</f>
        <v>1228.1699474782561</v>
      </c>
      <c r="P419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1228.1699474782561</v>
      </c>
      <c r="Q4190" s="40">
        <f>Table1[[#This Row],[Trended Medicare Pricing for all RHCs]]-Table1[[#This Row],[SumOfSFY23 Estimated Payment 6/13/2022]]</f>
        <v>325.59006116567434</v>
      </c>
      <c r="R4190" s="181">
        <f>Table1[[#This Row],[SumOfUnits]]*Table1[[#This Row],[Actuarial Factor 6/13/22]]</f>
        <v>3.7488780790520924</v>
      </c>
    </row>
    <row r="4191" spans="1:18" x14ac:dyDescent="0.2">
      <c r="A4191" s="179" t="s">
        <v>174</v>
      </c>
      <c r="B4191" s="179" t="s">
        <v>617</v>
      </c>
      <c r="C4191" s="179" t="s">
        <v>249</v>
      </c>
      <c r="D4191" s="179" t="s">
        <v>185</v>
      </c>
      <c r="E4191" s="179" t="s">
        <v>795</v>
      </c>
      <c r="F4191" s="37">
        <v>244.37</v>
      </c>
      <c r="G4191" s="179">
        <v>1</v>
      </c>
      <c r="H4191" s="179">
        <v>1</v>
      </c>
      <c r="I4191" s="37">
        <f>Table1[[#This Row],[SumOfPaid]]*Table1[[#This Row],[Actuarial Factor 6/13/22]]</f>
        <v>278.64976161657876</v>
      </c>
      <c r="J4191" s="33">
        <v>1.1402781094920766</v>
      </c>
      <c r="K4191" s="180" t="s">
        <v>193</v>
      </c>
      <c r="L4191" s="180" t="s">
        <v>805</v>
      </c>
      <c r="M4191" s="181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91" s="181" t="str">
        <f>IFERROR(IF(Table1[[#This Row],[Medicare Rate in CR]]&gt;0,"Y","N"),"N")</f>
        <v>Y</v>
      </c>
      <c r="O4191" s="40">
        <f>Table1[[#This Row],[Medicare Rate in CR]]*Table1[[#This Row],[SumOfUnits]]*Table1[[#This Row],[Actuarial Factor 6/13/22]]</f>
        <v>373.56651145069924</v>
      </c>
      <c r="P419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373.56651145069924</v>
      </c>
      <c r="Q4191" s="40">
        <f>Table1[[#This Row],[Trended Medicare Pricing for all RHCs]]-Table1[[#This Row],[SumOfSFY23 Estimated Payment 6/13/2022]]</f>
        <v>94.916749834120481</v>
      </c>
      <c r="R4191" s="181">
        <f>Table1[[#This Row],[SumOfUnits]]*Table1[[#This Row],[Actuarial Factor 6/13/22]]</f>
        <v>1.1402781094920766</v>
      </c>
    </row>
    <row r="4192" spans="1:18" x14ac:dyDescent="0.2">
      <c r="A4192" s="179" t="s">
        <v>174</v>
      </c>
      <c r="B4192" s="179" t="s">
        <v>617</v>
      </c>
      <c r="C4192" s="179" t="s">
        <v>192</v>
      </c>
      <c r="D4192" s="179" t="s">
        <v>184</v>
      </c>
      <c r="E4192" s="179" t="s">
        <v>792</v>
      </c>
      <c r="F4192" s="37">
        <v>12883.310000000001</v>
      </c>
      <c r="G4192" s="179">
        <v>53</v>
      </c>
      <c r="H4192" s="179">
        <v>53</v>
      </c>
      <c r="I4192" s="37">
        <f>Table1[[#This Row],[SumOfPaid]]*Table1[[#This Row],[Actuarial Factor 6/13/22]]</f>
        <v>17433.551777733232</v>
      </c>
      <c r="J4192" s="33">
        <v>1.3531888759746704</v>
      </c>
      <c r="K4192" s="180" t="s">
        <v>193</v>
      </c>
      <c r="L4192" s="180" t="s">
        <v>805</v>
      </c>
      <c r="M4192" s="181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92" s="181" t="str">
        <f>IFERROR(IF(Table1[[#This Row],[Medicare Rate in CR]]&gt;0,"Y","N"),"N")</f>
        <v>Y</v>
      </c>
      <c r="O4192" s="40">
        <f>Table1[[#This Row],[Medicare Rate in CR]]*Table1[[#This Row],[SumOfUnits]]*Table1[[#This Row],[Actuarial Factor 6/13/22]]</f>
        <v>23495.865005877276</v>
      </c>
      <c r="P419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23495.865005877276</v>
      </c>
      <c r="Q4192" s="40">
        <f>Table1[[#This Row],[Trended Medicare Pricing for all RHCs]]-Table1[[#This Row],[SumOfSFY23 Estimated Payment 6/13/2022]]</f>
        <v>6062.3132281440448</v>
      </c>
      <c r="R4192" s="181">
        <f>Table1[[#This Row],[SumOfUnits]]*Table1[[#This Row],[Actuarial Factor 6/13/22]]</f>
        <v>71.719010426657533</v>
      </c>
    </row>
    <row r="4193" spans="1:18" x14ac:dyDescent="0.2">
      <c r="A4193" s="179" t="s">
        <v>174</v>
      </c>
      <c r="B4193" s="179" t="s">
        <v>617</v>
      </c>
      <c r="C4193" s="179" t="s">
        <v>192</v>
      </c>
      <c r="D4193" s="179" t="s">
        <v>184</v>
      </c>
      <c r="E4193" s="179" t="s">
        <v>786</v>
      </c>
      <c r="F4193" s="37">
        <v>78915.669999999984</v>
      </c>
      <c r="G4193" s="179">
        <v>326</v>
      </c>
      <c r="H4193" s="179">
        <v>326</v>
      </c>
      <c r="I4193" s="37">
        <f>Table1[[#This Row],[SumOfPaid]]*Table1[[#This Row],[Actuarial Factor 6/13/22]]</f>
        <v>103411.52586603454</v>
      </c>
      <c r="J4193" s="33">
        <v>1.3104054729058825</v>
      </c>
      <c r="K4193" s="180" t="s">
        <v>193</v>
      </c>
      <c r="L4193" s="180" t="s">
        <v>805</v>
      </c>
      <c r="M4193" s="181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93" s="181" t="str">
        <f>IFERROR(IF(Table1[[#This Row],[Medicare Rate in CR]]&gt;0,"Y","N"),"N")</f>
        <v>Y</v>
      </c>
      <c r="O4193" s="40">
        <f>Table1[[#This Row],[Medicare Rate in CR]]*Table1[[#This Row],[SumOfUnits]]*Table1[[#This Row],[Actuarial Factor 6/13/22]]</f>
        <v>139952.43145505496</v>
      </c>
      <c r="P419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139952.43145505496</v>
      </c>
      <c r="Q4193" s="40">
        <f>Table1[[#This Row],[Trended Medicare Pricing for all RHCs]]-Table1[[#This Row],[SumOfSFY23 Estimated Payment 6/13/2022]]</f>
        <v>36540.905589020418</v>
      </c>
      <c r="R4193" s="181">
        <f>Table1[[#This Row],[SumOfUnits]]*Table1[[#This Row],[Actuarial Factor 6/13/22]]</f>
        <v>427.19218416731769</v>
      </c>
    </row>
    <row r="4194" spans="1:18" x14ac:dyDescent="0.2">
      <c r="A4194" s="179" t="s">
        <v>174</v>
      </c>
      <c r="B4194" s="179" t="s">
        <v>617</v>
      </c>
      <c r="C4194" s="179" t="s">
        <v>192</v>
      </c>
      <c r="D4194" s="179" t="s">
        <v>184</v>
      </c>
      <c r="E4194" s="179" t="s">
        <v>790</v>
      </c>
      <c r="F4194" s="37">
        <v>22345.9</v>
      </c>
      <c r="G4194" s="179">
        <v>93</v>
      </c>
      <c r="H4194" s="179">
        <v>93</v>
      </c>
      <c r="I4194" s="37">
        <f>Table1[[#This Row],[SumOfPaid]]*Table1[[#This Row],[Actuarial Factor 6/13/22]]</f>
        <v>43588.297373567904</v>
      </c>
      <c r="J4194" s="33">
        <v>1.9506172216633881</v>
      </c>
      <c r="K4194" s="180" t="s">
        <v>193</v>
      </c>
      <c r="L4194" s="180" t="s">
        <v>805</v>
      </c>
      <c r="M4194" s="181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94" s="181" t="str">
        <f>IFERROR(IF(Table1[[#This Row],[Medicare Rate in CR]]&gt;0,"Y","N"),"N")</f>
        <v>Y</v>
      </c>
      <c r="O4194" s="40">
        <f>Table1[[#This Row],[Medicare Rate in CR]]*Table1[[#This Row],[SumOfUnits]]*Table1[[#This Row],[Actuarial Factor 6/13/22]]</f>
        <v>59430.878842990256</v>
      </c>
      <c r="P419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59430.878842990256</v>
      </c>
      <c r="Q4194" s="40">
        <f>Table1[[#This Row],[Trended Medicare Pricing for all RHCs]]-Table1[[#This Row],[SumOfSFY23 Estimated Payment 6/13/2022]]</f>
        <v>15842.581469422352</v>
      </c>
      <c r="R4194" s="181">
        <f>Table1[[#This Row],[SumOfUnits]]*Table1[[#This Row],[Actuarial Factor 6/13/22]]</f>
        <v>181.40740161469509</v>
      </c>
    </row>
    <row r="4195" spans="1:18" x14ac:dyDescent="0.2">
      <c r="A4195" s="179" t="s">
        <v>174</v>
      </c>
      <c r="B4195" s="179" t="s">
        <v>617</v>
      </c>
      <c r="C4195" s="179" t="s">
        <v>192</v>
      </c>
      <c r="D4195" s="179" t="s">
        <v>184</v>
      </c>
      <c r="E4195" s="179" t="s">
        <v>789</v>
      </c>
      <c r="F4195" s="37">
        <v>73292.400000000009</v>
      </c>
      <c r="G4195" s="179">
        <v>308</v>
      </c>
      <c r="H4195" s="179">
        <v>308</v>
      </c>
      <c r="I4195" s="37">
        <f>Table1[[#This Row],[SumOfPaid]]*Table1[[#This Row],[Actuarial Factor 6/13/22]]</f>
        <v>101078.00763212131</v>
      </c>
      <c r="J4195" s="33">
        <v>1.3791062597502783</v>
      </c>
      <c r="K4195" s="180" t="s">
        <v>193</v>
      </c>
      <c r="L4195" s="180" t="s">
        <v>805</v>
      </c>
      <c r="M4195" s="181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95" s="181" t="str">
        <f>IFERROR(IF(Table1[[#This Row],[Medicare Rate in CR]]&gt;0,"Y","N"),"N")</f>
        <v>Y</v>
      </c>
      <c r="O4195" s="40">
        <f>Table1[[#This Row],[Medicare Rate in CR]]*Table1[[#This Row],[SumOfUnits]]*Table1[[#This Row],[Actuarial Factor 6/13/22]]</f>
        <v>139157.17254109093</v>
      </c>
      <c r="P419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139157.17254109093</v>
      </c>
      <c r="Q4195" s="40">
        <f>Table1[[#This Row],[Trended Medicare Pricing for all RHCs]]-Table1[[#This Row],[SumOfSFY23 Estimated Payment 6/13/2022]]</f>
        <v>38079.164908969615</v>
      </c>
      <c r="R4195" s="181">
        <f>Table1[[#This Row],[SumOfUnits]]*Table1[[#This Row],[Actuarial Factor 6/13/22]]</f>
        <v>424.76472800308574</v>
      </c>
    </row>
    <row r="4196" spans="1:18" x14ac:dyDescent="0.2">
      <c r="A4196" s="179" t="s">
        <v>174</v>
      </c>
      <c r="B4196" s="179" t="s">
        <v>617</v>
      </c>
      <c r="C4196" s="179" t="s">
        <v>192</v>
      </c>
      <c r="D4196" s="179" t="s">
        <v>184</v>
      </c>
      <c r="E4196" s="179" t="s">
        <v>791</v>
      </c>
      <c r="F4196" s="37">
        <v>1221.8499999999999</v>
      </c>
      <c r="G4196" s="179">
        <v>5</v>
      </c>
      <c r="H4196" s="179">
        <v>5</v>
      </c>
      <c r="I4196" s="37">
        <f>Table1[[#This Row],[SumOfPaid]]*Table1[[#This Row],[Actuarial Factor 6/13/22]]</f>
        <v>1876.7393188994674</v>
      </c>
      <c r="J4196" s="33">
        <v>1.535981764455103</v>
      </c>
      <c r="K4196" s="180" t="s">
        <v>193</v>
      </c>
      <c r="L4196" s="180" t="s">
        <v>805</v>
      </c>
      <c r="M4196" s="181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96" s="181" t="str">
        <f>IFERROR(IF(Table1[[#This Row],[Medicare Rate in CR]]&gt;0,"Y","N"),"N")</f>
        <v>Y</v>
      </c>
      <c r="O4196" s="40">
        <f>Table1[[#This Row],[Medicare Rate in CR]]*Table1[[#This Row],[SumOfUnits]]*Table1[[#This Row],[Actuarial Factor 6/13/22]]</f>
        <v>2516.014929265682</v>
      </c>
      <c r="P419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2516.014929265682</v>
      </c>
      <c r="Q4196" s="40">
        <f>Table1[[#This Row],[Trended Medicare Pricing for all RHCs]]-Table1[[#This Row],[SumOfSFY23 Estimated Payment 6/13/2022]]</f>
        <v>639.27561036621455</v>
      </c>
      <c r="R4196" s="181">
        <f>Table1[[#This Row],[SumOfUnits]]*Table1[[#This Row],[Actuarial Factor 6/13/22]]</f>
        <v>7.6799088222755154</v>
      </c>
    </row>
    <row r="4197" spans="1:18" x14ac:dyDescent="0.2">
      <c r="A4197" s="179" t="s">
        <v>174</v>
      </c>
      <c r="B4197" s="179" t="s">
        <v>617</v>
      </c>
      <c r="C4197" s="179" t="s">
        <v>192</v>
      </c>
      <c r="D4197" s="179" t="s">
        <v>184</v>
      </c>
      <c r="E4197" s="179" t="s">
        <v>788</v>
      </c>
      <c r="F4197" s="37">
        <v>4872.96</v>
      </c>
      <c r="G4197" s="179">
        <v>20</v>
      </c>
      <c r="H4197" s="179">
        <v>20</v>
      </c>
      <c r="I4197" s="37">
        <f>Table1[[#This Row],[SumOfPaid]]*Table1[[#This Row],[Actuarial Factor 6/13/22]]</f>
        <v>9281.3713180242703</v>
      </c>
      <c r="J4197" s="33">
        <v>1.9046680699255216</v>
      </c>
      <c r="K4197" s="180" t="s">
        <v>193</v>
      </c>
      <c r="L4197" s="180" t="s">
        <v>805</v>
      </c>
      <c r="M4197" s="181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97" s="181" t="str">
        <f>IFERROR(IF(Table1[[#This Row],[Medicare Rate in CR]]&gt;0,"Y","N"),"N")</f>
        <v>Y</v>
      </c>
      <c r="O4197" s="40">
        <f>Table1[[#This Row],[Medicare Rate in CR]]*Table1[[#This Row],[SumOfUnits]]*Table1[[#This Row],[Actuarial Factor 6/13/22]]</f>
        <v>12479.766127766005</v>
      </c>
      <c r="P419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12479.766127766005</v>
      </c>
      <c r="Q4197" s="40">
        <f>Table1[[#This Row],[Trended Medicare Pricing for all RHCs]]-Table1[[#This Row],[SumOfSFY23 Estimated Payment 6/13/2022]]</f>
        <v>3198.3948097417342</v>
      </c>
      <c r="R4197" s="181">
        <f>Table1[[#This Row],[SumOfUnits]]*Table1[[#This Row],[Actuarial Factor 6/13/22]]</f>
        <v>38.093361398510432</v>
      </c>
    </row>
    <row r="4198" spans="1:18" x14ac:dyDescent="0.2">
      <c r="A4198" s="179" t="s">
        <v>174</v>
      </c>
      <c r="B4198" s="179" t="s">
        <v>617</v>
      </c>
      <c r="C4198" s="179" t="s">
        <v>192</v>
      </c>
      <c r="D4198" s="179" t="s">
        <v>184</v>
      </c>
      <c r="E4198" s="179" t="s">
        <v>787</v>
      </c>
      <c r="F4198" s="37">
        <v>45771.87</v>
      </c>
      <c r="G4198" s="179">
        <v>188</v>
      </c>
      <c r="H4198" s="179">
        <v>188</v>
      </c>
      <c r="I4198" s="37">
        <f>Table1[[#This Row],[SumOfPaid]]*Table1[[#This Row],[Actuarial Factor 6/13/22]]</f>
        <v>52532.107629225167</v>
      </c>
      <c r="J4198" s="33">
        <v>1.1476941542747798</v>
      </c>
      <c r="K4198" s="180" t="s">
        <v>193</v>
      </c>
      <c r="L4198" s="180" t="s">
        <v>805</v>
      </c>
      <c r="M4198" s="181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98" s="181" t="str">
        <f>IFERROR(IF(Table1[[#This Row],[Medicare Rate in CR]]&gt;0,"Y","N"),"N")</f>
        <v>Y</v>
      </c>
      <c r="O4198" s="40">
        <f>Table1[[#This Row],[Medicare Rate in CR]]*Table1[[#This Row],[SumOfUnits]]*Table1[[#This Row],[Actuarial Factor 6/13/22]]</f>
        <v>70687.263393808593</v>
      </c>
      <c r="P419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70687.263393808593</v>
      </c>
      <c r="Q4198" s="40">
        <f>Table1[[#This Row],[Trended Medicare Pricing for all RHCs]]-Table1[[#This Row],[SumOfSFY23 Estimated Payment 6/13/2022]]</f>
        <v>18155.155764583425</v>
      </c>
      <c r="R4198" s="181">
        <f>Table1[[#This Row],[SumOfUnits]]*Table1[[#This Row],[Actuarial Factor 6/13/22]]</f>
        <v>215.76650100365862</v>
      </c>
    </row>
    <row r="4199" spans="1:18" x14ac:dyDescent="0.2">
      <c r="A4199" s="179" t="s">
        <v>174</v>
      </c>
      <c r="B4199" s="179" t="s">
        <v>617</v>
      </c>
      <c r="C4199" s="179" t="s">
        <v>192</v>
      </c>
      <c r="D4199" s="179" t="s">
        <v>2</v>
      </c>
      <c r="E4199" s="179" t="s">
        <v>800</v>
      </c>
      <c r="F4199" s="37">
        <v>1703.37</v>
      </c>
      <c r="G4199" s="179">
        <v>7</v>
      </c>
      <c r="H4199" s="179">
        <v>7</v>
      </c>
      <c r="I4199" s="37">
        <f>Table1[[#This Row],[SumOfPaid]]*Table1[[#This Row],[Actuarial Factor 6/13/22]]</f>
        <v>2064.6553042618671</v>
      </c>
      <c r="J4199" s="33">
        <v>1.212100309540421</v>
      </c>
      <c r="K4199" s="180" t="s">
        <v>193</v>
      </c>
      <c r="L4199" s="180" t="s">
        <v>805</v>
      </c>
      <c r="M4199" s="181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199" s="181" t="str">
        <f>IFERROR(IF(Table1[[#This Row],[Medicare Rate in CR]]&gt;0,"Y","N"),"N")</f>
        <v>Y</v>
      </c>
      <c r="O4199" s="40">
        <f>Table1[[#This Row],[Medicare Rate in CR]]*Table1[[#This Row],[SumOfUnits]]*Table1[[#This Row],[Actuarial Factor 6/13/22]]</f>
        <v>2779.6732768597612</v>
      </c>
      <c r="P419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2779.6732768597612</v>
      </c>
      <c r="Q4199" s="40">
        <f>Table1[[#This Row],[Trended Medicare Pricing for all RHCs]]-Table1[[#This Row],[SumOfSFY23 Estimated Payment 6/13/2022]]</f>
        <v>715.01797259789419</v>
      </c>
      <c r="R4199" s="181">
        <f>Table1[[#This Row],[SumOfUnits]]*Table1[[#This Row],[Actuarial Factor 6/13/22]]</f>
        <v>8.484702166782947</v>
      </c>
    </row>
    <row r="4200" spans="1:18" x14ac:dyDescent="0.2">
      <c r="A4200" s="179" t="s">
        <v>174</v>
      </c>
      <c r="B4200" s="179" t="s">
        <v>617</v>
      </c>
      <c r="C4200" s="179" t="s">
        <v>192</v>
      </c>
      <c r="D4200" s="179" t="s">
        <v>2</v>
      </c>
      <c r="E4200" s="179" t="s">
        <v>798</v>
      </c>
      <c r="F4200" s="37">
        <v>966.65</v>
      </c>
      <c r="G4200" s="179">
        <v>4</v>
      </c>
      <c r="H4200" s="179">
        <v>4</v>
      </c>
      <c r="I4200" s="37">
        <f>Table1[[#This Row],[SumOfPaid]]*Table1[[#This Row],[Actuarial Factor 6/13/22]]</f>
        <v>1206.3082166871752</v>
      </c>
      <c r="J4200" s="33">
        <v>1.2479265677206592</v>
      </c>
      <c r="K4200" s="180" t="s">
        <v>193</v>
      </c>
      <c r="L4200" s="180" t="s">
        <v>805</v>
      </c>
      <c r="M4200" s="181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200" s="181" t="str">
        <f>IFERROR(IF(Table1[[#This Row],[Medicare Rate in CR]]&gt;0,"Y","N"),"N")</f>
        <v>Y</v>
      </c>
      <c r="O4200" s="40">
        <f>Table1[[#This Row],[Medicare Rate in CR]]*Table1[[#This Row],[SumOfUnits]]*Table1[[#This Row],[Actuarial Factor 6/13/22]]</f>
        <v>1635.3328914038607</v>
      </c>
      <c r="P420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1635.3328914038607</v>
      </c>
      <c r="Q4200" s="40">
        <f>Table1[[#This Row],[Trended Medicare Pricing for all RHCs]]-Table1[[#This Row],[SumOfSFY23 Estimated Payment 6/13/2022]]</f>
        <v>429.02467471668547</v>
      </c>
      <c r="R4200" s="181">
        <f>Table1[[#This Row],[SumOfUnits]]*Table1[[#This Row],[Actuarial Factor 6/13/22]]</f>
        <v>4.991706270882637</v>
      </c>
    </row>
    <row r="4201" spans="1:18" x14ac:dyDescent="0.2">
      <c r="A4201" s="179" t="s">
        <v>174</v>
      </c>
      <c r="B4201" s="179" t="s">
        <v>617</v>
      </c>
      <c r="C4201" s="179" t="s">
        <v>192</v>
      </c>
      <c r="D4201" s="179" t="s">
        <v>2</v>
      </c>
      <c r="E4201" s="179" t="s">
        <v>799</v>
      </c>
      <c r="F4201" s="37">
        <v>4632.2</v>
      </c>
      <c r="G4201" s="179">
        <v>19</v>
      </c>
      <c r="H4201" s="179">
        <v>19</v>
      </c>
      <c r="I4201" s="37">
        <f>Table1[[#This Row],[SumOfPaid]]*Table1[[#This Row],[Actuarial Factor 6/13/22]]</f>
        <v>5648.8632401228751</v>
      </c>
      <c r="J4201" s="33">
        <v>1.2194774060107239</v>
      </c>
      <c r="K4201" s="180" t="s">
        <v>193</v>
      </c>
      <c r="L4201" s="180" t="s">
        <v>805</v>
      </c>
      <c r="M4201" s="181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201" s="181" t="str">
        <f>IFERROR(IF(Table1[[#This Row],[Medicare Rate in CR]]&gt;0,"Y","N"),"N")</f>
        <v>Y</v>
      </c>
      <c r="O4201" s="40">
        <f>Table1[[#This Row],[Medicare Rate in CR]]*Table1[[#This Row],[SumOfUnits]]*Table1[[#This Row],[Actuarial Factor 6/13/22]]</f>
        <v>7590.7468666802915</v>
      </c>
      <c r="P420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7590.7468666802915</v>
      </c>
      <c r="Q4201" s="40">
        <f>Table1[[#This Row],[Trended Medicare Pricing for all RHCs]]-Table1[[#This Row],[SumOfSFY23 Estimated Payment 6/13/2022]]</f>
        <v>1941.8836265574164</v>
      </c>
      <c r="R4201" s="181">
        <f>Table1[[#This Row],[SumOfUnits]]*Table1[[#This Row],[Actuarial Factor 6/13/22]]</f>
        <v>23.170070714203753</v>
      </c>
    </row>
    <row r="4202" spans="1:18" x14ac:dyDescent="0.2">
      <c r="A4202" s="179" t="s">
        <v>174</v>
      </c>
      <c r="B4202" s="179" t="s">
        <v>617</v>
      </c>
      <c r="C4202" s="179" t="s">
        <v>192</v>
      </c>
      <c r="D4202" s="179" t="s">
        <v>2</v>
      </c>
      <c r="E4202" s="179" t="s">
        <v>803</v>
      </c>
      <c r="F4202" s="37">
        <v>488.74</v>
      </c>
      <c r="G4202" s="179">
        <v>2</v>
      </c>
      <c r="H4202" s="179">
        <v>2</v>
      </c>
      <c r="I4202" s="37">
        <f>Table1[[#This Row],[SumOfPaid]]*Table1[[#This Row],[Actuarial Factor 6/13/22]]</f>
        <v>835.89899781281736</v>
      </c>
      <c r="J4202" s="33">
        <v>1.7103142730548295</v>
      </c>
      <c r="K4202" s="180" t="s">
        <v>193</v>
      </c>
      <c r="L4202" s="180" t="s">
        <v>805</v>
      </c>
      <c r="M4202" s="181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202" s="181" t="str">
        <f>IFERROR(IF(Table1[[#This Row],[Medicare Rate in CR]]&gt;0,"Y","N"),"N")</f>
        <v>Y</v>
      </c>
      <c r="O4202" s="40">
        <f>Table1[[#This Row],[Medicare Rate in CR]]*Table1[[#This Row],[SumOfUnits]]*Table1[[#This Row],[Actuarial Factor 6/13/22]]</f>
        <v>1120.6321179909855</v>
      </c>
      <c r="P420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1120.6321179909855</v>
      </c>
      <c r="Q4202" s="40">
        <f>Table1[[#This Row],[Trended Medicare Pricing for all RHCs]]-Table1[[#This Row],[SumOfSFY23 Estimated Payment 6/13/2022]]</f>
        <v>284.73312017816818</v>
      </c>
      <c r="R4202" s="181">
        <f>Table1[[#This Row],[SumOfUnits]]*Table1[[#This Row],[Actuarial Factor 6/13/22]]</f>
        <v>3.4206285461096591</v>
      </c>
    </row>
    <row r="4203" spans="1:18" x14ac:dyDescent="0.2">
      <c r="A4203" s="179" t="s">
        <v>174</v>
      </c>
      <c r="B4203" s="179" t="s">
        <v>617</v>
      </c>
      <c r="C4203" s="179" t="s">
        <v>192</v>
      </c>
      <c r="D4203" s="179" t="s">
        <v>185</v>
      </c>
      <c r="E4203" s="179" t="s">
        <v>607</v>
      </c>
      <c r="F4203" s="37">
        <v>488.74</v>
      </c>
      <c r="G4203" s="179">
        <v>2</v>
      </c>
      <c r="H4203" s="179">
        <v>2</v>
      </c>
      <c r="I4203" s="37">
        <f>Table1[[#This Row],[SumOfPaid]]*Table1[[#This Row],[Actuarial Factor 6/13/22]]</f>
        <v>748.33765516879168</v>
      </c>
      <c r="J4203" s="33">
        <v>1.5311569651937464</v>
      </c>
      <c r="K4203" s="180" t="s">
        <v>193</v>
      </c>
      <c r="L4203" s="180" t="s">
        <v>805</v>
      </c>
      <c r="M4203" s="181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203" s="181" t="str">
        <f>IFERROR(IF(Table1[[#This Row],[Medicare Rate in CR]]&gt;0,"Y","N"),"N")</f>
        <v>Y</v>
      </c>
      <c r="O4203" s="40">
        <f>Table1[[#This Row],[Medicare Rate in CR]]*Table1[[#This Row],[SumOfUnits]]*Table1[[#This Row],[Actuarial Factor 6/13/22]]</f>
        <v>1003.2446667342466</v>
      </c>
      <c r="P420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1003.2446667342466</v>
      </c>
      <c r="Q4203" s="40">
        <f>Table1[[#This Row],[Trended Medicare Pricing for all RHCs]]-Table1[[#This Row],[SumOfSFY23 Estimated Payment 6/13/2022]]</f>
        <v>254.90701156545492</v>
      </c>
      <c r="R4203" s="181">
        <f>Table1[[#This Row],[SumOfUnits]]*Table1[[#This Row],[Actuarial Factor 6/13/22]]</f>
        <v>3.0623139303874929</v>
      </c>
    </row>
    <row r="4204" spans="1:18" x14ac:dyDescent="0.2">
      <c r="A4204" s="179" t="s">
        <v>174</v>
      </c>
      <c r="B4204" s="179" t="s">
        <v>617</v>
      </c>
      <c r="C4204" s="179" t="s">
        <v>192</v>
      </c>
      <c r="D4204" s="179" t="s">
        <v>185</v>
      </c>
      <c r="E4204" s="179" t="s">
        <v>797</v>
      </c>
      <c r="F4204" s="37">
        <v>3410.3500000000004</v>
      </c>
      <c r="G4204" s="179">
        <v>14</v>
      </c>
      <c r="H4204" s="179">
        <v>14</v>
      </c>
      <c r="I4204" s="37">
        <f>Table1[[#This Row],[SumOfPaid]]*Table1[[#This Row],[Actuarial Factor 6/13/22]]</f>
        <v>2788.0568569823449</v>
      </c>
      <c r="J4204" s="33">
        <v>0.81752807101392666</v>
      </c>
      <c r="K4204" s="180" t="s">
        <v>193</v>
      </c>
      <c r="L4204" s="180" t="s">
        <v>805</v>
      </c>
      <c r="M4204" s="181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204" s="181" t="str">
        <f>IFERROR(IF(Table1[[#This Row],[Medicare Rate in CR]]&gt;0,"Y","N"),"N")</f>
        <v>Y</v>
      </c>
      <c r="O4204" s="40">
        <f>Table1[[#This Row],[Medicare Rate in CR]]*Table1[[#This Row],[SumOfUnits]]*Table1[[#This Row],[Actuarial Factor 6/13/22]]</f>
        <v>3749.6251988282152</v>
      </c>
      <c r="P420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3749.6251988282152</v>
      </c>
      <c r="Q4204" s="40">
        <f>Table1[[#This Row],[Trended Medicare Pricing for all RHCs]]-Table1[[#This Row],[SumOfSFY23 Estimated Payment 6/13/2022]]</f>
        <v>961.56834184587024</v>
      </c>
      <c r="R4204" s="181">
        <f>Table1[[#This Row],[SumOfUnits]]*Table1[[#This Row],[Actuarial Factor 6/13/22]]</f>
        <v>11.445392994194973</v>
      </c>
    </row>
    <row r="4205" spans="1:18" x14ac:dyDescent="0.2">
      <c r="A4205" s="179" t="s">
        <v>174</v>
      </c>
      <c r="B4205" s="179" t="s">
        <v>617</v>
      </c>
      <c r="C4205" s="179" t="s">
        <v>192</v>
      </c>
      <c r="D4205" s="179" t="s">
        <v>185</v>
      </c>
      <c r="E4205" s="179" t="s">
        <v>795</v>
      </c>
      <c r="F4205" s="37">
        <v>34959.26</v>
      </c>
      <c r="G4205" s="179">
        <v>150</v>
      </c>
      <c r="H4205" s="179">
        <v>150</v>
      </c>
      <c r="I4205" s="37">
        <f>Table1[[#This Row],[SumOfPaid]]*Table1[[#This Row],[Actuarial Factor 6/13/22]]</f>
        <v>39222.637186073385</v>
      </c>
      <c r="J4205" s="33">
        <v>1.1219527297223506</v>
      </c>
      <c r="K4205" s="180" t="s">
        <v>193</v>
      </c>
      <c r="L4205" s="180" t="s">
        <v>805</v>
      </c>
      <c r="M4205" s="181">
        <f>IFERROR(INDEX(FreeStand_MedicareCRs!E:E,MATCH(Table1[[#This Row],[Medicare Number]],FreeStand_MedicareCRs!A:A,0)),INDEX(HospitalBased_Mdcr_Rates!G:G,MATCH(Table1[[#This Row],[Medicare Number]],HospitalBased_Mdcr_Rates!E:E,0)))</f>
        <v>327.61</v>
      </c>
      <c r="N4205" s="181" t="str">
        <f>IFERROR(IF(Table1[[#This Row],[Medicare Rate in CR]]&gt;0,"Y","N"),"N")</f>
        <v>Y</v>
      </c>
      <c r="O4205" s="40">
        <f>Table1[[#This Row],[Medicare Rate in CR]]*Table1[[#This Row],[SumOfUnits]]*Table1[[#This Row],[Actuarial Factor 6/13/22]]</f>
        <v>55134.440067650896</v>
      </c>
      <c r="P420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55134.440067650896</v>
      </c>
      <c r="Q4205" s="40">
        <f>Table1[[#This Row],[Trended Medicare Pricing for all RHCs]]-Table1[[#This Row],[SumOfSFY23 Estimated Payment 6/13/2022]]</f>
        <v>15911.802881577511</v>
      </c>
      <c r="R4205" s="181">
        <f>Table1[[#This Row],[SumOfUnits]]*Table1[[#This Row],[Actuarial Factor 6/13/22]]</f>
        <v>168.2929094583526</v>
      </c>
    </row>
    <row r="4206" spans="1:18" x14ac:dyDescent="0.2">
      <c r="A4206" s="179" t="s">
        <v>175</v>
      </c>
      <c r="B4206" s="179" t="s">
        <v>675</v>
      </c>
      <c r="C4206" s="179" t="s">
        <v>421</v>
      </c>
      <c r="D4206" s="179" t="s">
        <v>184</v>
      </c>
      <c r="E4206" s="179" t="s">
        <v>792</v>
      </c>
      <c r="F4206" s="37">
        <v>6218.38</v>
      </c>
      <c r="G4206" s="179">
        <v>57</v>
      </c>
      <c r="H4206" s="179">
        <v>57</v>
      </c>
      <c r="I4206" s="37">
        <f>Table1[[#This Row],[SumOfPaid]]*Table1[[#This Row],[Actuarial Factor 6/13/22]]</f>
        <v>9079.5777500336408</v>
      </c>
      <c r="J4206" s="33">
        <v>1.4601194764606924</v>
      </c>
      <c r="K4206" s="180" t="s">
        <v>253</v>
      </c>
      <c r="L4206" s="180" t="s">
        <v>805</v>
      </c>
      <c r="M4206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06" s="181" t="str">
        <f>IFERROR(IF(Table1[[#This Row],[Medicare Rate in CR]]&gt;0,"Y","N"),"N")</f>
        <v>Y</v>
      </c>
      <c r="O4206" s="40">
        <f>Table1[[#This Row],[Medicare Rate in CR]]*Table1[[#This Row],[SumOfUnits]]*Table1[[#This Row],[Actuarial Factor 6/13/22]]</f>
        <v>9080.0449882661069</v>
      </c>
      <c r="P420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9080.0449882661069</v>
      </c>
      <c r="Q4206" s="40">
        <f>Table1[[#This Row],[Trended Medicare Pricing for all RHCs]]-Table1[[#This Row],[SumOfSFY23 Estimated Payment 6/13/2022]]</f>
        <v>0.46723823246611573</v>
      </c>
      <c r="R4206" s="181">
        <f>Table1[[#This Row],[SumOfUnits]]*Table1[[#This Row],[Actuarial Factor 6/13/22]]</f>
        <v>83.226810158259468</v>
      </c>
    </row>
    <row r="4207" spans="1:18" x14ac:dyDescent="0.2">
      <c r="A4207" s="179" t="s">
        <v>175</v>
      </c>
      <c r="B4207" s="179" t="s">
        <v>675</v>
      </c>
      <c r="C4207" s="179" t="s">
        <v>421</v>
      </c>
      <c r="D4207" s="179" t="s">
        <v>184</v>
      </c>
      <c r="E4207" s="179" t="s">
        <v>786</v>
      </c>
      <c r="F4207" s="37">
        <v>52678.95</v>
      </c>
      <c r="G4207" s="179">
        <v>470</v>
      </c>
      <c r="H4207" s="179">
        <v>470</v>
      </c>
      <c r="I4207" s="37">
        <f>Table1[[#This Row],[SumOfPaid]]*Table1[[#This Row],[Actuarial Factor 6/13/22]]</f>
        <v>74418.282835225778</v>
      </c>
      <c r="J4207" s="33">
        <v>1.412675894930058</v>
      </c>
      <c r="K4207" s="180" t="s">
        <v>253</v>
      </c>
      <c r="L4207" s="180" t="s">
        <v>805</v>
      </c>
      <c r="M4207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07" s="181" t="str">
        <f>IFERROR(IF(Table1[[#This Row],[Medicare Rate in CR]]&gt;0,"Y","N"),"N")</f>
        <v>Y</v>
      </c>
      <c r="O4207" s="40">
        <f>Table1[[#This Row],[Medicare Rate in CR]]*Table1[[#This Row],[SumOfUnits]]*Table1[[#This Row],[Actuarial Factor 6/13/22]]</f>
        <v>72437.781864328586</v>
      </c>
      <c r="P420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72437.781864328586</v>
      </c>
      <c r="Q4207" s="40">
        <f>Table1[[#This Row],[Trended Medicare Pricing for all RHCs]]-Table1[[#This Row],[SumOfSFY23 Estimated Payment 6/13/2022]]</f>
        <v>-1980.500970897192</v>
      </c>
      <c r="R4207" s="181">
        <f>Table1[[#This Row],[SumOfUnits]]*Table1[[#This Row],[Actuarial Factor 6/13/22]]</f>
        <v>663.95767061712729</v>
      </c>
    </row>
    <row r="4208" spans="1:18" x14ac:dyDescent="0.2">
      <c r="A4208" s="179" t="s">
        <v>175</v>
      </c>
      <c r="B4208" s="179" t="s">
        <v>675</v>
      </c>
      <c r="C4208" s="179" t="s">
        <v>421</v>
      </c>
      <c r="D4208" s="179" t="s">
        <v>184</v>
      </c>
      <c r="E4208" s="179" t="s">
        <v>790</v>
      </c>
      <c r="F4208" s="37">
        <v>28837.619999999988</v>
      </c>
      <c r="G4208" s="179">
        <v>259</v>
      </c>
      <c r="H4208" s="179">
        <v>259</v>
      </c>
      <c r="I4208" s="37">
        <f>Table1[[#This Row],[SumOfPaid]]*Table1[[#This Row],[Actuarial Factor 6/13/22]]</f>
        <v>57938.148923281311</v>
      </c>
      <c r="J4208" s="33">
        <v>2.0091168731428368</v>
      </c>
      <c r="K4208" s="180" t="s">
        <v>253</v>
      </c>
      <c r="L4208" s="180" t="s">
        <v>805</v>
      </c>
      <c r="M4208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08" s="181" t="str">
        <f>IFERROR(IF(Table1[[#This Row],[Medicare Rate in CR]]&gt;0,"Y","N"),"N")</f>
        <v>Y</v>
      </c>
      <c r="O4208" s="40">
        <f>Table1[[#This Row],[Medicare Rate in CR]]*Table1[[#This Row],[SumOfUnits]]*Table1[[#This Row],[Actuarial Factor 6/13/22]]</f>
        <v>56771.414572709822</v>
      </c>
      <c r="P420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56771.414572709822</v>
      </c>
      <c r="Q4208" s="40">
        <f>Table1[[#This Row],[Trended Medicare Pricing for all RHCs]]-Table1[[#This Row],[SumOfSFY23 Estimated Payment 6/13/2022]]</f>
        <v>-1166.7343505714889</v>
      </c>
      <c r="R4208" s="181">
        <f>Table1[[#This Row],[SumOfUnits]]*Table1[[#This Row],[Actuarial Factor 6/13/22]]</f>
        <v>520.36127014399472</v>
      </c>
    </row>
    <row r="4209" spans="1:18" x14ac:dyDescent="0.2">
      <c r="A4209" s="179" t="s">
        <v>175</v>
      </c>
      <c r="B4209" s="179" t="s">
        <v>675</v>
      </c>
      <c r="C4209" s="179" t="s">
        <v>421</v>
      </c>
      <c r="D4209" s="179" t="s">
        <v>184</v>
      </c>
      <c r="E4209" s="179" t="s">
        <v>793</v>
      </c>
      <c r="F4209" s="37">
        <v>113.87</v>
      </c>
      <c r="G4209" s="179">
        <v>1</v>
      </c>
      <c r="H4209" s="179">
        <v>1</v>
      </c>
      <c r="I4209" s="37">
        <f>Table1[[#This Row],[SumOfPaid]]*Table1[[#This Row],[Actuarial Factor 6/13/22]]</f>
        <v>228.77813834477485</v>
      </c>
      <c r="J4209" s="33">
        <v>2.0091168731428368</v>
      </c>
      <c r="K4209" s="180" t="s">
        <v>253</v>
      </c>
      <c r="L4209" s="180" t="s">
        <v>805</v>
      </c>
      <c r="M4209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09" s="181" t="str">
        <f>IFERROR(IF(Table1[[#This Row],[Medicare Rate in CR]]&gt;0,"Y","N"),"N")</f>
        <v>Y</v>
      </c>
      <c r="O4209" s="40">
        <f>Table1[[#This Row],[Medicare Rate in CR]]*Table1[[#This Row],[SumOfUnits]]*Table1[[#This Row],[Actuarial Factor 6/13/22]]</f>
        <v>219.1946508598835</v>
      </c>
      <c r="P420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219.1946508598835</v>
      </c>
      <c r="Q4209" s="40">
        <f>Table1[[#This Row],[Trended Medicare Pricing for all RHCs]]-Table1[[#This Row],[SumOfSFY23 Estimated Payment 6/13/2022]]</f>
        <v>-9.5834874848913501</v>
      </c>
      <c r="R4209" s="181">
        <f>Table1[[#This Row],[SumOfUnits]]*Table1[[#This Row],[Actuarial Factor 6/13/22]]</f>
        <v>2.0091168731428368</v>
      </c>
    </row>
    <row r="4210" spans="1:18" x14ac:dyDescent="0.2">
      <c r="A4210" s="179" t="s">
        <v>175</v>
      </c>
      <c r="B4210" s="179" t="s">
        <v>675</v>
      </c>
      <c r="C4210" s="179" t="s">
        <v>421</v>
      </c>
      <c r="D4210" s="179" t="s">
        <v>184</v>
      </c>
      <c r="E4210" s="179" t="s">
        <v>789</v>
      </c>
      <c r="F4210" s="37">
        <v>82153.599999999977</v>
      </c>
      <c r="G4210" s="179">
        <v>729</v>
      </c>
      <c r="H4210" s="179">
        <v>729</v>
      </c>
      <c r="I4210" s="37">
        <f>Table1[[#This Row],[SumOfPaid]]*Table1[[#This Row],[Actuarial Factor 6/13/22]]</f>
        <v>127109.00008174886</v>
      </c>
      <c r="J4210" s="33">
        <v>1.5472115656739194</v>
      </c>
      <c r="K4210" s="180" t="s">
        <v>253</v>
      </c>
      <c r="L4210" s="180" t="s">
        <v>805</v>
      </c>
      <c r="M4210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10" s="181" t="str">
        <f>IFERROR(IF(Table1[[#This Row],[Medicare Rate in CR]]&gt;0,"Y","N"),"N")</f>
        <v>Y</v>
      </c>
      <c r="O4210" s="40">
        <f>Table1[[#This Row],[Medicare Rate in CR]]*Table1[[#This Row],[SumOfUnits]]*Table1[[#This Row],[Actuarial Factor 6/13/22]]</f>
        <v>123055.76994315293</v>
      </c>
      <c r="P421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123055.76994315293</v>
      </c>
      <c r="Q4210" s="40">
        <f>Table1[[#This Row],[Trended Medicare Pricing for all RHCs]]-Table1[[#This Row],[SumOfSFY23 Estimated Payment 6/13/2022]]</f>
        <v>-4053.230138595929</v>
      </c>
      <c r="R4210" s="181">
        <f>Table1[[#This Row],[SumOfUnits]]*Table1[[#This Row],[Actuarial Factor 6/13/22]]</f>
        <v>1127.9172313762872</v>
      </c>
    </row>
    <row r="4211" spans="1:18" x14ac:dyDescent="0.2">
      <c r="A4211" s="179" t="s">
        <v>175</v>
      </c>
      <c r="B4211" s="179" t="s">
        <v>675</v>
      </c>
      <c r="C4211" s="179" t="s">
        <v>421</v>
      </c>
      <c r="D4211" s="179" t="s">
        <v>184</v>
      </c>
      <c r="E4211" s="179" t="s">
        <v>791</v>
      </c>
      <c r="F4211" s="37">
        <v>11673.94</v>
      </c>
      <c r="G4211" s="179">
        <v>106</v>
      </c>
      <c r="H4211" s="179">
        <v>106</v>
      </c>
      <c r="I4211" s="37">
        <f>Table1[[#This Row],[SumOfPaid]]*Table1[[#This Row],[Actuarial Factor 6/13/22]]</f>
        <v>19064.40940024345</v>
      </c>
      <c r="J4211" s="33">
        <v>1.6330741292351554</v>
      </c>
      <c r="K4211" s="180" t="s">
        <v>253</v>
      </c>
      <c r="L4211" s="180" t="s">
        <v>805</v>
      </c>
      <c r="M4211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11" s="181" t="str">
        <f>IFERROR(IF(Table1[[#This Row],[Medicare Rate in CR]]&gt;0,"Y","N"),"N")</f>
        <v>Y</v>
      </c>
      <c r="O4211" s="40">
        <f>Table1[[#This Row],[Medicare Rate in CR]]*Table1[[#This Row],[SumOfUnits]]*Table1[[#This Row],[Actuarial Factor 6/13/22]]</f>
        <v>18885.849074952876</v>
      </c>
      <c r="P421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18885.849074952876</v>
      </c>
      <c r="Q4211" s="40">
        <f>Table1[[#This Row],[Trended Medicare Pricing for all RHCs]]-Table1[[#This Row],[SumOfSFY23 Estimated Payment 6/13/2022]]</f>
        <v>-178.56032529057484</v>
      </c>
      <c r="R4211" s="181">
        <f>Table1[[#This Row],[SumOfUnits]]*Table1[[#This Row],[Actuarial Factor 6/13/22]]</f>
        <v>173.10585769892646</v>
      </c>
    </row>
    <row r="4212" spans="1:18" x14ac:dyDescent="0.2">
      <c r="A4212" s="179" t="s">
        <v>175</v>
      </c>
      <c r="B4212" s="179" t="s">
        <v>675</v>
      </c>
      <c r="C4212" s="179" t="s">
        <v>421</v>
      </c>
      <c r="D4212" s="179" t="s">
        <v>184</v>
      </c>
      <c r="E4212" s="179" t="s">
        <v>788</v>
      </c>
      <c r="F4212" s="37">
        <v>15002.48</v>
      </c>
      <c r="G4212" s="179">
        <v>132</v>
      </c>
      <c r="H4212" s="179">
        <v>132</v>
      </c>
      <c r="I4212" s="37">
        <f>Table1[[#This Row],[SumOfPaid]]*Table1[[#This Row],[Actuarial Factor 6/13/22]]</f>
        <v>29358.397313308982</v>
      </c>
      <c r="J4212" s="33">
        <v>1.9569029462668162</v>
      </c>
      <c r="K4212" s="180" t="s">
        <v>253</v>
      </c>
      <c r="L4212" s="180" t="s">
        <v>805</v>
      </c>
      <c r="M4212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12" s="181" t="str">
        <f>IFERROR(IF(Table1[[#This Row],[Medicare Rate in CR]]&gt;0,"Y","N"),"N")</f>
        <v>Y</v>
      </c>
      <c r="O4212" s="40">
        <f>Table1[[#This Row],[Medicare Rate in CR]]*Table1[[#This Row],[SumOfUnits]]*Table1[[#This Row],[Actuarial Factor 6/13/22]]</f>
        <v>28181.750709777672</v>
      </c>
      <c r="P421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28181.750709777672</v>
      </c>
      <c r="Q4212" s="40">
        <f>Table1[[#This Row],[Trended Medicare Pricing for all RHCs]]-Table1[[#This Row],[SumOfSFY23 Estimated Payment 6/13/2022]]</f>
        <v>-1176.6466035313097</v>
      </c>
      <c r="R4212" s="181">
        <f>Table1[[#This Row],[SumOfUnits]]*Table1[[#This Row],[Actuarial Factor 6/13/22]]</f>
        <v>258.31118890721973</v>
      </c>
    </row>
    <row r="4213" spans="1:18" x14ac:dyDescent="0.2">
      <c r="A4213" s="179" t="s">
        <v>175</v>
      </c>
      <c r="B4213" s="179" t="s">
        <v>675</v>
      </c>
      <c r="C4213" s="179" t="s">
        <v>421</v>
      </c>
      <c r="D4213" s="179" t="s">
        <v>184</v>
      </c>
      <c r="E4213" s="179" t="s">
        <v>787</v>
      </c>
      <c r="F4213" s="37">
        <v>25855.16</v>
      </c>
      <c r="G4213" s="179">
        <v>232</v>
      </c>
      <c r="H4213" s="179">
        <v>232</v>
      </c>
      <c r="I4213" s="37">
        <f>Table1[[#This Row],[SumOfPaid]]*Table1[[#This Row],[Actuarial Factor 6/13/22]]</f>
        <v>33858.490500699583</v>
      </c>
      <c r="J4213" s="33">
        <v>1.3095448065569728</v>
      </c>
      <c r="K4213" s="180" t="s">
        <v>253</v>
      </c>
      <c r="L4213" s="180" t="s">
        <v>805</v>
      </c>
      <c r="M4213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13" s="181" t="str">
        <f>IFERROR(IF(Table1[[#This Row],[Medicare Rate in CR]]&gt;0,"Y","N"),"N")</f>
        <v>Y</v>
      </c>
      <c r="O4213" s="40">
        <f>Table1[[#This Row],[Medicare Rate in CR]]*Table1[[#This Row],[SumOfUnits]]*Table1[[#This Row],[Actuarial Factor 6/13/22]]</f>
        <v>33146.150507724844</v>
      </c>
      <c r="P421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33146.150507724844</v>
      </c>
      <c r="Q4213" s="40">
        <f>Table1[[#This Row],[Trended Medicare Pricing for all RHCs]]-Table1[[#This Row],[SumOfSFY23 Estimated Payment 6/13/2022]]</f>
        <v>-712.33999297473929</v>
      </c>
      <c r="R4213" s="181">
        <f>Table1[[#This Row],[SumOfUnits]]*Table1[[#This Row],[Actuarial Factor 6/13/22]]</f>
        <v>303.81439512121767</v>
      </c>
    </row>
    <row r="4214" spans="1:18" x14ac:dyDescent="0.2">
      <c r="A4214" s="179" t="s">
        <v>175</v>
      </c>
      <c r="B4214" s="179" t="s">
        <v>675</v>
      </c>
      <c r="C4214" s="179" t="s">
        <v>421</v>
      </c>
      <c r="D4214" s="179" t="s">
        <v>2</v>
      </c>
      <c r="E4214" s="179" t="s">
        <v>802</v>
      </c>
      <c r="F4214" s="37">
        <v>187.06</v>
      </c>
      <c r="G4214" s="179">
        <v>2</v>
      </c>
      <c r="H4214" s="179">
        <v>2</v>
      </c>
      <c r="I4214" s="37">
        <f>Table1[[#This Row],[SumOfPaid]]*Table1[[#This Row],[Actuarial Factor 6/13/22]]</f>
        <v>197.07860774543619</v>
      </c>
      <c r="J4214" s="33">
        <v>1.0535582580211493</v>
      </c>
      <c r="K4214" s="180" t="s">
        <v>253</v>
      </c>
      <c r="L4214" s="180" t="s">
        <v>805</v>
      </c>
      <c r="M4214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14" s="181" t="str">
        <f>IFERROR(IF(Table1[[#This Row],[Medicare Rate in CR]]&gt;0,"Y","N"),"N")</f>
        <v>Y</v>
      </c>
      <c r="O4214" s="40">
        <f>Table1[[#This Row],[Medicare Rate in CR]]*Table1[[#This Row],[SumOfUnits]]*Table1[[#This Row],[Actuarial Factor 6/13/22]]</f>
        <v>229.88641190021477</v>
      </c>
      <c r="P421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229.88641190021477</v>
      </c>
      <c r="Q4214" s="40">
        <f>Table1[[#This Row],[Trended Medicare Pricing for all RHCs]]-Table1[[#This Row],[SumOfSFY23 Estimated Payment 6/13/2022]]</f>
        <v>32.80780415477858</v>
      </c>
      <c r="R4214" s="181">
        <f>Table1[[#This Row],[SumOfUnits]]*Table1[[#This Row],[Actuarial Factor 6/13/22]]</f>
        <v>2.1071165160422987</v>
      </c>
    </row>
    <row r="4215" spans="1:18" x14ac:dyDescent="0.2">
      <c r="A4215" s="179" t="s">
        <v>175</v>
      </c>
      <c r="B4215" s="179" t="s">
        <v>675</v>
      </c>
      <c r="C4215" s="179" t="s">
        <v>421</v>
      </c>
      <c r="D4215" s="179" t="s">
        <v>2</v>
      </c>
      <c r="E4215" s="179" t="s">
        <v>801</v>
      </c>
      <c r="F4215" s="37">
        <v>115.58</v>
      </c>
      <c r="G4215" s="179">
        <v>1</v>
      </c>
      <c r="H4215" s="179">
        <v>1</v>
      </c>
      <c r="I4215" s="37">
        <f>Table1[[#This Row],[SumOfPaid]]*Table1[[#This Row],[Actuarial Factor 6/13/22]]</f>
        <v>169.15388665333839</v>
      </c>
      <c r="J4215" s="33">
        <v>1.463522120205385</v>
      </c>
      <c r="K4215" s="180" t="s">
        <v>253</v>
      </c>
      <c r="L4215" s="180" t="s">
        <v>805</v>
      </c>
      <c r="M4215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15" s="181" t="str">
        <f>IFERROR(IF(Table1[[#This Row],[Medicare Rate in CR]]&gt;0,"Y","N"),"N")</f>
        <v>Y</v>
      </c>
      <c r="O4215" s="40">
        <f>Table1[[#This Row],[Medicare Rate in CR]]*Table1[[#This Row],[SumOfUnits]]*Table1[[#This Row],[Actuarial Factor 6/13/22]]</f>
        <v>159.67026331440749</v>
      </c>
      <c r="P421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159.67026331440749</v>
      </c>
      <c r="Q4215" s="40">
        <f>Table1[[#This Row],[Trended Medicare Pricing for all RHCs]]-Table1[[#This Row],[SumOfSFY23 Estimated Payment 6/13/2022]]</f>
        <v>-9.4836233389308973</v>
      </c>
      <c r="R4215" s="181">
        <f>Table1[[#This Row],[SumOfUnits]]*Table1[[#This Row],[Actuarial Factor 6/13/22]]</f>
        <v>1.463522120205385</v>
      </c>
    </row>
    <row r="4216" spans="1:18" x14ac:dyDescent="0.2">
      <c r="A4216" s="179" t="s">
        <v>175</v>
      </c>
      <c r="B4216" s="179" t="s">
        <v>675</v>
      </c>
      <c r="C4216" s="179" t="s">
        <v>421</v>
      </c>
      <c r="D4216" s="179" t="s">
        <v>2</v>
      </c>
      <c r="E4216" s="179" t="s">
        <v>800</v>
      </c>
      <c r="F4216" s="37">
        <v>545.35</v>
      </c>
      <c r="G4216" s="179">
        <v>5</v>
      </c>
      <c r="H4216" s="179">
        <v>5</v>
      </c>
      <c r="I4216" s="37">
        <f>Table1[[#This Row],[SumOfPaid]]*Table1[[#This Row],[Actuarial Factor 6/13/22]]</f>
        <v>643.91375322620615</v>
      </c>
      <c r="J4216" s="33">
        <v>1.1807348550952712</v>
      </c>
      <c r="K4216" s="180" t="s">
        <v>253</v>
      </c>
      <c r="L4216" s="180" t="s">
        <v>805</v>
      </c>
      <c r="M4216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16" s="181" t="str">
        <f>IFERROR(IF(Table1[[#This Row],[Medicare Rate in CR]]&gt;0,"Y","N"),"N")</f>
        <v>Y</v>
      </c>
      <c r="O4216" s="40">
        <f>Table1[[#This Row],[Medicare Rate in CR]]*Table1[[#This Row],[SumOfUnits]]*Table1[[#This Row],[Actuarial Factor 6/13/22]]</f>
        <v>644.09086345447042</v>
      </c>
      <c r="P421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644.09086345447042</v>
      </c>
      <c r="Q4216" s="40">
        <f>Table1[[#This Row],[Trended Medicare Pricing for all RHCs]]-Table1[[#This Row],[SumOfSFY23 Estimated Payment 6/13/2022]]</f>
        <v>0.1771102282642687</v>
      </c>
      <c r="R4216" s="181">
        <f>Table1[[#This Row],[SumOfUnits]]*Table1[[#This Row],[Actuarial Factor 6/13/22]]</f>
        <v>5.903674275476356</v>
      </c>
    </row>
    <row r="4217" spans="1:18" x14ac:dyDescent="0.2">
      <c r="A4217" s="179" t="s">
        <v>175</v>
      </c>
      <c r="B4217" s="179" t="s">
        <v>675</v>
      </c>
      <c r="C4217" s="179" t="s">
        <v>421</v>
      </c>
      <c r="D4217" s="179" t="s">
        <v>2</v>
      </c>
      <c r="E4217" s="179" t="s">
        <v>798</v>
      </c>
      <c r="F4217" s="37">
        <v>3440.04</v>
      </c>
      <c r="G4217" s="179">
        <v>30</v>
      </c>
      <c r="H4217" s="179">
        <v>30</v>
      </c>
      <c r="I4217" s="37">
        <f>Table1[[#This Row],[SumOfPaid]]*Table1[[#This Row],[Actuarial Factor 6/13/22]]</f>
        <v>5474.343490015478</v>
      </c>
      <c r="J4217" s="33">
        <v>1.5913604173252283</v>
      </c>
      <c r="K4217" s="180" t="s">
        <v>253</v>
      </c>
      <c r="L4217" s="180" t="s">
        <v>805</v>
      </c>
      <c r="M4217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17" s="181" t="str">
        <f>IFERROR(IF(Table1[[#This Row],[Medicare Rate in CR]]&gt;0,"Y","N"),"N")</f>
        <v>Y</v>
      </c>
      <c r="O4217" s="40">
        <f>Table1[[#This Row],[Medicare Rate in CR]]*Table1[[#This Row],[SumOfUnits]]*Table1[[#This Row],[Actuarial Factor 6/13/22]]</f>
        <v>5208.522645905472</v>
      </c>
      <c r="P421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5208.522645905472</v>
      </c>
      <c r="Q4217" s="40">
        <f>Table1[[#This Row],[Trended Medicare Pricing for all RHCs]]-Table1[[#This Row],[SumOfSFY23 Estimated Payment 6/13/2022]]</f>
        <v>-265.82084411000596</v>
      </c>
      <c r="R4217" s="181">
        <f>Table1[[#This Row],[SumOfUnits]]*Table1[[#This Row],[Actuarial Factor 6/13/22]]</f>
        <v>47.740812519756851</v>
      </c>
    </row>
    <row r="4218" spans="1:18" x14ac:dyDescent="0.2">
      <c r="A4218" s="179" t="s">
        <v>175</v>
      </c>
      <c r="B4218" s="179" t="s">
        <v>675</v>
      </c>
      <c r="C4218" s="179" t="s">
        <v>421</v>
      </c>
      <c r="D4218" s="179" t="s">
        <v>2</v>
      </c>
      <c r="E4218" s="179" t="s">
        <v>799</v>
      </c>
      <c r="F4218" s="37">
        <v>2820.23</v>
      </c>
      <c r="G4218" s="179">
        <v>25</v>
      </c>
      <c r="H4218" s="179">
        <v>25</v>
      </c>
      <c r="I4218" s="37">
        <f>Table1[[#This Row],[SumOfPaid]]*Table1[[#This Row],[Actuarial Factor 6/13/22]]</f>
        <v>3233.7323532725886</v>
      </c>
      <c r="J4218" s="33">
        <v>1.1466200817921193</v>
      </c>
      <c r="K4218" s="180" t="s">
        <v>253</v>
      </c>
      <c r="L4218" s="180" t="s">
        <v>805</v>
      </c>
      <c r="M4218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18" s="181" t="str">
        <f>IFERROR(IF(Table1[[#This Row],[Medicare Rate in CR]]&gt;0,"Y","N"),"N")</f>
        <v>Y</v>
      </c>
      <c r="O4218" s="40">
        <f>Table1[[#This Row],[Medicare Rate in CR]]*Table1[[#This Row],[SumOfUnits]]*Table1[[#This Row],[Actuarial Factor 6/13/22]]</f>
        <v>3127.4062730880055</v>
      </c>
      <c r="P421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3127.4062730880055</v>
      </c>
      <c r="Q4218" s="40">
        <f>Table1[[#This Row],[Trended Medicare Pricing for all RHCs]]-Table1[[#This Row],[SumOfSFY23 Estimated Payment 6/13/2022]]</f>
        <v>-106.32608018458313</v>
      </c>
      <c r="R4218" s="181">
        <f>Table1[[#This Row],[SumOfUnits]]*Table1[[#This Row],[Actuarial Factor 6/13/22]]</f>
        <v>28.665502044802981</v>
      </c>
    </row>
    <row r="4219" spans="1:18" x14ac:dyDescent="0.2">
      <c r="A4219" s="179" t="s">
        <v>175</v>
      </c>
      <c r="B4219" s="179" t="s">
        <v>675</v>
      </c>
      <c r="C4219" s="179" t="s">
        <v>421</v>
      </c>
      <c r="D4219" s="179" t="s">
        <v>2</v>
      </c>
      <c r="E4219" s="179" t="s">
        <v>803</v>
      </c>
      <c r="F4219" s="37">
        <v>917.8</v>
      </c>
      <c r="G4219" s="179">
        <v>8</v>
      </c>
      <c r="H4219" s="179">
        <v>8</v>
      </c>
      <c r="I4219" s="37">
        <f>Table1[[#This Row],[SumOfPaid]]*Table1[[#This Row],[Actuarial Factor 6/13/22]]</f>
        <v>1426.3465377295377</v>
      </c>
      <c r="J4219" s="33">
        <v>1.5540929807469359</v>
      </c>
      <c r="K4219" s="180" t="s">
        <v>253</v>
      </c>
      <c r="L4219" s="180" t="s">
        <v>805</v>
      </c>
      <c r="M4219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19" s="181" t="str">
        <f>IFERROR(IF(Table1[[#This Row],[Medicare Rate in CR]]&gt;0,"Y","N"),"N")</f>
        <v>Y</v>
      </c>
      <c r="O4219" s="40">
        <f>Table1[[#This Row],[Medicare Rate in CR]]*Table1[[#This Row],[SumOfUnits]]*Table1[[#This Row],[Actuarial Factor 6/13/22]]</f>
        <v>1356.4123535959257</v>
      </c>
      <c r="P421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1356.4123535959257</v>
      </c>
      <c r="Q4219" s="40">
        <f>Table1[[#This Row],[Trended Medicare Pricing for all RHCs]]-Table1[[#This Row],[SumOfSFY23 Estimated Payment 6/13/2022]]</f>
        <v>-69.934184133612007</v>
      </c>
      <c r="R4219" s="181">
        <f>Table1[[#This Row],[SumOfUnits]]*Table1[[#This Row],[Actuarial Factor 6/13/22]]</f>
        <v>12.432743845975487</v>
      </c>
    </row>
    <row r="4220" spans="1:18" x14ac:dyDescent="0.2">
      <c r="A4220" s="179" t="s">
        <v>175</v>
      </c>
      <c r="B4220" s="179" t="s">
        <v>675</v>
      </c>
      <c r="C4220" s="179" t="s">
        <v>421</v>
      </c>
      <c r="D4220" s="179" t="s">
        <v>185</v>
      </c>
      <c r="E4220" s="179" t="s">
        <v>794</v>
      </c>
      <c r="F4220" s="37">
        <v>690.06000000000006</v>
      </c>
      <c r="G4220" s="179">
        <v>6</v>
      </c>
      <c r="H4220" s="179">
        <v>6</v>
      </c>
      <c r="I4220" s="37">
        <f>Table1[[#This Row],[SumOfPaid]]*Table1[[#This Row],[Actuarial Factor 6/13/22]]</f>
        <v>768.62797446550599</v>
      </c>
      <c r="J4220" s="33">
        <v>1.1138567290750165</v>
      </c>
      <c r="K4220" s="180" t="s">
        <v>253</v>
      </c>
      <c r="L4220" s="180" t="s">
        <v>805</v>
      </c>
      <c r="M4220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20" s="181" t="str">
        <f>IFERROR(IF(Table1[[#This Row],[Medicare Rate in CR]]&gt;0,"Y","N"),"N")</f>
        <v>Y</v>
      </c>
      <c r="O4220" s="40">
        <f>Table1[[#This Row],[Medicare Rate in CR]]*Table1[[#This Row],[SumOfUnits]]*Table1[[#This Row],[Actuarial Factor 6/13/22]]</f>
        <v>729.13061485250569</v>
      </c>
      <c r="P422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729.13061485250569</v>
      </c>
      <c r="Q4220" s="40">
        <f>Table1[[#This Row],[Trended Medicare Pricing for all RHCs]]-Table1[[#This Row],[SumOfSFY23 Estimated Payment 6/13/2022]]</f>
        <v>-39.497359613000299</v>
      </c>
      <c r="R4220" s="181">
        <f>Table1[[#This Row],[SumOfUnits]]*Table1[[#This Row],[Actuarial Factor 6/13/22]]</f>
        <v>6.6831403744500992</v>
      </c>
    </row>
    <row r="4221" spans="1:18" x14ac:dyDescent="0.2">
      <c r="A4221" s="179" t="s">
        <v>175</v>
      </c>
      <c r="B4221" s="179" t="s">
        <v>675</v>
      </c>
      <c r="C4221" s="179" t="s">
        <v>421</v>
      </c>
      <c r="D4221" s="179" t="s">
        <v>185</v>
      </c>
      <c r="E4221" s="179" t="s">
        <v>607</v>
      </c>
      <c r="F4221" s="37">
        <v>577.9</v>
      </c>
      <c r="G4221" s="179">
        <v>5</v>
      </c>
      <c r="H4221" s="179">
        <v>5</v>
      </c>
      <c r="I4221" s="37">
        <f>Table1[[#This Row],[SumOfPaid]]*Table1[[#This Row],[Actuarial Factor 6/13/22]]</f>
        <v>858.89302088797285</v>
      </c>
      <c r="J4221" s="33">
        <v>1.4862312180099895</v>
      </c>
      <c r="K4221" s="180" t="s">
        <v>253</v>
      </c>
      <c r="L4221" s="180" t="s">
        <v>805</v>
      </c>
      <c r="M4221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21" s="181" t="str">
        <f>IFERROR(IF(Table1[[#This Row],[Medicare Rate in CR]]&gt;0,"Y","N"),"N")</f>
        <v>Y</v>
      </c>
      <c r="O4221" s="40">
        <f>Table1[[#This Row],[Medicare Rate in CR]]*Table1[[#This Row],[SumOfUnits]]*Table1[[#This Row],[Actuarial Factor 6/13/22]]</f>
        <v>810.73912942444929</v>
      </c>
      <c r="P422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810.73912942444929</v>
      </c>
      <c r="Q4221" s="40">
        <f>Table1[[#This Row],[Trended Medicare Pricing for all RHCs]]-Table1[[#This Row],[SumOfSFY23 Estimated Payment 6/13/2022]]</f>
        <v>-48.153891463523564</v>
      </c>
      <c r="R4221" s="181">
        <f>Table1[[#This Row],[SumOfUnits]]*Table1[[#This Row],[Actuarial Factor 6/13/22]]</f>
        <v>7.4311560900499476</v>
      </c>
    </row>
    <row r="4222" spans="1:18" x14ac:dyDescent="0.2">
      <c r="A4222" s="179" t="s">
        <v>175</v>
      </c>
      <c r="B4222" s="179" t="s">
        <v>675</v>
      </c>
      <c r="C4222" s="179" t="s">
        <v>421</v>
      </c>
      <c r="D4222" s="179" t="s">
        <v>185</v>
      </c>
      <c r="E4222" s="179" t="s">
        <v>797</v>
      </c>
      <c r="F4222" s="37">
        <v>4036.75</v>
      </c>
      <c r="G4222" s="179">
        <v>35</v>
      </c>
      <c r="H4222" s="179">
        <v>35</v>
      </c>
      <c r="I4222" s="37">
        <f>Table1[[#This Row],[SumOfPaid]]*Table1[[#This Row],[Actuarial Factor 6/13/22]]</f>
        <v>4391.8967050825913</v>
      </c>
      <c r="J4222" s="33">
        <v>1.0879783749507874</v>
      </c>
      <c r="K4222" s="180" t="s">
        <v>253</v>
      </c>
      <c r="L4222" s="180" t="s">
        <v>805</v>
      </c>
      <c r="M4222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22" s="181" t="str">
        <f>IFERROR(IF(Table1[[#This Row],[Medicare Rate in CR]]&gt;0,"Y","N"),"N")</f>
        <v>Y</v>
      </c>
      <c r="O4222" s="40">
        <f>Table1[[#This Row],[Medicare Rate in CR]]*Table1[[#This Row],[SumOfUnits]]*Table1[[#This Row],[Actuarial Factor 6/13/22]]</f>
        <v>4154.4454247495814</v>
      </c>
      <c r="P422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4154.4454247495814</v>
      </c>
      <c r="Q4222" s="40">
        <f>Table1[[#This Row],[Trended Medicare Pricing for all RHCs]]-Table1[[#This Row],[SumOfSFY23 Estimated Payment 6/13/2022]]</f>
        <v>-237.45128033300989</v>
      </c>
      <c r="R4222" s="181">
        <f>Table1[[#This Row],[SumOfUnits]]*Table1[[#This Row],[Actuarial Factor 6/13/22]]</f>
        <v>38.079243123277557</v>
      </c>
    </row>
    <row r="4223" spans="1:18" x14ac:dyDescent="0.2">
      <c r="A4223" s="179" t="s">
        <v>175</v>
      </c>
      <c r="B4223" s="179" t="s">
        <v>675</v>
      </c>
      <c r="C4223" s="179" t="s">
        <v>421</v>
      </c>
      <c r="D4223" s="179" t="s">
        <v>185</v>
      </c>
      <c r="E4223" s="179" t="s">
        <v>796</v>
      </c>
      <c r="F4223" s="37">
        <v>482.3</v>
      </c>
      <c r="G4223" s="179">
        <v>6</v>
      </c>
      <c r="H4223" s="179">
        <v>6</v>
      </c>
      <c r="I4223" s="37">
        <f>Table1[[#This Row],[SumOfPaid]]*Table1[[#This Row],[Actuarial Factor 6/13/22]]</f>
        <v>422.98383371809024</v>
      </c>
      <c r="J4223" s="33">
        <v>0.87701396167963974</v>
      </c>
      <c r="K4223" s="180" t="s">
        <v>253</v>
      </c>
      <c r="L4223" s="180" t="s">
        <v>805</v>
      </c>
      <c r="M4223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23" s="181" t="str">
        <f>IFERROR(IF(Table1[[#This Row],[Medicare Rate in CR]]&gt;0,"Y","N"),"N")</f>
        <v>Y</v>
      </c>
      <c r="O4223" s="40">
        <f>Table1[[#This Row],[Medicare Rate in CR]]*Table1[[#This Row],[SumOfUnits]]*Table1[[#This Row],[Actuarial Factor 6/13/22]]</f>
        <v>574.09333931549213</v>
      </c>
      <c r="P422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574.09333931549213</v>
      </c>
      <c r="Q4223" s="40">
        <f>Table1[[#This Row],[Trended Medicare Pricing for all RHCs]]-Table1[[#This Row],[SumOfSFY23 Estimated Payment 6/13/2022]]</f>
        <v>151.10950559740189</v>
      </c>
      <c r="R4223" s="181">
        <f>Table1[[#This Row],[SumOfUnits]]*Table1[[#This Row],[Actuarial Factor 6/13/22]]</f>
        <v>5.2620837700778385</v>
      </c>
    </row>
    <row r="4224" spans="1:18" x14ac:dyDescent="0.2">
      <c r="A4224" s="179" t="s">
        <v>175</v>
      </c>
      <c r="B4224" s="179" t="s">
        <v>675</v>
      </c>
      <c r="C4224" s="179" t="s">
        <v>421</v>
      </c>
      <c r="D4224" s="179" t="s">
        <v>185</v>
      </c>
      <c r="E4224" s="179" t="s">
        <v>795</v>
      </c>
      <c r="F4224" s="37">
        <v>23130.689999999995</v>
      </c>
      <c r="G4224" s="179">
        <v>201</v>
      </c>
      <c r="H4224" s="179">
        <v>201</v>
      </c>
      <c r="I4224" s="37">
        <f>Table1[[#This Row],[SumOfPaid]]*Table1[[#This Row],[Actuarial Factor 6/13/22]]</f>
        <v>26769.621129247749</v>
      </c>
      <c r="J4224" s="33">
        <v>1.1573204746269028</v>
      </c>
      <c r="K4224" s="180" t="s">
        <v>253</v>
      </c>
      <c r="L4224" s="180" t="s">
        <v>805</v>
      </c>
      <c r="M4224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24" s="181" t="str">
        <f>IFERROR(IF(Table1[[#This Row],[Medicare Rate in CR]]&gt;0,"Y","N"),"N")</f>
        <v>Y</v>
      </c>
      <c r="O4224" s="40">
        <f>Table1[[#This Row],[Medicare Rate in CR]]*Table1[[#This Row],[SumOfUnits]]*Table1[[#This Row],[Actuarial Factor 6/13/22]]</f>
        <v>25378.996420140811</v>
      </c>
      <c r="P422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25378.996420140811</v>
      </c>
      <c r="Q4224" s="40">
        <f>Table1[[#This Row],[Trended Medicare Pricing for all RHCs]]-Table1[[#This Row],[SumOfSFY23 Estimated Payment 6/13/2022]]</f>
        <v>-1390.6247091069381</v>
      </c>
      <c r="R4224" s="181">
        <f>Table1[[#This Row],[SumOfUnits]]*Table1[[#This Row],[Actuarial Factor 6/13/22]]</f>
        <v>232.62141540000746</v>
      </c>
    </row>
    <row r="4225" spans="1:18" x14ac:dyDescent="0.2">
      <c r="A4225" s="179" t="s">
        <v>175</v>
      </c>
      <c r="B4225" s="179" t="s">
        <v>675</v>
      </c>
      <c r="C4225" s="179" t="s">
        <v>426</v>
      </c>
      <c r="D4225" s="179" t="s">
        <v>184</v>
      </c>
      <c r="E4225" s="179" t="s">
        <v>788</v>
      </c>
      <c r="F4225" s="37">
        <v>115.58</v>
      </c>
      <c r="G4225" s="179">
        <v>1</v>
      </c>
      <c r="H4225" s="179">
        <v>1</v>
      </c>
      <c r="I4225" s="37">
        <f>Table1[[#This Row],[SumOfPaid]]*Table1[[#This Row],[Actuarial Factor 6/13/22]]</f>
        <v>251.90120088598539</v>
      </c>
      <c r="J4225" s="33">
        <v>2.179453200259434</v>
      </c>
      <c r="K4225" s="180" t="s">
        <v>253</v>
      </c>
      <c r="L4225" s="180" t="s">
        <v>805</v>
      </c>
      <c r="M4225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25" s="181" t="str">
        <f>IFERROR(IF(Table1[[#This Row],[Medicare Rate in CR]]&gt;0,"Y","N"),"N")</f>
        <v>Y</v>
      </c>
      <c r="O4225" s="40">
        <f>Table1[[#This Row],[Medicare Rate in CR]]*Table1[[#This Row],[SumOfUnits]]*Table1[[#This Row],[Actuarial Factor 6/13/22]]</f>
        <v>237.77834414830423</v>
      </c>
      <c r="P422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237.77834414830423</v>
      </c>
      <c r="Q4225" s="40">
        <f>Table1[[#This Row],[Trended Medicare Pricing for all RHCs]]-Table1[[#This Row],[SumOfSFY23 Estimated Payment 6/13/2022]]</f>
        <v>-14.122856737681161</v>
      </c>
      <c r="R4225" s="181">
        <f>Table1[[#This Row],[SumOfUnits]]*Table1[[#This Row],[Actuarial Factor 6/13/22]]</f>
        <v>2.179453200259434</v>
      </c>
    </row>
    <row r="4226" spans="1:18" x14ac:dyDescent="0.2">
      <c r="A4226" s="179" t="s">
        <v>175</v>
      </c>
      <c r="B4226" s="179" t="s">
        <v>675</v>
      </c>
      <c r="C4226" s="179" t="s">
        <v>426</v>
      </c>
      <c r="D4226" s="179" t="s">
        <v>2</v>
      </c>
      <c r="E4226" s="179" t="s">
        <v>799</v>
      </c>
      <c r="F4226" s="37">
        <v>231.16</v>
      </c>
      <c r="G4226" s="179">
        <v>2</v>
      </c>
      <c r="H4226" s="179">
        <v>2</v>
      </c>
      <c r="I4226" s="37">
        <f>Table1[[#This Row],[SumOfPaid]]*Table1[[#This Row],[Actuarial Factor 6/13/22]]</f>
        <v>294.93130567657875</v>
      </c>
      <c r="J4226" s="33">
        <v>1.2758751759672036</v>
      </c>
      <c r="K4226" s="180" t="s">
        <v>253</v>
      </c>
      <c r="L4226" s="180" t="s">
        <v>805</v>
      </c>
      <c r="M4226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26" s="181" t="str">
        <f>IFERROR(IF(Table1[[#This Row],[Medicare Rate in CR]]&gt;0,"Y","N"),"N")</f>
        <v>Y</v>
      </c>
      <c r="O4226" s="40">
        <f>Table1[[#This Row],[Medicare Rate in CR]]*Table1[[#This Row],[SumOfUnits]]*Table1[[#This Row],[Actuarial Factor 6/13/22]]</f>
        <v>278.39596339604378</v>
      </c>
      <c r="P422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278.39596339604378</v>
      </c>
      <c r="Q4226" s="40">
        <f>Table1[[#This Row],[Trended Medicare Pricing for all RHCs]]-Table1[[#This Row],[SumOfSFY23 Estimated Payment 6/13/2022]]</f>
        <v>-16.535342280534962</v>
      </c>
      <c r="R4226" s="181">
        <f>Table1[[#This Row],[SumOfUnits]]*Table1[[#This Row],[Actuarial Factor 6/13/22]]</f>
        <v>2.5517503519344071</v>
      </c>
    </row>
    <row r="4227" spans="1:18" x14ac:dyDescent="0.2">
      <c r="A4227" s="179" t="s">
        <v>175</v>
      </c>
      <c r="B4227" s="179" t="s">
        <v>675</v>
      </c>
      <c r="C4227" s="179" t="s">
        <v>425</v>
      </c>
      <c r="D4227" s="179" t="s">
        <v>184</v>
      </c>
      <c r="E4227" s="179" t="s">
        <v>787</v>
      </c>
      <c r="F4227" s="37">
        <v>115.58</v>
      </c>
      <c r="G4227" s="179">
        <v>1</v>
      </c>
      <c r="H4227" s="179">
        <v>1</v>
      </c>
      <c r="I4227" s="37">
        <f>Table1[[#This Row],[SumOfPaid]]*Table1[[#This Row],[Actuarial Factor 6/13/22]]</f>
        <v>136.81555064036371</v>
      </c>
      <c r="J4227" s="33">
        <v>1.1837303222042197</v>
      </c>
      <c r="K4227" s="180" t="s">
        <v>253</v>
      </c>
      <c r="L4227" s="180" t="s">
        <v>805</v>
      </c>
      <c r="M4227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27" s="181" t="str">
        <f>IFERROR(IF(Table1[[#This Row],[Medicare Rate in CR]]&gt;0,"Y","N"),"N")</f>
        <v>Y</v>
      </c>
      <c r="O4227" s="40">
        <f>Table1[[#This Row],[Medicare Rate in CR]]*Table1[[#This Row],[SumOfUnits]]*Table1[[#This Row],[Actuarial Factor 6/13/22]]</f>
        <v>129.14497815248035</v>
      </c>
      <c r="P422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129.14497815248035</v>
      </c>
      <c r="Q4227" s="40">
        <f>Table1[[#This Row],[Trended Medicare Pricing for all RHCs]]-Table1[[#This Row],[SumOfSFY23 Estimated Payment 6/13/2022]]</f>
        <v>-7.6705724878833621</v>
      </c>
      <c r="R4227" s="181">
        <f>Table1[[#This Row],[SumOfUnits]]*Table1[[#This Row],[Actuarial Factor 6/13/22]]</f>
        <v>1.1837303222042197</v>
      </c>
    </row>
    <row r="4228" spans="1:18" x14ac:dyDescent="0.2">
      <c r="A4228" s="179" t="s">
        <v>175</v>
      </c>
      <c r="B4228" s="179" t="s">
        <v>675</v>
      </c>
      <c r="C4228" s="179" t="s">
        <v>408</v>
      </c>
      <c r="D4228" s="179" t="s">
        <v>184</v>
      </c>
      <c r="E4228" s="179" t="s">
        <v>786</v>
      </c>
      <c r="F4228" s="37">
        <v>346.74</v>
      </c>
      <c r="G4228" s="179">
        <v>3</v>
      </c>
      <c r="H4228" s="179">
        <v>3</v>
      </c>
      <c r="I4228" s="37">
        <f>Table1[[#This Row],[SumOfPaid]]*Table1[[#This Row],[Actuarial Factor 6/13/22]]</f>
        <v>467.83287311081773</v>
      </c>
      <c r="J4228" s="33">
        <v>1.3492324886393774</v>
      </c>
      <c r="K4228" s="180" t="s">
        <v>253</v>
      </c>
      <c r="L4228" s="180" t="s">
        <v>805</v>
      </c>
      <c r="M4228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28" s="181" t="str">
        <f>IFERROR(IF(Table1[[#This Row],[Medicare Rate in CR]]&gt;0,"Y","N"),"N")</f>
        <v>Y</v>
      </c>
      <c r="O4228" s="40">
        <f>Table1[[#This Row],[Medicare Rate in CR]]*Table1[[#This Row],[SumOfUnits]]*Table1[[#This Row],[Actuarial Factor 6/13/22]]</f>
        <v>441.60379353166815</v>
      </c>
      <c r="P422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441.60379353166815</v>
      </c>
      <c r="Q4228" s="40">
        <f>Table1[[#This Row],[Trended Medicare Pricing for all RHCs]]-Table1[[#This Row],[SumOfSFY23 Estimated Payment 6/13/2022]]</f>
        <v>-26.229079579149584</v>
      </c>
      <c r="R4228" s="181">
        <f>Table1[[#This Row],[SumOfUnits]]*Table1[[#This Row],[Actuarial Factor 6/13/22]]</f>
        <v>4.047697465918132</v>
      </c>
    </row>
    <row r="4229" spans="1:18" x14ac:dyDescent="0.2">
      <c r="A4229" s="179" t="s">
        <v>175</v>
      </c>
      <c r="B4229" s="179" t="s">
        <v>675</v>
      </c>
      <c r="C4229" s="179" t="s">
        <v>408</v>
      </c>
      <c r="D4229" s="179" t="s">
        <v>184</v>
      </c>
      <c r="E4229" s="179" t="s">
        <v>790</v>
      </c>
      <c r="F4229" s="37">
        <v>576.18999999999994</v>
      </c>
      <c r="G4229" s="179">
        <v>5</v>
      </c>
      <c r="H4229" s="179">
        <v>5</v>
      </c>
      <c r="I4229" s="37">
        <f>Table1[[#This Row],[SumOfPaid]]*Table1[[#This Row],[Actuarial Factor 6/13/22]]</f>
        <v>1087.9489533809347</v>
      </c>
      <c r="J4229" s="33">
        <v>1.8881774299813163</v>
      </c>
      <c r="K4229" s="180" t="s">
        <v>253</v>
      </c>
      <c r="L4229" s="180" t="s">
        <v>805</v>
      </c>
      <c r="M4229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29" s="181" t="str">
        <f>IFERROR(IF(Table1[[#This Row],[Medicare Rate in CR]]&gt;0,"Y","N"),"N")</f>
        <v>Y</v>
      </c>
      <c r="O4229" s="40">
        <f>Table1[[#This Row],[Medicare Rate in CR]]*Table1[[#This Row],[SumOfUnits]]*Table1[[#This Row],[Actuarial Factor 6/13/22]]</f>
        <v>1030.000788054808</v>
      </c>
      <c r="P422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1030.000788054808</v>
      </c>
      <c r="Q4229" s="40">
        <f>Table1[[#This Row],[Trended Medicare Pricing for all RHCs]]-Table1[[#This Row],[SumOfSFY23 Estimated Payment 6/13/2022]]</f>
        <v>-57.948165326126627</v>
      </c>
      <c r="R4229" s="181">
        <f>Table1[[#This Row],[SumOfUnits]]*Table1[[#This Row],[Actuarial Factor 6/13/22]]</f>
        <v>9.4408871499065814</v>
      </c>
    </row>
    <row r="4230" spans="1:18" x14ac:dyDescent="0.2">
      <c r="A4230" s="179" t="s">
        <v>175</v>
      </c>
      <c r="B4230" s="179" t="s">
        <v>675</v>
      </c>
      <c r="C4230" s="179" t="s">
        <v>408</v>
      </c>
      <c r="D4230" s="179" t="s">
        <v>184</v>
      </c>
      <c r="E4230" s="179" t="s">
        <v>791</v>
      </c>
      <c r="F4230" s="37">
        <v>462.32</v>
      </c>
      <c r="G4230" s="179">
        <v>4</v>
      </c>
      <c r="H4230" s="179">
        <v>4</v>
      </c>
      <c r="I4230" s="37">
        <f>Table1[[#This Row],[SumOfPaid]]*Table1[[#This Row],[Actuarial Factor 6/13/22]]</f>
        <v>794.89821015404345</v>
      </c>
      <c r="J4230" s="33">
        <v>1.7193679922003016</v>
      </c>
      <c r="K4230" s="180" t="s">
        <v>253</v>
      </c>
      <c r="L4230" s="180" t="s">
        <v>805</v>
      </c>
      <c r="M4230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30" s="181" t="str">
        <f>IFERROR(IF(Table1[[#This Row],[Medicare Rate in CR]]&gt;0,"Y","N"),"N")</f>
        <v>Y</v>
      </c>
      <c r="O4230" s="40">
        <f>Table1[[#This Row],[Medicare Rate in CR]]*Table1[[#This Row],[SumOfUnits]]*Table1[[#This Row],[Actuarial Factor 6/13/22]]</f>
        <v>750.33219179621153</v>
      </c>
      <c r="P423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750.33219179621153</v>
      </c>
      <c r="Q4230" s="40">
        <f>Table1[[#This Row],[Trended Medicare Pricing for all RHCs]]-Table1[[#This Row],[SumOfSFY23 Estimated Payment 6/13/2022]]</f>
        <v>-44.566018357831922</v>
      </c>
      <c r="R4230" s="181">
        <f>Table1[[#This Row],[SumOfUnits]]*Table1[[#This Row],[Actuarial Factor 6/13/22]]</f>
        <v>6.8774719688012063</v>
      </c>
    </row>
    <row r="4231" spans="1:18" x14ac:dyDescent="0.2">
      <c r="A4231" s="179" t="s">
        <v>175</v>
      </c>
      <c r="B4231" s="179" t="s">
        <v>675</v>
      </c>
      <c r="C4231" s="179" t="s">
        <v>408</v>
      </c>
      <c r="D4231" s="179" t="s">
        <v>184</v>
      </c>
      <c r="E4231" s="179" t="s">
        <v>787</v>
      </c>
      <c r="F4231" s="37">
        <v>115.58</v>
      </c>
      <c r="G4231" s="179">
        <v>1</v>
      </c>
      <c r="H4231" s="179">
        <v>1</v>
      </c>
      <c r="I4231" s="37">
        <f>Table1[[#This Row],[SumOfPaid]]*Table1[[#This Row],[Actuarial Factor 6/13/22]]</f>
        <v>150.7422245370966</v>
      </c>
      <c r="J4231" s="33">
        <v>1.3042241264673526</v>
      </c>
      <c r="K4231" s="180" t="s">
        <v>253</v>
      </c>
      <c r="L4231" s="180" t="s">
        <v>805</v>
      </c>
      <c r="M4231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31" s="181" t="str">
        <f>IFERROR(IF(Table1[[#This Row],[Medicare Rate in CR]]&gt;0,"Y","N"),"N")</f>
        <v>Y</v>
      </c>
      <c r="O4231" s="40">
        <f>Table1[[#This Row],[Medicare Rate in CR]]*Table1[[#This Row],[SumOfUnits]]*Table1[[#This Row],[Actuarial Factor 6/13/22]]</f>
        <v>142.29085219758818</v>
      </c>
      <c r="P423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142.29085219758818</v>
      </c>
      <c r="Q4231" s="40">
        <f>Table1[[#This Row],[Trended Medicare Pricing for all RHCs]]-Table1[[#This Row],[SumOfSFY23 Estimated Payment 6/13/2022]]</f>
        <v>-8.4513723395084241</v>
      </c>
      <c r="R4231" s="181">
        <f>Table1[[#This Row],[SumOfUnits]]*Table1[[#This Row],[Actuarial Factor 6/13/22]]</f>
        <v>1.3042241264673526</v>
      </c>
    </row>
    <row r="4232" spans="1:18" x14ac:dyDescent="0.2">
      <c r="A4232" s="179" t="s">
        <v>175</v>
      </c>
      <c r="B4232" s="179" t="s">
        <v>675</v>
      </c>
      <c r="C4232" s="179" t="s">
        <v>381</v>
      </c>
      <c r="D4232" s="179" t="s">
        <v>184</v>
      </c>
      <c r="E4232" s="179" t="s">
        <v>786</v>
      </c>
      <c r="F4232" s="37">
        <v>115.58</v>
      </c>
      <c r="G4232" s="179">
        <v>1</v>
      </c>
      <c r="H4232" s="179">
        <v>1</v>
      </c>
      <c r="I4232" s="37">
        <f>Table1[[#This Row],[SumOfPaid]]*Table1[[#This Row],[Actuarial Factor 6/13/22]]</f>
        <v>156.96132335730985</v>
      </c>
      <c r="J4232" s="33">
        <v>1.3580318684660828</v>
      </c>
      <c r="K4232" s="180" t="s">
        <v>253</v>
      </c>
      <c r="L4232" s="180" t="s">
        <v>805</v>
      </c>
      <c r="M4232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32" s="181" t="str">
        <f>IFERROR(IF(Table1[[#This Row],[Medicare Rate in CR]]&gt;0,"Y","N"),"N")</f>
        <v>Y</v>
      </c>
      <c r="O4232" s="40">
        <f>Table1[[#This Row],[Medicare Rate in CR]]*Table1[[#This Row],[SumOfUnits]]*Table1[[#This Row],[Actuarial Factor 6/13/22]]</f>
        <v>148.16127684964962</v>
      </c>
      <c r="P423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148.16127684964962</v>
      </c>
      <c r="Q4232" s="40">
        <f>Table1[[#This Row],[Trended Medicare Pricing for all RHCs]]-Table1[[#This Row],[SumOfSFY23 Estimated Payment 6/13/2022]]</f>
        <v>-8.8000465076602268</v>
      </c>
      <c r="R4232" s="181">
        <f>Table1[[#This Row],[SumOfUnits]]*Table1[[#This Row],[Actuarial Factor 6/13/22]]</f>
        <v>1.3580318684660828</v>
      </c>
    </row>
    <row r="4233" spans="1:18" x14ac:dyDescent="0.2">
      <c r="A4233" s="179" t="s">
        <v>175</v>
      </c>
      <c r="B4233" s="179" t="s">
        <v>675</v>
      </c>
      <c r="C4233" s="179" t="s">
        <v>381</v>
      </c>
      <c r="D4233" s="179" t="s">
        <v>184</v>
      </c>
      <c r="E4233" s="179" t="s">
        <v>789</v>
      </c>
      <c r="F4233" s="37">
        <v>231.16</v>
      </c>
      <c r="G4233" s="179">
        <v>2</v>
      </c>
      <c r="H4233" s="179">
        <v>2</v>
      </c>
      <c r="I4233" s="37">
        <f>Table1[[#This Row],[SumOfPaid]]*Table1[[#This Row],[Actuarial Factor 6/13/22]]</f>
        <v>343.58260663962886</v>
      </c>
      <c r="J4233" s="33">
        <v>1.4863410911906423</v>
      </c>
      <c r="K4233" s="180" t="s">
        <v>253</v>
      </c>
      <c r="L4233" s="180" t="s">
        <v>805</v>
      </c>
      <c r="M4233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33" s="181" t="str">
        <f>IFERROR(IF(Table1[[#This Row],[Medicare Rate in CR]]&gt;0,"Y","N"),"N")</f>
        <v>Y</v>
      </c>
      <c r="O4233" s="40">
        <f>Table1[[#This Row],[Medicare Rate in CR]]*Table1[[#This Row],[SumOfUnits]]*Table1[[#This Row],[Actuarial Factor 6/13/22]]</f>
        <v>324.31962609779811</v>
      </c>
      <c r="P423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324.31962609779811</v>
      </c>
      <c r="Q4233" s="40">
        <f>Table1[[#This Row],[Trended Medicare Pricing for all RHCs]]-Table1[[#This Row],[SumOfSFY23 Estimated Payment 6/13/2022]]</f>
        <v>-19.262980541830757</v>
      </c>
      <c r="R4233" s="181">
        <f>Table1[[#This Row],[SumOfUnits]]*Table1[[#This Row],[Actuarial Factor 6/13/22]]</f>
        <v>2.9726821823812846</v>
      </c>
    </row>
    <row r="4234" spans="1:18" x14ac:dyDescent="0.2">
      <c r="A4234" s="179" t="s">
        <v>175</v>
      </c>
      <c r="B4234" s="179" t="s">
        <v>675</v>
      </c>
      <c r="C4234" s="179" t="s">
        <v>381</v>
      </c>
      <c r="D4234" s="179" t="s">
        <v>184</v>
      </c>
      <c r="E4234" s="179" t="s">
        <v>791</v>
      </c>
      <c r="F4234" s="37">
        <v>115.58</v>
      </c>
      <c r="G4234" s="179">
        <v>1</v>
      </c>
      <c r="H4234" s="179">
        <v>1</v>
      </c>
      <c r="I4234" s="37">
        <f>Table1[[#This Row],[SumOfPaid]]*Table1[[#This Row],[Actuarial Factor 6/13/22]]</f>
        <v>187.00046440169214</v>
      </c>
      <c r="J4234" s="33">
        <v>1.6179309949964713</v>
      </c>
      <c r="K4234" s="180" t="s">
        <v>253</v>
      </c>
      <c r="L4234" s="180" t="s">
        <v>805</v>
      </c>
      <c r="M4234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34" s="181" t="str">
        <f>IFERROR(IF(Table1[[#This Row],[Medicare Rate in CR]]&gt;0,"Y","N"),"N")</f>
        <v>Y</v>
      </c>
      <c r="O4234" s="40">
        <f>Table1[[#This Row],[Medicare Rate in CR]]*Table1[[#This Row],[SumOfUnits]]*Table1[[#This Row],[Actuarial Factor 6/13/22]]</f>
        <v>176.51627155411501</v>
      </c>
      <c r="P423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176.51627155411501</v>
      </c>
      <c r="Q4234" s="40">
        <f>Table1[[#This Row],[Trended Medicare Pricing for all RHCs]]-Table1[[#This Row],[SumOfSFY23 Estimated Payment 6/13/2022]]</f>
        <v>-10.484192847577134</v>
      </c>
      <c r="R4234" s="181">
        <f>Table1[[#This Row],[SumOfUnits]]*Table1[[#This Row],[Actuarial Factor 6/13/22]]</f>
        <v>1.6179309949964713</v>
      </c>
    </row>
    <row r="4235" spans="1:18" x14ac:dyDescent="0.2">
      <c r="A4235" s="179" t="s">
        <v>175</v>
      </c>
      <c r="B4235" s="179" t="s">
        <v>675</v>
      </c>
      <c r="C4235" s="179" t="s">
        <v>381</v>
      </c>
      <c r="D4235" s="179" t="s">
        <v>185</v>
      </c>
      <c r="E4235" s="179" t="s">
        <v>795</v>
      </c>
      <c r="F4235" s="37">
        <v>231.16</v>
      </c>
      <c r="G4235" s="179">
        <v>2</v>
      </c>
      <c r="H4235" s="179">
        <v>2</v>
      </c>
      <c r="I4235" s="37">
        <f>Table1[[#This Row],[SumOfPaid]]*Table1[[#This Row],[Actuarial Factor 6/13/22]]</f>
        <v>278.05599031337016</v>
      </c>
      <c r="J4235" s="33">
        <v>1.2028724273809057</v>
      </c>
      <c r="K4235" s="180" t="s">
        <v>253</v>
      </c>
      <c r="L4235" s="180" t="s">
        <v>805</v>
      </c>
      <c r="M4235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35" s="181" t="str">
        <f>IFERROR(IF(Table1[[#This Row],[Medicare Rate in CR]]&gt;0,"Y","N"),"N")</f>
        <v>Y</v>
      </c>
      <c r="O4235" s="40">
        <f>Table1[[#This Row],[Medicare Rate in CR]]*Table1[[#This Row],[SumOfUnits]]*Table1[[#This Row],[Actuarial Factor 6/13/22]]</f>
        <v>262.46676365451361</v>
      </c>
      <c r="P423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262.46676365451361</v>
      </c>
      <c r="Q4235" s="40">
        <f>Table1[[#This Row],[Trended Medicare Pricing for all RHCs]]-Table1[[#This Row],[SumOfSFY23 Estimated Payment 6/13/2022]]</f>
        <v>-15.589226658856546</v>
      </c>
      <c r="R4235" s="181">
        <f>Table1[[#This Row],[SumOfUnits]]*Table1[[#This Row],[Actuarial Factor 6/13/22]]</f>
        <v>2.4057448547618114</v>
      </c>
    </row>
    <row r="4236" spans="1:18" x14ac:dyDescent="0.2">
      <c r="A4236" s="179" t="s">
        <v>175</v>
      </c>
      <c r="B4236" s="179" t="s">
        <v>675</v>
      </c>
      <c r="C4236" s="179" t="s">
        <v>249</v>
      </c>
      <c r="D4236" s="179" t="s">
        <v>184</v>
      </c>
      <c r="E4236" s="179" t="s">
        <v>792</v>
      </c>
      <c r="F4236" s="37">
        <v>227.74</v>
      </c>
      <c r="G4236" s="179">
        <v>2</v>
      </c>
      <c r="H4236" s="179">
        <v>2</v>
      </c>
      <c r="I4236" s="37">
        <f>Table1[[#This Row],[SumOfPaid]]*Table1[[#This Row],[Actuarial Factor 6/13/22]]</f>
        <v>346.32993646533646</v>
      </c>
      <c r="J4236" s="33">
        <v>1.5207251096220973</v>
      </c>
      <c r="K4236" s="180" t="s">
        <v>253</v>
      </c>
      <c r="L4236" s="180" t="s">
        <v>805</v>
      </c>
      <c r="M4236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36" s="181" t="str">
        <f>IFERROR(IF(Table1[[#This Row],[Medicare Rate in CR]]&gt;0,"Y","N"),"N")</f>
        <v>Y</v>
      </c>
      <c r="O4236" s="40">
        <f>Table1[[#This Row],[Medicare Rate in CR]]*Table1[[#This Row],[SumOfUnits]]*Table1[[#This Row],[Actuarial Factor 6/13/22]]</f>
        <v>331.82221891954163</v>
      </c>
      <c r="P423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331.82221891954163</v>
      </c>
      <c r="Q4236" s="40">
        <f>Table1[[#This Row],[Trended Medicare Pricing for all RHCs]]-Table1[[#This Row],[SumOfSFY23 Estimated Payment 6/13/2022]]</f>
        <v>-14.507717545794833</v>
      </c>
      <c r="R4236" s="181">
        <f>Table1[[#This Row],[SumOfUnits]]*Table1[[#This Row],[Actuarial Factor 6/13/22]]</f>
        <v>3.0414502192441946</v>
      </c>
    </row>
    <row r="4237" spans="1:18" x14ac:dyDescent="0.2">
      <c r="A4237" s="179" t="s">
        <v>175</v>
      </c>
      <c r="B4237" s="179" t="s">
        <v>675</v>
      </c>
      <c r="C4237" s="179" t="s">
        <v>249</v>
      </c>
      <c r="D4237" s="179" t="s">
        <v>184</v>
      </c>
      <c r="E4237" s="179" t="s">
        <v>786</v>
      </c>
      <c r="F4237" s="37">
        <v>1840.73</v>
      </c>
      <c r="G4237" s="179">
        <v>16</v>
      </c>
      <c r="H4237" s="179">
        <v>16</v>
      </c>
      <c r="I4237" s="37">
        <f>Table1[[#This Row],[SumOfPaid]]*Table1[[#This Row],[Actuarial Factor 6/13/22]]</f>
        <v>2801.9186690197794</v>
      </c>
      <c r="J4237" s="33">
        <v>1.5221779777695694</v>
      </c>
      <c r="K4237" s="180" t="s">
        <v>253</v>
      </c>
      <c r="L4237" s="180" t="s">
        <v>805</v>
      </c>
      <c r="M4237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37" s="181" t="str">
        <f>IFERROR(IF(Table1[[#This Row],[Medicare Rate in CR]]&gt;0,"Y","N"),"N")</f>
        <v>Y</v>
      </c>
      <c r="O4237" s="40">
        <f>Table1[[#This Row],[Medicare Rate in CR]]*Table1[[#This Row],[SumOfUnits]]*Table1[[#This Row],[Actuarial Factor 6/13/22]]</f>
        <v>2657.1138779945604</v>
      </c>
      <c r="P423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2657.1138779945604</v>
      </c>
      <c r="Q4237" s="40">
        <f>Table1[[#This Row],[Trended Medicare Pricing for all RHCs]]-Table1[[#This Row],[SumOfSFY23 Estimated Payment 6/13/2022]]</f>
        <v>-144.80479102521895</v>
      </c>
      <c r="R4237" s="181">
        <f>Table1[[#This Row],[SumOfUnits]]*Table1[[#This Row],[Actuarial Factor 6/13/22]]</f>
        <v>24.354847644313111</v>
      </c>
    </row>
    <row r="4238" spans="1:18" x14ac:dyDescent="0.2">
      <c r="A4238" s="179" t="s">
        <v>175</v>
      </c>
      <c r="B4238" s="179" t="s">
        <v>675</v>
      </c>
      <c r="C4238" s="179" t="s">
        <v>249</v>
      </c>
      <c r="D4238" s="179" t="s">
        <v>184</v>
      </c>
      <c r="E4238" s="179" t="s">
        <v>790</v>
      </c>
      <c r="F4238" s="37">
        <v>576.18999999999994</v>
      </c>
      <c r="G4238" s="179">
        <v>5</v>
      </c>
      <c r="H4238" s="179">
        <v>5</v>
      </c>
      <c r="I4238" s="37">
        <f>Table1[[#This Row],[SumOfPaid]]*Table1[[#This Row],[Actuarial Factor 6/13/22]]</f>
        <v>1289.0265841536434</v>
      </c>
      <c r="J4238" s="33">
        <v>2.2371554246926251</v>
      </c>
      <c r="K4238" s="180" t="s">
        <v>253</v>
      </c>
      <c r="L4238" s="180" t="s">
        <v>805</v>
      </c>
      <c r="M4238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38" s="181" t="str">
        <f>IFERROR(IF(Table1[[#This Row],[Medicare Rate in CR]]&gt;0,"Y","N"),"N")</f>
        <v>Y</v>
      </c>
      <c r="O4238" s="40">
        <f>Table1[[#This Row],[Medicare Rate in CR]]*Table1[[#This Row],[SumOfUnits]]*Table1[[#This Row],[Actuarial Factor 6/13/22]]</f>
        <v>1220.3682841698269</v>
      </c>
      <c r="P423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1220.3682841698269</v>
      </c>
      <c r="Q4238" s="40">
        <f>Table1[[#This Row],[Trended Medicare Pricing for all RHCs]]-Table1[[#This Row],[SumOfSFY23 Estimated Payment 6/13/2022]]</f>
        <v>-68.658299983816505</v>
      </c>
      <c r="R4238" s="181">
        <f>Table1[[#This Row],[SumOfUnits]]*Table1[[#This Row],[Actuarial Factor 6/13/22]]</f>
        <v>11.185777123463126</v>
      </c>
    </row>
    <row r="4239" spans="1:18" x14ac:dyDescent="0.2">
      <c r="A4239" s="179" t="s">
        <v>175</v>
      </c>
      <c r="B4239" s="179" t="s">
        <v>675</v>
      </c>
      <c r="C4239" s="179" t="s">
        <v>249</v>
      </c>
      <c r="D4239" s="179" t="s">
        <v>184</v>
      </c>
      <c r="E4239" s="179" t="s">
        <v>789</v>
      </c>
      <c r="F4239" s="37">
        <v>3717.8</v>
      </c>
      <c r="G4239" s="179">
        <v>34</v>
      </c>
      <c r="H4239" s="179">
        <v>34</v>
      </c>
      <c r="I4239" s="37">
        <f>Table1[[#This Row],[SumOfPaid]]*Table1[[#This Row],[Actuarial Factor 6/13/22]]</f>
        <v>5769.9259286041042</v>
      </c>
      <c r="J4239" s="33">
        <v>1.551973190759079</v>
      </c>
      <c r="K4239" s="180" t="s">
        <v>253</v>
      </c>
      <c r="L4239" s="180" t="s">
        <v>805</v>
      </c>
      <c r="M4239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39" s="181" t="str">
        <f>IFERROR(IF(Table1[[#This Row],[Medicare Rate in CR]]&gt;0,"Y","N"),"N")</f>
        <v>Y</v>
      </c>
      <c r="O4239" s="40">
        <f>Table1[[#This Row],[Medicare Rate in CR]]*Table1[[#This Row],[SumOfUnits]]*Table1[[#This Row],[Actuarial Factor 6/13/22]]</f>
        <v>5756.8893538017273</v>
      </c>
      <c r="P423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5756.8893538017273</v>
      </c>
      <c r="Q4239" s="40">
        <f>Table1[[#This Row],[Trended Medicare Pricing for all RHCs]]-Table1[[#This Row],[SumOfSFY23 Estimated Payment 6/13/2022]]</f>
        <v>-13.03657480237689</v>
      </c>
      <c r="R4239" s="181">
        <f>Table1[[#This Row],[SumOfUnits]]*Table1[[#This Row],[Actuarial Factor 6/13/22]]</f>
        <v>52.767088485808685</v>
      </c>
    </row>
    <row r="4240" spans="1:18" x14ac:dyDescent="0.2">
      <c r="A4240" s="179" t="s">
        <v>175</v>
      </c>
      <c r="B4240" s="179" t="s">
        <v>675</v>
      </c>
      <c r="C4240" s="179" t="s">
        <v>249</v>
      </c>
      <c r="D4240" s="179" t="s">
        <v>184</v>
      </c>
      <c r="E4240" s="179" t="s">
        <v>791</v>
      </c>
      <c r="F4240" s="37">
        <v>6083.92</v>
      </c>
      <c r="G4240" s="179">
        <v>58</v>
      </c>
      <c r="H4240" s="179">
        <v>58</v>
      </c>
      <c r="I4240" s="37">
        <f>Table1[[#This Row],[SumOfPaid]]*Table1[[#This Row],[Actuarial Factor 6/13/22]]</f>
        <v>10078.442222114018</v>
      </c>
      <c r="J4240" s="33">
        <v>1.6565704713595868</v>
      </c>
      <c r="K4240" s="180" t="s">
        <v>253</v>
      </c>
      <c r="L4240" s="180" t="s">
        <v>805</v>
      </c>
      <c r="M4240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40" s="181" t="str">
        <f>IFERROR(IF(Table1[[#This Row],[Medicare Rate in CR]]&gt;0,"Y","N"),"N")</f>
        <v>Y</v>
      </c>
      <c r="O4240" s="40">
        <f>Table1[[#This Row],[Medicare Rate in CR]]*Table1[[#This Row],[SumOfUnits]]*Table1[[#This Row],[Actuarial Factor 6/13/22]]</f>
        <v>10482.446628669191</v>
      </c>
      <c r="P424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10482.446628669191</v>
      </c>
      <c r="Q4240" s="40">
        <f>Table1[[#This Row],[Trended Medicare Pricing for all RHCs]]-Table1[[#This Row],[SumOfSFY23 Estimated Payment 6/13/2022]]</f>
        <v>404.00440655517377</v>
      </c>
      <c r="R4240" s="181">
        <f>Table1[[#This Row],[SumOfUnits]]*Table1[[#This Row],[Actuarial Factor 6/13/22]]</f>
        <v>96.081087338856037</v>
      </c>
    </row>
    <row r="4241" spans="1:18" x14ac:dyDescent="0.2">
      <c r="A4241" s="179" t="s">
        <v>175</v>
      </c>
      <c r="B4241" s="179" t="s">
        <v>675</v>
      </c>
      <c r="C4241" s="179" t="s">
        <v>249</v>
      </c>
      <c r="D4241" s="179" t="s">
        <v>184</v>
      </c>
      <c r="E4241" s="179" t="s">
        <v>788</v>
      </c>
      <c r="F4241" s="37">
        <v>924.64</v>
      </c>
      <c r="G4241" s="179">
        <v>8</v>
      </c>
      <c r="H4241" s="179">
        <v>8</v>
      </c>
      <c r="I4241" s="37">
        <f>Table1[[#This Row],[SumOfPaid]]*Table1[[#This Row],[Actuarial Factor 6/13/22]]</f>
        <v>1862.521238569112</v>
      </c>
      <c r="J4241" s="33">
        <v>2.0143204258620782</v>
      </c>
      <c r="K4241" s="180" t="s">
        <v>253</v>
      </c>
      <c r="L4241" s="180" t="s">
        <v>805</v>
      </c>
      <c r="M4241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41" s="181" t="str">
        <f>IFERROR(IF(Table1[[#This Row],[Medicare Rate in CR]]&gt;0,"Y","N"),"N")</f>
        <v>Y</v>
      </c>
      <c r="O4241" s="40">
        <f>Table1[[#This Row],[Medicare Rate in CR]]*Table1[[#This Row],[SumOfUnits]]*Table1[[#This Row],[Actuarial Factor 6/13/22]]</f>
        <v>1758.0988676924217</v>
      </c>
      <c r="P424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1758.0988676924217</v>
      </c>
      <c r="Q4241" s="40">
        <f>Table1[[#This Row],[Trended Medicare Pricing for all RHCs]]-Table1[[#This Row],[SumOfSFY23 Estimated Payment 6/13/2022]]</f>
        <v>-104.42237087669037</v>
      </c>
      <c r="R4241" s="181">
        <f>Table1[[#This Row],[SumOfUnits]]*Table1[[#This Row],[Actuarial Factor 6/13/22]]</f>
        <v>16.114563406896625</v>
      </c>
    </row>
    <row r="4242" spans="1:18" x14ac:dyDescent="0.2">
      <c r="A4242" s="179" t="s">
        <v>175</v>
      </c>
      <c r="B4242" s="179" t="s">
        <v>675</v>
      </c>
      <c r="C4242" s="179" t="s">
        <v>249</v>
      </c>
      <c r="D4242" s="179" t="s">
        <v>184</v>
      </c>
      <c r="E4242" s="179" t="s">
        <v>787</v>
      </c>
      <c r="F4242" s="37">
        <v>4963.0999999999995</v>
      </c>
      <c r="G4242" s="179">
        <v>43</v>
      </c>
      <c r="H4242" s="179">
        <v>43</v>
      </c>
      <c r="I4242" s="37">
        <f>Table1[[#This Row],[SumOfPaid]]*Table1[[#This Row],[Actuarial Factor 6/13/22]]</f>
        <v>6202.0189313811461</v>
      </c>
      <c r="J4242" s="33">
        <v>1.2496260263506975</v>
      </c>
      <c r="K4242" s="180" t="s">
        <v>253</v>
      </c>
      <c r="L4242" s="180" t="s">
        <v>805</v>
      </c>
      <c r="M4242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42" s="181" t="str">
        <f>IFERROR(IF(Table1[[#This Row],[Medicare Rate in CR]]&gt;0,"Y","N"),"N")</f>
        <v>Y</v>
      </c>
      <c r="O4242" s="40">
        <f>Table1[[#This Row],[Medicare Rate in CR]]*Table1[[#This Row],[SumOfUnits]]*Table1[[#This Row],[Actuarial Factor 6/13/22]]</f>
        <v>5862.3705774190275</v>
      </c>
      <c r="P424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5862.3705774190275</v>
      </c>
      <c r="Q4242" s="40">
        <f>Table1[[#This Row],[Trended Medicare Pricing for all RHCs]]-Table1[[#This Row],[SumOfSFY23 Estimated Payment 6/13/2022]]</f>
        <v>-339.64835396211856</v>
      </c>
      <c r="R4242" s="181">
        <f>Table1[[#This Row],[SumOfUnits]]*Table1[[#This Row],[Actuarial Factor 6/13/22]]</f>
        <v>53.733919133079993</v>
      </c>
    </row>
    <row r="4243" spans="1:18" x14ac:dyDescent="0.2">
      <c r="A4243" s="179" t="s">
        <v>175</v>
      </c>
      <c r="B4243" s="179" t="s">
        <v>675</v>
      </c>
      <c r="C4243" s="179" t="s">
        <v>249</v>
      </c>
      <c r="D4243" s="179" t="s">
        <v>2</v>
      </c>
      <c r="E4243" s="179" t="s">
        <v>799</v>
      </c>
      <c r="F4243" s="37">
        <v>113.87</v>
      </c>
      <c r="G4243" s="179">
        <v>1</v>
      </c>
      <c r="H4243" s="179">
        <v>1</v>
      </c>
      <c r="I4243" s="37">
        <f>Table1[[#This Row],[SumOfPaid]]*Table1[[#This Row],[Actuarial Factor 6/13/22]]</f>
        <v>129.58357703495162</v>
      </c>
      <c r="J4243" s="33">
        <v>1.1379957586278353</v>
      </c>
      <c r="K4243" s="180" t="s">
        <v>253</v>
      </c>
      <c r="L4243" s="180" t="s">
        <v>805</v>
      </c>
      <c r="M4243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43" s="181" t="str">
        <f>IFERROR(IF(Table1[[#This Row],[Medicare Rate in CR]]&gt;0,"Y","N"),"N")</f>
        <v>Y</v>
      </c>
      <c r="O4243" s="40">
        <f>Table1[[#This Row],[Medicare Rate in CR]]*Table1[[#This Row],[SumOfUnits]]*Table1[[#This Row],[Actuarial Factor 6/13/22]]</f>
        <v>124.15533726629683</v>
      </c>
      <c r="P424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124.15533726629683</v>
      </c>
      <c r="Q4243" s="40">
        <f>Table1[[#This Row],[Trended Medicare Pricing for all RHCs]]-Table1[[#This Row],[SumOfSFY23 Estimated Payment 6/13/2022]]</f>
        <v>-5.428239768654791</v>
      </c>
      <c r="R4243" s="181">
        <f>Table1[[#This Row],[SumOfUnits]]*Table1[[#This Row],[Actuarial Factor 6/13/22]]</f>
        <v>1.1379957586278353</v>
      </c>
    </row>
    <row r="4244" spans="1:18" x14ac:dyDescent="0.2">
      <c r="A4244" s="179" t="s">
        <v>175</v>
      </c>
      <c r="B4244" s="179" t="s">
        <v>675</v>
      </c>
      <c r="C4244" s="179" t="s">
        <v>249</v>
      </c>
      <c r="D4244" s="179" t="s">
        <v>185</v>
      </c>
      <c r="E4244" s="179" t="s">
        <v>795</v>
      </c>
      <c r="F4244" s="37">
        <v>2070.1799999999998</v>
      </c>
      <c r="G4244" s="179">
        <v>18</v>
      </c>
      <c r="H4244" s="179">
        <v>18</v>
      </c>
      <c r="I4244" s="37">
        <f>Table1[[#This Row],[SumOfPaid]]*Table1[[#This Row],[Actuarial Factor 6/13/22]]</f>
        <v>2360.580936708307</v>
      </c>
      <c r="J4244" s="33">
        <v>1.1402781094920766</v>
      </c>
      <c r="K4244" s="180" t="s">
        <v>253</v>
      </c>
      <c r="L4244" s="180" t="s">
        <v>805</v>
      </c>
      <c r="M4244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44" s="181" t="str">
        <f>IFERROR(IF(Table1[[#This Row],[Medicare Rate in CR]]&gt;0,"Y","N"),"N")</f>
        <v>Y</v>
      </c>
      <c r="O4244" s="40">
        <f>Table1[[#This Row],[Medicare Rate in CR]]*Table1[[#This Row],[SumOfUnits]]*Table1[[#This Row],[Actuarial Factor 6/13/22]]</f>
        <v>2239.2781514205399</v>
      </c>
      <c r="P424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2239.2781514205399</v>
      </c>
      <c r="Q4244" s="40">
        <f>Table1[[#This Row],[Trended Medicare Pricing for all RHCs]]-Table1[[#This Row],[SumOfSFY23 Estimated Payment 6/13/2022]]</f>
        <v>-121.30278528776716</v>
      </c>
      <c r="R4244" s="181">
        <f>Table1[[#This Row],[SumOfUnits]]*Table1[[#This Row],[Actuarial Factor 6/13/22]]</f>
        <v>20.525005970857379</v>
      </c>
    </row>
    <row r="4245" spans="1:18" x14ac:dyDescent="0.2">
      <c r="A4245" s="179" t="s">
        <v>175</v>
      </c>
      <c r="B4245" s="179" t="s">
        <v>675</v>
      </c>
      <c r="C4245" s="179" t="s">
        <v>220</v>
      </c>
      <c r="D4245" s="179" t="s">
        <v>185</v>
      </c>
      <c r="E4245" s="179" t="s">
        <v>797</v>
      </c>
      <c r="F4245" s="37">
        <v>115.58</v>
      </c>
      <c r="G4245" s="179">
        <v>1</v>
      </c>
      <c r="H4245" s="179">
        <v>1</v>
      </c>
      <c r="I4245" s="37">
        <f>Table1[[#This Row],[SumOfPaid]]*Table1[[#This Row],[Actuarial Factor 6/13/22]]</f>
        <v>109.70586184218105</v>
      </c>
      <c r="J4245" s="33">
        <v>0.94917686314397864</v>
      </c>
      <c r="K4245" s="180" t="s">
        <v>253</v>
      </c>
      <c r="L4245" s="180" t="s">
        <v>805</v>
      </c>
      <c r="M4245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45" s="181" t="str">
        <f>IFERROR(IF(Table1[[#This Row],[Medicare Rate in CR]]&gt;0,"Y","N"),"N")</f>
        <v>Y</v>
      </c>
      <c r="O4245" s="40">
        <f>Table1[[#This Row],[Medicare Rate in CR]]*Table1[[#This Row],[SumOfUnits]]*Table1[[#This Row],[Actuarial Factor 6/13/22]]</f>
        <v>103.55519576900807</v>
      </c>
      <c r="P424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103.55519576900807</v>
      </c>
      <c r="Q4245" s="40">
        <f>Table1[[#This Row],[Trended Medicare Pricing for all RHCs]]-Table1[[#This Row],[SumOfSFY23 Estimated Payment 6/13/2022]]</f>
        <v>-6.1506660731729852</v>
      </c>
      <c r="R4245" s="181">
        <f>Table1[[#This Row],[SumOfUnits]]*Table1[[#This Row],[Actuarial Factor 6/13/22]]</f>
        <v>0.94917686314397864</v>
      </c>
    </row>
    <row r="4246" spans="1:18" x14ac:dyDescent="0.2">
      <c r="A4246" s="179" t="s">
        <v>175</v>
      </c>
      <c r="B4246" s="179" t="s">
        <v>675</v>
      </c>
      <c r="C4246" s="179" t="s">
        <v>192</v>
      </c>
      <c r="D4246" s="179" t="s">
        <v>184</v>
      </c>
      <c r="E4246" s="179" t="s">
        <v>786</v>
      </c>
      <c r="F4246" s="37">
        <v>113.87</v>
      </c>
      <c r="G4246" s="179">
        <v>1</v>
      </c>
      <c r="H4246" s="179">
        <v>1</v>
      </c>
      <c r="I4246" s="37">
        <f>Table1[[#This Row],[SumOfPaid]]*Table1[[#This Row],[Actuarial Factor 6/13/22]]</f>
        <v>149.21587119979284</v>
      </c>
      <c r="J4246" s="33">
        <v>1.3104054729058825</v>
      </c>
      <c r="K4246" s="180" t="s">
        <v>253</v>
      </c>
      <c r="L4246" s="180" t="s">
        <v>805</v>
      </c>
      <c r="M4246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46" s="181" t="str">
        <f>IFERROR(IF(Table1[[#This Row],[Medicare Rate in CR]]&gt;0,"Y","N"),"N")</f>
        <v>Y</v>
      </c>
      <c r="O4246" s="40">
        <f>Table1[[#This Row],[Medicare Rate in CR]]*Table1[[#This Row],[SumOfUnits]]*Table1[[#This Row],[Actuarial Factor 6/13/22]]</f>
        <v>142.96523709403178</v>
      </c>
      <c r="P424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142.96523709403178</v>
      </c>
      <c r="Q4246" s="40">
        <f>Table1[[#This Row],[Trended Medicare Pricing for all RHCs]]-Table1[[#This Row],[SumOfSFY23 Estimated Payment 6/13/2022]]</f>
        <v>-6.2506341057610655</v>
      </c>
      <c r="R4246" s="181">
        <f>Table1[[#This Row],[SumOfUnits]]*Table1[[#This Row],[Actuarial Factor 6/13/22]]</f>
        <v>1.3104054729058825</v>
      </c>
    </row>
    <row r="4247" spans="1:18" x14ac:dyDescent="0.2">
      <c r="A4247" s="179" t="s">
        <v>175</v>
      </c>
      <c r="B4247" s="179" t="s">
        <v>675</v>
      </c>
      <c r="C4247" s="179" t="s">
        <v>192</v>
      </c>
      <c r="D4247" s="179" t="s">
        <v>184</v>
      </c>
      <c r="E4247" s="179" t="s">
        <v>787</v>
      </c>
      <c r="F4247" s="37">
        <v>115.58</v>
      </c>
      <c r="G4247" s="179">
        <v>1</v>
      </c>
      <c r="H4247" s="179">
        <v>1</v>
      </c>
      <c r="I4247" s="37">
        <f>Table1[[#This Row],[SumOfPaid]]*Table1[[#This Row],[Actuarial Factor 6/13/22]]</f>
        <v>132.65049035107904</v>
      </c>
      <c r="J4247" s="33">
        <v>1.1476941542747798</v>
      </c>
      <c r="K4247" s="180" t="s">
        <v>253</v>
      </c>
      <c r="L4247" s="180" t="s">
        <v>805</v>
      </c>
      <c r="M4247" s="181">
        <f>IFERROR(INDEX(FreeStand_MedicareCRs!E:E,MATCH(Table1[[#This Row],[Medicare Number]],FreeStand_MedicareCRs!A:A,0)),INDEX(HospitalBased_Mdcr_Rates!G:G,MATCH(Table1[[#This Row],[Medicare Number]],HospitalBased_Mdcr_Rates!E:E,0)))</f>
        <v>109.1</v>
      </c>
      <c r="N4247" s="181" t="str">
        <f>IFERROR(IF(Table1[[#This Row],[Medicare Rate in CR]]&gt;0,"Y","N"),"N")</f>
        <v>Y</v>
      </c>
      <c r="O4247" s="40">
        <f>Table1[[#This Row],[Medicare Rate in CR]]*Table1[[#This Row],[SumOfUnits]]*Table1[[#This Row],[Actuarial Factor 6/13/22]]</f>
        <v>125.21343223137848</v>
      </c>
      <c r="P424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125.21343223137848</v>
      </c>
      <c r="Q4247" s="40">
        <f>Table1[[#This Row],[Trended Medicare Pricing for all RHCs]]-Table1[[#This Row],[SumOfSFY23 Estimated Payment 6/13/2022]]</f>
        <v>-7.4370581197005663</v>
      </c>
      <c r="R4247" s="181">
        <f>Table1[[#This Row],[SumOfUnits]]*Table1[[#This Row],[Actuarial Factor 6/13/22]]</f>
        <v>1.1476941542747798</v>
      </c>
    </row>
    <row r="4248" spans="1:18" x14ac:dyDescent="0.2">
      <c r="A4248" s="179" t="s">
        <v>176</v>
      </c>
      <c r="B4248" s="179" t="s">
        <v>830</v>
      </c>
      <c r="C4248" s="179" t="s">
        <v>421</v>
      </c>
      <c r="D4248" s="179" t="s">
        <v>184</v>
      </c>
      <c r="E4248" s="179" t="s">
        <v>786</v>
      </c>
      <c r="F4248" s="37">
        <v>235.76</v>
      </c>
      <c r="G4248" s="179">
        <v>1</v>
      </c>
      <c r="H4248" s="179">
        <v>1</v>
      </c>
      <c r="I4248" s="37">
        <f>Table1[[#This Row],[SumOfPaid]]*Table1[[#This Row],[Actuarial Factor 6/13/22]]</f>
        <v>333.05246898871047</v>
      </c>
      <c r="J4248" s="33">
        <v>1.412675894930058</v>
      </c>
      <c r="K4248" s="180" t="s">
        <v>343</v>
      </c>
      <c r="L4248" s="180" t="s">
        <v>805</v>
      </c>
      <c r="M4248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48" s="181" t="str">
        <f>IFERROR(IF(Table1[[#This Row],[Medicare Rate in CR]]&gt;0,"Y","N"),"N")</f>
        <v>Y</v>
      </c>
      <c r="O4248" s="40">
        <f>Table1[[#This Row],[Medicare Rate in CR]]*Table1[[#This Row],[SumOfUnits]]*Table1[[#This Row],[Actuarial Factor 6/13/22]]</f>
        <v>354.45450879690083</v>
      </c>
      <c r="P424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354.45450879690083</v>
      </c>
      <c r="Q4248" s="40">
        <f>Table1[[#This Row],[Trended Medicare Pricing for all RHCs]]-Table1[[#This Row],[SumOfSFY23 Estimated Payment 6/13/2022]]</f>
        <v>21.402039808190352</v>
      </c>
      <c r="R4248" s="181">
        <f>Table1[[#This Row],[SumOfUnits]]*Table1[[#This Row],[Actuarial Factor 6/13/22]]</f>
        <v>1.412675894930058</v>
      </c>
    </row>
    <row r="4249" spans="1:18" x14ac:dyDescent="0.2">
      <c r="A4249" s="179" t="s">
        <v>176</v>
      </c>
      <c r="B4249" s="179" t="s">
        <v>830</v>
      </c>
      <c r="C4249" s="179" t="s">
        <v>421</v>
      </c>
      <c r="D4249" s="179" t="s">
        <v>184</v>
      </c>
      <c r="E4249" s="179" t="s">
        <v>787</v>
      </c>
      <c r="F4249" s="37">
        <v>468.14</v>
      </c>
      <c r="G4249" s="179">
        <v>2</v>
      </c>
      <c r="H4249" s="179">
        <v>2</v>
      </c>
      <c r="I4249" s="37">
        <f>Table1[[#This Row],[SumOfPaid]]*Table1[[#This Row],[Actuarial Factor 6/13/22]]</f>
        <v>613.05030574158127</v>
      </c>
      <c r="J4249" s="33">
        <v>1.3095448065569728</v>
      </c>
      <c r="K4249" s="180" t="s">
        <v>343</v>
      </c>
      <c r="L4249" s="180" t="s">
        <v>805</v>
      </c>
      <c r="M4249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49" s="181" t="str">
        <f>IFERROR(IF(Table1[[#This Row],[Medicare Rate in CR]]&gt;0,"Y","N"),"N")</f>
        <v>Y</v>
      </c>
      <c r="O4249" s="40">
        <f>Table1[[#This Row],[Medicare Rate in CR]]*Table1[[#This Row],[SumOfUnits]]*Table1[[#This Row],[Actuarial Factor 6/13/22]]</f>
        <v>657.15577482642004</v>
      </c>
      <c r="P424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657.15577482642004</v>
      </c>
      <c r="Q4249" s="40">
        <f>Table1[[#This Row],[Trended Medicare Pricing for all RHCs]]-Table1[[#This Row],[SumOfSFY23 Estimated Payment 6/13/2022]]</f>
        <v>44.105469084838774</v>
      </c>
      <c r="R4249" s="181">
        <f>Table1[[#This Row],[SumOfUnits]]*Table1[[#This Row],[Actuarial Factor 6/13/22]]</f>
        <v>2.6190896131139456</v>
      </c>
    </row>
    <row r="4250" spans="1:18" x14ac:dyDescent="0.2">
      <c r="A4250" s="179" t="s">
        <v>176</v>
      </c>
      <c r="B4250" s="179" t="s">
        <v>830</v>
      </c>
      <c r="C4250" s="179" t="s">
        <v>421</v>
      </c>
      <c r="D4250" s="179" t="s">
        <v>185</v>
      </c>
      <c r="E4250" s="179" t="s">
        <v>795</v>
      </c>
      <c r="F4250" s="37">
        <v>697.14</v>
      </c>
      <c r="G4250" s="179">
        <v>3</v>
      </c>
      <c r="H4250" s="179">
        <v>3</v>
      </c>
      <c r="I4250" s="37">
        <f>Table1[[#This Row],[SumOfPaid]]*Table1[[#This Row],[Actuarial Factor 6/13/22]]</f>
        <v>806.81439568139899</v>
      </c>
      <c r="J4250" s="33">
        <v>1.1573204746269028</v>
      </c>
      <c r="K4250" s="180" t="s">
        <v>343</v>
      </c>
      <c r="L4250" s="180" t="s">
        <v>805</v>
      </c>
      <c r="M4250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50" s="181" t="str">
        <f>IFERROR(IF(Table1[[#This Row],[Medicare Rate in CR]]&gt;0,"Y","N"),"N")</f>
        <v>Y</v>
      </c>
      <c r="O4250" s="40">
        <f>Table1[[#This Row],[Medicare Rate in CR]]*Table1[[#This Row],[SumOfUnits]]*Table1[[#This Row],[Actuarial Factor 6/13/22]]</f>
        <v>871.14984086590857</v>
      </c>
      <c r="P425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871.14984086590857</v>
      </c>
      <c r="Q4250" s="40">
        <f>Table1[[#This Row],[Trended Medicare Pricing for all RHCs]]-Table1[[#This Row],[SumOfSFY23 Estimated Payment 6/13/2022]]</f>
        <v>64.335445184509581</v>
      </c>
      <c r="R4250" s="181">
        <f>Table1[[#This Row],[SumOfUnits]]*Table1[[#This Row],[Actuarial Factor 6/13/22]]</f>
        <v>3.4719614238807086</v>
      </c>
    </row>
    <row r="4251" spans="1:18" x14ac:dyDescent="0.2">
      <c r="A4251" s="179" t="s">
        <v>176</v>
      </c>
      <c r="B4251" s="179" t="s">
        <v>830</v>
      </c>
      <c r="C4251" s="179" t="s">
        <v>426</v>
      </c>
      <c r="D4251" s="179" t="s">
        <v>184</v>
      </c>
      <c r="E4251" s="179" t="s">
        <v>786</v>
      </c>
      <c r="F4251" s="37">
        <v>464.56</v>
      </c>
      <c r="G4251" s="179">
        <v>2</v>
      </c>
      <c r="H4251" s="179">
        <v>2</v>
      </c>
      <c r="I4251" s="37">
        <f>Table1[[#This Row],[SumOfPaid]]*Table1[[#This Row],[Actuarial Factor 6/13/22]]</f>
        <v>663.33858224247285</v>
      </c>
      <c r="J4251" s="33">
        <v>1.4278857031222509</v>
      </c>
      <c r="K4251" s="180" t="s">
        <v>343</v>
      </c>
      <c r="L4251" s="180" t="s">
        <v>805</v>
      </c>
      <c r="M4251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51" s="181" t="str">
        <f>IFERROR(IF(Table1[[#This Row],[Medicare Rate in CR]]&gt;0,"Y","N"),"N")</f>
        <v>Y</v>
      </c>
      <c r="O4251" s="40">
        <f>Table1[[#This Row],[Medicare Rate in CR]]*Table1[[#This Row],[SumOfUnits]]*Table1[[#This Row],[Actuarial Factor 6/13/22]]</f>
        <v>716.54160354080796</v>
      </c>
      <c r="P425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716.54160354080796</v>
      </c>
      <c r="Q4251" s="40">
        <f>Table1[[#This Row],[Trended Medicare Pricing for all RHCs]]-Table1[[#This Row],[SumOfSFY23 Estimated Payment 6/13/2022]]</f>
        <v>53.203021298335102</v>
      </c>
      <c r="R4251" s="181">
        <f>Table1[[#This Row],[SumOfUnits]]*Table1[[#This Row],[Actuarial Factor 6/13/22]]</f>
        <v>2.8557714062445019</v>
      </c>
    </row>
    <row r="4252" spans="1:18" x14ac:dyDescent="0.2">
      <c r="A4252" s="179" t="s">
        <v>176</v>
      </c>
      <c r="B4252" s="179" t="s">
        <v>830</v>
      </c>
      <c r="C4252" s="179" t="s">
        <v>426</v>
      </c>
      <c r="D4252" s="179" t="s">
        <v>184</v>
      </c>
      <c r="E4252" s="179" t="s">
        <v>789</v>
      </c>
      <c r="F4252" s="37">
        <v>232.28</v>
      </c>
      <c r="G4252" s="179">
        <v>1</v>
      </c>
      <c r="H4252" s="179">
        <v>1</v>
      </c>
      <c r="I4252" s="37">
        <f>Table1[[#This Row],[SumOfPaid]]*Table1[[#This Row],[Actuarial Factor 6/13/22]]</f>
        <v>352.37497383078369</v>
      </c>
      <c r="J4252" s="33">
        <v>1.5170267514671245</v>
      </c>
      <c r="K4252" s="180" t="s">
        <v>343</v>
      </c>
      <c r="L4252" s="180" t="s">
        <v>805</v>
      </c>
      <c r="M4252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52" s="181" t="str">
        <f>IFERROR(IF(Table1[[#This Row],[Medicare Rate in CR]]&gt;0,"Y","N"),"N")</f>
        <v>Y</v>
      </c>
      <c r="O4252" s="40">
        <f>Table1[[#This Row],[Medicare Rate in CR]]*Table1[[#This Row],[SumOfUnits]]*Table1[[#This Row],[Actuarial Factor 6/13/22]]</f>
        <v>380.63718221061623</v>
      </c>
      <c r="P425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380.63718221061623</v>
      </c>
      <c r="Q4252" s="40">
        <f>Table1[[#This Row],[Trended Medicare Pricing for all RHCs]]-Table1[[#This Row],[SumOfSFY23 Estimated Payment 6/13/2022]]</f>
        <v>28.262208379832543</v>
      </c>
      <c r="R4252" s="181">
        <f>Table1[[#This Row],[SumOfUnits]]*Table1[[#This Row],[Actuarial Factor 6/13/22]]</f>
        <v>1.5170267514671245</v>
      </c>
    </row>
    <row r="4253" spans="1:18" x14ac:dyDescent="0.2">
      <c r="A4253" s="179" t="s">
        <v>176</v>
      </c>
      <c r="B4253" s="179" t="s">
        <v>830</v>
      </c>
      <c r="C4253" s="179" t="s">
        <v>426</v>
      </c>
      <c r="D4253" s="179" t="s">
        <v>184</v>
      </c>
      <c r="E4253" s="179" t="s">
        <v>791</v>
      </c>
      <c r="F4253" s="37">
        <v>464.56</v>
      </c>
      <c r="G4253" s="179">
        <v>2</v>
      </c>
      <c r="H4253" s="179">
        <v>2</v>
      </c>
      <c r="I4253" s="37">
        <f>Table1[[#This Row],[SumOfPaid]]*Table1[[#This Row],[Actuarial Factor 6/13/22]]</f>
        <v>749.7709409702494</v>
      </c>
      <c r="J4253" s="33">
        <v>1.6139377926860887</v>
      </c>
      <c r="K4253" s="180" t="s">
        <v>343</v>
      </c>
      <c r="L4253" s="180" t="s">
        <v>805</v>
      </c>
      <c r="M4253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53" s="181" t="str">
        <f>IFERROR(IF(Table1[[#This Row],[Medicare Rate in CR]]&gt;0,"Y","N"),"N")</f>
        <v>Y</v>
      </c>
      <c r="O4253" s="40">
        <f>Table1[[#This Row],[Medicare Rate in CR]]*Table1[[#This Row],[SumOfUnits]]*Table1[[#This Row],[Actuarial Factor 6/13/22]]</f>
        <v>809.90626312573306</v>
      </c>
      <c r="P425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809.90626312573306</v>
      </c>
      <c r="Q4253" s="40">
        <f>Table1[[#This Row],[Trended Medicare Pricing for all RHCs]]-Table1[[#This Row],[SumOfSFY23 Estimated Payment 6/13/2022]]</f>
        <v>60.135322155483664</v>
      </c>
      <c r="R4253" s="181">
        <f>Table1[[#This Row],[SumOfUnits]]*Table1[[#This Row],[Actuarial Factor 6/13/22]]</f>
        <v>3.2278755853721774</v>
      </c>
    </row>
    <row r="4254" spans="1:18" x14ac:dyDescent="0.2">
      <c r="A4254" s="179" t="s">
        <v>176</v>
      </c>
      <c r="B4254" s="179" t="s">
        <v>830</v>
      </c>
      <c r="C4254" s="179" t="s">
        <v>426</v>
      </c>
      <c r="D4254" s="179" t="s">
        <v>184</v>
      </c>
      <c r="E4254" s="179" t="s">
        <v>787</v>
      </c>
      <c r="F4254" s="37">
        <v>232.28</v>
      </c>
      <c r="G4254" s="179">
        <v>1</v>
      </c>
      <c r="H4254" s="179">
        <v>1</v>
      </c>
      <c r="I4254" s="37">
        <f>Table1[[#This Row],[SumOfPaid]]*Table1[[#This Row],[Actuarial Factor 6/13/22]]</f>
        <v>301.36888587351132</v>
      </c>
      <c r="J4254" s="33">
        <v>1.2974379450383646</v>
      </c>
      <c r="K4254" s="180" t="s">
        <v>343</v>
      </c>
      <c r="L4254" s="180" t="s">
        <v>805</v>
      </c>
      <c r="M4254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54" s="181" t="str">
        <f>IFERROR(IF(Table1[[#This Row],[Medicare Rate in CR]]&gt;0,"Y","N"),"N")</f>
        <v>Y</v>
      </c>
      <c r="O4254" s="40">
        <f>Table1[[#This Row],[Medicare Rate in CR]]*Table1[[#This Row],[SumOfUnits]]*Table1[[#This Row],[Actuarial Factor 6/13/22]]</f>
        <v>325.54015478957604</v>
      </c>
      <c r="P425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325.54015478957604</v>
      </c>
      <c r="Q4254" s="40">
        <f>Table1[[#This Row],[Trended Medicare Pricing for all RHCs]]-Table1[[#This Row],[SumOfSFY23 Estimated Payment 6/13/2022]]</f>
        <v>24.171268916064719</v>
      </c>
      <c r="R4254" s="181">
        <f>Table1[[#This Row],[SumOfUnits]]*Table1[[#This Row],[Actuarial Factor 6/13/22]]</f>
        <v>1.2974379450383646</v>
      </c>
    </row>
    <row r="4255" spans="1:18" x14ac:dyDescent="0.2">
      <c r="A4255" s="179" t="s">
        <v>176</v>
      </c>
      <c r="B4255" s="179" t="s">
        <v>830</v>
      </c>
      <c r="C4255" s="179" t="s">
        <v>426</v>
      </c>
      <c r="D4255" s="179" t="s">
        <v>185</v>
      </c>
      <c r="E4255" s="179" t="s">
        <v>795</v>
      </c>
      <c r="F4255" s="37">
        <v>3498.92</v>
      </c>
      <c r="G4255" s="179">
        <v>15</v>
      </c>
      <c r="H4255" s="179">
        <v>15</v>
      </c>
      <c r="I4255" s="37">
        <f>Table1[[#This Row],[SumOfPaid]]*Table1[[#This Row],[Actuarial Factor 6/13/22]]</f>
        <v>3901.0902756118221</v>
      </c>
      <c r="J4255" s="33">
        <v>1.1149412606209408</v>
      </c>
      <c r="K4255" s="180" t="s">
        <v>343</v>
      </c>
      <c r="L4255" s="180" t="s">
        <v>805</v>
      </c>
      <c r="M4255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55" s="181" t="str">
        <f>IFERROR(IF(Table1[[#This Row],[Medicare Rate in CR]]&gt;0,"Y","N"),"N")</f>
        <v>Y</v>
      </c>
      <c r="O4255" s="40">
        <f>Table1[[#This Row],[Medicare Rate in CR]]*Table1[[#This Row],[SumOfUnits]]*Table1[[#This Row],[Actuarial Factor 6/13/22]]</f>
        <v>4196.2486755360042</v>
      </c>
      <c r="P425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4196.2486755360042</v>
      </c>
      <c r="Q4255" s="40">
        <f>Table1[[#This Row],[Trended Medicare Pricing for all RHCs]]-Table1[[#This Row],[SumOfSFY23 Estimated Payment 6/13/2022]]</f>
        <v>295.15839992418205</v>
      </c>
      <c r="R4255" s="181">
        <f>Table1[[#This Row],[SumOfUnits]]*Table1[[#This Row],[Actuarial Factor 6/13/22]]</f>
        <v>16.724118909314111</v>
      </c>
    </row>
    <row r="4256" spans="1:18" x14ac:dyDescent="0.2">
      <c r="A4256" s="179" t="s">
        <v>176</v>
      </c>
      <c r="B4256" s="179" t="s">
        <v>830</v>
      </c>
      <c r="C4256" s="179" t="s">
        <v>413</v>
      </c>
      <c r="D4256" s="179" t="s">
        <v>184</v>
      </c>
      <c r="E4256" s="179" t="s">
        <v>786</v>
      </c>
      <c r="F4256" s="37">
        <v>235.76</v>
      </c>
      <c r="G4256" s="179">
        <v>1</v>
      </c>
      <c r="H4256" s="179">
        <v>1</v>
      </c>
      <c r="I4256" s="37">
        <f>Table1[[#This Row],[SumOfPaid]]*Table1[[#This Row],[Actuarial Factor 6/13/22]]</f>
        <v>335.10877086833426</v>
      </c>
      <c r="J4256" s="33">
        <v>1.4213979083319235</v>
      </c>
      <c r="K4256" s="180" t="s">
        <v>343</v>
      </c>
      <c r="L4256" s="180" t="s">
        <v>805</v>
      </c>
      <c r="M4256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56" s="181" t="str">
        <f>IFERROR(IF(Table1[[#This Row],[Medicare Rate in CR]]&gt;0,"Y","N"),"N")</f>
        <v>Y</v>
      </c>
      <c r="O4256" s="40">
        <f>Table1[[#This Row],[Medicare Rate in CR]]*Table1[[#This Row],[SumOfUnits]]*Table1[[#This Row],[Actuarial Factor 6/13/22]]</f>
        <v>356.64294917956289</v>
      </c>
      <c r="P425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356.64294917956289</v>
      </c>
      <c r="Q4256" s="40">
        <f>Table1[[#This Row],[Trended Medicare Pricing for all RHCs]]-Table1[[#This Row],[SumOfSFY23 Estimated Payment 6/13/2022]]</f>
        <v>21.534178311228629</v>
      </c>
      <c r="R4256" s="181">
        <f>Table1[[#This Row],[SumOfUnits]]*Table1[[#This Row],[Actuarial Factor 6/13/22]]</f>
        <v>1.4213979083319235</v>
      </c>
    </row>
    <row r="4257" spans="1:18" x14ac:dyDescent="0.2">
      <c r="A4257" s="179" t="s">
        <v>176</v>
      </c>
      <c r="B4257" s="179" t="s">
        <v>830</v>
      </c>
      <c r="C4257" s="179" t="s">
        <v>413</v>
      </c>
      <c r="D4257" s="179" t="s">
        <v>184</v>
      </c>
      <c r="E4257" s="179" t="s">
        <v>791</v>
      </c>
      <c r="F4257" s="37">
        <v>1168.3600000000001</v>
      </c>
      <c r="G4257" s="179">
        <v>5</v>
      </c>
      <c r="H4257" s="179">
        <v>5</v>
      </c>
      <c r="I4257" s="37">
        <f>Table1[[#This Row],[SumOfPaid]]*Table1[[#This Row],[Actuarial Factor 6/13/22]]</f>
        <v>1991.2587035016295</v>
      </c>
      <c r="J4257" s="33">
        <v>1.7043194764470107</v>
      </c>
      <c r="K4257" s="180" t="s">
        <v>343</v>
      </c>
      <c r="L4257" s="180" t="s">
        <v>805</v>
      </c>
      <c r="M4257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57" s="181" t="str">
        <f>IFERROR(IF(Table1[[#This Row],[Medicare Rate in CR]]&gt;0,"Y","N"),"N")</f>
        <v>Y</v>
      </c>
      <c r="O4257" s="40">
        <f>Table1[[#This Row],[Medicare Rate in CR]]*Table1[[#This Row],[SumOfUnits]]*Table1[[#This Row],[Actuarial Factor 6/13/22]]</f>
        <v>2138.1539991765972</v>
      </c>
      <c r="P425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2138.1539991765972</v>
      </c>
      <c r="Q4257" s="40">
        <f>Table1[[#This Row],[Trended Medicare Pricing for all RHCs]]-Table1[[#This Row],[SumOfSFY23 Estimated Payment 6/13/2022]]</f>
        <v>146.89529567496766</v>
      </c>
      <c r="R4257" s="181">
        <f>Table1[[#This Row],[SumOfUnits]]*Table1[[#This Row],[Actuarial Factor 6/13/22]]</f>
        <v>8.5215973822350541</v>
      </c>
    </row>
    <row r="4258" spans="1:18" x14ac:dyDescent="0.2">
      <c r="A4258" s="179" t="s">
        <v>176</v>
      </c>
      <c r="B4258" s="179" t="s">
        <v>830</v>
      </c>
      <c r="C4258" s="179" t="s">
        <v>413</v>
      </c>
      <c r="D4258" s="179" t="s">
        <v>184</v>
      </c>
      <c r="E4258" s="179" t="s">
        <v>787</v>
      </c>
      <c r="F4258" s="37">
        <v>1175.32</v>
      </c>
      <c r="G4258" s="179">
        <v>5</v>
      </c>
      <c r="H4258" s="179">
        <v>5</v>
      </c>
      <c r="I4258" s="37">
        <f>Table1[[#This Row],[SumOfPaid]]*Table1[[#This Row],[Actuarial Factor 6/13/22]]</f>
        <v>1489.858805255627</v>
      </c>
      <c r="J4258" s="33">
        <v>1.2676197165500689</v>
      </c>
      <c r="K4258" s="180" t="s">
        <v>343</v>
      </c>
      <c r="L4258" s="180" t="s">
        <v>805</v>
      </c>
      <c r="M4258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58" s="181" t="str">
        <f>IFERROR(IF(Table1[[#This Row],[Medicare Rate in CR]]&gt;0,"Y","N"),"N")</f>
        <v>Y</v>
      </c>
      <c r="O4258" s="40">
        <f>Table1[[#This Row],[Medicare Rate in CR]]*Table1[[#This Row],[SumOfUnits]]*Table1[[#This Row],[Actuarial Factor 6/13/22]]</f>
        <v>1590.2923153978888</v>
      </c>
      <c r="P425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1590.2923153978888</v>
      </c>
      <c r="Q4258" s="40">
        <f>Table1[[#This Row],[Trended Medicare Pricing for all RHCs]]-Table1[[#This Row],[SumOfSFY23 Estimated Payment 6/13/2022]]</f>
        <v>100.43351014226187</v>
      </c>
      <c r="R4258" s="181">
        <f>Table1[[#This Row],[SumOfUnits]]*Table1[[#This Row],[Actuarial Factor 6/13/22]]</f>
        <v>6.3380985827503444</v>
      </c>
    </row>
    <row r="4259" spans="1:18" x14ac:dyDescent="0.2">
      <c r="A4259" s="179" t="s">
        <v>176</v>
      </c>
      <c r="B4259" s="179" t="s">
        <v>830</v>
      </c>
      <c r="C4259" s="179" t="s">
        <v>413</v>
      </c>
      <c r="D4259" s="179" t="s">
        <v>185</v>
      </c>
      <c r="E4259" s="179" t="s">
        <v>795</v>
      </c>
      <c r="F4259" s="37">
        <v>471.52</v>
      </c>
      <c r="G4259" s="179">
        <v>2</v>
      </c>
      <c r="H4259" s="179">
        <v>2</v>
      </c>
      <c r="I4259" s="37">
        <f>Table1[[#This Row],[SumOfPaid]]*Table1[[#This Row],[Actuarial Factor 6/13/22]]</f>
        <v>569.97624761497957</v>
      </c>
      <c r="J4259" s="33">
        <v>1.2088060901233872</v>
      </c>
      <c r="K4259" s="180" t="s">
        <v>343</v>
      </c>
      <c r="L4259" s="180" t="s">
        <v>805</v>
      </c>
      <c r="M4259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59" s="181" t="str">
        <f>IFERROR(IF(Table1[[#This Row],[Medicare Rate in CR]]&gt;0,"Y","N"),"N")</f>
        <v>Y</v>
      </c>
      <c r="O4259" s="40">
        <f>Table1[[#This Row],[Medicare Rate in CR]]*Table1[[#This Row],[SumOfUnits]]*Table1[[#This Row],[Actuarial Factor 6/13/22]]</f>
        <v>606.60307214571822</v>
      </c>
      <c r="P425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606.60307214571822</v>
      </c>
      <c r="Q4259" s="40">
        <f>Table1[[#This Row],[Trended Medicare Pricing for all RHCs]]-Table1[[#This Row],[SumOfSFY23 Estimated Payment 6/13/2022]]</f>
        <v>36.626824530738645</v>
      </c>
      <c r="R4259" s="181">
        <f>Table1[[#This Row],[SumOfUnits]]*Table1[[#This Row],[Actuarial Factor 6/13/22]]</f>
        <v>2.4176121802467745</v>
      </c>
    </row>
    <row r="4260" spans="1:18" x14ac:dyDescent="0.2">
      <c r="A4260" s="179" t="s">
        <v>176</v>
      </c>
      <c r="B4260" s="179" t="s">
        <v>830</v>
      </c>
      <c r="C4260" s="179" t="s">
        <v>424</v>
      </c>
      <c r="D4260" s="179" t="s">
        <v>184</v>
      </c>
      <c r="E4260" s="179" t="s">
        <v>786</v>
      </c>
      <c r="F4260" s="37">
        <v>90.62</v>
      </c>
      <c r="G4260" s="179">
        <v>1</v>
      </c>
      <c r="H4260" s="179">
        <v>1</v>
      </c>
      <c r="I4260" s="37">
        <f>Table1[[#This Row],[SumOfPaid]]*Table1[[#This Row],[Actuarial Factor 6/13/22]]</f>
        <v>128.46004105847771</v>
      </c>
      <c r="J4260" s="33">
        <v>1.4175683188973485</v>
      </c>
      <c r="K4260" s="180" t="s">
        <v>343</v>
      </c>
      <c r="L4260" s="180" t="s">
        <v>805</v>
      </c>
      <c r="M4260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60" s="181" t="str">
        <f>IFERROR(IF(Table1[[#This Row],[Medicare Rate in CR]]&gt;0,"Y","N"),"N")</f>
        <v>Y</v>
      </c>
      <c r="O4260" s="40">
        <f>Table1[[#This Row],[Medicare Rate in CR]]*Table1[[#This Row],[SumOfUnits]]*Table1[[#This Row],[Actuarial Factor 6/13/22]]</f>
        <v>355.6820668945337</v>
      </c>
      <c r="P426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355.6820668945337</v>
      </c>
      <c r="Q4260" s="40">
        <f>Table1[[#This Row],[Trended Medicare Pricing for all RHCs]]-Table1[[#This Row],[SumOfSFY23 Estimated Payment 6/13/2022]]</f>
        <v>227.22202583605599</v>
      </c>
      <c r="R4260" s="181">
        <f>Table1[[#This Row],[SumOfUnits]]*Table1[[#This Row],[Actuarial Factor 6/13/22]]</f>
        <v>1.4175683188973485</v>
      </c>
    </row>
    <row r="4261" spans="1:18" x14ac:dyDescent="0.2">
      <c r="A4261" s="179" t="s">
        <v>176</v>
      </c>
      <c r="B4261" s="179" t="s">
        <v>830</v>
      </c>
      <c r="C4261" s="179" t="s">
        <v>424</v>
      </c>
      <c r="D4261" s="179" t="s">
        <v>184</v>
      </c>
      <c r="E4261" s="179" t="s">
        <v>788</v>
      </c>
      <c r="F4261" s="37">
        <v>232.28</v>
      </c>
      <c r="G4261" s="179">
        <v>1</v>
      </c>
      <c r="H4261" s="179">
        <v>1</v>
      </c>
      <c r="I4261" s="37">
        <f>Table1[[#This Row],[SumOfPaid]]*Table1[[#This Row],[Actuarial Factor 6/13/22]]</f>
        <v>458.57828330519527</v>
      </c>
      <c r="J4261" s="33">
        <v>1.9742478186033894</v>
      </c>
      <c r="K4261" s="180" t="s">
        <v>343</v>
      </c>
      <c r="L4261" s="180" t="s">
        <v>805</v>
      </c>
      <c r="M4261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61" s="181" t="str">
        <f>IFERROR(IF(Table1[[#This Row],[Medicare Rate in CR]]&gt;0,"Y","N"),"N")</f>
        <v>Y</v>
      </c>
      <c r="O4261" s="40">
        <f>Table1[[#This Row],[Medicare Rate in CR]]*Table1[[#This Row],[SumOfUnits]]*Table1[[#This Row],[Actuarial Factor 6/13/22]]</f>
        <v>495.35852016577644</v>
      </c>
      <c r="P426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495.35852016577644</v>
      </c>
      <c r="Q4261" s="40">
        <f>Table1[[#This Row],[Trended Medicare Pricing for all RHCs]]-Table1[[#This Row],[SumOfSFY23 Estimated Payment 6/13/2022]]</f>
        <v>36.780236860581169</v>
      </c>
      <c r="R4261" s="181">
        <f>Table1[[#This Row],[SumOfUnits]]*Table1[[#This Row],[Actuarial Factor 6/13/22]]</f>
        <v>1.9742478186033894</v>
      </c>
    </row>
    <row r="4262" spans="1:18" x14ac:dyDescent="0.2">
      <c r="A4262" s="179" t="s">
        <v>176</v>
      </c>
      <c r="B4262" s="179" t="s">
        <v>830</v>
      </c>
      <c r="C4262" s="179" t="s">
        <v>381</v>
      </c>
      <c r="D4262" s="179" t="s">
        <v>184</v>
      </c>
      <c r="E4262" s="179" t="s">
        <v>786</v>
      </c>
      <c r="F4262" s="37">
        <v>1161.9000000000001</v>
      </c>
      <c r="G4262" s="179">
        <v>5</v>
      </c>
      <c r="H4262" s="179">
        <v>5</v>
      </c>
      <c r="I4262" s="37">
        <f>Table1[[#This Row],[SumOfPaid]]*Table1[[#This Row],[Actuarial Factor 6/13/22]]</f>
        <v>1577.8972279707418</v>
      </c>
      <c r="J4262" s="33">
        <v>1.3580318684660828</v>
      </c>
      <c r="K4262" s="180" t="s">
        <v>343</v>
      </c>
      <c r="L4262" s="180" t="s">
        <v>805</v>
      </c>
      <c r="M4262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62" s="181" t="str">
        <f>IFERROR(IF(Table1[[#This Row],[Medicare Rate in CR]]&gt;0,"Y","N"),"N")</f>
        <v>Y</v>
      </c>
      <c r="O4262" s="40">
        <f>Table1[[#This Row],[Medicare Rate in CR]]*Table1[[#This Row],[SumOfUnits]]*Table1[[#This Row],[Actuarial Factor 6/13/22]]</f>
        <v>1703.7188805841242</v>
      </c>
      <c r="P426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1703.7188805841242</v>
      </c>
      <c r="Q4262" s="40">
        <f>Table1[[#This Row],[Trended Medicare Pricing for all RHCs]]-Table1[[#This Row],[SumOfSFY23 Estimated Payment 6/13/2022]]</f>
        <v>125.82165261338241</v>
      </c>
      <c r="R4262" s="181">
        <f>Table1[[#This Row],[SumOfUnits]]*Table1[[#This Row],[Actuarial Factor 6/13/22]]</f>
        <v>6.7901593423304138</v>
      </c>
    </row>
    <row r="4263" spans="1:18" x14ac:dyDescent="0.2">
      <c r="A4263" s="179" t="s">
        <v>176</v>
      </c>
      <c r="B4263" s="179" t="s">
        <v>830</v>
      </c>
      <c r="C4263" s="179" t="s">
        <v>364</v>
      </c>
      <c r="D4263" s="179" t="s">
        <v>184</v>
      </c>
      <c r="E4263" s="179" t="s">
        <v>792</v>
      </c>
      <c r="F4263" s="37">
        <v>10094.540000000001</v>
      </c>
      <c r="G4263" s="179">
        <v>44</v>
      </c>
      <c r="H4263" s="179">
        <v>44</v>
      </c>
      <c r="I4263" s="37">
        <f>Table1[[#This Row],[SumOfPaid]]*Table1[[#This Row],[Actuarial Factor 6/13/22]]</f>
        <v>14717.908676070232</v>
      </c>
      <c r="J4263" s="33">
        <v>1.4580068706518803</v>
      </c>
      <c r="K4263" s="180" t="s">
        <v>343</v>
      </c>
      <c r="L4263" s="180" t="s">
        <v>805</v>
      </c>
      <c r="M4263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63" s="181" t="str">
        <f>IFERROR(IF(Table1[[#This Row],[Medicare Rate in CR]]&gt;0,"Y","N"),"N")</f>
        <v>Y</v>
      </c>
      <c r="O4263" s="40">
        <f>Table1[[#This Row],[Medicare Rate in CR]]*Table1[[#This Row],[SumOfUnits]]*Table1[[#This Row],[Actuarial Factor 6/13/22]]</f>
        <v>16096.454172271582</v>
      </c>
      <c r="P426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16096.454172271582</v>
      </c>
      <c r="Q4263" s="40">
        <f>Table1[[#This Row],[Trended Medicare Pricing for all RHCs]]-Table1[[#This Row],[SumOfSFY23 Estimated Payment 6/13/2022]]</f>
        <v>1378.54549620135</v>
      </c>
      <c r="R4263" s="181">
        <f>Table1[[#This Row],[SumOfUnits]]*Table1[[#This Row],[Actuarial Factor 6/13/22]]</f>
        <v>64.152302308682735</v>
      </c>
    </row>
    <row r="4264" spans="1:18" x14ac:dyDescent="0.2">
      <c r="A4264" s="179" t="s">
        <v>176</v>
      </c>
      <c r="B4264" s="179" t="s">
        <v>830</v>
      </c>
      <c r="C4264" s="179" t="s">
        <v>364</v>
      </c>
      <c r="D4264" s="179" t="s">
        <v>184</v>
      </c>
      <c r="E4264" s="179" t="s">
        <v>786</v>
      </c>
      <c r="F4264" s="37">
        <v>284630.71999999991</v>
      </c>
      <c r="G4264" s="179">
        <v>1219</v>
      </c>
      <c r="H4264" s="179">
        <v>1219</v>
      </c>
      <c r="I4264" s="37">
        <f>Table1[[#This Row],[SumOfPaid]]*Table1[[#This Row],[Actuarial Factor 6/13/22]]</f>
        <v>402375.79109711695</v>
      </c>
      <c r="J4264" s="33">
        <v>1.4136766091064137</v>
      </c>
      <c r="K4264" s="180" t="s">
        <v>343</v>
      </c>
      <c r="L4264" s="180" t="s">
        <v>805</v>
      </c>
      <c r="M4264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64" s="181" t="str">
        <f>IFERROR(IF(Table1[[#This Row],[Medicare Rate in CR]]&gt;0,"Y","N"),"N")</f>
        <v>Y</v>
      </c>
      <c r="O4264" s="40">
        <f>Table1[[#This Row],[Medicare Rate in CR]]*Table1[[#This Row],[SumOfUnits]]*Table1[[#This Row],[Actuarial Factor 6/13/22]]</f>
        <v>432386.12395089521</v>
      </c>
      <c r="P426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432386.12395089521</v>
      </c>
      <c r="Q4264" s="40">
        <f>Table1[[#This Row],[Trended Medicare Pricing for all RHCs]]-Table1[[#This Row],[SumOfSFY23 Estimated Payment 6/13/2022]]</f>
        <v>30010.332853778265</v>
      </c>
      <c r="R4264" s="181">
        <f>Table1[[#This Row],[SumOfUnits]]*Table1[[#This Row],[Actuarial Factor 6/13/22]]</f>
        <v>1723.2717865007182</v>
      </c>
    </row>
    <row r="4265" spans="1:18" x14ac:dyDescent="0.2">
      <c r="A4265" s="179" t="s">
        <v>176</v>
      </c>
      <c r="B4265" s="179" t="s">
        <v>830</v>
      </c>
      <c r="C4265" s="179" t="s">
        <v>364</v>
      </c>
      <c r="D4265" s="179" t="s">
        <v>184</v>
      </c>
      <c r="E4265" s="179" t="s">
        <v>790</v>
      </c>
      <c r="F4265" s="37">
        <v>83966.89</v>
      </c>
      <c r="G4265" s="179">
        <v>362</v>
      </c>
      <c r="H4265" s="179">
        <v>362</v>
      </c>
      <c r="I4265" s="37">
        <f>Table1[[#This Row],[SumOfPaid]]*Table1[[#This Row],[Actuarial Factor 6/13/22]]</f>
        <v>175356.2793747033</v>
      </c>
      <c r="J4265" s="33">
        <v>2.0883979313120125</v>
      </c>
      <c r="K4265" s="180" t="s">
        <v>343</v>
      </c>
      <c r="L4265" s="180" t="s">
        <v>805</v>
      </c>
      <c r="M4265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65" s="181" t="str">
        <f>IFERROR(IF(Table1[[#This Row],[Medicare Rate in CR]]&gt;0,"Y","N"),"N")</f>
        <v>Y</v>
      </c>
      <c r="O4265" s="40">
        <f>Table1[[#This Row],[Medicare Rate in CR]]*Table1[[#This Row],[SumOfUnits]]*Table1[[#This Row],[Actuarial Factor 6/13/22]]</f>
        <v>189687.97283026992</v>
      </c>
      <c r="P426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189687.97283026992</v>
      </c>
      <c r="Q4265" s="40">
        <f>Table1[[#This Row],[Trended Medicare Pricing for all RHCs]]-Table1[[#This Row],[SumOfSFY23 Estimated Payment 6/13/2022]]</f>
        <v>14331.693455566623</v>
      </c>
      <c r="R4265" s="181">
        <f>Table1[[#This Row],[SumOfUnits]]*Table1[[#This Row],[Actuarial Factor 6/13/22]]</f>
        <v>756.00005113494854</v>
      </c>
    </row>
    <row r="4266" spans="1:18" x14ac:dyDescent="0.2">
      <c r="A4266" s="179" t="s">
        <v>176</v>
      </c>
      <c r="B4266" s="179" t="s">
        <v>830</v>
      </c>
      <c r="C4266" s="179" t="s">
        <v>364</v>
      </c>
      <c r="D4266" s="179" t="s">
        <v>184</v>
      </c>
      <c r="E4266" s="179" t="s">
        <v>793</v>
      </c>
      <c r="F4266" s="37">
        <v>1862.02</v>
      </c>
      <c r="G4266" s="179">
        <v>8</v>
      </c>
      <c r="H4266" s="179">
        <v>8</v>
      </c>
      <c r="I4266" s="37">
        <f>Table1[[#This Row],[SumOfPaid]]*Table1[[#This Row],[Actuarial Factor 6/13/22]]</f>
        <v>3888.6387160615932</v>
      </c>
      <c r="J4266" s="33">
        <v>2.0883979313120125</v>
      </c>
      <c r="K4266" s="180" t="s">
        <v>343</v>
      </c>
      <c r="L4266" s="180" t="s">
        <v>805</v>
      </c>
      <c r="M4266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66" s="181" t="str">
        <f>IFERROR(IF(Table1[[#This Row],[Medicare Rate in CR]]&gt;0,"Y","N"),"N")</f>
        <v>Y</v>
      </c>
      <c r="O4266" s="40">
        <f>Table1[[#This Row],[Medicare Rate in CR]]*Table1[[#This Row],[SumOfUnits]]*Table1[[#This Row],[Actuarial Factor 6/13/22]]</f>
        <v>4191.9993995639761</v>
      </c>
      <c r="P426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4191.9993995639761</v>
      </c>
      <c r="Q4266" s="40">
        <f>Table1[[#This Row],[Trended Medicare Pricing for all RHCs]]-Table1[[#This Row],[SumOfSFY23 Estimated Payment 6/13/2022]]</f>
        <v>303.36068350238293</v>
      </c>
      <c r="R4266" s="181">
        <f>Table1[[#This Row],[SumOfUnits]]*Table1[[#This Row],[Actuarial Factor 6/13/22]]</f>
        <v>16.7071834504961</v>
      </c>
    </row>
    <row r="4267" spans="1:18" x14ac:dyDescent="0.2">
      <c r="A4267" s="179" t="s">
        <v>176</v>
      </c>
      <c r="B4267" s="179" t="s">
        <v>830</v>
      </c>
      <c r="C4267" s="179" t="s">
        <v>364</v>
      </c>
      <c r="D4267" s="179" t="s">
        <v>184</v>
      </c>
      <c r="E4267" s="179" t="s">
        <v>789</v>
      </c>
      <c r="F4267" s="37">
        <v>191381.05999999988</v>
      </c>
      <c r="G4267" s="179">
        <v>825</v>
      </c>
      <c r="H4267" s="179">
        <v>825</v>
      </c>
      <c r="I4267" s="37">
        <f>Table1[[#This Row],[SumOfPaid]]*Table1[[#This Row],[Actuarial Factor 6/13/22]]</f>
        <v>280720.07797593076</v>
      </c>
      <c r="J4267" s="33">
        <v>1.4668122225675357</v>
      </c>
      <c r="K4267" s="180" t="s">
        <v>343</v>
      </c>
      <c r="L4267" s="180" t="s">
        <v>805</v>
      </c>
      <c r="M4267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67" s="181" t="str">
        <f>IFERROR(IF(Table1[[#This Row],[Medicare Rate in CR]]&gt;0,"Y","N"),"N")</f>
        <v>Y</v>
      </c>
      <c r="O4267" s="40">
        <f>Table1[[#This Row],[Medicare Rate in CR]]*Table1[[#This Row],[SumOfUnits]]*Table1[[#This Row],[Actuarial Factor 6/13/22]]</f>
        <v>303631.23018064682</v>
      </c>
      <c r="P426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303631.23018064682</v>
      </c>
      <c r="Q4267" s="40">
        <f>Table1[[#This Row],[Trended Medicare Pricing for all RHCs]]-Table1[[#This Row],[SumOfSFY23 Estimated Payment 6/13/2022]]</f>
        <v>22911.152204716054</v>
      </c>
      <c r="R4267" s="181">
        <f>Table1[[#This Row],[SumOfUnits]]*Table1[[#This Row],[Actuarial Factor 6/13/22]]</f>
        <v>1210.120083618217</v>
      </c>
    </row>
    <row r="4268" spans="1:18" x14ac:dyDescent="0.2">
      <c r="A4268" s="179" t="s">
        <v>176</v>
      </c>
      <c r="B4268" s="179" t="s">
        <v>830</v>
      </c>
      <c r="C4268" s="179" t="s">
        <v>364</v>
      </c>
      <c r="D4268" s="179" t="s">
        <v>184</v>
      </c>
      <c r="E4268" s="179" t="s">
        <v>791</v>
      </c>
      <c r="F4268" s="37">
        <v>381893.51999999979</v>
      </c>
      <c r="G4268" s="179">
        <v>1645</v>
      </c>
      <c r="H4268" s="179">
        <v>1645</v>
      </c>
      <c r="I4268" s="37">
        <f>Table1[[#This Row],[SumOfPaid]]*Table1[[#This Row],[Actuarial Factor 6/13/22]]</f>
        <v>589665.06338749861</v>
      </c>
      <c r="J4268" s="33">
        <v>1.5440562159512394</v>
      </c>
      <c r="K4268" s="180" t="s">
        <v>343</v>
      </c>
      <c r="L4268" s="180" t="s">
        <v>805</v>
      </c>
      <c r="M4268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68" s="181" t="str">
        <f>IFERROR(IF(Table1[[#This Row],[Medicare Rate in CR]]&gt;0,"Y","N"),"N")</f>
        <v>Y</v>
      </c>
      <c r="O4268" s="40">
        <f>Table1[[#This Row],[Medicare Rate in CR]]*Table1[[#This Row],[SumOfUnits]]*Table1[[#This Row],[Actuarial Factor 6/13/22]]</f>
        <v>637304.49376241548</v>
      </c>
      <c r="P426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637304.49376241548</v>
      </c>
      <c r="Q4268" s="40">
        <f>Table1[[#This Row],[Trended Medicare Pricing for all RHCs]]-Table1[[#This Row],[SumOfSFY23 Estimated Payment 6/13/2022]]</f>
        <v>47639.430374916876</v>
      </c>
      <c r="R4268" s="181">
        <f>Table1[[#This Row],[SumOfUnits]]*Table1[[#This Row],[Actuarial Factor 6/13/22]]</f>
        <v>2539.9724752397888</v>
      </c>
    </row>
    <row r="4269" spans="1:18" x14ac:dyDescent="0.2">
      <c r="A4269" s="179" t="s">
        <v>176</v>
      </c>
      <c r="B4269" s="179" t="s">
        <v>830</v>
      </c>
      <c r="C4269" s="179" t="s">
        <v>364</v>
      </c>
      <c r="D4269" s="179" t="s">
        <v>184</v>
      </c>
      <c r="E4269" s="179" t="s">
        <v>788</v>
      </c>
      <c r="F4269" s="37">
        <v>65224.859999999993</v>
      </c>
      <c r="G4269" s="179">
        <v>281</v>
      </c>
      <c r="H4269" s="179">
        <v>281</v>
      </c>
      <c r="I4269" s="37">
        <f>Table1[[#This Row],[SumOfPaid]]*Table1[[#This Row],[Actuarial Factor 6/13/22]]</f>
        <v>128836.38820286572</v>
      </c>
      <c r="J4269" s="33">
        <v>1.9752650784204939</v>
      </c>
      <c r="K4269" s="180" t="s">
        <v>343</v>
      </c>
      <c r="L4269" s="180" t="s">
        <v>805</v>
      </c>
      <c r="M4269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69" s="181" t="str">
        <f>IFERROR(IF(Table1[[#This Row],[Medicare Rate in CR]]&gt;0,"Y","N"),"N")</f>
        <v>Y</v>
      </c>
      <c r="O4269" s="40">
        <f>Table1[[#This Row],[Medicare Rate in CR]]*Table1[[#This Row],[SumOfUnits]]*Table1[[#This Row],[Actuarial Factor 6/13/22]]</f>
        <v>139267.46679224257</v>
      </c>
      <c r="P426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139267.46679224257</v>
      </c>
      <c r="Q4269" s="40">
        <f>Table1[[#This Row],[Trended Medicare Pricing for all RHCs]]-Table1[[#This Row],[SumOfSFY23 Estimated Payment 6/13/2022]]</f>
        <v>10431.078589376848</v>
      </c>
      <c r="R4269" s="181">
        <f>Table1[[#This Row],[SumOfUnits]]*Table1[[#This Row],[Actuarial Factor 6/13/22]]</f>
        <v>555.04948703615878</v>
      </c>
    </row>
    <row r="4270" spans="1:18" x14ac:dyDescent="0.2">
      <c r="A4270" s="179" t="s">
        <v>176</v>
      </c>
      <c r="B4270" s="179" t="s">
        <v>830</v>
      </c>
      <c r="C4270" s="179" t="s">
        <v>364</v>
      </c>
      <c r="D4270" s="179" t="s">
        <v>184</v>
      </c>
      <c r="E4270" s="179" t="s">
        <v>787</v>
      </c>
      <c r="F4270" s="37">
        <v>270831.63999999955</v>
      </c>
      <c r="G4270" s="179">
        <v>1161</v>
      </c>
      <c r="H4270" s="179">
        <v>1161</v>
      </c>
      <c r="I4270" s="37">
        <f>Table1[[#This Row],[SumOfPaid]]*Table1[[#This Row],[Actuarial Factor 6/13/22]]</f>
        <v>337168.09218971763</v>
      </c>
      <c r="J4270" s="33">
        <v>1.2449361241165109</v>
      </c>
      <c r="K4270" s="180" t="s">
        <v>343</v>
      </c>
      <c r="L4270" s="180" t="s">
        <v>805</v>
      </c>
      <c r="M4270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70" s="181" t="str">
        <f>IFERROR(IF(Table1[[#This Row],[Medicare Rate in CR]]&gt;0,"Y","N"),"N")</f>
        <v>Y</v>
      </c>
      <c r="O4270" s="40">
        <f>Table1[[#This Row],[Medicare Rate in CR]]*Table1[[#This Row],[SumOfUnits]]*Table1[[#This Row],[Actuarial Factor 6/13/22]]</f>
        <v>362657.99748930766</v>
      </c>
      <c r="P427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362657.99748930766</v>
      </c>
      <c r="Q4270" s="40">
        <f>Table1[[#This Row],[Trended Medicare Pricing for all RHCs]]-Table1[[#This Row],[SumOfSFY23 Estimated Payment 6/13/2022]]</f>
        <v>25489.905299590027</v>
      </c>
      <c r="R4270" s="181">
        <f>Table1[[#This Row],[SumOfUnits]]*Table1[[#This Row],[Actuarial Factor 6/13/22]]</f>
        <v>1445.3708400992691</v>
      </c>
    </row>
    <row r="4271" spans="1:18" x14ac:dyDescent="0.2">
      <c r="A4271" s="179" t="s">
        <v>176</v>
      </c>
      <c r="B4271" s="179" t="s">
        <v>830</v>
      </c>
      <c r="C4271" s="179" t="s">
        <v>364</v>
      </c>
      <c r="D4271" s="179" t="s">
        <v>2</v>
      </c>
      <c r="E4271" s="179" t="s">
        <v>801</v>
      </c>
      <c r="F4271" s="37">
        <v>543.3599999999999</v>
      </c>
      <c r="G4271" s="179">
        <v>3</v>
      </c>
      <c r="H4271" s="179">
        <v>3</v>
      </c>
      <c r="I4271" s="37">
        <f>Table1[[#This Row],[SumOfPaid]]*Table1[[#This Row],[Actuarial Factor 6/13/22]]</f>
        <v>719.01187846558764</v>
      </c>
      <c r="J4271" s="33">
        <v>1.3232697998851366</v>
      </c>
      <c r="K4271" s="180" t="s">
        <v>343</v>
      </c>
      <c r="L4271" s="180" t="s">
        <v>805</v>
      </c>
      <c r="M4271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71" s="181" t="str">
        <f>IFERROR(IF(Table1[[#This Row],[Medicare Rate in CR]]&gt;0,"Y","N"),"N")</f>
        <v>Y</v>
      </c>
      <c r="O4271" s="40">
        <f>Table1[[#This Row],[Medicare Rate in CR]]*Table1[[#This Row],[SumOfUnits]]*Table1[[#This Row],[Actuarial Factor 6/13/22]]</f>
        <v>996.06487646753885</v>
      </c>
      <c r="P427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996.06487646753885</v>
      </c>
      <c r="Q4271" s="40">
        <f>Table1[[#This Row],[Trended Medicare Pricing for all RHCs]]-Table1[[#This Row],[SumOfSFY23 Estimated Payment 6/13/2022]]</f>
        <v>277.05299800195121</v>
      </c>
      <c r="R4271" s="181">
        <f>Table1[[#This Row],[SumOfUnits]]*Table1[[#This Row],[Actuarial Factor 6/13/22]]</f>
        <v>3.9698093996554098</v>
      </c>
    </row>
    <row r="4272" spans="1:18" x14ac:dyDescent="0.2">
      <c r="A4272" s="179" t="s">
        <v>176</v>
      </c>
      <c r="B4272" s="179" t="s">
        <v>830</v>
      </c>
      <c r="C4272" s="179" t="s">
        <v>364</v>
      </c>
      <c r="D4272" s="179" t="s">
        <v>2</v>
      </c>
      <c r="E4272" s="179" t="s">
        <v>804</v>
      </c>
      <c r="F4272" s="37">
        <v>2263.8000000000002</v>
      </c>
      <c r="G4272" s="179">
        <v>11</v>
      </c>
      <c r="H4272" s="179">
        <v>11</v>
      </c>
      <c r="I4272" s="37">
        <f>Table1[[#This Row],[SumOfPaid]]*Table1[[#This Row],[Actuarial Factor 6/13/22]]</f>
        <v>1797.6531517877263</v>
      </c>
      <c r="J4272" s="33">
        <v>0.79408655878952472</v>
      </c>
      <c r="K4272" s="180" t="s">
        <v>343</v>
      </c>
      <c r="L4272" s="180" t="s">
        <v>805</v>
      </c>
      <c r="M4272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72" s="181" t="str">
        <f>IFERROR(IF(Table1[[#This Row],[Medicare Rate in CR]]&gt;0,"Y","N"),"N")</f>
        <v>Y</v>
      </c>
      <c r="O4272" s="40">
        <f>Table1[[#This Row],[Medicare Rate in CR]]*Table1[[#This Row],[SumOfUnits]]*Table1[[#This Row],[Actuarial Factor 6/13/22]]</f>
        <v>2191.6868431246758</v>
      </c>
      <c r="P427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2191.6868431246758</v>
      </c>
      <c r="Q4272" s="40">
        <f>Table1[[#This Row],[Trended Medicare Pricing for all RHCs]]-Table1[[#This Row],[SumOfSFY23 Estimated Payment 6/13/2022]]</f>
        <v>394.03369133694946</v>
      </c>
      <c r="R4272" s="181">
        <f>Table1[[#This Row],[SumOfUnits]]*Table1[[#This Row],[Actuarial Factor 6/13/22]]</f>
        <v>8.7349521466847726</v>
      </c>
    </row>
    <row r="4273" spans="1:18" x14ac:dyDescent="0.2">
      <c r="A4273" s="179" t="s">
        <v>176</v>
      </c>
      <c r="B4273" s="179" t="s">
        <v>830</v>
      </c>
      <c r="C4273" s="179" t="s">
        <v>364</v>
      </c>
      <c r="D4273" s="179" t="s">
        <v>2</v>
      </c>
      <c r="E4273" s="179" t="s">
        <v>800</v>
      </c>
      <c r="F4273" s="37">
        <v>1932.6699999999998</v>
      </c>
      <c r="G4273" s="179">
        <v>10</v>
      </c>
      <c r="H4273" s="179">
        <v>10</v>
      </c>
      <c r="I4273" s="37">
        <f>Table1[[#This Row],[SumOfPaid]]*Table1[[#This Row],[Actuarial Factor 6/13/22]]</f>
        <v>2495.4372368609834</v>
      </c>
      <c r="J4273" s="33">
        <v>1.2911864088856264</v>
      </c>
      <c r="K4273" s="180" t="s">
        <v>343</v>
      </c>
      <c r="L4273" s="180" t="s">
        <v>805</v>
      </c>
      <c r="M4273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73" s="181" t="str">
        <f>IFERROR(IF(Table1[[#This Row],[Medicare Rate in CR]]&gt;0,"Y","N"),"N")</f>
        <v>Y</v>
      </c>
      <c r="O4273" s="40">
        <f>Table1[[#This Row],[Medicare Rate in CR]]*Table1[[#This Row],[SumOfUnits]]*Table1[[#This Row],[Actuarial Factor 6/13/22]]</f>
        <v>3239.7158185349249</v>
      </c>
      <c r="P427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3239.7158185349249</v>
      </c>
      <c r="Q4273" s="40">
        <f>Table1[[#This Row],[Trended Medicare Pricing for all RHCs]]-Table1[[#This Row],[SumOfSFY23 Estimated Payment 6/13/2022]]</f>
        <v>744.27858167394152</v>
      </c>
      <c r="R4273" s="181">
        <f>Table1[[#This Row],[SumOfUnits]]*Table1[[#This Row],[Actuarial Factor 6/13/22]]</f>
        <v>12.911864088856264</v>
      </c>
    </row>
    <row r="4274" spans="1:18" x14ac:dyDescent="0.2">
      <c r="A4274" s="179" t="s">
        <v>176</v>
      </c>
      <c r="B4274" s="179" t="s">
        <v>830</v>
      </c>
      <c r="C4274" s="179" t="s">
        <v>364</v>
      </c>
      <c r="D4274" s="179" t="s">
        <v>2</v>
      </c>
      <c r="E4274" s="179" t="s">
        <v>798</v>
      </c>
      <c r="F4274" s="37">
        <v>8751.41</v>
      </c>
      <c r="G4274" s="179">
        <v>41</v>
      </c>
      <c r="H4274" s="179">
        <v>41</v>
      </c>
      <c r="I4274" s="37">
        <f>Table1[[#This Row],[SumOfPaid]]*Table1[[#This Row],[Actuarial Factor 6/13/22]]</f>
        <v>12869.755303803593</v>
      </c>
      <c r="J4274" s="33">
        <v>1.4705922021484072</v>
      </c>
      <c r="K4274" s="180" t="s">
        <v>343</v>
      </c>
      <c r="L4274" s="180" t="s">
        <v>805</v>
      </c>
      <c r="M4274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74" s="181" t="str">
        <f>IFERROR(IF(Table1[[#This Row],[Medicare Rate in CR]]&gt;0,"Y","N"),"N")</f>
        <v>Y</v>
      </c>
      <c r="O4274" s="40">
        <f>Table1[[#This Row],[Medicare Rate in CR]]*Table1[[#This Row],[SumOfUnits]]*Table1[[#This Row],[Actuarial Factor 6/13/22]]</f>
        <v>15128.43786708333</v>
      </c>
      <c r="P427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15128.43786708333</v>
      </c>
      <c r="Q4274" s="40">
        <f>Table1[[#This Row],[Trended Medicare Pricing for all RHCs]]-Table1[[#This Row],[SumOfSFY23 Estimated Payment 6/13/2022]]</f>
        <v>2258.6825632797372</v>
      </c>
      <c r="R4274" s="181">
        <f>Table1[[#This Row],[SumOfUnits]]*Table1[[#This Row],[Actuarial Factor 6/13/22]]</f>
        <v>60.2942802880847</v>
      </c>
    </row>
    <row r="4275" spans="1:18" x14ac:dyDescent="0.2">
      <c r="A4275" s="179" t="s">
        <v>176</v>
      </c>
      <c r="B4275" s="179" t="s">
        <v>830</v>
      </c>
      <c r="C4275" s="179" t="s">
        <v>364</v>
      </c>
      <c r="D4275" s="179" t="s">
        <v>2</v>
      </c>
      <c r="E4275" s="179" t="s">
        <v>799</v>
      </c>
      <c r="F4275" s="37">
        <v>19097.34</v>
      </c>
      <c r="G4275" s="179">
        <v>93</v>
      </c>
      <c r="H4275" s="179">
        <v>93</v>
      </c>
      <c r="I4275" s="37">
        <f>Table1[[#This Row],[SumOfPaid]]*Table1[[#This Row],[Actuarial Factor 6/13/22]]</f>
        <v>23646.357789476155</v>
      </c>
      <c r="J4275" s="33">
        <v>1.2382016442853379</v>
      </c>
      <c r="K4275" s="180" t="s">
        <v>343</v>
      </c>
      <c r="L4275" s="180" t="s">
        <v>805</v>
      </c>
      <c r="M4275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75" s="181" t="str">
        <f>IFERROR(IF(Table1[[#This Row],[Medicare Rate in CR]]&gt;0,"Y","N"),"N")</f>
        <v>Y</v>
      </c>
      <c r="O4275" s="40">
        <f>Table1[[#This Row],[Medicare Rate in CR]]*Table1[[#This Row],[SumOfUnits]]*Table1[[#This Row],[Actuarial Factor 6/13/22]]</f>
        <v>28892.977234789974</v>
      </c>
      <c r="P427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28892.977234789974</v>
      </c>
      <c r="Q4275" s="40">
        <f>Table1[[#This Row],[Trended Medicare Pricing for all RHCs]]-Table1[[#This Row],[SumOfSFY23 Estimated Payment 6/13/2022]]</f>
        <v>5246.6194453138196</v>
      </c>
      <c r="R4275" s="181">
        <f>Table1[[#This Row],[SumOfUnits]]*Table1[[#This Row],[Actuarial Factor 6/13/22]]</f>
        <v>115.15275291853642</v>
      </c>
    </row>
    <row r="4276" spans="1:18" x14ac:dyDescent="0.2">
      <c r="A4276" s="179" t="s">
        <v>176</v>
      </c>
      <c r="B4276" s="179" t="s">
        <v>830</v>
      </c>
      <c r="C4276" s="179" t="s">
        <v>364</v>
      </c>
      <c r="D4276" s="179" t="s">
        <v>2</v>
      </c>
      <c r="E4276" s="179" t="s">
        <v>803</v>
      </c>
      <c r="F4276" s="37">
        <v>232.28</v>
      </c>
      <c r="G4276" s="179">
        <v>1</v>
      </c>
      <c r="H4276" s="179">
        <v>1</v>
      </c>
      <c r="I4276" s="37">
        <f>Table1[[#This Row],[SumOfPaid]]*Table1[[#This Row],[Actuarial Factor 6/13/22]]</f>
        <v>433.35804490272255</v>
      </c>
      <c r="J4276" s="33">
        <v>1.8656709355205896</v>
      </c>
      <c r="K4276" s="180" t="s">
        <v>343</v>
      </c>
      <c r="L4276" s="180" t="s">
        <v>805</v>
      </c>
      <c r="M4276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76" s="181" t="str">
        <f>IFERROR(IF(Table1[[#This Row],[Medicare Rate in CR]]&gt;0,"Y","N"),"N")</f>
        <v>Y</v>
      </c>
      <c r="O4276" s="40">
        <f>Table1[[#This Row],[Medicare Rate in CR]]*Table1[[#This Row],[SumOfUnits]]*Table1[[#This Row],[Actuarial Factor 6/13/22]]</f>
        <v>468.11549443147112</v>
      </c>
      <c r="P427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468.11549443147112</v>
      </c>
      <c r="Q4276" s="40">
        <f>Table1[[#This Row],[Trended Medicare Pricing for all RHCs]]-Table1[[#This Row],[SumOfSFY23 Estimated Payment 6/13/2022]]</f>
        <v>34.757449528748566</v>
      </c>
      <c r="R4276" s="181">
        <f>Table1[[#This Row],[SumOfUnits]]*Table1[[#This Row],[Actuarial Factor 6/13/22]]</f>
        <v>1.8656709355205896</v>
      </c>
    </row>
    <row r="4277" spans="1:18" x14ac:dyDescent="0.2">
      <c r="A4277" s="179" t="s">
        <v>176</v>
      </c>
      <c r="B4277" s="179" t="s">
        <v>830</v>
      </c>
      <c r="C4277" s="179" t="s">
        <v>364</v>
      </c>
      <c r="D4277" s="179" t="s">
        <v>185</v>
      </c>
      <c r="E4277" s="179" t="s">
        <v>794</v>
      </c>
      <c r="F4277" s="37">
        <v>2333.2399999999998</v>
      </c>
      <c r="G4277" s="179">
        <v>10</v>
      </c>
      <c r="H4277" s="179">
        <v>10</v>
      </c>
      <c r="I4277" s="37">
        <f>Table1[[#This Row],[SumOfPaid]]*Table1[[#This Row],[Actuarial Factor 6/13/22]]</f>
        <v>2532.396699380547</v>
      </c>
      <c r="J4277" s="33">
        <v>1.0853562854145082</v>
      </c>
      <c r="K4277" s="180" t="s">
        <v>343</v>
      </c>
      <c r="L4277" s="180" t="s">
        <v>805</v>
      </c>
      <c r="M4277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77" s="181" t="str">
        <f>IFERROR(IF(Table1[[#This Row],[Medicare Rate in CR]]&gt;0,"Y","N"),"N")</f>
        <v>Y</v>
      </c>
      <c r="O4277" s="40">
        <f>Table1[[#This Row],[Medicare Rate in CR]]*Table1[[#This Row],[SumOfUnits]]*Table1[[#This Row],[Actuarial Factor 6/13/22]]</f>
        <v>2723.2674557335426</v>
      </c>
      <c r="P427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2723.2674557335426</v>
      </c>
      <c r="Q4277" s="40">
        <f>Table1[[#This Row],[Trended Medicare Pricing for all RHCs]]-Table1[[#This Row],[SumOfSFY23 Estimated Payment 6/13/2022]]</f>
        <v>190.87075635299561</v>
      </c>
      <c r="R4277" s="181">
        <f>Table1[[#This Row],[SumOfUnits]]*Table1[[#This Row],[Actuarial Factor 6/13/22]]</f>
        <v>10.853562854145082</v>
      </c>
    </row>
    <row r="4278" spans="1:18" x14ac:dyDescent="0.2">
      <c r="A4278" s="179" t="s">
        <v>176</v>
      </c>
      <c r="B4278" s="179" t="s">
        <v>830</v>
      </c>
      <c r="C4278" s="179" t="s">
        <v>364</v>
      </c>
      <c r="D4278" s="179" t="s">
        <v>185</v>
      </c>
      <c r="E4278" s="179" t="s">
        <v>607</v>
      </c>
      <c r="F4278" s="37">
        <v>1168.3599999999999</v>
      </c>
      <c r="G4278" s="179">
        <v>5</v>
      </c>
      <c r="H4278" s="179">
        <v>5</v>
      </c>
      <c r="I4278" s="37">
        <f>Table1[[#This Row],[SumOfPaid]]*Table1[[#This Row],[Actuarial Factor 6/13/22]]</f>
        <v>1790.0165311424705</v>
      </c>
      <c r="J4278" s="33">
        <v>1.5320761846883415</v>
      </c>
      <c r="K4278" s="180" t="s">
        <v>343</v>
      </c>
      <c r="L4278" s="180" t="s">
        <v>805</v>
      </c>
      <c r="M4278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78" s="181" t="str">
        <f>IFERROR(IF(Table1[[#This Row],[Medicare Rate in CR]]&gt;0,"Y","N"),"N")</f>
        <v>Y</v>
      </c>
      <c r="O4278" s="40">
        <f>Table1[[#This Row],[Medicare Rate in CR]]*Table1[[#This Row],[SumOfUnits]]*Table1[[#This Row],[Actuarial Factor 6/13/22]]</f>
        <v>1922.0661775007588</v>
      </c>
      <c r="P427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1922.0661775007588</v>
      </c>
      <c r="Q4278" s="40">
        <f>Table1[[#This Row],[Trended Medicare Pricing for all RHCs]]-Table1[[#This Row],[SumOfSFY23 Estimated Payment 6/13/2022]]</f>
        <v>132.04964635828833</v>
      </c>
      <c r="R4278" s="181">
        <f>Table1[[#This Row],[SumOfUnits]]*Table1[[#This Row],[Actuarial Factor 6/13/22]]</f>
        <v>7.6603809234417071</v>
      </c>
    </row>
    <row r="4279" spans="1:18" x14ac:dyDescent="0.2">
      <c r="A4279" s="179" t="s">
        <v>176</v>
      </c>
      <c r="B4279" s="179" t="s">
        <v>830</v>
      </c>
      <c r="C4279" s="179" t="s">
        <v>364</v>
      </c>
      <c r="D4279" s="179" t="s">
        <v>185</v>
      </c>
      <c r="E4279" s="179" t="s">
        <v>797</v>
      </c>
      <c r="F4279" s="37">
        <v>9572.2000000000007</v>
      </c>
      <c r="G4279" s="179">
        <v>41</v>
      </c>
      <c r="H4279" s="179">
        <v>41</v>
      </c>
      <c r="I4279" s="37">
        <f>Table1[[#This Row],[SumOfPaid]]*Table1[[#This Row],[Actuarial Factor 6/13/22]]</f>
        <v>7996.9423985722169</v>
      </c>
      <c r="J4279" s="33">
        <v>0.83543411113142396</v>
      </c>
      <c r="K4279" s="180" t="s">
        <v>343</v>
      </c>
      <c r="L4279" s="180" t="s">
        <v>805</v>
      </c>
      <c r="M4279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79" s="181" t="str">
        <f>IFERROR(IF(Table1[[#This Row],[Medicare Rate in CR]]&gt;0,"Y","N"),"N")</f>
        <v>Y</v>
      </c>
      <c r="O4279" s="40">
        <f>Table1[[#This Row],[Medicare Rate in CR]]*Table1[[#This Row],[SumOfUnits]]*Table1[[#This Row],[Actuarial Factor 6/13/22]]</f>
        <v>8594.3696857834093</v>
      </c>
      <c r="P427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8594.3696857834093</v>
      </c>
      <c r="Q4279" s="40">
        <f>Table1[[#This Row],[Trended Medicare Pricing for all RHCs]]-Table1[[#This Row],[SumOfSFY23 Estimated Payment 6/13/2022]]</f>
        <v>597.42728721119238</v>
      </c>
      <c r="R4279" s="181">
        <f>Table1[[#This Row],[SumOfUnits]]*Table1[[#This Row],[Actuarial Factor 6/13/22]]</f>
        <v>34.252798556388385</v>
      </c>
    </row>
    <row r="4280" spans="1:18" x14ac:dyDescent="0.2">
      <c r="A4280" s="179" t="s">
        <v>176</v>
      </c>
      <c r="B4280" s="179" t="s">
        <v>830</v>
      </c>
      <c r="C4280" s="179" t="s">
        <v>364</v>
      </c>
      <c r="D4280" s="179" t="s">
        <v>185</v>
      </c>
      <c r="E4280" s="179" t="s">
        <v>796</v>
      </c>
      <c r="F4280" s="37">
        <v>700.31999999999994</v>
      </c>
      <c r="G4280" s="179">
        <v>3</v>
      </c>
      <c r="H4280" s="179">
        <v>3</v>
      </c>
      <c r="I4280" s="37">
        <f>Table1[[#This Row],[SumOfPaid]]*Table1[[#This Row],[Actuarial Factor 6/13/22]]</f>
        <v>697.04231166567365</v>
      </c>
      <c r="J4280" s="33">
        <v>0.99531972764689536</v>
      </c>
      <c r="K4280" s="180" t="s">
        <v>343</v>
      </c>
      <c r="L4280" s="180" t="s">
        <v>805</v>
      </c>
      <c r="M4280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80" s="181" t="str">
        <f>IFERROR(IF(Table1[[#This Row],[Medicare Rate in CR]]&gt;0,"Y","N"),"N")</f>
        <v>Y</v>
      </c>
      <c r="O4280" s="40">
        <f>Table1[[#This Row],[Medicare Rate in CR]]*Table1[[#This Row],[SumOfUnits]]*Table1[[#This Row],[Actuarial Factor 6/13/22]]</f>
        <v>749.20701859164751</v>
      </c>
      <c r="P428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749.20701859164751</v>
      </c>
      <c r="Q4280" s="40">
        <f>Table1[[#This Row],[Trended Medicare Pricing for all RHCs]]-Table1[[#This Row],[SumOfSFY23 Estimated Payment 6/13/2022]]</f>
        <v>52.16470692597386</v>
      </c>
      <c r="R4280" s="181">
        <f>Table1[[#This Row],[SumOfUnits]]*Table1[[#This Row],[Actuarial Factor 6/13/22]]</f>
        <v>2.985959182940686</v>
      </c>
    </row>
    <row r="4281" spans="1:18" x14ac:dyDescent="0.2">
      <c r="A4281" s="179" t="s">
        <v>176</v>
      </c>
      <c r="B4281" s="179" t="s">
        <v>830</v>
      </c>
      <c r="C4281" s="179" t="s">
        <v>364</v>
      </c>
      <c r="D4281" s="179" t="s">
        <v>185</v>
      </c>
      <c r="E4281" s="179" t="s">
        <v>795</v>
      </c>
      <c r="F4281" s="37">
        <v>91680.249999999898</v>
      </c>
      <c r="G4281" s="179">
        <v>394</v>
      </c>
      <c r="H4281" s="179">
        <v>394</v>
      </c>
      <c r="I4281" s="37">
        <f>Table1[[#This Row],[SumOfPaid]]*Table1[[#This Row],[Actuarial Factor 6/13/22]]</f>
        <v>106648.38729205298</v>
      </c>
      <c r="J4281" s="33">
        <v>1.1632645776168051</v>
      </c>
      <c r="K4281" s="180" t="s">
        <v>343</v>
      </c>
      <c r="L4281" s="180" t="s">
        <v>805</v>
      </c>
      <c r="M4281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81" s="181" t="str">
        <f>IFERROR(IF(Table1[[#This Row],[Medicare Rate in CR]]&gt;0,"Y","N"),"N")</f>
        <v>Y</v>
      </c>
      <c r="O4281" s="40">
        <f>Table1[[#This Row],[Medicare Rate in CR]]*Table1[[#This Row],[SumOfUnits]]*Table1[[#This Row],[Actuarial Factor 6/13/22]]</f>
        <v>114998.63777691402</v>
      </c>
      <c r="P428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114998.63777691402</v>
      </c>
      <c r="Q4281" s="40">
        <f>Table1[[#This Row],[Trended Medicare Pricing for all RHCs]]-Table1[[#This Row],[SumOfSFY23 Estimated Payment 6/13/2022]]</f>
        <v>8350.2504848610406</v>
      </c>
      <c r="R4281" s="181">
        <f>Table1[[#This Row],[SumOfUnits]]*Table1[[#This Row],[Actuarial Factor 6/13/22]]</f>
        <v>458.32624358102123</v>
      </c>
    </row>
    <row r="4282" spans="1:18" x14ac:dyDescent="0.2">
      <c r="A4282" s="179" t="s">
        <v>176</v>
      </c>
      <c r="B4282" s="179" t="s">
        <v>830</v>
      </c>
      <c r="C4282" s="179" t="s">
        <v>249</v>
      </c>
      <c r="D4282" s="179" t="s">
        <v>184</v>
      </c>
      <c r="E4282" s="179" t="s">
        <v>789</v>
      </c>
      <c r="F4282" s="37">
        <v>232.38</v>
      </c>
      <c r="G4282" s="179">
        <v>1</v>
      </c>
      <c r="H4282" s="179">
        <v>1</v>
      </c>
      <c r="I4282" s="37">
        <f>Table1[[#This Row],[SumOfPaid]]*Table1[[#This Row],[Actuarial Factor 6/13/22]]</f>
        <v>360.64753006859479</v>
      </c>
      <c r="J4282" s="33">
        <v>1.551973190759079</v>
      </c>
      <c r="K4282" s="180" t="s">
        <v>343</v>
      </c>
      <c r="L4282" s="180" t="s">
        <v>805</v>
      </c>
      <c r="M4282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82" s="181" t="str">
        <f>IFERROR(IF(Table1[[#This Row],[Medicare Rate in CR]]&gt;0,"Y","N"),"N")</f>
        <v>Y</v>
      </c>
      <c r="O4282" s="40">
        <f>Table1[[#This Row],[Medicare Rate in CR]]*Table1[[#This Row],[SumOfUnits]]*Table1[[#This Row],[Actuarial Factor 6/13/22]]</f>
        <v>389.40559329336054</v>
      </c>
      <c r="P428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389.40559329336054</v>
      </c>
      <c r="Q4282" s="40">
        <f>Table1[[#This Row],[Trended Medicare Pricing for all RHCs]]-Table1[[#This Row],[SumOfSFY23 Estimated Payment 6/13/2022]]</f>
        <v>28.758063224765749</v>
      </c>
      <c r="R4282" s="181">
        <f>Table1[[#This Row],[SumOfUnits]]*Table1[[#This Row],[Actuarial Factor 6/13/22]]</f>
        <v>1.551973190759079</v>
      </c>
    </row>
    <row r="4283" spans="1:18" x14ac:dyDescent="0.2">
      <c r="A4283" s="179" t="s">
        <v>176</v>
      </c>
      <c r="B4283" s="179" t="s">
        <v>830</v>
      </c>
      <c r="C4283" s="179" t="s">
        <v>249</v>
      </c>
      <c r="D4283" s="179" t="s">
        <v>185</v>
      </c>
      <c r="E4283" s="179" t="s">
        <v>795</v>
      </c>
      <c r="F4283" s="37">
        <v>703.9</v>
      </c>
      <c r="G4283" s="179">
        <v>3</v>
      </c>
      <c r="H4283" s="179">
        <v>3</v>
      </c>
      <c r="I4283" s="37">
        <f>Table1[[#This Row],[SumOfPaid]]*Table1[[#This Row],[Actuarial Factor 6/13/22]]</f>
        <v>802.64176127147277</v>
      </c>
      <c r="J4283" s="33">
        <v>1.1402781094920766</v>
      </c>
      <c r="K4283" s="180" t="s">
        <v>343</v>
      </c>
      <c r="L4283" s="180" t="s">
        <v>805</v>
      </c>
      <c r="M4283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83" s="181" t="str">
        <f>IFERROR(IF(Table1[[#This Row],[Medicare Rate in CR]]&gt;0,"Y","N"),"N")</f>
        <v>Y</v>
      </c>
      <c r="O4283" s="40">
        <f>Table1[[#This Row],[Medicare Rate in CR]]*Table1[[#This Row],[SumOfUnits]]*Table1[[#This Row],[Actuarial Factor 6/13/22]]</f>
        <v>858.32154135797089</v>
      </c>
      <c r="P428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858.32154135797089</v>
      </c>
      <c r="Q4283" s="40">
        <f>Table1[[#This Row],[Trended Medicare Pricing for all RHCs]]-Table1[[#This Row],[SumOfSFY23 Estimated Payment 6/13/2022]]</f>
        <v>55.679780086498113</v>
      </c>
      <c r="R4283" s="181">
        <f>Table1[[#This Row],[SumOfUnits]]*Table1[[#This Row],[Actuarial Factor 6/13/22]]</f>
        <v>3.4208343284762299</v>
      </c>
    </row>
    <row r="4284" spans="1:18" x14ac:dyDescent="0.2">
      <c r="A4284" s="179" t="s">
        <v>176</v>
      </c>
      <c r="B4284" s="179" t="s">
        <v>830</v>
      </c>
      <c r="C4284" s="179" t="s">
        <v>220</v>
      </c>
      <c r="D4284" s="179" t="s">
        <v>184</v>
      </c>
      <c r="E4284" s="179" t="s">
        <v>789</v>
      </c>
      <c r="F4284" s="37">
        <v>232.38</v>
      </c>
      <c r="G4284" s="179">
        <v>1</v>
      </c>
      <c r="H4284" s="179">
        <v>1</v>
      </c>
      <c r="I4284" s="37">
        <f>Table1[[#This Row],[SumOfPaid]]*Table1[[#This Row],[Actuarial Factor 6/13/22]]</f>
        <v>355.73520175309886</v>
      </c>
      <c r="J4284" s="33">
        <v>1.5308339863718861</v>
      </c>
      <c r="K4284" s="180" t="s">
        <v>343</v>
      </c>
      <c r="L4284" s="180" t="s">
        <v>805</v>
      </c>
      <c r="M4284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84" s="181" t="str">
        <f>IFERROR(IF(Table1[[#This Row],[Medicare Rate in CR]]&gt;0,"Y","N"),"N")</f>
        <v>Y</v>
      </c>
      <c r="O4284" s="40">
        <f>Table1[[#This Row],[Medicare Rate in CR]]*Table1[[#This Row],[SumOfUnits]]*Table1[[#This Row],[Actuarial Factor 6/13/22]]</f>
        <v>384.10155552056995</v>
      </c>
      <c r="P428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384.10155552056995</v>
      </c>
      <c r="Q4284" s="40">
        <f>Table1[[#This Row],[Trended Medicare Pricing for all RHCs]]-Table1[[#This Row],[SumOfSFY23 Estimated Payment 6/13/2022]]</f>
        <v>28.366353767471082</v>
      </c>
      <c r="R4284" s="181">
        <f>Table1[[#This Row],[SumOfUnits]]*Table1[[#This Row],[Actuarial Factor 6/13/22]]</f>
        <v>1.5308339863718861</v>
      </c>
    </row>
    <row r="4285" spans="1:18" x14ac:dyDescent="0.2">
      <c r="A4285" s="179" t="s">
        <v>176</v>
      </c>
      <c r="B4285" s="179" t="s">
        <v>830</v>
      </c>
      <c r="C4285" s="179" t="s">
        <v>422</v>
      </c>
      <c r="D4285" s="179" t="s">
        <v>184</v>
      </c>
      <c r="E4285" s="179" t="s">
        <v>786</v>
      </c>
      <c r="F4285" s="37">
        <v>696.84</v>
      </c>
      <c r="G4285" s="179">
        <v>3</v>
      </c>
      <c r="H4285" s="179">
        <v>3</v>
      </c>
      <c r="I4285" s="37">
        <f>Table1[[#This Row],[SumOfPaid]]*Table1[[#This Row],[Actuarial Factor 6/13/22]]</f>
        <v>1088.7794995495547</v>
      </c>
      <c r="J4285" s="33">
        <v>1.5624526427150487</v>
      </c>
      <c r="K4285" s="180" t="s">
        <v>343</v>
      </c>
      <c r="L4285" s="180" t="s">
        <v>805</v>
      </c>
      <c r="M4285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85" s="181" t="str">
        <f>IFERROR(IF(Table1[[#This Row],[Medicare Rate in CR]]&gt;0,"Y","N"),"N")</f>
        <v>Y</v>
      </c>
      <c r="O4285" s="40">
        <f>Table1[[#This Row],[Medicare Rate in CR]]*Table1[[#This Row],[SumOfUnits]]*Table1[[#This Row],[Actuarial Factor 6/13/22]]</f>
        <v>1176.1049777508986</v>
      </c>
      <c r="P428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1176.1049777508986</v>
      </c>
      <c r="Q4285" s="40">
        <f>Table1[[#This Row],[Trended Medicare Pricing for all RHCs]]-Table1[[#This Row],[SumOfSFY23 Estimated Payment 6/13/2022]]</f>
        <v>87.325478201343913</v>
      </c>
      <c r="R4285" s="181">
        <f>Table1[[#This Row],[SumOfUnits]]*Table1[[#This Row],[Actuarial Factor 6/13/22]]</f>
        <v>4.6873579281451461</v>
      </c>
    </row>
    <row r="4286" spans="1:18" x14ac:dyDescent="0.2">
      <c r="A4286" s="179" t="s">
        <v>176</v>
      </c>
      <c r="B4286" s="179" t="s">
        <v>830</v>
      </c>
      <c r="C4286" s="179" t="s">
        <v>422</v>
      </c>
      <c r="D4286" s="179" t="s">
        <v>184</v>
      </c>
      <c r="E4286" s="179" t="s">
        <v>790</v>
      </c>
      <c r="F4286" s="37">
        <v>471.52</v>
      </c>
      <c r="G4286" s="179">
        <v>2</v>
      </c>
      <c r="H4286" s="179">
        <v>2</v>
      </c>
      <c r="I4286" s="37">
        <f>Table1[[#This Row],[SumOfPaid]]*Table1[[#This Row],[Actuarial Factor 6/13/22]]</f>
        <v>991.36997807680666</v>
      </c>
      <c r="J4286" s="33">
        <v>2.1024982568646222</v>
      </c>
      <c r="K4286" s="180" t="s">
        <v>343</v>
      </c>
      <c r="L4286" s="180" t="s">
        <v>805</v>
      </c>
      <c r="M4286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86" s="181" t="str">
        <f>IFERROR(IF(Table1[[#This Row],[Medicare Rate in CR]]&gt;0,"Y","N"),"N")</f>
        <v>Y</v>
      </c>
      <c r="O4286" s="40">
        <f>Table1[[#This Row],[Medicare Rate in CR]]*Table1[[#This Row],[SumOfUnits]]*Table1[[#This Row],[Actuarial Factor 6/13/22]]</f>
        <v>1055.0756752598047</v>
      </c>
      <c r="P428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1055.0756752598047</v>
      </c>
      <c r="Q4286" s="40">
        <f>Table1[[#This Row],[Trended Medicare Pricing for all RHCs]]-Table1[[#This Row],[SumOfSFY23 Estimated Payment 6/13/2022]]</f>
        <v>63.705697182998051</v>
      </c>
      <c r="R4286" s="181">
        <f>Table1[[#This Row],[SumOfUnits]]*Table1[[#This Row],[Actuarial Factor 6/13/22]]</f>
        <v>4.2049965137292444</v>
      </c>
    </row>
    <row r="4287" spans="1:18" x14ac:dyDescent="0.2">
      <c r="A4287" s="179" t="s">
        <v>176</v>
      </c>
      <c r="B4287" s="179" t="s">
        <v>830</v>
      </c>
      <c r="C4287" s="179" t="s">
        <v>422</v>
      </c>
      <c r="D4287" s="179" t="s">
        <v>184</v>
      </c>
      <c r="E4287" s="179" t="s">
        <v>787</v>
      </c>
      <c r="F4287" s="37">
        <v>464.56</v>
      </c>
      <c r="G4287" s="179">
        <v>2</v>
      </c>
      <c r="H4287" s="179">
        <v>2</v>
      </c>
      <c r="I4287" s="37">
        <f>Table1[[#This Row],[SumOfPaid]]*Table1[[#This Row],[Actuarial Factor 6/13/22]]</f>
        <v>647.00274462713662</v>
      </c>
      <c r="J4287" s="33">
        <v>1.3927215959771324</v>
      </c>
      <c r="K4287" s="180" t="s">
        <v>343</v>
      </c>
      <c r="L4287" s="180" t="s">
        <v>805</v>
      </c>
      <c r="M4287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87" s="181" t="str">
        <f>IFERROR(IF(Table1[[#This Row],[Medicare Rate in CR]]&gt;0,"Y","N"),"N")</f>
        <v>Y</v>
      </c>
      <c r="O4287" s="40">
        <f>Table1[[#This Row],[Medicare Rate in CR]]*Table1[[#This Row],[SumOfUnits]]*Table1[[#This Row],[Actuarial Factor 6/13/22]]</f>
        <v>698.89555129324458</v>
      </c>
      <c r="P428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698.89555129324458</v>
      </c>
      <c r="Q4287" s="40">
        <f>Table1[[#This Row],[Trended Medicare Pricing for all RHCs]]-Table1[[#This Row],[SumOfSFY23 Estimated Payment 6/13/2022]]</f>
        <v>51.892806666107958</v>
      </c>
      <c r="R4287" s="181">
        <f>Table1[[#This Row],[SumOfUnits]]*Table1[[#This Row],[Actuarial Factor 6/13/22]]</f>
        <v>2.7854431919542648</v>
      </c>
    </row>
    <row r="4288" spans="1:18" x14ac:dyDescent="0.2">
      <c r="A4288" s="179" t="s">
        <v>176</v>
      </c>
      <c r="B4288" s="179" t="s">
        <v>830</v>
      </c>
      <c r="C4288" s="179" t="s">
        <v>422</v>
      </c>
      <c r="D4288" s="179" t="s">
        <v>185</v>
      </c>
      <c r="E4288" s="179" t="s">
        <v>795</v>
      </c>
      <c r="F4288" s="37">
        <v>232.28</v>
      </c>
      <c r="G4288" s="179">
        <v>1</v>
      </c>
      <c r="H4288" s="179">
        <v>1</v>
      </c>
      <c r="I4288" s="37">
        <f>Table1[[#This Row],[SumOfPaid]]*Table1[[#This Row],[Actuarial Factor 6/13/22]]</f>
        <v>263.39084054537199</v>
      </c>
      <c r="J4288" s="33">
        <v>1.133936802761202</v>
      </c>
      <c r="K4288" s="180" t="s">
        <v>343</v>
      </c>
      <c r="L4288" s="180" t="s">
        <v>805</v>
      </c>
      <c r="M4288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88" s="181" t="str">
        <f>IFERROR(IF(Table1[[#This Row],[Medicare Rate in CR]]&gt;0,"Y","N"),"N")</f>
        <v>Y</v>
      </c>
      <c r="O4288" s="40">
        <f>Table1[[#This Row],[Medicare Rate in CR]]*Table1[[#This Row],[SumOfUnits]]*Table1[[#This Row],[Actuarial Factor 6/13/22]]</f>
        <v>284.51608318081321</v>
      </c>
      <c r="P428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284.51608318081321</v>
      </c>
      <c r="Q4288" s="40">
        <f>Table1[[#This Row],[Trended Medicare Pricing for all RHCs]]-Table1[[#This Row],[SumOfSFY23 Estimated Payment 6/13/2022]]</f>
        <v>21.125242635441225</v>
      </c>
      <c r="R4288" s="181">
        <f>Table1[[#This Row],[SumOfUnits]]*Table1[[#This Row],[Actuarial Factor 6/13/22]]</f>
        <v>1.133936802761202</v>
      </c>
    </row>
    <row r="4289" spans="1:18" x14ac:dyDescent="0.2">
      <c r="A4289" s="179" t="s">
        <v>176</v>
      </c>
      <c r="B4289" s="179" t="s">
        <v>830</v>
      </c>
      <c r="C4289" s="179" t="s">
        <v>192</v>
      </c>
      <c r="D4289" s="179" t="s">
        <v>184</v>
      </c>
      <c r="E4289" s="179" t="s">
        <v>790</v>
      </c>
      <c r="F4289" s="37">
        <v>464.76</v>
      </c>
      <c r="G4289" s="179">
        <v>2</v>
      </c>
      <c r="H4289" s="179">
        <v>2</v>
      </c>
      <c r="I4289" s="37">
        <f>Table1[[#This Row],[SumOfPaid]]*Table1[[#This Row],[Actuarial Factor 6/13/22]]</f>
        <v>906.5688599402763</v>
      </c>
      <c r="J4289" s="33">
        <v>1.9506172216633881</v>
      </c>
      <c r="K4289" s="180" t="s">
        <v>343</v>
      </c>
      <c r="L4289" s="180" t="s">
        <v>805</v>
      </c>
      <c r="M4289" s="181">
        <f>IFERROR(INDEX(FreeStand_MedicareCRs!E:E,MATCH(Table1[[#This Row],[Medicare Number]],FreeStand_MedicareCRs!A:A,0)),INDEX(HospitalBased_Mdcr_Rates!G:G,MATCH(Table1[[#This Row],[Medicare Number]],HospitalBased_Mdcr_Rates!E:E,0)))</f>
        <v>250.91</v>
      </c>
      <c r="N4289" s="181" t="str">
        <f>IFERROR(IF(Table1[[#This Row],[Medicare Rate in CR]]&gt;0,"Y","N"),"N")</f>
        <v>Y</v>
      </c>
      <c r="O4289" s="40">
        <f>Table1[[#This Row],[Medicare Rate in CR]]*Table1[[#This Row],[SumOfUnits]]*Table1[[#This Row],[Actuarial Factor 6/13/22]]</f>
        <v>978.85873417512141</v>
      </c>
      <c r="P428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978.85873417512141</v>
      </c>
      <c r="Q4289" s="40">
        <f>Table1[[#This Row],[Trended Medicare Pricing for all RHCs]]-Table1[[#This Row],[SumOfSFY23 Estimated Payment 6/13/2022]]</f>
        <v>72.289874234845115</v>
      </c>
      <c r="R4289" s="181">
        <f>Table1[[#This Row],[SumOfUnits]]*Table1[[#This Row],[Actuarial Factor 6/13/22]]</f>
        <v>3.9012344433267763</v>
      </c>
    </row>
    <row r="4290" spans="1:18" x14ac:dyDescent="0.2">
      <c r="A4290" s="179" t="s">
        <v>177</v>
      </c>
      <c r="B4290" s="179" t="s">
        <v>626</v>
      </c>
      <c r="C4290" s="179" t="s">
        <v>413</v>
      </c>
      <c r="D4290" s="179" t="s">
        <v>184</v>
      </c>
      <c r="E4290" s="179" t="s">
        <v>792</v>
      </c>
      <c r="F4290" s="37">
        <v>1401.01</v>
      </c>
      <c r="G4290" s="179">
        <v>22</v>
      </c>
      <c r="H4290" s="179">
        <v>22</v>
      </c>
      <c r="I4290" s="37">
        <f>Table1[[#This Row],[SumOfPaid]]*Table1[[#This Row],[Actuarial Factor 6/13/22]]</f>
        <v>2102.0048500130274</v>
      </c>
      <c r="J4290" s="33">
        <v>1.5003496406257111</v>
      </c>
      <c r="K4290" s="180" t="s">
        <v>390</v>
      </c>
      <c r="L4290" s="180" t="s">
        <v>805</v>
      </c>
      <c r="M4290" s="181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290" s="181" t="str">
        <f>IFERROR(IF(Table1[[#This Row],[Medicare Rate in CR]]&gt;0,"Y","N"),"N")</f>
        <v>Y</v>
      </c>
      <c r="O4290" s="40">
        <f>Table1[[#This Row],[Medicare Rate in CR]]*Table1[[#This Row],[SumOfUnits]]*Table1[[#This Row],[Actuarial Factor 6/13/22]]</f>
        <v>8080.2830245538298</v>
      </c>
      <c r="P429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8080.2830245538298</v>
      </c>
      <c r="Q4290" s="40">
        <f>Table1[[#This Row],[Trended Medicare Pricing for all RHCs]]-Table1[[#This Row],[SumOfSFY23 Estimated Payment 6/13/2022]]</f>
        <v>5978.2781745408029</v>
      </c>
      <c r="R4290" s="181">
        <f>Table1[[#This Row],[SumOfUnits]]*Table1[[#This Row],[Actuarial Factor 6/13/22]]</f>
        <v>33.007692093765641</v>
      </c>
    </row>
    <row r="4291" spans="1:18" x14ac:dyDescent="0.2">
      <c r="A4291" s="179" t="s">
        <v>177</v>
      </c>
      <c r="B4291" s="179" t="s">
        <v>626</v>
      </c>
      <c r="C4291" s="179" t="s">
        <v>413</v>
      </c>
      <c r="D4291" s="179" t="s">
        <v>184</v>
      </c>
      <c r="E4291" s="179" t="s">
        <v>786</v>
      </c>
      <c r="F4291" s="37">
        <v>7310.8200000000006</v>
      </c>
      <c r="G4291" s="179">
        <v>115</v>
      </c>
      <c r="H4291" s="179">
        <v>115</v>
      </c>
      <c r="I4291" s="37">
        <f>Table1[[#This Row],[SumOfPaid]]*Table1[[#This Row],[Actuarial Factor 6/13/22]]</f>
        <v>10391.584256191194</v>
      </c>
      <c r="J4291" s="33">
        <v>1.4213979083319235</v>
      </c>
      <c r="K4291" s="180" t="s">
        <v>390</v>
      </c>
      <c r="L4291" s="180" t="s">
        <v>805</v>
      </c>
      <c r="M4291" s="181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291" s="181" t="str">
        <f>IFERROR(IF(Table1[[#This Row],[Medicare Rate in CR]]&gt;0,"Y","N"),"N")</f>
        <v>Y</v>
      </c>
      <c r="O4291" s="40">
        <f>Table1[[#This Row],[Medicare Rate in CR]]*Table1[[#This Row],[SumOfUnits]]*Table1[[#This Row],[Actuarial Factor 6/13/22]]</f>
        <v>40015.193915360309</v>
      </c>
      <c r="P429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40015.193915360309</v>
      </c>
      <c r="Q4291" s="40">
        <f>Table1[[#This Row],[Trended Medicare Pricing for all RHCs]]-Table1[[#This Row],[SumOfSFY23 Estimated Payment 6/13/2022]]</f>
        <v>29623.609659169117</v>
      </c>
      <c r="R4291" s="181">
        <f>Table1[[#This Row],[SumOfUnits]]*Table1[[#This Row],[Actuarial Factor 6/13/22]]</f>
        <v>163.4607594581712</v>
      </c>
    </row>
    <row r="4292" spans="1:18" x14ac:dyDescent="0.2">
      <c r="A4292" s="179" t="s">
        <v>177</v>
      </c>
      <c r="B4292" s="179" t="s">
        <v>626</v>
      </c>
      <c r="C4292" s="179" t="s">
        <v>413</v>
      </c>
      <c r="D4292" s="179" t="s">
        <v>184</v>
      </c>
      <c r="E4292" s="179" t="s">
        <v>790</v>
      </c>
      <c r="F4292" s="37">
        <v>4158.0400000000009</v>
      </c>
      <c r="G4292" s="179">
        <v>66</v>
      </c>
      <c r="H4292" s="179">
        <v>66</v>
      </c>
      <c r="I4292" s="37">
        <f>Table1[[#This Row],[SumOfPaid]]*Table1[[#This Row],[Actuarial Factor 6/13/22]]</f>
        <v>8948.0115694203778</v>
      </c>
      <c r="J4292" s="33">
        <v>2.1519782323932373</v>
      </c>
      <c r="K4292" s="180" t="s">
        <v>390</v>
      </c>
      <c r="L4292" s="180" t="s">
        <v>805</v>
      </c>
      <c r="M4292" s="181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292" s="181" t="str">
        <f>IFERROR(IF(Table1[[#This Row],[Medicare Rate in CR]]&gt;0,"Y","N"),"N")</f>
        <v>Y</v>
      </c>
      <c r="O4292" s="40">
        <f>Table1[[#This Row],[Medicare Rate in CR]]*Table1[[#This Row],[SumOfUnits]]*Table1[[#This Row],[Actuarial Factor 6/13/22]]</f>
        <v>34769.081905131061</v>
      </c>
      <c r="P429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34769.081905131061</v>
      </c>
      <c r="Q4292" s="40">
        <f>Table1[[#This Row],[Trended Medicare Pricing for all RHCs]]-Table1[[#This Row],[SumOfSFY23 Estimated Payment 6/13/2022]]</f>
        <v>25821.070335710683</v>
      </c>
      <c r="R4292" s="181">
        <f>Table1[[#This Row],[SumOfUnits]]*Table1[[#This Row],[Actuarial Factor 6/13/22]]</f>
        <v>142.03056333795365</v>
      </c>
    </row>
    <row r="4293" spans="1:18" x14ac:dyDescent="0.2">
      <c r="A4293" s="179" t="s">
        <v>177</v>
      </c>
      <c r="B4293" s="179" t="s">
        <v>626</v>
      </c>
      <c r="C4293" s="179" t="s">
        <v>413</v>
      </c>
      <c r="D4293" s="179" t="s">
        <v>184</v>
      </c>
      <c r="E4293" s="179" t="s">
        <v>789</v>
      </c>
      <c r="F4293" s="37">
        <v>7865.4599999999991</v>
      </c>
      <c r="G4293" s="179">
        <v>124</v>
      </c>
      <c r="H4293" s="179">
        <v>124</v>
      </c>
      <c r="I4293" s="37">
        <f>Table1[[#This Row],[SumOfPaid]]*Table1[[#This Row],[Actuarial Factor 6/13/22]]</f>
        <v>11887.732800557409</v>
      </c>
      <c r="J4293" s="33">
        <v>1.5113843056296021</v>
      </c>
      <c r="K4293" s="180" t="s">
        <v>390</v>
      </c>
      <c r="L4293" s="180" t="s">
        <v>805</v>
      </c>
      <c r="M4293" s="181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293" s="181" t="str">
        <f>IFERROR(IF(Table1[[#This Row],[Medicare Rate in CR]]&gt;0,"Y","N"),"N")</f>
        <v>Y</v>
      </c>
      <c r="O4293" s="40">
        <f>Table1[[#This Row],[Medicare Rate in CR]]*Table1[[#This Row],[SumOfUnits]]*Table1[[#This Row],[Actuarial Factor 6/13/22]]</f>
        <v>45878.372874247703</v>
      </c>
      <c r="P429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45878.372874247703</v>
      </c>
      <c r="Q4293" s="40">
        <f>Table1[[#This Row],[Trended Medicare Pricing for all RHCs]]-Table1[[#This Row],[SumOfSFY23 Estimated Payment 6/13/2022]]</f>
        <v>33990.640073690294</v>
      </c>
      <c r="R4293" s="181">
        <f>Table1[[#This Row],[SumOfUnits]]*Table1[[#This Row],[Actuarial Factor 6/13/22]]</f>
        <v>187.41165389807065</v>
      </c>
    </row>
    <row r="4294" spans="1:18" x14ac:dyDescent="0.2">
      <c r="A4294" s="179" t="s">
        <v>177</v>
      </c>
      <c r="B4294" s="179" t="s">
        <v>626</v>
      </c>
      <c r="C4294" s="179" t="s">
        <v>413</v>
      </c>
      <c r="D4294" s="179" t="s">
        <v>184</v>
      </c>
      <c r="E4294" s="179" t="s">
        <v>791</v>
      </c>
      <c r="F4294" s="37">
        <v>127.03999999999999</v>
      </c>
      <c r="G4294" s="179">
        <v>2</v>
      </c>
      <c r="H4294" s="179">
        <v>2</v>
      </c>
      <c r="I4294" s="37">
        <f>Table1[[#This Row],[SumOfPaid]]*Table1[[#This Row],[Actuarial Factor 6/13/22]]</f>
        <v>216.51674628782823</v>
      </c>
      <c r="J4294" s="33">
        <v>1.7043194764470107</v>
      </c>
      <c r="K4294" s="180" t="s">
        <v>390</v>
      </c>
      <c r="L4294" s="180" t="s">
        <v>805</v>
      </c>
      <c r="M4294" s="181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294" s="181" t="str">
        <f>IFERROR(IF(Table1[[#This Row],[Medicare Rate in CR]]&gt;0,"Y","N"),"N")</f>
        <v>Y</v>
      </c>
      <c r="O4294" s="40">
        <f>Table1[[#This Row],[Medicare Rate in CR]]*Table1[[#This Row],[SumOfUnits]]*Table1[[#This Row],[Actuarial Factor 6/13/22]]</f>
        <v>834.43481566845651</v>
      </c>
      <c r="P429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834.43481566845651</v>
      </c>
      <c r="Q4294" s="40">
        <f>Table1[[#This Row],[Trended Medicare Pricing for all RHCs]]-Table1[[#This Row],[SumOfSFY23 Estimated Payment 6/13/2022]]</f>
        <v>617.91806938062825</v>
      </c>
      <c r="R4294" s="181">
        <f>Table1[[#This Row],[SumOfUnits]]*Table1[[#This Row],[Actuarial Factor 6/13/22]]</f>
        <v>3.4086389528940213</v>
      </c>
    </row>
    <row r="4295" spans="1:18" x14ac:dyDescent="0.2">
      <c r="A4295" s="179" t="s">
        <v>177</v>
      </c>
      <c r="B4295" s="179" t="s">
        <v>626</v>
      </c>
      <c r="C4295" s="179" t="s">
        <v>413</v>
      </c>
      <c r="D4295" s="179" t="s">
        <v>184</v>
      </c>
      <c r="E4295" s="179" t="s">
        <v>788</v>
      </c>
      <c r="F4295" s="37">
        <v>1336.37</v>
      </c>
      <c r="G4295" s="179">
        <v>21</v>
      </c>
      <c r="H4295" s="179">
        <v>21</v>
      </c>
      <c r="I4295" s="37">
        <f>Table1[[#This Row],[SumOfPaid]]*Table1[[#This Row],[Actuarial Factor 6/13/22]]</f>
        <v>2917.5241254724256</v>
      </c>
      <c r="J4295" s="33">
        <v>2.1831709223287157</v>
      </c>
      <c r="K4295" s="180" t="s">
        <v>390</v>
      </c>
      <c r="L4295" s="180" t="s">
        <v>805</v>
      </c>
      <c r="M4295" s="181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295" s="181" t="str">
        <f>IFERROR(IF(Table1[[#This Row],[Medicare Rate in CR]]&gt;0,"Y","N"),"N")</f>
        <v>Y</v>
      </c>
      <c r="O4295" s="40">
        <f>Table1[[#This Row],[Medicare Rate in CR]]*Table1[[#This Row],[SumOfUnits]]*Table1[[#This Row],[Actuarial Factor 6/13/22]]</f>
        <v>11223.245077507461</v>
      </c>
      <c r="P429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11223.245077507461</v>
      </c>
      <c r="Q4295" s="40">
        <f>Table1[[#This Row],[Trended Medicare Pricing for all RHCs]]-Table1[[#This Row],[SumOfSFY23 Estimated Payment 6/13/2022]]</f>
        <v>8305.7209520350352</v>
      </c>
      <c r="R4295" s="181">
        <f>Table1[[#This Row],[SumOfUnits]]*Table1[[#This Row],[Actuarial Factor 6/13/22]]</f>
        <v>45.846589368903032</v>
      </c>
    </row>
    <row r="4296" spans="1:18" x14ac:dyDescent="0.2">
      <c r="A4296" s="179" t="s">
        <v>177</v>
      </c>
      <c r="B4296" s="179" t="s">
        <v>626</v>
      </c>
      <c r="C4296" s="179" t="s">
        <v>413</v>
      </c>
      <c r="D4296" s="179" t="s">
        <v>184</v>
      </c>
      <c r="E4296" s="179" t="s">
        <v>787</v>
      </c>
      <c r="F4296" s="37">
        <v>3307.6800000000003</v>
      </c>
      <c r="G4296" s="179">
        <v>52</v>
      </c>
      <c r="H4296" s="179">
        <v>52</v>
      </c>
      <c r="I4296" s="37">
        <f>Table1[[#This Row],[SumOfPaid]]*Table1[[#This Row],[Actuarial Factor 6/13/22]]</f>
        <v>4192.8803840383325</v>
      </c>
      <c r="J4296" s="33">
        <v>1.2676197165500689</v>
      </c>
      <c r="K4296" s="180" t="s">
        <v>390</v>
      </c>
      <c r="L4296" s="180" t="s">
        <v>805</v>
      </c>
      <c r="M4296" s="181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296" s="181" t="str">
        <f>IFERROR(IF(Table1[[#This Row],[Medicare Rate in CR]]&gt;0,"Y","N"),"N")</f>
        <v>Y</v>
      </c>
      <c r="O4296" s="40">
        <f>Table1[[#This Row],[Medicare Rate in CR]]*Table1[[#This Row],[SumOfUnits]]*Table1[[#This Row],[Actuarial Factor 6/13/22]]</f>
        <v>16136.291943795757</v>
      </c>
      <c r="P429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16136.291943795757</v>
      </c>
      <c r="Q4296" s="40">
        <f>Table1[[#This Row],[Trended Medicare Pricing for all RHCs]]-Table1[[#This Row],[SumOfSFY23 Estimated Payment 6/13/2022]]</f>
        <v>11943.411559757424</v>
      </c>
      <c r="R4296" s="181">
        <f>Table1[[#This Row],[SumOfUnits]]*Table1[[#This Row],[Actuarial Factor 6/13/22]]</f>
        <v>65.916225260603582</v>
      </c>
    </row>
    <row r="4297" spans="1:18" x14ac:dyDescent="0.2">
      <c r="A4297" s="179" t="s">
        <v>177</v>
      </c>
      <c r="B4297" s="179" t="s">
        <v>626</v>
      </c>
      <c r="C4297" s="179" t="s">
        <v>413</v>
      </c>
      <c r="D4297" s="179" t="s">
        <v>2</v>
      </c>
      <c r="E4297" s="179" t="s">
        <v>801</v>
      </c>
      <c r="F4297" s="37">
        <v>64.739999999999995</v>
      </c>
      <c r="G4297" s="179">
        <v>1</v>
      </c>
      <c r="H4297" s="179">
        <v>1</v>
      </c>
      <c r="I4297" s="37">
        <f>Table1[[#This Row],[SumOfPaid]]*Table1[[#This Row],[Actuarial Factor 6/13/22]]</f>
        <v>90.133142266730786</v>
      </c>
      <c r="J4297" s="33">
        <v>1.3922326578117206</v>
      </c>
      <c r="K4297" s="180" t="s">
        <v>390</v>
      </c>
      <c r="L4297" s="180" t="s">
        <v>805</v>
      </c>
      <c r="M4297" s="181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297" s="181" t="str">
        <f>IFERROR(IF(Table1[[#This Row],[Medicare Rate in CR]]&gt;0,"Y","N"),"N")</f>
        <v>Y</v>
      </c>
      <c r="O4297" s="40">
        <f>Table1[[#This Row],[Medicare Rate in CR]]*Table1[[#This Row],[SumOfUnits]]*Table1[[#This Row],[Actuarial Factor 6/13/22]]</f>
        <v>340.8185546323092</v>
      </c>
      <c r="P429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340.8185546323092</v>
      </c>
      <c r="Q4297" s="40">
        <f>Table1[[#This Row],[Trended Medicare Pricing for all RHCs]]-Table1[[#This Row],[SumOfSFY23 Estimated Payment 6/13/2022]]</f>
        <v>250.68541236557843</v>
      </c>
      <c r="R4297" s="181">
        <f>Table1[[#This Row],[SumOfUnits]]*Table1[[#This Row],[Actuarial Factor 6/13/22]]</f>
        <v>1.3922326578117206</v>
      </c>
    </row>
    <row r="4298" spans="1:18" x14ac:dyDescent="0.2">
      <c r="A4298" s="179" t="s">
        <v>177</v>
      </c>
      <c r="B4298" s="179" t="s">
        <v>626</v>
      </c>
      <c r="C4298" s="179" t="s">
        <v>413</v>
      </c>
      <c r="D4298" s="179" t="s">
        <v>2</v>
      </c>
      <c r="E4298" s="179" t="s">
        <v>798</v>
      </c>
      <c r="F4298" s="37">
        <v>254.1</v>
      </c>
      <c r="G4298" s="179">
        <v>4</v>
      </c>
      <c r="H4298" s="179">
        <v>4</v>
      </c>
      <c r="I4298" s="37">
        <f>Table1[[#This Row],[SumOfPaid]]*Table1[[#This Row],[Actuarial Factor 6/13/22]]</f>
        <v>378.70974063377923</v>
      </c>
      <c r="J4298" s="33">
        <v>1.4903964605815792</v>
      </c>
      <c r="K4298" s="180" t="s">
        <v>390</v>
      </c>
      <c r="L4298" s="180" t="s">
        <v>805</v>
      </c>
      <c r="M4298" s="181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298" s="181" t="str">
        <f>IFERROR(IF(Table1[[#This Row],[Medicare Rate in CR]]&gt;0,"Y","N"),"N")</f>
        <v>Y</v>
      </c>
      <c r="O4298" s="40">
        <f>Table1[[#This Row],[Medicare Rate in CR]]*Table1[[#This Row],[SumOfUnits]]*Table1[[#This Row],[Actuarial Factor 6/13/22]]</f>
        <v>1459.3962142014823</v>
      </c>
      <c r="P429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1459.3962142014823</v>
      </c>
      <c r="Q4298" s="40">
        <f>Table1[[#This Row],[Trended Medicare Pricing for all RHCs]]-Table1[[#This Row],[SumOfSFY23 Estimated Payment 6/13/2022]]</f>
        <v>1080.6864735677032</v>
      </c>
      <c r="R4298" s="181">
        <f>Table1[[#This Row],[SumOfUnits]]*Table1[[#This Row],[Actuarial Factor 6/13/22]]</f>
        <v>5.9615858423263166</v>
      </c>
    </row>
    <row r="4299" spans="1:18" x14ac:dyDescent="0.2">
      <c r="A4299" s="179" t="s">
        <v>177</v>
      </c>
      <c r="B4299" s="179" t="s">
        <v>626</v>
      </c>
      <c r="C4299" s="179" t="s">
        <v>413</v>
      </c>
      <c r="D4299" s="179" t="s">
        <v>185</v>
      </c>
      <c r="E4299" s="179" t="s">
        <v>795</v>
      </c>
      <c r="F4299" s="37">
        <v>2293.7400000000002</v>
      </c>
      <c r="G4299" s="179">
        <v>36</v>
      </c>
      <c r="H4299" s="179">
        <v>36</v>
      </c>
      <c r="I4299" s="37">
        <f>Table1[[#This Row],[SumOfPaid]]*Table1[[#This Row],[Actuarial Factor 6/13/22]]</f>
        <v>2772.6868811596187</v>
      </c>
      <c r="J4299" s="33">
        <v>1.2088060901233872</v>
      </c>
      <c r="K4299" s="180" t="s">
        <v>390</v>
      </c>
      <c r="L4299" s="180" t="s">
        <v>805</v>
      </c>
      <c r="M4299" s="181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299" s="181" t="str">
        <f>IFERROR(IF(Table1[[#This Row],[Medicare Rate in CR]]&gt;0,"Y","N"),"N")</f>
        <v>Y</v>
      </c>
      <c r="O4299" s="40">
        <f>Table1[[#This Row],[Medicare Rate in CR]]*Table1[[#This Row],[SumOfUnits]]*Table1[[#This Row],[Actuarial Factor 6/13/22]]</f>
        <v>10652.966311039389</v>
      </c>
      <c r="P429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10652.966311039389</v>
      </c>
      <c r="Q4299" s="40">
        <f>Table1[[#This Row],[Trended Medicare Pricing for all RHCs]]-Table1[[#This Row],[SumOfSFY23 Estimated Payment 6/13/2022]]</f>
        <v>7880.2794298797699</v>
      </c>
      <c r="R4299" s="181">
        <f>Table1[[#This Row],[SumOfUnits]]*Table1[[#This Row],[Actuarial Factor 6/13/22]]</f>
        <v>43.51701924444194</v>
      </c>
    </row>
    <row r="4300" spans="1:18" x14ac:dyDescent="0.2">
      <c r="A4300" s="179" t="s">
        <v>177</v>
      </c>
      <c r="B4300" s="179" t="s">
        <v>626</v>
      </c>
      <c r="C4300" s="179" t="s">
        <v>408</v>
      </c>
      <c r="D4300" s="179" t="s">
        <v>184</v>
      </c>
      <c r="E4300" s="179" t="s">
        <v>786</v>
      </c>
      <c r="F4300" s="37">
        <v>63.51</v>
      </c>
      <c r="G4300" s="179">
        <v>1</v>
      </c>
      <c r="H4300" s="179">
        <v>1</v>
      </c>
      <c r="I4300" s="37">
        <f>Table1[[#This Row],[SumOfPaid]]*Table1[[#This Row],[Actuarial Factor 6/13/22]]</f>
        <v>85.689755353486859</v>
      </c>
      <c r="J4300" s="33">
        <v>1.3492324886393774</v>
      </c>
      <c r="K4300" s="180" t="s">
        <v>390</v>
      </c>
      <c r="L4300" s="180" t="s">
        <v>805</v>
      </c>
      <c r="M4300" s="181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300" s="181" t="str">
        <f>IFERROR(IF(Table1[[#This Row],[Medicare Rate in CR]]&gt;0,"Y","N"),"N")</f>
        <v>Y</v>
      </c>
      <c r="O4300" s="40">
        <f>Table1[[#This Row],[Medicare Rate in CR]]*Table1[[#This Row],[SumOfUnits]]*Table1[[#This Row],[Actuarial Factor 6/13/22]]</f>
        <v>330.29211321891961</v>
      </c>
      <c r="P430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330.29211321891961</v>
      </c>
      <c r="Q4300" s="40">
        <f>Table1[[#This Row],[Trended Medicare Pricing for all RHCs]]-Table1[[#This Row],[SumOfSFY23 Estimated Payment 6/13/2022]]</f>
        <v>244.60235786543274</v>
      </c>
      <c r="R4300" s="181">
        <f>Table1[[#This Row],[SumOfUnits]]*Table1[[#This Row],[Actuarial Factor 6/13/22]]</f>
        <v>1.3492324886393774</v>
      </c>
    </row>
    <row r="4301" spans="1:18" x14ac:dyDescent="0.2">
      <c r="A4301" s="179" t="s">
        <v>177</v>
      </c>
      <c r="B4301" s="179" t="s">
        <v>626</v>
      </c>
      <c r="C4301" s="179" t="s">
        <v>408</v>
      </c>
      <c r="D4301" s="179" t="s">
        <v>184</v>
      </c>
      <c r="E4301" s="179" t="s">
        <v>789</v>
      </c>
      <c r="F4301" s="37">
        <v>127.02</v>
      </c>
      <c r="G4301" s="179">
        <v>2</v>
      </c>
      <c r="H4301" s="179">
        <v>2</v>
      </c>
      <c r="I4301" s="37">
        <f>Table1[[#This Row],[SumOfPaid]]*Table1[[#This Row],[Actuarial Factor 6/13/22]]</f>
        <v>191.52460541128519</v>
      </c>
      <c r="J4301" s="33">
        <v>1.5078303055525524</v>
      </c>
      <c r="K4301" s="180" t="s">
        <v>390</v>
      </c>
      <c r="L4301" s="180" t="s">
        <v>805</v>
      </c>
      <c r="M4301" s="181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301" s="181" t="str">
        <f>IFERROR(IF(Table1[[#This Row],[Medicare Rate in CR]]&gt;0,"Y","N"),"N")</f>
        <v>Y</v>
      </c>
      <c r="O4301" s="40">
        <f>Table1[[#This Row],[Medicare Rate in CR]]*Table1[[#This Row],[SumOfUnits]]*Table1[[#This Row],[Actuarial Factor 6/13/22]]</f>
        <v>738.23371759852967</v>
      </c>
      <c r="P430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738.23371759852967</v>
      </c>
      <c r="Q4301" s="40">
        <f>Table1[[#This Row],[Trended Medicare Pricing for all RHCs]]-Table1[[#This Row],[SumOfSFY23 Estimated Payment 6/13/2022]]</f>
        <v>546.7091121872445</v>
      </c>
      <c r="R4301" s="181">
        <f>Table1[[#This Row],[SumOfUnits]]*Table1[[#This Row],[Actuarial Factor 6/13/22]]</f>
        <v>3.0156606111051047</v>
      </c>
    </row>
    <row r="4302" spans="1:18" x14ac:dyDescent="0.2">
      <c r="A4302" s="179" t="s">
        <v>177</v>
      </c>
      <c r="B4302" s="179" t="s">
        <v>626</v>
      </c>
      <c r="C4302" s="179" t="s">
        <v>408</v>
      </c>
      <c r="D4302" s="179" t="s">
        <v>184</v>
      </c>
      <c r="E4302" s="179" t="s">
        <v>791</v>
      </c>
      <c r="F4302" s="37">
        <v>63.51</v>
      </c>
      <c r="G4302" s="179">
        <v>1</v>
      </c>
      <c r="H4302" s="179">
        <v>1</v>
      </c>
      <c r="I4302" s="37">
        <f>Table1[[#This Row],[SumOfPaid]]*Table1[[#This Row],[Actuarial Factor 6/13/22]]</f>
        <v>109.19706118464114</v>
      </c>
      <c r="J4302" s="33">
        <v>1.7193679922003016</v>
      </c>
      <c r="K4302" s="180" t="s">
        <v>390</v>
      </c>
      <c r="L4302" s="180" t="s">
        <v>805</v>
      </c>
      <c r="M4302" s="181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302" s="181" t="str">
        <f>IFERROR(IF(Table1[[#This Row],[Medicare Rate in CR]]&gt;0,"Y","N"),"N")</f>
        <v>Y</v>
      </c>
      <c r="O4302" s="40">
        <f>Table1[[#This Row],[Medicare Rate in CR]]*Table1[[#This Row],[SumOfUnits]]*Table1[[#This Row],[Actuarial Factor 6/13/22]]</f>
        <v>420.90128449063383</v>
      </c>
      <c r="P430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420.90128449063383</v>
      </c>
      <c r="Q4302" s="40">
        <f>Table1[[#This Row],[Trended Medicare Pricing for all RHCs]]-Table1[[#This Row],[SumOfSFY23 Estimated Payment 6/13/2022]]</f>
        <v>311.70422330599268</v>
      </c>
      <c r="R4302" s="181">
        <f>Table1[[#This Row],[SumOfUnits]]*Table1[[#This Row],[Actuarial Factor 6/13/22]]</f>
        <v>1.7193679922003016</v>
      </c>
    </row>
    <row r="4303" spans="1:18" x14ac:dyDescent="0.2">
      <c r="A4303" s="179" t="s">
        <v>177</v>
      </c>
      <c r="B4303" s="179" t="s">
        <v>626</v>
      </c>
      <c r="C4303" s="179" t="s">
        <v>381</v>
      </c>
      <c r="D4303" s="179" t="s">
        <v>184</v>
      </c>
      <c r="E4303" s="179" t="s">
        <v>786</v>
      </c>
      <c r="F4303" s="37">
        <v>1529.1200000000001</v>
      </c>
      <c r="G4303" s="179">
        <v>24</v>
      </c>
      <c r="H4303" s="179">
        <v>24</v>
      </c>
      <c r="I4303" s="37">
        <f>Table1[[#This Row],[SumOfPaid]]*Table1[[#This Row],[Actuarial Factor 6/13/22]]</f>
        <v>2076.5936907088567</v>
      </c>
      <c r="J4303" s="33">
        <v>1.3580318684660828</v>
      </c>
      <c r="K4303" s="180" t="s">
        <v>390</v>
      </c>
      <c r="L4303" s="180" t="s">
        <v>805</v>
      </c>
      <c r="M4303" s="181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303" s="181" t="str">
        <f>IFERROR(IF(Table1[[#This Row],[Medicare Rate in CR]]&gt;0,"Y","N"),"N")</f>
        <v>Y</v>
      </c>
      <c r="O4303" s="40">
        <f>Table1[[#This Row],[Medicare Rate in CR]]*Table1[[#This Row],[SumOfUnits]]*Table1[[#This Row],[Actuarial Factor 6/13/22]]</f>
        <v>7978.7088336119305</v>
      </c>
      <c r="P430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7978.7088336119305</v>
      </c>
      <c r="Q4303" s="40">
        <f>Table1[[#This Row],[Trended Medicare Pricing for all RHCs]]-Table1[[#This Row],[SumOfSFY23 Estimated Payment 6/13/2022]]</f>
        <v>5902.1151429030742</v>
      </c>
      <c r="R4303" s="181">
        <f>Table1[[#This Row],[SumOfUnits]]*Table1[[#This Row],[Actuarial Factor 6/13/22]]</f>
        <v>32.592764843185989</v>
      </c>
    </row>
    <row r="4304" spans="1:18" x14ac:dyDescent="0.2">
      <c r="A4304" s="179" t="s">
        <v>177</v>
      </c>
      <c r="B4304" s="179" t="s">
        <v>626</v>
      </c>
      <c r="C4304" s="179" t="s">
        <v>381</v>
      </c>
      <c r="D4304" s="179" t="s">
        <v>184</v>
      </c>
      <c r="E4304" s="179" t="s">
        <v>790</v>
      </c>
      <c r="F4304" s="37">
        <v>1084.57</v>
      </c>
      <c r="G4304" s="179">
        <v>17</v>
      </c>
      <c r="H4304" s="179">
        <v>17</v>
      </c>
      <c r="I4304" s="37">
        <f>Table1[[#This Row],[SumOfPaid]]*Table1[[#This Row],[Actuarial Factor 6/13/22]]</f>
        <v>2221.2772277817494</v>
      </c>
      <c r="J4304" s="33">
        <v>2.048071795994495</v>
      </c>
      <c r="K4304" s="180" t="s">
        <v>390</v>
      </c>
      <c r="L4304" s="180" t="s">
        <v>805</v>
      </c>
      <c r="M4304" s="181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304" s="181" t="str">
        <f>IFERROR(IF(Table1[[#This Row],[Medicare Rate in CR]]&gt;0,"Y","N"),"N")</f>
        <v>Y</v>
      </c>
      <c r="O4304" s="40">
        <f>Table1[[#This Row],[Medicare Rate in CR]]*Table1[[#This Row],[SumOfUnits]]*Table1[[#This Row],[Actuarial Factor 6/13/22]]</f>
        <v>8523.255586210691</v>
      </c>
      <c r="P430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8523.255586210691</v>
      </c>
      <c r="Q4304" s="40">
        <f>Table1[[#This Row],[Trended Medicare Pricing for all RHCs]]-Table1[[#This Row],[SumOfSFY23 Estimated Payment 6/13/2022]]</f>
        <v>6301.9783584289416</v>
      </c>
      <c r="R4304" s="181">
        <f>Table1[[#This Row],[SumOfUnits]]*Table1[[#This Row],[Actuarial Factor 6/13/22]]</f>
        <v>34.817220531906415</v>
      </c>
    </row>
    <row r="4305" spans="1:18" x14ac:dyDescent="0.2">
      <c r="A4305" s="179" t="s">
        <v>177</v>
      </c>
      <c r="B4305" s="179" t="s">
        <v>626</v>
      </c>
      <c r="C4305" s="179" t="s">
        <v>381</v>
      </c>
      <c r="D4305" s="179" t="s">
        <v>184</v>
      </c>
      <c r="E4305" s="179" t="s">
        <v>789</v>
      </c>
      <c r="F4305" s="37">
        <v>2043.21</v>
      </c>
      <c r="G4305" s="179">
        <v>32</v>
      </c>
      <c r="H4305" s="179">
        <v>32</v>
      </c>
      <c r="I4305" s="37">
        <f>Table1[[#This Row],[SumOfPaid]]*Table1[[#This Row],[Actuarial Factor 6/13/22]]</f>
        <v>3036.9069809316325</v>
      </c>
      <c r="J4305" s="33">
        <v>1.4863410911906423</v>
      </c>
      <c r="K4305" s="180" t="s">
        <v>390</v>
      </c>
      <c r="L4305" s="180" t="s">
        <v>805</v>
      </c>
      <c r="M4305" s="181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305" s="181" t="str">
        <f>IFERROR(IF(Table1[[#This Row],[Medicare Rate in CR]]&gt;0,"Y","N"),"N")</f>
        <v>Y</v>
      </c>
      <c r="O4305" s="40">
        <f>Table1[[#This Row],[Medicare Rate in CR]]*Table1[[#This Row],[SumOfUnits]]*Table1[[#This Row],[Actuarial Factor 6/13/22]]</f>
        <v>11643.401571951015</v>
      </c>
      <c r="P430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11643.401571951015</v>
      </c>
      <c r="Q4305" s="40">
        <f>Table1[[#This Row],[Trended Medicare Pricing for all RHCs]]-Table1[[#This Row],[SumOfSFY23 Estimated Payment 6/13/2022]]</f>
        <v>8606.4945910193819</v>
      </c>
      <c r="R4305" s="181">
        <f>Table1[[#This Row],[SumOfUnits]]*Table1[[#This Row],[Actuarial Factor 6/13/22]]</f>
        <v>47.562914918100553</v>
      </c>
    </row>
    <row r="4306" spans="1:18" x14ac:dyDescent="0.2">
      <c r="A4306" s="179" t="s">
        <v>177</v>
      </c>
      <c r="B4306" s="179" t="s">
        <v>626</v>
      </c>
      <c r="C4306" s="179" t="s">
        <v>381</v>
      </c>
      <c r="D4306" s="179" t="s">
        <v>184</v>
      </c>
      <c r="E4306" s="179" t="s">
        <v>791</v>
      </c>
      <c r="F4306" s="37">
        <v>127.02</v>
      </c>
      <c r="G4306" s="179">
        <v>2</v>
      </c>
      <c r="H4306" s="179">
        <v>2</v>
      </c>
      <c r="I4306" s="37">
        <f>Table1[[#This Row],[SumOfPaid]]*Table1[[#This Row],[Actuarial Factor 6/13/22]]</f>
        <v>205.50959498445178</v>
      </c>
      <c r="J4306" s="33">
        <v>1.6179309949964713</v>
      </c>
      <c r="K4306" s="180" t="s">
        <v>390</v>
      </c>
      <c r="L4306" s="180" t="s">
        <v>805</v>
      </c>
      <c r="M4306" s="181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306" s="181" t="str">
        <f>IFERROR(IF(Table1[[#This Row],[Medicare Rate in CR]]&gt;0,"Y","N"),"N")</f>
        <v>Y</v>
      </c>
      <c r="O4306" s="40">
        <f>Table1[[#This Row],[Medicare Rate in CR]]*Table1[[#This Row],[SumOfUnits]]*Table1[[#This Row],[Actuarial Factor 6/13/22]]</f>
        <v>792.13901515027237</v>
      </c>
      <c r="P430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792.13901515027237</v>
      </c>
      <c r="Q4306" s="40">
        <f>Table1[[#This Row],[Trended Medicare Pricing for all RHCs]]-Table1[[#This Row],[SumOfSFY23 Estimated Payment 6/13/2022]]</f>
        <v>586.62942016582065</v>
      </c>
      <c r="R4306" s="181">
        <f>Table1[[#This Row],[SumOfUnits]]*Table1[[#This Row],[Actuarial Factor 6/13/22]]</f>
        <v>3.2358619899929426</v>
      </c>
    </row>
    <row r="4307" spans="1:18" x14ac:dyDescent="0.2">
      <c r="A4307" s="179" t="s">
        <v>177</v>
      </c>
      <c r="B4307" s="179" t="s">
        <v>626</v>
      </c>
      <c r="C4307" s="179" t="s">
        <v>381</v>
      </c>
      <c r="D4307" s="179" t="s">
        <v>184</v>
      </c>
      <c r="E4307" s="179" t="s">
        <v>787</v>
      </c>
      <c r="F4307" s="37">
        <v>318.77999999999997</v>
      </c>
      <c r="G4307" s="179">
        <v>5</v>
      </c>
      <c r="H4307" s="179">
        <v>5</v>
      </c>
      <c r="I4307" s="37">
        <f>Table1[[#This Row],[SumOfPaid]]*Table1[[#This Row],[Actuarial Factor 6/13/22]]</f>
        <v>385.78420077177162</v>
      </c>
      <c r="J4307" s="33">
        <v>1.210189474784402</v>
      </c>
      <c r="K4307" s="180" t="s">
        <v>390</v>
      </c>
      <c r="L4307" s="180" t="s">
        <v>805</v>
      </c>
      <c r="M4307" s="181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307" s="181" t="str">
        <f>IFERROR(IF(Table1[[#This Row],[Medicare Rate in CR]]&gt;0,"Y","N"),"N")</f>
        <v>Y</v>
      </c>
      <c r="O4307" s="40">
        <f>Table1[[#This Row],[Medicare Rate in CR]]*Table1[[#This Row],[SumOfUnits]]*Table1[[#This Row],[Actuarial Factor 6/13/22]]</f>
        <v>1481.271917136108</v>
      </c>
      <c r="P430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1481.271917136108</v>
      </c>
      <c r="Q4307" s="40">
        <f>Table1[[#This Row],[Trended Medicare Pricing for all RHCs]]-Table1[[#This Row],[SumOfSFY23 Estimated Payment 6/13/2022]]</f>
        <v>1095.4877163643364</v>
      </c>
      <c r="R4307" s="181">
        <f>Table1[[#This Row],[SumOfUnits]]*Table1[[#This Row],[Actuarial Factor 6/13/22]]</f>
        <v>6.0509473739220097</v>
      </c>
    </row>
    <row r="4308" spans="1:18" x14ac:dyDescent="0.2">
      <c r="A4308" s="179" t="s">
        <v>177</v>
      </c>
      <c r="B4308" s="179" t="s">
        <v>626</v>
      </c>
      <c r="C4308" s="179" t="s">
        <v>381</v>
      </c>
      <c r="D4308" s="179" t="s">
        <v>185</v>
      </c>
      <c r="E4308" s="179" t="s">
        <v>795</v>
      </c>
      <c r="F4308" s="37">
        <v>281.45999999999998</v>
      </c>
      <c r="G4308" s="179">
        <v>6</v>
      </c>
      <c r="H4308" s="179">
        <v>6</v>
      </c>
      <c r="I4308" s="37">
        <f>Table1[[#This Row],[SumOfPaid]]*Table1[[#This Row],[Actuarial Factor 6/13/22]]</f>
        <v>338.5604734106297</v>
      </c>
      <c r="J4308" s="33">
        <v>1.2028724273809057</v>
      </c>
      <c r="K4308" s="180" t="s">
        <v>390</v>
      </c>
      <c r="L4308" s="180" t="s">
        <v>805</v>
      </c>
      <c r="M4308" s="181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308" s="181" t="str">
        <f>IFERROR(IF(Table1[[#This Row],[Medicare Rate in CR]]&gt;0,"Y","N"),"N")</f>
        <v>Y</v>
      </c>
      <c r="O4308" s="40">
        <f>Table1[[#This Row],[Medicare Rate in CR]]*Table1[[#This Row],[SumOfUnits]]*Table1[[#This Row],[Actuarial Factor 6/13/22]]</f>
        <v>1766.7790213370745</v>
      </c>
      <c r="P430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1766.7790213370745</v>
      </c>
      <c r="Q4308" s="40">
        <f>Table1[[#This Row],[Trended Medicare Pricing for all RHCs]]-Table1[[#This Row],[SumOfSFY23 Estimated Payment 6/13/2022]]</f>
        <v>1428.2185479264449</v>
      </c>
      <c r="R4308" s="181">
        <f>Table1[[#This Row],[SumOfUnits]]*Table1[[#This Row],[Actuarial Factor 6/13/22]]</f>
        <v>7.2172345642854339</v>
      </c>
    </row>
    <row r="4309" spans="1:18" x14ac:dyDescent="0.2">
      <c r="A4309" s="179" t="s">
        <v>177</v>
      </c>
      <c r="B4309" s="179" t="s">
        <v>626</v>
      </c>
      <c r="C4309" s="179" t="s">
        <v>364</v>
      </c>
      <c r="D4309" s="179" t="s">
        <v>184</v>
      </c>
      <c r="E4309" s="179" t="s">
        <v>786</v>
      </c>
      <c r="F4309" s="37">
        <v>127.02</v>
      </c>
      <c r="G4309" s="179">
        <v>2</v>
      </c>
      <c r="H4309" s="179">
        <v>2</v>
      </c>
      <c r="I4309" s="37">
        <f>Table1[[#This Row],[SumOfPaid]]*Table1[[#This Row],[Actuarial Factor 6/13/22]]</f>
        <v>179.56520288869666</v>
      </c>
      <c r="J4309" s="33">
        <v>1.4136766091064137</v>
      </c>
      <c r="K4309" s="180" t="s">
        <v>390</v>
      </c>
      <c r="L4309" s="180" t="s">
        <v>805</v>
      </c>
      <c r="M4309" s="181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309" s="181" t="str">
        <f>IFERROR(IF(Table1[[#This Row],[Medicare Rate in CR]]&gt;0,"Y","N"),"N")</f>
        <v>Y</v>
      </c>
      <c r="O4309" s="40">
        <f>Table1[[#This Row],[Medicare Rate in CR]]*Table1[[#This Row],[SumOfUnits]]*Table1[[#This Row],[Actuarial Factor 6/13/22]]</f>
        <v>692.13606781850012</v>
      </c>
      <c r="P430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692.13606781850012</v>
      </c>
      <c r="Q4309" s="40">
        <f>Table1[[#This Row],[Trended Medicare Pricing for all RHCs]]-Table1[[#This Row],[SumOfSFY23 Estimated Payment 6/13/2022]]</f>
        <v>512.57086492980352</v>
      </c>
      <c r="R4309" s="181">
        <f>Table1[[#This Row],[SumOfUnits]]*Table1[[#This Row],[Actuarial Factor 6/13/22]]</f>
        <v>2.8273532182128274</v>
      </c>
    </row>
    <row r="4310" spans="1:18" x14ac:dyDescent="0.2">
      <c r="A4310" s="179" t="s">
        <v>177</v>
      </c>
      <c r="B4310" s="179" t="s">
        <v>626</v>
      </c>
      <c r="C4310" s="179" t="s">
        <v>364</v>
      </c>
      <c r="D4310" s="179" t="s">
        <v>184</v>
      </c>
      <c r="E4310" s="179" t="s">
        <v>788</v>
      </c>
      <c r="F4310" s="37">
        <v>63.51</v>
      </c>
      <c r="G4310" s="179">
        <v>1</v>
      </c>
      <c r="H4310" s="179">
        <v>1</v>
      </c>
      <c r="I4310" s="37">
        <f>Table1[[#This Row],[SumOfPaid]]*Table1[[#This Row],[Actuarial Factor 6/13/22]]</f>
        <v>125.44908513048557</v>
      </c>
      <c r="J4310" s="33">
        <v>1.9752650784204939</v>
      </c>
      <c r="K4310" s="180" t="s">
        <v>390</v>
      </c>
      <c r="L4310" s="180" t="s">
        <v>805</v>
      </c>
      <c r="M4310" s="181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310" s="181" t="str">
        <f>IFERROR(IF(Table1[[#This Row],[Medicare Rate in CR]]&gt;0,"Y","N"),"N")</f>
        <v>Y</v>
      </c>
      <c r="O4310" s="40">
        <f>Table1[[#This Row],[Medicare Rate in CR]]*Table1[[#This Row],[SumOfUnits]]*Table1[[#This Row],[Actuarial Factor 6/13/22]]</f>
        <v>483.54489119733694</v>
      </c>
      <c r="P431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483.54489119733694</v>
      </c>
      <c r="Q4310" s="40">
        <f>Table1[[#This Row],[Trended Medicare Pricing for all RHCs]]-Table1[[#This Row],[SumOfSFY23 Estimated Payment 6/13/2022]]</f>
        <v>358.09580606685137</v>
      </c>
      <c r="R4310" s="181">
        <f>Table1[[#This Row],[SumOfUnits]]*Table1[[#This Row],[Actuarial Factor 6/13/22]]</f>
        <v>1.9752650784204939</v>
      </c>
    </row>
    <row r="4311" spans="1:18" x14ac:dyDescent="0.2">
      <c r="A4311" s="179" t="s">
        <v>177</v>
      </c>
      <c r="B4311" s="179" t="s">
        <v>626</v>
      </c>
      <c r="C4311" s="179" t="s">
        <v>249</v>
      </c>
      <c r="D4311" s="179" t="s">
        <v>184</v>
      </c>
      <c r="E4311" s="179" t="s">
        <v>786</v>
      </c>
      <c r="F4311" s="37">
        <v>63.51</v>
      </c>
      <c r="G4311" s="179">
        <v>1</v>
      </c>
      <c r="H4311" s="179">
        <v>1</v>
      </c>
      <c r="I4311" s="37">
        <f>Table1[[#This Row],[SumOfPaid]]*Table1[[#This Row],[Actuarial Factor 6/13/22]]</f>
        <v>96.673523368145354</v>
      </c>
      <c r="J4311" s="33">
        <v>1.5221779777695694</v>
      </c>
      <c r="K4311" s="180" t="s">
        <v>390</v>
      </c>
      <c r="L4311" s="180" t="s">
        <v>805</v>
      </c>
      <c r="M4311" s="181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311" s="181" t="str">
        <f>IFERROR(IF(Table1[[#This Row],[Medicare Rate in CR]]&gt;0,"Y","N"),"N")</f>
        <v>Y</v>
      </c>
      <c r="O4311" s="40">
        <f>Table1[[#This Row],[Medicare Rate in CR]]*Table1[[#This Row],[SumOfUnits]]*Table1[[#This Row],[Actuarial Factor 6/13/22]]</f>
        <v>372.6291689579906</v>
      </c>
      <c r="P431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372.6291689579906</v>
      </c>
      <c r="Q4311" s="40">
        <f>Table1[[#This Row],[Trended Medicare Pricing for all RHCs]]-Table1[[#This Row],[SumOfSFY23 Estimated Payment 6/13/2022]]</f>
        <v>275.95564558984523</v>
      </c>
      <c r="R4311" s="181">
        <f>Table1[[#This Row],[SumOfUnits]]*Table1[[#This Row],[Actuarial Factor 6/13/22]]</f>
        <v>1.5221779777695694</v>
      </c>
    </row>
    <row r="4312" spans="1:18" x14ac:dyDescent="0.2">
      <c r="A4312" s="179" t="s">
        <v>177</v>
      </c>
      <c r="B4312" s="179" t="s">
        <v>626</v>
      </c>
      <c r="C4312" s="179" t="s">
        <v>249</v>
      </c>
      <c r="D4312" s="179" t="s">
        <v>184</v>
      </c>
      <c r="E4312" s="179" t="s">
        <v>789</v>
      </c>
      <c r="F4312" s="37">
        <v>63.51</v>
      </c>
      <c r="G4312" s="179">
        <v>1</v>
      </c>
      <c r="H4312" s="179">
        <v>1</v>
      </c>
      <c r="I4312" s="37">
        <f>Table1[[#This Row],[SumOfPaid]]*Table1[[#This Row],[Actuarial Factor 6/13/22]]</f>
        <v>98.56581734510911</v>
      </c>
      <c r="J4312" s="33">
        <v>1.551973190759079</v>
      </c>
      <c r="K4312" s="180" t="s">
        <v>390</v>
      </c>
      <c r="L4312" s="180" t="s">
        <v>805</v>
      </c>
      <c r="M4312" s="181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312" s="181" t="str">
        <f>IFERROR(IF(Table1[[#This Row],[Medicare Rate in CR]]&gt;0,"Y","N"),"N")</f>
        <v>Y</v>
      </c>
      <c r="O4312" s="40">
        <f>Table1[[#This Row],[Medicare Rate in CR]]*Table1[[#This Row],[SumOfUnits]]*Table1[[#This Row],[Actuarial Factor 6/13/22]]</f>
        <v>379.92303709782254</v>
      </c>
      <c r="P431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379.92303709782254</v>
      </c>
      <c r="Q4312" s="40">
        <f>Table1[[#This Row],[Trended Medicare Pricing for all RHCs]]-Table1[[#This Row],[SumOfSFY23 Estimated Payment 6/13/2022]]</f>
        <v>281.35721975271343</v>
      </c>
      <c r="R4312" s="181">
        <f>Table1[[#This Row],[SumOfUnits]]*Table1[[#This Row],[Actuarial Factor 6/13/22]]</f>
        <v>1.551973190759079</v>
      </c>
    </row>
    <row r="4313" spans="1:18" x14ac:dyDescent="0.2">
      <c r="A4313" s="179" t="s">
        <v>177</v>
      </c>
      <c r="B4313" s="179" t="s">
        <v>626</v>
      </c>
      <c r="C4313" s="179" t="s">
        <v>220</v>
      </c>
      <c r="D4313" s="179" t="s">
        <v>185</v>
      </c>
      <c r="E4313" s="179" t="s">
        <v>795</v>
      </c>
      <c r="F4313" s="37">
        <v>64.739999999999995</v>
      </c>
      <c r="G4313" s="179">
        <v>1</v>
      </c>
      <c r="H4313" s="179">
        <v>1</v>
      </c>
      <c r="I4313" s="37">
        <f>Table1[[#This Row],[SumOfPaid]]*Table1[[#This Row],[Actuarial Factor 6/13/22]]</f>
        <v>78.274526724905257</v>
      </c>
      <c r="J4313" s="33">
        <v>1.2090597269833991</v>
      </c>
      <c r="K4313" s="180" t="s">
        <v>390</v>
      </c>
      <c r="L4313" s="180" t="s">
        <v>805</v>
      </c>
      <c r="M4313" s="181">
        <f>IFERROR(INDEX(FreeStand_MedicareCRs!E:E,MATCH(Table1[[#This Row],[Medicare Number]],FreeStand_MedicareCRs!A:A,0)),INDEX(HospitalBased_Mdcr_Rates!G:G,MATCH(Table1[[#This Row],[Medicare Number]],HospitalBased_Mdcr_Rates!E:E,0)))</f>
        <v>244.8</v>
      </c>
      <c r="N4313" s="181" t="str">
        <f>IFERROR(IF(Table1[[#This Row],[Medicare Rate in CR]]&gt;0,"Y","N"),"N")</f>
        <v>Y</v>
      </c>
      <c r="O4313" s="40">
        <f>Table1[[#This Row],[Medicare Rate in CR]]*Table1[[#This Row],[SumOfUnits]]*Table1[[#This Row],[Actuarial Factor 6/13/22]]</f>
        <v>295.97782116553611</v>
      </c>
      <c r="P431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295.97782116553611</v>
      </c>
      <c r="Q4313" s="40">
        <f>Table1[[#This Row],[Trended Medicare Pricing for all RHCs]]-Table1[[#This Row],[SumOfSFY23 Estimated Payment 6/13/2022]]</f>
        <v>217.70329444063086</v>
      </c>
      <c r="R4313" s="181">
        <f>Table1[[#This Row],[SumOfUnits]]*Table1[[#This Row],[Actuarial Factor 6/13/22]]</f>
        <v>1.2090597269833991</v>
      </c>
    </row>
    <row r="4314" spans="1:18" x14ac:dyDescent="0.2">
      <c r="A4314" s="179" t="s">
        <v>178</v>
      </c>
      <c r="B4314" s="179" t="s">
        <v>658</v>
      </c>
      <c r="C4314" s="179" t="s">
        <v>421</v>
      </c>
      <c r="D4314" s="179" t="s">
        <v>184</v>
      </c>
      <c r="E4314" s="179" t="s">
        <v>786</v>
      </c>
      <c r="F4314" s="37">
        <v>910.35</v>
      </c>
      <c r="G4314" s="179">
        <v>5</v>
      </c>
      <c r="H4314" s="179">
        <v>5</v>
      </c>
      <c r="I4314" s="37">
        <f>Table1[[#This Row],[SumOfPaid]]*Table1[[#This Row],[Actuarial Factor 6/13/22]]</f>
        <v>1286.0295009495783</v>
      </c>
      <c r="J4314" s="33">
        <v>1.412675894930058</v>
      </c>
      <c r="K4314" s="180" t="s">
        <v>219</v>
      </c>
      <c r="L4314" s="180" t="s">
        <v>805</v>
      </c>
      <c r="M4314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14" s="181" t="str">
        <f>IFERROR(IF(Table1[[#This Row],[Medicare Rate in CR]]&gt;0,"Y","N"),"N")</f>
        <v>Y</v>
      </c>
      <c r="O4314" s="40">
        <f>Table1[[#This Row],[Medicare Rate in CR]]*Table1[[#This Row],[SumOfUnits]]*Table1[[#This Row],[Actuarial Factor 6/13/22]]</f>
        <v>1166.7996554174815</v>
      </c>
      <c r="P431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1166.7996554174815</v>
      </c>
      <c r="Q4314" s="40">
        <f>Table1[[#This Row],[Trended Medicare Pricing for all RHCs]]-Table1[[#This Row],[SumOfSFY23 Estimated Payment 6/13/2022]]</f>
        <v>-119.22984553209676</v>
      </c>
      <c r="R4314" s="181">
        <f>Table1[[#This Row],[SumOfUnits]]*Table1[[#This Row],[Actuarial Factor 6/13/22]]</f>
        <v>7.06337947465029</v>
      </c>
    </row>
    <row r="4315" spans="1:18" x14ac:dyDescent="0.2">
      <c r="A4315" s="179" t="s">
        <v>178</v>
      </c>
      <c r="B4315" s="179" t="s">
        <v>658</v>
      </c>
      <c r="C4315" s="179" t="s">
        <v>421</v>
      </c>
      <c r="D4315" s="179" t="s">
        <v>185</v>
      </c>
      <c r="E4315" s="179" t="s">
        <v>796</v>
      </c>
      <c r="F4315" s="37">
        <v>364.14</v>
      </c>
      <c r="G4315" s="179">
        <v>2</v>
      </c>
      <c r="H4315" s="179">
        <v>2</v>
      </c>
      <c r="I4315" s="37">
        <f>Table1[[#This Row],[SumOfPaid]]*Table1[[#This Row],[Actuarial Factor 6/13/22]]</f>
        <v>319.35586400602398</v>
      </c>
      <c r="J4315" s="33">
        <v>0.87701396167963974</v>
      </c>
      <c r="K4315" s="180" t="s">
        <v>219</v>
      </c>
      <c r="L4315" s="180" t="s">
        <v>805</v>
      </c>
      <c r="M4315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15" s="181" t="str">
        <f>IFERROR(IF(Table1[[#This Row],[Medicare Rate in CR]]&gt;0,"Y","N"),"N")</f>
        <v>Y</v>
      </c>
      <c r="O4315" s="40">
        <f>Table1[[#This Row],[Medicare Rate in CR]]*Table1[[#This Row],[SumOfUnits]]*Table1[[#This Row],[Actuarial Factor 6/13/22]]</f>
        <v>289.74787265971935</v>
      </c>
      <c r="P431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289.74787265971935</v>
      </c>
      <c r="Q4315" s="40">
        <f>Table1[[#This Row],[Trended Medicare Pricing for all RHCs]]-Table1[[#This Row],[SumOfSFY23 Estimated Payment 6/13/2022]]</f>
        <v>-29.60799134630463</v>
      </c>
      <c r="R4315" s="181">
        <f>Table1[[#This Row],[SumOfUnits]]*Table1[[#This Row],[Actuarial Factor 6/13/22]]</f>
        <v>1.7540279233592795</v>
      </c>
    </row>
    <row r="4316" spans="1:18" x14ac:dyDescent="0.2">
      <c r="A4316" s="179" t="s">
        <v>178</v>
      </c>
      <c r="B4316" s="179" t="s">
        <v>658</v>
      </c>
      <c r="C4316" s="179" t="s">
        <v>426</v>
      </c>
      <c r="D4316" s="179" t="s">
        <v>184</v>
      </c>
      <c r="E4316" s="179" t="s">
        <v>786</v>
      </c>
      <c r="F4316" s="37">
        <v>369.6</v>
      </c>
      <c r="G4316" s="179">
        <v>2</v>
      </c>
      <c r="H4316" s="179">
        <v>2</v>
      </c>
      <c r="I4316" s="37">
        <f>Table1[[#This Row],[SumOfPaid]]*Table1[[#This Row],[Actuarial Factor 6/13/22]]</f>
        <v>527.74655587398399</v>
      </c>
      <c r="J4316" s="33">
        <v>1.4278857031222509</v>
      </c>
      <c r="K4316" s="180" t="s">
        <v>219</v>
      </c>
      <c r="L4316" s="180" t="s">
        <v>805</v>
      </c>
      <c r="M4316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16" s="181" t="str">
        <f>IFERROR(IF(Table1[[#This Row],[Medicare Rate in CR]]&gt;0,"Y","N"),"N")</f>
        <v>Y</v>
      </c>
      <c r="O4316" s="40">
        <f>Table1[[#This Row],[Medicare Rate in CR]]*Table1[[#This Row],[SumOfUnits]]*Table1[[#This Row],[Actuarial Factor 6/13/22]]</f>
        <v>471.74487859752924</v>
      </c>
      <c r="P431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471.74487859752924</v>
      </c>
      <c r="Q4316" s="40">
        <f>Table1[[#This Row],[Trended Medicare Pricing for all RHCs]]-Table1[[#This Row],[SumOfSFY23 Estimated Payment 6/13/2022]]</f>
        <v>-56.001677276454757</v>
      </c>
      <c r="R4316" s="181">
        <f>Table1[[#This Row],[SumOfUnits]]*Table1[[#This Row],[Actuarial Factor 6/13/22]]</f>
        <v>2.8557714062445019</v>
      </c>
    </row>
    <row r="4317" spans="1:18" x14ac:dyDescent="0.2">
      <c r="A4317" s="179" t="s">
        <v>178</v>
      </c>
      <c r="B4317" s="179" t="s">
        <v>658</v>
      </c>
      <c r="C4317" s="179" t="s">
        <v>426</v>
      </c>
      <c r="D4317" s="179" t="s">
        <v>184</v>
      </c>
      <c r="E4317" s="179" t="s">
        <v>790</v>
      </c>
      <c r="F4317" s="37">
        <v>182.07</v>
      </c>
      <c r="G4317" s="179">
        <v>1</v>
      </c>
      <c r="H4317" s="179">
        <v>1</v>
      </c>
      <c r="I4317" s="37">
        <f>Table1[[#This Row],[SumOfPaid]]*Table1[[#This Row],[Actuarial Factor 6/13/22]]</f>
        <v>373.43405561425459</v>
      </c>
      <c r="J4317" s="33">
        <v>2.0510466063286352</v>
      </c>
      <c r="K4317" s="180" t="s">
        <v>219</v>
      </c>
      <c r="L4317" s="180" t="s">
        <v>805</v>
      </c>
      <c r="M4317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17" s="181" t="str">
        <f>IFERROR(IF(Table1[[#This Row],[Medicare Rate in CR]]&gt;0,"Y","N"),"N")</f>
        <v>Y</v>
      </c>
      <c r="O4317" s="40">
        <f>Table1[[#This Row],[Medicare Rate in CR]]*Table1[[#This Row],[SumOfUnits]]*Table1[[#This Row],[Actuarial Factor 6/13/22]]</f>
        <v>338.81238889942728</v>
      </c>
      <c r="P431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338.81238889942728</v>
      </c>
      <c r="Q4317" s="40">
        <f>Table1[[#This Row],[Trended Medicare Pricing for all RHCs]]-Table1[[#This Row],[SumOfSFY23 Estimated Payment 6/13/2022]]</f>
        <v>-34.621666714827313</v>
      </c>
      <c r="R4317" s="181">
        <f>Table1[[#This Row],[SumOfUnits]]*Table1[[#This Row],[Actuarial Factor 6/13/22]]</f>
        <v>2.0510466063286352</v>
      </c>
    </row>
    <row r="4318" spans="1:18" x14ac:dyDescent="0.2">
      <c r="A4318" s="179" t="s">
        <v>178</v>
      </c>
      <c r="B4318" s="179" t="s">
        <v>658</v>
      </c>
      <c r="C4318" s="179" t="s">
        <v>426</v>
      </c>
      <c r="D4318" s="179" t="s">
        <v>184</v>
      </c>
      <c r="E4318" s="179" t="s">
        <v>787</v>
      </c>
      <c r="F4318" s="37">
        <v>184.8</v>
      </c>
      <c r="G4318" s="179">
        <v>1</v>
      </c>
      <c r="H4318" s="179">
        <v>1</v>
      </c>
      <c r="I4318" s="37">
        <f>Table1[[#This Row],[SumOfPaid]]*Table1[[#This Row],[Actuarial Factor 6/13/22]]</f>
        <v>239.76653224308978</v>
      </c>
      <c r="J4318" s="33">
        <v>1.2974379450383646</v>
      </c>
      <c r="K4318" s="180" t="s">
        <v>219</v>
      </c>
      <c r="L4318" s="180" t="s">
        <v>805</v>
      </c>
      <c r="M4318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18" s="181" t="str">
        <f>IFERROR(IF(Table1[[#This Row],[Medicare Rate in CR]]&gt;0,"Y","N"),"N")</f>
        <v>Y</v>
      </c>
      <c r="O4318" s="40">
        <f>Table1[[#This Row],[Medicare Rate in CR]]*Table1[[#This Row],[SumOfUnits]]*Table1[[#This Row],[Actuarial Factor 6/13/22]]</f>
        <v>214.32377414088745</v>
      </c>
      <c r="P431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214.32377414088745</v>
      </c>
      <c r="Q4318" s="40">
        <f>Table1[[#This Row],[Trended Medicare Pricing for all RHCs]]-Table1[[#This Row],[SumOfSFY23 Estimated Payment 6/13/2022]]</f>
        <v>-25.442758102202333</v>
      </c>
      <c r="R4318" s="181">
        <f>Table1[[#This Row],[SumOfUnits]]*Table1[[#This Row],[Actuarial Factor 6/13/22]]</f>
        <v>1.2974379450383646</v>
      </c>
    </row>
    <row r="4319" spans="1:18" x14ac:dyDescent="0.2">
      <c r="A4319" s="179" t="s">
        <v>178</v>
      </c>
      <c r="B4319" s="179" t="s">
        <v>658</v>
      </c>
      <c r="C4319" s="179" t="s">
        <v>413</v>
      </c>
      <c r="D4319" s="179" t="s">
        <v>184</v>
      </c>
      <c r="E4319" s="179" t="s">
        <v>786</v>
      </c>
      <c r="F4319" s="37">
        <v>2013.69</v>
      </c>
      <c r="G4319" s="179">
        <v>11</v>
      </c>
      <c r="H4319" s="179">
        <v>11</v>
      </c>
      <c r="I4319" s="37">
        <f>Table1[[#This Row],[SumOfPaid]]*Table1[[#This Row],[Actuarial Factor 6/13/22]]</f>
        <v>2862.2547540289111</v>
      </c>
      <c r="J4319" s="33">
        <v>1.4213979083319235</v>
      </c>
      <c r="K4319" s="180" t="s">
        <v>219</v>
      </c>
      <c r="L4319" s="180" t="s">
        <v>805</v>
      </c>
      <c r="M4319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19" s="181" t="str">
        <f>IFERROR(IF(Table1[[#This Row],[Medicare Rate in CR]]&gt;0,"Y","N"),"N")</f>
        <v>Y</v>
      </c>
      <c r="O4319" s="40">
        <f>Table1[[#This Row],[Medicare Rate in CR]]*Table1[[#This Row],[SumOfUnits]]*Table1[[#This Row],[Actuarial Factor 6/13/22]]</f>
        <v>2582.8079252508546</v>
      </c>
      <c r="P431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2582.8079252508546</v>
      </c>
      <c r="Q4319" s="40">
        <f>Table1[[#This Row],[Trended Medicare Pricing for all RHCs]]-Table1[[#This Row],[SumOfSFY23 Estimated Payment 6/13/2022]]</f>
        <v>-279.44682877805644</v>
      </c>
      <c r="R4319" s="181">
        <f>Table1[[#This Row],[SumOfUnits]]*Table1[[#This Row],[Actuarial Factor 6/13/22]]</f>
        <v>15.635376991651158</v>
      </c>
    </row>
    <row r="4320" spans="1:18" x14ac:dyDescent="0.2">
      <c r="A4320" s="179" t="s">
        <v>178</v>
      </c>
      <c r="B4320" s="179" t="s">
        <v>658</v>
      </c>
      <c r="C4320" s="179" t="s">
        <v>413</v>
      </c>
      <c r="D4320" s="179" t="s">
        <v>184</v>
      </c>
      <c r="E4320" s="179" t="s">
        <v>789</v>
      </c>
      <c r="F4320" s="37">
        <v>6943.2300000000014</v>
      </c>
      <c r="G4320" s="179">
        <v>38</v>
      </c>
      <c r="H4320" s="179">
        <v>38</v>
      </c>
      <c r="I4320" s="37">
        <f>Table1[[#This Row],[SumOfPaid]]*Table1[[#This Row],[Actuarial Factor 6/13/22]]</f>
        <v>10493.888852376624</v>
      </c>
      <c r="J4320" s="33">
        <v>1.5113843056296021</v>
      </c>
      <c r="K4320" s="180" t="s">
        <v>219</v>
      </c>
      <c r="L4320" s="180" t="s">
        <v>805</v>
      </c>
      <c r="M4320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20" s="181" t="str">
        <f>IFERROR(IF(Table1[[#This Row],[Medicare Rate in CR]]&gt;0,"Y","N"),"N")</f>
        <v>Y</v>
      </c>
      <c r="O4320" s="40">
        <f>Table1[[#This Row],[Medicare Rate in CR]]*Table1[[#This Row],[SumOfUnits]]*Table1[[#This Row],[Actuarial Factor 6/13/22]]</f>
        <v>9487.2917909842508</v>
      </c>
      <c r="P432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9487.2917909842508</v>
      </c>
      <c r="Q4320" s="40">
        <f>Table1[[#This Row],[Trended Medicare Pricing for all RHCs]]-Table1[[#This Row],[SumOfSFY23 Estimated Payment 6/13/2022]]</f>
        <v>-1006.5970613923728</v>
      </c>
      <c r="R4320" s="181">
        <f>Table1[[#This Row],[SumOfUnits]]*Table1[[#This Row],[Actuarial Factor 6/13/22]]</f>
        <v>57.432603613924883</v>
      </c>
    </row>
    <row r="4321" spans="1:18" x14ac:dyDescent="0.2">
      <c r="A4321" s="179" t="s">
        <v>178</v>
      </c>
      <c r="B4321" s="179" t="s">
        <v>658</v>
      </c>
      <c r="C4321" s="179" t="s">
        <v>413</v>
      </c>
      <c r="D4321" s="179" t="s">
        <v>184</v>
      </c>
      <c r="E4321" s="179" t="s">
        <v>788</v>
      </c>
      <c r="F4321" s="37">
        <v>733.74</v>
      </c>
      <c r="G4321" s="179">
        <v>4</v>
      </c>
      <c r="H4321" s="179">
        <v>4</v>
      </c>
      <c r="I4321" s="37">
        <f>Table1[[#This Row],[SumOfPaid]]*Table1[[#This Row],[Actuarial Factor 6/13/22]]</f>
        <v>1601.8798325494718</v>
      </c>
      <c r="J4321" s="33">
        <v>2.1831709223287157</v>
      </c>
      <c r="K4321" s="180" t="s">
        <v>219</v>
      </c>
      <c r="L4321" s="180" t="s">
        <v>805</v>
      </c>
      <c r="M4321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21" s="181" t="str">
        <f>IFERROR(IF(Table1[[#This Row],[Medicare Rate in CR]]&gt;0,"Y","N"),"N")</f>
        <v>Y</v>
      </c>
      <c r="O4321" s="40">
        <f>Table1[[#This Row],[Medicare Rate in CR]]*Table1[[#This Row],[SumOfUnits]]*Table1[[#This Row],[Actuarial Factor 6/13/22]]</f>
        <v>1442.5520186379222</v>
      </c>
      <c r="P432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1442.5520186379222</v>
      </c>
      <c r="Q4321" s="40">
        <f>Table1[[#This Row],[Trended Medicare Pricing for all RHCs]]-Table1[[#This Row],[SumOfSFY23 Estimated Payment 6/13/2022]]</f>
        <v>-159.32781391154958</v>
      </c>
      <c r="R4321" s="181">
        <f>Table1[[#This Row],[SumOfUnits]]*Table1[[#This Row],[Actuarial Factor 6/13/22]]</f>
        <v>8.7326836893148627</v>
      </c>
    </row>
    <row r="4322" spans="1:18" x14ac:dyDescent="0.2">
      <c r="A4322" s="179" t="s">
        <v>178</v>
      </c>
      <c r="B4322" s="179" t="s">
        <v>658</v>
      </c>
      <c r="C4322" s="179" t="s">
        <v>413</v>
      </c>
      <c r="D4322" s="179" t="s">
        <v>184</v>
      </c>
      <c r="E4322" s="179" t="s">
        <v>787</v>
      </c>
      <c r="F4322" s="37">
        <v>4005.5399999999995</v>
      </c>
      <c r="G4322" s="179">
        <v>22</v>
      </c>
      <c r="H4322" s="179">
        <v>22</v>
      </c>
      <c r="I4322" s="37">
        <f>Table1[[#This Row],[SumOfPaid]]*Table1[[#This Row],[Actuarial Factor 6/13/22]]</f>
        <v>5077.5014794299623</v>
      </c>
      <c r="J4322" s="33">
        <v>1.2676197165500689</v>
      </c>
      <c r="K4322" s="180" t="s">
        <v>219</v>
      </c>
      <c r="L4322" s="180" t="s">
        <v>805</v>
      </c>
      <c r="M4322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22" s="181" t="str">
        <f>IFERROR(IF(Table1[[#This Row],[Medicare Rate in CR]]&gt;0,"Y","N"),"N")</f>
        <v>Y</v>
      </c>
      <c r="O4322" s="40">
        <f>Table1[[#This Row],[Medicare Rate in CR]]*Table1[[#This Row],[SumOfUnits]]*Table1[[#This Row],[Actuarial Factor 6/13/22]]</f>
        <v>4606.7582214919294</v>
      </c>
      <c r="P432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4606.7582214919294</v>
      </c>
      <c r="Q4322" s="40">
        <f>Table1[[#This Row],[Trended Medicare Pricing for all RHCs]]-Table1[[#This Row],[SumOfSFY23 Estimated Payment 6/13/2022]]</f>
        <v>-470.74325793803291</v>
      </c>
      <c r="R4322" s="181">
        <f>Table1[[#This Row],[SumOfUnits]]*Table1[[#This Row],[Actuarial Factor 6/13/22]]</f>
        <v>27.887633764101516</v>
      </c>
    </row>
    <row r="4323" spans="1:18" x14ac:dyDescent="0.2">
      <c r="A4323" s="179" t="s">
        <v>178</v>
      </c>
      <c r="B4323" s="179" t="s">
        <v>658</v>
      </c>
      <c r="C4323" s="179" t="s">
        <v>413</v>
      </c>
      <c r="D4323" s="179" t="s">
        <v>2</v>
      </c>
      <c r="E4323" s="179" t="s">
        <v>799</v>
      </c>
      <c r="F4323" s="37">
        <v>182.07</v>
      </c>
      <c r="G4323" s="179">
        <v>1</v>
      </c>
      <c r="H4323" s="179">
        <v>1</v>
      </c>
      <c r="I4323" s="37">
        <f>Table1[[#This Row],[SumOfPaid]]*Table1[[#This Row],[Actuarial Factor 6/13/22]]</f>
        <v>213.69086102421093</v>
      </c>
      <c r="J4323" s="33">
        <v>1.1736741968704945</v>
      </c>
      <c r="K4323" s="180" t="s">
        <v>219</v>
      </c>
      <c r="L4323" s="180" t="s">
        <v>805</v>
      </c>
      <c r="M4323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23" s="181" t="str">
        <f>IFERROR(IF(Table1[[#This Row],[Medicare Rate in CR]]&gt;0,"Y","N"),"N")</f>
        <v>Y</v>
      </c>
      <c r="O4323" s="40">
        <f>Table1[[#This Row],[Medicare Rate in CR]]*Table1[[#This Row],[SumOfUnits]]*Table1[[#This Row],[Actuarial Factor 6/13/22]]</f>
        <v>193.87924058103698</v>
      </c>
      <c r="P432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193.87924058103698</v>
      </c>
      <c r="Q4323" s="40">
        <f>Table1[[#This Row],[Trended Medicare Pricing for all RHCs]]-Table1[[#This Row],[SumOfSFY23 Estimated Payment 6/13/2022]]</f>
        <v>-19.81162044317395</v>
      </c>
      <c r="R4323" s="181">
        <f>Table1[[#This Row],[SumOfUnits]]*Table1[[#This Row],[Actuarial Factor 6/13/22]]</f>
        <v>1.1736741968704945</v>
      </c>
    </row>
    <row r="4324" spans="1:18" x14ac:dyDescent="0.2">
      <c r="A4324" s="179" t="s">
        <v>178</v>
      </c>
      <c r="B4324" s="179" t="s">
        <v>658</v>
      </c>
      <c r="C4324" s="179" t="s">
        <v>413</v>
      </c>
      <c r="D4324" s="179" t="s">
        <v>185</v>
      </c>
      <c r="E4324" s="179" t="s">
        <v>795</v>
      </c>
      <c r="F4324" s="37">
        <v>3288.1800000000003</v>
      </c>
      <c r="G4324" s="179">
        <v>18</v>
      </c>
      <c r="H4324" s="179">
        <v>18</v>
      </c>
      <c r="I4324" s="37">
        <f>Table1[[#This Row],[SumOfPaid]]*Table1[[#This Row],[Actuarial Factor 6/13/22]]</f>
        <v>3974.7720094219198</v>
      </c>
      <c r="J4324" s="33">
        <v>1.2088060901233872</v>
      </c>
      <c r="K4324" s="180" t="s">
        <v>219</v>
      </c>
      <c r="L4324" s="180" t="s">
        <v>805</v>
      </c>
      <c r="M4324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24" s="181" t="str">
        <f>IFERROR(IF(Table1[[#This Row],[Medicare Rate in CR]]&gt;0,"Y","N"),"N")</f>
        <v>Y</v>
      </c>
      <c r="O4324" s="40">
        <f>Table1[[#This Row],[Medicare Rate in CR]]*Table1[[#This Row],[SumOfUnits]]*Table1[[#This Row],[Actuarial Factor 6/13/22]]</f>
        <v>3594.2882044946823</v>
      </c>
      <c r="P432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3594.2882044946823</v>
      </c>
      <c r="Q4324" s="40">
        <f>Table1[[#This Row],[Trended Medicare Pricing for all RHCs]]-Table1[[#This Row],[SumOfSFY23 Estimated Payment 6/13/2022]]</f>
        <v>-380.48380492723754</v>
      </c>
      <c r="R4324" s="181">
        <f>Table1[[#This Row],[SumOfUnits]]*Table1[[#This Row],[Actuarial Factor 6/13/22]]</f>
        <v>21.75850962222097</v>
      </c>
    </row>
    <row r="4325" spans="1:18" x14ac:dyDescent="0.2">
      <c r="A4325" s="179" t="s">
        <v>178</v>
      </c>
      <c r="B4325" s="179" t="s">
        <v>658</v>
      </c>
      <c r="C4325" s="179" t="s">
        <v>408</v>
      </c>
      <c r="D4325" s="179" t="s">
        <v>184</v>
      </c>
      <c r="E4325" s="179" t="s">
        <v>786</v>
      </c>
      <c r="F4325" s="37">
        <v>364.14</v>
      </c>
      <c r="G4325" s="179">
        <v>2</v>
      </c>
      <c r="H4325" s="179">
        <v>2</v>
      </c>
      <c r="I4325" s="37">
        <f>Table1[[#This Row],[SumOfPaid]]*Table1[[#This Row],[Actuarial Factor 6/13/22]]</f>
        <v>491.30951841314288</v>
      </c>
      <c r="J4325" s="33">
        <v>1.3492324886393774</v>
      </c>
      <c r="K4325" s="180" t="s">
        <v>219</v>
      </c>
      <c r="L4325" s="180" t="s">
        <v>805</v>
      </c>
      <c r="M4325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25" s="181" t="str">
        <f>IFERROR(IF(Table1[[#This Row],[Medicare Rate in CR]]&gt;0,"Y","N"),"N")</f>
        <v>Y</v>
      </c>
      <c r="O4325" s="40">
        <f>Table1[[#This Row],[Medicare Rate in CR]]*Table1[[#This Row],[SumOfUnits]]*Table1[[#This Row],[Actuarial Factor 6/13/22]]</f>
        <v>445.75942959667748</v>
      </c>
      <c r="P432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445.75942959667748</v>
      </c>
      <c r="Q4325" s="40">
        <f>Table1[[#This Row],[Trended Medicare Pricing for all RHCs]]-Table1[[#This Row],[SumOfSFY23 Estimated Payment 6/13/2022]]</f>
        <v>-45.550088816465404</v>
      </c>
      <c r="R4325" s="181">
        <f>Table1[[#This Row],[SumOfUnits]]*Table1[[#This Row],[Actuarial Factor 6/13/22]]</f>
        <v>2.6984649772787548</v>
      </c>
    </row>
    <row r="4326" spans="1:18" x14ac:dyDescent="0.2">
      <c r="A4326" s="179" t="s">
        <v>178</v>
      </c>
      <c r="B4326" s="179" t="s">
        <v>658</v>
      </c>
      <c r="C4326" s="179" t="s">
        <v>424</v>
      </c>
      <c r="D4326" s="179" t="s">
        <v>185</v>
      </c>
      <c r="E4326" s="179" t="s">
        <v>795</v>
      </c>
      <c r="F4326" s="37">
        <v>182.07</v>
      </c>
      <c r="G4326" s="179">
        <v>1</v>
      </c>
      <c r="H4326" s="179">
        <v>1</v>
      </c>
      <c r="I4326" s="37">
        <f>Table1[[#This Row],[SumOfPaid]]*Table1[[#This Row],[Actuarial Factor 6/13/22]]</f>
        <v>212.71794973627195</v>
      </c>
      <c r="J4326" s="33">
        <v>1.1683305856883175</v>
      </c>
      <c r="K4326" s="180" t="s">
        <v>219</v>
      </c>
      <c r="L4326" s="180" t="s">
        <v>805</v>
      </c>
      <c r="M4326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26" s="181" t="str">
        <f>IFERROR(IF(Table1[[#This Row],[Medicare Rate in CR]]&gt;0,"Y","N"),"N")</f>
        <v>Y</v>
      </c>
      <c r="O4326" s="40">
        <f>Table1[[#This Row],[Medicare Rate in CR]]*Table1[[#This Row],[SumOfUnits]]*Table1[[#This Row],[Actuarial Factor 6/13/22]]</f>
        <v>192.99652944985317</v>
      </c>
      <c r="P432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192.99652944985317</v>
      </c>
      <c r="Q4326" s="40">
        <f>Table1[[#This Row],[Trended Medicare Pricing for all RHCs]]-Table1[[#This Row],[SumOfSFY23 Estimated Payment 6/13/2022]]</f>
        <v>-19.721420286418777</v>
      </c>
      <c r="R4326" s="181">
        <f>Table1[[#This Row],[SumOfUnits]]*Table1[[#This Row],[Actuarial Factor 6/13/22]]</f>
        <v>1.1683305856883175</v>
      </c>
    </row>
    <row r="4327" spans="1:18" x14ac:dyDescent="0.2">
      <c r="A4327" s="179" t="s">
        <v>178</v>
      </c>
      <c r="B4327" s="179" t="s">
        <v>658</v>
      </c>
      <c r="C4327" s="179" t="s">
        <v>381</v>
      </c>
      <c r="D4327" s="179" t="s">
        <v>184</v>
      </c>
      <c r="E4327" s="179" t="s">
        <v>792</v>
      </c>
      <c r="F4327" s="37">
        <v>27584</v>
      </c>
      <c r="G4327" s="179">
        <v>152</v>
      </c>
      <c r="H4327" s="179">
        <v>152</v>
      </c>
      <c r="I4327" s="37">
        <f>Table1[[#This Row],[SumOfPaid]]*Table1[[#This Row],[Actuarial Factor 6/13/22]]</f>
        <v>39139.96682275815</v>
      </c>
      <c r="J4327" s="33">
        <v>1.4189373123099678</v>
      </c>
      <c r="K4327" s="180" t="s">
        <v>219</v>
      </c>
      <c r="L4327" s="180" t="s">
        <v>805</v>
      </c>
      <c r="M4327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27" s="181" t="str">
        <f>IFERROR(IF(Table1[[#This Row],[Medicare Rate in CR]]&gt;0,"Y","N"),"N")</f>
        <v>Y</v>
      </c>
      <c r="O4327" s="40">
        <f>Table1[[#This Row],[Medicare Rate in CR]]*Table1[[#This Row],[SumOfUnits]]*Table1[[#This Row],[Actuarial Factor 6/13/22]]</f>
        <v>35627.926702313503</v>
      </c>
      <c r="P432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35627.926702313503</v>
      </c>
      <c r="Q4327" s="40">
        <f>Table1[[#This Row],[Trended Medicare Pricing for all RHCs]]-Table1[[#This Row],[SumOfSFY23 Estimated Payment 6/13/2022]]</f>
        <v>-3512.0401204446462</v>
      </c>
      <c r="R4327" s="181">
        <f>Table1[[#This Row],[SumOfUnits]]*Table1[[#This Row],[Actuarial Factor 6/13/22]]</f>
        <v>215.6784714711151</v>
      </c>
    </row>
    <row r="4328" spans="1:18" x14ac:dyDescent="0.2">
      <c r="A4328" s="179" t="s">
        <v>178</v>
      </c>
      <c r="B4328" s="179" t="s">
        <v>658</v>
      </c>
      <c r="C4328" s="179" t="s">
        <v>381</v>
      </c>
      <c r="D4328" s="179" t="s">
        <v>184</v>
      </c>
      <c r="E4328" s="179" t="s">
        <v>786</v>
      </c>
      <c r="F4328" s="37">
        <v>171863.0300000002</v>
      </c>
      <c r="G4328" s="179">
        <v>942</v>
      </c>
      <c r="H4328" s="179">
        <v>942</v>
      </c>
      <c r="I4328" s="37">
        <f>Table1[[#This Row],[SumOfPaid]]*Table1[[#This Row],[Actuarial Factor 6/13/22]]</f>
        <v>233395.47175114273</v>
      </c>
      <c r="J4328" s="33">
        <v>1.3580318684660828</v>
      </c>
      <c r="K4328" s="180" t="s">
        <v>219</v>
      </c>
      <c r="L4328" s="180" t="s">
        <v>805</v>
      </c>
      <c r="M4328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28" s="181" t="str">
        <f>IFERROR(IF(Table1[[#This Row],[Medicare Rate in CR]]&gt;0,"Y","N"),"N")</f>
        <v>Y</v>
      </c>
      <c r="O4328" s="40">
        <f>Table1[[#This Row],[Medicare Rate in CR]]*Table1[[#This Row],[SumOfUnits]]*Table1[[#This Row],[Actuarial Factor 6/13/22]]</f>
        <v>211321.95385950131</v>
      </c>
      <c r="P432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211321.95385950131</v>
      </c>
      <c r="Q4328" s="40">
        <f>Table1[[#This Row],[Trended Medicare Pricing for all RHCs]]-Table1[[#This Row],[SumOfSFY23 Estimated Payment 6/13/2022]]</f>
        <v>-22073.517891641415</v>
      </c>
      <c r="R4328" s="181">
        <f>Table1[[#This Row],[SumOfUnits]]*Table1[[#This Row],[Actuarial Factor 6/13/22]]</f>
        <v>1279.26602009505</v>
      </c>
    </row>
    <row r="4329" spans="1:18" x14ac:dyDescent="0.2">
      <c r="A4329" s="179" t="s">
        <v>178</v>
      </c>
      <c r="B4329" s="179" t="s">
        <v>658</v>
      </c>
      <c r="C4329" s="179" t="s">
        <v>381</v>
      </c>
      <c r="D4329" s="179" t="s">
        <v>184</v>
      </c>
      <c r="E4329" s="179" t="s">
        <v>790</v>
      </c>
      <c r="F4329" s="37">
        <v>62056.169999999991</v>
      </c>
      <c r="G4329" s="179">
        <v>348</v>
      </c>
      <c r="H4329" s="179">
        <v>348</v>
      </c>
      <c r="I4329" s="37">
        <f>Table1[[#This Row],[SumOfPaid]]*Table1[[#This Row],[Actuarial Factor 6/13/22]]</f>
        <v>127095.49154443968</v>
      </c>
      <c r="J4329" s="33">
        <v>2.048071795994495</v>
      </c>
      <c r="K4329" s="180" t="s">
        <v>219</v>
      </c>
      <c r="L4329" s="180" t="s">
        <v>805</v>
      </c>
      <c r="M4329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29" s="181" t="str">
        <f>IFERROR(IF(Table1[[#This Row],[Medicare Rate in CR]]&gt;0,"Y","N"),"N")</f>
        <v>Y</v>
      </c>
      <c r="O4329" s="40">
        <f>Table1[[#This Row],[Medicare Rate in CR]]*Table1[[#This Row],[SumOfUnits]]*Table1[[#This Row],[Actuarial Factor 6/13/22]]</f>
        <v>117735.70103315506</v>
      </c>
      <c r="P432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117735.70103315506</v>
      </c>
      <c r="Q4329" s="40">
        <f>Table1[[#This Row],[Trended Medicare Pricing for all RHCs]]-Table1[[#This Row],[SumOfSFY23 Estimated Payment 6/13/2022]]</f>
        <v>-9359.7905112846202</v>
      </c>
      <c r="R4329" s="181">
        <f>Table1[[#This Row],[SumOfUnits]]*Table1[[#This Row],[Actuarial Factor 6/13/22]]</f>
        <v>712.72898500608426</v>
      </c>
    </row>
    <row r="4330" spans="1:18" x14ac:dyDescent="0.2">
      <c r="A4330" s="179" t="s">
        <v>178</v>
      </c>
      <c r="B4330" s="179" t="s">
        <v>658</v>
      </c>
      <c r="C4330" s="179" t="s">
        <v>381</v>
      </c>
      <c r="D4330" s="179" t="s">
        <v>184</v>
      </c>
      <c r="E4330" s="179" t="s">
        <v>793</v>
      </c>
      <c r="F4330" s="37">
        <v>1646.82</v>
      </c>
      <c r="G4330" s="179">
        <v>9</v>
      </c>
      <c r="H4330" s="179">
        <v>9</v>
      </c>
      <c r="I4330" s="37">
        <f>Table1[[#This Row],[SumOfPaid]]*Table1[[#This Row],[Actuarial Factor 6/13/22]]</f>
        <v>3372.8055950796543</v>
      </c>
      <c r="J4330" s="33">
        <v>2.048071795994495</v>
      </c>
      <c r="K4330" s="180" t="s">
        <v>219</v>
      </c>
      <c r="L4330" s="180" t="s">
        <v>805</v>
      </c>
      <c r="M4330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30" s="181" t="str">
        <f>IFERROR(IF(Table1[[#This Row],[Medicare Rate in CR]]&gt;0,"Y","N"),"N")</f>
        <v>Y</v>
      </c>
      <c r="O4330" s="40">
        <f>Table1[[#This Row],[Medicare Rate in CR]]*Table1[[#This Row],[SumOfUnits]]*Table1[[#This Row],[Actuarial Factor 6/13/22]]</f>
        <v>3044.8888198229756</v>
      </c>
      <c r="P433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3044.8888198229756</v>
      </c>
      <c r="Q4330" s="40">
        <f>Table1[[#This Row],[Trended Medicare Pricing for all RHCs]]-Table1[[#This Row],[SumOfSFY23 Estimated Payment 6/13/2022]]</f>
        <v>-327.91677525667865</v>
      </c>
      <c r="R4330" s="181">
        <f>Table1[[#This Row],[SumOfUnits]]*Table1[[#This Row],[Actuarial Factor 6/13/22]]</f>
        <v>18.432646163950455</v>
      </c>
    </row>
    <row r="4331" spans="1:18" x14ac:dyDescent="0.2">
      <c r="A4331" s="179" t="s">
        <v>178</v>
      </c>
      <c r="B4331" s="179" t="s">
        <v>658</v>
      </c>
      <c r="C4331" s="179" t="s">
        <v>381</v>
      </c>
      <c r="D4331" s="179" t="s">
        <v>184</v>
      </c>
      <c r="E4331" s="179" t="s">
        <v>789</v>
      </c>
      <c r="F4331" s="37">
        <v>212394.81000000049</v>
      </c>
      <c r="G4331" s="179">
        <v>1168</v>
      </c>
      <c r="H4331" s="179">
        <v>1168</v>
      </c>
      <c r="I4331" s="37">
        <f>Table1[[#This Row],[SumOfPaid]]*Table1[[#This Row],[Actuarial Factor 6/13/22]]</f>
        <v>315691.1336586299</v>
      </c>
      <c r="J4331" s="33">
        <v>1.4863410911906423</v>
      </c>
      <c r="K4331" s="180" t="s">
        <v>219</v>
      </c>
      <c r="L4331" s="180" t="s">
        <v>805</v>
      </c>
      <c r="M4331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31" s="181" t="str">
        <f>IFERROR(IF(Table1[[#This Row],[Medicare Rate in CR]]&gt;0,"Y","N"),"N")</f>
        <v>Y</v>
      </c>
      <c r="O4331" s="40">
        <f>Table1[[#This Row],[Medicare Rate in CR]]*Table1[[#This Row],[SumOfUnits]]*Table1[[#This Row],[Actuarial Factor 6/13/22]]</f>
        <v>286777.5039092176</v>
      </c>
      <c r="P433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286777.5039092176</v>
      </c>
      <c r="Q4331" s="40">
        <f>Table1[[#This Row],[Trended Medicare Pricing for all RHCs]]-Table1[[#This Row],[SumOfSFY23 Estimated Payment 6/13/2022]]</f>
        <v>-28913.629749412299</v>
      </c>
      <c r="R4331" s="181">
        <f>Table1[[#This Row],[SumOfUnits]]*Table1[[#This Row],[Actuarial Factor 6/13/22]]</f>
        <v>1736.0463945106701</v>
      </c>
    </row>
    <row r="4332" spans="1:18" x14ac:dyDescent="0.2">
      <c r="A4332" s="179" t="s">
        <v>178</v>
      </c>
      <c r="B4332" s="179" t="s">
        <v>658</v>
      </c>
      <c r="C4332" s="179" t="s">
        <v>381</v>
      </c>
      <c r="D4332" s="179" t="s">
        <v>184</v>
      </c>
      <c r="E4332" s="179" t="s">
        <v>791</v>
      </c>
      <c r="F4332" s="37">
        <v>13179.53</v>
      </c>
      <c r="G4332" s="179">
        <v>72</v>
      </c>
      <c r="H4332" s="179">
        <v>72</v>
      </c>
      <c r="I4332" s="37">
        <f>Table1[[#This Row],[SumOfPaid]]*Table1[[#This Row],[Actuarial Factor 6/13/22]]</f>
        <v>21323.570086485845</v>
      </c>
      <c r="J4332" s="33">
        <v>1.6179309949964713</v>
      </c>
      <c r="K4332" s="180" t="s">
        <v>219</v>
      </c>
      <c r="L4332" s="180" t="s">
        <v>805</v>
      </c>
      <c r="M4332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32" s="181" t="str">
        <f>IFERROR(IF(Table1[[#This Row],[Medicare Rate in CR]]&gt;0,"Y","N"),"N")</f>
        <v>Y</v>
      </c>
      <c r="O4332" s="40">
        <f>Table1[[#This Row],[Medicare Rate in CR]]*Table1[[#This Row],[SumOfUnits]]*Table1[[#This Row],[Actuarial Factor 6/13/22]]</f>
        <v>19243.15351656963</v>
      </c>
      <c r="P433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19243.15351656963</v>
      </c>
      <c r="Q4332" s="40">
        <f>Table1[[#This Row],[Trended Medicare Pricing for all RHCs]]-Table1[[#This Row],[SumOfSFY23 Estimated Payment 6/13/2022]]</f>
        <v>-2080.4165699162149</v>
      </c>
      <c r="R4332" s="181">
        <f>Table1[[#This Row],[SumOfUnits]]*Table1[[#This Row],[Actuarial Factor 6/13/22]]</f>
        <v>116.49103163974593</v>
      </c>
    </row>
    <row r="4333" spans="1:18" x14ac:dyDescent="0.2">
      <c r="A4333" s="179" t="s">
        <v>178</v>
      </c>
      <c r="B4333" s="179" t="s">
        <v>658</v>
      </c>
      <c r="C4333" s="179" t="s">
        <v>381</v>
      </c>
      <c r="D4333" s="179" t="s">
        <v>184</v>
      </c>
      <c r="E4333" s="179" t="s">
        <v>788</v>
      </c>
      <c r="F4333" s="37">
        <v>35814.619999999995</v>
      </c>
      <c r="G4333" s="179">
        <v>196</v>
      </c>
      <c r="H4333" s="179">
        <v>196</v>
      </c>
      <c r="I4333" s="37">
        <f>Table1[[#This Row],[SumOfPaid]]*Table1[[#This Row],[Actuarial Factor 6/13/22]]</f>
        <v>65708.047849045863</v>
      </c>
      <c r="J4333" s="33">
        <v>1.8346710882049249</v>
      </c>
      <c r="K4333" s="180" t="s">
        <v>219</v>
      </c>
      <c r="L4333" s="180" t="s">
        <v>805</v>
      </c>
      <c r="M4333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33" s="181" t="str">
        <f>IFERROR(IF(Table1[[#This Row],[Medicare Rate in CR]]&gt;0,"Y","N"),"N")</f>
        <v>Y</v>
      </c>
      <c r="O4333" s="40">
        <f>Table1[[#This Row],[Medicare Rate in CR]]*Table1[[#This Row],[SumOfUnits]]*Table1[[#This Row],[Actuarial Factor 6/13/22]]</f>
        <v>59401.586143872017</v>
      </c>
      <c r="P433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59401.586143872017</v>
      </c>
      <c r="Q4333" s="40">
        <f>Table1[[#This Row],[Trended Medicare Pricing for all RHCs]]-Table1[[#This Row],[SumOfSFY23 Estimated Payment 6/13/2022]]</f>
        <v>-6306.461705173846</v>
      </c>
      <c r="R4333" s="181">
        <f>Table1[[#This Row],[SumOfUnits]]*Table1[[#This Row],[Actuarial Factor 6/13/22]]</f>
        <v>359.59553328816526</v>
      </c>
    </row>
    <row r="4334" spans="1:18" x14ac:dyDescent="0.2">
      <c r="A4334" s="179" t="s">
        <v>178</v>
      </c>
      <c r="B4334" s="179" t="s">
        <v>658</v>
      </c>
      <c r="C4334" s="179" t="s">
        <v>381</v>
      </c>
      <c r="D4334" s="179" t="s">
        <v>184</v>
      </c>
      <c r="E4334" s="179" t="s">
        <v>787</v>
      </c>
      <c r="F4334" s="37">
        <v>123111.80999999979</v>
      </c>
      <c r="G4334" s="179">
        <v>675</v>
      </c>
      <c r="H4334" s="179">
        <v>675</v>
      </c>
      <c r="I4334" s="37">
        <f>Table1[[#This Row],[SumOfPaid]]*Table1[[#This Row],[Actuarial Factor 6/13/22]]</f>
        <v>148988.61668365684</v>
      </c>
      <c r="J4334" s="33">
        <v>1.210189474784402</v>
      </c>
      <c r="K4334" s="180" t="s">
        <v>219</v>
      </c>
      <c r="L4334" s="180" t="s">
        <v>805</v>
      </c>
      <c r="M4334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34" s="181" t="str">
        <f>IFERROR(IF(Table1[[#This Row],[Medicare Rate in CR]]&gt;0,"Y","N"),"N")</f>
        <v>Y</v>
      </c>
      <c r="O4334" s="40">
        <f>Table1[[#This Row],[Medicare Rate in CR]]*Table1[[#This Row],[SumOfUnits]]*Table1[[#This Row],[Actuarial Factor 6/13/22]]</f>
        <v>134940.05955425388</v>
      </c>
      <c r="P433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134940.05955425388</v>
      </c>
      <c r="Q4334" s="40">
        <f>Table1[[#This Row],[Trended Medicare Pricing for all RHCs]]-Table1[[#This Row],[SumOfSFY23 Estimated Payment 6/13/2022]]</f>
        <v>-14048.557129402965</v>
      </c>
      <c r="R4334" s="181">
        <f>Table1[[#This Row],[SumOfUnits]]*Table1[[#This Row],[Actuarial Factor 6/13/22]]</f>
        <v>816.87789547947136</v>
      </c>
    </row>
    <row r="4335" spans="1:18" x14ac:dyDescent="0.2">
      <c r="A4335" s="179" t="s">
        <v>178</v>
      </c>
      <c r="B4335" s="179" t="s">
        <v>658</v>
      </c>
      <c r="C4335" s="179" t="s">
        <v>381</v>
      </c>
      <c r="D4335" s="179" t="s">
        <v>2</v>
      </c>
      <c r="E4335" s="179" t="s">
        <v>802</v>
      </c>
      <c r="F4335" s="37">
        <v>677</v>
      </c>
      <c r="G4335" s="179">
        <v>4</v>
      </c>
      <c r="H4335" s="179">
        <v>4</v>
      </c>
      <c r="I4335" s="37">
        <f>Table1[[#This Row],[SumOfPaid]]*Table1[[#This Row],[Actuarial Factor 6/13/22]]</f>
        <v>889.30403705808806</v>
      </c>
      <c r="J4335" s="33">
        <v>1.3135953280030843</v>
      </c>
      <c r="K4335" s="180" t="s">
        <v>219</v>
      </c>
      <c r="L4335" s="180" t="s">
        <v>805</v>
      </c>
      <c r="M4335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35" s="181" t="str">
        <f>IFERROR(IF(Table1[[#This Row],[Medicare Rate in CR]]&gt;0,"Y","N"),"N")</f>
        <v>Y</v>
      </c>
      <c r="O4335" s="40">
        <f>Table1[[#This Row],[Medicare Rate in CR]]*Table1[[#This Row],[SumOfUnits]]*Table1[[#This Row],[Actuarial Factor 6/13/22]]</f>
        <v>867.97124893131797</v>
      </c>
      <c r="P433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867.97124893131797</v>
      </c>
      <c r="Q4335" s="40">
        <f>Table1[[#This Row],[Trended Medicare Pricing for all RHCs]]-Table1[[#This Row],[SumOfSFY23 Estimated Payment 6/13/2022]]</f>
        <v>-21.332788126770083</v>
      </c>
      <c r="R4335" s="181">
        <f>Table1[[#This Row],[SumOfUnits]]*Table1[[#This Row],[Actuarial Factor 6/13/22]]</f>
        <v>5.2543813120123373</v>
      </c>
    </row>
    <row r="4336" spans="1:18" x14ac:dyDescent="0.2">
      <c r="A4336" s="179" t="s">
        <v>178</v>
      </c>
      <c r="B4336" s="179" t="s">
        <v>658</v>
      </c>
      <c r="C4336" s="179" t="s">
        <v>381</v>
      </c>
      <c r="D4336" s="179" t="s">
        <v>2</v>
      </c>
      <c r="E4336" s="179" t="s">
        <v>801</v>
      </c>
      <c r="F4336" s="37">
        <v>535.1</v>
      </c>
      <c r="G4336" s="179">
        <v>4</v>
      </c>
      <c r="H4336" s="179">
        <v>4</v>
      </c>
      <c r="I4336" s="37">
        <f>Table1[[#This Row],[SumOfPaid]]*Table1[[#This Row],[Actuarial Factor 6/13/22]]</f>
        <v>751.01023875956969</v>
      </c>
      <c r="J4336" s="33">
        <v>1.4034951200888985</v>
      </c>
      <c r="K4336" s="180" t="s">
        <v>219</v>
      </c>
      <c r="L4336" s="180" t="s">
        <v>805</v>
      </c>
      <c r="M4336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36" s="181" t="str">
        <f>IFERROR(IF(Table1[[#This Row],[Medicare Rate in CR]]&gt;0,"Y","N"),"N")</f>
        <v>Y</v>
      </c>
      <c r="O4336" s="40">
        <f>Table1[[#This Row],[Medicare Rate in CR]]*Table1[[#This Row],[SumOfUnits]]*Table1[[#This Row],[Actuarial Factor 6/13/22]]</f>
        <v>927.37343554994061</v>
      </c>
      <c r="P433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927.37343554994061</v>
      </c>
      <c r="Q4336" s="40">
        <f>Table1[[#This Row],[Trended Medicare Pricing for all RHCs]]-Table1[[#This Row],[SumOfSFY23 Estimated Payment 6/13/2022]]</f>
        <v>176.36319679037092</v>
      </c>
      <c r="R4336" s="181">
        <f>Table1[[#This Row],[SumOfUnits]]*Table1[[#This Row],[Actuarial Factor 6/13/22]]</f>
        <v>5.6139804803555942</v>
      </c>
    </row>
    <row r="4337" spans="1:18" x14ac:dyDescent="0.2">
      <c r="A4337" s="179" t="s">
        <v>178</v>
      </c>
      <c r="B4337" s="179" t="s">
        <v>658</v>
      </c>
      <c r="C4337" s="179" t="s">
        <v>381</v>
      </c>
      <c r="D4337" s="179" t="s">
        <v>2</v>
      </c>
      <c r="E4337" s="179" t="s">
        <v>800</v>
      </c>
      <c r="F4337" s="37">
        <v>6780.2699999999995</v>
      </c>
      <c r="G4337" s="179">
        <v>37</v>
      </c>
      <c r="H4337" s="179">
        <v>37</v>
      </c>
      <c r="I4337" s="37">
        <f>Table1[[#This Row],[SumOfPaid]]*Table1[[#This Row],[Actuarial Factor 6/13/22]]</f>
        <v>8921.0590248931949</v>
      </c>
      <c r="J4337" s="33">
        <v>1.3157380200040996</v>
      </c>
      <c r="K4337" s="180" t="s">
        <v>219</v>
      </c>
      <c r="L4337" s="180" t="s">
        <v>805</v>
      </c>
      <c r="M4337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37" s="181" t="str">
        <f>IFERROR(IF(Table1[[#This Row],[Medicare Rate in CR]]&gt;0,"Y","N"),"N")</f>
        <v>Y</v>
      </c>
      <c r="O4337" s="40">
        <f>Table1[[#This Row],[Medicare Rate in CR]]*Table1[[#This Row],[SumOfUnits]]*Table1[[#This Row],[Actuarial Factor 6/13/22]]</f>
        <v>8041.8302504056564</v>
      </c>
      <c r="P433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8041.8302504056564</v>
      </c>
      <c r="Q4337" s="40">
        <f>Table1[[#This Row],[Trended Medicare Pricing for all RHCs]]-Table1[[#This Row],[SumOfSFY23 Estimated Payment 6/13/2022]]</f>
        <v>-879.22877448753843</v>
      </c>
      <c r="R4337" s="181">
        <f>Table1[[#This Row],[SumOfUnits]]*Table1[[#This Row],[Actuarial Factor 6/13/22]]</f>
        <v>48.682306740151681</v>
      </c>
    </row>
    <row r="4338" spans="1:18" x14ac:dyDescent="0.2">
      <c r="A4338" s="179" t="s">
        <v>178</v>
      </c>
      <c r="B4338" s="179" t="s">
        <v>658</v>
      </c>
      <c r="C4338" s="179" t="s">
        <v>381</v>
      </c>
      <c r="D4338" s="179" t="s">
        <v>2</v>
      </c>
      <c r="E4338" s="179" t="s">
        <v>798</v>
      </c>
      <c r="F4338" s="37">
        <v>10698.799999999997</v>
      </c>
      <c r="G4338" s="179">
        <v>59</v>
      </c>
      <c r="H4338" s="179">
        <v>59</v>
      </c>
      <c r="I4338" s="37">
        <f>Table1[[#This Row],[SumOfPaid]]*Table1[[#This Row],[Actuarial Factor 6/13/22]]</f>
        <v>15993.741153846566</v>
      </c>
      <c r="J4338" s="33">
        <v>1.4949098173483539</v>
      </c>
      <c r="K4338" s="180" t="s">
        <v>219</v>
      </c>
      <c r="L4338" s="180" t="s">
        <v>805</v>
      </c>
      <c r="M4338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38" s="181" t="str">
        <f>IFERROR(IF(Table1[[#This Row],[Medicare Rate in CR]]&gt;0,"Y","N"),"N")</f>
        <v>Y</v>
      </c>
      <c r="O4338" s="40">
        <f>Table1[[#This Row],[Medicare Rate in CR]]*Table1[[#This Row],[SumOfUnits]]*Table1[[#This Row],[Actuarial Factor 6/13/22]]</f>
        <v>14569.7050109387</v>
      </c>
      <c r="P433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14569.7050109387</v>
      </c>
      <c r="Q4338" s="40">
        <f>Table1[[#This Row],[Trended Medicare Pricing for all RHCs]]-Table1[[#This Row],[SumOfSFY23 Estimated Payment 6/13/2022]]</f>
        <v>-1424.0361429078657</v>
      </c>
      <c r="R4338" s="181">
        <f>Table1[[#This Row],[SumOfUnits]]*Table1[[#This Row],[Actuarial Factor 6/13/22]]</f>
        <v>88.199679223552877</v>
      </c>
    </row>
    <row r="4339" spans="1:18" x14ac:dyDescent="0.2">
      <c r="A4339" s="179" t="s">
        <v>178</v>
      </c>
      <c r="B4339" s="179" t="s">
        <v>658</v>
      </c>
      <c r="C4339" s="179" t="s">
        <v>381</v>
      </c>
      <c r="D4339" s="179" t="s">
        <v>2</v>
      </c>
      <c r="E4339" s="179" t="s">
        <v>799</v>
      </c>
      <c r="F4339" s="37">
        <v>14780.98</v>
      </c>
      <c r="G4339" s="179">
        <v>81</v>
      </c>
      <c r="H4339" s="179">
        <v>81</v>
      </c>
      <c r="I4339" s="37">
        <f>Table1[[#This Row],[SumOfPaid]]*Table1[[#This Row],[Actuarial Factor 6/13/22]]</f>
        <v>17584.343976788379</v>
      </c>
      <c r="J4339" s="33">
        <v>1.1896602239356511</v>
      </c>
      <c r="K4339" s="180" t="s">
        <v>219</v>
      </c>
      <c r="L4339" s="180" t="s">
        <v>805</v>
      </c>
      <c r="M4339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39" s="181" t="str">
        <f>IFERROR(IF(Table1[[#This Row],[Medicare Rate in CR]]&gt;0,"Y","N"),"N")</f>
        <v>Y</v>
      </c>
      <c r="O4339" s="40">
        <f>Table1[[#This Row],[Medicare Rate in CR]]*Table1[[#This Row],[SumOfUnits]]*Table1[[#This Row],[Actuarial Factor 6/13/22]]</f>
        <v>15918.117763746346</v>
      </c>
      <c r="P433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15918.117763746346</v>
      </c>
      <c r="Q4339" s="40">
        <f>Table1[[#This Row],[Trended Medicare Pricing for all RHCs]]-Table1[[#This Row],[SumOfSFY23 Estimated Payment 6/13/2022]]</f>
        <v>-1666.2262130420331</v>
      </c>
      <c r="R4339" s="181">
        <f>Table1[[#This Row],[SumOfUnits]]*Table1[[#This Row],[Actuarial Factor 6/13/22]]</f>
        <v>96.362478138787736</v>
      </c>
    </row>
    <row r="4340" spans="1:18" x14ac:dyDescent="0.2">
      <c r="A4340" s="179" t="s">
        <v>178</v>
      </c>
      <c r="B4340" s="179" t="s">
        <v>658</v>
      </c>
      <c r="C4340" s="179" t="s">
        <v>381</v>
      </c>
      <c r="D4340" s="179" t="s">
        <v>185</v>
      </c>
      <c r="E4340" s="179" t="s">
        <v>794</v>
      </c>
      <c r="F4340" s="37">
        <v>731.01</v>
      </c>
      <c r="G4340" s="179">
        <v>4</v>
      </c>
      <c r="H4340" s="179">
        <v>4</v>
      </c>
      <c r="I4340" s="37">
        <f>Table1[[#This Row],[SumOfPaid]]*Table1[[#This Row],[Actuarial Factor 6/13/22]]</f>
        <v>827.64373140665748</v>
      </c>
      <c r="J4340" s="33">
        <v>1.1321920786400426</v>
      </c>
      <c r="K4340" s="180" t="s">
        <v>219</v>
      </c>
      <c r="L4340" s="180" t="s">
        <v>805</v>
      </c>
      <c r="M4340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40" s="181" t="str">
        <f>IFERROR(IF(Table1[[#This Row],[Medicare Rate in CR]]&gt;0,"Y","N"),"N")</f>
        <v>Y</v>
      </c>
      <c r="O4340" s="40">
        <f>Table1[[#This Row],[Medicare Rate in CR]]*Table1[[#This Row],[SumOfUnits]]*Table1[[#This Row],[Actuarial Factor 6/13/22]]</f>
        <v>748.10723788219457</v>
      </c>
      <c r="P434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748.10723788219457</v>
      </c>
      <c r="Q4340" s="40">
        <f>Table1[[#This Row],[Trended Medicare Pricing for all RHCs]]-Table1[[#This Row],[SumOfSFY23 Estimated Payment 6/13/2022]]</f>
        <v>-79.536493524462912</v>
      </c>
      <c r="R4340" s="181">
        <f>Table1[[#This Row],[SumOfUnits]]*Table1[[#This Row],[Actuarial Factor 6/13/22]]</f>
        <v>4.5287683145601703</v>
      </c>
    </row>
    <row r="4341" spans="1:18" x14ac:dyDescent="0.2">
      <c r="A4341" s="179" t="s">
        <v>178</v>
      </c>
      <c r="B4341" s="179" t="s">
        <v>658</v>
      </c>
      <c r="C4341" s="179" t="s">
        <v>381</v>
      </c>
      <c r="D4341" s="179" t="s">
        <v>185</v>
      </c>
      <c r="E4341" s="179" t="s">
        <v>607</v>
      </c>
      <c r="F4341" s="37">
        <v>366.87</v>
      </c>
      <c r="G4341" s="179">
        <v>2</v>
      </c>
      <c r="H4341" s="179">
        <v>2</v>
      </c>
      <c r="I4341" s="37">
        <f>Table1[[#This Row],[SumOfPaid]]*Table1[[#This Row],[Actuarial Factor 6/13/22]]</f>
        <v>624.41091598571677</v>
      </c>
      <c r="J4341" s="33">
        <v>1.7019950281726954</v>
      </c>
      <c r="K4341" s="180" t="s">
        <v>219</v>
      </c>
      <c r="L4341" s="180" t="s">
        <v>805</v>
      </c>
      <c r="M4341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41" s="181" t="str">
        <f>IFERROR(IF(Table1[[#This Row],[Medicare Rate in CR]]&gt;0,"Y","N"),"N")</f>
        <v>Y</v>
      </c>
      <c r="O4341" s="40">
        <f>Table1[[#This Row],[Medicare Rate in CR]]*Table1[[#This Row],[SumOfUnits]]*Table1[[#This Row],[Actuarial Factor 6/13/22]]</f>
        <v>562.30511740769509</v>
      </c>
      <c r="P434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562.30511740769509</v>
      </c>
      <c r="Q4341" s="40">
        <f>Table1[[#This Row],[Trended Medicare Pricing for all RHCs]]-Table1[[#This Row],[SumOfSFY23 Estimated Payment 6/13/2022]]</f>
        <v>-62.105798578021677</v>
      </c>
      <c r="R4341" s="181">
        <f>Table1[[#This Row],[SumOfUnits]]*Table1[[#This Row],[Actuarial Factor 6/13/22]]</f>
        <v>3.4039900563453909</v>
      </c>
    </row>
    <row r="4342" spans="1:18" x14ac:dyDescent="0.2">
      <c r="A4342" s="179" t="s">
        <v>178</v>
      </c>
      <c r="B4342" s="179" t="s">
        <v>658</v>
      </c>
      <c r="C4342" s="179" t="s">
        <v>381</v>
      </c>
      <c r="D4342" s="179" t="s">
        <v>185</v>
      </c>
      <c r="E4342" s="179" t="s">
        <v>797</v>
      </c>
      <c r="F4342" s="37">
        <v>14101.29</v>
      </c>
      <c r="G4342" s="179">
        <v>77</v>
      </c>
      <c r="H4342" s="179">
        <v>77</v>
      </c>
      <c r="I4342" s="37">
        <f>Table1[[#This Row],[SumOfPaid]]*Table1[[#This Row],[Actuarial Factor 6/13/22]]</f>
        <v>14002.586893093767</v>
      </c>
      <c r="J4342" s="33">
        <v>0.99300042003914291</v>
      </c>
      <c r="K4342" s="180" t="s">
        <v>219</v>
      </c>
      <c r="L4342" s="180" t="s">
        <v>805</v>
      </c>
      <c r="M4342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42" s="181" t="str">
        <f>IFERROR(IF(Table1[[#This Row],[Medicare Rate in CR]]&gt;0,"Y","N"),"N")</f>
        <v>Y</v>
      </c>
      <c r="O4342" s="40">
        <f>Table1[[#This Row],[Medicare Rate in CR]]*Table1[[#This Row],[SumOfUnits]]*Table1[[#This Row],[Actuarial Factor 6/13/22]]</f>
        <v>12630.597932742483</v>
      </c>
      <c r="P434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12630.597932742483</v>
      </c>
      <c r="Q4342" s="40">
        <f>Table1[[#This Row],[Trended Medicare Pricing for all RHCs]]-Table1[[#This Row],[SumOfSFY23 Estimated Payment 6/13/2022]]</f>
        <v>-1371.9889603512838</v>
      </c>
      <c r="R4342" s="181">
        <f>Table1[[#This Row],[SumOfUnits]]*Table1[[#This Row],[Actuarial Factor 6/13/22]]</f>
        <v>76.461032343013997</v>
      </c>
    </row>
    <row r="4343" spans="1:18" x14ac:dyDescent="0.2">
      <c r="A4343" s="179" t="s">
        <v>178</v>
      </c>
      <c r="B4343" s="179" t="s">
        <v>658</v>
      </c>
      <c r="C4343" s="179" t="s">
        <v>381</v>
      </c>
      <c r="D4343" s="179" t="s">
        <v>185</v>
      </c>
      <c r="E4343" s="179" t="s">
        <v>796</v>
      </c>
      <c r="F4343" s="37">
        <v>35732.97</v>
      </c>
      <c r="G4343" s="179">
        <v>195</v>
      </c>
      <c r="H4343" s="179">
        <v>195</v>
      </c>
      <c r="I4343" s="37">
        <f>Table1[[#This Row],[SumOfPaid]]*Table1[[#This Row],[Actuarial Factor 6/13/22]]</f>
        <v>29120.686926339196</v>
      </c>
      <c r="J4343" s="33">
        <v>0.81495288318712933</v>
      </c>
      <c r="K4343" s="180" t="s">
        <v>219</v>
      </c>
      <c r="L4343" s="180" t="s">
        <v>805</v>
      </c>
      <c r="M4343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43" s="181" t="str">
        <f>IFERROR(IF(Table1[[#This Row],[Medicare Rate in CR]]&gt;0,"Y","N"),"N")</f>
        <v>Y</v>
      </c>
      <c r="O4343" s="40">
        <f>Table1[[#This Row],[Medicare Rate in CR]]*Table1[[#This Row],[SumOfUnits]]*Table1[[#This Row],[Actuarial Factor 6/13/22]]</f>
        <v>26251.30302086797</v>
      </c>
      <c r="P434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26251.30302086797</v>
      </c>
      <c r="Q4343" s="40">
        <f>Table1[[#This Row],[Trended Medicare Pricing for all RHCs]]-Table1[[#This Row],[SumOfSFY23 Estimated Payment 6/13/2022]]</f>
        <v>-2869.3839054712262</v>
      </c>
      <c r="R4343" s="181">
        <f>Table1[[#This Row],[SumOfUnits]]*Table1[[#This Row],[Actuarial Factor 6/13/22]]</f>
        <v>158.91581222149023</v>
      </c>
    </row>
    <row r="4344" spans="1:18" x14ac:dyDescent="0.2">
      <c r="A4344" s="179" t="s">
        <v>178</v>
      </c>
      <c r="B4344" s="179" t="s">
        <v>658</v>
      </c>
      <c r="C4344" s="179" t="s">
        <v>381</v>
      </c>
      <c r="D4344" s="179" t="s">
        <v>185</v>
      </c>
      <c r="E4344" s="179" t="s">
        <v>795</v>
      </c>
      <c r="F4344" s="37">
        <v>55012.2</v>
      </c>
      <c r="G4344" s="179">
        <v>301</v>
      </c>
      <c r="H4344" s="179">
        <v>301</v>
      </c>
      <c r="I4344" s="37">
        <f>Table1[[#This Row],[SumOfPaid]]*Table1[[#This Row],[Actuarial Factor 6/13/22]]</f>
        <v>66172.658549563857</v>
      </c>
      <c r="J4344" s="33">
        <v>1.2028724273809057</v>
      </c>
      <c r="K4344" s="180" t="s">
        <v>219</v>
      </c>
      <c r="L4344" s="180" t="s">
        <v>805</v>
      </c>
      <c r="M4344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44" s="181" t="str">
        <f>IFERROR(IF(Table1[[#This Row],[Medicare Rate in CR]]&gt;0,"Y","N"),"N")</f>
        <v>Y</v>
      </c>
      <c r="O4344" s="40">
        <f>Table1[[#This Row],[Medicare Rate in CR]]*Table1[[#This Row],[SumOfUnits]]*Table1[[#This Row],[Actuarial Factor 6/13/22]]</f>
        <v>59809.4513799946</v>
      </c>
      <c r="P434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59809.4513799946</v>
      </c>
      <c r="Q4344" s="40">
        <f>Table1[[#This Row],[Trended Medicare Pricing for all RHCs]]-Table1[[#This Row],[SumOfSFY23 Estimated Payment 6/13/2022]]</f>
        <v>-6363.2071695692575</v>
      </c>
      <c r="R4344" s="181">
        <f>Table1[[#This Row],[SumOfUnits]]*Table1[[#This Row],[Actuarial Factor 6/13/22]]</f>
        <v>362.06460064165265</v>
      </c>
    </row>
    <row r="4345" spans="1:18" x14ac:dyDescent="0.2">
      <c r="A4345" s="179" t="s">
        <v>178</v>
      </c>
      <c r="B4345" s="179" t="s">
        <v>658</v>
      </c>
      <c r="C4345" s="179" t="s">
        <v>364</v>
      </c>
      <c r="D4345" s="179" t="s">
        <v>184</v>
      </c>
      <c r="E4345" s="179" t="s">
        <v>790</v>
      </c>
      <c r="F4345" s="37">
        <v>184.8</v>
      </c>
      <c r="G4345" s="179">
        <v>1</v>
      </c>
      <c r="H4345" s="179">
        <v>1</v>
      </c>
      <c r="I4345" s="37">
        <f>Table1[[#This Row],[SumOfPaid]]*Table1[[#This Row],[Actuarial Factor 6/13/22]]</f>
        <v>385.93593770645992</v>
      </c>
      <c r="J4345" s="33">
        <v>2.0883979313120125</v>
      </c>
      <c r="K4345" s="180" t="s">
        <v>219</v>
      </c>
      <c r="L4345" s="180" t="s">
        <v>805</v>
      </c>
      <c r="M4345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45" s="181" t="str">
        <f>IFERROR(IF(Table1[[#This Row],[Medicare Rate in CR]]&gt;0,"Y","N"),"N")</f>
        <v>Y</v>
      </c>
      <c r="O4345" s="40">
        <f>Table1[[#This Row],[Medicare Rate in CR]]*Table1[[#This Row],[SumOfUnits]]*Table1[[#This Row],[Actuarial Factor 6/13/22]]</f>
        <v>344.98245427343136</v>
      </c>
      <c r="P434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344.98245427343136</v>
      </c>
      <c r="Q4345" s="40">
        <f>Table1[[#This Row],[Trended Medicare Pricing for all RHCs]]-Table1[[#This Row],[SumOfSFY23 Estimated Payment 6/13/2022]]</f>
        <v>-40.953483433028566</v>
      </c>
      <c r="R4345" s="181">
        <f>Table1[[#This Row],[SumOfUnits]]*Table1[[#This Row],[Actuarial Factor 6/13/22]]</f>
        <v>2.0883979313120125</v>
      </c>
    </row>
    <row r="4346" spans="1:18" x14ac:dyDescent="0.2">
      <c r="A4346" s="179" t="s">
        <v>178</v>
      </c>
      <c r="B4346" s="179" t="s">
        <v>658</v>
      </c>
      <c r="C4346" s="179" t="s">
        <v>249</v>
      </c>
      <c r="D4346" s="179" t="s">
        <v>184</v>
      </c>
      <c r="E4346" s="179" t="s">
        <v>786</v>
      </c>
      <c r="F4346" s="37">
        <v>184.8</v>
      </c>
      <c r="G4346" s="179">
        <v>1</v>
      </c>
      <c r="H4346" s="179">
        <v>1</v>
      </c>
      <c r="I4346" s="37">
        <f>Table1[[#This Row],[SumOfPaid]]*Table1[[#This Row],[Actuarial Factor 6/13/22]]</f>
        <v>281.29849029181645</v>
      </c>
      <c r="J4346" s="33">
        <v>1.5221779777695694</v>
      </c>
      <c r="K4346" s="180" t="s">
        <v>219</v>
      </c>
      <c r="L4346" s="180" t="s">
        <v>805</v>
      </c>
      <c r="M4346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46" s="181" t="str">
        <f>IFERROR(IF(Table1[[#This Row],[Medicare Rate in CR]]&gt;0,"Y","N"),"N")</f>
        <v>Y</v>
      </c>
      <c r="O4346" s="40">
        <f>Table1[[#This Row],[Medicare Rate in CR]]*Table1[[#This Row],[SumOfUnits]]*Table1[[#This Row],[Actuarial Factor 6/13/22]]</f>
        <v>251.44858014775517</v>
      </c>
      <c r="P434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251.44858014775517</v>
      </c>
      <c r="Q4346" s="40">
        <f>Table1[[#This Row],[Trended Medicare Pricing for all RHCs]]-Table1[[#This Row],[SumOfSFY23 Estimated Payment 6/13/2022]]</f>
        <v>-29.849910144061283</v>
      </c>
      <c r="R4346" s="181">
        <f>Table1[[#This Row],[SumOfUnits]]*Table1[[#This Row],[Actuarial Factor 6/13/22]]</f>
        <v>1.5221779777695694</v>
      </c>
    </row>
    <row r="4347" spans="1:18" x14ac:dyDescent="0.2">
      <c r="A4347" s="179" t="s">
        <v>178</v>
      </c>
      <c r="B4347" s="179" t="s">
        <v>658</v>
      </c>
      <c r="C4347" s="179" t="s">
        <v>249</v>
      </c>
      <c r="D4347" s="179" t="s">
        <v>184</v>
      </c>
      <c r="E4347" s="179" t="s">
        <v>789</v>
      </c>
      <c r="F4347" s="37">
        <v>554.4</v>
      </c>
      <c r="G4347" s="179">
        <v>3</v>
      </c>
      <c r="H4347" s="179">
        <v>3</v>
      </c>
      <c r="I4347" s="37">
        <f>Table1[[#This Row],[SumOfPaid]]*Table1[[#This Row],[Actuarial Factor 6/13/22]]</f>
        <v>860.41393695683337</v>
      </c>
      <c r="J4347" s="33">
        <v>1.551973190759079</v>
      </c>
      <c r="K4347" s="180" t="s">
        <v>219</v>
      </c>
      <c r="L4347" s="180" t="s">
        <v>805</v>
      </c>
      <c r="M4347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47" s="181" t="str">
        <f>IFERROR(IF(Table1[[#This Row],[Medicare Rate in CR]]&gt;0,"Y","N"),"N")</f>
        <v>Y</v>
      </c>
      <c r="O4347" s="40">
        <f>Table1[[#This Row],[Medicare Rate in CR]]*Table1[[#This Row],[SumOfUnits]]*Table1[[#This Row],[Actuarial Factor 6/13/22]]</f>
        <v>769.11135414447676</v>
      </c>
      <c r="P434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769.11135414447676</v>
      </c>
      <c r="Q4347" s="40">
        <f>Table1[[#This Row],[Trended Medicare Pricing for all RHCs]]-Table1[[#This Row],[SumOfSFY23 Estimated Payment 6/13/2022]]</f>
        <v>-91.302582812356604</v>
      </c>
      <c r="R4347" s="181">
        <f>Table1[[#This Row],[SumOfUnits]]*Table1[[#This Row],[Actuarial Factor 6/13/22]]</f>
        <v>4.6559195722772371</v>
      </c>
    </row>
    <row r="4348" spans="1:18" x14ac:dyDescent="0.2">
      <c r="A4348" s="179" t="s">
        <v>178</v>
      </c>
      <c r="B4348" s="179" t="s">
        <v>658</v>
      </c>
      <c r="C4348" s="179" t="s">
        <v>249</v>
      </c>
      <c r="D4348" s="179" t="s">
        <v>184</v>
      </c>
      <c r="E4348" s="179" t="s">
        <v>787</v>
      </c>
      <c r="F4348" s="37">
        <v>182.07</v>
      </c>
      <c r="G4348" s="179">
        <v>1</v>
      </c>
      <c r="H4348" s="179">
        <v>1</v>
      </c>
      <c r="I4348" s="37">
        <f>Table1[[#This Row],[SumOfPaid]]*Table1[[#This Row],[Actuarial Factor 6/13/22]]</f>
        <v>227.5194106176715</v>
      </c>
      <c r="J4348" s="33">
        <v>1.2496260263506975</v>
      </c>
      <c r="K4348" s="180" t="s">
        <v>219</v>
      </c>
      <c r="L4348" s="180" t="s">
        <v>805</v>
      </c>
      <c r="M4348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48" s="181" t="str">
        <f>IFERROR(IF(Table1[[#This Row],[Medicare Rate in CR]]&gt;0,"Y","N"),"N")</f>
        <v>Y</v>
      </c>
      <c r="O4348" s="40">
        <f>Table1[[#This Row],[Medicare Rate in CR]]*Table1[[#This Row],[SumOfUnits]]*Table1[[#This Row],[Actuarial Factor 6/13/22]]</f>
        <v>206.42572329287171</v>
      </c>
      <c r="P434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206.42572329287171</v>
      </c>
      <c r="Q4348" s="40">
        <f>Table1[[#This Row],[Trended Medicare Pricing for all RHCs]]-Table1[[#This Row],[SumOfSFY23 Estimated Payment 6/13/2022]]</f>
        <v>-21.093687324799788</v>
      </c>
      <c r="R4348" s="181">
        <f>Table1[[#This Row],[SumOfUnits]]*Table1[[#This Row],[Actuarial Factor 6/13/22]]</f>
        <v>1.2496260263506975</v>
      </c>
    </row>
    <row r="4349" spans="1:18" x14ac:dyDescent="0.2">
      <c r="A4349" s="179" t="s">
        <v>178</v>
      </c>
      <c r="B4349" s="179" t="s">
        <v>658</v>
      </c>
      <c r="C4349" s="179" t="s">
        <v>220</v>
      </c>
      <c r="D4349" s="179" t="s">
        <v>184</v>
      </c>
      <c r="E4349" s="179" t="s">
        <v>792</v>
      </c>
      <c r="F4349" s="37">
        <v>2201.2200000000003</v>
      </c>
      <c r="G4349" s="179">
        <v>12</v>
      </c>
      <c r="H4349" s="179">
        <v>12</v>
      </c>
      <c r="I4349" s="37">
        <f>Table1[[#This Row],[SumOfPaid]]*Table1[[#This Row],[Actuarial Factor 6/13/22]]</f>
        <v>3702.2840609146328</v>
      </c>
      <c r="J4349" s="33">
        <v>1.6819236881886557</v>
      </c>
      <c r="K4349" s="180" t="s">
        <v>219</v>
      </c>
      <c r="L4349" s="180" t="s">
        <v>805</v>
      </c>
      <c r="M4349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49" s="181" t="str">
        <f>IFERROR(IF(Table1[[#This Row],[Medicare Rate in CR]]&gt;0,"Y","N"),"N")</f>
        <v>Y</v>
      </c>
      <c r="O4349" s="40">
        <f>Table1[[#This Row],[Medicare Rate in CR]]*Table1[[#This Row],[SumOfUnits]]*Table1[[#This Row],[Actuarial Factor 6/13/22]]</f>
        <v>3334.0436886226084</v>
      </c>
      <c r="P434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3334.0436886226084</v>
      </c>
      <c r="Q4349" s="40">
        <f>Table1[[#This Row],[Trended Medicare Pricing for all RHCs]]-Table1[[#This Row],[SumOfSFY23 Estimated Payment 6/13/2022]]</f>
        <v>-368.2403722920244</v>
      </c>
      <c r="R4349" s="181">
        <f>Table1[[#This Row],[SumOfUnits]]*Table1[[#This Row],[Actuarial Factor 6/13/22]]</f>
        <v>20.183084258263868</v>
      </c>
    </row>
    <row r="4350" spans="1:18" x14ac:dyDescent="0.2">
      <c r="A4350" s="179" t="s">
        <v>178</v>
      </c>
      <c r="B4350" s="179" t="s">
        <v>658</v>
      </c>
      <c r="C4350" s="179" t="s">
        <v>220</v>
      </c>
      <c r="D4350" s="179" t="s">
        <v>184</v>
      </c>
      <c r="E4350" s="179" t="s">
        <v>786</v>
      </c>
      <c r="F4350" s="37">
        <v>5130.72</v>
      </c>
      <c r="G4350" s="179">
        <v>28</v>
      </c>
      <c r="H4350" s="179">
        <v>28</v>
      </c>
      <c r="I4350" s="37">
        <f>Table1[[#This Row],[SumOfPaid]]*Table1[[#This Row],[Actuarial Factor 6/13/22]]</f>
        <v>7074.1244676709248</v>
      </c>
      <c r="J4350" s="33">
        <v>1.3787781184065637</v>
      </c>
      <c r="K4350" s="180" t="s">
        <v>219</v>
      </c>
      <c r="L4350" s="180" t="s">
        <v>805</v>
      </c>
      <c r="M4350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50" s="181" t="str">
        <f>IFERROR(IF(Table1[[#This Row],[Medicare Rate in CR]]&gt;0,"Y","N"),"N")</f>
        <v>Y</v>
      </c>
      <c r="O4350" s="40">
        <f>Table1[[#This Row],[Medicare Rate in CR]]*Table1[[#This Row],[SumOfUnits]]*Table1[[#This Row],[Actuarial Factor 6/13/22]]</f>
        <v>6377.2900066282473</v>
      </c>
      <c r="P435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6377.2900066282473</v>
      </c>
      <c r="Q4350" s="40">
        <f>Table1[[#This Row],[Trended Medicare Pricing for all RHCs]]-Table1[[#This Row],[SumOfSFY23 Estimated Payment 6/13/2022]]</f>
        <v>-696.8344610426775</v>
      </c>
      <c r="R4350" s="181">
        <f>Table1[[#This Row],[SumOfUnits]]*Table1[[#This Row],[Actuarial Factor 6/13/22]]</f>
        <v>38.605787315383786</v>
      </c>
    </row>
    <row r="4351" spans="1:18" x14ac:dyDescent="0.2">
      <c r="A4351" s="179" t="s">
        <v>178</v>
      </c>
      <c r="B4351" s="179" t="s">
        <v>658</v>
      </c>
      <c r="C4351" s="179" t="s">
        <v>220</v>
      </c>
      <c r="D4351" s="179" t="s">
        <v>184</v>
      </c>
      <c r="E4351" s="179" t="s">
        <v>790</v>
      </c>
      <c r="F4351" s="37">
        <v>548.94000000000005</v>
      </c>
      <c r="G4351" s="179">
        <v>3</v>
      </c>
      <c r="H4351" s="179">
        <v>3</v>
      </c>
      <c r="I4351" s="37">
        <f>Table1[[#This Row],[SumOfPaid]]*Table1[[#This Row],[Actuarial Factor 6/13/22]]</f>
        <v>1036.8919021446695</v>
      </c>
      <c r="J4351" s="33">
        <v>1.888898426321036</v>
      </c>
      <c r="K4351" s="180" t="s">
        <v>219</v>
      </c>
      <c r="L4351" s="180" t="s">
        <v>805</v>
      </c>
      <c r="M4351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51" s="181" t="str">
        <f>IFERROR(IF(Table1[[#This Row],[Medicare Rate in CR]]&gt;0,"Y","N"),"N")</f>
        <v>Y</v>
      </c>
      <c r="O4351" s="40">
        <f>Table1[[#This Row],[Medicare Rate in CR]]*Table1[[#This Row],[SumOfUnits]]*Table1[[#This Row],[Actuarial Factor 6/13/22]]</f>
        <v>936.08139313191577</v>
      </c>
      <c r="P4351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936.08139313191577</v>
      </c>
      <c r="Q4351" s="40">
        <f>Table1[[#This Row],[Trended Medicare Pricing for all RHCs]]-Table1[[#This Row],[SumOfSFY23 Estimated Payment 6/13/2022]]</f>
        <v>-100.81050901275376</v>
      </c>
      <c r="R4351" s="181">
        <f>Table1[[#This Row],[SumOfUnits]]*Table1[[#This Row],[Actuarial Factor 6/13/22]]</f>
        <v>5.6666952789631075</v>
      </c>
    </row>
    <row r="4352" spans="1:18" x14ac:dyDescent="0.2">
      <c r="A4352" s="179" t="s">
        <v>178</v>
      </c>
      <c r="B4352" s="179" t="s">
        <v>658</v>
      </c>
      <c r="C4352" s="179" t="s">
        <v>220</v>
      </c>
      <c r="D4352" s="179" t="s">
        <v>184</v>
      </c>
      <c r="E4352" s="179" t="s">
        <v>789</v>
      </c>
      <c r="F4352" s="37">
        <v>5396.4400000000005</v>
      </c>
      <c r="G4352" s="179">
        <v>30</v>
      </c>
      <c r="H4352" s="179">
        <v>30</v>
      </c>
      <c r="I4352" s="37">
        <f>Table1[[#This Row],[SumOfPaid]]*Table1[[#This Row],[Actuarial Factor 6/13/22]]</f>
        <v>8261.053757416701</v>
      </c>
      <c r="J4352" s="33">
        <v>1.5308339863718861</v>
      </c>
      <c r="K4352" s="180" t="s">
        <v>219</v>
      </c>
      <c r="L4352" s="180" t="s">
        <v>805</v>
      </c>
      <c r="M4352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52" s="181" t="str">
        <f>IFERROR(IF(Table1[[#This Row],[Medicare Rate in CR]]&gt;0,"Y","N"),"N")</f>
        <v>Y</v>
      </c>
      <c r="O4352" s="40">
        <f>Table1[[#This Row],[Medicare Rate in CR]]*Table1[[#This Row],[SumOfUnits]]*Table1[[#This Row],[Actuarial Factor 6/13/22]]</f>
        <v>7586.3539862631551</v>
      </c>
      <c r="P4352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7586.3539862631551</v>
      </c>
      <c r="Q4352" s="40">
        <f>Table1[[#This Row],[Trended Medicare Pricing for all RHCs]]-Table1[[#This Row],[SumOfSFY23 Estimated Payment 6/13/2022]]</f>
        <v>-674.69977115354595</v>
      </c>
      <c r="R4352" s="181">
        <f>Table1[[#This Row],[SumOfUnits]]*Table1[[#This Row],[Actuarial Factor 6/13/22]]</f>
        <v>45.925019591156584</v>
      </c>
    </row>
    <row r="4353" spans="1:18" x14ac:dyDescent="0.2">
      <c r="A4353" s="179" t="s">
        <v>178</v>
      </c>
      <c r="B4353" s="179" t="s">
        <v>658</v>
      </c>
      <c r="C4353" s="179" t="s">
        <v>220</v>
      </c>
      <c r="D4353" s="179" t="s">
        <v>184</v>
      </c>
      <c r="E4353" s="179" t="s">
        <v>791</v>
      </c>
      <c r="F4353" s="37">
        <v>733.74</v>
      </c>
      <c r="G4353" s="179">
        <v>4</v>
      </c>
      <c r="H4353" s="179">
        <v>4</v>
      </c>
      <c r="I4353" s="37">
        <f>Table1[[#This Row],[SumOfPaid]]*Table1[[#This Row],[Actuarial Factor 6/13/22]]</f>
        <v>1198.5091455420713</v>
      </c>
      <c r="J4353" s="33">
        <v>1.6334248446889514</v>
      </c>
      <c r="K4353" s="180" t="s">
        <v>219</v>
      </c>
      <c r="L4353" s="180" t="s">
        <v>805</v>
      </c>
      <c r="M4353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53" s="181" t="str">
        <f>IFERROR(IF(Table1[[#This Row],[Medicare Rate in CR]]&gt;0,"Y","N"),"N")</f>
        <v>Y</v>
      </c>
      <c r="O4353" s="40">
        <f>Table1[[#This Row],[Medicare Rate in CR]]*Table1[[#This Row],[SumOfUnits]]*Table1[[#This Row],[Actuarial Factor 6/13/22]]</f>
        <v>1079.3018003766715</v>
      </c>
      <c r="P4353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1079.3018003766715</v>
      </c>
      <c r="Q4353" s="40">
        <f>Table1[[#This Row],[Trended Medicare Pricing for all RHCs]]-Table1[[#This Row],[SumOfSFY23 Estimated Payment 6/13/2022]]</f>
        <v>-119.20734516539983</v>
      </c>
      <c r="R4353" s="181">
        <f>Table1[[#This Row],[SumOfUnits]]*Table1[[#This Row],[Actuarial Factor 6/13/22]]</f>
        <v>6.5336993787558058</v>
      </c>
    </row>
    <row r="4354" spans="1:18" x14ac:dyDescent="0.2">
      <c r="A4354" s="179" t="s">
        <v>178</v>
      </c>
      <c r="B4354" s="179" t="s">
        <v>658</v>
      </c>
      <c r="C4354" s="179" t="s">
        <v>220</v>
      </c>
      <c r="D4354" s="179" t="s">
        <v>184</v>
      </c>
      <c r="E4354" s="179" t="s">
        <v>787</v>
      </c>
      <c r="F4354" s="37">
        <v>1831.62</v>
      </c>
      <c r="G4354" s="179">
        <v>10</v>
      </c>
      <c r="H4354" s="179">
        <v>10</v>
      </c>
      <c r="I4354" s="37">
        <f>Table1[[#This Row],[SumOfPaid]]*Table1[[#This Row],[Actuarial Factor 6/13/22]]</f>
        <v>2205.4750999772386</v>
      </c>
      <c r="J4354" s="33">
        <v>1.2041117152997012</v>
      </c>
      <c r="K4354" s="180" t="s">
        <v>219</v>
      </c>
      <c r="L4354" s="180" t="s">
        <v>805</v>
      </c>
      <c r="M4354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54" s="181" t="str">
        <f>IFERROR(IF(Table1[[#This Row],[Medicare Rate in CR]]&gt;0,"Y","N"),"N")</f>
        <v>Y</v>
      </c>
      <c r="O4354" s="40">
        <f>Table1[[#This Row],[Medicare Rate in CR]]*Table1[[#This Row],[SumOfUnits]]*Table1[[#This Row],[Actuarial Factor 6/13/22]]</f>
        <v>1989.0721425035765</v>
      </c>
      <c r="P4354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1989.0721425035765</v>
      </c>
      <c r="Q4354" s="40">
        <f>Table1[[#This Row],[Trended Medicare Pricing for all RHCs]]-Table1[[#This Row],[SumOfSFY23 Estimated Payment 6/13/2022]]</f>
        <v>-216.40295747366213</v>
      </c>
      <c r="R4354" s="181">
        <f>Table1[[#This Row],[SumOfUnits]]*Table1[[#This Row],[Actuarial Factor 6/13/22]]</f>
        <v>12.041117152997012</v>
      </c>
    </row>
    <row r="4355" spans="1:18" x14ac:dyDescent="0.2">
      <c r="A4355" s="179" t="s">
        <v>178</v>
      </c>
      <c r="B4355" s="179" t="s">
        <v>658</v>
      </c>
      <c r="C4355" s="179" t="s">
        <v>220</v>
      </c>
      <c r="D4355" s="179" t="s">
        <v>185</v>
      </c>
      <c r="E4355" s="179" t="s">
        <v>797</v>
      </c>
      <c r="F4355" s="37">
        <v>369.6</v>
      </c>
      <c r="G4355" s="179">
        <v>2</v>
      </c>
      <c r="H4355" s="179">
        <v>2</v>
      </c>
      <c r="I4355" s="37">
        <f>Table1[[#This Row],[SumOfPaid]]*Table1[[#This Row],[Actuarial Factor 6/13/22]]</f>
        <v>350.81576861801454</v>
      </c>
      <c r="J4355" s="33">
        <v>0.94917686314397864</v>
      </c>
      <c r="K4355" s="180" t="s">
        <v>219</v>
      </c>
      <c r="L4355" s="180" t="s">
        <v>805</v>
      </c>
      <c r="M4355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55" s="181" t="str">
        <f>IFERROR(IF(Table1[[#This Row],[Medicare Rate in CR]]&gt;0,"Y","N"),"N")</f>
        <v>Y</v>
      </c>
      <c r="O4355" s="40">
        <f>Table1[[#This Row],[Medicare Rate in CR]]*Table1[[#This Row],[SumOfUnits]]*Table1[[#This Row],[Actuarial Factor 6/13/22]]</f>
        <v>313.58905204550769</v>
      </c>
      <c r="P4355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313.58905204550769</v>
      </c>
      <c r="Q4355" s="40">
        <f>Table1[[#This Row],[Trended Medicare Pricing for all RHCs]]-Table1[[#This Row],[SumOfSFY23 Estimated Payment 6/13/2022]]</f>
        <v>-37.226716572506859</v>
      </c>
      <c r="R4355" s="181">
        <f>Table1[[#This Row],[SumOfUnits]]*Table1[[#This Row],[Actuarial Factor 6/13/22]]</f>
        <v>1.8983537262879573</v>
      </c>
    </row>
    <row r="4356" spans="1:18" x14ac:dyDescent="0.2">
      <c r="A4356" s="179" t="s">
        <v>178</v>
      </c>
      <c r="B4356" s="179" t="s">
        <v>658</v>
      </c>
      <c r="C4356" s="179" t="s">
        <v>220</v>
      </c>
      <c r="D4356" s="179" t="s">
        <v>185</v>
      </c>
      <c r="E4356" s="179" t="s">
        <v>796</v>
      </c>
      <c r="F4356" s="37">
        <v>8416.17</v>
      </c>
      <c r="G4356" s="179">
        <v>46</v>
      </c>
      <c r="H4356" s="179">
        <v>46</v>
      </c>
      <c r="I4356" s="37">
        <f>Table1[[#This Row],[SumOfPaid]]*Table1[[#This Row],[Actuarial Factor 6/13/22]]</f>
        <v>8450.2228953772683</v>
      </c>
      <c r="J4356" s="33">
        <v>1.004046127321248</v>
      </c>
      <c r="K4356" s="180" t="s">
        <v>219</v>
      </c>
      <c r="L4356" s="180" t="s">
        <v>805</v>
      </c>
      <c r="M4356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56" s="181" t="str">
        <f>IFERROR(IF(Table1[[#This Row],[Medicare Rate in CR]]&gt;0,"Y","N"),"N")</f>
        <v>Y</v>
      </c>
      <c r="O4356" s="40">
        <f>Table1[[#This Row],[Medicare Rate in CR]]*Table1[[#This Row],[SumOfUnits]]*Table1[[#This Row],[Actuarial Factor 6/13/22]]</f>
        <v>7629.4854695210597</v>
      </c>
      <c r="P4356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7629.4854695210597</v>
      </c>
      <c r="Q4356" s="40">
        <f>Table1[[#This Row],[Trended Medicare Pricing for all RHCs]]-Table1[[#This Row],[SumOfSFY23 Estimated Payment 6/13/2022]]</f>
        <v>-820.73742585620857</v>
      </c>
      <c r="R4356" s="181">
        <f>Table1[[#This Row],[SumOfUnits]]*Table1[[#This Row],[Actuarial Factor 6/13/22]]</f>
        <v>46.186121856777405</v>
      </c>
    </row>
    <row r="4357" spans="1:18" x14ac:dyDescent="0.2">
      <c r="A4357" s="179" t="s">
        <v>178</v>
      </c>
      <c r="B4357" s="179" t="s">
        <v>658</v>
      </c>
      <c r="C4357" s="179" t="s">
        <v>220</v>
      </c>
      <c r="D4357" s="179" t="s">
        <v>185</v>
      </c>
      <c r="E4357" s="179" t="s">
        <v>795</v>
      </c>
      <c r="F4357" s="37">
        <v>8978.76</v>
      </c>
      <c r="G4357" s="179">
        <v>49</v>
      </c>
      <c r="H4357" s="179">
        <v>49</v>
      </c>
      <c r="I4357" s="37">
        <f>Table1[[#This Row],[SumOfPaid]]*Table1[[#This Row],[Actuarial Factor 6/13/22]]</f>
        <v>10855.857114249466</v>
      </c>
      <c r="J4357" s="33">
        <v>1.2090597269833991</v>
      </c>
      <c r="K4357" s="180" t="s">
        <v>219</v>
      </c>
      <c r="L4357" s="180" t="s">
        <v>805</v>
      </c>
      <c r="M4357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57" s="181" t="str">
        <f>IFERROR(IF(Table1[[#This Row],[Medicare Rate in CR]]&gt;0,"Y","N"),"N")</f>
        <v>Y</v>
      </c>
      <c r="O4357" s="40">
        <f>Table1[[#This Row],[Medicare Rate in CR]]*Table1[[#This Row],[SumOfUnits]]*Table1[[#This Row],[Actuarial Factor 6/13/22]]</f>
        <v>9786.5042387189969</v>
      </c>
      <c r="P4357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9786.5042387189969</v>
      </c>
      <c r="Q4357" s="40">
        <f>Table1[[#This Row],[Trended Medicare Pricing for all RHCs]]-Table1[[#This Row],[SumOfSFY23 Estimated Payment 6/13/2022]]</f>
        <v>-1069.3528755304687</v>
      </c>
      <c r="R4357" s="181">
        <f>Table1[[#This Row],[SumOfUnits]]*Table1[[#This Row],[Actuarial Factor 6/13/22]]</f>
        <v>59.243926622186557</v>
      </c>
    </row>
    <row r="4358" spans="1:18" x14ac:dyDescent="0.2">
      <c r="A4358" s="179" t="s">
        <v>178</v>
      </c>
      <c r="B4358" s="179" t="s">
        <v>658</v>
      </c>
      <c r="C4358" s="179" t="s">
        <v>192</v>
      </c>
      <c r="D4358" s="179" t="s">
        <v>184</v>
      </c>
      <c r="E4358" s="179" t="s">
        <v>786</v>
      </c>
      <c r="F4358" s="37">
        <v>546.21</v>
      </c>
      <c r="G4358" s="179">
        <v>3</v>
      </c>
      <c r="H4358" s="179">
        <v>3</v>
      </c>
      <c r="I4358" s="37">
        <f>Table1[[#This Row],[SumOfPaid]]*Table1[[#This Row],[Actuarial Factor 6/13/22]]</f>
        <v>715.75657335592211</v>
      </c>
      <c r="J4358" s="33">
        <v>1.3104054729058825</v>
      </c>
      <c r="K4358" s="180" t="s">
        <v>219</v>
      </c>
      <c r="L4358" s="180" t="s">
        <v>805</v>
      </c>
      <c r="M4358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58" s="181" t="str">
        <f>IFERROR(IF(Table1[[#This Row],[Medicare Rate in CR]]&gt;0,"Y","N"),"N")</f>
        <v>Y</v>
      </c>
      <c r="O4358" s="40">
        <f>Table1[[#This Row],[Medicare Rate in CR]]*Table1[[#This Row],[SumOfUnits]]*Table1[[#This Row],[Actuarial Factor 6/13/22]]</f>
        <v>649.39764020796815</v>
      </c>
      <c r="P4358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649.39764020796815</v>
      </c>
      <c r="Q4358" s="40">
        <f>Table1[[#This Row],[Trended Medicare Pricing for all RHCs]]-Table1[[#This Row],[SumOfSFY23 Estimated Payment 6/13/2022]]</f>
        <v>-66.358933147953962</v>
      </c>
      <c r="R4358" s="181">
        <f>Table1[[#This Row],[SumOfUnits]]*Table1[[#This Row],[Actuarial Factor 6/13/22]]</f>
        <v>3.9312164187176473</v>
      </c>
    </row>
    <row r="4359" spans="1:18" x14ac:dyDescent="0.2">
      <c r="A4359" s="179" t="s">
        <v>178</v>
      </c>
      <c r="B4359" s="179" t="s">
        <v>658</v>
      </c>
      <c r="C4359" s="179" t="s">
        <v>192</v>
      </c>
      <c r="D4359" s="179" t="s">
        <v>184</v>
      </c>
      <c r="E4359" s="179" t="s">
        <v>789</v>
      </c>
      <c r="F4359" s="37">
        <v>554.4</v>
      </c>
      <c r="G4359" s="179">
        <v>3</v>
      </c>
      <c r="H4359" s="179">
        <v>3</v>
      </c>
      <c r="I4359" s="37">
        <f>Table1[[#This Row],[SumOfPaid]]*Table1[[#This Row],[Actuarial Factor 6/13/22]]</f>
        <v>764.57651040555425</v>
      </c>
      <c r="J4359" s="33">
        <v>1.3791062597502783</v>
      </c>
      <c r="K4359" s="180" t="s">
        <v>219</v>
      </c>
      <c r="L4359" s="180" t="s">
        <v>805</v>
      </c>
      <c r="M4359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59" s="181" t="str">
        <f>IFERROR(IF(Table1[[#This Row],[Medicare Rate in CR]]&gt;0,"Y","N"),"N")</f>
        <v>Y</v>
      </c>
      <c r="O4359" s="40">
        <f>Table1[[#This Row],[Medicare Rate in CR]]*Table1[[#This Row],[SumOfUnits]]*Table1[[#This Row],[Actuarial Factor 6/13/22]]</f>
        <v>683.44368914444544</v>
      </c>
      <c r="P4359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683.44368914444544</v>
      </c>
      <c r="Q4359" s="40">
        <f>Table1[[#This Row],[Trended Medicare Pricing for all RHCs]]-Table1[[#This Row],[SumOfSFY23 Estimated Payment 6/13/2022]]</f>
        <v>-81.132821261108802</v>
      </c>
      <c r="R4359" s="181">
        <f>Table1[[#This Row],[SumOfUnits]]*Table1[[#This Row],[Actuarial Factor 6/13/22]]</f>
        <v>4.137318779250835</v>
      </c>
    </row>
    <row r="4360" spans="1:18" x14ac:dyDescent="0.2">
      <c r="A4360" s="179" t="s">
        <v>178</v>
      </c>
      <c r="B4360" s="179" t="s">
        <v>658</v>
      </c>
      <c r="C4360" s="179" t="s">
        <v>192</v>
      </c>
      <c r="D4360" s="179" t="s">
        <v>184</v>
      </c>
      <c r="E4360" s="179" t="s">
        <v>788</v>
      </c>
      <c r="F4360" s="37">
        <v>182.07</v>
      </c>
      <c r="G4360" s="179">
        <v>1</v>
      </c>
      <c r="H4360" s="179">
        <v>1</v>
      </c>
      <c r="I4360" s="37">
        <f>Table1[[#This Row],[SumOfPaid]]*Table1[[#This Row],[Actuarial Factor 6/13/22]]</f>
        <v>346.78291549133974</v>
      </c>
      <c r="J4360" s="33">
        <v>1.9046680699255216</v>
      </c>
      <c r="K4360" s="180" t="s">
        <v>219</v>
      </c>
      <c r="L4360" s="180" t="s">
        <v>805</v>
      </c>
      <c r="M4360" s="181">
        <f>IFERROR(INDEX(FreeStand_MedicareCRs!E:E,MATCH(Table1[[#This Row],[Medicare Number]],FreeStand_MedicareCRs!A:A,0)),INDEX(HospitalBased_Mdcr_Rates!G:G,MATCH(Table1[[#This Row],[Medicare Number]],HospitalBased_Mdcr_Rates!E:E,0)))</f>
        <v>165.19</v>
      </c>
      <c r="N4360" s="181" t="str">
        <f>IFERROR(IF(Table1[[#This Row],[Medicare Rate in CR]]&gt;0,"Y","N"),"N")</f>
        <v>Y</v>
      </c>
      <c r="O4360" s="40">
        <f>Table1[[#This Row],[Medicare Rate in CR]]*Table1[[#This Row],[SumOfUnits]]*Table1[[#This Row],[Actuarial Factor 6/13/22]]</f>
        <v>314.63211847099689</v>
      </c>
      <c r="P4360" s="40">
        <f>IF(Table1[[#This Row],[Medicare Rate in CR?]]="Y",Table1[Trended Medicare Pricing for RHCs with a CR],INDEX('Avg SDA MCR as % of MCD'!D:D,MATCH(Table1[[#This Row],[SDA]],'Avg SDA MCR as % of MCD'!A:A,0))*Table1[[#This Row],[SumOfSFY23 Estimated Payment 6/13/2022]])</f>
        <v>314.63211847099689</v>
      </c>
      <c r="Q4360" s="40">
        <f>Table1[[#This Row],[Trended Medicare Pricing for all RHCs]]-Table1[[#This Row],[SumOfSFY23 Estimated Payment 6/13/2022]]</f>
        <v>-32.15079702034285</v>
      </c>
      <c r="R4360" s="181">
        <f>Table1[[#This Row],[SumOfUnits]]*Table1[[#This Row],[Actuarial Factor 6/13/22]]</f>
        <v>1.9046680699255216</v>
      </c>
    </row>
  </sheetData>
  <phoneticPr fontId="28" type="noConversion"/>
  <pageMargins left="0.7" right="0.7" top="0.75" bottom="0.75" header="0.3" footer="0.3"/>
  <pageSetup scale="33" fitToHeight="0" orientation="landscape" r:id="rId1"/>
  <headerFooter>
    <oddHeader>&amp;LRAPPS
Year 2&amp;C&amp;A</oddHeader>
    <oddFooter>&amp;LPage &amp;P of &amp;N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00C76-6348-4E1B-9632-D8DE71C39A22}">
  <dimension ref="A1:D21"/>
  <sheetViews>
    <sheetView workbookViewId="0">
      <selection activeCell="K10" sqref="K10"/>
    </sheetView>
  </sheetViews>
  <sheetFormatPr defaultRowHeight="15" x14ac:dyDescent="0.25"/>
  <cols>
    <col min="1" max="1" width="16.85546875" customWidth="1"/>
    <col min="2" max="2" width="16" customWidth="1"/>
    <col min="3" max="3" width="18" customWidth="1"/>
    <col min="4" max="4" width="19.42578125" customWidth="1"/>
  </cols>
  <sheetData>
    <row r="1" spans="1:4" ht="18.75" x14ac:dyDescent="0.3">
      <c r="A1" s="22" t="str">
        <f>'RAPPS Payment Calc'!A1</f>
        <v>Rural Access to Primary and Preventative Services</v>
      </c>
    </row>
    <row r="2" spans="1:4" ht="18.75" x14ac:dyDescent="0.3">
      <c r="A2" s="22" t="str">
        <f>'RAPPS Payment Calc'!A2</f>
        <v>Year 2 (State Fiscal Year 2023)</v>
      </c>
    </row>
    <row r="3" spans="1:4" ht="20.25" customHeight="1" x14ac:dyDescent="0.3">
      <c r="A3" s="125" t="s">
        <v>1312</v>
      </c>
    </row>
    <row r="4" spans="1:4" ht="14.25" customHeight="1" x14ac:dyDescent="0.25">
      <c r="A4" s="126" t="s">
        <v>1311</v>
      </c>
    </row>
    <row r="5" spans="1:4" ht="15.75" thickBot="1" x14ac:dyDescent="0.3">
      <c r="A5" s="2"/>
    </row>
    <row r="6" spans="1:4" ht="45" x14ac:dyDescent="0.25">
      <c r="A6" s="148" t="s">
        <v>5</v>
      </c>
      <c r="B6" s="149" t="s">
        <v>1263</v>
      </c>
      <c r="C6" s="149" t="s">
        <v>1264</v>
      </c>
      <c r="D6" s="150" t="s">
        <v>584</v>
      </c>
    </row>
    <row r="7" spans="1:4" x14ac:dyDescent="0.25">
      <c r="A7" s="151" t="s">
        <v>421</v>
      </c>
      <c r="B7" s="21">
        <f>SUMIFS('Data and Mdcr Calculation'!I:I,'Data and Mdcr Calculation'!N:N,"Y",'Data and Mdcr Calculation'!C:C,'Avg SDA MCR as % of MCD'!A7)</f>
        <v>1828054.7257116053</v>
      </c>
      <c r="C7" s="21">
        <f>SUMIFS('Data and Mdcr Calculation'!O:O,'Data and Mdcr Calculation'!N:N,"Y",'Data and Mdcr Calculation'!C:C,'Avg SDA MCR as % of MCD'!A7)</f>
        <v>2148405.7297618524</v>
      </c>
      <c r="D7" s="152">
        <f>'Avg SDA MCR as % of MCD'!$C7/'Avg SDA MCR as % of MCD'!$B7</f>
        <v>1.1752414736520234</v>
      </c>
    </row>
    <row r="8" spans="1:4" x14ac:dyDescent="0.25">
      <c r="A8" s="153" t="s">
        <v>426</v>
      </c>
      <c r="B8" s="21">
        <f>SUMIFS('Data and Mdcr Calculation'!I:I,'Data and Mdcr Calculation'!N:N,"Y",'Data and Mdcr Calculation'!C:C,'Avg SDA MCR as % of MCD'!A8)</f>
        <v>1780524.5009178591</v>
      </c>
      <c r="C8" s="21">
        <f>SUMIFS('Data and Mdcr Calculation'!O:O,'Data and Mdcr Calculation'!N:N,"Y",'Data and Mdcr Calculation'!C:C,'Avg SDA MCR as % of MCD'!A8)</f>
        <v>3828912.4549086546</v>
      </c>
      <c r="D8" s="154">
        <f>'Avg SDA MCR as % of MCD'!$C8/'Avg SDA MCR as % of MCD'!$B8</f>
        <v>2.1504407566056254</v>
      </c>
    </row>
    <row r="9" spans="1:4" x14ac:dyDescent="0.25">
      <c r="A9" s="151" t="s">
        <v>425</v>
      </c>
      <c r="B9" s="21">
        <f>SUMIFS('Data and Mdcr Calculation'!I:I,'Data and Mdcr Calculation'!N:N,"Y",'Data and Mdcr Calculation'!C:C,'Avg SDA MCR as % of MCD'!A9)</f>
        <v>140685.09072681479</v>
      </c>
      <c r="C9" s="21">
        <f>SUMIFS('Data and Mdcr Calculation'!O:O,'Data and Mdcr Calculation'!N:N,"Y",'Data and Mdcr Calculation'!C:C,'Avg SDA MCR as % of MCD'!A9)</f>
        <v>166332.60332058719</v>
      </c>
      <c r="D9" s="152">
        <f>'Avg SDA MCR as % of MCD'!$C9/'Avg SDA MCR as % of MCD'!$B9</f>
        <v>1.1823044109455441</v>
      </c>
    </row>
    <row r="10" spans="1:4" x14ac:dyDescent="0.25">
      <c r="A10" s="153" t="s">
        <v>413</v>
      </c>
      <c r="B10" s="21">
        <f>SUMIFS('Data and Mdcr Calculation'!I:I,'Data and Mdcr Calculation'!N:N,"Y",'Data and Mdcr Calculation'!C:C,'Avg SDA MCR as % of MCD'!A10)</f>
        <v>1050156.9429599196</v>
      </c>
      <c r="C10" s="21">
        <f>SUMIFS('Data and Mdcr Calculation'!O:O,'Data and Mdcr Calculation'!N:N,"Y",'Data and Mdcr Calculation'!C:C,'Avg SDA MCR as % of MCD'!A10)</f>
        <v>2443957.5997494296</v>
      </c>
      <c r="D10" s="154">
        <f>'Avg SDA MCR as % of MCD'!$C10/'Avg SDA MCR as % of MCD'!$B10</f>
        <v>2.3272308164349353</v>
      </c>
    </row>
    <row r="11" spans="1:4" x14ac:dyDescent="0.25">
      <c r="A11" s="151" t="s">
        <v>408</v>
      </c>
      <c r="B11" s="21">
        <f>SUMIFS('Data and Mdcr Calculation'!I:I,'Data and Mdcr Calculation'!N:N,"Y",'Data and Mdcr Calculation'!C:C,'Avg SDA MCR as % of MCD'!A11)</f>
        <v>1167794.6866128393</v>
      </c>
      <c r="C11" s="21">
        <f>SUMIFS('Data and Mdcr Calculation'!O:O,'Data and Mdcr Calculation'!N:N,"Y",'Data and Mdcr Calculation'!C:C,'Avg SDA MCR as % of MCD'!A11)</f>
        <v>1343241.1932144754</v>
      </c>
      <c r="D11" s="152">
        <f>'Avg SDA MCR as % of MCD'!$C11/'Avg SDA MCR as % of MCD'!$B11</f>
        <v>1.150237459215125</v>
      </c>
    </row>
    <row r="12" spans="1:4" x14ac:dyDescent="0.25">
      <c r="A12" s="153" t="s">
        <v>424</v>
      </c>
      <c r="B12" s="21">
        <f>SUMIFS('Data and Mdcr Calculation'!I:I,'Data and Mdcr Calculation'!N:N,"Y",'Data and Mdcr Calculation'!C:C,'Avg SDA MCR as % of MCD'!A12)</f>
        <v>821713.65833221294</v>
      </c>
      <c r="C12" s="21">
        <f>SUMIFS('Data and Mdcr Calculation'!O:O,'Data and Mdcr Calculation'!N:N,"Y",'Data and Mdcr Calculation'!C:C,'Avg SDA MCR as % of MCD'!A12)</f>
        <v>1514294.7444537533</v>
      </c>
      <c r="D12" s="154">
        <f>'Avg SDA MCR as % of MCD'!$C12/'Avg SDA MCR as % of MCD'!$B12</f>
        <v>1.8428496704402288</v>
      </c>
    </row>
    <row r="13" spans="1:4" x14ac:dyDescent="0.25">
      <c r="A13" s="151" t="s">
        <v>423</v>
      </c>
      <c r="B13" s="21">
        <f>SUMIFS('Data and Mdcr Calculation'!I:I,'Data and Mdcr Calculation'!N:N,"Y",'Data and Mdcr Calculation'!C:C,'Avg SDA MCR as % of MCD'!A13)</f>
        <v>7388136.6537789302</v>
      </c>
      <c r="C13" s="21">
        <f>SUMIFS('Data and Mdcr Calculation'!O:O,'Data and Mdcr Calculation'!N:N,"Y",'Data and Mdcr Calculation'!C:C,'Avg SDA MCR as % of MCD'!A13)</f>
        <v>10550294.764992338</v>
      </c>
      <c r="D13" s="152">
        <f>'Avg SDA MCR as % of MCD'!$C13/'Avg SDA MCR as % of MCD'!$B13</f>
        <v>1.4280048217023715</v>
      </c>
    </row>
    <row r="14" spans="1:4" x14ac:dyDescent="0.25">
      <c r="A14" s="153" t="s">
        <v>381</v>
      </c>
      <c r="B14" s="21">
        <f>SUMIFS('Data and Mdcr Calculation'!I:I,'Data and Mdcr Calculation'!N:N,"Y",'Data and Mdcr Calculation'!C:C,'Avg SDA MCR as % of MCD'!A14)</f>
        <v>8885429.8423327301</v>
      </c>
      <c r="C14" s="21">
        <f>SUMIFS('Data and Mdcr Calculation'!O:O,'Data and Mdcr Calculation'!N:N,"Y",'Data and Mdcr Calculation'!C:C,'Avg SDA MCR as % of MCD'!A14)</f>
        <v>14304346.60943944</v>
      </c>
      <c r="D14" s="154">
        <f>'Avg SDA MCR as % of MCD'!$C14/'Avg SDA MCR as % of MCD'!$B14</f>
        <v>1.6098654610145522</v>
      </c>
    </row>
    <row r="15" spans="1:4" x14ac:dyDescent="0.25">
      <c r="A15" s="151" t="s">
        <v>364</v>
      </c>
      <c r="B15" s="21">
        <f>SUMIFS('Data and Mdcr Calculation'!I:I,'Data and Mdcr Calculation'!N:N,"Y",'Data and Mdcr Calculation'!C:C,'Avg SDA MCR as % of MCD'!A15)</f>
        <v>12640159.385679992</v>
      </c>
      <c r="C15" s="21">
        <f>SUMIFS('Data and Mdcr Calculation'!O:O,'Data and Mdcr Calculation'!N:N,"Y",'Data and Mdcr Calculation'!C:C,'Avg SDA MCR as % of MCD'!A15)</f>
        <v>14150156.080155663</v>
      </c>
      <c r="D15" s="152">
        <f>'Avg SDA MCR as % of MCD'!$C15/'Avg SDA MCR as % of MCD'!$B15</f>
        <v>1.1194602574542172</v>
      </c>
    </row>
    <row r="16" spans="1:4" x14ac:dyDescent="0.25">
      <c r="A16" s="153" t="s">
        <v>249</v>
      </c>
      <c r="B16" s="21">
        <f>SUMIFS('Data and Mdcr Calculation'!I:I,'Data and Mdcr Calculation'!N:N,"Y",'Data and Mdcr Calculation'!C:C,'Avg SDA MCR as % of MCD'!A16)</f>
        <v>23847729.070783131</v>
      </c>
      <c r="C16" s="21">
        <f>SUMIFS('Data and Mdcr Calculation'!O:O,'Data and Mdcr Calculation'!N:N,"Y",'Data and Mdcr Calculation'!C:C,'Avg SDA MCR as % of MCD'!A16)</f>
        <v>35620807.442895636</v>
      </c>
      <c r="D16" s="154">
        <f>'Avg SDA MCR as % of MCD'!$C16/'Avg SDA MCR as % of MCD'!$B16</f>
        <v>1.4936771269569733</v>
      </c>
    </row>
    <row r="17" spans="1:4" x14ac:dyDescent="0.25">
      <c r="A17" s="151" t="s">
        <v>220</v>
      </c>
      <c r="B17" s="21">
        <f>SUMIFS('Data and Mdcr Calculation'!I:I,'Data and Mdcr Calculation'!N:N,"Y",'Data and Mdcr Calculation'!C:C,'Avg SDA MCR as % of MCD'!A17)</f>
        <v>2758502.4827261362</v>
      </c>
      <c r="C17" s="21">
        <f>SUMIFS('Data and Mdcr Calculation'!O:O,'Data and Mdcr Calculation'!N:N,"Y",'Data and Mdcr Calculation'!C:C,'Avg SDA MCR as % of MCD'!A17)</f>
        <v>3400855.510754548</v>
      </c>
      <c r="D17" s="152">
        <f>'Avg SDA MCR as % of MCD'!$C17/'Avg SDA MCR as % of MCD'!$B17</f>
        <v>1.2328629508404849</v>
      </c>
    </row>
    <row r="18" spans="1:4" x14ac:dyDescent="0.25">
      <c r="A18" s="153" t="s">
        <v>422</v>
      </c>
      <c r="B18" s="21">
        <f>SUMIFS('Data and Mdcr Calculation'!I:I,'Data and Mdcr Calculation'!N:N,"Y",'Data and Mdcr Calculation'!C:C,'Avg SDA MCR as % of MCD'!A18)</f>
        <v>257937.8016807542</v>
      </c>
      <c r="C18" s="21">
        <f>SUMIFS('Data and Mdcr Calculation'!O:O,'Data and Mdcr Calculation'!N:N,"Y",'Data and Mdcr Calculation'!C:C,'Avg SDA MCR as % of MCD'!A18)</f>
        <v>552335.18204701948</v>
      </c>
      <c r="D18" s="154">
        <f>'Avg SDA MCR as % of MCD'!$C18/'Avg SDA MCR as % of MCD'!$B18</f>
        <v>2.1413502730035536</v>
      </c>
    </row>
    <row r="19" spans="1:4" ht="15.75" thickBot="1" x14ac:dyDescent="0.3">
      <c r="A19" s="151" t="s">
        <v>192</v>
      </c>
      <c r="B19" s="21">
        <f>SUMIFS('Data and Mdcr Calculation'!I:I,'Data and Mdcr Calculation'!N:N,"Y",'Data and Mdcr Calculation'!C:C,'Avg SDA MCR as % of MCD'!A19)</f>
        <v>3959730.1486643949</v>
      </c>
      <c r="C19" s="21">
        <f>SUMIFS('Data and Mdcr Calculation'!O:O,'Data and Mdcr Calculation'!N:N,"Y",'Data and Mdcr Calculation'!C:C,'Avg SDA MCR as % of MCD'!A19)</f>
        <v>5038820.3855758831</v>
      </c>
      <c r="D19" s="152">
        <f>'Avg SDA MCR as % of MCD'!$C19/'Avg SDA MCR as % of MCD'!$B19</f>
        <v>1.2725161049864628</v>
      </c>
    </row>
    <row r="20" spans="1:4" ht="16.5" thickTop="1" thickBot="1" x14ac:dyDescent="0.3">
      <c r="A20" s="155" t="s">
        <v>190</v>
      </c>
      <c r="B20" s="156">
        <f>SUBTOTAL(109,'Avg SDA MCR as % of MCD'!$B$7:$B$19)</f>
        <v>66526554.990907311</v>
      </c>
      <c r="C20" s="156">
        <f>SUBTOTAL(109,'Avg SDA MCR as % of MCD'!$C$7:$C$19)</f>
        <v>95062760.301269293</v>
      </c>
      <c r="D20" s="157">
        <f>'Avg SDA MCR as % of MCD'!$C$20/'Avg SDA MCR as % of MCD'!$B$20</f>
        <v>1.4289445818179258</v>
      </c>
    </row>
    <row r="21" spans="1:4" x14ac:dyDescent="0.25">
      <c r="A21" s="19"/>
    </row>
  </sheetData>
  <pageMargins left="0.7" right="0.7" top="0.75" bottom="0.75" header="0.3" footer="0.3"/>
  <pageSetup orientation="portrait" r:id="rId1"/>
  <headerFooter>
    <oddHeader>&amp;LRAPPS
Year 2&amp;C&amp;A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A9543-7F1D-45D5-BDC9-1CE438DDE2B3}">
  <sheetPr>
    <tabColor theme="7"/>
  </sheetPr>
  <dimension ref="A1:E70"/>
  <sheetViews>
    <sheetView view="pageLayout" zoomScaleNormal="100" workbookViewId="0">
      <selection activeCell="G2" sqref="G2"/>
    </sheetView>
  </sheetViews>
  <sheetFormatPr defaultRowHeight="15" x14ac:dyDescent="0.25"/>
  <cols>
    <col min="1" max="1" width="12.140625" customWidth="1"/>
    <col min="2" max="2" width="19" customWidth="1"/>
    <col min="3" max="4" width="10.42578125" style="27" bestFit="1" customWidth="1"/>
  </cols>
  <sheetData>
    <row r="1" spans="1:5" ht="75" x14ac:dyDescent="0.25">
      <c r="A1" s="214" t="s">
        <v>722</v>
      </c>
      <c r="B1" s="214" t="s">
        <v>723</v>
      </c>
      <c r="C1" s="214" t="s">
        <v>724</v>
      </c>
      <c r="D1" s="214" t="s">
        <v>725</v>
      </c>
      <c r="E1" s="214" t="s">
        <v>726</v>
      </c>
    </row>
    <row r="2" spans="1:5" x14ac:dyDescent="0.25">
      <c r="A2" s="26" t="s">
        <v>388</v>
      </c>
      <c r="B2" t="s">
        <v>473</v>
      </c>
      <c r="C2" s="27">
        <v>44013</v>
      </c>
      <c r="D2" s="27">
        <v>44377</v>
      </c>
      <c r="E2">
        <v>171.28</v>
      </c>
    </row>
    <row r="3" spans="1:5" x14ac:dyDescent="0.25">
      <c r="A3" s="26" t="s">
        <v>599</v>
      </c>
      <c r="B3" t="s">
        <v>732</v>
      </c>
      <c r="C3" s="27">
        <v>44013</v>
      </c>
      <c r="D3" s="27">
        <v>44377</v>
      </c>
      <c r="E3">
        <v>115.08</v>
      </c>
    </row>
    <row r="4" spans="1:5" x14ac:dyDescent="0.25">
      <c r="A4" s="26" t="s">
        <v>372</v>
      </c>
      <c r="B4" t="s">
        <v>463</v>
      </c>
      <c r="C4" s="27">
        <v>44013</v>
      </c>
      <c r="D4" s="27">
        <v>44377</v>
      </c>
      <c r="E4">
        <v>189.35</v>
      </c>
    </row>
    <row r="5" spans="1:5" x14ac:dyDescent="0.25">
      <c r="A5" s="26" t="s">
        <v>370</v>
      </c>
      <c r="B5" t="s">
        <v>453</v>
      </c>
      <c r="C5" s="27">
        <v>44013</v>
      </c>
      <c r="D5" s="27">
        <v>44377</v>
      </c>
      <c r="E5">
        <v>173.53</v>
      </c>
    </row>
    <row r="6" spans="1:5" x14ac:dyDescent="0.25">
      <c r="A6" s="26" t="s">
        <v>294</v>
      </c>
      <c r="B6" t="s">
        <v>440</v>
      </c>
      <c r="C6" s="27">
        <v>43922</v>
      </c>
      <c r="D6" s="27">
        <v>44286</v>
      </c>
      <c r="E6">
        <v>200.27</v>
      </c>
    </row>
    <row r="7" spans="1:5" x14ac:dyDescent="0.25">
      <c r="A7" s="26" t="s">
        <v>305</v>
      </c>
      <c r="B7" t="s">
        <v>479</v>
      </c>
      <c r="C7" s="27">
        <v>43831</v>
      </c>
      <c r="D7" s="27">
        <v>44254</v>
      </c>
      <c r="E7">
        <v>132.34</v>
      </c>
    </row>
    <row r="8" spans="1:5" x14ac:dyDescent="0.25">
      <c r="A8" s="26" t="s">
        <v>411</v>
      </c>
      <c r="B8" t="s">
        <v>492</v>
      </c>
      <c r="C8" s="27">
        <v>43831</v>
      </c>
      <c r="D8" s="27">
        <v>44196</v>
      </c>
      <c r="E8">
        <v>133.80000000000001</v>
      </c>
    </row>
    <row r="9" spans="1:5" x14ac:dyDescent="0.25">
      <c r="A9" s="26" t="s">
        <v>259</v>
      </c>
      <c r="B9" t="s">
        <v>491</v>
      </c>
      <c r="C9" s="27">
        <v>43831</v>
      </c>
      <c r="D9" s="27">
        <v>44196</v>
      </c>
      <c r="E9">
        <v>80.73</v>
      </c>
    </row>
    <row r="10" spans="1:5" x14ac:dyDescent="0.25">
      <c r="A10" s="26" t="s">
        <v>333</v>
      </c>
      <c r="B10" t="s">
        <v>490</v>
      </c>
      <c r="C10" s="27">
        <v>43831</v>
      </c>
      <c r="D10" s="27">
        <v>44196</v>
      </c>
      <c r="E10">
        <v>88.26</v>
      </c>
    </row>
    <row r="11" spans="1:5" x14ac:dyDescent="0.25">
      <c r="A11" s="26" t="s">
        <v>293</v>
      </c>
      <c r="B11" t="s">
        <v>727</v>
      </c>
      <c r="C11" s="27">
        <v>43831</v>
      </c>
      <c r="D11" s="27">
        <v>44196</v>
      </c>
      <c r="E11">
        <v>219.17</v>
      </c>
    </row>
    <row r="12" spans="1:5" x14ac:dyDescent="0.25">
      <c r="A12" s="26" t="s">
        <v>329</v>
      </c>
      <c r="B12" t="s">
        <v>489</v>
      </c>
      <c r="C12" s="27">
        <v>43831</v>
      </c>
      <c r="D12" s="27">
        <v>44196</v>
      </c>
      <c r="E12">
        <v>102.4</v>
      </c>
    </row>
    <row r="13" spans="1:5" x14ac:dyDescent="0.25">
      <c r="A13" s="26" t="s">
        <v>349</v>
      </c>
      <c r="B13" t="s">
        <v>488</v>
      </c>
      <c r="C13" s="27">
        <v>43831</v>
      </c>
      <c r="D13" s="27">
        <v>44196</v>
      </c>
      <c r="E13">
        <v>124.74</v>
      </c>
    </row>
    <row r="14" spans="1:5" x14ac:dyDescent="0.25">
      <c r="A14" s="26" t="s">
        <v>218</v>
      </c>
      <c r="B14" t="s">
        <v>487</v>
      </c>
      <c r="C14" s="27">
        <v>43831</v>
      </c>
      <c r="D14" s="27">
        <v>44196</v>
      </c>
      <c r="E14">
        <v>133.37</v>
      </c>
    </row>
    <row r="15" spans="1:5" x14ac:dyDescent="0.25">
      <c r="A15" s="26" t="s">
        <v>416</v>
      </c>
      <c r="B15" t="s">
        <v>485</v>
      </c>
      <c r="C15" s="27">
        <v>43831</v>
      </c>
      <c r="D15" s="27">
        <v>44196</v>
      </c>
      <c r="E15">
        <v>260.42</v>
      </c>
    </row>
    <row r="16" spans="1:5" x14ac:dyDescent="0.25">
      <c r="A16" s="26" t="s">
        <v>338</v>
      </c>
      <c r="B16" t="s">
        <v>484</v>
      </c>
      <c r="C16" s="27">
        <v>43831</v>
      </c>
      <c r="D16" s="27">
        <v>44196</v>
      </c>
      <c r="E16">
        <v>106.87</v>
      </c>
    </row>
    <row r="17" spans="1:5" x14ac:dyDescent="0.25">
      <c r="A17" s="26" t="s">
        <v>366</v>
      </c>
      <c r="B17" t="s">
        <v>483</v>
      </c>
      <c r="C17" s="27">
        <v>43831</v>
      </c>
      <c r="D17" s="27">
        <v>44196</v>
      </c>
      <c r="E17">
        <v>90.23</v>
      </c>
    </row>
    <row r="18" spans="1:5" x14ac:dyDescent="0.25">
      <c r="A18" s="26" t="s">
        <v>327</v>
      </c>
      <c r="B18" t="s">
        <v>482</v>
      </c>
      <c r="C18" s="27">
        <v>43831</v>
      </c>
      <c r="D18" s="27">
        <v>44196</v>
      </c>
      <c r="E18">
        <v>99.64</v>
      </c>
    </row>
    <row r="19" spans="1:5" x14ac:dyDescent="0.25">
      <c r="A19" s="26" t="s">
        <v>351</v>
      </c>
      <c r="B19" t="s">
        <v>481</v>
      </c>
      <c r="C19" s="27">
        <v>43831</v>
      </c>
      <c r="D19" s="27">
        <v>44196</v>
      </c>
      <c r="E19">
        <v>118.33</v>
      </c>
    </row>
    <row r="20" spans="1:5" x14ac:dyDescent="0.25">
      <c r="A20" s="26" t="s">
        <v>282</v>
      </c>
      <c r="B20" t="s">
        <v>480</v>
      </c>
      <c r="C20" s="27">
        <v>43831</v>
      </c>
      <c r="D20" s="27">
        <v>44196</v>
      </c>
      <c r="E20">
        <v>122.12</v>
      </c>
    </row>
    <row r="21" spans="1:5" x14ac:dyDescent="0.25">
      <c r="A21" s="26" t="s">
        <v>239</v>
      </c>
      <c r="B21" t="s">
        <v>478</v>
      </c>
      <c r="C21" s="27">
        <v>43831</v>
      </c>
      <c r="D21" s="27">
        <v>44196</v>
      </c>
      <c r="E21">
        <v>120.47</v>
      </c>
    </row>
    <row r="22" spans="1:5" x14ac:dyDescent="0.25">
      <c r="A22" s="26" t="s">
        <v>394</v>
      </c>
      <c r="B22" t="s">
        <v>475</v>
      </c>
      <c r="C22" s="27">
        <v>43831</v>
      </c>
      <c r="D22" s="27">
        <v>44196</v>
      </c>
      <c r="E22">
        <v>165.86</v>
      </c>
    </row>
    <row r="23" spans="1:5" x14ac:dyDescent="0.25">
      <c r="A23" s="26" t="s">
        <v>191</v>
      </c>
      <c r="B23" t="s">
        <v>474</v>
      </c>
      <c r="C23" s="27">
        <v>43831</v>
      </c>
      <c r="D23" s="27">
        <v>44196</v>
      </c>
      <c r="E23">
        <v>125.47</v>
      </c>
    </row>
    <row r="24" spans="1:5" x14ac:dyDescent="0.25">
      <c r="A24" s="26" t="s">
        <v>409</v>
      </c>
      <c r="B24" t="s">
        <v>730</v>
      </c>
      <c r="C24" s="27">
        <v>43831</v>
      </c>
      <c r="D24" s="27">
        <v>44196</v>
      </c>
      <c r="E24">
        <v>125.72</v>
      </c>
    </row>
    <row r="25" spans="1:5" x14ac:dyDescent="0.25">
      <c r="A25" s="26" t="s">
        <v>257</v>
      </c>
      <c r="B25" t="s">
        <v>472</v>
      </c>
      <c r="C25" s="27">
        <v>43831</v>
      </c>
      <c r="D25" s="27">
        <v>44196</v>
      </c>
      <c r="E25">
        <v>128.82</v>
      </c>
    </row>
    <row r="26" spans="1:5" x14ac:dyDescent="0.25">
      <c r="A26" s="26" t="s">
        <v>313</v>
      </c>
      <c r="B26" t="s">
        <v>470</v>
      </c>
      <c r="C26" s="27">
        <v>43831</v>
      </c>
      <c r="D26" s="27">
        <v>44196</v>
      </c>
      <c r="E26">
        <v>109.62</v>
      </c>
    </row>
    <row r="27" spans="1:5" x14ac:dyDescent="0.25">
      <c r="A27" s="26" t="s">
        <v>361</v>
      </c>
      <c r="B27" t="s">
        <v>468</v>
      </c>
      <c r="C27" s="27">
        <v>43831</v>
      </c>
      <c r="D27" s="27">
        <v>44196</v>
      </c>
      <c r="E27">
        <v>136.80000000000001</v>
      </c>
    </row>
    <row r="28" spans="1:5" x14ac:dyDescent="0.25">
      <c r="A28" s="26" t="s">
        <v>277</v>
      </c>
      <c r="B28" t="s">
        <v>731</v>
      </c>
      <c r="C28" s="27">
        <v>43831</v>
      </c>
      <c r="D28" s="27">
        <v>44196</v>
      </c>
      <c r="E28">
        <v>101.42</v>
      </c>
    </row>
    <row r="29" spans="1:5" x14ac:dyDescent="0.25">
      <c r="A29" s="26" t="s">
        <v>356</v>
      </c>
      <c r="B29" t="s">
        <v>465</v>
      </c>
      <c r="C29" s="27">
        <v>43831</v>
      </c>
      <c r="D29" s="27">
        <v>44196</v>
      </c>
      <c r="E29">
        <v>111.96</v>
      </c>
    </row>
    <row r="30" spans="1:5" x14ac:dyDescent="0.25">
      <c r="A30" s="26" t="s">
        <v>401</v>
      </c>
      <c r="B30" t="s">
        <v>464</v>
      </c>
      <c r="C30" s="27">
        <v>43831</v>
      </c>
      <c r="D30" s="27">
        <v>44196</v>
      </c>
      <c r="E30">
        <v>151.12</v>
      </c>
    </row>
    <row r="31" spans="1:5" x14ac:dyDescent="0.25">
      <c r="A31" s="26" t="s">
        <v>322</v>
      </c>
      <c r="B31" t="s">
        <v>462</v>
      </c>
      <c r="C31" s="27">
        <v>43831</v>
      </c>
      <c r="D31" s="27">
        <v>44196</v>
      </c>
      <c r="E31">
        <v>166.58</v>
      </c>
    </row>
    <row r="32" spans="1:5" x14ac:dyDescent="0.25">
      <c r="A32" s="26" t="s">
        <v>232</v>
      </c>
      <c r="B32" t="s">
        <v>461</v>
      </c>
      <c r="C32" s="27">
        <v>43831</v>
      </c>
      <c r="D32" s="27">
        <v>44196</v>
      </c>
      <c r="E32">
        <v>135.86000000000001</v>
      </c>
    </row>
    <row r="33" spans="1:5" x14ac:dyDescent="0.25">
      <c r="A33" s="26" t="s">
        <v>377</v>
      </c>
      <c r="B33" t="s">
        <v>459</v>
      </c>
      <c r="C33" s="27">
        <v>43831</v>
      </c>
      <c r="D33" s="27">
        <v>44196</v>
      </c>
      <c r="E33">
        <v>98.11</v>
      </c>
    </row>
    <row r="34" spans="1:5" x14ac:dyDescent="0.25">
      <c r="A34" s="26" t="s">
        <v>352</v>
      </c>
      <c r="B34" t="s">
        <v>458</v>
      </c>
      <c r="C34" s="27">
        <v>43831</v>
      </c>
      <c r="D34" s="27">
        <v>44196</v>
      </c>
      <c r="E34">
        <v>166.69</v>
      </c>
    </row>
    <row r="35" spans="1:5" x14ac:dyDescent="0.25">
      <c r="A35" s="26" t="s">
        <v>234</v>
      </c>
      <c r="B35" t="s">
        <v>457</v>
      </c>
      <c r="C35" s="27">
        <v>43831</v>
      </c>
      <c r="D35" s="27">
        <v>44196</v>
      </c>
      <c r="E35">
        <v>150.94999999999999</v>
      </c>
    </row>
    <row r="36" spans="1:5" x14ac:dyDescent="0.25">
      <c r="A36" s="26" t="s">
        <v>235</v>
      </c>
      <c r="B36" t="s">
        <v>456</v>
      </c>
      <c r="C36" s="27">
        <v>43831</v>
      </c>
      <c r="D36" s="27">
        <v>44196</v>
      </c>
      <c r="E36">
        <v>106.08</v>
      </c>
    </row>
    <row r="37" spans="1:5" x14ac:dyDescent="0.25">
      <c r="A37" s="26" t="s">
        <v>404</v>
      </c>
      <c r="B37" t="s">
        <v>455</v>
      </c>
      <c r="C37" s="27">
        <v>43831</v>
      </c>
      <c r="D37" s="27">
        <v>44196</v>
      </c>
      <c r="E37">
        <v>81.14</v>
      </c>
    </row>
    <row r="38" spans="1:5" x14ac:dyDescent="0.25">
      <c r="A38" s="26" t="s">
        <v>405</v>
      </c>
      <c r="B38" t="s">
        <v>454</v>
      </c>
      <c r="C38" s="27">
        <v>43831</v>
      </c>
      <c r="D38" s="27">
        <v>44196</v>
      </c>
      <c r="E38">
        <v>80.58</v>
      </c>
    </row>
    <row r="39" spans="1:5" x14ac:dyDescent="0.25">
      <c r="A39" s="26" t="s">
        <v>337</v>
      </c>
      <c r="B39" t="s">
        <v>452</v>
      </c>
      <c r="C39" s="27">
        <v>43831</v>
      </c>
      <c r="D39" s="27">
        <v>44196</v>
      </c>
      <c r="E39">
        <v>122.06</v>
      </c>
    </row>
    <row r="40" spans="1:5" x14ac:dyDescent="0.25">
      <c r="A40" s="26" t="s">
        <v>403</v>
      </c>
      <c r="B40" t="s">
        <v>450</v>
      </c>
      <c r="C40" s="27">
        <v>43831</v>
      </c>
      <c r="D40" s="27">
        <v>44196</v>
      </c>
      <c r="E40">
        <v>115.24</v>
      </c>
    </row>
    <row r="41" spans="1:5" x14ac:dyDescent="0.25">
      <c r="A41" s="26" t="s">
        <v>430</v>
      </c>
      <c r="B41" t="s">
        <v>447</v>
      </c>
      <c r="C41" s="27">
        <v>43831</v>
      </c>
      <c r="D41" s="27">
        <v>44196</v>
      </c>
      <c r="E41">
        <v>123.23</v>
      </c>
    </row>
    <row r="42" spans="1:5" x14ac:dyDescent="0.25">
      <c r="A42" s="26" t="s">
        <v>362</v>
      </c>
      <c r="B42" t="s">
        <v>446</v>
      </c>
      <c r="C42" s="27">
        <v>43831</v>
      </c>
      <c r="D42" s="27">
        <v>44196</v>
      </c>
      <c r="E42">
        <v>110.13</v>
      </c>
    </row>
    <row r="43" spans="1:5" x14ac:dyDescent="0.25">
      <c r="A43" s="26" t="s">
        <v>380</v>
      </c>
      <c r="B43" t="s">
        <v>445</v>
      </c>
      <c r="C43" s="27">
        <v>43831</v>
      </c>
      <c r="D43" s="27">
        <v>44196</v>
      </c>
      <c r="E43">
        <v>56.64</v>
      </c>
    </row>
    <row r="44" spans="1:5" x14ac:dyDescent="0.25">
      <c r="A44" s="26" t="s">
        <v>378</v>
      </c>
      <c r="B44" t="s">
        <v>444</v>
      </c>
      <c r="C44" s="27">
        <v>43831</v>
      </c>
      <c r="D44" s="27">
        <v>44196</v>
      </c>
      <c r="E44">
        <v>99.82</v>
      </c>
    </row>
    <row r="45" spans="1:5" x14ac:dyDescent="0.25">
      <c r="A45" s="26" t="s">
        <v>330</v>
      </c>
      <c r="B45" t="s">
        <v>443</v>
      </c>
      <c r="C45" s="27">
        <v>43831</v>
      </c>
      <c r="D45" s="27">
        <v>44196</v>
      </c>
      <c r="E45">
        <v>111.59</v>
      </c>
    </row>
    <row r="46" spans="1:5" x14ac:dyDescent="0.25">
      <c r="A46" s="26" t="s">
        <v>376</v>
      </c>
      <c r="B46" t="s">
        <v>441</v>
      </c>
      <c r="C46" s="27">
        <v>43831</v>
      </c>
      <c r="D46" s="27">
        <v>44196</v>
      </c>
      <c r="E46">
        <v>243.01</v>
      </c>
    </row>
    <row r="47" spans="1:5" x14ac:dyDescent="0.25">
      <c r="A47" s="26" t="s">
        <v>340</v>
      </c>
      <c r="B47" t="s">
        <v>439</v>
      </c>
      <c r="C47" s="27">
        <v>43831</v>
      </c>
      <c r="D47" s="27">
        <v>44196</v>
      </c>
      <c r="E47">
        <v>121.66</v>
      </c>
    </row>
    <row r="48" spans="1:5" x14ac:dyDescent="0.25">
      <c r="A48" s="26" t="s">
        <v>383</v>
      </c>
      <c r="B48" t="s">
        <v>438</v>
      </c>
      <c r="C48" s="27">
        <v>43831</v>
      </c>
      <c r="D48" s="27">
        <v>44196</v>
      </c>
      <c r="E48">
        <v>157.77000000000001</v>
      </c>
    </row>
    <row r="49" spans="1:5" x14ac:dyDescent="0.25">
      <c r="A49" s="26" t="s">
        <v>593</v>
      </c>
      <c r="B49" t="s">
        <v>733</v>
      </c>
      <c r="C49" s="27">
        <v>43831</v>
      </c>
      <c r="D49" s="27">
        <v>44196</v>
      </c>
      <c r="E49">
        <v>122.66</v>
      </c>
    </row>
    <row r="50" spans="1:5" x14ac:dyDescent="0.25">
      <c r="A50" s="26" t="s">
        <v>431</v>
      </c>
      <c r="B50" t="s">
        <v>434</v>
      </c>
      <c r="C50" s="27">
        <v>43831</v>
      </c>
      <c r="D50" s="27">
        <v>44196</v>
      </c>
      <c r="E50">
        <v>172.04</v>
      </c>
    </row>
    <row r="51" spans="1:5" x14ac:dyDescent="0.25">
      <c r="A51" s="26" t="s">
        <v>433</v>
      </c>
      <c r="B51" t="s">
        <v>432</v>
      </c>
      <c r="C51" s="27">
        <v>43831</v>
      </c>
      <c r="D51" s="27">
        <v>44196</v>
      </c>
      <c r="E51">
        <v>233.25</v>
      </c>
    </row>
    <row r="52" spans="1:5" x14ac:dyDescent="0.25">
      <c r="A52" s="26" t="s">
        <v>739</v>
      </c>
      <c r="B52" t="s">
        <v>734</v>
      </c>
      <c r="C52" s="27">
        <v>43831</v>
      </c>
      <c r="D52" s="27">
        <v>44196</v>
      </c>
      <c r="E52">
        <v>174.56</v>
      </c>
    </row>
    <row r="53" spans="1:5" x14ac:dyDescent="0.25">
      <c r="A53" s="26" t="s">
        <v>740</v>
      </c>
      <c r="B53" t="s">
        <v>735</v>
      </c>
      <c r="C53" s="27">
        <v>43991</v>
      </c>
      <c r="D53" s="27">
        <v>44196</v>
      </c>
      <c r="E53">
        <v>112.92</v>
      </c>
    </row>
    <row r="54" spans="1:5" x14ac:dyDescent="0.25">
      <c r="A54" s="26" t="s">
        <v>590</v>
      </c>
      <c r="B54" t="s">
        <v>728</v>
      </c>
      <c r="C54" s="27">
        <v>44027</v>
      </c>
      <c r="D54" s="27">
        <v>44104</v>
      </c>
      <c r="E54">
        <v>388.93</v>
      </c>
    </row>
    <row r="55" spans="1:5" x14ac:dyDescent="0.25">
      <c r="A55" s="26" t="s">
        <v>323</v>
      </c>
      <c r="B55" t="s">
        <v>729</v>
      </c>
      <c r="C55" s="27">
        <v>43831</v>
      </c>
      <c r="D55" s="27">
        <v>44104</v>
      </c>
      <c r="E55">
        <v>209.55</v>
      </c>
    </row>
    <row r="56" spans="1:5" x14ac:dyDescent="0.25">
      <c r="A56" s="26" t="s">
        <v>418</v>
      </c>
      <c r="B56" t="s">
        <v>467</v>
      </c>
      <c r="C56" s="27">
        <v>43739</v>
      </c>
      <c r="D56" s="27">
        <v>44104</v>
      </c>
      <c r="E56">
        <v>143.57</v>
      </c>
    </row>
    <row r="57" spans="1:5" x14ac:dyDescent="0.25">
      <c r="A57" s="26" t="s">
        <v>266</v>
      </c>
      <c r="B57" t="s">
        <v>466</v>
      </c>
      <c r="C57" s="27">
        <v>43739</v>
      </c>
      <c r="D57" s="27">
        <v>44104</v>
      </c>
      <c r="E57">
        <v>181.3</v>
      </c>
    </row>
    <row r="58" spans="1:5" x14ac:dyDescent="0.25">
      <c r="A58" s="26" t="s">
        <v>306</v>
      </c>
      <c r="B58" t="s">
        <v>460</v>
      </c>
      <c r="C58" s="27">
        <v>43739</v>
      </c>
      <c r="D58" s="27">
        <v>44104</v>
      </c>
      <c r="E58">
        <v>293.88</v>
      </c>
    </row>
    <row r="59" spans="1:5" x14ac:dyDescent="0.25">
      <c r="A59" s="26" t="s">
        <v>214</v>
      </c>
      <c r="B59" t="s">
        <v>449</v>
      </c>
      <c r="C59" s="27">
        <v>43739</v>
      </c>
      <c r="D59" s="27">
        <v>44104</v>
      </c>
      <c r="E59">
        <v>142.01</v>
      </c>
    </row>
    <row r="60" spans="1:5" x14ac:dyDescent="0.25">
      <c r="A60" s="26" t="s">
        <v>420</v>
      </c>
      <c r="B60" t="s">
        <v>442</v>
      </c>
      <c r="C60" s="27">
        <v>43739</v>
      </c>
      <c r="D60" s="27">
        <v>44104</v>
      </c>
      <c r="E60">
        <v>130.09</v>
      </c>
    </row>
    <row r="61" spans="1:5" x14ac:dyDescent="0.25">
      <c r="A61" s="26" t="s">
        <v>437</v>
      </c>
      <c r="B61" t="s">
        <v>436</v>
      </c>
      <c r="C61" s="27">
        <v>43709</v>
      </c>
      <c r="D61" s="27">
        <v>44074</v>
      </c>
      <c r="E61">
        <v>198.2</v>
      </c>
    </row>
    <row r="62" spans="1:5" x14ac:dyDescent="0.25">
      <c r="A62" s="26" t="s">
        <v>741</v>
      </c>
      <c r="B62" t="s">
        <v>550</v>
      </c>
      <c r="C62" s="27">
        <v>43678</v>
      </c>
      <c r="D62" s="27">
        <v>44074</v>
      </c>
      <c r="E62">
        <v>216.13</v>
      </c>
    </row>
    <row r="63" spans="1:5" x14ac:dyDescent="0.25">
      <c r="A63" s="26" t="s">
        <v>295</v>
      </c>
      <c r="B63" t="s">
        <v>435</v>
      </c>
      <c r="C63" s="27">
        <v>43831</v>
      </c>
      <c r="D63" s="27">
        <v>43921</v>
      </c>
      <c r="E63">
        <v>221.18</v>
      </c>
    </row>
    <row r="64" spans="1:5" x14ac:dyDescent="0.25">
      <c r="A64" s="26" t="s">
        <v>407</v>
      </c>
      <c r="B64" t="s">
        <v>477</v>
      </c>
      <c r="C64" s="27">
        <v>43466</v>
      </c>
      <c r="D64" s="27">
        <v>43830</v>
      </c>
      <c r="E64">
        <v>37.24</v>
      </c>
    </row>
    <row r="65" spans="1:5" x14ac:dyDescent="0.25">
      <c r="A65" s="26" t="s">
        <v>410</v>
      </c>
      <c r="B65" t="s">
        <v>471</v>
      </c>
      <c r="C65" s="27">
        <v>43466</v>
      </c>
      <c r="D65" s="27">
        <v>43830</v>
      </c>
      <c r="E65">
        <v>29.57</v>
      </c>
    </row>
    <row r="66" spans="1:5" x14ac:dyDescent="0.25">
      <c r="A66" s="26" t="s">
        <v>400</v>
      </c>
      <c r="B66" t="s">
        <v>469</v>
      </c>
      <c r="C66" s="27">
        <v>43466</v>
      </c>
      <c r="D66" s="27">
        <v>43830</v>
      </c>
      <c r="E66">
        <v>81.55</v>
      </c>
    </row>
    <row r="67" spans="1:5" x14ac:dyDescent="0.25">
      <c r="A67" s="26" t="s">
        <v>335</v>
      </c>
      <c r="B67" t="s">
        <v>451</v>
      </c>
      <c r="C67" s="27">
        <v>43466</v>
      </c>
      <c r="D67" s="27">
        <v>43830</v>
      </c>
      <c r="E67">
        <v>106.03</v>
      </c>
    </row>
    <row r="68" spans="1:5" x14ac:dyDescent="0.25">
      <c r="A68" s="26" t="s">
        <v>223</v>
      </c>
      <c r="B68" t="s">
        <v>448</v>
      </c>
      <c r="C68" s="27">
        <v>43466</v>
      </c>
      <c r="D68" s="27">
        <v>43830</v>
      </c>
      <c r="E68">
        <v>159.4</v>
      </c>
    </row>
    <row r="69" spans="1:5" x14ac:dyDescent="0.25">
      <c r="A69" s="26" t="s">
        <v>339</v>
      </c>
      <c r="B69" t="s">
        <v>1257</v>
      </c>
      <c r="C69" s="27">
        <v>43831</v>
      </c>
      <c r="D69" s="27">
        <v>44196</v>
      </c>
      <c r="E69">
        <v>166.87</v>
      </c>
    </row>
    <row r="70" spans="1:5" x14ac:dyDescent="0.25">
      <c r="A70" s="26"/>
    </row>
  </sheetData>
  <autoFilter ref="A1:E1" xr:uid="{5F0A408E-61B9-48C2-899F-CC9E6C098090}"/>
  <conditionalFormatting sqref="A1:A1048576">
    <cfRule type="duplicateValues" dxfId="0" priority="1"/>
  </conditionalFormatting>
  <pageMargins left="0.7" right="0.7" top="0.75" bottom="0.75" header="0.3" footer="0.3"/>
  <pageSetup orientation="portrait" r:id="rId1"/>
  <headerFooter>
    <oddHeader>&amp;C&amp;A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5F8AD-F0FF-40B5-A14E-3016DB494E1C}">
  <sheetPr>
    <tabColor theme="7"/>
    <pageSetUpPr fitToPage="1"/>
  </sheetPr>
  <dimension ref="A1:G573"/>
  <sheetViews>
    <sheetView view="pageLayout" zoomScaleNormal="100" workbookViewId="0"/>
  </sheetViews>
  <sheetFormatPr defaultRowHeight="15" x14ac:dyDescent="0.25"/>
  <cols>
    <col min="1" max="1" width="8.5703125" customWidth="1"/>
    <col min="2" max="2" width="26.5703125" style="215" customWidth="1"/>
    <col min="3" max="3" width="10.140625" customWidth="1"/>
    <col min="4" max="4" width="10.7109375" customWidth="1"/>
    <col min="5" max="5" width="8.5703125" customWidth="1"/>
    <col min="6" max="6" width="33.42578125" style="215" customWidth="1"/>
    <col min="7" max="7" width="14" customWidth="1"/>
  </cols>
  <sheetData>
    <row r="1" spans="1:7" ht="30" x14ac:dyDescent="0.25">
      <c r="A1" s="214" t="s">
        <v>852</v>
      </c>
      <c r="B1" s="214" t="s">
        <v>853</v>
      </c>
      <c r="C1" s="214" t="s">
        <v>854</v>
      </c>
      <c r="D1" s="214" t="s">
        <v>855</v>
      </c>
      <c r="E1" s="214" t="s">
        <v>856</v>
      </c>
      <c r="F1" s="214" t="s">
        <v>857</v>
      </c>
      <c r="G1" s="214" t="s">
        <v>858</v>
      </c>
    </row>
    <row r="2" spans="1:7" ht="30" x14ac:dyDescent="0.25">
      <c r="A2" s="28" t="s">
        <v>982</v>
      </c>
      <c r="B2" s="28" t="s">
        <v>983</v>
      </c>
      <c r="C2" s="29">
        <v>43831</v>
      </c>
      <c r="D2" s="29">
        <v>44196</v>
      </c>
      <c r="E2" s="28" t="s">
        <v>587</v>
      </c>
      <c r="F2" s="28" t="s">
        <v>984</v>
      </c>
      <c r="G2" s="28">
        <v>476.96</v>
      </c>
    </row>
    <row r="3" spans="1:7" x14ac:dyDescent="0.25">
      <c r="A3" s="28" t="s">
        <v>1183</v>
      </c>
      <c r="B3" s="28" t="s">
        <v>1184</v>
      </c>
      <c r="C3" s="29">
        <v>43831</v>
      </c>
      <c r="D3" s="29">
        <v>44196</v>
      </c>
      <c r="E3" s="28" t="s">
        <v>428</v>
      </c>
      <c r="F3" s="28" t="s">
        <v>1185</v>
      </c>
      <c r="G3" s="28">
        <v>374.34</v>
      </c>
    </row>
    <row r="4" spans="1:7" ht="30" x14ac:dyDescent="0.25">
      <c r="A4" s="28" t="s">
        <v>976</v>
      </c>
      <c r="B4" s="28" t="s">
        <v>977</v>
      </c>
      <c r="C4" s="29">
        <v>43831</v>
      </c>
      <c r="D4" s="29">
        <v>44196</v>
      </c>
      <c r="E4" s="28" t="s">
        <v>289</v>
      </c>
      <c r="F4" s="28" t="s">
        <v>978</v>
      </c>
      <c r="G4" s="28">
        <v>355.37</v>
      </c>
    </row>
    <row r="5" spans="1:7" x14ac:dyDescent="0.25">
      <c r="A5" s="28" t="s">
        <v>1143</v>
      </c>
      <c r="B5" s="28" t="s">
        <v>1144</v>
      </c>
      <c r="C5" s="29">
        <v>43831</v>
      </c>
      <c r="D5" s="29">
        <v>44196</v>
      </c>
      <c r="E5" s="28" t="s">
        <v>328</v>
      </c>
      <c r="F5" s="28" t="s">
        <v>1145</v>
      </c>
      <c r="G5" s="28">
        <v>340.11</v>
      </c>
    </row>
    <row r="6" spans="1:7" ht="30" x14ac:dyDescent="0.25">
      <c r="A6" s="28" t="s">
        <v>1164</v>
      </c>
      <c r="B6" s="28" t="s">
        <v>1165</v>
      </c>
      <c r="C6" s="29">
        <v>43831</v>
      </c>
      <c r="D6" s="29">
        <v>44196</v>
      </c>
      <c r="E6" s="28" t="s">
        <v>324</v>
      </c>
      <c r="F6" s="28" t="s">
        <v>1166</v>
      </c>
      <c r="G6" s="28">
        <v>335.83</v>
      </c>
    </row>
    <row r="7" spans="1:7" ht="30" x14ac:dyDescent="0.25">
      <c r="A7" s="28" t="s">
        <v>954</v>
      </c>
      <c r="B7" s="28" t="s">
        <v>955</v>
      </c>
      <c r="C7" s="29">
        <v>43831</v>
      </c>
      <c r="D7" s="29">
        <v>44196</v>
      </c>
      <c r="E7" s="28" t="s">
        <v>414</v>
      </c>
      <c r="F7" s="28" t="s">
        <v>507</v>
      </c>
      <c r="G7" s="28">
        <v>326.92</v>
      </c>
    </row>
    <row r="8" spans="1:7" ht="30" x14ac:dyDescent="0.25">
      <c r="A8" s="28" t="s">
        <v>954</v>
      </c>
      <c r="B8" s="28" t="s">
        <v>955</v>
      </c>
      <c r="C8" s="29">
        <v>43831</v>
      </c>
      <c r="D8" s="29">
        <v>44196</v>
      </c>
      <c r="E8" s="28" t="s">
        <v>586</v>
      </c>
      <c r="F8" s="28" t="s">
        <v>738</v>
      </c>
      <c r="G8" s="28">
        <v>306.72000000000003</v>
      </c>
    </row>
    <row r="9" spans="1:7" x14ac:dyDescent="0.25">
      <c r="A9" s="28" t="s">
        <v>997</v>
      </c>
      <c r="B9" s="28" t="s">
        <v>998</v>
      </c>
      <c r="C9" s="29">
        <v>43831</v>
      </c>
      <c r="D9" s="29">
        <v>44196</v>
      </c>
      <c r="E9" s="28" t="s">
        <v>396</v>
      </c>
      <c r="F9" s="28" t="s">
        <v>999</v>
      </c>
      <c r="G9" s="28">
        <v>306.14</v>
      </c>
    </row>
    <row r="10" spans="1:7" ht="30" x14ac:dyDescent="0.25">
      <c r="A10" s="28" t="s">
        <v>1014</v>
      </c>
      <c r="B10" s="28" t="s">
        <v>1015</v>
      </c>
      <c r="C10" s="29">
        <v>43831</v>
      </c>
      <c r="D10" s="29">
        <v>44196</v>
      </c>
      <c r="E10" s="28" t="s">
        <v>248</v>
      </c>
      <c r="F10" s="28" t="s">
        <v>1016</v>
      </c>
      <c r="G10" s="28">
        <v>301.45999999999998</v>
      </c>
    </row>
    <row r="11" spans="1:7" ht="30" x14ac:dyDescent="0.25">
      <c r="A11" s="28" t="s">
        <v>954</v>
      </c>
      <c r="B11" s="28" t="s">
        <v>955</v>
      </c>
      <c r="C11" s="29">
        <v>43831</v>
      </c>
      <c r="D11" s="29">
        <v>44196</v>
      </c>
      <c r="E11" s="28" t="s">
        <v>233</v>
      </c>
      <c r="F11" s="28" t="s">
        <v>509</v>
      </c>
      <c r="G11" s="28">
        <v>293.97000000000003</v>
      </c>
    </row>
    <row r="12" spans="1:7" ht="30" x14ac:dyDescent="0.25">
      <c r="A12" s="28" t="s">
        <v>1176</v>
      </c>
      <c r="B12" s="28" t="s">
        <v>1177</v>
      </c>
      <c r="C12" s="29">
        <v>43831</v>
      </c>
      <c r="D12" s="29">
        <v>44196</v>
      </c>
      <c r="E12" s="28" t="s">
        <v>311</v>
      </c>
      <c r="F12" s="28" t="s">
        <v>1178</v>
      </c>
      <c r="G12" s="28">
        <v>287.29000000000002</v>
      </c>
    </row>
    <row r="13" spans="1:7" ht="30" x14ac:dyDescent="0.25">
      <c r="A13" s="28" t="s">
        <v>1047</v>
      </c>
      <c r="B13" s="28" t="s">
        <v>1048</v>
      </c>
      <c r="C13" s="29">
        <v>43831</v>
      </c>
      <c r="D13" s="29">
        <v>44196</v>
      </c>
      <c r="E13" s="28" t="s">
        <v>320</v>
      </c>
      <c r="F13" s="28" t="s">
        <v>1049</v>
      </c>
      <c r="G13" s="28">
        <v>280.87</v>
      </c>
    </row>
    <row r="14" spans="1:7" ht="30" x14ac:dyDescent="0.25">
      <c r="A14" s="28" t="s">
        <v>925</v>
      </c>
      <c r="B14" s="28" t="s">
        <v>926</v>
      </c>
      <c r="C14" s="29">
        <v>43831</v>
      </c>
      <c r="D14" s="29">
        <v>44196</v>
      </c>
      <c r="E14" s="28" t="s">
        <v>417</v>
      </c>
      <c r="F14" s="28" t="s">
        <v>539</v>
      </c>
      <c r="G14" s="28">
        <v>280.45</v>
      </c>
    </row>
    <row r="15" spans="1:7" x14ac:dyDescent="0.25">
      <c r="A15" s="28" t="s">
        <v>985</v>
      </c>
      <c r="B15" s="28" t="s">
        <v>986</v>
      </c>
      <c r="C15" s="29">
        <v>43831</v>
      </c>
      <c r="D15" s="29">
        <v>44196</v>
      </c>
      <c r="E15" s="28" t="s">
        <v>271</v>
      </c>
      <c r="F15" s="28" t="s">
        <v>1201</v>
      </c>
      <c r="G15" s="28">
        <v>274.95</v>
      </c>
    </row>
    <row r="16" spans="1:7" ht="30" x14ac:dyDescent="0.25">
      <c r="A16" s="28" t="s">
        <v>1091</v>
      </c>
      <c r="B16" s="28" t="s">
        <v>1092</v>
      </c>
      <c r="C16" s="29">
        <v>43831</v>
      </c>
      <c r="D16" s="29">
        <v>44196</v>
      </c>
      <c r="E16" s="28" t="s">
        <v>771</v>
      </c>
      <c r="F16" s="28" t="s">
        <v>1213</v>
      </c>
      <c r="G16" s="28">
        <v>273.16000000000003</v>
      </c>
    </row>
    <row r="17" spans="1:7" ht="30" x14ac:dyDescent="0.25">
      <c r="A17" s="28" t="s">
        <v>1000</v>
      </c>
      <c r="B17" s="28" t="s">
        <v>1001</v>
      </c>
      <c r="C17" s="29">
        <v>43831</v>
      </c>
      <c r="D17" s="29">
        <v>44196</v>
      </c>
      <c r="E17" s="28" t="s">
        <v>217</v>
      </c>
      <c r="F17" s="28" t="s">
        <v>1002</v>
      </c>
      <c r="G17" s="28">
        <v>269.7</v>
      </c>
    </row>
    <row r="18" spans="1:7" x14ac:dyDescent="0.25">
      <c r="A18" s="28" t="s">
        <v>985</v>
      </c>
      <c r="B18" s="28" t="s">
        <v>986</v>
      </c>
      <c r="C18" s="29">
        <v>43831</v>
      </c>
      <c r="D18" s="29">
        <v>44196</v>
      </c>
      <c r="E18" s="28" t="s">
        <v>301</v>
      </c>
      <c r="F18" s="28" t="s">
        <v>987</v>
      </c>
      <c r="G18" s="28">
        <v>267.94</v>
      </c>
    </row>
    <row r="19" spans="1:7" x14ac:dyDescent="0.25">
      <c r="A19" s="28" t="s">
        <v>1140</v>
      </c>
      <c r="B19" s="28" t="s">
        <v>1141</v>
      </c>
      <c r="C19" s="29">
        <v>43831</v>
      </c>
      <c r="D19" s="29">
        <v>44196</v>
      </c>
      <c r="E19" s="28" t="s">
        <v>264</v>
      </c>
      <c r="F19" s="28" t="s">
        <v>1142</v>
      </c>
      <c r="G19" s="28">
        <v>256.48</v>
      </c>
    </row>
    <row r="20" spans="1:7" ht="30" x14ac:dyDescent="0.25">
      <c r="A20" s="28" t="s">
        <v>1161</v>
      </c>
      <c r="B20" s="28" t="s">
        <v>1162</v>
      </c>
      <c r="C20" s="29">
        <v>43831</v>
      </c>
      <c r="D20" s="29">
        <v>44196</v>
      </c>
      <c r="E20" s="28" t="s">
        <v>216</v>
      </c>
      <c r="F20" s="28" t="s">
        <v>1163</v>
      </c>
      <c r="G20" s="28">
        <v>250.21</v>
      </c>
    </row>
    <row r="21" spans="1:7" x14ac:dyDescent="0.25">
      <c r="A21" s="28" t="s">
        <v>997</v>
      </c>
      <c r="B21" s="28" t="s">
        <v>998</v>
      </c>
      <c r="C21" s="29">
        <v>43831</v>
      </c>
      <c r="D21" s="29">
        <v>44196</v>
      </c>
      <c r="E21" s="28" t="s">
        <v>390</v>
      </c>
      <c r="F21" s="28" t="s">
        <v>1202</v>
      </c>
      <c r="G21" s="28">
        <v>244.8</v>
      </c>
    </row>
    <row r="22" spans="1:7" x14ac:dyDescent="0.25">
      <c r="A22" s="28" t="s">
        <v>1017</v>
      </c>
      <c r="B22" s="28" t="s">
        <v>1018</v>
      </c>
      <c r="C22" s="29">
        <v>43831</v>
      </c>
      <c r="D22" s="29">
        <v>44196</v>
      </c>
      <c r="E22" s="28" t="s">
        <v>1019</v>
      </c>
      <c r="F22" s="28" t="s">
        <v>1018</v>
      </c>
      <c r="G22" s="28">
        <v>238.77</v>
      </c>
    </row>
    <row r="23" spans="1:7" ht="30" x14ac:dyDescent="0.25">
      <c r="A23" s="28" t="s">
        <v>1075</v>
      </c>
      <c r="B23" s="28" t="s">
        <v>1076</v>
      </c>
      <c r="C23" s="29">
        <v>43831</v>
      </c>
      <c r="D23" s="29">
        <v>44196</v>
      </c>
      <c r="E23" s="28" t="s">
        <v>344</v>
      </c>
      <c r="F23" s="28" t="s">
        <v>1077</v>
      </c>
      <c r="G23" s="28">
        <v>236.23</v>
      </c>
    </row>
    <row r="24" spans="1:7" ht="30" x14ac:dyDescent="0.25">
      <c r="A24" s="28" t="s">
        <v>876</v>
      </c>
      <c r="B24" s="28" t="s">
        <v>877</v>
      </c>
      <c r="C24" s="29">
        <v>43831</v>
      </c>
      <c r="D24" s="29">
        <v>44196</v>
      </c>
      <c r="E24" s="28" t="s">
        <v>371</v>
      </c>
      <c r="F24" s="28" t="s">
        <v>574</v>
      </c>
      <c r="G24" s="28">
        <v>234.2</v>
      </c>
    </row>
    <row r="25" spans="1:7" ht="30" x14ac:dyDescent="0.25">
      <c r="A25" s="28" t="s">
        <v>1091</v>
      </c>
      <c r="B25" s="28" t="s">
        <v>1092</v>
      </c>
      <c r="C25" s="29">
        <v>43831</v>
      </c>
      <c r="D25" s="29">
        <v>44196</v>
      </c>
      <c r="E25" s="28" t="s">
        <v>336</v>
      </c>
      <c r="F25" s="28" t="s">
        <v>1093</v>
      </c>
      <c r="G25" s="28">
        <v>232.81</v>
      </c>
    </row>
    <row r="26" spans="1:7" ht="30" x14ac:dyDescent="0.25">
      <c r="A26" s="28" t="s">
        <v>1122</v>
      </c>
      <c r="B26" s="28" t="s">
        <v>1123</v>
      </c>
      <c r="C26" s="29">
        <v>43831</v>
      </c>
      <c r="D26" s="29">
        <v>44196</v>
      </c>
      <c r="E26" s="28" t="s">
        <v>495</v>
      </c>
      <c r="F26" s="28" t="s">
        <v>1219</v>
      </c>
      <c r="G26" s="28">
        <v>207.97</v>
      </c>
    </row>
    <row r="27" spans="1:7" ht="30" x14ac:dyDescent="0.25">
      <c r="A27" s="28" t="s">
        <v>1176</v>
      </c>
      <c r="B27" s="28" t="s">
        <v>1177</v>
      </c>
      <c r="C27" s="29">
        <v>43831</v>
      </c>
      <c r="D27" s="29">
        <v>44196</v>
      </c>
      <c r="E27" s="28" t="s">
        <v>284</v>
      </c>
      <c r="F27" s="28" t="s">
        <v>1243</v>
      </c>
      <c r="G27" s="28">
        <v>207.15</v>
      </c>
    </row>
    <row r="28" spans="1:7" ht="30" x14ac:dyDescent="0.25">
      <c r="A28" s="28" t="s">
        <v>954</v>
      </c>
      <c r="B28" s="28" t="s">
        <v>955</v>
      </c>
      <c r="C28" s="29">
        <v>43831</v>
      </c>
      <c r="D28" s="29">
        <v>44196</v>
      </c>
      <c r="E28" s="28" t="s">
        <v>392</v>
      </c>
      <c r="F28" s="28" t="s">
        <v>508</v>
      </c>
      <c r="G28" s="28">
        <v>206.87</v>
      </c>
    </row>
    <row r="29" spans="1:7" ht="30" x14ac:dyDescent="0.25">
      <c r="A29" s="28" t="s">
        <v>1104</v>
      </c>
      <c r="B29" s="28" t="s">
        <v>1105</v>
      </c>
      <c r="C29" s="29">
        <v>43831</v>
      </c>
      <c r="D29" s="29">
        <v>44196</v>
      </c>
      <c r="E29" s="28" t="s">
        <v>373</v>
      </c>
      <c r="F29" s="28" t="s">
        <v>1216</v>
      </c>
      <c r="G29" s="28">
        <v>205.41</v>
      </c>
    </row>
    <row r="30" spans="1:7" ht="30" x14ac:dyDescent="0.25">
      <c r="A30" s="28" t="s">
        <v>1209</v>
      </c>
      <c r="B30" s="28" t="s">
        <v>1210</v>
      </c>
      <c r="C30" s="29">
        <v>43831</v>
      </c>
      <c r="D30" s="29">
        <v>44196</v>
      </c>
      <c r="E30" s="28" t="s">
        <v>258</v>
      </c>
      <c r="F30" s="28" t="s">
        <v>1237</v>
      </c>
      <c r="G30" s="28">
        <v>199.82</v>
      </c>
    </row>
    <row r="31" spans="1:7" ht="30" x14ac:dyDescent="0.25">
      <c r="A31" s="28" t="s">
        <v>1122</v>
      </c>
      <c r="B31" s="28" t="s">
        <v>1123</v>
      </c>
      <c r="C31" s="29">
        <v>43831</v>
      </c>
      <c r="D31" s="29">
        <v>44196</v>
      </c>
      <c r="E31" s="28" t="s">
        <v>353</v>
      </c>
      <c r="F31" s="28" t="s">
        <v>1124</v>
      </c>
      <c r="G31" s="28">
        <v>198.32</v>
      </c>
    </row>
    <row r="32" spans="1:7" x14ac:dyDescent="0.25">
      <c r="A32" s="28" t="s">
        <v>1133</v>
      </c>
      <c r="B32" s="28" t="s">
        <v>1134</v>
      </c>
      <c r="C32" s="29">
        <v>43831</v>
      </c>
      <c r="D32" s="29">
        <v>44196</v>
      </c>
      <c r="E32" s="28" t="s">
        <v>1135</v>
      </c>
      <c r="F32" s="28" t="s">
        <v>1136</v>
      </c>
      <c r="G32" s="28">
        <v>187.44</v>
      </c>
    </row>
    <row r="33" spans="1:7" ht="30" x14ac:dyDescent="0.25">
      <c r="A33" s="28" t="s">
        <v>1179</v>
      </c>
      <c r="B33" s="28" t="s">
        <v>1180</v>
      </c>
      <c r="C33" s="29">
        <v>43831</v>
      </c>
      <c r="D33" s="29">
        <v>44196</v>
      </c>
      <c r="E33" s="28" t="s">
        <v>781</v>
      </c>
      <c r="F33" s="28" t="s">
        <v>1181</v>
      </c>
      <c r="G33" s="28">
        <v>185.51</v>
      </c>
    </row>
    <row r="34" spans="1:7" ht="30" x14ac:dyDescent="0.25">
      <c r="A34" s="28" t="s">
        <v>1009</v>
      </c>
      <c r="B34" s="28" t="s">
        <v>1010</v>
      </c>
      <c r="C34" s="29">
        <v>43831</v>
      </c>
      <c r="D34" s="29">
        <v>44196</v>
      </c>
      <c r="E34" s="28" t="s">
        <v>238</v>
      </c>
      <c r="F34" s="28" t="s">
        <v>499</v>
      </c>
      <c r="G34" s="28">
        <v>183.8</v>
      </c>
    </row>
    <row r="35" spans="1:7" ht="30" x14ac:dyDescent="0.25">
      <c r="A35" s="28" t="s">
        <v>1000</v>
      </c>
      <c r="B35" s="28" t="s">
        <v>1001</v>
      </c>
      <c r="C35" s="29">
        <v>43831</v>
      </c>
      <c r="D35" s="29">
        <v>44196</v>
      </c>
      <c r="E35" s="28" t="s">
        <v>325</v>
      </c>
      <c r="F35" s="28" t="s">
        <v>1203</v>
      </c>
      <c r="G35" s="28">
        <v>180.61</v>
      </c>
    </row>
    <row r="36" spans="1:7" x14ac:dyDescent="0.25">
      <c r="A36" s="28" t="s">
        <v>1133</v>
      </c>
      <c r="B36" s="28" t="s">
        <v>1134</v>
      </c>
      <c r="C36" s="29">
        <v>43831</v>
      </c>
      <c r="D36" s="29">
        <v>44196</v>
      </c>
      <c r="E36" s="28" t="s">
        <v>357</v>
      </c>
      <c r="F36" s="28" t="s">
        <v>1221</v>
      </c>
      <c r="G36" s="28">
        <v>174.17</v>
      </c>
    </row>
    <row r="37" spans="1:7" ht="30" x14ac:dyDescent="0.25">
      <c r="A37" s="28" t="s">
        <v>1209</v>
      </c>
      <c r="B37" s="28" t="s">
        <v>1210</v>
      </c>
      <c r="C37" s="29">
        <v>43831</v>
      </c>
      <c r="D37" s="29">
        <v>44196</v>
      </c>
      <c r="E37" s="28" t="s">
        <v>261</v>
      </c>
      <c r="F37" s="28" t="s">
        <v>1211</v>
      </c>
      <c r="G37" s="28">
        <v>101.87</v>
      </c>
    </row>
    <row r="38" spans="1:7" ht="30" x14ac:dyDescent="0.25">
      <c r="A38" s="28" t="s">
        <v>1118</v>
      </c>
      <c r="B38" s="28" t="s">
        <v>1119</v>
      </c>
      <c r="C38" s="29">
        <v>43800</v>
      </c>
      <c r="D38" s="29">
        <v>44165</v>
      </c>
      <c r="E38" s="28" t="s">
        <v>225</v>
      </c>
      <c r="F38" s="28" t="s">
        <v>1119</v>
      </c>
      <c r="G38" s="28">
        <v>180.34</v>
      </c>
    </row>
    <row r="39" spans="1:7" ht="30" x14ac:dyDescent="0.25">
      <c r="A39" s="28" t="s">
        <v>887</v>
      </c>
      <c r="B39" s="28" t="s">
        <v>566</v>
      </c>
      <c r="C39" s="29">
        <v>43770</v>
      </c>
      <c r="D39" s="29">
        <v>44135</v>
      </c>
      <c r="E39" s="28" t="s">
        <v>209</v>
      </c>
      <c r="F39" s="28" t="s">
        <v>566</v>
      </c>
      <c r="G39" s="28">
        <v>222.09</v>
      </c>
    </row>
    <row r="40" spans="1:7" ht="30" x14ac:dyDescent="0.25">
      <c r="A40" s="28" t="s">
        <v>887</v>
      </c>
      <c r="B40" s="28" t="s">
        <v>566</v>
      </c>
      <c r="C40" s="29">
        <v>43770</v>
      </c>
      <c r="D40" s="29">
        <v>44135</v>
      </c>
      <c r="E40" s="28" t="s">
        <v>230</v>
      </c>
      <c r="F40" s="28" t="s">
        <v>566</v>
      </c>
      <c r="G40" s="28">
        <v>163.41999999999999</v>
      </c>
    </row>
    <row r="41" spans="1:7" ht="30" x14ac:dyDescent="0.25">
      <c r="A41" s="28" t="s">
        <v>887</v>
      </c>
      <c r="B41" s="28" t="s">
        <v>566</v>
      </c>
      <c r="C41" s="29">
        <v>43770</v>
      </c>
      <c r="D41" s="29">
        <v>44135</v>
      </c>
      <c r="E41" s="28" t="s">
        <v>237</v>
      </c>
      <c r="F41" s="28" t="s">
        <v>566</v>
      </c>
      <c r="G41" s="28">
        <v>161.66</v>
      </c>
    </row>
    <row r="42" spans="1:7" ht="30" x14ac:dyDescent="0.25">
      <c r="A42" s="28" t="s">
        <v>878</v>
      </c>
      <c r="B42" s="28" t="s">
        <v>879</v>
      </c>
      <c r="C42" s="29">
        <v>43739</v>
      </c>
      <c r="D42" s="29">
        <v>44104</v>
      </c>
      <c r="E42" s="28" t="s">
        <v>359</v>
      </c>
      <c r="F42" s="28" t="s">
        <v>571</v>
      </c>
      <c r="G42" s="28">
        <v>83.4</v>
      </c>
    </row>
    <row r="43" spans="1:7" ht="30" x14ac:dyDescent="0.25">
      <c r="A43" s="28" t="s">
        <v>1020</v>
      </c>
      <c r="B43" s="28" t="s">
        <v>1021</v>
      </c>
      <c r="C43" s="29">
        <v>43739</v>
      </c>
      <c r="D43" s="29">
        <v>44104</v>
      </c>
      <c r="E43" s="28" t="s">
        <v>299</v>
      </c>
      <c r="F43" s="28" t="s">
        <v>1022</v>
      </c>
      <c r="G43" s="28">
        <v>821.03</v>
      </c>
    </row>
    <row r="44" spans="1:7" ht="30" x14ac:dyDescent="0.25">
      <c r="A44" s="28" t="s">
        <v>1146</v>
      </c>
      <c r="B44" s="28" t="s">
        <v>1147</v>
      </c>
      <c r="C44" s="29">
        <v>43739</v>
      </c>
      <c r="D44" s="29">
        <v>44104</v>
      </c>
      <c r="E44" s="28" t="s">
        <v>302</v>
      </c>
      <c r="F44" s="28" t="s">
        <v>1148</v>
      </c>
      <c r="G44" s="28">
        <v>420.34</v>
      </c>
    </row>
    <row r="45" spans="1:7" ht="30" x14ac:dyDescent="0.25">
      <c r="A45" s="28" t="s">
        <v>1052</v>
      </c>
      <c r="B45" s="28" t="s">
        <v>1053</v>
      </c>
      <c r="C45" s="29">
        <v>43739</v>
      </c>
      <c r="D45" s="29">
        <v>44104</v>
      </c>
      <c r="E45" s="28" t="s">
        <v>1054</v>
      </c>
      <c r="F45" s="28" t="s">
        <v>435</v>
      </c>
      <c r="G45" s="28">
        <v>389.58</v>
      </c>
    </row>
    <row r="46" spans="1:7" ht="30" x14ac:dyDescent="0.25">
      <c r="A46" s="28" t="s">
        <v>1050</v>
      </c>
      <c r="B46" s="28" t="s">
        <v>1051</v>
      </c>
      <c r="C46" s="29">
        <v>43739</v>
      </c>
      <c r="D46" s="29">
        <v>44104</v>
      </c>
      <c r="E46" s="28" t="s">
        <v>346</v>
      </c>
      <c r="F46" s="28" t="s">
        <v>1051</v>
      </c>
      <c r="G46" s="28">
        <v>366.8</v>
      </c>
    </row>
    <row r="47" spans="1:7" ht="30" x14ac:dyDescent="0.25">
      <c r="A47" s="28" t="s">
        <v>882</v>
      </c>
      <c r="B47" s="28" t="s">
        <v>883</v>
      </c>
      <c r="C47" s="29">
        <v>43739</v>
      </c>
      <c r="D47" s="29">
        <v>44104</v>
      </c>
      <c r="E47" s="28" t="s">
        <v>350</v>
      </c>
      <c r="F47" s="28" t="s">
        <v>570</v>
      </c>
      <c r="G47" s="28">
        <v>352.98</v>
      </c>
    </row>
    <row r="48" spans="1:7" ht="30" x14ac:dyDescent="0.25">
      <c r="A48" s="28" t="s">
        <v>865</v>
      </c>
      <c r="B48" s="28" t="s">
        <v>866</v>
      </c>
      <c r="C48" s="29">
        <v>43739</v>
      </c>
      <c r="D48" s="29">
        <v>44104</v>
      </c>
      <c r="E48" s="28" t="s">
        <v>309</v>
      </c>
      <c r="F48" s="28" t="s">
        <v>579</v>
      </c>
      <c r="G48" s="28">
        <v>336.8</v>
      </c>
    </row>
    <row r="49" spans="1:7" ht="30" x14ac:dyDescent="0.25">
      <c r="A49" s="28" t="s">
        <v>1058</v>
      </c>
      <c r="B49" s="28" t="s">
        <v>1059</v>
      </c>
      <c r="C49" s="29">
        <v>43739</v>
      </c>
      <c r="D49" s="29">
        <v>44104</v>
      </c>
      <c r="E49" s="28" t="s">
        <v>310</v>
      </c>
      <c r="F49" s="28" t="s">
        <v>1060</v>
      </c>
      <c r="G49" s="28">
        <v>333.26</v>
      </c>
    </row>
    <row r="50" spans="1:7" ht="30" x14ac:dyDescent="0.25">
      <c r="A50" s="28" t="s">
        <v>1101</v>
      </c>
      <c r="B50" s="28" t="s">
        <v>1102</v>
      </c>
      <c r="C50" s="29">
        <v>43739</v>
      </c>
      <c r="D50" s="29">
        <v>44104</v>
      </c>
      <c r="E50" s="28" t="s">
        <v>363</v>
      </c>
      <c r="F50" s="28" t="s">
        <v>1215</v>
      </c>
      <c r="G50" s="28">
        <v>325.52999999999997</v>
      </c>
    </row>
    <row r="51" spans="1:7" ht="30" x14ac:dyDescent="0.25">
      <c r="A51" s="28" t="s">
        <v>1058</v>
      </c>
      <c r="B51" s="28" t="s">
        <v>1059</v>
      </c>
      <c r="C51" s="29">
        <v>43739</v>
      </c>
      <c r="D51" s="29">
        <v>44104</v>
      </c>
      <c r="E51" s="28" t="s">
        <v>498</v>
      </c>
      <c r="F51" s="28" t="s">
        <v>1208</v>
      </c>
      <c r="G51" s="28">
        <v>321.70999999999998</v>
      </c>
    </row>
    <row r="52" spans="1:7" ht="30" x14ac:dyDescent="0.25">
      <c r="A52" s="28" t="s">
        <v>991</v>
      </c>
      <c r="B52" s="28" t="s">
        <v>992</v>
      </c>
      <c r="C52" s="29">
        <v>43739</v>
      </c>
      <c r="D52" s="29">
        <v>44104</v>
      </c>
      <c r="E52" s="28" t="s">
        <v>292</v>
      </c>
      <c r="F52" s="28" t="s">
        <v>993</v>
      </c>
      <c r="G52" s="28">
        <v>318.3</v>
      </c>
    </row>
    <row r="53" spans="1:7" ht="30" x14ac:dyDescent="0.25">
      <c r="A53" s="28" t="s">
        <v>1130</v>
      </c>
      <c r="B53" s="28" t="s">
        <v>1131</v>
      </c>
      <c r="C53" s="29">
        <v>43739</v>
      </c>
      <c r="D53" s="29">
        <v>44104</v>
      </c>
      <c r="E53" s="28" t="s">
        <v>275</v>
      </c>
      <c r="F53" s="28" t="s">
        <v>1220</v>
      </c>
      <c r="G53" s="28">
        <v>311.31</v>
      </c>
    </row>
    <row r="54" spans="1:7" ht="30" x14ac:dyDescent="0.25">
      <c r="A54" s="28" t="s">
        <v>994</v>
      </c>
      <c r="B54" s="28" t="s">
        <v>995</v>
      </c>
      <c r="C54" s="29">
        <v>43739</v>
      </c>
      <c r="D54" s="29">
        <v>44104</v>
      </c>
      <c r="E54" s="28" t="s">
        <v>500</v>
      </c>
      <c r="F54" s="28" t="s">
        <v>996</v>
      </c>
      <c r="G54" s="28">
        <v>299.32</v>
      </c>
    </row>
    <row r="55" spans="1:7" ht="30" x14ac:dyDescent="0.25">
      <c r="A55" s="28" t="s">
        <v>1011</v>
      </c>
      <c r="B55" s="28" t="s">
        <v>1012</v>
      </c>
      <c r="C55" s="29">
        <v>43739</v>
      </c>
      <c r="D55" s="29">
        <v>44104</v>
      </c>
      <c r="E55" s="28" t="s">
        <v>308</v>
      </c>
      <c r="F55" s="28" t="s">
        <v>1013</v>
      </c>
      <c r="G55" s="28">
        <v>295.99</v>
      </c>
    </row>
    <row r="56" spans="1:7" ht="30" x14ac:dyDescent="0.25">
      <c r="A56" s="28" t="s">
        <v>1058</v>
      </c>
      <c r="B56" s="28" t="s">
        <v>1059</v>
      </c>
      <c r="C56" s="29">
        <v>43739</v>
      </c>
      <c r="D56" s="29">
        <v>44104</v>
      </c>
      <c r="E56" s="28" t="s">
        <v>755</v>
      </c>
      <c r="F56" s="28" t="s">
        <v>1236</v>
      </c>
      <c r="G56" s="28">
        <v>293.33999999999997</v>
      </c>
    </row>
    <row r="57" spans="1:7" ht="30" x14ac:dyDescent="0.25">
      <c r="A57" s="28" t="s">
        <v>969</v>
      </c>
      <c r="B57" s="28" t="s">
        <v>970</v>
      </c>
      <c r="C57" s="29">
        <v>43739</v>
      </c>
      <c r="D57" s="29">
        <v>44104</v>
      </c>
      <c r="E57" s="28" t="s">
        <v>427</v>
      </c>
      <c r="F57" s="28" t="s">
        <v>971</v>
      </c>
      <c r="G57" s="28">
        <v>288.7</v>
      </c>
    </row>
    <row r="58" spans="1:7" ht="30" x14ac:dyDescent="0.25">
      <c r="A58" s="28" t="s">
        <v>874</v>
      </c>
      <c r="B58" s="28" t="s">
        <v>875</v>
      </c>
      <c r="C58" s="29">
        <v>43739</v>
      </c>
      <c r="D58" s="29">
        <v>44104</v>
      </c>
      <c r="E58" s="28" t="s">
        <v>250</v>
      </c>
      <c r="F58" s="28" t="s">
        <v>575</v>
      </c>
      <c r="G58" s="28">
        <v>287.12</v>
      </c>
    </row>
    <row r="59" spans="1:7" ht="30" x14ac:dyDescent="0.25">
      <c r="A59" s="28" t="s">
        <v>988</v>
      </c>
      <c r="B59" s="28" t="s">
        <v>989</v>
      </c>
      <c r="C59" s="29">
        <v>43739</v>
      </c>
      <c r="D59" s="29">
        <v>44104</v>
      </c>
      <c r="E59" s="28" t="s">
        <v>304</v>
      </c>
      <c r="F59" s="28" t="s">
        <v>990</v>
      </c>
      <c r="G59" s="28">
        <v>283.73</v>
      </c>
    </row>
    <row r="60" spans="1:7" ht="30" x14ac:dyDescent="0.25">
      <c r="A60" s="28" t="s">
        <v>1011</v>
      </c>
      <c r="B60" s="28" t="s">
        <v>1012</v>
      </c>
      <c r="C60" s="29">
        <v>43739</v>
      </c>
      <c r="D60" s="29">
        <v>44104</v>
      </c>
      <c r="E60" s="28" t="s">
        <v>298</v>
      </c>
      <c r="F60" s="28" t="s">
        <v>1232</v>
      </c>
      <c r="G60" s="28">
        <v>282.76</v>
      </c>
    </row>
    <row r="61" spans="1:7" ht="30" x14ac:dyDescent="0.25">
      <c r="A61" s="28" t="s">
        <v>938</v>
      </c>
      <c r="B61" s="28" t="s">
        <v>939</v>
      </c>
      <c r="C61" s="29">
        <v>43739</v>
      </c>
      <c r="D61" s="29">
        <v>44104</v>
      </c>
      <c r="E61" s="28" t="s">
        <v>348</v>
      </c>
      <c r="F61" s="28" t="s">
        <v>526</v>
      </c>
      <c r="G61" s="28">
        <v>282.45</v>
      </c>
    </row>
    <row r="62" spans="1:7" x14ac:dyDescent="0.25">
      <c r="A62" s="28" t="s">
        <v>1003</v>
      </c>
      <c r="B62" s="28" t="s">
        <v>1004</v>
      </c>
      <c r="C62" s="29">
        <v>43739</v>
      </c>
      <c r="D62" s="29">
        <v>44104</v>
      </c>
      <c r="E62" s="28" t="s">
        <v>321</v>
      </c>
      <c r="F62" s="28" t="s">
        <v>1005</v>
      </c>
      <c r="G62" s="28">
        <v>280.02999999999997</v>
      </c>
    </row>
    <row r="63" spans="1:7" ht="30" x14ac:dyDescent="0.25">
      <c r="A63" s="28" t="s">
        <v>972</v>
      </c>
      <c r="B63" s="28" t="s">
        <v>973</v>
      </c>
      <c r="C63" s="29">
        <v>43739</v>
      </c>
      <c r="D63" s="29">
        <v>44104</v>
      </c>
      <c r="E63" s="28" t="s">
        <v>750</v>
      </c>
      <c r="F63" s="28" t="s">
        <v>1231</v>
      </c>
      <c r="G63" s="28">
        <v>277.20999999999998</v>
      </c>
    </row>
    <row r="64" spans="1:7" ht="30" x14ac:dyDescent="0.25">
      <c r="A64" s="28" t="s">
        <v>1011</v>
      </c>
      <c r="B64" s="28" t="s">
        <v>1012</v>
      </c>
      <c r="C64" s="29">
        <v>43739</v>
      </c>
      <c r="D64" s="29">
        <v>44104</v>
      </c>
      <c r="E64" s="28" t="s">
        <v>345</v>
      </c>
      <c r="F64" s="28" t="s">
        <v>1204</v>
      </c>
      <c r="G64" s="28">
        <v>273.94</v>
      </c>
    </row>
    <row r="65" spans="1:7" x14ac:dyDescent="0.25">
      <c r="A65" s="28" t="s">
        <v>979</v>
      </c>
      <c r="B65" s="28" t="s">
        <v>980</v>
      </c>
      <c r="C65" s="29">
        <v>43739</v>
      </c>
      <c r="D65" s="29">
        <v>44104</v>
      </c>
      <c r="E65" s="28" t="s">
        <v>290</v>
      </c>
      <c r="F65" s="28" t="s">
        <v>981</v>
      </c>
      <c r="G65" s="28">
        <v>272.52999999999997</v>
      </c>
    </row>
    <row r="66" spans="1:7" ht="30" x14ac:dyDescent="0.25">
      <c r="A66" s="28" t="s">
        <v>929</v>
      </c>
      <c r="B66" s="28" t="s">
        <v>930</v>
      </c>
      <c r="C66" s="29">
        <v>43739</v>
      </c>
      <c r="D66" s="29">
        <v>44104</v>
      </c>
      <c r="E66" s="28" t="s">
        <v>343</v>
      </c>
      <c r="F66" s="28" t="s">
        <v>536</v>
      </c>
      <c r="G66" s="28">
        <v>250.91</v>
      </c>
    </row>
    <row r="67" spans="1:7" ht="30" x14ac:dyDescent="0.25">
      <c r="A67" s="28" t="s">
        <v>1078</v>
      </c>
      <c r="B67" s="28" t="s">
        <v>1079</v>
      </c>
      <c r="C67" s="29">
        <v>43739</v>
      </c>
      <c r="D67" s="29">
        <v>44104</v>
      </c>
      <c r="E67" s="28" t="s">
        <v>278</v>
      </c>
      <c r="F67" s="28" t="s">
        <v>497</v>
      </c>
      <c r="G67" s="28">
        <v>250.57</v>
      </c>
    </row>
    <row r="68" spans="1:7" ht="30" x14ac:dyDescent="0.25">
      <c r="A68" s="28" t="s">
        <v>885</v>
      </c>
      <c r="B68" s="28" t="s">
        <v>886</v>
      </c>
      <c r="C68" s="29">
        <v>43739</v>
      </c>
      <c r="D68" s="29">
        <v>44104</v>
      </c>
      <c r="E68" s="28" t="s">
        <v>276</v>
      </c>
      <c r="F68" s="28" t="s">
        <v>567</v>
      </c>
      <c r="G68" s="28">
        <v>250.25</v>
      </c>
    </row>
    <row r="69" spans="1:7" ht="30" x14ac:dyDescent="0.25">
      <c r="A69" s="28" t="s">
        <v>966</v>
      </c>
      <c r="B69" s="28" t="s">
        <v>967</v>
      </c>
      <c r="C69" s="29">
        <v>43739</v>
      </c>
      <c r="D69" s="29">
        <v>44104</v>
      </c>
      <c r="E69" s="28" t="s">
        <v>315</v>
      </c>
      <c r="F69" s="28" t="s">
        <v>968</v>
      </c>
      <c r="G69" s="28">
        <v>250.1</v>
      </c>
    </row>
    <row r="70" spans="1:7" ht="30" x14ac:dyDescent="0.25">
      <c r="A70" s="28" t="s">
        <v>938</v>
      </c>
      <c r="B70" s="28" t="s">
        <v>939</v>
      </c>
      <c r="C70" s="29">
        <v>43739</v>
      </c>
      <c r="D70" s="29">
        <v>44104</v>
      </c>
      <c r="E70" s="28" t="s">
        <v>212</v>
      </c>
      <c r="F70" s="28" t="s">
        <v>529</v>
      </c>
      <c r="G70" s="28">
        <v>248.38</v>
      </c>
    </row>
    <row r="71" spans="1:7" ht="30" x14ac:dyDescent="0.25">
      <c r="A71" s="28" t="s">
        <v>972</v>
      </c>
      <c r="B71" s="28" t="s">
        <v>973</v>
      </c>
      <c r="C71" s="29">
        <v>43739</v>
      </c>
      <c r="D71" s="29">
        <v>44104</v>
      </c>
      <c r="E71" s="28" t="s">
        <v>354</v>
      </c>
      <c r="F71" s="28" t="s">
        <v>974</v>
      </c>
      <c r="G71" s="28">
        <v>246.8</v>
      </c>
    </row>
    <row r="72" spans="1:7" ht="30" x14ac:dyDescent="0.25">
      <c r="A72" s="28" t="s">
        <v>1062</v>
      </c>
      <c r="B72" s="28" t="s">
        <v>1063</v>
      </c>
      <c r="C72" s="29">
        <v>43739</v>
      </c>
      <c r="D72" s="29">
        <v>44104</v>
      </c>
      <c r="E72" s="28" t="s">
        <v>265</v>
      </c>
      <c r="F72" s="28" t="s">
        <v>1064</v>
      </c>
      <c r="G72" s="28">
        <v>236.17</v>
      </c>
    </row>
    <row r="73" spans="1:7" ht="30" x14ac:dyDescent="0.25">
      <c r="A73" s="28" t="s">
        <v>1182</v>
      </c>
      <c r="B73" s="28" t="s">
        <v>960</v>
      </c>
      <c r="C73" s="29">
        <v>43739</v>
      </c>
      <c r="D73" s="29">
        <v>44104</v>
      </c>
      <c r="E73" s="28" t="s">
        <v>268</v>
      </c>
      <c r="F73" s="28" t="s">
        <v>961</v>
      </c>
      <c r="G73" s="28">
        <v>235.18</v>
      </c>
    </row>
    <row r="74" spans="1:7" ht="30" x14ac:dyDescent="0.25">
      <c r="A74" s="28" t="s">
        <v>1088</v>
      </c>
      <c r="B74" s="28" t="s">
        <v>1089</v>
      </c>
      <c r="C74" s="29">
        <v>43739</v>
      </c>
      <c r="D74" s="29">
        <v>44104</v>
      </c>
      <c r="E74" s="28" t="s">
        <v>291</v>
      </c>
      <c r="F74" s="28" t="s">
        <v>1090</v>
      </c>
      <c r="G74" s="28">
        <v>234.33</v>
      </c>
    </row>
    <row r="75" spans="1:7" ht="30" x14ac:dyDescent="0.25">
      <c r="A75" s="28" t="s">
        <v>972</v>
      </c>
      <c r="B75" s="28" t="s">
        <v>973</v>
      </c>
      <c r="C75" s="29">
        <v>43739</v>
      </c>
      <c r="D75" s="29">
        <v>44104</v>
      </c>
      <c r="E75" s="28" t="s">
        <v>748</v>
      </c>
      <c r="F75" s="28" t="s">
        <v>1200</v>
      </c>
      <c r="G75" s="28">
        <v>232.96</v>
      </c>
    </row>
    <row r="76" spans="1:7" ht="30" x14ac:dyDescent="0.25">
      <c r="A76" s="28" t="s">
        <v>942</v>
      </c>
      <c r="B76" s="28" t="s">
        <v>943</v>
      </c>
      <c r="C76" s="29">
        <v>43739</v>
      </c>
      <c r="D76" s="29">
        <v>44104</v>
      </c>
      <c r="E76" s="28" t="s">
        <v>279</v>
      </c>
      <c r="F76" s="28" t="s">
        <v>523</v>
      </c>
      <c r="G76" s="28">
        <v>231.88</v>
      </c>
    </row>
    <row r="77" spans="1:7" ht="30" x14ac:dyDescent="0.25">
      <c r="A77" s="28" t="s">
        <v>952</v>
      </c>
      <c r="B77" s="28" t="s">
        <v>953</v>
      </c>
      <c r="C77" s="29">
        <v>43739</v>
      </c>
      <c r="D77" s="29">
        <v>44104</v>
      </c>
      <c r="E77" s="28" t="s">
        <v>391</v>
      </c>
      <c r="F77" s="28" t="s">
        <v>510</v>
      </c>
      <c r="G77" s="28">
        <v>231.78</v>
      </c>
    </row>
    <row r="78" spans="1:7" ht="30" x14ac:dyDescent="0.25">
      <c r="A78" s="28" t="s">
        <v>1130</v>
      </c>
      <c r="B78" s="28" t="s">
        <v>1131</v>
      </c>
      <c r="C78" s="29">
        <v>43739</v>
      </c>
      <c r="D78" s="29">
        <v>44104</v>
      </c>
      <c r="E78" s="28" t="s">
        <v>317</v>
      </c>
      <c r="F78" s="28" t="s">
        <v>1132</v>
      </c>
      <c r="G78" s="28">
        <v>229.34</v>
      </c>
    </row>
    <row r="79" spans="1:7" ht="30" x14ac:dyDescent="0.25">
      <c r="A79" s="28" t="s">
        <v>882</v>
      </c>
      <c r="B79" s="28" t="s">
        <v>883</v>
      </c>
      <c r="C79" s="29">
        <v>43739</v>
      </c>
      <c r="D79" s="29">
        <v>44104</v>
      </c>
      <c r="E79" s="28" t="s">
        <v>267</v>
      </c>
      <c r="F79" s="28" t="s">
        <v>569</v>
      </c>
      <c r="G79" s="28">
        <v>226.37</v>
      </c>
    </row>
    <row r="80" spans="1:7" ht="30" x14ac:dyDescent="0.25">
      <c r="A80" s="28" t="s">
        <v>1098</v>
      </c>
      <c r="B80" s="28" t="s">
        <v>1099</v>
      </c>
      <c r="C80" s="29">
        <v>43739</v>
      </c>
      <c r="D80" s="29">
        <v>44104</v>
      </c>
      <c r="E80" s="28" t="s">
        <v>286</v>
      </c>
      <c r="F80" s="28" t="s">
        <v>1100</v>
      </c>
      <c r="G80" s="28">
        <v>222.6</v>
      </c>
    </row>
    <row r="81" spans="1:7" ht="30" x14ac:dyDescent="0.25">
      <c r="A81" s="28" t="s">
        <v>934</v>
      </c>
      <c r="B81" s="28" t="s">
        <v>935</v>
      </c>
      <c r="C81" s="29">
        <v>43739</v>
      </c>
      <c r="D81" s="29">
        <v>44104</v>
      </c>
      <c r="E81" s="28" t="s">
        <v>297</v>
      </c>
      <c r="F81" s="28" t="s">
        <v>534</v>
      </c>
      <c r="G81" s="28">
        <v>217.37</v>
      </c>
    </row>
    <row r="82" spans="1:7" ht="30" x14ac:dyDescent="0.25">
      <c r="A82" s="28" t="s">
        <v>1101</v>
      </c>
      <c r="B82" s="28" t="s">
        <v>1102</v>
      </c>
      <c r="C82" s="29">
        <v>43739</v>
      </c>
      <c r="D82" s="29">
        <v>44104</v>
      </c>
      <c r="E82" s="28" t="s">
        <v>260</v>
      </c>
      <c r="F82" s="28" t="s">
        <v>1103</v>
      </c>
      <c r="G82" s="28">
        <v>214.06</v>
      </c>
    </row>
    <row r="83" spans="1:7" ht="30" x14ac:dyDescent="0.25">
      <c r="A83" s="28" t="s">
        <v>950</v>
      </c>
      <c r="B83" s="28" t="s">
        <v>951</v>
      </c>
      <c r="C83" s="29">
        <v>43739</v>
      </c>
      <c r="D83" s="29">
        <v>44104</v>
      </c>
      <c r="E83" s="28" t="s">
        <v>387</v>
      </c>
      <c r="F83" s="28" t="s">
        <v>512</v>
      </c>
      <c r="G83" s="28">
        <v>211.27</v>
      </c>
    </row>
    <row r="84" spans="1:7" ht="30" x14ac:dyDescent="0.25">
      <c r="A84" s="28" t="s">
        <v>1115</v>
      </c>
      <c r="B84" s="28" t="s">
        <v>1116</v>
      </c>
      <c r="C84" s="29">
        <v>43739</v>
      </c>
      <c r="D84" s="29">
        <v>44104</v>
      </c>
      <c r="E84" s="28" t="s">
        <v>319</v>
      </c>
      <c r="F84" s="28" t="s">
        <v>1117</v>
      </c>
      <c r="G84" s="28">
        <v>208.73</v>
      </c>
    </row>
    <row r="85" spans="1:7" ht="30" x14ac:dyDescent="0.25">
      <c r="A85" s="28" t="s">
        <v>1083</v>
      </c>
      <c r="B85" s="28" t="s">
        <v>496</v>
      </c>
      <c r="C85" s="29">
        <v>43739</v>
      </c>
      <c r="D85" s="29">
        <v>44104</v>
      </c>
      <c r="E85" s="28" t="s">
        <v>326</v>
      </c>
      <c r="F85" s="28" t="s">
        <v>1084</v>
      </c>
      <c r="G85" s="28">
        <v>204.28</v>
      </c>
    </row>
    <row r="86" spans="1:7" x14ac:dyDescent="0.25">
      <c r="A86" s="28" t="s">
        <v>1186</v>
      </c>
      <c r="B86" s="28" t="s">
        <v>958</v>
      </c>
      <c r="C86" s="29">
        <v>43739</v>
      </c>
      <c r="D86" s="29">
        <v>44104</v>
      </c>
      <c r="E86" s="28" t="s">
        <v>332</v>
      </c>
      <c r="F86" s="28" t="s">
        <v>493</v>
      </c>
      <c r="G86" s="28">
        <v>203.49</v>
      </c>
    </row>
    <row r="87" spans="1:7" ht="30" x14ac:dyDescent="0.25">
      <c r="A87" s="28" t="s">
        <v>1182</v>
      </c>
      <c r="B87" s="28" t="s">
        <v>960</v>
      </c>
      <c r="C87" s="29">
        <v>43739</v>
      </c>
      <c r="D87" s="29">
        <v>44104</v>
      </c>
      <c r="E87" s="28" t="s">
        <v>224</v>
      </c>
      <c r="F87" s="28" t="s">
        <v>1230</v>
      </c>
      <c r="G87" s="28">
        <v>195.85</v>
      </c>
    </row>
    <row r="88" spans="1:7" ht="30" x14ac:dyDescent="0.25">
      <c r="A88" s="28" t="s">
        <v>1080</v>
      </c>
      <c r="B88" s="28" t="s">
        <v>1081</v>
      </c>
      <c r="C88" s="29">
        <v>43739</v>
      </c>
      <c r="D88" s="29">
        <v>44104</v>
      </c>
      <c r="E88" s="28" t="s">
        <v>397</v>
      </c>
      <c r="F88" s="28" t="s">
        <v>1082</v>
      </c>
      <c r="G88" s="28">
        <v>192.8</v>
      </c>
    </row>
    <row r="89" spans="1:7" ht="30" x14ac:dyDescent="0.25">
      <c r="A89" s="28" t="s">
        <v>913</v>
      </c>
      <c r="B89" s="28" t="s">
        <v>914</v>
      </c>
      <c r="C89" s="29">
        <v>43739</v>
      </c>
      <c r="D89" s="29">
        <v>44104</v>
      </c>
      <c r="E89" s="28" t="s">
        <v>210</v>
      </c>
      <c r="F89" s="28" t="s">
        <v>545</v>
      </c>
      <c r="G89" s="28">
        <v>190.46</v>
      </c>
    </row>
    <row r="90" spans="1:7" ht="30" x14ac:dyDescent="0.25">
      <c r="A90" s="28" t="s">
        <v>921</v>
      </c>
      <c r="B90" s="28" t="s">
        <v>922</v>
      </c>
      <c r="C90" s="29">
        <v>43739</v>
      </c>
      <c r="D90" s="29">
        <v>44104</v>
      </c>
      <c r="E90" s="28" t="s">
        <v>331</v>
      </c>
      <c r="F90" s="28" t="s">
        <v>542</v>
      </c>
      <c r="G90" s="28">
        <v>185.7</v>
      </c>
    </row>
    <row r="91" spans="1:7" ht="30" x14ac:dyDescent="0.25">
      <c r="A91" s="28" t="s">
        <v>946</v>
      </c>
      <c r="B91" s="28" t="s">
        <v>947</v>
      </c>
      <c r="C91" s="29">
        <v>43739</v>
      </c>
      <c r="D91" s="29">
        <v>44104</v>
      </c>
      <c r="E91" s="28" t="s">
        <v>231</v>
      </c>
      <c r="F91" s="28" t="s">
        <v>520</v>
      </c>
      <c r="G91" s="28">
        <v>182.36</v>
      </c>
    </row>
    <row r="92" spans="1:7" ht="30" x14ac:dyDescent="0.25">
      <c r="A92" s="28" t="s">
        <v>938</v>
      </c>
      <c r="B92" s="28" t="s">
        <v>939</v>
      </c>
      <c r="C92" s="29">
        <v>43739</v>
      </c>
      <c r="D92" s="29">
        <v>44104</v>
      </c>
      <c r="E92" s="28" t="s">
        <v>262</v>
      </c>
      <c r="F92" s="28" t="s">
        <v>528</v>
      </c>
      <c r="G92" s="28">
        <v>181.89</v>
      </c>
    </row>
    <row r="93" spans="1:7" ht="30" x14ac:dyDescent="0.25">
      <c r="A93" s="28" t="s">
        <v>950</v>
      </c>
      <c r="B93" s="28" t="s">
        <v>951</v>
      </c>
      <c r="C93" s="29">
        <v>43739</v>
      </c>
      <c r="D93" s="29">
        <v>44104</v>
      </c>
      <c r="E93" s="28" t="s">
        <v>412</v>
      </c>
      <c r="F93" s="28" t="s">
        <v>511</v>
      </c>
      <c r="G93" s="28">
        <v>181.86</v>
      </c>
    </row>
    <row r="94" spans="1:7" ht="30" x14ac:dyDescent="0.25">
      <c r="A94" s="28" t="s">
        <v>942</v>
      </c>
      <c r="B94" s="28" t="s">
        <v>943</v>
      </c>
      <c r="C94" s="29">
        <v>43739</v>
      </c>
      <c r="D94" s="29">
        <v>44104</v>
      </c>
      <c r="E94" s="28" t="s">
        <v>283</v>
      </c>
      <c r="F94" s="28" t="s">
        <v>522</v>
      </c>
      <c r="G94" s="28">
        <v>178.86</v>
      </c>
    </row>
    <row r="95" spans="1:7" ht="30" x14ac:dyDescent="0.25">
      <c r="A95" s="28" t="s">
        <v>1137</v>
      </c>
      <c r="B95" s="28" t="s">
        <v>1138</v>
      </c>
      <c r="C95" s="29">
        <v>43739</v>
      </c>
      <c r="D95" s="29">
        <v>44104</v>
      </c>
      <c r="E95" s="28" t="s">
        <v>402</v>
      </c>
      <c r="F95" s="28" t="s">
        <v>1139</v>
      </c>
      <c r="G95" s="28">
        <v>178</v>
      </c>
    </row>
    <row r="96" spans="1:7" ht="30" x14ac:dyDescent="0.25">
      <c r="A96" s="28" t="s">
        <v>1182</v>
      </c>
      <c r="B96" s="28" t="s">
        <v>960</v>
      </c>
      <c r="C96" s="29">
        <v>43739</v>
      </c>
      <c r="D96" s="29">
        <v>44104</v>
      </c>
      <c r="E96" s="28" t="s">
        <v>1198</v>
      </c>
      <c r="F96" s="28" t="s">
        <v>1199</v>
      </c>
      <c r="G96" s="28">
        <v>174.72</v>
      </c>
    </row>
    <row r="97" spans="1:7" ht="30" x14ac:dyDescent="0.25">
      <c r="A97" s="28" t="s">
        <v>1055</v>
      </c>
      <c r="B97" s="28" t="s">
        <v>1056</v>
      </c>
      <c r="C97" s="29">
        <v>43739</v>
      </c>
      <c r="D97" s="29">
        <v>44104</v>
      </c>
      <c r="E97" s="28" t="s">
        <v>281</v>
      </c>
      <c r="F97" s="28" t="s">
        <v>1057</v>
      </c>
      <c r="G97" s="28">
        <v>172.88</v>
      </c>
    </row>
    <row r="98" spans="1:7" ht="30" x14ac:dyDescent="0.25">
      <c r="A98" s="28" t="s">
        <v>946</v>
      </c>
      <c r="B98" s="28" t="s">
        <v>947</v>
      </c>
      <c r="C98" s="29">
        <v>43739</v>
      </c>
      <c r="D98" s="29">
        <v>44104</v>
      </c>
      <c r="E98" s="28" t="s">
        <v>241</v>
      </c>
      <c r="F98" s="28" t="s">
        <v>518</v>
      </c>
      <c r="G98" s="28">
        <v>169.37</v>
      </c>
    </row>
    <row r="99" spans="1:7" x14ac:dyDescent="0.25">
      <c r="A99" s="28" t="s">
        <v>1107</v>
      </c>
      <c r="B99" s="28" t="s">
        <v>1108</v>
      </c>
      <c r="C99" s="29">
        <v>43739</v>
      </c>
      <c r="D99" s="29">
        <v>44104</v>
      </c>
      <c r="E99" s="28" t="s">
        <v>219</v>
      </c>
      <c r="F99" s="28" t="s">
        <v>1109</v>
      </c>
      <c r="G99" s="28">
        <v>165.19</v>
      </c>
    </row>
    <row r="100" spans="1:7" ht="30" x14ac:dyDescent="0.25">
      <c r="A100" s="28" t="s">
        <v>946</v>
      </c>
      <c r="B100" s="28" t="s">
        <v>947</v>
      </c>
      <c r="C100" s="29">
        <v>43739</v>
      </c>
      <c r="D100" s="29">
        <v>44104</v>
      </c>
      <c r="E100" s="28" t="s">
        <v>242</v>
      </c>
      <c r="F100" s="28" t="s">
        <v>516</v>
      </c>
      <c r="G100" s="28">
        <v>160.65</v>
      </c>
    </row>
    <row r="101" spans="1:7" ht="30" x14ac:dyDescent="0.25">
      <c r="A101" s="28" t="s">
        <v>1041</v>
      </c>
      <c r="B101" s="28" t="s">
        <v>1042</v>
      </c>
      <c r="C101" s="29">
        <v>43739</v>
      </c>
      <c r="D101" s="29">
        <v>44104</v>
      </c>
      <c r="E101" s="28" t="s">
        <v>314</v>
      </c>
      <c r="F101" s="28" t="s">
        <v>1043</v>
      </c>
      <c r="G101" s="28">
        <v>160.38</v>
      </c>
    </row>
    <row r="102" spans="1:7" x14ac:dyDescent="0.25">
      <c r="A102" s="28" t="s">
        <v>956</v>
      </c>
      <c r="B102" s="28" t="s">
        <v>505</v>
      </c>
      <c r="C102" s="29">
        <v>43739</v>
      </c>
      <c r="D102" s="29">
        <v>44104</v>
      </c>
      <c r="E102" s="28" t="s">
        <v>296</v>
      </c>
      <c r="F102" s="28" t="s">
        <v>505</v>
      </c>
      <c r="G102" s="28">
        <v>158.72999999999999</v>
      </c>
    </row>
    <row r="103" spans="1:7" ht="30" x14ac:dyDescent="0.25">
      <c r="A103" s="28" t="s">
        <v>869</v>
      </c>
      <c r="B103" s="28" t="s">
        <v>870</v>
      </c>
      <c r="C103" s="29">
        <v>43739</v>
      </c>
      <c r="D103" s="29">
        <v>44104</v>
      </c>
      <c r="E103" s="28" t="s">
        <v>379</v>
      </c>
      <c r="F103" s="28" t="s">
        <v>577</v>
      </c>
      <c r="G103" s="28">
        <v>154.85</v>
      </c>
    </row>
    <row r="104" spans="1:7" x14ac:dyDescent="0.25">
      <c r="A104" s="28" t="s">
        <v>1186</v>
      </c>
      <c r="B104" s="28" t="s">
        <v>958</v>
      </c>
      <c r="C104" s="29">
        <v>43739</v>
      </c>
      <c r="D104" s="29">
        <v>44104</v>
      </c>
      <c r="E104" s="28" t="s">
        <v>316</v>
      </c>
      <c r="F104" s="28" t="s">
        <v>494</v>
      </c>
      <c r="G104" s="28">
        <v>152.69999999999999</v>
      </c>
    </row>
    <row r="105" spans="1:7" ht="30" x14ac:dyDescent="0.25">
      <c r="A105" s="28" t="s">
        <v>946</v>
      </c>
      <c r="B105" s="28" t="s">
        <v>947</v>
      </c>
      <c r="C105" s="29">
        <v>43739</v>
      </c>
      <c r="D105" s="29">
        <v>44104</v>
      </c>
      <c r="E105" s="28" t="s">
        <v>347</v>
      </c>
      <c r="F105" s="28" t="s">
        <v>517</v>
      </c>
      <c r="G105" s="28">
        <v>151.93</v>
      </c>
    </row>
    <row r="106" spans="1:7" ht="30" x14ac:dyDescent="0.25">
      <c r="A106" s="28" t="s">
        <v>878</v>
      </c>
      <c r="B106" s="28" t="s">
        <v>879</v>
      </c>
      <c r="C106" s="29">
        <v>43739</v>
      </c>
      <c r="D106" s="29">
        <v>44104</v>
      </c>
      <c r="E106" s="28" t="s">
        <v>355</v>
      </c>
      <c r="F106" s="28" t="s">
        <v>573</v>
      </c>
      <c r="G106" s="28">
        <v>149.31</v>
      </c>
    </row>
    <row r="107" spans="1:7" x14ac:dyDescent="0.25">
      <c r="A107" s="28" t="s">
        <v>956</v>
      </c>
      <c r="B107" s="28" t="s">
        <v>505</v>
      </c>
      <c r="C107" s="29">
        <v>43739</v>
      </c>
      <c r="D107" s="29">
        <v>44104</v>
      </c>
      <c r="E107" s="28" t="s">
        <v>399</v>
      </c>
      <c r="F107" s="28" t="s">
        <v>506</v>
      </c>
      <c r="G107" s="28">
        <v>148.18</v>
      </c>
    </row>
    <row r="108" spans="1:7" ht="30" x14ac:dyDescent="0.25">
      <c r="A108" s="28" t="s">
        <v>878</v>
      </c>
      <c r="B108" s="28" t="s">
        <v>879</v>
      </c>
      <c r="C108" s="29">
        <v>43739</v>
      </c>
      <c r="D108" s="29">
        <v>44104</v>
      </c>
      <c r="E108" s="28" t="s">
        <v>243</v>
      </c>
      <c r="F108" s="28" t="s">
        <v>572</v>
      </c>
      <c r="G108" s="28">
        <v>146.43</v>
      </c>
    </row>
    <row r="109" spans="1:7" ht="30" x14ac:dyDescent="0.25">
      <c r="A109" s="28" t="s">
        <v>1041</v>
      </c>
      <c r="B109" s="28" t="s">
        <v>1042</v>
      </c>
      <c r="C109" s="29">
        <v>43739</v>
      </c>
      <c r="D109" s="29">
        <v>44104</v>
      </c>
      <c r="E109" s="28" t="s">
        <v>307</v>
      </c>
      <c r="F109" s="28" t="s">
        <v>1207</v>
      </c>
      <c r="G109" s="28">
        <v>144.72999999999999</v>
      </c>
    </row>
    <row r="110" spans="1:7" ht="30" x14ac:dyDescent="0.25">
      <c r="A110" s="28" t="s">
        <v>938</v>
      </c>
      <c r="B110" s="28" t="s">
        <v>939</v>
      </c>
      <c r="C110" s="29">
        <v>43739</v>
      </c>
      <c r="D110" s="29">
        <v>44104</v>
      </c>
      <c r="E110" s="28" t="s">
        <v>215</v>
      </c>
      <c r="F110" s="28" t="s">
        <v>527</v>
      </c>
      <c r="G110" s="28">
        <v>144.62</v>
      </c>
    </row>
    <row r="111" spans="1:7" ht="30" x14ac:dyDescent="0.25">
      <c r="A111" s="28" t="s">
        <v>1023</v>
      </c>
      <c r="B111" s="28" t="s">
        <v>1024</v>
      </c>
      <c r="C111" s="29">
        <v>43739</v>
      </c>
      <c r="D111" s="29">
        <v>44104</v>
      </c>
      <c r="E111" s="28" t="s">
        <v>398</v>
      </c>
      <c r="F111" s="28" t="s">
        <v>1233</v>
      </c>
      <c r="G111" s="28">
        <v>139.13</v>
      </c>
    </row>
    <row r="112" spans="1:7" ht="30" x14ac:dyDescent="0.25">
      <c r="A112" s="28" t="s">
        <v>1023</v>
      </c>
      <c r="B112" s="28" t="s">
        <v>1024</v>
      </c>
      <c r="C112" s="29">
        <v>43739</v>
      </c>
      <c r="D112" s="29">
        <v>44104</v>
      </c>
      <c r="E112" s="28" t="s">
        <v>206</v>
      </c>
      <c r="F112" s="28" t="s">
        <v>1025</v>
      </c>
      <c r="G112" s="28">
        <v>118.09</v>
      </c>
    </row>
    <row r="113" spans="1:7" ht="30" x14ac:dyDescent="0.25">
      <c r="A113" s="28" t="s">
        <v>1069</v>
      </c>
      <c r="B113" s="28" t="s">
        <v>1070</v>
      </c>
      <c r="C113" s="29">
        <v>43739</v>
      </c>
      <c r="D113" s="29">
        <v>44104</v>
      </c>
      <c r="E113" s="28" t="s">
        <v>227</v>
      </c>
      <c r="F113" s="28" t="s">
        <v>1071</v>
      </c>
      <c r="G113" s="28">
        <v>117.91</v>
      </c>
    </row>
    <row r="114" spans="1:7" ht="30" x14ac:dyDescent="0.25">
      <c r="A114" s="28" t="s">
        <v>859</v>
      </c>
      <c r="B114" s="28" t="s">
        <v>860</v>
      </c>
      <c r="C114" s="29">
        <v>43739</v>
      </c>
      <c r="D114" s="29">
        <v>44104</v>
      </c>
      <c r="E114" s="28" t="s">
        <v>415</v>
      </c>
      <c r="F114" s="28" t="s">
        <v>580</v>
      </c>
      <c r="G114" s="28">
        <v>110.03</v>
      </c>
    </row>
    <row r="115" spans="1:7" ht="30" x14ac:dyDescent="0.25">
      <c r="A115" s="28" t="s">
        <v>1023</v>
      </c>
      <c r="B115" s="28" t="s">
        <v>1024</v>
      </c>
      <c r="C115" s="29">
        <v>43739</v>
      </c>
      <c r="D115" s="29">
        <v>44104</v>
      </c>
      <c r="E115" s="28" t="s">
        <v>253</v>
      </c>
      <c r="F115" s="28" t="s">
        <v>1205</v>
      </c>
      <c r="G115" s="28">
        <v>109.1</v>
      </c>
    </row>
    <row r="116" spans="1:7" ht="30" x14ac:dyDescent="0.25">
      <c r="A116" s="28" t="s">
        <v>946</v>
      </c>
      <c r="B116" s="28" t="s">
        <v>947</v>
      </c>
      <c r="C116" s="29">
        <v>43739</v>
      </c>
      <c r="D116" s="29">
        <v>44104</v>
      </c>
      <c r="E116" s="28" t="s">
        <v>222</v>
      </c>
      <c r="F116" s="28" t="s">
        <v>519</v>
      </c>
      <c r="G116" s="28">
        <v>106.57</v>
      </c>
    </row>
    <row r="117" spans="1:7" ht="30" x14ac:dyDescent="0.25">
      <c r="A117" s="28" t="s">
        <v>911</v>
      </c>
      <c r="B117" s="28" t="s">
        <v>912</v>
      </c>
      <c r="C117" s="29">
        <v>43709</v>
      </c>
      <c r="D117" s="29">
        <v>44074</v>
      </c>
      <c r="E117" s="28" t="s">
        <v>245</v>
      </c>
      <c r="F117" s="28" t="s">
        <v>548</v>
      </c>
      <c r="G117" s="28">
        <v>158.31</v>
      </c>
    </row>
    <row r="118" spans="1:7" ht="30" x14ac:dyDescent="0.25">
      <c r="A118" s="28" t="s">
        <v>911</v>
      </c>
      <c r="B118" s="28" t="s">
        <v>912</v>
      </c>
      <c r="C118" s="29">
        <v>43709</v>
      </c>
      <c r="D118" s="29">
        <v>44074</v>
      </c>
      <c r="E118" s="28" t="s">
        <v>389</v>
      </c>
      <c r="F118" s="28" t="s">
        <v>546</v>
      </c>
      <c r="G118" s="28">
        <v>156.16</v>
      </c>
    </row>
    <row r="119" spans="1:7" ht="30" x14ac:dyDescent="0.25">
      <c r="A119" s="28" t="s">
        <v>911</v>
      </c>
      <c r="B119" s="28" t="s">
        <v>912</v>
      </c>
      <c r="C119" s="29">
        <v>43709</v>
      </c>
      <c r="D119" s="29">
        <v>44074</v>
      </c>
      <c r="E119" s="28" t="s">
        <v>358</v>
      </c>
      <c r="F119" s="28" t="s">
        <v>547</v>
      </c>
      <c r="G119" s="28">
        <v>128.43</v>
      </c>
    </row>
    <row r="120" spans="1:7" x14ac:dyDescent="0.25">
      <c r="A120" s="28" t="s">
        <v>1026</v>
      </c>
      <c r="B120" s="28" t="s">
        <v>1027</v>
      </c>
      <c r="C120" s="29">
        <v>43678</v>
      </c>
      <c r="D120" s="29">
        <v>44043</v>
      </c>
      <c r="E120" s="28" t="s">
        <v>312</v>
      </c>
      <c r="F120" s="28" t="s">
        <v>1028</v>
      </c>
      <c r="G120" s="28">
        <v>255.1</v>
      </c>
    </row>
    <row r="121" spans="1:7" ht="30" x14ac:dyDescent="0.25">
      <c r="A121" s="28" t="s">
        <v>1149</v>
      </c>
      <c r="B121" s="28" t="s">
        <v>1150</v>
      </c>
      <c r="C121" s="29">
        <v>43678</v>
      </c>
      <c r="D121" s="29">
        <v>44043</v>
      </c>
      <c r="E121" s="28" t="s">
        <v>360</v>
      </c>
      <c r="F121" s="28" t="s">
        <v>1151</v>
      </c>
      <c r="G121" s="28">
        <v>211.32</v>
      </c>
    </row>
    <row r="122" spans="1:7" ht="30" x14ac:dyDescent="0.25">
      <c r="A122" s="28" t="s">
        <v>893</v>
      </c>
      <c r="B122" s="28" t="s">
        <v>894</v>
      </c>
      <c r="C122" s="29">
        <v>43678</v>
      </c>
      <c r="D122" s="29">
        <v>44043</v>
      </c>
      <c r="E122" s="28" t="s">
        <v>367</v>
      </c>
      <c r="F122" s="28" t="s">
        <v>563</v>
      </c>
      <c r="G122" s="28">
        <v>199.3</v>
      </c>
    </row>
    <row r="123" spans="1:7" ht="30" x14ac:dyDescent="0.25">
      <c r="A123" s="28" t="s">
        <v>893</v>
      </c>
      <c r="B123" s="28" t="s">
        <v>894</v>
      </c>
      <c r="C123" s="29">
        <v>43678</v>
      </c>
      <c r="D123" s="29">
        <v>44043</v>
      </c>
      <c r="E123" s="28" t="s">
        <v>368</v>
      </c>
      <c r="F123" s="28" t="s">
        <v>564</v>
      </c>
      <c r="G123" s="28">
        <v>197.67</v>
      </c>
    </row>
    <row r="124" spans="1:7" ht="30" x14ac:dyDescent="0.25">
      <c r="A124" s="28" t="s">
        <v>893</v>
      </c>
      <c r="B124" s="28" t="s">
        <v>894</v>
      </c>
      <c r="C124" s="29">
        <v>43678</v>
      </c>
      <c r="D124" s="29">
        <v>44043</v>
      </c>
      <c r="E124" s="28" t="s">
        <v>369</v>
      </c>
      <c r="F124" s="28" t="s">
        <v>562</v>
      </c>
      <c r="G124" s="28">
        <v>147.43</v>
      </c>
    </row>
    <row r="125" spans="1:7" x14ac:dyDescent="0.25">
      <c r="A125" s="28" t="s">
        <v>1026</v>
      </c>
      <c r="B125" s="28" t="s">
        <v>1027</v>
      </c>
      <c r="C125" s="29">
        <v>43678</v>
      </c>
      <c r="D125" s="29">
        <v>44043</v>
      </c>
      <c r="E125" s="28" t="s">
        <v>287</v>
      </c>
      <c r="F125" s="28" t="s">
        <v>1206</v>
      </c>
      <c r="G125" s="28">
        <v>132.34</v>
      </c>
    </row>
    <row r="126" spans="1:7" ht="30" x14ac:dyDescent="0.25">
      <c r="A126" s="28" t="s">
        <v>1110</v>
      </c>
      <c r="B126" s="28" t="s">
        <v>1111</v>
      </c>
      <c r="C126" s="29">
        <v>43647</v>
      </c>
      <c r="D126" s="29">
        <v>44012</v>
      </c>
      <c r="E126" s="28" t="s">
        <v>341</v>
      </c>
      <c r="F126" s="28" t="s">
        <v>1254</v>
      </c>
      <c r="G126" s="28">
        <v>478.11</v>
      </c>
    </row>
    <row r="127" spans="1:7" ht="30" x14ac:dyDescent="0.25">
      <c r="A127" s="28" t="s">
        <v>1125</v>
      </c>
      <c r="B127" s="28" t="s">
        <v>1126</v>
      </c>
      <c r="C127" s="29">
        <v>43647</v>
      </c>
      <c r="D127" s="29">
        <v>44012</v>
      </c>
      <c r="E127" s="28" t="s">
        <v>197</v>
      </c>
      <c r="F127" s="28" t="s">
        <v>1240</v>
      </c>
      <c r="G127" s="28">
        <v>407.59</v>
      </c>
    </row>
    <row r="128" spans="1:7" x14ac:dyDescent="0.25">
      <c r="A128" s="28" t="s">
        <v>1157</v>
      </c>
      <c r="B128" s="28" t="s">
        <v>1158</v>
      </c>
      <c r="C128" s="29">
        <v>43647</v>
      </c>
      <c r="D128" s="29">
        <v>44012</v>
      </c>
      <c r="E128" s="28" t="s">
        <v>1159</v>
      </c>
      <c r="F128" s="28" t="s">
        <v>1160</v>
      </c>
      <c r="G128" s="28">
        <v>339.58</v>
      </c>
    </row>
    <row r="129" spans="1:7" ht="30" x14ac:dyDescent="0.25">
      <c r="A129" s="28" t="s">
        <v>962</v>
      </c>
      <c r="B129" s="28" t="s">
        <v>963</v>
      </c>
      <c r="C129" s="29">
        <v>43647</v>
      </c>
      <c r="D129" s="29">
        <v>44012</v>
      </c>
      <c r="E129" s="28" t="s">
        <v>285</v>
      </c>
      <c r="F129" s="28" t="s">
        <v>504</v>
      </c>
      <c r="G129" s="28">
        <v>335.04</v>
      </c>
    </row>
    <row r="130" spans="1:7" ht="30" x14ac:dyDescent="0.25">
      <c r="A130" s="28" t="s">
        <v>880</v>
      </c>
      <c r="B130" s="28" t="s">
        <v>881</v>
      </c>
      <c r="C130" s="29">
        <v>43647</v>
      </c>
      <c r="D130" s="29">
        <v>44012</v>
      </c>
      <c r="E130" s="28" t="s">
        <v>597</v>
      </c>
      <c r="F130" s="28" t="s">
        <v>736</v>
      </c>
      <c r="G130" s="28">
        <v>330.14</v>
      </c>
    </row>
    <row r="131" spans="1:7" ht="30" x14ac:dyDescent="0.25">
      <c r="A131" s="28" t="s">
        <v>1110</v>
      </c>
      <c r="B131" s="28" t="s">
        <v>1111</v>
      </c>
      <c r="C131" s="29">
        <v>43647</v>
      </c>
      <c r="D131" s="29">
        <v>44012</v>
      </c>
      <c r="E131" s="28" t="s">
        <v>193</v>
      </c>
      <c r="F131" s="28" t="s">
        <v>1112</v>
      </c>
      <c r="G131" s="28">
        <v>327.61</v>
      </c>
    </row>
    <row r="132" spans="1:7" ht="30" x14ac:dyDescent="0.25">
      <c r="A132" s="28" t="s">
        <v>948</v>
      </c>
      <c r="B132" s="28" t="s">
        <v>949</v>
      </c>
      <c r="C132" s="29">
        <v>43647</v>
      </c>
      <c r="D132" s="29">
        <v>44012</v>
      </c>
      <c r="E132" s="28" t="s">
        <v>513</v>
      </c>
      <c r="F132" s="28" t="s">
        <v>514</v>
      </c>
      <c r="G132" s="28">
        <v>319.61</v>
      </c>
    </row>
    <row r="133" spans="1:7" ht="30" x14ac:dyDescent="0.25">
      <c r="A133" s="28" t="s">
        <v>936</v>
      </c>
      <c r="B133" s="28" t="s">
        <v>937</v>
      </c>
      <c r="C133" s="29">
        <v>43647</v>
      </c>
      <c r="D133" s="29">
        <v>44012</v>
      </c>
      <c r="E133" s="28" t="s">
        <v>530</v>
      </c>
      <c r="F133" s="28" t="s">
        <v>531</v>
      </c>
      <c r="G133" s="28">
        <v>292.22000000000003</v>
      </c>
    </row>
    <row r="134" spans="1:7" ht="30" x14ac:dyDescent="0.25">
      <c r="A134" s="28" t="s">
        <v>1038</v>
      </c>
      <c r="B134" s="28" t="s">
        <v>1039</v>
      </c>
      <c r="C134" s="29">
        <v>43647</v>
      </c>
      <c r="D134" s="29">
        <v>44012</v>
      </c>
      <c r="E134" s="28" t="s">
        <v>375</v>
      </c>
      <c r="F134" s="28" t="s">
        <v>1040</v>
      </c>
      <c r="G134" s="28">
        <v>291.29000000000002</v>
      </c>
    </row>
    <row r="135" spans="1:7" ht="30" x14ac:dyDescent="0.25">
      <c r="A135" s="28" t="s">
        <v>1170</v>
      </c>
      <c r="B135" s="28" t="s">
        <v>1171</v>
      </c>
      <c r="C135" s="29">
        <v>43647</v>
      </c>
      <c r="D135" s="29">
        <v>44012</v>
      </c>
      <c r="E135" s="28" t="s">
        <v>318</v>
      </c>
      <c r="F135" s="28" t="s">
        <v>1172</v>
      </c>
      <c r="G135" s="28">
        <v>278.41000000000003</v>
      </c>
    </row>
    <row r="136" spans="1:7" ht="30" x14ac:dyDescent="0.25">
      <c r="A136" s="28" t="s">
        <v>1110</v>
      </c>
      <c r="B136" s="28" t="s">
        <v>1111</v>
      </c>
      <c r="C136" s="29">
        <v>43647</v>
      </c>
      <c r="D136" s="29">
        <v>44012</v>
      </c>
      <c r="E136" s="28" t="s">
        <v>195</v>
      </c>
      <c r="F136" s="28" t="s">
        <v>1246</v>
      </c>
      <c r="G136" s="28">
        <v>262.51</v>
      </c>
    </row>
    <row r="137" spans="1:7" ht="30" x14ac:dyDescent="0.25">
      <c r="A137" s="28" t="s">
        <v>940</v>
      </c>
      <c r="B137" s="28" t="s">
        <v>941</v>
      </c>
      <c r="C137" s="29">
        <v>43647</v>
      </c>
      <c r="D137" s="29">
        <v>44012</v>
      </c>
      <c r="E137" s="28" t="s">
        <v>393</v>
      </c>
      <c r="F137" s="28" t="s">
        <v>525</v>
      </c>
      <c r="G137" s="28">
        <v>256.79000000000002</v>
      </c>
    </row>
    <row r="138" spans="1:7" ht="30" x14ac:dyDescent="0.25">
      <c r="A138" s="28" t="s">
        <v>940</v>
      </c>
      <c r="B138" s="28" t="s">
        <v>941</v>
      </c>
      <c r="C138" s="29">
        <v>43647</v>
      </c>
      <c r="D138" s="29">
        <v>44012</v>
      </c>
      <c r="E138" s="28" t="s">
        <v>406</v>
      </c>
      <c r="F138" s="28" t="s">
        <v>524</v>
      </c>
      <c r="G138" s="28">
        <v>251.46</v>
      </c>
    </row>
    <row r="139" spans="1:7" ht="30" x14ac:dyDescent="0.25">
      <c r="A139" s="28" t="s">
        <v>944</v>
      </c>
      <c r="B139" s="28" t="s">
        <v>945</v>
      </c>
      <c r="C139" s="29">
        <v>43647</v>
      </c>
      <c r="D139" s="29">
        <v>44012</v>
      </c>
      <c r="E139" s="28" t="s">
        <v>263</v>
      </c>
      <c r="F139" s="28" t="s">
        <v>521</v>
      </c>
      <c r="G139" s="28">
        <v>248.85</v>
      </c>
    </row>
    <row r="140" spans="1:7" ht="30" x14ac:dyDescent="0.25">
      <c r="A140" s="28" t="s">
        <v>1110</v>
      </c>
      <c r="B140" s="28" t="s">
        <v>1111</v>
      </c>
      <c r="C140" s="29">
        <v>43647</v>
      </c>
      <c r="D140" s="29">
        <v>44012</v>
      </c>
      <c r="E140" s="28" t="s">
        <v>199</v>
      </c>
      <c r="F140" s="28" t="s">
        <v>1217</v>
      </c>
      <c r="G140" s="28">
        <v>247.25</v>
      </c>
    </row>
    <row r="141" spans="1:7" ht="30" x14ac:dyDescent="0.25">
      <c r="A141" s="28" t="s">
        <v>936</v>
      </c>
      <c r="B141" s="28" t="s">
        <v>937</v>
      </c>
      <c r="C141" s="29">
        <v>43647</v>
      </c>
      <c r="D141" s="29">
        <v>44012</v>
      </c>
      <c r="E141" s="28" t="s">
        <v>236</v>
      </c>
      <c r="F141" s="28" t="s">
        <v>533</v>
      </c>
      <c r="G141" s="28">
        <v>242.78</v>
      </c>
    </row>
    <row r="142" spans="1:7" x14ac:dyDescent="0.25">
      <c r="A142" s="28" t="s">
        <v>927</v>
      </c>
      <c r="B142" s="28" t="s">
        <v>928</v>
      </c>
      <c r="C142" s="29">
        <v>43647</v>
      </c>
      <c r="D142" s="29">
        <v>44012</v>
      </c>
      <c r="E142" s="28" t="s">
        <v>342</v>
      </c>
      <c r="F142" s="28" t="s">
        <v>537</v>
      </c>
      <c r="G142" s="28">
        <v>235.17</v>
      </c>
    </row>
    <row r="143" spans="1:7" ht="30" x14ac:dyDescent="0.25">
      <c r="A143" s="28" t="s">
        <v>1125</v>
      </c>
      <c r="B143" s="28" t="s">
        <v>1126</v>
      </c>
      <c r="C143" s="29">
        <v>43647</v>
      </c>
      <c r="D143" s="29">
        <v>44012</v>
      </c>
      <c r="E143" s="28" t="s">
        <v>198</v>
      </c>
      <c r="F143" s="28" t="s">
        <v>1127</v>
      </c>
      <c r="G143" s="28">
        <v>231.88</v>
      </c>
    </row>
    <row r="144" spans="1:7" ht="30" x14ac:dyDescent="0.25">
      <c r="A144" s="28" t="s">
        <v>1167</v>
      </c>
      <c r="B144" s="28" t="s">
        <v>1168</v>
      </c>
      <c r="C144" s="29">
        <v>43647</v>
      </c>
      <c r="D144" s="29">
        <v>44012</v>
      </c>
      <c r="E144" s="28" t="s">
        <v>205</v>
      </c>
      <c r="F144" s="28" t="s">
        <v>1169</v>
      </c>
      <c r="G144" s="28">
        <v>222.11</v>
      </c>
    </row>
    <row r="145" spans="1:7" ht="30" x14ac:dyDescent="0.25">
      <c r="A145" s="28" t="s">
        <v>1125</v>
      </c>
      <c r="B145" s="28" t="s">
        <v>1126</v>
      </c>
      <c r="C145" s="29">
        <v>43647</v>
      </c>
      <c r="D145" s="29">
        <v>44012</v>
      </c>
      <c r="E145" s="28" t="s">
        <v>194</v>
      </c>
      <c r="F145" s="28" t="s">
        <v>1127</v>
      </c>
      <c r="G145" s="28">
        <v>219.9</v>
      </c>
    </row>
    <row r="146" spans="1:7" ht="30" x14ac:dyDescent="0.25">
      <c r="A146" s="28" t="s">
        <v>1125</v>
      </c>
      <c r="B146" s="28" t="s">
        <v>1126</v>
      </c>
      <c r="C146" s="29">
        <v>43647</v>
      </c>
      <c r="D146" s="29">
        <v>44012</v>
      </c>
      <c r="E146" s="28" t="s">
        <v>204</v>
      </c>
      <c r="F146" s="28" t="s">
        <v>1127</v>
      </c>
      <c r="G146" s="28">
        <v>215.5</v>
      </c>
    </row>
    <row r="147" spans="1:7" ht="30" x14ac:dyDescent="0.25">
      <c r="A147" s="28" t="s">
        <v>884</v>
      </c>
      <c r="B147" s="28" t="s">
        <v>568</v>
      </c>
      <c r="C147" s="29">
        <v>43647</v>
      </c>
      <c r="D147" s="29">
        <v>44012</v>
      </c>
      <c r="E147" s="28" t="s">
        <v>256</v>
      </c>
      <c r="F147" s="28" t="s">
        <v>568</v>
      </c>
      <c r="G147" s="28">
        <v>213.9</v>
      </c>
    </row>
    <row r="148" spans="1:7" ht="30" x14ac:dyDescent="0.25">
      <c r="A148" s="28" t="s">
        <v>962</v>
      </c>
      <c r="B148" s="28" t="s">
        <v>963</v>
      </c>
      <c r="C148" s="29">
        <v>43647</v>
      </c>
      <c r="D148" s="29">
        <v>44012</v>
      </c>
      <c r="E148" s="28" t="s">
        <v>270</v>
      </c>
      <c r="F148" s="28" t="s">
        <v>503</v>
      </c>
      <c r="G148" s="28">
        <v>213.63</v>
      </c>
    </row>
    <row r="149" spans="1:7" ht="30" x14ac:dyDescent="0.25">
      <c r="A149" s="28" t="s">
        <v>898</v>
      </c>
      <c r="B149" s="28" t="s">
        <v>899</v>
      </c>
      <c r="C149" s="29">
        <v>43647</v>
      </c>
      <c r="D149" s="29">
        <v>44012</v>
      </c>
      <c r="E149" s="28" t="s">
        <v>200</v>
      </c>
      <c r="F149" s="28" t="s">
        <v>555</v>
      </c>
      <c r="G149" s="28">
        <v>209.36</v>
      </c>
    </row>
    <row r="150" spans="1:7" ht="30" x14ac:dyDescent="0.25">
      <c r="A150" s="28" t="s">
        <v>962</v>
      </c>
      <c r="B150" s="28" t="s">
        <v>963</v>
      </c>
      <c r="C150" s="29">
        <v>43647</v>
      </c>
      <c r="D150" s="29">
        <v>44012</v>
      </c>
      <c r="E150" s="28" t="s">
        <v>207</v>
      </c>
      <c r="F150" s="28" t="s">
        <v>502</v>
      </c>
      <c r="G150" s="28">
        <v>208.51</v>
      </c>
    </row>
    <row r="151" spans="1:7" ht="30" x14ac:dyDescent="0.25">
      <c r="A151" s="28" t="s">
        <v>1006</v>
      </c>
      <c r="B151" s="28" t="s">
        <v>1007</v>
      </c>
      <c r="C151" s="29">
        <v>43647</v>
      </c>
      <c r="D151" s="29">
        <v>44012</v>
      </c>
      <c r="E151" s="28" t="s">
        <v>303</v>
      </c>
      <c r="F151" s="28" t="s">
        <v>1008</v>
      </c>
      <c r="G151" s="28">
        <v>208.03</v>
      </c>
    </row>
    <row r="152" spans="1:7" ht="30" x14ac:dyDescent="0.25">
      <c r="A152" s="28" t="s">
        <v>880</v>
      </c>
      <c r="B152" s="28" t="s">
        <v>881</v>
      </c>
      <c r="C152" s="29">
        <v>43647</v>
      </c>
      <c r="D152" s="29">
        <v>44012</v>
      </c>
      <c r="E152" s="28" t="s">
        <v>769</v>
      </c>
      <c r="F152" s="28" t="s">
        <v>737</v>
      </c>
      <c r="G152" s="28">
        <v>205.88</v>
      </c>
    </row>
    <row r="153" spans="1:7" ht="30" x14ac:dyDescent="0.25">
      <c r="A153" s="28" t="s">
        <v>1173</v>
      </c>
      <c r="B153" s="28" t="s">
        <v>1174</v>
      </c>
      <c r="C153" s="29">
        <v>43647</v>
      </c>
      <c r="D153" s="29">
        <v>44012</v>
      </c>
      <c r="E153" s="28" t="s">
        <v>255</v>
      </c>
      <c r="F153" s="28" t="s">
        <v>1175</v>
      </c>
      <c r="G153" s="28">
        <v>204.75</v>
      </c>
    </row>
    <row r="154" spans="1:7" x14ac:dyDescent="0.25">
      <c r="A154" s="28" t="s">
        <v>909</v>
      </c>
      <c r="B154" s="28" t="s">
        <v>910</v>
      </c>
      <c r="C154" s="29">
        <v>43889</v>
      </c>
      <c r="D154" s="29">
        <v>44012</v>
      </c>
      <c r="E154" s="28" t="s">
        <v>221</v>
      </c>
      <c r="F154" s="28" t="s">
        <v>549</v>
      </c>
      <c r="G154" s="28">
        <v>181.01</v>
      </c>
    </row>
    <row r="155" spans="1:7" x14ac:dyDescent="0.25">
      <c r="A155" s="28" t="s">
        <v>964</v>
      </c>
      <c r="B155" s="28" t="s">
        <v>965</v>
      </c>
      <c r="C155" s="29">
        <v>43647</v>
      </c>
      <c r="D155" s="29">
        <v>44012</v>
      </c>
      <c r="E155" s="28" t="s">
        <v>240</v>
      </c>
      <c r="F155" s="28" t="s">
        <v>501</v>
      </c>
      <c r="G155" s="28">
        <v>178.72</v>
      </c>
    </row>
    <row r="156" spans="1:7" ht="30" x14ac:dyDescent="0.25">
      <c r="A156" s="28" t="s">
        <v>898</v>
      </c>
      <c r="B156" s="28" t="s">
        <v>899</v>
      </c>
      <c r="C156" s="29">
        <v>43647</v>
      </c>
      <c r="D156" s="29">
        <v>44012</v>
      </c>
      <c r="E156" s="28" t="s">
        <v>384</v>
      </c>
      <c r="F156" s="28" t="s">
        <v>554</v>
      </c>
      <c r="G156" s="28">
        <v>177.12</v>
      </c>
    </row>
    <row r="157" spans="1:7" ht="30" x14ac:dyDescent="0.25">
      <c r="A157" s="28" t="s">
        <v>1125</v>
      </c>
      <c r="B157" s="28" t="s">
        <v>1126</v>
      </c>
      <c r="C157" s="29">
        <v>43647</v>
      </c>
      <c r="D157" s="29">
        <v>44012</v>
      </c>
      <c r="E157" s="28" t="s">
        <v>596</v>
      </c>
      <c r="F157" s="28" t="s">
        <v>1252</v>
      </c>
      <c r="G157" s="28">
        <v>170.51</v>
      </c>
    </row>
    <row r="158" spans="1:7" ht="30" x14ac:dyDescent="0.25">
      <c r="A158" s="28" t="s">
        <v>871</v>
      </c>
      <c r="B158" s="28" t="s">
        <v>872</v>
      </c>
      <c r="C158" s="29">
        <v>43647</v>
      </c>
      <c r="D158" s="29">
        <v>44012</v>
      </c>
      <c r="E158" s="28" t="s">
        <v>873</v>
      </c>
      <c r="F158" s="28" t="s">
        <v>576</v>
      </c>
      <c r="G158" s="28">
        <v>164.71</v>
      </c>
    </row>
    <row r="159" spans="1:7" ht="30" x14ac:dyDescent="0.25">
      <c r="A159" s="28" t="s">
        <v>948</v>
      </c>
      <c r="B159" s="28" t="s">
        <v>949</v>
      </c>
      <c r="C159" s="29">
        <v>43647</v>
      </c>
      <c r="D159" s="29">
        <v>44012</v>
      </c>
      <c r="E159" s="28" t="s">
        <v>213</v>
      </c>
      <c r="F159" s="28" t="s">
        <v>515</v>
      </c>
      <c r="G159" s="28">
        <v>126.26</v>
      </c>
    </row>
    <row r="160" spans="1:7" ht="30" x14ac:dyDescent="0.25">
      <c r="A160" s="28" t="s">
        <v>891</v>
      </c>
      <c r="B160" s="28" t="s">
        <v>892</v>
      </c>
      <c r="C160" s="29">
        <v>43647</v>
      </c>
      <c r="D160" s="29">
        <v>44012</v>
      </c>
      <c r="E160" s="28" t="s">
        <v>273</v>
      </c>
      <c r="F160" s="28" t="s">
        <v>565</v>
      </c>
      <c r="G160" s="28">
        <v>118.86</v>
      </c>
    </row>
    <row r="161" spans="1:7" ht="30" x14ac:dyDescent="0.25">
      <c r="A161" s="28" t="s">
        <v>1167</v>
      </c>
      <c r="B161" s="28" t="s">
        <v>1168</v>
      </c>
      <c r="C161" s="29">
        <v>43647</v>
      </c>
      <c r="D161" s="29">
        <v>44012</v>
      </c>
      <c r="E161" s="28" t="s">
        <v>228</v>
      </c>
      <c r="F161" s="28" t="s">
        <v>1222</v>
      </c>
      <c r="G161" s="28">
        <v>101.58</v>
      </c>
    </row>
    <row r="162" spans="1:7" ht="30" x14ac:dyDescent="0.25">
      <c r="A162" s="28" t="s">
        <v>1187</v>
      </c>
      <c r="B162" s="28" t="s">
        <v>1188</v>
      </c>
      <c r="C162" s="29">
        <v>43617</v>
      </c>
      <c r="D162" s="29">
        <v>43982</v>
      </c>
      <c r="E162" s="28" t="s">
        <v>202</v>
      </c>
      <c r="F162" s="28" t="s">
        <v>560</v>
      </c>
      <c r="G162" s="28">
        <v>283.95</v>
      </c>
    </row>
    <row r="163" spans="1:7" ht="30" x14ac:dyDescent="0.25">
      <c r="A163" s="28" t="s">
        <v>1187</v>
      </c>
      <c r="B163" s="28" t="s">
        <v>1188</v>
      </c>
      <c r="C163" s="29">
        <v>43617</v>
      </c>
      <c r="D163" s="29">
        <v>43982</v>
      </c>
      <c r="E163" s="28" t="s">
        <v>251</v>
      </c>
      <c r="F163" s="28" t="s">
        <v>558</v>
      </c>
      <c r="G163" s="28">
        <v>280.29000000000002</v>
      </c>
    </row>
    <row r="164" spans="1:7" ht="30" x14ac:dyDescent="0.25">
      <c r="A164" s="28" t="s">
        <v>900</v>
      </c>
      <c r="B164" s="28" t="s">
        <v>901</v>
      </c>
      <c r="C164" s="29">
        <v>43617</v>
      </c>
      <c r="D164" s="29">
        <v>43982</v>
      </c>
      <c r="E164" s="28" t="s">
        <v>334</v>
      </c>
      <c r="F164" s="28" t="s">
        <v>553</v>
      </c>
      <c r="G164" s="28">
        <v>264.73</v>
      </c>
    </row>
    <row r="165" spans="1:7" ht="30" x14ac:dyDescent="0.25">
      <c r="A165" s="28" t="s">
        <v>1187</v>
      </c>
      <c r="B165" s="28" t="s">
        <v>1188</v>
      </c>
      <c r="C165" s="29">
        <v>43617</v>
      </c>
      <c r="D165" s="29">
        <v>43982</v>
      </c>
      <c r="E165" s="28" t="s">
        <v>246</v>
      </c>
      <c r="F165" s="28" t="s">
        <v>1253</v>
      </c>
      <c r="G165" s="28">
        <v>244.85</v>
      </c>
    </row>
    <row r="166" spans="1:7" ht="30" x14ac:dyDescent="0.25">
      <c r="A166" s="28" t="s">
        <v>1187</v>
      </c>
      <c r="B166" s="28" t="s">
        <v>1188</v>
      </c>
      <c r="C166" s="29">
        <v>43617</v>
      </c>
      <c r="D166" s="29">
        <v>43982</v>
      </c>
      <c r="E166" s="28" t="s">
        <v>196</v>
      </c>
      <c r="F166" s="28" t="s">
        <v>559</v>
      </c>
      <c r="G166" s="28">
        <v>236.85</v>
      </c>
    </row>
    <row r="167" spans="1:7" ht="30" x14ac:dyDescent="0.25">
      <c r="A167" s="28" t="s">
        <v>1187</v>
      </c>
      <c r="B167" s="28" t="s">
        <v>1188</v>
      </c>
      <c r="C167" s="29">
        <v>43617</v>
      </c>
      <c r="D167" s="29">
        <v>43982</v>
      </c>
      <c r="E167" s="28" t="s">
        <v>201</v>
      </c>
      <c r="F167" s="28" t="s">
        <v>557</v>
      </c>
      <c r="G167" s="28">
        <v>236.75</v>
      </c>
    </row>
    <row r="168" spans="1:7" ht="30" x14ac:dyDescent="0.25">
      <c r="A168" s="28" t="s">
        <v>1187</v>
      </c>
      <c r="B168" s="28" t="s">
        <v>1188</v>
      </c>
      <c r="C168" s="29">
        <v>43617</v>
      </c>
      <c r="D168" s="29">
        <v>43982</v>
      </c>
      <c r="E168" s="28" t="s">
        <v>244</v>
      </c>
      <c r="F168" s="28" t="s">
        <v>561</v>
      </c>
      <c r="G168" s="28">
        <v>226.18</v>
      </c>
    </row>
    <row r="169" spans="1:7" x14ac:dyDescent="0.25">
      <c r="A169" s="28" t="s">
        <v>1035</v>
      </c>
      <c r="B169" s="28" t="s">
        <v>1036</v>
      </c>
      <c r="C169" s="29">
        <v>43617</v>
      </c>
      <c r="D169" s="29">
        <v>43982</v>
      </c>
      <c r="E169" s="28" t="s">
        <v>300</v>
      </c>
      <c r="F169" s="28" t="s">
        <v>1037</v>
      </c>
      <c r="G169" s="28">
        <v>225.51</v>
      </c>
    </row>
    <row r="170" spans="1:7" ht="30" x14ac:dyDescent="0.25">
      <c r="A170" s="28" t="s">
        <v>900</v>
      </c>
      <c r="B170" s="28" t="s">
        <v>901</v>
      </c>
      <c r="C170" s="29">
        <v>43617</v>
      </c>
      <c r="D170" s="29">
        <v>43982</v>
      </c>
      <c r="E170" s="28" t="s">
        <v>226</v>
      </c>
      <c r="F170" s="28" t="s">
        <v>552</v>
      </c>
      <c r="G170" s="28">
        <v>219.76</v>
      </c>
    </row>
    <row r="171" spans="1:7" ht="30" x14ac:dyDescent="0.25">
      <c r="A171" s="28" t="s">
        <v>1187</v>
      </c>
      <c r="B171" s="28" t="s">
        <v>1188</v>
      </c>
      <c r="C171" s="29">
        <v>43617</v>
      </c>
      <c r="D171" s="29">
        <v>43982</v>
      </c>
      <c r="E171" s="28" t="s">
        <v>386</v>
      </c>
      <c r="F171" s="28" t="s">
        <v>556</v>
      </c>
      <c r="G171" s="28">
        <v>218.41</v>
      </c>
    </row>
    <row r="172" spans="1:7" ht="30" x14ac:dyDescent="0.25">
      <c r="A172" s="28" t="s">
        <v>1152</v>
      </c>
      <c r="B172" s="28" t="s">
        <v>1153</v>
      </c>
      <c r="C172" s="29">
        <v>43617</v>
      </c>
      <c r="D172" s="29">
        <v>43982</v>
      </c>
      <c r="E172" s="28" t="s">
        <v>365</v>
      </c>
      <c r="F172" s="28" t="s">
        <v>1249</v>
      </c>
      <c r="G172" s="28">
        <v>211.64</v>
      </c>
    </row>
    <row r="173" spans="1:7" ht="30" x14ac:dyDescent="0.25">
      <c r="A173" s="28" t="s">
        <v>900</v>
      </c>
      <c r="B173" s="28" t="s">
        <v>901</v>
      </c>
      <c r="C173" s="29">
        <v>43617</v>
      </c>
      <c r="D173" s="29">
        <v>43982</v>
      </c>
      <c r="E173" s="28" t="s">
        <v>211</v>
      </c>
      <c r="F173" s="28" t="s">
        <v>551</v>
      </c>
      <c r="G173" s="28">
        <v>183.31</v>
      </c>
    </row>
    <row r="174" spans="1:7" ht="30" x14ac:dyDescent="0.25">
      <c r="A174" s="28" t="s">
        <v>1152</v>
      </c>
      <c r="B174" s="28" t="s">
        <v>1153</v>
      </c>
      <c r="C174" s="29">
        <v>43617</v>
      </c>
      <c r="D174" s="29">
        <v>43982</v>
      </c>
      <c r="E174" s="28" t="s">
        <v>247</v>
      </c>
      <c r="F174" s="28" t="s">
        <v>1154</v>
      </c>
      <c r="G174" s="28">
        <v>182.61</v>
      </c>
    </row>
    <row r="175" spans="1:7" ht="30" x14ac:dyDescent="0.25">
      <c r="A175" s="28" t="s">
        <v>1152</v>
      </c>
      <c r="B175" s="28" t="s">
        <v>1153</v>
      </c>
      <c r="C175" s="29">
        <v>43617</v>
      </c>
      <c r="D175" s="29">
        <v>43982</v>
      </c>
      <c r="E175" s="28" t="s">
        <v>229</v>
      </c>
      <c r="F175" s="28" t="s">
        <v>1242</v>
      </c>
      <c r="G175" s="28">
        <v>153.78</v>
      </c>
    </row>
    <row r="176" spans="1:7" x14ac:dyDescent="0.25">
      <c r="A176" s="28" t="s">
        <v>1032</v>
      </c>
      <c r="B176" s="28" t="s">
        <v>1033</v>
      </c>
      <c r="C176" s="29">
        <v>43586</v>
      </c>
      <c r="D176" s="29">
        <v>43951</v>
      </c>
      <c r="E176" s="28" t="s">
        <v>269</v>
      </c>
      <c r="F176" s="28" t="s">
        <v>1034</v>
      </c>
      <c r="G176" s="28">
        <v>268.56</v>
      </c>
    </row>
    <row r="177" spans="1:7" ht="30" x14ac:dyDescent="0.25">
      <c r="A177" s="28" t="s">
        <v>915</v>
      </c>
      <c r="B177" s="28" t="s">
        <v>916</v>
      </c>
      <c r="C177" s="29">
        <v>43586</v>
      </c>
      <c r="D177" s="29">
        <v>43951</v>
      </c>
      <c r="E177" s="28" t="s">
        <v>382</v>
      </c>
      <c r="F177" s="28" t="s">
        <v>544</v>
      </c>
      <c r="G177" s="28">
        <v>159.79</v>
      </c>
    </row>
    <row r="178" spans="1:7" ht="30" x14ac:dyDescent="0.25">
      <c r="A178" s="28" t="s">
        <v>915</v>
      </c>
      <c r="B178" s="28" t="s">
        <v>916</v>
      </c>
      <c r="C178" s="29">
        <v>43586</v>
      </c>
      <c r="D178" s="29">
        <v>43951</v>
      </c>
      <c r="E178" s="28" t="s">
        <v>374</v>
      </c>
      <c r="F178" s="28" t="s">
        <v>543</v>
      </c>
      <c r="G178" s="28">
        <v>127.36</v>
      </c>
    </row>
    <row r="179" spans="1:7" x14ac:dyDescent="0.25">
      <c r="A179" s="28" t="s">
        <v>1044</v>
      </c>
      <c r="B179" s="28" t="s">
        <v>1045</v>
      </c>
      <c r="C179" s="29">
        <v>43556</v>
      </c>
      <c r="D179" s="29">
        <v>43921</v>
      </c>
      <c r="E179" s="28" t="s">
        <v>208</v>
      </c>
      <c r="F179" s="28" t="s">
        <v>1046</v>
      </c>
      <c r="G179" s="28">
        <v>361.45</v>
      </c>
    </row>
    <row r="180" spans="1:7" x14ac:dyDescent="0.25">
      <c r="A180" s="28" t="s">
        <v>932</v>
      </c>
      <c r="B180" s="28" t="s">
        <v>933</v>
      </c>
      <c r="C180" s="29">
        <v>43556</v>
      </c>
      <c r="D180" s="29">
        <v>43921</v>
      </c>
      <c r="E180" s="28" t="s">
        <v>280</v>
      </c>
      <c r="F180" s="28" t="s">
        <v>535</v>
      </c>
      <c r="G180" s="28">
        <v>266.75</v>
      </c>
    </row>
    <row r="181" spans="1:7" ht="30" x14ac:dyDescent="0.25">
      <c r="A181" s="28" t="s">
        <v>1072</v>
      </c>
      <c r="B181" s="28" t="s">
        <v>1073</v>
      </c>
      <c r="C181" s="29">
        <v>43556</v>
      </c>
      <c r="D181" s="29">
        <v>43921</v>
      </c>
      <c r="E181" s="28" t="s">
        <v>288</v>
      </c>
      <c r="F181" s="28" t="s">
        <v>1074</v>
      </c>
      <c r="G181" s="28">
        <v>190.16</v>
      </c>
    </row>
    <row r="182" spans="1:7" ht="30" x14ac:dyDescent="0.25">
      <c r="A182" s="28" t="s">
        <v>923</v>
      </c>
      <c r="B182" s="28" t="s">
        <v>924</v>
      </c>
      <c r="C182" s="29">
        <v>43556</v>
      </c>
      <c r="D182" s="29">
        <v>43921</v>
      </c>
      <c r="E182" s="28" t="s">
        <v>385</v>
      </c>
      <c r="F182" s="28" t="s">
        <v>541</v>
      </c>
      <c r="G182" s="28">
        <v>186.49</v>
      </c>
    </row>
    <row r="183" spans="1:7" x14ac:dyDescent="0.25">
      <c r="A183" s="28" t="s">
        <v>867</v>
      </c>
      <c r="B183" s="28" t="s">
        <v>868</v>
      </c>
      <c r="C183" s="29">
        <v>43556</v>
      </c>
      <c r="D183" s="29">
        <v>43921</v>
      </c>
      <c r="E183" s="28" t="s">
        <v>252</v>
      </c>
      <c r="F183" s="28" t="s">
        <v>578</v>
      </c>
      <c r="G183" s="28">
        <v>182.05</v>
      </c>
    </row>
    <row r="184" spans="1:7" ht="30" x14ac:dyDescent="0.25">
      <c r="A184" s="28" t="s">
        <v>923</v>
      </c>
      <c r="B184" s="28" t="s">
        <v>924</v>
      </c>
      <c r="C184" s="29">
        <v>43556</v>
      </c>
      <c r="D184" s="29">
        <v>43921</v>
      </c>
      <c r="E184" s="28" t="s">
        <v>429</v>
      </c>
      <c r="F184" s="28" t="s">
        <v>540</v>
      </c>
      <c r="G184" s="28">
        <v>181.25</v>
      </c>
    </row>
    <row r="185" spans="1:7" ht="30" x14ac:dyDescent="0.25">
      <c r="A185" s="28" t="s">
        <v>1085</v>
      </c>
      <c r="B185" s="28" t="s">
        <v>1086</v>
      </c>
      <c r="C185" s="29">
        <v>43525</v>
      </c>
      <c r="D185" s="29">
        <v>43890</v>
      </c>
      <c r="E185" s="28" t="s">
        <v>254</v>
      </c>
      <c r="F185" s="28" t="s">
        <v>1087</v>
      </c>
      <c r="G185" s="28">
        <v>225.24</v>
      </c>
    </row>
    <row r="186" spans="1:7" ht="30" x14ac:dyDescent="0.25">
      <c r="A186" s="28" t="s">
        <v>1085</v>
      </c>
      <c r="B186" s="28" t="s">
        <v>1086</v>
      </c>
      <c r="C186" s="29">
        <v>43525</v>
      </c>
      <c r="D186" s="29">
        <v>43890</v>
      </c>
      <c r="E186" s="28" t="s">
        <v>272</v>
      </c>
      <c r="F186" s="28" t="s">
        <v>1212</v>
      </c>
      <c r="G186" s="28">
        <v>185.54</v>
      </c>
    </row>
    <row r="187" spans="1:7" x14ac:dyDescent="0.25">
      <c r="A187" s="28" t="s">
        <v>909</v>
      </c>
      <c r="B187" s="28" t="s">
        <v>910</v>
      </c>
      <c r="C187" s="29">
        <v>43647</v>
      </c>
      <c r="D187" s="29">
        <v>43888</v>
      </c>
      <c r="E187" s="28" t="s">
        <v>221</v>
      </c>
      <c r="F187" s="28" t="s">
        <v>549</v>
      </c>
      <c r="G187" s="28">
        <v>112.12</v>
      </c>
    </row>
    <row r="188" spans="1:7" ht="30" x14ac:dyDescent="0.25">
      <c r="A188" s="28" t="s">
        <v>976</v>
      </c>
      <c r="B188" s="28" t="s">
        <v>977</v>
      </c>
      <c r="C188" s="29">
        <v>43466</v>
      </c>
      <c r="D188" s="29">
        <v>43830</v>
      </c>
      <c r="E188" s="28" t="s">
        <v>289</v>
      </c>
      <c r="F188" s="28" t="s">
        <v>978</v>
      </c>
      <c r="G188" s="28">
        <v>323.8</v>
      </c>
    </row>
    <row r="189" spans="1:7" ht="30" x14ac:dyDescent="0.25">
      <c r="A189" s="28" t="s">
        <v>925</v>
      </c>
      <c r="B189" s="28" t="s">
        <v>926</v>
      </c>
      <c r="C189" s="29">
        <v>43466</v>
      </c>
      <c r="D189" s="29">
        <v>43830</v>
      </c>
      <c r="E189" s="28" t="s">
        <v>417</v>
      </c>
      <c r="F189" s="28" t="s">
        <v>539</v>
      </c>
      <c r="G189" s="28">
        <v>299.73</v>
      </c>
    </row>
    <row r="190" spans="1:7" ht="30" x14ac:dyDescent="0.25">
      <c r="A190" s="28" t="s">
        <v>1176</v>
      </c>
      <c r="B190" s="28" t="s">
        <v>1177</v>
      </c>
      <c r="C190" s="29">
        <v>43466</v>
      </c>
      <c r="D190" s="29">
        <v>43830</v>
      </c>
      <c r="E190" s="28" t="s">
        <v>311</v>
      </c>
      <c r="F190" s="28" t="s">
        <v>1178</v>
      </c>
      <c r="G190" s="28">
        <v>296.14</v>
      </c>
    </row>
    <row r="191" spans="1:7" x14ac:dyDescent="0.25">
      <c r="A191" s="28" t="s">
        <v>1143</v>
      </c>
      <c r="B191" s="28" t="s">
        <v>1144</v>
      </c>
      <c r="C191" s="29">
        <v>43466</v>
      </c>
      <c r="D191" s="29">
        <v>43830</v>
      </c>
      <c r="E191" s="28" t="s">
        <v>328</v>
      </c>
      <c r="F191" s="28" t="s">
        <v>1145</v>
      </c>
      <c r="G191" s="28">
        <v>279.32</v>
      </c>
    </row>
    <row r="192" spans="1:7" ht="30" x14ac:dyDescent="0.25">
      <c r="A192" s="28" t="s">
        <v>1014</v>
      </c>
      <c r="B192" s="28" t="s">
        <v>1015</v>
      </c>
      <c r="C192" s="29">
        <v>43466</v>
      </c>
      <c r="D192" s="29">
        <v>43830</v>
      </c>
      <c r="E192" s="28" t="s">
        <v>248</v>
      </c>
      <c r="F192" s="28" t="s">
        <v>1016</v>
      </c>
      <c r="G192" s="28">
        <v>274.67</v>
      </c>
    </row>
    <row r="193" spans="1:7" ht="30" x14ac:dyDescent="0.25">
      <c r="A193" s="28" t="s">
        <v>1164</v>
      </c>
      <c r="B193" s="28" t="s">
        <v>1165</v>
      </c>
      <c r="C193" s="29">
        <v>43466</v>
      </c>
      <c r="D193" s="29">
        <v>43830</v>
      </c>
      <c r="E193" s="28" t="s">
        <v>324</v>
      </c>
      <c r="F193" s="28" t="s">
        <v>1166</v>
      </c>
      <c r="G193" s="28">
        <v>255.11</v>
      </c>
    </row>
    <row r="194" spans="1:7" ht="30" x14ac:dyDescent="0.25">
      <c r="A194" s="28" t="s">
        <v>954</v>
      </c>
      <c r="B194" s="28" t="s">
        <v>955</v>
      </c>
      <c r="C194" s="29">
        <v>43556</v>
      </c>
      <c r="D194" s="29">
        <v>43830</v>
      </c>
      <c r="E194" s="28" t="s">
        <v>414</v>
      </c>
      <c r="F194" s="28" t="s">
        <v>507</v>
      </c>
      <c r="G194" s="28">
        <v>254.02</v>
      </c>
    </row>
    <row r="195" spans="1:7" x14ac:dyDescent="0.25">
      <c r="A195" s="28" t="s">
        <v>985</v>
      </c>
      <c r="B195" s="28" t="s">
        <v>986</v>
      </c>
      <c r="C195" s="29">
        <v>43466</v>
      </c>
      <c r="D195" s="29">
        <v>43830</v>
      </c>
      <c r="E195" s="28" t="s">
        <v>301</v>
      </c>
      <c r="F195" s="28" t="s">
        <v>987</v>
      </c>
      <c r="G195" s="28">
        <v>247.89</v>
      </c>
    </row>
    <row r="196" spans="1:7" ht="30" x14ac:dyDescent="0.25">
      <c r="A196" s="28" t="s">
        <v>954</v>
      </c>
      <c r="B196" s="28" t="s">
        <v>955</v>
      </c>
      <c r="C196" s="29">
        <v>43556</v>
      </c>
      <c r="D196" s="29">
        <v>43830</v>
      </c>
      <c r="E196" s="28" t="s">
        <v>392</v>
      </c>
      <c r="F196" s="28" t="s">
        <v>508</v>
      </c>
      <c r="G196" s="28">
        <v>245.07</v>
      </c>
    </row>
    <row r="197" spans="1:7" ht="30" x14ac:dyDescent="0.25">
      <c r="A197" s="28" t="s">
        <v>1000</v>
      </c>
      <c r="B197" s="28" t="s">
        <v>1001</v>
      </c>
      <c r="C197" s="29">
        <v>43466</v>
      </c>
      <c r="D197" s="29">
        <v>43830</v>
      </c>
      <c r="E197" s="28" t="s">
        <v>217</v>
      </c>
      <c r="F197" s="28" t="s">
        <v>1002</v>
      </c>
      <c r="G197" s="28">
        <v>243.05</v>
      </c>
    </row>
    <row r="198" spans="1:7" ht="30" x14ac:dyDescent="0.25">
      <c r="A198" s="28" t="s">
        <v>1047</v>
      </c>
      <c r="B198" s="28" t="s">
        <v>1048</v>
      </c>
      <c r="C198" s="29">
        <v>43466</v>
      </c>
      <c r="D198" s="29">
        <v>43830</v>
      </c>
      <c r="E198" s="28" t="s">
        <v>320</v>
      </c>
      <c r="F198" s="28" t="s">
        <v>1049</v>
      </c>
      <c r="G198" s="28">
        <v>236.36</v>
      </c>
    </row>
    <row r="199" spans="1:7" x14ac:dyDescent="0.25">
      <c r="A199" s="28" t="s">
        <v>1133</v>
      </c>
      <c r="B199" s="28" t="s">
        <v>1134</v>
      </c>
      <c r="C199" s="29">
        <v>43466</v>
      </c>
      <c r="D199" s="29">
        <v>43830</v>
      </c>
      <c r="E199" s="28" t="s">
        <v>357</v>
      </c>
      <c r="F199" s="28" t="s">
        <v>1221</v>
      </c>
      <c r="G199" s="28">
        <v>228.54</v>
      </c>
    </row>
    <row r="200" spans="1:7" x14ac:dyDescent="0.25">
      <c r="A200" s="28" t="s">
        <v>997</v>
      </c>
      <c r="B200" s="28" t="s">
        <v>998</v>
      </c>
      <c r="C200" s="29">
        <v>43466</v>
      </c>
      <c r="D200" s="29">
        <v>43830</v>
      </c>
      <c r="E200" s="28" t="s">
        <v>396</v>
      </c>
      <c r="F200" s="28" t="s">
        <v>999</v>
      </c>
      <c r="G200" s="28">
        <v>227.58</v>
      </c>
    </row>
    <row r="201" spans="1:7" ht="30" x14ac:dyDescent="0.25">
      <c r="A201" s="28" t="s">
        <v>1176</v>
      </c>
      <c r="B201" s="28" t="s">
        <v>1177</v>
      </c>
      <c r="C201" s="29">
        <v>43466</v>
      </c>
      <c r="D201" s="29">
        <v>43830</v>
      </c>
      <c r="E201" s="28" t="s">
        <v>284</v>
      </c>
      <c r="F201" s="28" t="s">
        <v>1243</v>
      </c>
      <c r="G201" s="28">
        <v>224.33</v>
      </c>
    </row>
    <row r="202" spans="1:7" x14ac:dyDescent="0.25">
      <c r="A202" s="28" t="s">
        <v>985</v>
      </c>
      <c r="B202" s="28" t="s">
        <v>986</v>
      </c>
      <c r="C202" s="29">
        <v>43466</v>
      </c>
      <c r="D202" s="29">
        <v>43830</v>
      </c>
      <c r="E202" s="28" t="s">
        <v>271</v>
      </c>
      <c r="F202" s="28" t="s">
        <v>1201</v>
      </c>
      <c r="G202" s="28">
        <v>220.85</v>
      </c>
    </row>
    <row r="203" spans="1:7" ht="30" x14ac:dyDescent="0.25">
      <c r="A203" s="28" t="s">
        <v>1161</v>
      </c>
      <c r="B203" s="28" t="s">
        <v>1162</v>
      </c>
      <c r="C203" s="29">
        <v>43466</v>
      </c>
      <c r="D203" s="29">
        <v>43830</v>
      </c>
      <c r="E203" s="28" t="s">
        <v>216</v>
      </c>
      <c r="F203" s="28" t="s">
        <v>1163</v>
      </c>
      <c r="G203" s="28">
        <v>213.55</v>
      </c>
    </row>
    <row r="204" spans="1:7" ht="30" x14ac:dyDescent="0.25">
      <c r="A204" s="28" t="s">
        <v>1091</v>
      </c>
      <c r="B204" s="28" t="s">
        <v>1092</v>
      </c>
      <c r="C204" s="29">
        <v>43466</v>
      </c>
      <c r="D204" s="29">
        <v>43830</v>
      </c>
      <c r="E204" s="28" t="s">
        <v>336</v>
      </c>
      <c r="F204" s="28" t="s">
        <v>1093</v>
      </c>
      <c r="G204" s="28">
        <v>211.78</v>
      </c>
    </row>
    <row r="205" spans="1:7" x14ac:dyDescent="0.25">
      <c r="A205" s="28" t="s">
        <v>997</v>
      </c>
      <c r="B205" s="28" t="s">
        <v>998</v>
      </c>
      <c r="C205" s="29">
        <v>43466</v>
      </c>
      <c r="D205" s="29">
        <v>43830</v>
      </c>
      <c r="E205" s="28" t="s">
        <v>390</v>
      </c>
      <c r="F205" s="28" t="s">
        <v>1202</v>
      </c>
      <c r="G205" s="28">
        <v>209.84</v>
      </c>
    </row>
    <row r="206" spans="1:7" x14ac:dyDescent="0.25">
      <c r="A206" s="28" t="s">
        <v>1140</v>
      </c>
      <c r="B206" s="28" t="s">
        <v>1141</v>
      </c>
      <c r="C206" s="29">
        <v>43466</v>
      </c>
      <c r="D206" s="29">
        <v>43830</v>
      </c>
      <c r="E206" s="28" t="s">
        <v>264</v>
      </c>
      <c r="F206" s="28" t="s">
        <v>1142</v>
      </c>
      <c r="G206" s="28">
        <v>209.38</v>
      </c>
    </row>
    <row r="207" spans="1:7" ht="30" x14ac:dyDescent="0.25">
      <c r="A207" s="28" t="s">
        <v>954</v>
      </c>
      <c r="B207" s="28" t="s">
        <v>955</v>
      </c>
      <c r="C207" s="29">
        <v>43556</v>
      </c>
      <c r="D207" s="29">
        <v>43830</v>
      </c>
      <c r="E207" s="28" t="s">
        <v>233</v>
      </c>
      <c r="F207" s="28" t="s">
        <v>509</v>
      </c>
      <c r="G207" s="28">
        <v>206.82</v>
      </c>
    </row>
    <row r="208" spans="1:7" ht="30" x14ac:dyDescent="0.25">
      <c r="A208" s="28" t="s">
        <v>1104</v>
      </c>
      <c r="B208" s="28" t="s">
        <v>1105</v>
      </c>
      <c r="C208" s="29">
        <v>43466</v>
      </c>
      <c r="D208" s="29">
        <v>43830</v>
      </c>
      <c r="E208" s="28" t="s">
        <v>373</v>
      </c>
      <c r="F208" s="28" t="s">
        <v>1216</v>
      </c>
      <c r="G208" s="28">
        <v>202.87</v>
      </c>
    </row>
    <row r="209" spans="1:7" x14ac:dyDescent="0.25">
      <c r="A209" s="28" t="s">
        <v>1183</v>
      </c>
      <c r="B209" s="28" t="s">
        <v>1184</v>
      </c>
      <c r="C209" s="29">
        <v>43497</v>
      </c>
      <c r="D209" s="29">
        <v>43830</v>
      </c>
      <c r="E209" s="28" t="s">
        <v>428</v>
      </c>
      <c r="F209" s="28" t="s">
        <v>1185</v>
      </c>
      <c r="G209" s="28">
        <v>201.7</v>
      </c>
    </row>
    <row r="210" spans="1:7" ht="30" x14ac:dyDescent="0.25">
      <c r="A210" s="28" t="s">
        <v>876</v>
      </c>
      <c r="B210" s="28" t="s">
        <v>877</v>
      </c>
      <c r="C210" s="29">
        <v>43435</v>
      </c>
      <c r="D210" s="29">
        <v>43830</v>
      </c>
      <c r="E210" s="28" t="s">
        <v>371</v>
      </c>
      <c r="F210" s="28" t="s">
        <v>574</v>
      </c>
      <c r="G210" s="28">
        <v>179.73</v>
      </c>
    </row>
    <row r="211" spans="1:7" ht="30" x14ac:dyDescent="0.25">
      <c r="A211" s="28" t="s">
        <v>1075</v>
      </c>
      <c r="B211" s="28" t="s">
        <v>1076</v>
      </c>
      <c r="C211" s="29">
        <v>43466</v>
      </c>
      <c r="D211" s="29">
        <v>43830</v>
      </c>
      <c r="E211" s="28" t="s">
        <v>344</v>
      </c>
      <c r="F211" s="28" t="s">
        <v>1077</v>
      </c>
      <c r="G211" s="28">
        <v>179.4</v>
      </c>
    </row>
    <row r="212" spans="1:7" ht="30" x14ac:dyDescent="0.25">
      <c r="A212" s="28" t="s">
        <v>1009</v>
      </c>
      <c r="B212" s="28" t="s">
        <v>1010</v>
      </c>
      <c r="C212" s="29">
        <v>43466</v>
      </c>
      <c r="D212" s="29">
        <v>43830</v>
      </c>
      <c r="E212" s="28" t="s">
        <v>238</v>
      </c>
      <c r="F212" s="28" t="s">
        <v>499</v>
      </c>
      <c r="G212" s="28">
        <v>168.96</v>
      </c>
    </row>
    <row r="213" spans="1:7" ht="30" x14ac:dyDescent="0.25">
      <c r="A213" s="28" t="s">
        <v>1209</v>
      </c>
      <c r="B213" s="28" t="s">
        <v>1210</v>
      </c>
      <c r="C213" s="29">
        <v>43466</v>
      </c>
      <c r="D213" s="29">
        <v>43830</v>
      </c>
      <c r="E213" s="28" t="s">
        <v>258</v>
      </c>
      <c r="F213" s="28" t="s">
        <v>1237</v>
      </c>
      <c r="G213" s="28">
        <v>166.22</v>
      </c>
    </row>
    <row r="214" spans="1:7" ht="30" x14ac:dyDescent="0.25">
      <c r="A214" s="28" t="s">
        <v>1122</v>
      </c>
      <c r="B214" s="28" t="s">
        <v>1123</v>
      </c>
      <c r="C214" s="29">
        <v>43466</v>
      </c>
      <c r="D214" s="29">
        <v>43830</v>
      </c>
      <c r="E214" s="28" t="s">
        <v>353</v>
      </c>
      <c r="F214" s="28" t="s">
        <v>1124</v>
      </c>
      <c r="G214" s="28">
        <v>158.76</v>
      </c>
    </row>
    <row r="215" spans="1:7" x14ac:dyDescent="0.25">
      <c r="A215" s="28" t="s">
        <v>1017</v>
      </c>
      <c r="B215" s="28" t="s">
        <v>1018</v>
      </c>
      <c r="C215" s="29">
        <v>43466</v>
      </c>
      <c r="D215" s="29">
        <v>43830</v>
      </c>
      <c r="E215" s="28" t="s">
        <v>1019</v>
      </c>
      <c r="F215" s="28" t="s">
        <v>1018</v>
      </c>
      <c r="G215" s="28">
        <v>155.37</v>
      </c>
    </row>
    <row r="216" spans="1:7" ht="30" x14ac:dyDescent="0.25">
      <c r="A216" s="28" t="s">
        <v>1065</v>
      </c>
      <c r="B216" s="28" t="s">
        <v>1066</v>
      </c>
      <c r="C216" s="29">
        <v>43466</v>
      </c>
      <c r="D216" s="29">
        <v>43830</v>
      </c>
      <c r="E216" s="28" t="s">
        <v>1067</v>
      </c>
      <c r="F216" s="28" t="s">
        <v>1068</v>
      </c>
      <c r="G216" s="28">
        <v>152.56</v>
      </c>
    </row>
    <row r="217" spans="1:7" ht="30" x14ac:dyDescent="0.25">
      <c r="A217" s="28" t="s">
        <v>1122</v>
      </c>
      <c r="B217" s="28" t="s">
        <v>1123</v>
      </c>
      <c r="C217" s="29">
        <v>43466</v>
      </c>
      <c r="D217" s="29">
        <v>43830</v>
      </c>
      <c r="E217" s="28" t="s">
        <v>495</v>
      </c>
      <c r="F217" s="28" t="s">
        <v>1219</v>
      </c>
      <c r="G217" s="28">
        <v>134.22999999999999</v>
      </c>
    </row>
    <row r="218" spans="1:7" x14ac:dyDescent="0.25">
      <c r="A218" s="28" t="s">
        <v>1133</v>
      </c>
      <c r="B218" s="28" t="s">
        <v>1134</v>
      </c>
      <c r="C218" s="29">
        <v>43466</v>
      </c>
      <c r="D218" s="29">
        <v>43830</v>
      </c>
      <c r="E218" s="28" t="s">
        <v>1135</v>
      </c>
      <c r="F218" s="28" t="s">
        <v>1136</v>
      </c>
      <c r="G218" s="28">
        <v>132.77000000000001</v>
      </c>
    </row>
    <row r="219" spans="1:7" ht="30" x14ac:dyDescent="0.25">
      <c r="A219" s="28" t="s">
        <v>1000</v>
      </c>
      <c r="B219" s="28" t="s">
        <v>1001</v>
      </c>
      <c r="C219" s="29">
        <v>43466</v>
      </c>
      <c r="D219" s="29">
        <v>43830</v>
      </c>
      <c r="E219" s="28" t="s">
        <v>325</v>
      </c>
      <c r="F219" s="28" t="s">
        <v>1203</v>
      </c>
      <c r="G219" s="28">
        <v>126.45</v>
      </c>
    </row>
    <row r="220" spans="1:7" ht="30" x14ac:dyDescent="0.25">
      <c r="A220" s="28" t="s">
        <v>1209</v>
      </c>
      <c r="B220" s="28" t="s">
        <v>1210</v>
      </c>
      <c r="C220" s="29">
        <v>43466</v>
      </c>
      <c r="D220" s="29">
        <v>43830</v>
      </c>
      <c r="E220" s="28" t="s">
        <v>261</v>
      </c>
      <c r="F220" s="28" t="s">
        <v>1211</v>
      </c>
      <c r="G220" s="28">
        <v>103.34</v>
      </c>
    </row>
    <row r="221" spans="1:7" ht="30" x14ac:dyDescent="0.25">
      <c r="A221" s="28" t="s">
        <v>1118</v>
      </c>
      <c r="B221" s="28" t="s">
        <v>1119</v>
      </c>
      <c r="C221" s="29">
        <v>43435</v>
      </c>
      <c r="D221" s="29">
        <v>43799</v>
      </c>
      <c r="E221" s="28" t="s">
        <v>225</v>
      </c>
      <c r="F221" s="28" t="s">
        <v>1119</v>
      </c>
      <c r="G221" s="28">
        <v>173.44</v>
      </c>
    </row>
    <row r="222" spans="1:7" ht="30" x14ac:dyDescent="0.25">
      <c r="A222" s="28" t="s">
        <v>887</v>
      </c>
      <c r="B222" s="28" t="s">
        <v>566</v>
      </c>
      <c r="C222" s="29">
        <v>43405</v>
      </c>
      <c r="D222" s="29">
        <v>43769</v>
      </c>
      <c r="E222" s="28" t="s">
        <v>209</v>
      </c>
      <c r="F222" s="28" t="s">
        <v>566</v>
      </c>
      <c r="G222" s="28">
        <v>222.6</v>
      </c>
    </row>
    <row r="223" spans="1:7" ht="30" x14ac:dyDescent="0.25">
      <c r="A223" s="28" t="s">
        <v>887</v>
      </c>
      <c r="B223" s="28" t="s">
        <v>566</v>
      </c>
      <c r="C223" s="29">
        <v>43405</v>
      </c>
      <c r="D223" s="29">
        <v>43769</v>
      </c>
      <c r="E223" s="28" t="s">
        <v>237</v>
      </c>
      <c r="F223" s="28" t="s">
        <v>566</v>
      </c>
      <c r="G223" s="28">
        <v>155.56</v>
      </c>
    </row>
    <row r="224" spans="1:7" ht="30" x14ac:dyDescent="0.25">
      <c r="A224" s="28" t="s">
        <v>887</v>
      </c>
      <c r="B224" s="28" t="s">
        <v>566</v>
      </c>
      <c r="C224" s="29">
        <v>43405</v>
      </c>
      <c r="D224" s="29">
        <v>43769</v>
      </c>
      <c r="E224" s="28" t="s">
        <v>230</v>
      </c>
      <c r="F224" s="28" t="s">
        <v>566</v>
      </c>
      <c r="G224" s="28">
        <v>155.36000000000001</v>
      </c>
    </row>
    <row r="225" spans="1:7" ht="30" x14ac:dyDescent="0.25">
      <c r="A225" s="28" t="s">
        <v>859</v>
      </c>
      <c r="B225" s="28" t="s">
        <v>860</v>
      </c>
      <c r="C225" s="29">
        <v>43374</v>
      </c>
      <c r="D225" s="29">
        <v>43738</v>
      </c>
      <c r="E225" s="28" t="s">
        <v>415</v>
      </c>
      <c r="F225" s="28" t="s">
        <v>580</v>
      </c>
      <c r="G225" s="28">
        <v>76.52</v>
      </c>
    </row>
    <row r="226" spans="1:7" ht="30" x14ac:dyDescent="0.25">
      <c r="A226" s="28" t="s">
        <v>1020</v>
      </c>
      <c r="B226" s="28" t="s">
        <v>1021</v>
      </c>
      <c r="C226" s="29">
        <v>43374</v>
      </c>
      <c r="D226" s="29">
        <v>43738</v>
      </c>
      <c r="E226" s="28" t="s">
        <v>299</v>
      </c>
      <c r="F226" s="28" t="s">
        <v>1022</v>
      </c>
      <c r="G226" s="28">
        <v>710.5</v>
      </c>
    </row>
    <row r="227" spans="1:7" ht="30" x14ac:dyDescent="0.25">
      <c r="A227" s="28" t="s">
        <v>1058</v>
      </c>
      <c r="B227" s="28" t="s">
        <v>1059</v>
      </c>
      <c r="C227" s="29">
        <v>43374</v>
      </c>
      <c r="D227" s="29">
        <v>43738</v>
      </c>
      <c r="E227" s="28" t="s">
        <v>498</v>
      </c>
      <c r="F227" s="28" t="s">
        <v>1208</v>
      </c>
      <c r="G227" s="28">
        <v>523.03</v>
      </c>
    </row>
    <row r="228" spans="1:7" ht="30" x14ac:dyDescent="0.25">
      <c r="A228" s="28" t="s">
        <v>1130</v>
      </c>
      <c r="B228" s="28" t="s">
        <v>1131</v>
      </c>
      <c r="C228" s="29">
        <v>43374</v>
      </c>
      <c r="D228" s="29">
        <v>43738</v>
      </c>
      <c r="E228" s="28" t="s">
        <v>275</v>
      </c>
      <c r="F228" s="28" t="s">
        <v>1220</v>
      </c>
      <c r="G228" s="28">
        <v>321.75</v>
      </c>
    </row>
    <row r="229" spans="1:7" x14ac:dyDescent="0.25">
      <c r="A229" s="28" t="s">
        <v>979</v>
      </c>
      <c r="B229" s="28" t="s">
        <v>980</v>
      </c>
      <c r="C229" s="29">
        <v>43374</v>
      </c>
      <c r="D229" s="29">
        <v>43738</v>
      </c>
      <c r="E229" s="28" t="s">
        <v>290</v>
      </c>
      <c r="F229" s="28" t="s">
        <v>981</v>
      </c>
      <c r="G229" s="28">
        <v>318.20999999999998</v>
      </c>
    </row>
    <row r="230" spans="1:7" ht="30" x14ac:dyDescent="0.25">
      <c r="A230" s="28" t="s">
        <v>991</v>
      </c>
      <c r="B230" s="28" t="s">
        <v>992</v>
      </c>
      <c r="C230" s="29">
        <v>43374</v>
      </c>
      <c r="D230" s="29">
        <v>43738</v>
      </c>
      <c r="E230" s="28" t="s">
        <v>292</v>
      </c>
      <c r="F230" s="28" t="s">
        <v>993</v>
      </c>
      <c r="G230" s="28">
        <v>301.89</v>
      </c>
    </row>
    <row r="231" spans="1:7" ht="30" x14ac:dyDescent="0.25">
      <c r="A231" s="28" t="s">
        <v>1050</v>
      </c>
      <c r="B231" s="28" t="s">
        <v>1051</v>
      </c>
      <c r="C231" s="29">
        <v>43374</v>
      </c>
      <c r="D231" s="29">
        <v>43738</v>
      </c>
      <c r="E231" s="28" t="s">
        <v>346</v>
      </c>
      <c r="F231" s="28" t="s">
        <v>1051</v>
      </c>
      <c r="G231" s="28">
        <v>287.16000000000003</v>
      </c>
    </row>
    <row r="232" spans="1:7" ht="30" x14ac:dyDescent="0.25">
      <c r="A232" s="28" t="s">
        <v>1011</v>
      </c>
      <c r="B232" s="28" t="s">
        <v>1012</v>
      </c>
      <c r="C232" s="29">
        <v>43374</v>
      </c>
      <c r="D232" s="29">
        <v>43738</v>
      </c>
      <c r="E232" s="28" t="s">
        <v>298</v>
      </c>
      <c r="F232" s="28" t="s">
        <v>1232</v>
      </c>
      <c r="G232" s="28">
        <v>286.36</v>
      </c>
    </row>
    <row r="233" spans="1:7" ht="30" x14ac:dyDescent="0.25">
      <c r="A233" s="28" t="s">
        <v>869</v>
      </c>
      <c r="B233" s="28" t="s">
        <v>870</v>
      </c>
      <c r="C233" s="29">
        <v>43374</v>
      </c>
      <c r="D233" s="29">
        <v>43738</v>
      </c>
      <c r="E233" s="28" t="s">
        <v>379</v>
      </c>
      <c r="F233" s="28" t="s">
        <v>577</v>
      </c>
      <c r="G233" s="28">
        <v>283.02</v>
      </c>
    </row>
    <row r="234" spans="1:7" ht="30" x14ac:dyDescent="0.25">
      <c r="A234" s="28" t="s">
        <v>1058</v>
      </c>
      <c r="B234" s="28" t="s">
        <v>1059</v>
      </c>
      <c r="C234" s="29">
        <v>43374</v>
      </c>
      <c r="D234" s="29">
        <v>43738</v>
      </c>
      <c r="E234" s="28" t="s">
        <v>310</v>
      </c>
      <c r="F234" s="28" t="s">
        <v>1061</v>
      </c>
      <c r="G234" s="28">
        <v>282.56</v>
      </c>
    </row>
    <row r="235" spans="1:7" ht="30" x14ac:dyDescent="0.25">
      <c r="A235" s="28" t="s">
        <v>865</v>
      </c>
      <c r="B235" s="28" t="s">
        <v>866</v>
      </c>
      <c r="C235" s="29">
        <v>43374</v>
      </c>
      <c r="D235" s="29">
        <v>43738</v>
      </c>
      <c r="E235" s="28" t="s">
        <v>309</v>
      </c>
      <c r="F235" s="28" t="s">
        <v>579</v>
      </c>
      <c r="G235" s="28">
        <v>273.57</v>
      </c>
    </row>
    <row r="236" spans="1:7" ht="30" x14ac:dyDescent="0.25">
      <c r="A236" s="28" t="s">
        <v>938</v>
      </c>
      <c r="B236" s="28" t="s">
        <v>939</v>
      </c>
      <c r="C236" s="29">
        <v>43374</v>
      </c>
      <c r="D236" s="29">
        <v>43738</v>
      </c>
      <c r="E236" s="28" t="s">
        <v>348</v>
      </c>
      <c r="F236" s="28" t="s">
        <v>526</v>
      </c>
      <c r="G236" s="28">
        <v>269.67</v>
      </c>
    </row>
    <row r="237" spans="1:7" x14ac:dyDescent="0.25">
      <c r="A237" s="28" t="s">
        <v>1186</v>
      </c>
      <c r="B237" s="28" t="s">
        <v>958</v>
      </c>
      <c r="C237" s="29">
        <v>43525</v>
      </c>
      <c r="D237" s="29">
        <v>43738</v>
      </c>
      <c r="E237" s="28" t="s">
        <v>316</v>
      </c>
      <c r="F237" s="28" t="s">
        <v>494</v>
      </c>
      <c r="G237" s="28">
        <v>265.14999999999998</v>
      </c>
    </row>
    <row r="238" spans="1:7" ht="30" x14ac:dyDescent="0.25">
      <c r="A238" s="28" t="s">
        <v>1098</v>
      </c>
      <c r="B238" s="28" t="s">
        <v>1099</v>
      </c>
      <c r="C238" s="29">
        <v>43374</v>
      </c>
      <c r="D238" s="29">
        <v>43738</v>
      </c>
      <c r="E238" s="28" t="s">
        <v>286</v>
      </c>
      <c r="F238" s="28" t="s">
        <v>1100</v>
      </c>
      <c r="G238" s="28">
        <v>262.73</v>
      </c>
    </row>
    <row r="239" spans="1:7" ht="30" x14ac:dyDescent="0.25">
      <c r="A239" s="28" t="s">
        <v>942</v>
      </c>
      <c r="B239" s="28" t="s">
        <v>943</v>
      </c>
      <c r="C239" s="29">
        <v>43374</v>
      </c>
      <c r="D239" s="29">
        <v>43738</v>
      </c>
      <c r="E239" s="28" t="s">
        <v>283</v>
      </c>
      <c r="F239" s="28" t="s">
        <v>522</v>
      </c>
      <c r="G239" s="28">
        <v>261.43</v>
      </c>
    </row>
    <row r="240" spans="1:7" ht="30" x14ac:dyDescent="0.25">
      <c r="A240" s="28" t="s">
        <v>882</v>
      </c>
      <c r="B240" s="28" t="s">
        <v>883</v>
      </c>
      <c r="C240" s="29">
        <v>43374</v>
      </c>
      <c r="D240" s="29">
        <v>43738</v>
      </c>
      <c r="E240" s="28" t="s">
        <v>350</v>
      </c>
      <c r="F240" s="28" t="s">
        <v>570</v>
      </c>
      <c r="G240" s="28">
        <v>252.19</v>
      </c>
    </row>
    <row r="241" spans="1:7" ht="30" x14ac:dyDescent="0.25">
      <c r="A241" s="28" t="s">
        <v>942</v>
      </c>
      <c r="B241" s="28" t="s">
        <v>943</v>
      </c>
      <c r="C241" s="29">
        <v>43374</v>
      </c>
      <c r="D241" s="29">
        <v>43738</v>
      </c>
      <c r="E241" s="28" t="s">
        <v>279</v>
      </c>
      <c r="F241" s="28" t="s">
        <v>523</v>
      </c>
      <c r="G241" s="28">
        <v>252.11</v>
      </c>
    </row>
    <row r="242" spans="1:7" ht="30" x14ac:dyDescent="0.25">
      <c r="A242" s="28" t="s">
        <v>994</v>
      </c>
      <c r="B242" s="28" t="s">
        <v>995</v>
      </c>
      <c r="C242" s="29">
        <v>43374</v>
      </c>
      <c r="D242" s="29">
        <v>43738</v>
      </c>
      <c r="E242" s="28" t="s">
        <v>500</v>
      </c>
      <c r="F242" s="28" t="s">
        <v>996</v>
      </c>
      <c r="G242" s="28">
        <v>244.9</v>
      </c>
    </row>
    <row r="243" spans="1:7" ht="30" x14ac:dyDescent="0.25">
      <c r="A243" s="28" t="s">
        <v>1088</v>
      </c>
      <c r="B243" s="28" t="s">
        <v>1089</v>
      </c>
      <c r="C243" s="29">
        <v>43374</v>
      </c>
      <c r="D243" s="29">
        <v>43738</v>
      </c>
      <c r="E243" s="28" t="s">
        <v>291</v>
      </c>
      <c r="F243" s="28" t="s">
        <v>1090</v>
      </c>
      <c r="G243" s="28">
        <v>236.6</v>
      </c>
    </row>
    <row r="244" spans="1:7" ht="30" x14ac:dyDescent="0.25">
      <c r="A244" s="28" t="s">
        <v>929</v>
      </c>
      <c r="B244" s="28" t="s">
        <v>930</v>
      </c>
      <c r="C244" s="29">
        <v>43374</v>
      </c>
      <c r="D244" s="29">
        <v>43738</v>
      </c>
      <c r="E244" s="28" t="s">
        <v>343</v>
      </c>
      <c r="F244" s="28" t="s">
        <v>536</v>
      </c>
      <c r="G244" s="28">
        <v>236.17</v>
      </c>
    </row>
    <row r="245" spans="1:7" x14ac:dyDescent="0.25">
      <c r="A245" s="28" t="s">
        <v>1003</v>
      </c>
      <c r="B245" s="28" t="s">
        <v>1004</v>
      </c>
      <c r="C245" s="29">
        <v>43374</v>
      </c>
      <c r="D245" s="29">
        <v>43738</v>
      </c>
      <c r="E245" s="28" t="s">
        <v>321</v>
      </c>
      <c r="F245" s="28" t="s">
        <v>1005</v>
      </c>
      <c r="G245" s="28">
        <v>234.3</v>
      </c>
    </row>
    <row r="246" spans="1:7" ht="30" x14ac:dyDescent="0.25">
      <c r="A246" s="28" t="s">
        <v>1137</v>
      </c>
      <c r="B246" s="28" t="s">
        <v>1138</v>
      </c>
      <c r="C246" s="29">
        <v>43374</v>
      </c>
      <c r="D246" s="29">
        <v>43738</v>
      </c>
      <c r="E246" s="28" t="s">
        <v>402</v>
      </c>
      <c r="F246" s="28" t="s">
        <v>1139</v>
      </c>
      <c r="G246" s="28">
        <v>233.46</v>
      </c>
    </row>
    <row r="247" spans="1:7" ht="30" x14ac:dyDescent="0.25">
      <c r="A247" s="28" t="s">
        <v>885</v>
      </c>
      <c r="B247" s="28" t="s">
        <v>886</v>
      </c>
      <c r="C247" s="29">
        <v>43374</v>
      </c>
      <c r="D247" s="29">
        <v>43738</v>
      </c>
      <c r="E247" s="28" t="s">
        <v>276</v>
      </c>
      <c r="F247" s="28" t="s">
        <v>567</v>
      </c>
      <c r="G247" s="28">
        <v>229.97</v>
      </c>
    </row>
    <row r="248" spans="1:7" ht="30" x14ac:dyDescent="0.25">
      <c r="A248" s="28" t="s">
        <v>934</v>
      </c>
      <c r="B248" s="28" t="s">
        <v>935</v>
      </c>
      <c r="C248" s="29">
        <v>43374</v>
      </c>
      <c r="D248" s="29">
        <v>43738</v>
      </c>
      <c r="E248" s="28" t="s">
        <v>297</v>
      </c>
      <c r="F248" s="28" t="s">
        <v>534</v>
      </c>
      <c r="G248" s="28">
        <v>229.58</v>
      </c>
    </row>
    <row r="249" spans="1:7" ht="30" x14ac:dyDescent="0.25">
      <c r="A249" s="28" t="s">
        <v>1146</v>
      </c>
      <c r="B249" s="28" t="s">
        <v>1147</v>
      </c>
      <c r="C249" s="29">
        <v>43374</v>
      </c>
      <c r="D249" s="29">
        <v>43738</v>
      </c>
      <c r="E249" s="28" t="s">
        <v>302</v>
      </c>
      <c r="F249" s="28" t="s">
        <v>1148</v>
      </c>
      <c r="G249" s="28">
        <v>222.52</v>
      </c>
    </row>
    <row r="250" spans="1:7" ht="30" x14ac:dyDescent="0.25">
      <c r="A250" s="28" t="s">
        <v>1182</v>
      </c>
      <c r="B250" s="28" t="s">
        <v>960</v>
      </c>
      <c r="C250" s="29">
        <v>43344</v>
      </c>
      <c r="D250" s="29">
        <v>43738</v>
      </c>
      <c r="E250" s="28" t="s">
        <v>268</v>
      </c>
      <c r="F250" s="28" t="s">
        <v>961</v>
      </c>
      <c r="G250" s="28">
        <v>220.41</v>
      </c>
    </row>
    <row r="251" spans="1:7" ht="30" x14ac:dyDescent="0.25">
      <c r="A251" s="28" t="s">
        <v>1011</v>
      </c>
      <c r="B251" s="28" t="s">
        <v>1012</v>
      </c>
      <c r="C251" s="29">
        <v>43374</v>
      </c>
      <c r="D251" s="29">
        <v>43738</v>
      </c>
      <c r="E251" s="28" t="s">
        <v>345</v>
      </c>
      <c r="F251" s="28" t="s">
        <v>1204</v>
      </c>
      <c r="G251" s="28">
        <v>219.5</v>
      </c>
    </row>
    <row r="252" spans="1:7" ht="30" x14ac:dyDescent="0.25">
      <c r="A252" s="28" t="s">
        <v>874</v>
      </c>
      <c r="B252" s="28" t="s">
        <v>875</v>
      </c>
      <c r="C252" s="29">
        <v>43374</v>
      </c>
      <c r="D252" s="29">
        <v>43738</v>
      </c>
      <c r="E252" s="28" t="s">
        <v>250</v>
      </c>
      <c r="F252" s="28" t="s">
        <v>575</v>
      </c>
      <c r="G252" s="28">
        <v>212.6</v>
      </c>
    </row>
    <row r="253" spans="1:7" ht="30" x14ac:dyDescent="0.25">
      <c r="A253" s="28" t="s">
        <v>952</v>
      </c>
      <c r="B253" s="28" t="s">
        <v>953</v>
      </c>
      <c r="C253" s="29">
        <v>43344</v>
      </c>
      <c r="D253" s="29">
        <v>43738</v>
      </c>
      <c r="E253" s="28" t="s">
        <v>391</v>
      </c>
      <c r="F253" s="28" t="s">
        <v>510</v>
      </c>
      <c r="G253" s="28">
        <v>211.16</v>
      </c>
    </row>
    <row r="254" spans="1:7" ht="30" x14ac:dyDescent="0.25">
      <c r="A254" s="28" t="s">
        <v>1011</v>
      </c>
      <c r="B254" s="28" t="s">
        <v>1012</v>
      </c>
      <c r="C254" s="29">
        <v>43374</v>
      </c>
      <c r="D254" s="29">
        <v>43738</v>
      </c>
      <c r="E254" s="28" t="s">
        <v>308</v>
      </c>
      <c r="F254" s="28" t="s">
        <v>1013</v>
      </c>
      <c r="G254" s="28">
        <v>208.38</v>
      </c>
    </row>
    <row r="255" spans="1:7" ht="30" x14ac:dyDescent="0.25">
      <c r="A255" s="28" t="s">
        <v>938</v>
      </c>
      <c r="B255" s="28" t="s">
        <v>939</v>
      </c>
      <c r="C255" s="29">
        <v>43374</v>
      </c>
      <c r="D255" s="29">
        <v>43738</v>
      </c>
      <c r="E255" s="28" t="s">
        <v>262</v>
      </c>
      <c r="F255" s="28" t="s">
        <v>528</v>
      </c>
      <c r="G255" s="28">
        <v>206.62</v>
      </c>
    </row>
    <row r="256" spans="1:7" ht="30" x14ac:dyDescent="0.25">
      <c r="A256" s="28" t="s">
        <v>966</v>
      </c>
      <c r="B256" s="28" t="s">
        <v>967</v>
      </c>
      <c r="C256" s="29">
        <v>43374</v>
      </c>
      <c r="D256" s="29">
        <v>43738</v>
      </c>
      <c r="E256" s="28" t="s">
        <v>315</v>
      </c>
      <c r="F256" s="28" t="s">
        <v>968</v>
      </c>
      <c r="G256" s="28">
        <v>206.36</v>
      </c>
    </row>
    <row r="257" spans="1:7" ht="30" x14ac:dyDescent="0.25">
      <c r="A257" s="28" t="s">
        <v>882</v>
      </c>
      <c r="B257" s="28" t="s">
        <v>883</v>
      </c>
      <c r="C257" s="29">
        <v>43374</v>
      </c>
      <c r="D257" s="29">
        <v>43738</v>
      </c>
      <c r="E257" s="28" t="s">
        <v>267</v>
      </c>
      <c r="F257" s="28" t="s">
        <v>569</v>
      </c>
      <c r="G257" s="28">
        <v>203.85</v>
      </c>
    </row>
    <row r="258" spans="1:7" ht="30" x14ac:dyDescent="0.25">
      <c r="A258" s="28" t="s">
        <v>972</v>
      </c>
      <c r="B258" s="28" t="s">
        <v>973</v>
      </c>
      <c r="C258" s="29">
        <v>43374</v>
      </c>
      <c r="D258" s="29">
        <v>43738</v>
      </c>
      <c r="E258" s="28" t="s">
        <v>354</v>
      </c>
      <c r="F258" s="28" t="s">
        <v>975</v>
      </c>
      <c r="G258" s="28">
        <v>202.52</v>
      </c>
    </row>
    <row r="259" spans="1:7" ht="30" x14ac:dyDescent="0.25">
      <c r="A259" s="28" t="s">
        <v>1078</v>
      </c>
      <c r="B259" s="28" t="s">
        <v>1079</v>
      </c>
      <c r="C259" s="29">
        <v>43374</v>
      </c>
      <c r="D259" s="29">
        <v>43738</v>
      </c>
      <c r="E259" s="28" t="s">
        <v>278</v>
      </c>
      <c r="F259" s="28" t="s">
        <v>497</v>
      </c>
      <c r="G259" s="28">
        <v>198.57</v>
      </c>
    </row>
    <row r="260" spans="1:7" ht="30" x14ac:dyDescent="0.25">
      <c r="A260" s="28" t="s">
        <v>988</v>
      </c>
      <c r="B260" s="28" t="s">
        <v>989</v>
      </c>
      <c r="C260" s="29">
        <v>43374</v>
      </c>
      <c r="D260" s="29">
        <v>43738</v>
      </c>
      <c r="E260" s="28" t="s">
        <v>304</v>
      </c>
      <c r="F260" s="28" t="s">
        <v>990</v>
      </c>
      <c r="G260" s="28">
        <v>193.37</v>
      </c>
    </row>
    <row r="261" spans="1:7" ht="30" x14ac:dyDescent="0.25">
      <c r="A261" s="28" t="s">
        <v>1101</v>
      </c>
      <c r="B261" s="28" t="s">
        <v>1102</v>
      </c>
      <c r="C261" s="29">
        <v>43374</v>
      </c>
      <c r="D261" s="29">
        <v>43738</v>
      </c>
      <c r="E261" s="28" t="s">
        <v>363</v>
      </c>
      <c r="F261" s="28" t="s">
        <v>1215</v>
      </c>
      <c r="G261" s="28">
        <v>191.41</v>
      </c>
    </row>
    <row r="262" spans="1:7" ht="30" x14ac:dyDescent="0.25">
      <c r="A262" s="28" t="s">
        <v>1062</v>
      </c>
      <c r="B262" s="28" t="s">
        <v>1063</v>
      </c>
      <c r="C262" s="29">
        <v>43374</v>
      </c>
      <c r="D262" s="29">
        <v>43738</v>
      </c>
      <c r="E262" s="28" t="s">
        <v>265</v>
      </c>
      <c r="F262" s="28" t="s">
        <v>1064</v>
      </c>
      <c r="G262" s="28">
        <v>189.33</v>
      </c>
    </row>
    <row r="263" spans="1:7" ht="30" x14ac:dyDescent="0.25">
      <c r="A263" s="28" t="s">
        <v>921</v>
      </c>
      <c r="B263" s="28" t="s">
        <v>922</v>
      </c>
      <c r="C263" s="29">
        <v>43374</v>
      </c>
      <c r="D263" s="29">
        <v>43738</v>
      </c>
      <c r="E263" s="28" t="s">
        <v>331</v>
      </c>
      <c r="F263" s="28" t="s">
        <v>542</v>
      </c>
      <c r="G263" s="28">
        <v>188.72</v>
      </c>
    </row>
    <row r="264" spans="1:7" ht="30" x14ac:dyDescent="0.25">
      <c r="A264" s="28" t="s">
        <v>946</v>
      </c>
      <c r="B264" s="28" t="s">
        <v>947</v>
      </c>
      <c r="C264" s="29">
        <v>43374</v>
      </c>
      <c r="D264" s="29">
        <v>43738</v>
      </c>
      <c r="E264" s="28" t="s">
        <v>242</v>
      </c>
      <c r="F264" s="28" t="s">
        <v>516</v>
      </c>
      <c r="G264" s="28">
        <v>187.96</v>
      </c>
    </row>
    <row r="265" spans="1:7" ht="30" x14ac:dyDescent="0.25">
      <c r="A265" s="28" t="s">
        <v>938</v>
      </c>
      <c r="B265" s="28" t="s">
        <v>939</v>
      </c>
      <c r="C265" s="29">
        <v>43374</v>
      </c>
      <c r="D265" s="29">
        <v>43738</v>
      </c>
      <c r="E265" s="28" t="s">
        <v>215</v>
      </c>
      <c r="F265" s="28" t="s">
        <v>527</v>
      </c>
      <c r="G265" s="28">
        <v>187.62</v>
      </c>
    </row>
    <row r="266" spans="1:7" ht="30" x14ac:dyDescent="0.25">
      <c r="A266" s="28" t="s">
        <v>1182</v>
      </c>
      <c r="B266" s="28" t="s">
        <v>960</v>
      </c>
      <c r="C266" s="29">
        <v>43344</v>
      </c>
      <c r="D266" s="29">
        <v>43738</v>
      </c>
      <c r="E266" s="28" t="s">
        <v>224</v>
      </c>
      <c r="F266" s="28" t="s">
        <v>1230</v>
      </c>
      <c r="G266" s="28">
        <v>183.77</v>
      </c>
    </row>
    <row r="267" spans="1:7" ht="30" x14ac:dyDescent="0.25">
      <c r="A267" s="28" t="s">
        <v>946</v>
      </c>
      <c r="B267" s="28" t="s">
        <v>947</v>
      </c>
      <c r="C267" s="29">
        <v>43374</v>
      </c>
      <c r="D267" s="29">
        <v>43738</v>
      </c>
      <c r="E267" s="28" t="s">
        <v>231</v>
      </c>
      <c r="F267" s="28" t="s">
        <v>520</v>
      </c>
      <c r="G267" s="28">
        <v>183.27</v>
      </c>
    </row>
    <row r="268" spans="1:7" ht="30" x14ac:dyDescent="0.25">
      <c r="A268" s="28" t="s">
        <v>1182</v>
      </c>
      <c r="B268" s="28" t="s">
        <v>960</v>
      </c>
      <c r="C268" s="29">
        <v>43344</v>
      </c>
      <c r="D268" s="29">
        <v>43738</v>
      </c>
      <c r="E268" s="28" t="s">
        <v>1198</v>
      </c>
      <c r="F268" s="28" t="s">
        <v>1199</v>
      </c>
      <c r="G268" s="28">
        <v>182.91</v>
      </c>
    </row>
    <row r="269" spans="1:7" ht="30" x14ac:dyDescent="0.25">
      <c r="A269" s="28" t="s">
        <v>1115</v>
      </c>
      <c r="B269" s="28" t="s">
        <v>1116</v>
      </c>
      <c r="C269" s="29">
        <v>43374</v>
      </c>
      <c r="D269" s="29">
        <v>43738</v>
      </c>
      <c r="E269" s="28" t="s">
        <v>319</v>
      </c>
      <c r="F269" s="28" t="s">
        <v>1117</v>
      </c>
      <c r="G269" s="28">
        <v>181.76</v>
      </c>
    </row>
    <row r="270" spans="1:7" x14ac:dyDescent="0.25">
      <c r="A270" s="28" t="s">
        <v>1186</v>
      </c>
      <c r="B270" s="28" t="s">
        <v>958</v>
      </c>
      <c r="C270" s="29">
        <v>43525</v>
      </c>
      <c r="D270" s="29">
        <v>43738</v>
      </c>
      <c r="E270" s="28" t="s">
        <v>332</v>
      </c>
      <c r="F270" s="28" t="s">
        <v>493</v>
      </c>
      <c r="G270" s="28">
        <v>180.67</v>
      </c>
    </row>
    <row r="271" spans="1:7" ht="30" x14ac:dyDescent="0.25">
      <c r="A271" s="28" t="s">
        <v>938</v>
      </c>
      <c r="B271" s="28" t="s">
        <v>939</v>
      </c>
      <c r="C271" s="29">
        <v>43374</v>
      </c>
      <c r="D271" s="29">
        <v>43738</v>
      </c>
      <c r="E271" s="28" t="s">
        <v>212</v>
      </c>
      <c r="F271" s="28" t="s">
        <v>529</v>
      </c>
      <c r="G271" s="28">
        <v>179.36</v>
      </c>
    </row>
    <row r="272" spans="1:7" ht="30" x14ac:dyDescent="0.25">
      <c r="A272" s="28" t="s">
        <v>1083</v>
      </c>
      <c r="B272" s="28" t="s">
        <v>496</v>
      </c>
      <c r="C272" s="29">
        <v>43374</v>
      </c>
      <c r="D272" s="29">
        <v>43738</v>
      </c>
      <c r="E272" s="28" t="s">
        <v>326</v>
      </c>
      <c r="F272" s="28" t="s">
        <v>1084</v>
      </c>
      <c r="G272" s="28">
        <v>173.74</v>
      </c>
    </row>
    <row r="273" spans="1:7" ht="30" x14ac:dyDescent="0.25">
      <c r="A273" s="28" t="s">
        <v>1130</v>
      </c>
      <c r="B273" s="28" t="s">
        <v>1131</v>
      </c>
      <c r="C273" s="29">
        <v>43374</v>
      </c>
      <c r="D273" s="29">
        <v>43738</v>
      </c>
      <c r="E273" s="28" t="s">
        <v>317</v>
      </c>
      <c r="F273" s="28" t="s">
        <v>1132</v>
      </c>
      <c r="G273" s="28">
        <v>173.05</v>
      </c>
    </row>
    <row r="274" spans="1:7" ht="30" x14ac:dyDescent="0.25">
      <c r="A274" s="28" t="s">
        <v>950</v>
      </c>
      <c r="B274" s="28" t="s">
        <v>951</v>
      </c>
      <c r="C274" s="29">
        <v>43374</v>
      </c>
      <c r="D274" s="29">
        <v>43738</v>
      </c>
      <c r="E274" s="28" t="s">
        <v>412</v>
      </c>
      <c r="F274" s="28" t="s">
        <v>511</v>
      </c>
      <c r="G274" s="28">
        <v>172.93</v>
      </c>
    </row>
    <row r="275" spans="1:7" ht="30" x14ac:dyDescent="0.25">
      <c r="A275" s="28" t="s">
        <v>950</v>
      </c>
      <c r="B275" s="28" t="s">
        <v>951</v>
      </c>
      <c r="C275" s="29">
        <v>43374</v>
      </c>
      <c r="D275" s="29">
        <v>43738</v>
      </c>
      <c r="E275" s="28" t="s">
        <v>387</v>
      </c>
      <c r="F275" s="28" t="s">
        <v>512</v>
      </c>
      <c r="G275" s="28">
        <v>172.75</v>
      </c>
    </row>
    <row r="276" spans="1:7" ht="30" x14ac:dyDescent="0.25">
      <c r="A276" s="28" t="s">
        <v>913</v>
      </c>
      <c r="B276" s="28" t="s">
        <v>914</v>
      </c>
      <c r="C276" s="29">
        <v>43374</v>
      </c>
      <c r="D276" s="29">
        <v>43738</v>
      </c>
      <c r="E276" s="28" t="s">
        <v>210</v>
      </c>
      <c r="F276" s="28" t="s">
        <v>545</v>
      </c>
      <c r="G276" s="28">
        <v>168.11</v>
      </c>
    </row>
    <row r="277" spans="1:7" ht="30" x14ac:dyDescent="0.25">
      <c r="A277" s="28" t="s">
        <v>1080</v>
      </c>
      <c r="B277" s="28" t="s">
        <v>1081</v>
      </c>
      <c r="C277" s="29">
        <v>43374</v>
      </c>
      <c r="D277" s="29">
        <v>43738</v>
      </c>
      <c r="E277" s="28" t="s">
        <v>397</v>
      </c>
      <c r="F277" s="28" t="s">
        <v>1082</v>
      </c>
      <c r="G277" s="28">
        <v>165.98</v>
      </c>
    </row>
    <row r="278" spans="1:7" ht="30" x14ac:dyDescent="0.25">
      <c r="A278" s="28" t="s">
        <v>1101</v>
      </c>
      <c r="B278" s="28" t="s">
        <v>1102</v>
      </c>
      <c r="C278" s="29">
        <v>43374</v>
      </c>
      <c r="D278" s="29">
        <v>43738</v>
      </c>
      <c r="E278" s="28" t="s">
        <v>260</v>
      </c>
      <c r="F278" s="28" t="s">
        <v>1103</v>
      </c>
      <c r="G278" s="28">
        <v>162.16999999999999</v>
      </c>
    </row>
    <row r="279" spans="1:7" x14ac:dyDescent="0.25">
      <c r="A279" s="28" t="s">
        <v>1107</v>
      </c>
      <c r="B279" s="28" t="s">
        <v>1108</v>
      </c>
      <c r="C279" s="29">
        <v>43374</v>
      </c>
      <c r="D279" s="29">
        <v>43738</v>
      </c>
      <c r="E279" s="28" t="s">
        <v>219</v>
      </c>
      <c r="F279" s="28" t="s">
        <v>1109</v>
      </c>
      <c r="G279" s="28">
        <v>161.97999999999999</v>
      </c>
    </row>
    <row r="280" spans="1:7" x14ac:dyDescent="0.25">
      <c r="A280" s="28" t="s">
        <v>956</v>
      </c>
      <c r="B280" s="28" t="s">
        <v>505</v>
      </c>
      <c r="C280" s="29">
        <v>43374</v>
      </c>
      <c r="D280" s="29">
        <v>43738</v>
      </c>
      <c r="E280" s="28" t="s">
        <v>296</v>
      </c>
      <c r="F280" s="28" t="s">
        <v>505</v>
      </c>
      <c r="G280" s="28">
        <v>160.19</v>
      </c>
    </row>
    <row r="281" spans="1:7" ht="30" x14ac:dyDescent="0.25">
      <c r="A281" s="28" t="s">
        <v>878</v>
      </c>
      <c r="B281" s="28" t="s">
        <v>879</v>
      </c>
      <c r="C281" s="29">
        <v>43374</v>
      </c>
      <c r="D281" s="29">
        <v>43738</v>
      </c>
      <c r="E281" s="28" t="s">
        <v>355</v>
      </c>
      <c r="F281" s="28" t="s">
        <v>573</v>
      </c>
      <c r="G281" s="28">
        <v>153.88</v>
      </c>
    </row>
    <row r="282" spans="1:7" ht="30" x14ac:dyDescent="0.25">
      <c r="A282" s="28" t="s">
        <v>1055</v>
      </c>
      <c r="B282" s="28" t="s">
        <v>1056</v>
      </c>
      <c r="C282" s="29">
        <v>43374</v>
      </c>
      <c r="D282" s="29">
        <v>43738</v>
      </c>
      <c r="E282" s="28" t="s">
        <v>281</v>
      </c>
      <c r="F282" s="28" t="s">
        <v>1057</v>
      </c>
      <c r="G282" s="28">
        <v>153.58000000000001</v>
      </c>
    </row>
    <row r="283" spans="1:7" ht="30" x14ac:dyDescent="0.25">
      <c r="A283" s="28" t="s">
        <v>1041</v>
      </c>
      <c r="B283" s="28" t="s">
        <v>1042</v>
      </c>
      <c r="C283" s="29">
        <v>43374</v>
      </c>
      <c r="D283" s="29">
        <v>43738</v>
      </c>
      <c r="E283" s="28" t="s">
        <v>314</v>
      </c>
      <c r="F283" s="28" t="s">
        <v>1043</v>
      </c>
      <c r="G283" s="28">
        <v>152.5</v>
      </c>
    </row>
    <row r="284" spans="1:7" ht="30" x14ac:dyDescent="0.25">
      <c r="A284" s="28" t="s">
        <v>946</v>
      </c>
      <c r="B284" s="28" t="s">
        <v>947</v>
      </c>
      <c r="C284" s="29">
        <v>43374</v>
      </c>
      <c r="D284" s="29">
        <v>43738</v>
      </c>
      <c r="E284" s="28" t="s">
        <v>222</v>
      </c>
      <c r="F284" s="28" t="s">
        <v>519</v>
      </c>
      <c r="G284" s="28">
        <v>150.80000000000001</v>
      </c>
    </row>
    <row r="285" spans="1:7" ht="30" x14ac:dyDescent="0.25">
      <c r="A285" s="28" t="s">
        <v>946</v>
      </c>
      <c r="B285" s="28" t="s">
        <v>947</v>
      </c>
      <c r="C285" s="29">
        <v>43374</v>
      </c>
      <c r="D285" s="29">
        <v>43738</v>
      </c>
      <c r="E285" s="28" t="s">
        <v>347</v>
      </c>
      <c r="F285" s="28" t="s">
        <v>517</v>
      </c>
      <c r="G285" s="28">
        <v>148.72999999999999</v>
      </c>
    </row>
    <row r="286" spans="1:7" ht="30" x14ac:dyDescent="0.25">
      <c r="A286" s="28" t="s">
        <v>969</v>
      </c>
      <c r="B286" s="28" t="s">
        <v>970</v>
      </c>
      <c r="C286" s="29">
        <v>43374</v>
      </c>
      <c r="D286" s="29">
        <v>43738</v>
      </c>
      <c r="E286" s="28" t="s">
        <v>427</v>
      </c>
      <c r="F286" s="28" t="s">
        <v>971</v>
      </c>
      <c r="G286" s="28">
        <v>145.16</v>
      </c>
    </row>
    <row r="287" spans="1:7" ht="30" x14ac:dyDescent="0.25">
      <c r="A287" s="28" t="s">
        <v>1023</v>
      </c>
      <c r="B287" s="28" t="s">
        <v>1024</v>
      </c>
      <c r="C287" s="29">
        <v>43374</v>
      </c>
      <c r="D287" s="29">
        <v>43738</v>
      </c>
      <c r="E287" s="28" t="s">
        <v>398</v>
      </c>
      <c r="F287" s="28" t="s">
        <v>1233</v>
      </c>
      <c r="G287" s="28">
        <v>142.44</v>
      </c>
    </row>
    <row r="288" spans="1:7" ht="30" x14ac:dyDescent="0.25">
      <c r="A288" s="28" t="s">
        <v>1041</v>
      </c>
      <c r="B288" s="28" t="s">
        <v>1042</v>
      </c>
      <c r="C288" s="29">
        <v>43374</v>
      </c>
      <c r="D288" s="29">
        <v>43738</v>
      </c>
      <c r="E288" s="28" t="s">
        <v>307</v>
      </c>
      <c r="F288" s="28" t="s">
        <v>1207</v>
      </c>
      <c r="G288" s="28">
        <v>133.58000000000001</v>
      </c>
    </row>
    <row r="289" spans="1:7" ht="30" x14ac:dyDescent="0.25">
      <c r="A289" s="28" t="s">
        <v>946</v>
      </c>
      <c r="B289" s="28" t="s">
        <v>947</v>
      </c>
      <c r="C289" s="29">
        <v>43374</v>
      </c>
      <c r="D289" s="29">
        <v>43738</v>
      </c>
      <c r="E289" s="28" t="s">
        <v>241</v>
      </c>
      <c r="F289" s="28" t="s">
        <v>518</v>
      </c>
      <c r="G289" s="28">
        <v>124.47</v>
      </c>
    </row>
    <row r="290" spans="1:7" ht="30" x14ac:dyDescent="0.25">
      <c r="A290" s="28" t="s">
        <v>878</v>
      </c>
      <c r="B290" s="28" t="s">
        <v>879</v>
      </c>
      <c r="C290" s="29">
        <v>43374</v>
      </c>
      <c r="D290" s="29">
        <v>43738</v>
      </c>
      <c r="E290" s="28" t="s">
        <v>243</v>
      </c>
      <c r="F290" s="28" t="s">
        <v>572</v>
      </c>
      <c r="G290" s="28">
        <v>121.7</v>
      </c>
    </row>
    <row r="291" spans="1:7" ht="30" x14ac:dyDescent="0.25">
      <c r="A291" s="28" t="s">
        <v>1023</v>
      </c>
      <c r="B291" s="28" t="s">
        <v>1024</v>
      </c>
      <c r="C291" s="29">
        <v>43374</v>
      </c>
      <c r="D291" s="29">
        <v>43738</v>
      </c>
      <c r="E291" s="28" t="s">
        <v>253</v>
      </c>
      <c r="F291" s="28" t="s">
        <v>1205</v>
      </c>
      <c r="G291" s="28">
        <v>115.33</v>
      </c>
    </row>
    <row r="292" spans="1:7" ht="30" x14ac:dyDescent="0.25">
      <c r="A292" s="28" t="s">
        <v>1069</v>
      </c>
      <c r="B292" s="28" t="s">
        <v>1070</v>
      </c>
      <c r="C292" s="29">
        <v>43374</v>
      </c>
      <c r="D292" s="29">
        <v>43738</v>
      </c>
      <c r="E292" s="28" t="s">
        <v>227</v>
      </c>
      <c r="F292" s="28" t="s">
        <v>1071</v>
      </c>
      <c r="G292" s="28">
        <v>112.01</v>
      </c>
    </row>
    <row r="293" spans="1:7" ht="30" x14ac:dyDescent="0.25">
      <c r="A293" s="28" t="s">
        <v>1023</v>
      </c>
      <c r="B293" s="28" t="s">
        <v>1024</v>
      </c>
      <c r="C293" s="29">
        <v>43374</v>
      </c>
      <c r="D293" s="29">
        <v>43738</v>
      </c>
      <c r="E293" s="28" t="s">
        <v>206</v>
      </c>
      <c r="F293" s="28" t="s">
        <v>1025</v>
      </c>
      <c r="G293" s="28">
        <v>109.61</v>
      </c>
    </row>
    <row r="294" spans="1:7" x14ac:dyDescent="0.25">
      <c r="A294" s="28" t="s">
        <v>956</v>
      </c>
      <c r="B294" s="28" t="s">
        <v>505</v>
      </c>
      <c r="C294" s="29">
        <v>43374</v>
      </c>
      <c r="D294" s="29">
        <v>43738</v>
      </c>
      <c r="E294" s="28" t="s">
        <v>399</v>
      </c>
      <c r="F294" s="28" t="s">
        <v>506</v>
      </c>
      <c r="G294" s="28">
        <v>109.06</v>
      </c>
    </row>
    <row r="295" spans="1:7" ht="30" x14ac:dyDescent="0.25">
      <c r="A295" s="28" t="s">
        <v>878</v>
      </c>
      <c r="B295" s="28" t="s">
        <v>879</v>
      </c>
      <c r="C295" s="29">
        <v>43374</v>
      </c>
      <c r="D295" s="29">
        <v>43738</v>
      </c>
      <c r="E295" s="28" t="s">
        <v>359</v>
      </c>
      <c r="F295" s="28" t="s">
        <v>571</v>
      </c>
      <c r="G295" s="28">
        <v>102.08</v>
      </c>
    </row>
    <row r="296" spans="1:7" x14ac:dyDescent="0.25">
      <c r="A296" s="28" t="s">
        <v>896</v>
      </c>
      <c r="B296" s="28" t="s">
        <v>897</v>
      </c>
      <c r="C296" s="29">
        <v>43344</v>
      </c>
      <c r="D296" s="29">
        <v>43708</v>
      </c>
      <c r="E296" s="28" t="s">
        <v>386</v>
      </c>
      <c r="F296" s="28" t="s">
        <v>556</v>
      </c>
      <c r="G296" s="28">
        <v>249.69</v>
      </c>
    </row>
    <row r="297" spans="1:7" ht="30" x14ac:dyDescent="0.25">
      <c r="A297" s="28" t="s">
        <v>911</v>
      </c>
      <c r="B297" s="28" t="s">
        <v>912</v>
      </c>
      <c r="C297" s="29">
        <v>43344</v>
      </c>
      <c r="D297" s="29">
        <v>43708</v>
      </c>
      <c r="E297" s="28" t="s">
        <v>389</v>
      </c>
      <c r="F297" s="28" t="s">
        <v>546</v>
      </c>
      <c r="G297" s="28">
        <v>222</v>
      </c>
    </row>
    <row r="298" spans="1:7" x14ac:dyDescent="0.25">
      <c r="A298" s="28" t="s">
        <v>896</v>
      </c>
      <c r="B298" s="28" t="s">
        <v>897</v>
      </c>
      <c r="C298" s="29">
        <v>43344</v>
      </c>
      <c r="D298" s="29">
        <v>43708</v>
      </c>
      <c r="E298" s="28" t="s">
        <v>244</v>
      </c>
      <c r="F298" s="28" t="s">
        <v>561</v>
      </c>
      <c r="G298" s="28">
        <v>220.4</v>
      </c>
    </row>
    <row r="299" spans="1:7" x14ac:dyDescent="0.25">
      <c r="A299" s="28" t="s">
        <v>896</v>
      </c>
      <c r="B299" s="28" t="s">
        <v>897</v>
      </c>
      <c r="C299" s="29">
        <v>43344</v>
      </c>
      <c r="D299" s="29">
        <v>43708</v>
      </c>
      <c r="E299" s="28" t="s">
        <v>202</v>
      </c>
      <c r="F299" s="28" t="s">
        <v>560</v>
      </c>
      <c r="G299" s="28">
        <v>218.99</v>
      </c>
    </row>
    <row r="300" spans="1:7" x14ac:dyDescent="0.25">
      <c r="A300" s="28" t="s">
        <v>896</v>
      </c>
      <c r="B300" s="28" t="s">
        <v>897</v>
      </c>
      <c r="C300" s="29">
        <v>43344</v>
      </c>
      <c r="D300" s="29">
        <v>43708</v>
      </c>
      <c r="E300" s="28" t="s">
        <v>196</v>
      </c>
      <c r="F300" s="28" t="s">
        <v>559</v>
      </c>
      <c r="G300" s="28">
        <v>208.5</v>
      </c>
    </row>
    <row r="301" spans="1:7" x14ac:dyDescent="0.25">
      <c r="A301" s="28" t="s">
        <v>896</v>
      </c>
      <c r="B301" s="28" t="s">
        <v>897</v>
      </c>
      <c r="C301" s="29">
        <v>43344</v>
      </c>
      <c r="D301" s="29">
        <v>43708</v>
      </c>
      <c r="E301" s="28" t="s">
        <v>251</v>
      </c>
      <c r="F301" s="28" t="s">
        <v>558</v>
      </c>
      <c r="G301" s="28">
        <v>204.94</v>
      </c>
    </row>
    <row r="302" spans="1:7" x14ac:dyDescent="0.25">
      <c r="A302" s="28" t="s">
        <v>896</v>
      </c>
      <c r="B302" s="28" t="s">
        <v>897</v>
      </c>
      <c r="C302" s="29">
        <v>43344</v>
      </c>
      <c r="D302" s="29">
        <v>43708</v>
      </c>
      <c r="E302" s="28" t="s">
        <v>201</v>
      </c>
      <c r="F302" s="28" t="s">
        <v>557</v>
      </c>
      <c r="G302" s="28">
        <v>204.71</v>
      </c>
    </row>
    <row r="303" spans="1:7" ht="30" x14ac:dyDescent="0.25">
      <c r="A303" s="28" t="s">
        <v>911</v>
      </c>
      <c r="B303" s="28" t="s">
        <v>912</v>
      </c>
      <c r="C303" s="29">
        <v>43344</v>
      </c>
      <c r="D303" s="29">
        <v>43708</v>
      </c>
      <c r="E303" s="28" t="s">
        <v>245</v>
      </c>
      <c r="F303" s="28" t="s">
        <v>548</v>
      </c>
      <c r="G303" s="28">
        <v>201.51</v>
      </c>
    </row>
    <row r="304" spans="1:7" x14ac:dyDescent="0.25">
      <c r="A304" s="28" t="s">
        <v>896</v>
      </c>
      <c r="B304" s="28" t="s">
        <v>897</v>
      </c>
      <c r="C304" s="29">
        <v>43344</v>
      </c>
      <c r="D304" s="29">
        <v>43708</v>
      </c>
      <c r="E304" s="28" t="s">
        <v>246</v>
      </c>
      <c r="F304" s="28" t="s">
        <v>1253</v>
      </c>
      <c r="G304" s="28">
        <v>165.61</v>
      </c>
    </row>
    <row r="305" spans="1:7" ht="30" x14ac:dyDescent="0.25">
      <c r="A305" s="28" t="s">
        <v>911</v>
      </c>
      <c r="B305" s="28" t="s">
        <v>912</v>
      </c>
      <c r="C305" s="29">
        <v>43344</v>
      </c>
      <c r="D305" s="29">
        <v>43708</v>
      </c>
      <c r="E305" s="28" t="s">
        <v>358</v>
      </c>
      <c r="F305" s="28" t="s">
        <v>547</v>
      </c>
      <c r="G305" s="28">
        <v>114.06</v>
      </c>
    </row>
    <row r="306" spans="1:7" x14ac:dyDescent="0.25">
      <c r="A306" s="28" t="s">
        <v>1026</v>
      </c>
      <c r="B306" s="28" t="s">
        <v>1027</v>
      </c>
      <c r="C306" s="29">
        <v>43313</v>
      </c>
      <c r="D306" s="29">
        <v>43677</v>
      </c>
      <c r="E306" s="28" t="s">
        <v>312</v>
      </c>
      <c r="F306" s="28" t="s">
        <v>1028</v>
      </c>
      <c r="G306" s="28">
        <v>202.99</v>
      </c>
    </row>
    <row r="307" spans="1:7" ht="30" x14ac:dyDescent="0.25">
      <c r="A307" s="28" t="s">
        <v>893</v>
      </c>
      <c r="B307" s="28" t="s">
        <v>894</v>
      </c>
      <c r="C307" s="29">
        <v>43313</v>
      </c>
      <c r="D307" s="29">
        <v>43677</v>
      </c>
      <c r="E307" s="28" t="s">
        <v>367</v>
      </c>
      <c r="F307" s="28" t="s">
        <v>563</v>
      </c>
      <c r="G307" s="28">
        <v>200.63</v>
      </c>
    </row>
    <row r="308" spans="1:7" ht="30" x14ac:dyDescent="0.25">
      <c r="A308" s="28" t="s">
        <v>893</v>
      </c>
      <c r="B308" s="28" t="s">
        <v>894</v>
      </c>
      <c r="C308" s="29">
        <v>43313</v>
      </c>
      <c r="D308" s="29">
        <v>43677</v>
      </c>
      <c r="E308" s="28" t="s">
        <v>368</v>
      </c>
      <c r="F308" s="28" t="s">
        <v>564</v>
      </c>
      <c r="G308" s="28">
        <v>181.35</v>
      </c>
    </row>
    <row r="309" spans="1:7" ht="30" x14ac:dyDescent="0.25">
      <c r="A309" s="28" t="s">
        <v>893</v>
      </c>
      <c r="B309" s="28" t="s">
        <v>894</v>
      </c>
      <c r="C309" s="29">
        <v>43313</v>
      </c>
      <c r="D309" s="29">
        <v>43677</v>
      </c>
      <c r="E309" s="28" t="s">
        <v>369</v>
      </c>
      <c r="F309" s="28" t="s">
        <v>562</v>
      </c>
      <c r="G309" s="28">
        <v>162.02000000000001</v>
      </c>
    </row>
    <row r="310" spans="1:7" ht="30" x14ac:dyDescent="0.25">
      <c r="A310" s="28" t="s">
        <v>1149</v>
      </c>
      <c r="B310" s="28" t="s">
        <v>1150</v>
      </c>
      <c r="C310" s="29">
        <v>43313</v>
      </c>
      <c r="D310" s="29">
        <v>43677</v>
      </c>
      <c r="E310" s="28" t="s">
        <v>360</v>
      </c>
      <c r="F310" s="28" t="s">
        <v>1151</v>
      </c>
      <c r="G310" s="28">
        <v>157.03</v>
      </c>
    </row>
    <row r="311" spans="1:7" x14ac:dyDescent="0.25">
      <c r="A311" s="28" t="s">
        <v>1026</v>
      </c>
      <c r="B311" s="28" t="s">
        <v>1027</v>
      </c>
      <c r="C311" s="29">
        <v>43313</v>
      </c>
      <c r="D311" s="29">
        <v>43677</v>
      </c>
      <c r="E311" s="28" t="s">
        <v>287</v>
      </c>
      <c r="F311" s="28" t="s">
        <v>1206</v>
      </c>
      <c r="G311" s="28">
        <v>155.16</v>
      </c>
    </row>
    <row r="312" spans="1:7" ht="30" x14ac:dyDescent="0.25">
      <c r="A312" s="28" t="s">
        <v>902</v>
      </c>
      <c r="B312" s="28" t="s">
        <v>903</v>
      </c>
      <c r="C312" s="29">
        <v>43344</v>
      </c>
      <c r="D312" s="29">
        <v>43677</v>
      </c>
      <c r="E312" s="28" t="s">
        <v>904</v>
      </c>
      <c r="F312" s="28" t="s">
        <v>550</v>
      </c>
      <c r="G312" s="28">
        <v>150.22</v>
      </c>
    </row>
    <row r="313" spans="1:7" x14ac:dyDescent="0.25">
      <c r="A313" s="28" t="s">
        <v>909</v>
      </c>
      <c r="B313" s="28" t="s">
        <v>910</v>
      </c>
      <c r="C313" s="29">
        <v>43282</v>
      </c>
      <c r="D313" s="29">
        <v>43646</v>
      </c>
      <c r="E313" s="28" t="s">
        <v>221</v>
      </c>
      <c r="F313" s="28" t="s">
        <v>549</v>
      </c>
      <c r="G313" s="28">
        <v>83.65</v>
      </c>
    </row>
    <row r="314" spans="1:7" x14ac:dyDescent="0.25">
      <c r="A314" s="28" t="s">
        <v>909</v>
      </c>
      <c r="B314" s="28" t="s">
        <v>910</v>
      </c>
      <c r="C314" s="29">
        <v>43282</v>
      </c>
      <c r="D314" s="29">
        <v>43646</v>
      </c>
      <c r="E314" s="28" t="s">
        <v>1192</v>
      </c>
      <c r="F314" s="28" t="s">
        <v>1193</v>
      </c>
      <c r="G314" s="28">
        <v>493.68</v>
      </c>
    </row>
    <row r="315" spans="1:7" ht="30" x14ac:dyDescent="0.25">
      <c r="A315" s="28" t="s">
        <v>1110</v>
      </c>
      <c r="B315" s="28" t="s">
        <v>1111</v>
      </c>
      <c r="C315" s="29">
        <v>43282</v>
      </c>
      <c r="D315" s="29">
        <v>43646</v>
      </c>
      <c r="E315" s="28" t="s">
        <v>341</v>
      </c>
      <c r="F315" s="28" t="s">
        <v>1254</v>
      </c>
      <c r="G315" s="28">
        <v>351.63</v>
      </c>
    </row>
    <row r="316" spans="1:7" x14ac:dyDescent="0.25">
      <c r="A316" s="28" t="s">
        <v>1157</v>
      </c>
      <c r="B316" s="28" t="s">
        <v>1158</v>
      </c>
      <c r="C316" s="29">
        <v>43282</v>
      </c>
      <c r="D316" s="29">
        <v>43646</v>
      </c>
      <c r="E316" s="28" t="s">
        <v>1159</v>
      </c>
      <c r="F316" s="28" t="s">
        <v>1160</v>
      </c>
      <c r="G316" s="28">
        <v>328.2</v>
      </c>
    </row>
    <row r="317" spans="1:7" ht="30" x14ac:dyDescent="0.25">
      <c r="A317" s="28" t="s">
        <v>962</v>
      </c>
      <c r="B317" s="28" t="s">
        <v>963</v>
      </c>
      <c r="C317" s="29">
        <v>43282</v>
      </c>
      <c r="D317" s="29">
        <v>43646</v>
      </c>
      <c r="E317" s="28" t="s">
        <v>285</v>
      </c>
      <c r="F317" s="28" t="s">
        <v>504</v>
      </c>
      <c r="G317" s="28">
        <v>301.67</v>
      </c>
    </row>
    <row r="318" spans="1:7" ht="30" x14ac:dyDescent="0.25">
      <c r="A318" s="28" t="s">
        <v>940</v>
      </c>
      <c r="B318" s="28" t="s">
        <v>941</v>
      </c>
      <c r="C318" s="29">
        <v>43282</v>
      </c>
      <c r="D318" s="29">
        <v>43646</v>
      </c>
      <c r="E318" s="28" t="s">
        <v>393</v>
      </c>
      <c r="F318" s="28" t="s">
        <v>525</v>
      </c>
      <c r="G318" s="28">
        <v>283.75</v>
      </c>
    </row>
    <row r="319" spans="1:7" ht="30" x14ac:dyDescent="0.25">
      <c r="A319" s="28" t="s">
        <v>948</v>
      </c>
      <c r="B319" s="28" t="s">
        <v>949</v>
      </c>
      <c r="C319" s="29">
        <v>43282</v>
      </c>
      <c r="D319" s="29">
        <v>43646</v>
      </c>
      <c r="E319" s="28" t="s">
        <v>513</v>
      </c>
      <c r="F319" s="28" t="s">
        <v>514</v>
      </c>
      <c r="G319" s="28">
        <v>278.7</v>
      </c>
    </row>
    <row r="320" spans="1:7" ht="30" x14ac:dyDescent="0.25">
      <c r="A320" s="28" t="s">
        <v>936</v>
      </c>
      <c r="B320" s="28" t="s">
        <v>937</v>
      </c>
      <c r="C320" s="29">
        <v>43282</v>
      </c>
      <c r="D320" s="29">
        <v>43646</v>
      </c>
      <c r="E320" s="28" t="s">
        <v>236</v>
      </c>
      <c r="F320" s="28" t="s">
        <v>533</v>
      </c>
      <c r="G320" s="28">
        <v>274.97000000000003</v>
      </c>
    </row>
    <row r="321" spans="1:7" ht="30" x14ac:dyDescent="0.25">
      <c r="A321" s="28" t="s">
        <v>1110</v>
      </c>
      <c r="B321" s="28" t="s">
        <v>1111</v>
      </c>
      <c r="C321" s="29">
        <v>43282</v>
      </c>
      <c r="D321" s="29">
        <v>43646</v>
      </c>
      <c r="E321" s="28" t="s">
        <v>193</v>
      </c>
      <c r="F321" s="28" t="s">
        <v>1112</v>
      </c>
      <c r="G321" s="28">
        <v>274.5</v>
      </c>
    </row>
    <row r="322" spans="1:7" ht="30" x14ac:dyDescent="0.25">
      <c r="A322" s="28" t="s">
        <v>1038</v>
      </c>
      <c r="B322" s="28" t="s">
        <v>1039</v>
      </c>
      <c r="C322" s="29">
        <v>43282</v>
      </c>
      <c r="D322" s="29">
        <v>43646</v>
      </c>
      <c r="E322" s="28" t="s">
        <v>375</v>
      </c>
      <c r="F322" s="28" t="s">
        <v>1040</v>
      </c>
      <c r="G322" s="28">
        <v>268.07</v>
      </c>
    </row>
    <row r="323" spans="1:7" ht="30" x14ac:dyDescent="0.25">
      <c r="A323" s="28" t="s">
        <v>936</v>
      </c>
      <c r="B323" s="28" t="s">
        <v>937</v>
      </c>
      <c r="C323" s="29">
        <v>43282</v>
      </c>
      <c r="D323" s="29">
        <v>43646</v>
      </c>
      <c r="E323" s="28" t="s">
        <v>530</v>
      </c>
      <c r="F323" s="28" t="s">
        <v>531</v>
      </c>
      <c r="G323" s="28">
        <v>243.66</v>
      </c>
    </row>
    <row r="324" spans="1:7" ht="30" x14ac:dyDescent="0.25">
      <c r="A324" s="28" t="s">
        <v>884</v>
      </c>
      <c r="B324" s="28" t="s">
        <v>568</v>
      </c>
      <c r="C324" s="29">
        <v>43282</v>
      </c>
      <c r="D324" s="29">
        <v>43646</v>
      </c>
      <c r="E324" s="28" t="s">
        <v>256</v>
      </c>
      <c r="F324" s="28" t="s">
        <v>568</v>
      </c>
      <c r="G324" s="28">
        <v>222.17</v>
      </c>
    </row>
    <row r="325" spans="1:7" ht="30" x14ac:dyDescent="0.25">
      <c r="A325" s="28" t="s">
        <v>944</v>
      </c>
      <c r="B325" s="28" t="s">
        <v>945</v>
      </c>
      <c r="C325" s="29">
        <v>43282</v>
      </c>
      <c r="D325" s="29">
        <v>43646</v>
      </c>
      <c r="E325" s="28" t="s">
        <v>263</v>
      </c>
      <c r="F325" s="28" t="s">
        <v>521</v>
      </c>
      <c r="G325" s="28">
        <v>218.52</v>
      </c>
    </row>
    <row r="326" spans="1:7" ht="30" x14ac:dyDescent="0.25">
      <c r="A326" s="28" t="s">
        <v>1110</v>
      </c>
      <c r="B326" s="28" t="s">
        <v>1111</v>
      </c>
      <c r="C326" s="29">
        <v>43282</v>
      </c>
      <c r="D326" s="29">
        <v>43646</v>
      </c>
      <c r="E326" s="28" t="s">
        <v>195</v>
      </c>
      <c r="F326" s="28" t="s">
        <v>1246</v>
      </c>
      <c r="G326" s="28">
        <v>209.68</v>
      </c>
    </row>
    <row r="327" spans="1:7" ht="30" x14ac:dyDescent="0.25">
      <c r="A327" s="28" t="s">
        <v>1125</v>
      </c>
      <c r="B327" s="28" t="s">
        <v>1126</v>
      </c>
      <c r="C327" s="29">
        <v>43282</v>
      </c>
      <c r="D327" s="29">
        <v>43646</v>
      </c>
      <c r="E327" s="28" t="s">
        <v>198</v>
      </c>
      <c r="F327" s="28" t="s">
        <v>1127</v>
      </c>
      <c r="G327" s="28">
        <v>209.1</v>
      </c>
    </row>
    <row r="328" spans="1:7" ht="30" x14ac:dyDescent="0.25">
      <c r="A328" s="28" t="s">
        <v>962</v>
      </c>
      <c r="B328" s="28" t="s">
        <v>963</v>
      </c>
      <c r="C328" s="29">
        <v>43282</v>
      </c>
      <c r="D328" s="29">
        <v>43646</v>
      </c>
      <c r="E328" s="28" t="s">
        <v>270</v>
      </c>
      <c r="F328" s="28" t="s">
        <v>503</v>
      </c>
      <c r="G328" s="28">
        <v>207.92</v>
      </c>
    </row>
    <row r="329" spans="1:7" x14ac:dyDescent="0.25">
      <c r="A329" s="28" t="s">
        <v>927</v>
      </c>
      <c r="B329" s="28" t="s">
        <v>928</v>
      </c>
      <c r="C329" s="29">
        <v>43282</v>
      </c>
      <c r="D329" s="29">
        <v>43646</v>
      </c>
      <c r="E329" s="28" t="s">
        <v>342</v>
      </c>
      <c r="F329" s="28" t="s">
        <v>537</v>
      </c>
      <c r="G329" s="28">
        <v>198.99</v>
      </c>
    </row>
    <row r="330" spans="1:7" ht="30" x14ac:dyDescent="0.25">
      <c r="A330" s="28" t="s">
        <v>1006</v>
      </c>
      <c r="B330" s="28" t="s">
        <v>1007</v>
      </c>
      <c r="C330" s="29">
        <v>43282</v>
      </c>
      <c r="D330" s="29">
        <v>43646</v>
      </c>
      <c r="E330" s="28" t="s">
        <v>303</v>
      </c>
      <c r="F330" s="28" t="s">
        <v>1008</v>
      </c>
      <c r="G330" s="28">
        <v>196.15</v>
      </c>
    </row>
    <row r="331" spans="1:7" ht="30" x14ac:dyDescent="0.25">
      <c r="A331" s="28" t="s">
        <v>871</v>
      </c>
      <c r="B331" s="28" t="s">
        <v>872</v>
      </c>
      <c r="C331" s="29">
        <v>43282</v>
      </c>
      <c r="D331" s="29">
        <v>43646</v>
      </c>
      <c r="E331" s="28" t="s">
        <v>873</v>
      </c>
      <c r="F331" s="28" t="s">
        <v>576</v>
      </c>
      <c r="G331" s="28">
        <v>194.56</v>
      </c>
    </row>
    <row r="332" spans="1:7" ht="30" x14ac:dyDescent="0.25">
      <c r="A332" s="28" t="s">
        <v>1170</v>
      </c>
      <c r="B332" s="28" t="s">
        <v>1171</v>
      </c>
      <c r="C332" s="29">
        <v>43282</v>
      </c>
      <c r="D332" s="29">
        <v>43646</v>
      </c>
      <c r="E332" s="28" t="s">
        <v>318</v>
      </c>
      <c r="F332" s="28" t="s">
        <v>1172</v>
      </c>
      <c r="G332" s="28">
        <v>192.78</v>
      </c>
    </row>
    <row r="333" spans="1:7" ht="30" x14ac:dyDescent="0.25">
      <c r="A333" s="28" t="s">
        <v>940</v>
      </c>
      <c r="B333" s="28" t="s">
        <v>941</v>
      </c>
      <c r="C333" s="29">
        <v>43282</v>
      </c>
      <c r="D333" s="29">
        <v>43646</v>
      </c>
      <c r="E333" s="28" t="s">
        <v>406</v>
      </c>
      <c r="F333" s="28" t="s">
        <v>524</v>
      </c>
      <c r="G333" s="28">
        <v>191.3</v>
      </c>
    </row>
    <row r="334" spans="1:7" ht="30" x14ac:dyDescent="0.25">
      <c r="A334" s="28" t="s">
        <v>898</v>
      </c>
      <c r="B334" s="28" t="s">
        <v>899</v>
      </c>
      <c r="C334" s="29">
        <v>43282</v>
      </c>
      <c r="D334" s="29">
        <v>43646</v>
      </c>
      <c r="E334" s="28" t="s">
        <v>200</v>
      </c>
      <c r="F334" s="28" t="s">
        <v>555</v>
      </c>
      <c r="G334" s="28">
        <v>188.14</v>
      </c>
    </row>
    <row r="335" spans="1:7" x14ac:dyDescent="0.25">
      <c r="A335" s="28" t="s">
        <v>964</v>
      </c>
      <c r="B335" s="28" t="s">
        <v>965</v>
      </c>
      <c r="C335" s="29">
        <v>43282</v>
      </c>
      <c r="D335" s="29">
        <v>43646</v>
      </c>
      <c r="E335" s="28" t="s">
        <v>240</v>
      </c>
      <c r="F335" s="28" t="s">
        <v>501</v>
      </c>
      <c r="G335" s="28">
        <v>186.39</v>
      </c>
    </row>
    <row r="336" spans="1:7" ht="30" x14ac:dyDescent="0.25">
      <c r="A336" s="28" t="s">
        <v>1125</v>
      </c>
      <c r="B336" s="28" t="s">
        <v>1126</v>
      </c>
      <c r="C336" s="29">
        <v>43282</v>
      </c>
      <c r="D336" s="29">
        <v>43646</v>
      </c>
      <c r="E336" s="28" t="s">
        <v>197</v>
      </c>
      <c r="F336" s="28" t="s">
        <v>1240</v>
      </c>
      <c r="G336" s="28">
        <v>184.38</v>
      </c>
    </row>
    <row r="337" spans="1:7" ht="30" x14ac:dyDescent="0.25">
      <c r="A337" s="28" t="s">
        <v>1125</v>
      </c>
      <c r="B337" s="28" t="s">
        <v>1126</v>
      </c>
      <c r="C337" s="29">
        <v>43282</v>
      </c>
      <c r="D337" s="29">
        <v>43646</v>
      </c>
      <c r="E337" s="28" t="s">
        <v>194</v>
      </c>
      <c r="F337" s="28" t="s">
        <v>1127</v>
      </c>
      <c r="G337" s="28">
        <v>182.12</v>
      </c>
    </row>
    <row r="338" spans="1:7" ht="30" x14ac:dyDescent="0.25">
      <c r="A338" s="28" t="s">
        <v>1173</v>
      </c>
      <c r="B338" s="28" t="s">
        <v>1174</v>
      </c>
      <c r="C338" s="29">
        <v>43282</v>
      </c>
      <c r="D338" s="29">
        <v>43646</v>
      </c>
      <c r="E338" s="28" t="s">
        <v>1223</v>
      </c>
      <c r="F338" s="28" t="s">
        <v>1224</v>
      </c>
      <c r="G338" s="28">
        <v>179.92</v>
      </c>
    </row>
    <row r="339" spans="1:7" ht="30" x14ac:dyDescent="0.25">
      <c r="A339" s="28" t="s">
        <v>1125</v>
      </c>
      <c r="B339" s="28" t="s">
        <v>1126</v>
      </c>
      <c r="C339" s="29">
        <v>43282</v>
      </c>
      <c r="D339" s="29">
        <v>43646</v>
      </c>
      <c r="E339" s="28" t="s">
        <v>204</v>
      </c>
      <c r="F339" s="28" t="s">
        <v>1127</v>
      </c>
      <c r="G339" s="28">
        <v>177.75</v>
      </c>
    </row>
    <row r="340" spans="1:7" ht="30" x14ac:dyDescent="0.25">
      <c r="A340" s="28" t="s">
        <v>898</v>
      </c>
      <c r="B340" s="28" t="s">
        <v>899</v>
      </c>
      <c r="C340" s="29">
        <v>43282</v>
      </c>
      <c r="D340" s="29">
        <v>43646</v>
      </c>
      <c r="E340" s="28" t="s">
        <v>384</v>
      </c>
      <c r="F340" s="28" t="s">
        <v>554</v>
      </c>
      <c r="G340" s="28">
        <v>172.65</v>
      </c>
    </row>
    <row r="341" spans="1:7" ht="30" x14ac:dyDescent="0.25">
      <c r="A341" s="28" t="s">
        <v>962</v>
      </c>
      <c r="B341" s="28" t="s">
        <v>963</v>
      </c>
      <c r="C341" s="29">
        <v>43282</v>
      </c>
      <c r="D341" s="29">
        <v>43646</v>
      </c>
      <c r="E341" s="28" t="s">
        <v>207</v>
      </c>
      <c r="F341" s="28" t="s">
        <v>502</v>
      </c>
      <c r="G341" s="28">
        <v>172.22</v>
      </c>
    </row>
    <row r="342" spans="1:7" ht="30" x14ac:dyDescent="0.25">
      <c r="A342" s="28" t="s">
        <v>1173</v>
      </c>
      <c r="B342" s="28" t="s">
        <v>1174</v>
      </c>
      <c r="C342" s="29">
        <v>43282</v>
      </c>
      <c r="D342" s="29">
        <v>43646</v>
      </c>
      <c r="E342" s="28" t="s">
        <v>255</v>
      </c>
      <c r="F342" s="28" t="s">
        <v>1175</v>
      </c>
      <c r="G342" s="28">
        <v>167.64</v>
      </c>
    </row>
    <row r="343" spans="1:7" ht="30" x14ac:dyDescent="0.25">
      <c r="A343" s="28" t="s">
        <v>1167</v>
      </c>
      <c r="B343" s="28" t="s">
        <v>1168</v>
      </c>
      <c r="C343" s="29">
        <v>43282</v>
      </c>
      <c r="D343" s="29">
        <v>43646</v>
      </c>
      <c r="E343" s="28" t="s">
        <v>205</v>
      </c>
      <c r="F343" s="28" t="s">
        <v>1169</v>
      </c>
      <c r="G343" s="28">
        <v>160.03</v>
      </c>
    </row>
    <row r="344" spans="1:7" ht="30" x14ac:dyDescent="0.25">
      <c r="A344" s="28" t="s">
        <v>1110</v>
      </c>
      <c r="B344" s="28" t="s">
        <v>1111</v>
      </c>
      <c r="C344" s="29">
        <v>43282</v>
      </c>
      <c r="D344" s="29">
        <v>43646</v>
      </c>
      <c r="E344" s="28" t="s">
        <v>199</v>
      </c>
      <c r="F344" s="28" t="s">
        <v>1217</v>
      </c>
      <c r="G344" s="28">
        <v>159.29</v>
      </c>
    </row>
    <row r="345" spans="1:7" ht="30" x14ac:dyDescent="0.25">
      <c r="A345" s="28" t="s">
        <v>948</v>
      </c>
      <c r="B345" s="28" t="s">
        <v>949</v>
      </c>
      <c r="C345" s="29">
        <v>43282</v>
      </c>
      <c r="D345" s="29">
        <v>43646</v>
      </c>
      <c r="E345" s="28" t="s">
        <v>213</v>
      </c>
      <c r="F345" s="28" t="s">
        <v>515</v>
      </c>
      <c r="G345" s="28">
        <v>153.18</v>
      </c>
    </row>
    <row r="346" spans="1:7" ht="30" x14ac:dyDescent="0.25">
      <c r="A346" s="28" t="s">
        <v>1167</v>
      </c>
      <c r="B346" s="28" t="s">
        <v>1168</v>
      </c>
      <c r="C346" s="29">
        <v>43282</v>
      </c>
      <c r="D346" s="29">
        <v>43646</v>
      </c>
      <c r="E346" s="28" t="s">
        <v>228</v>
      </c>
      <c r="F346" s="28" t="s">
        <v>1222</v>
      </c>
      <c r="G346" s="28">
        <v>114.85</v>
      </c>
    </row>
    <row r="347" spans="1:7" x14ac:dyDescent="0.25">
      <c r="A347" s="28" t="s">
        <v>909</v>
      </c>
      <c r="B347" s="28" t="s">
        <v>910</v>
      </c>
      <c r="C347" s="29">
        <v>43282</v>
      </c>
      <c r="D347" s="29">
        <v>43646</v>
      </c>
      <c r="E347" s="28" t="s">
        <v>1227</v>
      </c>
      <c r="F347" s="28" t="s">
        <v>1228</v>
      </c>
      <c r="G347" s="28">
        <v>113.46</v>
      </c>
    </row>
    <row r="348" spans="1:7" ht="30" x14ac:dyDescent="0.25">
      <c r="A348" s="28" t="s">
        <v>891</v>
      </c>
      <c r="B348" s="28" t="s">
        <v>892</v>
      </c>
      <c r="C348" s="29">
        <v>43282</v>
      </c>
      <c r="D348" s="29">
        <v>43646</v>
      </c>
      <c r="E348" s="28" t="s">
        <v>273</v>
      </c>
      <c r="F348" s="28" t="s">
        <v>565</v>
      </c>
      <c r="G348" s="28">
        <v>105.77</v>
      </c>
    </row>
    <row r="349" spans="1:7" ht="30" x14ac:dyDescent="0.25">
      <c r="A349" s="28" t="s">
        <v>936</v>
      </c>
      <c r="B349" s="28" t="s">
        <v>937</v>
      </c>
      <c r="C349" s="29">
        <v>43282</v>
      </c>
      <c r="D349" s="29">
        <v>43646</v>
      </c>
      <c r="E349" s="28" t="s">
        <v>1229</v>
      </c>
      <c r="F349" s="28" t="s">
        <v>532</v>
      </c>
      <c r="G349" s="28">
        <v>101.96</v>
      </c>
    </row>
    <row r="350" spans="1:7" x14ac:dyDescent="0.25">
      <c r="A350" s="28" t="s">
        <v>1035</v>
      </c>
      <c r="B350" s="28" t="s">
        <v>1036</v>
      </c>
      <c r="C350" s="29">
        <v>43252</v>
      </c>
      <c r="D350" s="29">
        <v>43616</v>
      </c>
      <c r="E350" s="28" t="s">
        <v>300</v>
      </c>
      <c r="F350" s="28" t="s">
        <v>1037</v>
      </c>
      <c r="G350" s="28">
        <v>205.65</v>
      </c>
    </row>
    <row r="351" spans="1:7" ht="30" x14ac:dyDescent="0.25">
      <c r="A351" s="28" t="s">
        <v>1152</v>
      </c>
      <c r="B351" s="28" t="s">
        <v>1153</v>
      </c>
      <c r="C351" s="29">
        <v>43252</v>
      </c>
      <c r="D351" s="29">
        <v>43616</v>
      </c>
      <c r="E351" s="28" t="s">
        <v>247</v>
      </c>
      <c r="F351" s="28" t="s">
        <v>1154</v>
      </c>
      <c r="G351" s="28">
        <v>193.78</v>
      </c>
    </row>
    <row r="352" spans="1:7" ht="30" x14ac:dyDescent="0.25">
      <c r="A352" s="28" t="s">
        <v>900</v>
      </c>
      <c r="B352" s="28" t="s">
        <v>901</v>
      </c>
      <c r="C352" s="29">
        <v>43252</v>
      </c>
      <c r="D352" s="29">
        <v>43616</v>
      </c>
      <c r="E352" s="28" t="s">
        <v>334</v>
      </c>
      <c r="F352" s="28" t="s">
        <v>553</v>
      </c>
      <c r="G352" s="28">
        <v>187.56</v>
      </c>
    </row>
    <row r="353" spans="1:7" ht="30" x14ac:dyDescent="0.25">
      <c r="A353" s="28" t="s">
        <v>900</v>
      </c>
      <c r="B353" s="28" t="s">
        <v>901</v>
      </c>
      <c r="C353" s="29">
        <v>43252</v>
      </c>
      <c r="D353" s="29">
        <v>43616</v>
      </c>
      <c r="E353" s="28" t="s">
        <v>211</v>
      </c>
      <c r="F353" s="28" t="s">
        <v>551</v>
      </c>
      <c r="G353" s="28">
        <v>179.41</v>
      </c>
    </row>
    <row r="354" spans="1:7" ht="30" x14ac:dyDescent="0.25">
      <c r="A354" s="28" t="s">
        <v>900</v>
      </c>
      <c r="B354" s="28" t="s">
        <v>901</v>
      </c>
      <c r="C354" s="29">
        <v>43252</v>
      </c>
      <c r="D354" s="29">
        <v>43616</v>
      </c>
      <c r="E354" s="28" t="s">
        <v>226</v>
      </c>
      <c r="F354" s="28" t="s">
        <v>552</v>
      </c>
      <c r="G354" s="28">
        <v>167.71</v>
      </c>
    </row>
    <row r="355" spans="1:7" ht="30" x14ac:dyDescent="0.25">
      <c r="A355" s="28" t="s">
        <v>1152</v>
      </c>
      <c r="B355" s="28" t="s">
        <v>1153</v>
      </c>
      <c r="C355" s="29">
        <v>43252</v>
      </c>
      <c r="D355" s="29">
        <v>43616</v>
      </c>
      <c r="E355" s="28" t="s">
        <v>365</v>
      </c>
      <c r="F355" s="28" t="s">
        <v>1249</v>
      </c>
      <c r="G355" s="28">
        <v>156.69</v>
      </c>
    </row>
    <row r="356" spans="1:7" ht="30" x14ac:dyDescent="0.25">
      <c r="A356" s="28" t="s">
        <v>1152</v>
      </c>
      <c r="B356" s="28" t="s">
        <v>1153</v>
      </c>
      <c r="C356" s="29">
        <v>43252</v>
      </c>
      <c r="D356" s="29">
        <v>43616</v>
      </c>
      <c r="E356" s="28" t="s">
        <v>229</v>
      </c>
      <c r="F356" s="28" t="s">
        <v>1242</v>
      </c>
      <c r="G356" s="28">
        <v>114.13</v>
      </c>
    </row>
    <row r="357" spans="1:7" x14ac:dyDescent="0.25">
      <c r="A357" s="28" t="s">
        <v>1032</v>
      </c>
      <c r="B357" s="28" t="s">
        <v>1033</v>
      </c>
      <c r="C357" s="29">
        <v>43221</v>
      </c>
      <c r="D357" s="29">
        <v>43585</v>
      </c>
      <c r="E357" s="28" t="s">
        <v>269</v>
      </c>
      <c r="F357" s="28" t="s">
        <v>1034</v>
      </c>
      <c r="G357" s="28">
        <v>243.74</v>
      </c>
    </row>
    <row r="358" spans="1:7" ht="30" x14ac:dyDescent="0.25">
      <c r="A358" s="28" t="s">
        <v>915</v>
      </c>
      <c r="B358" s="28" t="s">
        <v>916</v>
      </c>
      <c r="C358" s="29">
        <v>43221</v>
      </c>
      <c r="D358" s="29">
        <v>43585</v>
      </c>
      <c r="E358" s="28" t="s">
        <v>382</v>
      </c>
      <c r="F358" s="28" t="s">
        <v>544</v>
      </c>
      <c r="G358" s="28">
        <v>164.58</v>
      </c>
    </row>
    <row r="359" spans="1:7" ht="30" x14ac:dyDescent="0.25">
      <c r="A359" s="28" t="s">
        <v>915</v>
      </c>
      <c r="B359" s="28" t="s">
        <v>916</v>
      </c>
      <c r="C359" s="29">
        <v>43221</v>
      </c>
      <c r="D359" s="29">
        <v>43585</v>
      </c>
      <c r="E359" s="28" t="s">
        <v>374</v>
      </c>
      <c r="F359" s="28" t="s">
        <v>543</v>
      </c>
      <c r="G359" s="28">
        <v>117.43</v>
      </c>
    </row>
    <row r="360" spans="1:7" ht="30" x14ac:dyDescent="0.25">
      <c r="A360" s="28" t="s">
        <v>954</v>
      </c>
      <c r="B360" s="28" t="s">
        <v>955</v>
      </c>
      <c r="C360" s="29">
        <v>43191</v>
      </c>
      <c r="D360" s="29">
        <v>43555</v>
      </c>
      <c r="E360" s="28" t="s">
        <v>414</v>
      </c>
      <c r="F360" s="28" t="s">
        <v>507</v>
      </c>
      <c r="G360" s="28">
        <v>432.33</v>
      </c>
    </row>
    <row r="361" spans="1:7" x14ac:dyDescent="0.25">
      <c r="A361" s="28" t="s">
        <v>1044</v>
      </c>
      <c r="B361" s="28" t="s">
        <v>1045</v>
      </c>
      <c r="C361" s="29">
        <v>43191</v>
      </c>
      <c r="D361" s="29">
        <v>43555</v>
      </c>
      <c r="E361" s="28" t="s">
        <v>208</v>
      </c>
      <c r="F361" s="28" t="s">
        <v>1046</v>
      </c>
      <c r="G361" s="28">
        <v>335.71</v>
      </c>
    </row>
    <row r="362" spans="1:7" x14ac:dyDescent="0.25">
      <c r="A362" s="28" t="s">
        <v>932</v>
      </c>
      <c r="B362" s="28" t="s">
        <v>933</v>
      </c>
      <c r="C362" s="29">
        <v>43191</v>
      </c>
      <c r="D362" s="29">
        <v>43555</v>
      </c>
      <c r="E362" s="28" t="s">
        <v>280</v>
      </c>
      <c r="F362" s="28" t="s">
        <v>535</v>
      </c>
      <c r="G362" s="28">
        <v>256.33</v>
      </c>
    </row>
    <row r="363" spans="1:7" ht="30" x14ac:dyDescent="0.25">
      <c r="A363" s="28" t="s">
        <v>954</v>
      </c>
      <c r="B363" s="28" t="s">
        <v>955</v>
      </c>
      <c r="C363" s="29">
        <v>43191</v>
      </c>
      <c r="D363" s="29">
        <v>43555</v>
      </c>
      <c r="E363" s="28" t="s">
        <v>233</v>
      </c>
      <c r="F363" s="28" t="s">
        <v>509</v>
      </c>
      <c r="G363" s="28">
        <v>225.25</v>
      </c>
    </row>
    <row r="364" spans="1:7" x14ac:dyDescent="0.25">
      <c r="A364" s="28" t="s">
        <v>867</v>
      </c>
      <c r="B364" s="28" t="s">
        <v>868</v>
      </c>
      <c r="C364" s="29">
        <v>43191</v>
      </c>
      <c r="D364" s="29">
        <v>43555</v>
      </c>
      <c r="E364" s="28" t="s">
        <v>252</v>
      </c>
      <c r="F364" s="28" t="s">
        <v>578</v>
      </c>
      <c r="G364" s="28">
        <v>210.3</v>
      </c>
    </row>
    <row r="365" spans="1:7" ht="30" x14ac:dyDescent="0.25">
      <c r="A365" s="28" t="s">
        <v>1072</v>
      </c>
      <c r="B365" s="28" t="s">
        <v>1073</v>
      </c>
      <c r="C365" s="29">
        <v>43191</v>
      </c>
      <c r="D365" s="29">
        <v>43555</v>
      </c>
      <c r="E365" s="28" t="s">
        <v>288</v>
      </c>
      <c r="F365" s="28" t="s">
        <v>1074</v>
      </c>
      <c r="G365" s="28">
        <v>203.33</v>
      </c>
    </row>
    <row r="366" spans="1:7" ht="30" x14ac:dyDescent="0.25">
      <c r="A366" s="28" t="s">
        <v>954</v>
      </c>
      <c r="B366" s="28" t="s">
        <v>955</v>
      </c>
      <c r="C366" s="29">
        <v>43191</v>
      </c>
      <c r="D366" s="29">
        <v>43555</v>
      </c>
      <c r="E366" s="28" t="s">
        <v>392</v>
      </c>
      <c r="F366" s="28" t="s">
        <v>508</v>
      </c>
      <c r="G366" s="28">
        <v>199.87</v>
      </c>
    </row>
    <row r="367" spans="1:7" ht="30" x14ac:dyDescent="0.25">
      <c r="A367" s="28" t="s">
        <v>923</v>
      </c>
      <c r="B367" s="28" t="s">
        <v>924</v>
      </c>
      <c r="C367" s="29">
        <v>43191</v>
      </c>
      <c r="D367" s="29">
        <v>43555</v>
      </c>
      <c r="E367" s="28" t="s">
        <v>429</v>
      </c>
      <c r="F367" s="28" t="s">
        <v>540</v>
      </c>
      <c r="G367" s="28">
        <v>177.88</v>
      </c>
    </row>
    <row r="368" spans="1:7" ht="30" x14ac:dyDescent="0.25">
      <c r="A368" s="28" t="s">
        <v>923</v>
      </c>
      <c r="B368" s="28" t="s">
        <v>924</v>
      </c>
      <c r="C368" s="29">
        <v>43191</v>
      </c>
      <c r="D368" s="29">
        <v>43555</v>
      </c>
      <c r="E368" s="28" t="s">
        <v>385</v>
      </c>
      <c r="F368" s="28" t="s">
        <v>541</v>
      </c>
      <c r="G368" s="28">
        <v>175.3</v>
      </c>
    </row>
    <row r="369" spans="1:7" x14ac:dyDescent="0.25">
      <c r="A369" s="28" t="s">
        <v>957</v>
      </c>
      <c r="B369" s="28" t="s">
        <v>958</v>
      </c>
      <c r="C369" s="29">
        <v>43374</v>
      </c>
      <c r="D369" s="29">
        <v>43524</v>
      </c>
      <c r="E369" s="28" t="s">
        <v>316</v>
      </c>
      <c r="F369" s="28" t="s">
        <v>494</v>
      </c>
      <c r="G369" s="28">
        <v>173.94</v>
      </c>
    </row>
    <row r="370" spans="1:7" x14ac:dyDescent="0.25">
      <c r="A370" s="28" t="s">
        <v>957</v>
      </c>
      <c r="B370" s="28" t="s">
        <v>958</v>
      </c>
      <c r="C370" s="29">
        <v>43374</v>
      </c>
      <c r="D370" s="29">
        <v>43524</v>
      </c>
      <c r="E370" s="28" t="s">
        <v>332</v>
      </c>
      <c r="F370" s="28" t="s">
        <v>493</v>
      </c>
      <c r="G370" s="28">
        <v>172.04</v>
      </c>
    </row>
    <row r="371" spans="1:7" ht="30" x14ac:dyDescent="0.25">
      <c r="A371" s="28" t="s">
        <v>1085</v>
      </c>
      <c r="B371" s="28" t="s">
        <v>1086</v>
      </c>
      <c r="C371" s="29">
        <v>43160</v>
      </c>
      <c r="D371" s="29">
        <v>43524</v>
      </c>
      <c r="E371" s="28" t="s">
        <v>254</v>
      </c>
      <c r="F371" s="28" t="s">
        <v>1087</v>
      </c>
      <c r="G371" s="28">
        <v>166.53</v>
      </c>
    </row>
    <row r="372" spans="1:7" ht="30" x14ac:dyDescent="0.25">
      <c r="A372" s="28" t="s">
        <v>1085</v>
      </c>
      <c r="B372" s="28" t="s">
        <v>1086</v>
      </c>
      <c r="C372" s="29">
        <v>43160</v>
      </c>
      <c r="D372" s="29">
        <v>43524</v>
      </c>
      <c r="E372" s="28" t="s">
        <v>272</v>
      </c>
      <c r="F372" s="28" t="s">
        <v>1212</v>
      </c>
      <c r="G372" s="28">
        <v>158.86000000000001</v>
      </c>
    </row>
    <row r="373" spans="1:7" x14ac:dyDescent="0.25">
      <c r="A373" s="28" t="s">
        <v>1189</v>
      </c>
      <c r="B373" s="28" t="s">
        <v>1184</v>
      </c>
      <c r="C373" s="29">
        <v>43405</v>
      </c>
      <c r="D373" s="29">
        <v>43496</v>
      </c>
      <c r="E373" s="28" t="s">
        <v>428</v>
      </c>
      <c r="F373" s="28" t="s">
        <v>1185</v>
      </c>
      <c r="G373" s="28">
        <v>246.3</v>
      </c>
    </row>
    <row r="374" spans="1:7" ht="30" x14ac:dyDescent="0.25">
      <c r="A374" s="28" t="s">
        <v>1176</v>
      </c>
      <c r="B374" s="28" t="s">
        <v>1177</v>
      </c>
      <c r="C374" s="29">
        <v>43101</v>
      </c>
      <c r="D374" s="29">
        <v>43465</v>
      </c>
      <c r="E374" s="28" t="s">
        <v>1250</v>
      </c>
      <c r="F374" s="28" t="s">
        <v>1251</v>
      </c>
      <c r="G374" s="28">
        <v>671.58</v>
      </c>
    </row>
    <row r="375" spans="1:7" ht="30" x14ac:dyDescent="0.25">
      <c r="A375" s="28" t="s">
        <v>925</v>
      </c>
      <c r="B375" s="28" t="s">
        <v>926</v>
      </c>
      <c r="C375" s="29">
        <v>43101</v>
      </c>
      <c r="D375" s="29">
        <v>43465</v>
      </c>
      <c r="E375" s="28" t="s">
        <v>417</v>
      </c>
      <c r="F375" s="28" t="s">
        <v>539</v>
      </c>
      <c r="G375" s="28">
        <v>340.25</v>
      </c>
    </row>
    <row r="376" spans="1:7" ht="30" x14ac:dyDescent="0.25">
      <c r="A376" s="28" t="s">
        <v>976</v>
      </c>
      <c r="B376" s="28" t="s">
        <v>977</v>
      </c>
      <c r="C376" s="29">
        <v>43101</v>
      </c>
      <c r="D376" s="29">
        <v>43465</v>
      </c>
      <c r="E376" s="28" t="s">
        <v>289</v>
      </c>
      <c r="F376" s="28" t="s">
        <v>978</v>
      </c>
      <c r="G376" s="28">
        <v>328.92</v>
      </c>
    </row>
    <row r="377" spans="1:7" ht="30" x14ac:dyDescent="0.25">
      <c r="A377" s="28" t="s">
        <v>1014</v>
      </c>
      <c r="B377" s="28" t="s">
        <v>1015</v>
      </c>
      <c r="C377" s="29">
        <v>43101</v>
      </c>
      <c r="D377" s="29">
        <v>43465</v>
      </c>
      <c r="E377" s="28" t="s">
        <v>248</v>
      </c>
      <c r="F377" s="28" t="s">
        <v>1016</v>
      </c>
      <c r="G377" s="28">
        <v>318.29000000000002</v>
      </c>
    </row>
    <row r="378" spans="1:7" x14ac:dyDescent="0.25">
      <c r="A378" s="28" t="s">
        <v>1143</v>
      </c>
      <c r="B378" s="28" t="s">
        <v>1144</v>
      </c>
      <c r="C378" s="29">
        <v>43101</v>
      </c>
      <c r="D378" s="29">
        <v>43465</v>
      </c>
      <c r="E378" s="28" t="s">
        <v>328</v>
      </c>
      <c r="F378" s="28" t="s">
        <v>1145</v>
      </c>
      <c r="G378" s="28">
        <v>282.22000000000003</v>
      </c>
    </row>
    <row r="379" spans="1:7" ht="30" x14ac:dyDescent="0.25">
      <c r="A379" s="28" t="s">
        <v>1164</v>
      </c>
      <c r="B379" s="28" t="s">
        <v>1165</v>
      </c>
      <c r="C379" s="29">
        <v>43101</v>
      </c>
      <c r="D379" s="29">
        <v>43465</v>
      </c>
      <c r="E379" s="28" t="s">
        <v>324</v>
      </c>
      <c r="F379" s="28" t="s">
        <v>1166</v>
      </c>
      <c r="G379" s="28">
        <v>280.51</v>
      </c>
    </row>
    <row r="380" spans="1:7" ht="30" x14ac:dyDescent="0.25">
      <c r="A380" s="28" t="s">
        <v>1176</v>
      </c>
      <c r="B380" s="28" t="s">
        <v>1177</v>
      </c>
      <c r="C380" s="29">
        <v>43101</v>
      </c>
      <c r="D380" s="29">
        <v>43465</v>
      </c>
      <c r="E380" s="28" t="s">
        <v>311</v>
      </c>
      <c r="F380" s="28" t="s">
        <v>1178</v>
      </c>
      <c r="G380" s="28">
        <v>269.20999999999998</v>
      </c>
    </row>
    <row r="381" spans="1:7" ht="30" x14ac:dyDescent="0.25">
      <c r="A381" s="28" t="s">
        <v>1104</v>
      </c>
      <c r="B381" s="28" t="s">
        <v>1105</v>
      </c>
      <c r="C381" s="29">
        <v>43101</v>
      </c>
      <c r="D381" s="29">
        <v>43465</v>
      </c>
      <c r="E381" s="28" t="s">
        <v>594</v>
      </c>
      <c r="F381" s="28" t="s">
        <v>1106</v>
      </c>
      <c r="G381" s="28">
        <v>255.48</v>
      </c>
    </row>
    <row r="382" spans="1:7" ht="30" x14ac:dyDescent="0.25">
      <c r="A382" s="28" t="s">
        <v>1000</v>
      </c>
      <c r="B382" s="28" t="s">
        <v>1001</v>
      </c>
      <c r="C382" s="29">
        <v>43101</v>
      </c>
      <c r="D382" s="29">
        <v>43465</v>
      </c>
      <c r="E382" s="28" t="s">
        <v>217</v>
      </c>
      <c r="F382" s="28" t="s">
        <v>1002</v>
      </c>
      <c r="G382" s="28">
        <v>237.91</v>
      </c>
    </row>
    <row r="383" spans="1:7" x14ac:dyDescent="0.25">
      <c r="A383" s="28" t="s">
        <v>985</v>
      </c>
      <c r="B383" s="28" t="s">
        <v>986</v>
      </c>
      <c r="C383" s="29">
        <v>43101</v>
      </c>
      <c r="D383" s="29">
        <v>43465</v>
      </c>
      <c r="E383" s="28" t="s">
        <v>301</v>
      </c>
      <c r="F383" s="28" t="s">
        <v>987</v>
      </c>
      <c r="G383" s="28">
        <v>225.87</v>
      </c>
    </row>
    <row r="384" spans="1:7" ht="30" x14ac:dyDescent="0.25">
      <c r="A384" s="28" t="s">
        <v>1047</v>
      </c>
      <c r="B384" s="28" t="s">
        <v>1048</v>
      </c>
      <c r="C384" s="29">
        <v>43101</v>
      </c>
      <c r="D384" s="29">
        <v>43465</v>
      </c>
      <c r="E384" s="28" t="s">
        <v>320</v>
      </c>
      <c r="F384" s="28" t="s">
        <v>1049</v>
      </c>
      <c r="G384" s="28">
        <v>213.52</v>
      </c>
    </row>
    <row r="385" spans="1:7" x14ac:dyDescent="0.25">
      <c r="A385" s="28" t="s">
        <v>997</v>
      </c>
      <c r="B385" s="28" t="s">
        <v>998</v>
      </c>
      <c r="C385" s="29">
        <v>43101</v>
      </c>
      <c r="D385" s="29">
        <v>43465</v>
      </c>
      <c r="E385" s="28" t="s">
        <v>396</v>
      </c>
      <c r="F385" s="28" t="s">
        <v>999</v>
      </c>
      <c r="G385" s="28">
        <v>213.36</v>
      </c>
    </row>
    <row r="386" spans="1:7" x14ac:dyDescent="0.25">
      <c r="A386" s="28" t="s">
        <v>1140</v>
      </c>
      <c r="B386" s="28" t="s">
        <v>1141</v>
      </c>
      <c r="C386" s="29">
        <v>43101</v>
      </c>
      <c r="D386" s="29">
        <v>43465</v>
      </c>
      <c r="E386" s="28" t="s">
        <v>264</v>
      </c>
      <c r="F386" s="28" t="s">
        <v>1142</v>
      </c>
      <c r="G386" s="28">
        <v>211</v>
      </c>
    </row>
    <row r="387" spans="1:7" ht="30" x14ac:dyDescent="0.25">
      <c r="A387" s="28" t="s">
        <v>1009</v>
      </c>
      <c r="B387" s="28" t="s">
        <v>1010</v>
      </c>
      <c r="C387" s="29">
        <v>43101</v>
      </c>
      <c r="D387" s="29">
        <v>43465</v>
      </c>
      <c r="E387" s="28" t="s">
        <v>585</v>
      </c>
      <c r="F387" s="28" t="s">
        <v>686</v>
      </c>
      <c r="G387" s="28">
        <v>209.38</v>
      </c>
    </row>
    <row r="388" spans="1:7" ht="30" x14ac:dyDescent="0.25">
      <c r="A388" s="28" t="s">
        <v>1176</v>
      </c>
      <c r="B388" s="28" t="s">
        <v>1177</v>
      </c>
      <c r="C388" s="29">
        <v>43101</v>
      </c>
      <c r="D388" s="29">
        <v>43465</v>
      </c>
      <c r="E388" s="28" t="s">
        <v>284</v>
      </c>
      <c r="F388" s="28" t="s">
        <v>1243</v>
      </c>
      <c r="G388" s="28">
        <v>208.37</v>
      </c>
    </row>
    <row r="389" spans="1:7" ht="30" x14ac:dyDescent="0.25">
      <c r="A389" s="28" t="s">
        <v>925</v>
      </c>
      <c r="B389" s="28" t="s">
        <v>926</v>
      </c>
      <c r="C389" s="29">
        <v>43101</v>
      </c>
      <c r="D389" s="29">
        <v>43465</v>
      </c>
      <c r="E389" s="28" t="s">
        <v>419</v>
      </c>
      <c r="F389" s="28" t="s">
        <v>538</v>
      </c>
      <c r="G389" s="28">
        <v>203.93</v>
      </c>
    </row>
    <row r="390" spans="1:7" ht="30" x14ac:dyDescent="0.25">
      <c r="A390" s="28" t="s">
        <v>1091</v>
      </c>
      <c r="B390" s="28" t="s">
        <v>1092</v>
      </c>
      <c r="C390" s="29">
        <v>43101</v>
      </c>
      <c r="D390" s="29">
        <v>43465</v>
      </c>
      <c r="E390" s="28" t="s">
        <v>336</v>
      </c>
      <c r="F390" s="28" t="s">
        <v>1093</v>
      </c>
      <c r="G390" s="28">
        <v>188.66</v>
      </c>
    </row>
    <row r="391" spans="1:7" x14ac:dyDescent="0.25">
      <c r="A391" s="28" t="s">
        <v>997</v>
      </c>
      <c r="B391" s="28" t="s">
        <v>998</v>
      </c>
      <c r="C391" s="29">
        <v>43101</v>
      </c>
      <c r="D391" s="29">
        <v>43465</v>
      </c>
      <c r="E391" s="28" t="s">
        <v>390</v>
      </c>
      <c r="F391" s="28" t="s">
        <v>1202</v>
      </c>
      <c r="G391" s="28">
        <v>184.72</v>
      </c>
    </row>
    <row r="392" spans="1:7" ht="30" x14ac:dyDescent="0.25">
      <c r="A392" s="28" t="s">
        <v>1075</v>
      </c>
      <c r="B392" s="28" t="s">
        <v>1076</v>
      </c>
      <c r="C392" s="29">
        <v>43101</v>
      </c>
      <c r="D392" s="29">
        <v>43465</v>
      </c>
      <c r="E392" s="28" t="s">
        <v>344</v>
      </c>
      <c r="F392" s="28" t="s">
        <v>1077</v>
      </c>
      <c r="G392" s="28">
        <v>181.97</v>
      </c>
    </row>
    <row r="393" spans="1:7" ht="30" x14ac:dyDescent="0.25">
      <c r="A393" s="28" t="s">
        <v>1104</v>
      </c>
      <c r="B393" s="28" t="s">
        <v>1105</v>
      </c>
      <c r="C393" s="29">
        <v>43101</v>
      </c>
      <c r="D393" s="29">
        <v>43465</v>
      </c>
      <c r="E393" s="28" t="s">
        <v>373</v>
      </c>
      <c r="F393" s="28" t="s">
        <v>1216</v>
      </c>
      <c r="G393" s="28">
        <v>178.22</v>
      </c>
    </row>
    <row r="394" spans="1:7" x14ac:dyDescent="0.25">
      <c r="A394" s="28" t="s">
        <v>985</v>
      </c>
      <c r="B394" s="28" t="s">
        <v>986</v>
      </c>
      <c r="C394" s="29">
        <v>43101</v>
      </c>
      <c r="D394" s="29">
        <v>43465</v>
      </c>
      <c r="E394" s="28" t="s">
        <v>271</v>
      </c>
      <c r="F394" s="28" t="s">
        <v>1201</v>
      </c>
      <c r="G394" s="28">
        <v>177.69</v>
      </c>
    </row>
    <row r="395" spans="1:7" ht="30" x14ac:dyDescent="0.25">
      <c r="A395" s="28" t="s">
        <v>1161</v>
      </c>
      <c r="B395" s="28" t="s">
        <v>1162</v>
      </c>
      <c r="C395" s="29">
        <v>43101</v>
      </c>
      <c r="D395" s="29">
        <v>43465</v>
      </c>
      <c r="E395" s="28" t="s">
        <v>216</v>
      </c>
      <c r="F395" s="28" t="s">
        <v>1163</v>
      </c>
      <c r="G395" s="28">
        <v>173.26</v>
      </c>
    </row>
    <row r="396" spans="1:7" ht="30" x14ac:dyDescent="0.25">
      <c r="A396" s="28" t="s">
        <v>1122</v>
      </c>
      <c r="B396" s="28" t="s">
        <v>1123</v>
      </c>
      <c r="C396" s="29">
        <v>43101</v>
      </c>
      <c r="D396" s="29">
        <v>43465</v>
      </c>
      <c r="E396" s="28" t="s">
        <v>353</v>
      </c>
      <c r="F396" s="28" t="s">
        <v>1124</v>
      </c>
      <c r="G396" s="28">
        <v>167.5</v>
      </c>
    </row>
    <row r="397" spans="1:7" ht="30" x14ac:dyDescent="0.25">
      <c r="A397" s="28" t="s">
        <v>1209</v>
      </c>
      <c r="B397" s="28" t="s">
        <v>1210</v>
      </c>
      <c r="C397" s="29">
        <v>43101</v>
      </c>
      <c r="D397" s="29">
        <v>43465</v>
      </c>
      <c r="E397" s="28" t="s">
        <v>258</v>
      </c>
      <c r="F397" s="28" t="s">
        <v>1237</v>
      </c>
      <c r="G397" s="28">
        <v>166.25</v>
      </c>
    </row>
    <row r="398" spans="1:7" ht="30" x14ac:dyDescent="0.25">
      <c r="A398" s="28" t="s">
        <v>1065</v>
      </c>
      <c r="B398" s="28" t="s">
        <v>1066</v>
      </c>
      <c r="C398" s="29">
        <v>43101</v>
      </c>
      <c r="D398" s="29">
        <v>43465</v>
      </c>
      <c r="E398" s="28" t="s">
        <v>1067</v>
      </c>
      <c r="F398" s="28" t="s">
        <v>1068</v>
      </c>
      <c r="G398" s="28">
        <v>152.46</v>
      </c>
    </row>
    <row r="399" spans="1:7" x14ac:dyDescent="0.25">
      <c r="A399" s="28" t="s">
        <v>1133</v>
      </c>
      <c r="B399" s="28" t="s">
        <v>1134</v>
      </c>
      <c r="C399" s="29">
        <v>43101</v>
      </c>
      <c r="D399" s="29">
        <v>43465</v>
      </c>
      <c r="E399" s="28" t="s">
        <v>1135</v>
      </c>
      <c r="F399" s="28" t="s">
        <v>1136</v>
      </c>
      <c r="G399" s="28">
        <v>140.44</v>
      </c>
    </row>
    <row r="400" spans="1:7" ht="30" x14ac:dyDescent="0.25">
      <c r="A400" s="28" t="s">
        <v>1009</v>
      </c>
      <c r="B400" s="28" t="s">
        <v>1010</v>
      </c>
      <c r="C400" s="29">
        <v>43101</v>
      </c>
      <c r="D400" s="29">
        <v>43465</v>
      </c>
      <c r="E400" s="28" t="s">
        <v>238</v>
      </c>
      <c r="F400" s="28" t="s">
        <v>499</v>
      </c>
      <c r="G400" s="28">
        <v>139.51</v>
      </c>
    </row>
    <row r="401" spans="1:7" ht="30" x14ac:dyDescent="0.25">
      <c r="A401" s="28" t="s">
        <v>1000</v>
      </c>
      <c r="B401" s="28" t="s">
        <v>1001</v>
      </c>
      <c r="C401" s="29">
        <v>43101</v>
      </c>
      <c r="D401" s="29">
        <v>43465</v>
      </c>
      <c r="E401" s="28" t="s">
        <v>325</v>
      </c>
      <c r="F401" s="28" t="s">
        <v>1203</v>
      </c>
      <c r="G401" s="28">
        <v>134.27000000000001</v>
      </c>
    </row>
    <row r="402" spans="1:7" x14ac:dyDescent="0.25">
      <c r="A402" s="28" t="s">
        <v>1017</v>
      </c>
      <c r="B402" s="28" t="s">
        <v>1018</v>
      </c>
      <c r="C402" s="29">
        <v>43101</v>
      </c>
      <c r="D402" s="29">
        <v>43465</v>
      </c>
      <c r="E402" s="28" t="s">
        <v>1019</v>
      </c>
      <c r="F402" s="28" t="s">
        <v>1018</v>
      </c>
      <c r="G402" s="28">
        <v>124.07</v>
      </c>
    </row>
    <row r="403" spans="1:7" ht="30" x14ac:dyDescent="0.25">
      <c r="A403" s="28" t="s">
        <v>1009</v>
      </c>
      <c r="B403" s="28" t="s">
        <v>1010</v>
      </c>
      <c r="C403" s="29">
        <v>43101</v>
      </c>
      <c r="D403" s="29">
        <v>43465</v>
      </c>
      <c r="E403" s="28" t="s">
        <v>601</v>
      </c>
      <c r="F403" s="28" t="s">
        <v>687</v>
      </c>
      <c r="G403" s="28">
        <v>106.75</v>
      </c>
    </row>
    <row r="404" spans="1:7" ht="30" x14ac:dyDescent="0.25">
      <c r="A404" s="28" t="s">
        <v>1029</v>
      </c>
      <c r="B404" s="28" t="s">
        <v>1030</v>
      </c>
      <c r="C404" s="29">
        <v>43101</v>
      </c>
      <c r="D404" s="29">
        <v>43465</v>
      </c>
      <c r="E404" s="28" t="s">
        <v>414</v>
      </c>
      <c r="F404" s="28" t="s">
        <v>1031</v>
      </c>
      <c r="G404" s="28">
        <v>103.95</v>
      </c>
    </row>
    <row r="405" spans="1:7" ht="30" x14ac:dyDescent="0.25">
      <c r="A405" s="28" t="s">
        <v>1209</v>
      </c>
      <c r="B405" s="28" t="s">
        <v>1210</v>
      </c>
      <c r="C405" s="29">
        <v>43101</v>
      </c>
      <c r="D405" s="29">
        <v>43465</v>
      </c>
      <c r="E405" s="28" t="s">
        <v>261</v>
      </c>
      <c r="F405" s="28" t="s">
        <v>1211</v>
      </c>
      <c r="G405" s="28">
        <v>100.66</v>
      </c>
    </row>
    <row r="406" spans="1:7" x14ac:dyDescent="0.25">
      <c r="A406" s="28" t="s">
        <v>1094</v>
      </c>
      <c r="B406" s="28" t="s">
        <v>1095</v>
      </c>
      <c r="C406" s="29">
        <v>43101</v>
      </c>
      <c r="D406" s="29">
        <v>43438</v>
      </c>
      <c r="E406" s="28" t="s">
        <v>1238</v>
      </c>
      <c r="F406" s="28" t="s">
        <v>1239</v>
      </c>
      <c r="G406" s="28">
        <v>261.89</v>
      </c>
    </row>
    <row r="407" spans="1:7" x14ac:dyDescent="0.25">
      <c r="A407" s="28" t="s">
        <v>1094</v>
      </c>
      <c r="B407" s="28" t="s">
        <v>1095</v>
      </c>
      <c r="C407" s="29">
        <v>43101</v>
      </c>
      <c r="D407" s="29">
        <v>43438</v>
      </c>
      <c r="E407" s="28" t="s">
        <v>1096</v>
      </c>
      <c r="F407" s="28" t="s">
        <v>1097</v>
      </c>
      <c r="G407" s="28">
        <v>244.11</v>
      </c>
    </row>
    <row r="408" spans="1:7" x14ac:dyDescent="0.25">
      <c r="A408" s="28" t="s">
        <v>1094</v>
      </c>
      <c r="B408" s="28" t="s">
        <v>1095</v>
      </c>
      <c r="C408" s="29">
        <v>43101</v>
      </c>
      <c r="D408" s="29">
        <v>43438</v>
      </c>
      <c r="E408" s="28" t="s">
        <v>395</v>
      </c>
      <c r="F408" s="28" t="s">
        <v>1214</v>
      </c>
      <c r="G408" s="28">
        <v>149.62</v>
      </c>
    </row>
    <row r="409" spans="1:7" ht="30" x14ac:dyDescent="0.25">
      <c r="A409" s="28" t="s">
        <v>876</v>
      </c>
      <c r="B409" s="28" t="s">
        <v>877</v>
      </c>
      <c r="C409" s="29">
        <v>43374</v>
      </c>
      <c r="D409" s="29">
        <v>43434</v>
      </c>
      <c r="E409" s="28" t="s">
        <v>371</v>
      </c>
      <c r="F409" s="28" t="s">
        <v>574</v>
      </c>
      <c r="G409" s="28">
        <v>210.65</v>
      </c>
    </row>
    <row r="410" spans="1:7" ht="30" x14ac:dyDescent="0.25">
      <c r="A410" s="28" t="s">
        <v>1118</v>
      </c>
      <c r="B410" s="28" t="s">
        <v>1119</v>
      </c>
      <c r="C410" s="29">
        <v>43160</v>
      </c>
      <c r="D410" s="29">
        <v>43434</v>
      </c>
      <c r="E410" s="28" t="s">
        <v>225</v>
      </c>
      <c r="F410" s="28" t="s">
        <v>1119</v>
      </c>
      <c r="G410" s="28">
        <v>179.93</v>
      </c>
    </row>
    <row r="411" spans="1:7" ht="30" x14ac:dyDescent="0.25">
      <c r="A411" s="28" t="s">
        <v>887</v>
      </c>
      <c r="B411" s="28" t="s">
        <v>566</v>
      </c>
      <c r="C411" s="29">
        <v>43160</v>
      </c>
      <c r="D411" s="29">
        <v>43404</v>
      </c>
      <c r="E411" s="28" t="s">
        <v>209</v>
      </c>
      <c r="F411" s="28" t="s">
        <v>888</v>
      </c>
      <c r="G411" s="28">
        <v>245.93</v>
      </c>
    </row>
    <row r="412" spans="1:7" ht="30" x14ac:dyDescent="0.25">
      <c r="A412" s="28" t="s">
        <v>887</v>
      </c>
      <c r="B412" s="28" t="s">
        <v>566</v>
      </c>
      <c r="C412" s="29">
        <v>43160</v>
      </c>
      <c r="D412" s="29">
        <v>43404</v>
      </c>
      <c r="E412" s="28" t="s">
        <v>230</v>
      </c>
      <c r="F412" s="28" t="s">
        <v>1190</v>
      </c>
      <c r="G412" s="28">
        <v>180.27</v>
      </c>
    </row>
    <row r="413" spans="1:7" ht="30" x14ac:dyDescent="0.25">
      <c r="A413" s="28" t="s">
        <v>887</v>
      </c>
      <c r="B413" s="28" t="s">
        <v>566</v>
      </c>
      <c r="C413" s="29">
        <v>43160</v>
      </c>
      <c r="D413" s="29">
        <v>43404</v>
      </c>
      <c r="E413" s="28" t="s">
        <v>237</v>
      </c>
      <c r="F413" s="28" t="s">
        <v>1225</v>
      </c>
      <c r="G413" s="28">
        <v>171.36</v>
      </c>
    </row>
    <row r="414" spans="1:7" ht="30" x14ac:dyDescent="0.25">
      <c r="A414" s="28" t="s">
        <v>878</v>
      </c>
      <c r="B414" s="28" t="s">
        <v>879</v>
      </c>
      <c r="C414" s="29">
        <v>43009</v>
      </c>
      <c r="D414" s="29">
        <v>43373</v>
      </c>
      <c r="E414" s="28" t="s">
        <v>359</v>
      </c>
      <c r="F414" s="28" t="s">
        <v>571</v>
      </c>
      <c r="G414" s="28">
        <v>82.76</v>
      </c>
    </row>
    <row r="415" spans="1:7" ht="30" x14ac:dyDescent="0.25">
      <c r="A415" s="28" t="s">
        <v>1020</v>
      </c>
      <c r="B415" s="28" t="s">
        <v>1021</v>
      </c>
      <c r="C415" s="29">
        <v>43009</v>
      </c>
      <c r="D415" s="29">
        <v>43373</v>
      </c>
      <c r="E415" s="28" t="s">
        <v>299</v>
      </c>
      <c r="F415" s="28" t="s">
        <v>1022</v>
      </c>
      <c r="G415" s="28">
        <v>486.55</v>
      </c>
    </row>
    <row r="416" spans="1:7" ht="30" x14ac:dyDescent="0.25">
      <c r="A416" s="28" t="s">
        <v>1058</v>
      </c>
      <c r="B416" s="28" t="s">
        <v>1059</v>
      </c>
      <c r="C416" s="29">
        <v>43009</v>
      </c>
      <c r="D416" s="29">
        <v>43373</v>
      </c>
      <c r="E416" s="28" t="s">
        <v>310</v>
      </c>
      <c r="F416" s="28" t="s">
        <v>1061</v>
      </c>
      <c r="G416" s="28">
        <v>315.27</v>
      </c>
    </row>
    <row r="417" spans="1:7" ht="30" x14ac:dyDescent="0.25">
      <c r="A417" s="28" t="s">
        <v>994</v>
      </c>
      <c r="B417" s="28" t="s">
        <v>995</v>
      </c>
      <c r="C417" s="29">
        <v>43009</v>
      </c>
      <c r="D417" s="29">
        <v>43373</v>
      </c>
      <c r="E417" s="28" t="s">
        <v>500</v>
      </c>
      <c r="F417" s="28" t="s">
        <v>996</v>
      </c>
      <c r="G417" s="28">
        <v>289.36</v>
      </c>
    </row>
    <row r="418" spans="1:7" ht="30" x14ac:dyDescent="0.25">
      <c r="A418" s="28" t="s">
        <v>991</v>
      </c>
      <c r="B418" s="28" t="s">
        <v>992</v>
      </c>
      <c r="C418" s="29">
        <v>43009</v>
      </c>
      <c r="D418" s="29">
        <v>43373</v>
      </c>
      <c r="E418" s="28" t="s">
        <v>292</v>
      </c>
      <c r="F418" s="28" t="s">
        <v>993</v>
      </c>
      <c r="G418" s="28">
        <v>281.60000000000002</v>
      </c>
    </row>
    <row r="419" spans="1:7" x14ac:dyDescent="0.25">
      <c r="A419" s="28" t="s">
        <v>979</v>
      </c>
      <c r="B419" s="28" t="s">
        <v>980</v>
      </c>
      <c r="C419" s="29">
        <v>43009</v>
      </c>
      <c r="D419" s="29">
        <v>43373</v>
      </c>
      <c r="E419" s="28" t="s">
        <v>290</v>
      </c>
      <c r="F419" s="28" t="s">
        <v>981</v>
      </c>
      <c r="G419" s="28">
        <v>279.83</v>
      </c>
    </row>
    <row r="420" spans="1:7" ht="30" x14ac:dyDescent="0.25">
      <c r="A420" s="28" t="s">
        <v>1011</v>
      </c>
      <c r="B420" s="28" t="s">
        <v>1012</v>
      </c>
      <c r="C420" s="29">
        <v>43009</v>
      </c>
      <c r="D420" s="29">
        <v>43373</v>
      </c>
      <c r="E420" s="28" t="s">
        <v>298</v>
      </c>
      <c r="F420" s="28" t="s">
        <v>1232</v>
      </c>
      <c r="G420" s="28">
        <v>270.91000000000003</v>
      </c>
    </row>
    <row r="421" spans="1:7" ht="30" x14ac:dyDescent="0.25">
      <c r="A421" s="28" t="s">
        <v>1050</v>
      </c>
      <c r="B421" s="28" t="s">
        <v>1051</v>
      </c>
      <c r="C421" s="29">
        <v>43009</v>
      </c>
      <c r="D421" s="29">
        <v>43373</v>
      </c>
      <c r="E421" s="28" t="s">
        <v>346</v>
      </c>
      <c r="F421" s="28" t="s">
        <v>1051</v>
      </c>
      <c r="G421" s="28">
        <v>268.04000000000002</v>
      </c>
    </row>
    <row r="422" spans="1:7" ht="30" x14ac:dyDescent="0.25">
      <c r="A422" s="28" t="s">
        <v>865</v>
      </c>
      <c r="B422" s="28" t="s">
        <v>866</v>
      </c>
      <c r="C422" s="29">
        <v>43009</v>
      </c>
      <c r="D422" s="29">
        <v>43373</v>
      </c>
      <c r="E422" s="28" t="s">
        <v>309</v>
      </c>
      <c r="F422" s="28" t="s">
        <v>579</v>
      </c>
      <c r="G422" s="28">
        <v>265.10000000000002</v>
      </c>
    </row>
    <row r="423" spans="1:7" ht="30" x14ac:dyDescent="0.25">
      <c r="A423" s="28" t="s">
        <v>882</v>
      </c>
      <c r="B423" s="28" t="s">
        <v>883</v>
      </c>
      <c r="C423" s="29">
        <v>43009</v>
      </c>
      <c r="D423" s="29">
        <v>43373</v>
      </c>
      <c r="E423" s="28" t="s">
        <v>350</v>
      </c>
      <c r="F423" s="28" t="s">
        <v>570</v>
      </c>
      <c r="G423" s="28">
        <v>260.08</v>
      </c>
    </row>
    <row r="424" spans="1:7" ht="30" x14ac:dyDescent="0.25">
      <c r="A424" s="28" t="s">
        <v>1130</v>
      </c>
      <c r="B424" s="28" t="s">
        <v>1131</v>
      </c>
      <c r="C424" s="29">
        <v>43009</v>
      </c>
      <c r="D424" s="29">
        <v>43373</v>
      </c>
      <c r="E424" s="28" t="s">
        <v>275</v>
      </c>
      <c r="F424" s="28" t="s">
        <v>1220</v>
      </c>
      <c r="G424" s="28">
        <v>259.69</v>
      </c>
    </row>
    <row r="425" spans="1:7" ht="30" x14ac:dyDescent="0.25">
      <c r="A425" s="28" t="s">
        <v>966</v>
      </c>
      <c r="B425" s="28" t="s">
        <v>967</v>
      </c>
      <c r="C425" s="29">
        <v>43009</v>
      </c>
      <c r="D425" s="29">
        <v>43373</v>
      </c>
      <c r="E425" s="28" t="s">
        <v>315</v>
      </c>
      <c r="F425" s="28" t="s">
        <v>968</v>
      </c>
      <c r="G425" s="28">
        <v>258.27999999999997</v>
      </c>
    </row>
    <row r="426" spans="1:7" x14ac:dyDescent="0.25">
      <c r="A426" s="28" t="s">
        <v>1003</v>
      </c>
      <c r="B426" s="28" t="s">
        <v>1004</v>
      </c>
      <c r="C426" s="29">
        <v>43009</v>
      </c>
      <c r="D426" s="29">
        <v>43373</v>
      </c>
      <c r="E426" s="28" t="s">
        <v>321</v>
      </c>
      <c r="F426" s="28" t="s">
        <v>1005</v>
      </c>
      <c r="G426" s="28">
        <v>234.38</v>
      </c>
    </row>
    <row r="427" spans="1:7" ht="30" x14ac:dyDescent="0.25">
      <c r="A427" s="28" t="s">
        <v>1078</v>
      </c>
      <c r="B427" s="28" t="s">
        <v>1079</v>
      </c>
      <c r="C427" s="29">
        <v>43009</v>
      </c>
      <c r="D427" s="29">
        <v>43373</v>
      </c>
      <c r="E427" s="28" t="s">
        <v>278</v>
      </c>
      <c r="F427" s="28" t="s">
        <v>497</v>
      </c>
      <c r="G427" s="28">
        <v>234.02</v>
      </c>
    </row>
    <row r="428" spans="1:7" ht="30" x14ac:dyDescent="0.25">
      <c r="A428" s="28" t="s">
        <v>1011</v>
      </c>
      <c r="B428" s="28" t="s">
        <v>1012</v>
      </c>
      <c r="C428" s="29">
        <v>43009</v>
      </c>
      <c r="D428" s="29">
        <v>43373</v>
      </c>
      <c r="E428" s="28" t="s">
        <v>308</v>
      </c>
      <c r="F428" s="28" t="s">
        <v>1013</v>
      </c>
      <c r="G428" s="28">
        <v>230.76</v>
      </c>
    </row>
    <row r="429" spans="1:7" ht="30" x14ac:dyDescent="0.25">
      <c r="A429" s="28" t="s">
        <v>938</v>
      </c>
      <c r="B429" s="28" t="s">
        <v>939</v>
      </c>
      <c r="C429" s="29">
        <v>43009</v>
      </c>
      <c r="D429" s="29">
        <v>43373</v>
      </c>
      <c r="E429" s="28" t="s">
        <v>348</v>
      </c>
      <c r="F429" s="28" t="s">
        <v>526</v>
      </c>
      <c r="G429" s="28">
        <v>228.3</v>
      </c>
    </row>
    <row r="430" spans="1:7" ht="30" x14ac:dyDescent="0.25">
      <c r="A430" s="28" t="s">
        <v>1146</v>
      </c>
      <c r="B430" s="28" t="s">
        <v>1147</v>
      </c>
      <c r="C430" s="29">
        <v>43009</v>
      </c>
      <c r="D430" s="29">
        <v>43373</v>
      </c>
      <c r="E430" s="28" t="s">
        <v>302</v>
      </c>
      <c r="F430" s="28" t="s">
        <v>1148</v>
      </c>
      <c r="G430" s="28">
        <v>222.62</v>
      </c>
    </row>
    <row r="431" spans="1:7" ht="30" x14ac:dyDescent="0.25">
      <c r="A431" s="28" t="s">
        <v>882</v>
      </c>
      <c r="B431" s="28" t="s">
        <v>883</v>
      </c>
      <c r="C431" s="29">
        <v>43009</v>
      </c>
      <c r="D431" s="29">
        <v>43373</v>
      </c>
      <c r="E431" s="28" t="s">
        <v>267</v>
      </c>
      <c r="F431" s="28" t="s">
        <v>569</v>
      </c>
      <c r="G431" s="28">
        <v>212.77</v>
      </c>
    </row>
    <row r="432" spans="1:7" ht="30" x14ac:dyDescent="0.25">
      <c r="A432" s="28" t="s">
        <v>938</v>
      </c>
      <c r="B432" s="28" t="s">
        <v>939</v>
      </c>
      <c r="C432" s="29">
        <v>43009</v>
      </c>
      <c r="D432" s="29">
        <v>43373</v>
      </c>
      <c r="E432" s="28" t="s">
        <v>212</v>
      </c>
      <c r="F432" s="28" t="s">
        <v>529</v>
      </c>
      <c r="G432" s="28">
        <v>210.73</v>
      </c>
    </row>
    <row r="433" spans="1:7" x14ac:dyDescent="0.25">
      <c r="A433" s="28" t="s">
        <v>957</v>
      </c>
      <c r="B433" s="28" t="s">
        <v>958</v>
      </c>
      <c r="C433" s="29">
        <v>43009</v>
      </c>
      <c r="D433" s="29">
        <v>43373</v>
      </c>
      <c r="E433" s="28" t="s">
        <v>332</v>
      </c>
      <c r="F433" s="28" t="s">
        <v>493</v>
      </c>
      <c r="G433" s="28">
        <v>210.43</v>
      </c>
    </row>
    <row r="434" spans="1:7" ht="30" x14ac:dyDescent="0.25">
      <c r="A434" s="28" t="s">
        <v>876</v>
      </c>
      <c r="B434" s="28" t="s">
        <v>877</v>
      </c>
      <c r="C434" s="29">
        <v>43009</v>
      </c>
      <c r="D434" s="29">
        <v>43373</v>
      </c>
      <c r="E434" s="28" t="s">
        <v>371</v>
      </c>
      <c r="F434" s="28" t="s">
        <v>574</v>
      </c>
      <c r="G434" s="28">
        <v>209.26</v>
      </c>
    </row>
    <row r="435" spans="1:7" ht="30" x14ac:dyDescent="0.25">
      <c r="A435" s="28" t="s">
        <v>934</v>
      </c>
      <c r="B435" s="28" t="s">
        <v>935</v>
      </c>
      <c r="C435" s="29">
        <v>43009</v>
      </c>
      <c r="D435" s="29">
        <v>43373</v>
      </c>
      <c r="E435" s="28" t="s">
        <v>297</v>
      </c>
      <c r="F435" s="28" t="s">
        <v>534</v>
      </c>
      <c r="G435" s="28">
        <v>208.47</v>
      </c>
    </row>
    <row r="436" spans="1:7" ht="30" x14ac:dyDescent="0.25">
      <c r="A436" s="28" t="s">
        <v>1098</v>
      </c>
      <c r="B436" s="28" t="s">
        <v>1099</v>
      </c>
      <c r="C436" s="29">
        <v>43009</v>
      </c>
      <c r="D436" s="29">
        <v>43373</v>
      </c>
      <c r="E436" s="28" t="s">
        <v>286</v>
      </c>
      <c r="F436" s="28" t="s">
        <v>1100</v>
      </c>
      <c r="G436" s="28">
        <v>208.09</v>
      </c>
    </row>
    <row r="437" spans="1:7" ht="30" x14ac:dyDescent="0.25">
      <c r="A437" s="28" t="s">
        <v>942</v>
      </c>
      <c r="B437" s="28" t="s">
        <v>943</v>
      </c>
      <c r="C437" s="29">
        <v>43009</v>
      </c>
      <c r="D437" s="29">
        <v>43373</v>
      </c>
      <c r="E437" s="28" t="s">
        <v>279</v>
      </c>
      <c r="F437" s="28" t="s">
        <v>523</v>
      </c>
      <c r="G437" s="28">
        <v>206.89</v>
      </c>
    </row>
    <row r="438" spans="1:7" ht="30" x14ac:dyDescent="0.25">
      <c r="A438" s="28" t="s">
        <v>885</v>
      </c>
      <c r="B438" s="28" t="s">
        <v>886</v>
      </c>
      <c r="C438" s="29">
        <v>43009</v>
      </c>
      <c r="D438" s="29">
        <v>43373</v>
      </c>
      <c r="E438" s="28" t="s">
        <v>276</v>
      </c>
      <c r="F438" s="28" t="s">
        <v>567</v>
      </c>
      <c r="G438" s="28">
        <v>206.2</v>
      </c>
    </row>
    <row r="439" spans="1:7" ht="30" x14ac:dyDescent="0.25">
      <c r="A439" s="28" t="s">
        <v>929</v>
      </c>
      <c r="B439" s="28" t="s">
        <v>930</v>
      </c>
      <c r="C439" s="29">
        <v>43160</v>
      </c>
      <c r="D439" s="29">
        <v>43373</v>
      </c>
      <c r="E439" s="28" t="s">
        <v>343</v>
      </c>
      <c r="F439" s="28" t="s">
        <v>536</v>
      </c>
      <c r="G439" s="28">
        <v>205.46</v>
      </c>
    </row>
    <row r="440" spans="1:7" ht="30" x14ac:dyDescent="0.25">
      <c r="A440" s="28" t="s">
        <v>938</v>
      </c>
      <c r="B440" s="28" t="s">
        <v>939</v>
      </c>
      <c r="C440" s="29">
        <v>43009</v>
      </c>
      <c r="D440" s="29">
        <v>43373</v>
      </c>
      <c r="E440" s="28" t="s">
        <v>215</v>
      </c>
      <c r="F440" s="28" t="s">
        <v>527</v>
      </c>
      <c r="G440" s="28">
        <v>203.59</v>
      </c>
    </row>
    <row r="441" spans="1:7" ht="30" x14ac:dyDescent="0.25">
      <c r="A441" s="28" t="s">
        <v>869</v>
      </c>
      <c r="B441" s="28" t="s">
        <v>870</v>
      </c>
      <c r="C441" s="29">
        <v>43009</v>
      </c>
      <c r="D441" s="29">
        <v>43373</v>
      </c>
      <c r="E441" s="28" t="s">
        <v>379</v>
      </c>
      <c r="F441" s="28" t="s">
        <v>577</v>
      </c>
      <c r="G441" s="28">
        <v>200.6</v>
      </c>
    </row>
    <row r="442" spans="1:7" ht="30" x14ac:dyDescent="0.25">
      <c r="A442" s="28" t="s">
        <v>1011</v>
      </c>
      <c r="B442" s="28" t="s">
        <v>1012</v>
      </c>
      <c r="C442" s="29">
        <v>43009</v>
      </c>
      <c r="D442" s="29">
        <v>43373</v>
      </c>
      <c r="E442" s="28" t="s">
        <v>345</v>
      </c>
      <c r="F442" s="28" t="s">
        <v>1204</v>
      </c>
      <c r="G442" s="28">
        <v>199.76</v>
      </c>
    </row>
    <row r="443" spans="1:7" ht="30" x14ac:dyDescent="0.25">
      <c r="A443" s="28" t="s">
        <v>988</v>
      </c>
      <c r="B443" s="28" t="s">
        <v>989</v>
      </c>
      <c r="C443" s="29">
        <v>43009</v>
      </c>
      <c r="D443" s="29">
        <v>43373</v>
      </c>
      <c r="E443" s="28" t="s">
        <v>304</v>
      </c>
      <c r="F443" s="28" t="s">
        <v>990</v>
      </c>
      <c r="G443" s="28">
        <v>195.97</v>
      </c>
    </row>
    <row r="444" spans="1:7" ht="30" x14ac:dyDescent="0.25">
      <c r="A444" s="28" t="s">
        <v>874</v>
      </c>
      <c r="B444" s="28" t="s">
        <v>875</v>
      </c>
      <c r="C444" s="29">
        <v>43009</v>
      </c>
      <c r="D444" s="29">
        <v>43373</v>
      </c>
      <c r="E444" s="28" t="s">
        <v>250</v>
      </c>
      <c r="F444" s="28" t="s">
        <v>575</v>
      </c>
      <c r="G444" s="28">
        <v>194.57</v>
      </c>
    </row>
    <row r="445" spans="1:7" ht="30" x14ac:dyDescent="0.25">
      <c r="A445" s="28" t="s">
        <v>972</v>
      </c>
      <c r="B445" s="28" t="s">
        <v>973</v>
      </c>
      <c r="C445" s="29">
        <v>43009</v>
      </c>
      <c r="D445" s="29">
        <v>43373</v>
      </c>
      <c r="E445" s="28" t="s">
        <v>354</v>
      </c>
      <c r="F445" s="28" t="s">
        <v>975</v>
      </c>
      <c r="G445" s="28">
        <v>190.84</v>
      </c>
    </row>
    <row r="446" spans="1:7" ht="30" x14ac:dyDescent="0.25">
      <c r="A446" s="28" t="s">
        <v>950</v>
      </c>
      <c r="B446" s="28" t="s">
        <v>951</v>
      </c>
      <c r="C446" s="29">
        <v>43009</v>
      </c>
      <c r="D446" s="29">
        <v>43373</v>
      </c>
      <c r="E446" s="28" t="s">
        <v>412</v>
      </c>
      <c r="F446" s="28" t="s">
        <v>511</v>
      </c>
      <c r="G446" s="28">
        <v>190.4</v>
      </c>
    </row>
    <row r="447" spans="1:7" ht="30" x14ac:dyDescent="0.25">
      <c r="A447" s="28" t="s">
        <v>946</v>
      </c>
      <c r="B447" s="28" t="s">
        <v>947</v>
      </c>
      <c r="C447" s="29">
        <v>43009</v>
      </c>
      <c r="D447" s="29">
        <v>43373</v>
      </c>
      <c r="E447" s="28" t="s">
        <v>242</v>
      </c>
      <c r="F447" s="28" t="s">
        <v>516</v>
      </c>
      <c r="G447" s="28">
        <v>189.36</v>
      </c>
    </row>
    <row r="448" spans="1:7" ht="30" x14ac:dyDescent="0.25">
      <c r="A448" s="28" t="s">
        <v>1088</v>
      </c>
      <c r="B448" s="28" t="s">
        <v>1089</v>
      </c>
      <c r="C448" s="29">
        <v>43009</v>
      </c>
      <c r="D448" s="29">
        <v>43373</v>
      </c>
      <c r="E448" s="28" t="s">
        <v>291</v>
      </c>
      <c r="F448" s="28" t="s">
        <v>1090</v>
      </c>
      <c r="G448" s="28">
        <v>186.07</v>
      </c>
    </row>
    <row r="449" spans="1:7" ht="30" x14ac:dyDescent="0.25">
      <c r="A449" s="28" t="s">
        <v>1130</v>
      </c>
      <c r="B449" s="28" t="s">
        <v>1131</v>
      </c>
      <c r="C449" s="29">
        <v>43009</v>
      </c>
      <c r="D449" s="29">
        <v>43373</v>
      </c>
      <c r="E449" s="28" t="s">
        <v>317</v>
      </c>
      <c r="F449" s="28" t="s">
        <v>1132</v>
      </c>
      <c r="G449" s="28">
        <v>184.88</v>
      </c>
    </row>
    <row r="450" spans="1:7" ht="30" x14ac:dyDescent="0.25">
      <c r="A450" s="28" t="s">
        <v>938</v>
      </c>
      <c r="B450" s="28" t="s">
        <v>939</v>
      </c>
      <c r="C450" s="29">
        <v>43009</v>
      </c>
      <c r="D450" s="29">
        <v>43373</v>
      </c>
      <c r="E450" s="28" t="s">
        <v>262</v>
      </c>
      <c r="F450" s="28" t="s">
        <v>528</v>
      </c>
      <c r="G450" s="28">
        <v>180.19</v>
      </c>
    </row>
    <row r="451" spans="1:7" x14ac:dyDescent="0.25">
      <c r="A451" s="28" t="s">
        <v>1107</v>
      </c>
      <c r="B451" s="28" t="s">
        <v>1108</v>
      </c>
      <c r="C451" s="29">
        <v>43009</v>
      </c>
      <c r="D451" s="29">
        <v>43373</v>
      </c>
      <c r="E451" s="28" t="s">
        <v>219</v>
      </c>
      <c r="F451" s="28" t="s">
        <v>1109</v>
      </c>
      <c r="G451" s="28">
        <v>179.09</v>
      </c>
    </row>
    <row r="452" spans="1:7" ht="30" x14ac:dyDescent="0.25">
      <c r="A452" s="28" t="s">
        <v>1062</v>
      </c>
      <c r="B452" s="28" t="s">
        <v>1063</v>
      </c>
      <c r="C452" s="29">
        <v>43009</v>
      </c>
      <c r="D452" s="29">
        <v>43373</v>
      </c>
      <c r="E452" s="28" t="s">
        <v>265</v>
      </c>
      <c r="F452" s="28" t="s">
        <v>1064</v>
      </c>
      <c r="G452" s="28">
        <v>170.6</v>
      </c>
    </row>
    <row r="453" spans="1:7" ht="30" x14ac:dyDescent="0.25">
      <c r="A453" s="28" t="s">
        <v>946</v>
      </c>
      <c r="B453" s="28" t="s">
        <v>947</v>
      </c>
      <c r="C453" s="29">
        <v>43009</v>
      </c>
      <c r="D453" s="29">
        <v>43373</v>
      </c>
      <c r="E453" s="28" t="s">
        <v>231</v>
      </c>
      <c r="F453" s="28" t="s">
        <v>520</v>
      </c>
      <c r="G453" s="28">
        <v>165.95</v>
      </c>
    </row>
    <row r="454" spans="1:7" ht="30" x14ac:dyDescent="0.25">
      <c r="A454" s="28" t="s">
        <v>1115</v>
      </c>
      <c r="B454" s="28" t="s">
        <v>1116</v>
      </c>
      <c r="C454" s="29">
        <v>43009</v>
      </c>
      <c r="D454" s="29">
        <v>43373</v>
      </c>
      <c r="E454" s="28" t="s">
        <v>319</v>
      </c>
      <c r="F454" s="28" t="s">
        <v>1117</v>
      </c>
      <c r="G454" s="28">
        <v>165.86</v>
      </c>
    </row>
    <row r="455" spans="1:7" ht="30" x14ac:dyDescent="0.25">
      <c r="A455" s="28" t="s">
        <v>878</v>
      </c>
      <c r="B455" s="28" t="s">
        <v>879</v>
      </c>
      <c r="C455" s="29">
        <v>43009</v>
      </c>
      <c r="D455" s="29">
        <v>43373</v>
      </c>
      <c r="E455" s="28" t="s">
        <v>243</v>
      </c>
      <c r="F455" s="28" t="s">
        <v>572</v>
      </c>
      <c r="G455" s="28">
        <v>160.09</v>
      </c>
    </row>
    <row r="456" spans="1:7" ht="30" x14ac:dyDescent="0.25">
      <c r="A456" s="28" t="s">
        <v>913</v>
      </c>
      <c r="B456" s="28" t="s">
        <v>914</v>
      </c>
      <c r="C456" s="29">
        <v>43009</v>
      </c>
      <c r="D456" s="29">
        <v>43373</v>
      </c>
      <c r="E456" s="28" t="s">
        <v>210</v>
      </c>
      <c r="F456" s="28" t="s">
        <v>545</v>
      </c>
      <c r="G456" s="28">
        <v>160.06</v>
      </c>
    </row>
    <row r="457" spans="1:7" ht="30" x14ac:dyDescent="0.25">
      <c r="A457" s="28" t="s">
        <v>1041</v>
      </c>
      <c r="B457" s="28" t="s">
        <v>1042</v>
      </c>
      <c r="C457" s="29">
        <v>43009</v>
      </c>
      <c r="D457" s="29">
        <v>43373</v>
      </c>
      <c r="E457" s="28" t="s">
        <v>314</v>
      </c>
      <c r="F457" s="28" t="s">
        <v>1043</v>
      </c>
      <c r="G457" s="28">
        <v>158.32</v>
      </c>
    </row>
    <row r="458" spans="1:7" ht="30" x14ac:dyDescent="0.25">
      <c r="A458" s="28" t="s">
        <v>942</v>
      </c>
      <c r="B458" s="28" t="s">
        <v>943</v>
      </c>
      <c r="C458" s="29">
        <v>43009</v>
      </c>
      <c r="D458" s="29">
        <v>43373</v>
      </c>
      <c r="E458" s="28" t="s">
        <v>283</v>
      </c>
      <c r="F458" s="28" t="s">
        <v>522</v>
      </c>
      <c r="G458" s="28">
        <v>158.01</v>
      </c>
    </row>
    <row r="459" spans="1:7" ht="30" x14ac:dyDescent="0.25">
      <c r="A459" s="28" t="s">
        <v>1083</v>
      </c>
      <c r="B459" s="28" t="s">
        <v>496</v>
      </c>
      <c r="C459" s="29">
        <v>43009</v>
      </c>
      <c r="D459" s="29">
        <v>43373</v>
      </c>
      <c r="E459" s="28" t="s">
        <v>326</v>
      </c>
      <c r="F459" s="28" t="s">
        <v>1084</v>
      </c>
      <c r="G459" s="28">
        <v>157.01</v>
      </c>
    </row>
    <row r="460" spans="1:7" ht="30" x14ac:dyDescent="0.25">
      <c r="A460" s="28" t="s">
        <v>950</v>
      </c>
      <c r="B460" s="28" t="s">
        <v>951</v>
      </c>
      <c r="C460" s="29">
        <v>43009</v>
      </c>
      <c r="D460" s="29">
        <v>43373</v>
      </c>
      <c r="E460" s="28" t="s">
        <v>387</v>
      </c>
      <c r="F460" s="28" t="s">
        <v>512</v>
      </c>
      <c r="G460" s="28">
        <v>155.77000000000001</v>
      </c>
    </row>
    <row r="461" spans="1:7" ht="30" x14ac:dyDescent="0.25">
      <c r="A461" s="28" t="s">
        <v>946</v>
      </c>
      <c r="B461" s="28" t="s">
        <v>947</v>
      </c>
      <c r="C461" s="29">
        <v>43009</v>
      </c>
      <c r="D461" s="29">
        <v>43373</v>
      </c>
      <c r="E461" s="28" t="s">
        <v>241</v>
      </c>
      <c r="F461" s="28" t="s">
        <v>518</v>
      </c>
      <c r="G461" s="28">
        <v>153.22</v>
      </c>
    </row>
    <row r="462" spans="1:7" ht="30" x14ac:dyDescent="0.25">
      <c r="A462" s="28" t="s">
        <v>1137</v>
      </c>
      <c r="B462" s="28" t="s">
        <v>1138</v>
      </c>
      <c r="C462" s="29">
        <v>43009</v>
      </c>
      <c r="D462" s="29">
        <v>43373</v>
      </c>
      <c r="E462" s="28" t="s">
        <v>402</v>
      </c>
      <c r="F462" s="28" t="s">
        <v>1139</v>
      </c>
      <c r="G462" s="28">
        <v>152.72999999999999</v>
      </c>
    </row>
    <row r="463" spans="1:7" ht="30" x14ac:dyDescent="0.25">
      <c r="A463" s="28" t="s">
        <v>921</v>
      </c>
      <c r="B463" s="28" t="s">
        <v>922</v>
      </c>
      <c r="C463" s="29">
        <v>43009</v>
      </c>
      <c r="D463" s="29">
        <v>43373</v>
      </c>
      <c r="E463" s="28" t="s">
        <v>331</v>
      </c>
      <c r="F463" s="28" t="s">
        <v>542</v>
      </c>
      <c r="G463" s="28">
        <v>149.68</v>
      </c>
    </row>
    <row r="464" spans="1:7" ht="30" x14ac:dyDescent="0.25">
      <c r="A464" s="28" t="s">
        <v>946</v>
      </c>
      <c r="B464" s="28" t="s">
        <v>947</v>
      </c>
      <c r="C464" s="29">
        <v>43009</v>
      </c>
      <c r="D464" s="29">
        <v>43373</v>
      </c>
      <c r="E464" s="28" t="s">
        <v>222</v>
      </c>
      <c r="F464" s="28" t="s">
        <v>519</v>
      </c>
      <c r="G464" s="28">
        <v>148.94999999999999</v>
      </c>
    </row>
    <row r="465" spans="1:7" ht="30" x14ac:dyDescent="0.25">
      <c r="A465" s="28" t="s">
        <v>1055</v>
      </c>
      <c r="B465" s="28" t="s">
        <v>1056</v>
      </c>
      <c r="C465" s="29">
        <v>43009</v>
      </c>
      <c r="D465" s="29">
        <v>43373</v>
      </c>
      <c r="E465" s="28" t="s">
        <v>281</v>
      </c>
      <c r="F465" s="28" t="s">
        <v>1057</v>
      </c>
      <c r="G465" s="28">
        <v>147.19</v>
      </c>
    </row>
    <row r="466" spans="1:7" ht="30" x14ac:dyDescent="0.25">
      <c r="A466" s="28" t="s">
        <v>969</v>
      </c>
      <c r="B466" s="28" t="s">
        <v>970</v>
      </c>
      <c r="C466" s="29">
        <v>43009</v>
      </c>
      <c r="D466" s="29">
        <v>43373</v>
      </c>
      <c r="E466" s="28" t="s">
        <v>427</v>
      </c>
      <c r="F466" s="28" t="s">
        <v>971</v>
      </c>
      <c r="G466" s="28">
        <v>146.94999999999999</v>
      </c>
    </row>
    <row r="467" spans="1:7" ht="30" x14ac:dyDescent="0.25">
      <c r="A467" s="28" t="s">
        <v>946</v>
      </c>
      <c r="B467" s="28" t="s">
        <v>947</v>
      </c>
      <c r="C467" s="29">
        <v>43009</v>
      </c>
      <c r="D467" s="29">
        <v>43373</v>
      </c>
      <c r="E467" s="28" t="s">
        <v>347</v>
      </c>
      <c r="F467" s="28" t="s">
        <v>517</v>
      </c>
      <c r="G467" s="28">
        <v>145.33000000000001</v>
      </c>
    </row>
    <row r="468" spans="1:7" ht="30" x14ac:dyDescent="0.25">
      <c r="A468" s="28" t="s">
        <v>1080</v>
      </c>
      <c r="B468" s="28" t="s">
        <v>1081</v>
      </c>
      <c r="C468" s="29">
        <v>43009</v>
      </c>
      <c r="D468" s="29">
        <v>43373</v>
      </c>
      <c r="E468" s="28" t="s">
        <v>397</v>
      </c>
      <c r="F468" s="28" t="s">
        <v>1082</v>
      </c>
      <c r="G468" s="28">
        <v>144.56</v>
      </c>
    </row>
    <row r="469" spans="1:7" x14ac:dyDescent="0.25">
      <c r="A469" s="28" t="s">
        <v>956</v>
      </c>
      <c r="B469" s="28" t="s">
        <v>505</v>
      </c>
      <c r="C469" s="29">
        <v>43009</v>
      </c>
      <c r="D469" s="29">
        <v>43373</v>
      </c>
      <c r="E469" s="28" t="s">
        <v>296</v>
      </c>
      <c r="F469" s="28" t="s">
        <v>505</v>
      </c>
      <c r="G469" s="28">
        <v>140.52000000000001</v>
      </c>
    </row>
    <row r="470" spans="1:7" x14ac:dyDescent="0.25">
      <c r="A470" s="28" t="s">
        <v>957</v>
      </c>
      <c r="B470" s="28" t="s">
        <v>958</v>
      </c>
      <c r="C470" s="29">
        <v>43009</v>
      </c>
      <c r="D470" s="29">
        <v>43373</v>
      </c>
      <c r="E470" s="28" t="s">
        <v>316</v>
      </c>
      <c r="F470" s="28" t="s">
        <v>494</v>
      </c>
      <c r="G470" s="28">
        <v>140.02000000000001</v>
      </c>
    </row>
    <row r="471" spans="1:7" ht="30" x14ac:dyDescent="0.25">
      <c r="A471" s="28" t="s">
        <v>1101</v>
      </c>
      <c r="B471" s="28" t="s">
        <v>1102</v>
      </c>
      <c r="C471" s="29">
        <v>43009</v>
      </c>
      <c r="D471" s="29">
        <v>43373</v>
      </c>
      <c r="E471" s="28" t="s">
        <v>260</v>
      </c>
      <c r="F471" s="28" t="s">
        <v>1103</v>
      </c>
      <c r="G471" s="28">
        <v>137.66</v>
      </c>
    </row>
    <row r="472" spans="1:7" ht="30" x14ac:dyDescent="0.25">
      <c r="A472" s="28" t="s">
        <v>859</v>
      </c>
      <c r="B472" s="28" t="s">
        <v>860</v>
      </c>
      <c r="C472" s="29">
        <v>43009</v>
      </c>
      <c r="D472" s="29">
        <v>43373</v>
      </c>
      <c r="E472" s="28" t="s">
        <v>415</v>
      </c>
      <c r="F472" s="28" t="s">
        <v>580</v>
      </c>
      <c r="G472" s="28">
        <v>134.94</v>
      </c>
    </row>
    <row r="473" spans="1:7" ht="30" x14ac:dyDescent="0.25">
      <c r="A473" s="28" t="s">
        <v>1041</v>
      </c>
      <c r="B473" s="28" t="s">
        <v>1042</v>
      </c>
      <c r="C473" s="29">
        <v>43009</v>
      </c>
      <c r="D473" s="29">
        <v>43373</v>
      </c>
      <c r="E473" s="28" t="s">
        <v>307</v>
      </c>
      <c r="F473" s="28" t="s">
        <v>1207</v>
      </c>
      <c r="G473" s="28">
        <v>134.88</v>
      </c>
    </row>
    <row r="474" spans="1:7" ht="30" x14ac:dyDescent="0.25">
      <c r="A474" s="28" t="s">
        <v>1023</v>
      </c>
      <c r="B474" s="28" t="s">
        <v>1024</v>
      </c>
      <c r="C474" s="29">
        <v>43009</v>
      </c>
      <c r="D474" s="29">
        <v>43373</v>
      </c>
      <c r="E474" s="28" t="s">
        <v>398</v>
      </c>
      <c r="F474" s="28" t="s">
        <v>1233</v>
      </c>
      <c r="G474" s="28">
        <v>129.19</v>
      </c>
    </row>
    <row r="475" spans="1:7" ht="30" x14ac:dyDescent="0.25">
      <c r="A475" s="28" t="s">
        <v>878</v>
      </c>
      <c r="B475" s="28" t="s">
        <v>879</v>
      </c>
      <c r="C475" s="29">
        <v>43009</v>
      </c>
      <c r="D475" s="29">
        <v>43373</v>
      </c>
      <c r="E475" s="28" t="s">
        <v>355</v>
      </c>
      <c r="F475" s="28" t="s">
        <v>573</v>
      </c>
      <c r="G475" s="28">
        <v>128.32</v>
      </c>
    </row>
    <row r="476" spans="1:7" ht="30" x14ac:dyDescent="0.25">
      <c r="A476" s="28" t="s">
        <v>1023</v>
      </c>
      <c r="B476" s="28" t="s">
        <v>1024</v>
      </c>
      <c r="C476" s="29">
        <v>43009</v>
      </c>
      <c r="D476" s="29">
        <v>43373</v>
      </c>
      <c r="E476" s="28" t="s">
        <v>253</v>
      </c>
      <c r="F476" s="28" t="s">
        <v>1205</v>
      </c>
      <c r="G476" s="28">
        <v>110.31</v>
      </c>
    </row>
    <row r="477" spans="1:7" ht="30" x14ac:dyDescent="0.25">
      <c r="A477" s="28" t="s">
        <v>1069</v>
      </c>
      <c r="B477" s="28" t="s">
        <v>1070</v>
      </c>
      <c r="C477" s="29">
        <v>43009</v>
      </c>
      <c r="D477" s="29">
        <v>43373</v>
      </c>
      <c r="E477" s="28" t="s">
        <v>227</v>
      </c>
      <c r="F477" s="28" t="s">
        <v>1071</v>
      </c>
      <c r="G477" s="28">
        <v>102.64</v>
      </c>
    </row>
    <row r="478" spans="1:7" ht="30" x14ac:dyDescent="0.25">
      <c r="A478" s="28" t="s">
        <v>1023</v>
      </c>
      <c r="B478" s="28" t="s">
        <v>1024</v>
      </c>
      <c r="C478" s="29">
        <v>43009</v>
      </c>
      <c r="D478" s="29">
        <v>43373</v>
      </c>
      <c r="E478" s="28" t="s">
        <v>206</v>
      </c>
      <c r="F478" s="28" t="s">
        <v>1025</v>
      </c>
      <c r="G478" s="28">
        <v>101.9</v>
      </c>
    </row>
    <row r="479" spans="1:7" x14ac:dyDescent="0.25">
      <c r="A479" s="28" t="s">
        <v>956</v>
      </c>
      <c r="B479" s="28" t="s">
        <v>505</v>
      </c>
      <c r="C479" s="29">
        <v>43009</v>
      </c>
      <c r="D479" s="29">
        <v>43373</v>
      </c>
      <c r="E479" s="28" t="s">
        <v>399</v>
      </c>
      <c r="F479" s="28" t="s">
        <v>506</v>
      </c>
      <c r="G479" s="28">
        <v>101.2</v>
      </c>
    </row>
    <row r="480" spans="1:7" x14ac:dyDescent="0.25">
      <c r="A480" s="28" t="s">
        <v>896</v>
      </c>
      <c r="B480" s="28" t="s">
        <v>897</v>
      </c>
      <c r="C480" s="29">
        <v>42979</v>
      </c>
      <c r="D480" s="29">
        <v>43343</v>
      </c>
      <c r="E480" s="28" t="s">
        <v>386</v>
      </c>
      <c r="F480" s="28" t="s">
        <v>556</v>
      </c>
      <c r="G480" s="28">
        <v>221.06</v>
      </c>
    </row>
    <row r="481" spans="1:7" x14ac:dyDescent="0.25">
      <c r="A481" s="28" t="s">
        <v>896</v>
      </c>
      <c r="B481" s="28" t="s">
        <v>897</v>
      </c>
      <c r="C481" s="29">
        <v>42979</v>
      </c>
      <c r="D481" s="29">
        <v>43343</v>
      </c>
      <c r="E481" s="28" t="s">
        <v>202</v>
      </c>
      <c r="F481" s="28" t="s">
        <v>560</v>
      </c>
      <c r="G481" s="28">
        <v>208.81</v>
      </c>
    </row>
    <row r="482" spans="1:7" ht="30" x14ac:dyDescent="0.25">
      <c r="A482" s="28" t="s">
        <v>952</v>
      </c>
      <c r="B482" s="28" t="s">
        <v>953</v>
      </c>
      <c r="C482" s="29">
        <v>42979</v>
      </c>
      <c r="D482" s="29">
        <v>43343</v>
      </c>
      <c r="E482" s="28" t="s">
        <v>391</v>
      </c>
      <c r="F482" s="28" t="s">
        <v>510</v>
      </c>
      <c r="G482" s="28">
        <v>203.65</v>
      </c>
    </row>
    <row r="483" spans="1:7" ht="30" x14ac:dyDescent="0.25">
      <c r="A483" s="28" t="s">
        <v>902</v>
      </c>
      <c r="B483" s="28" t="s">
        <v>903</v>
      </c>
      <c r="C483" s="29">
        <v>42979</v>
      </c>
      <c r="D483" s="29">
        <v>43343</v>
      </c>
      <c r="E483" s="28" t="s">
        <v>904</v>
      </c>
      <c r="F483" s="28" t="s">
        <v>550</v>
      </c>
      <c r="G483" s="28">
        <v>193.74</v>
      </c>
    </row>
    <row r="484" spans="1:7" ht="30" x14ac:dyDescent="0.25">
      <c r="A484" s="28" t="s">
        <v>959</v>
      </c>
      <c r="B484" s="28" t="s">
        <v>960</v>
      </c>
      <c r="C484" s="29">
        <v>43009</v>
      </c>
      <c r="D484" s="29">
        <v>43343</v>
      </c>
      <c r="E484" s="28" t="s">
        <v>268</v>
      </c>
      <c r="F484" s="28" t="s">
        <v>961</v>
      </c>
      <c r="G484" s="28">
        <v>188.42</v>
      </c>
    </row>
    <row r="485" spans="1:7" x14ac:dyDescent="0.25">
      <c r="A485" s="28" t="s">
        <v>896</v>
      </c>
      <c r="B485" s="28" t="s">
        <v>897</v>
      </c>
      <c r="C485" s="29">
        <v>42979</v>
      </c>
      <c r="D485" s="29">
        <v>43343</v>
      </c>
      <c r="E485" s="28" t="s">
        <v>251</v>
      </c>
      <c r="F485" s="28" t="s">
        <v>558</v>
      </c>
      <c r="G485" s="28">
        <v>181.28</v>
      </c>
    </row>
    <row r="486" spans="1:7" x14ac:dyDescent="0.25">
      <c r="A486" s="28" t="s">
        <v>896</v>
      </c>
      <c r="B486" s="28" t="s">
        <v>897</v>
      </c>
      <c r="C486" s="29">
        <v>42979</v>
      </c>
      <c r="D486" s="29">
        <v>43343</v>
      </c>
      <c r="E486" s="28" t="s">
        <v>244</v>
      </c>
      <c r="F486" s="28" t="s">
        <v>561</v>
      </c>
      <c r="G486" s="28">
        <v>173.29</v>
      </c>
    </row>
    <row r="487" spans="1:7" x14ac:dyDescent="0.25">
      <c r="A487" s="28" t="s">
        <v>896</v>
      </c>
      <c r="B487" s="28" t="s">
        <v>897</v>
      </c>
      <c r="C487" s="29">
        <v>42979</v>
      </c>
      <c r="D487" s="29">
        <v>43343</v>
      </c>
      <c r="E487" s="28" t="s">
        <v>196</v>
      </c>
      <c r="F487" s="28" t="s">
        <v>559</v>
      </c>
      <c r="G487" s="28">
        <v>165.55</v>
      </c>
    </row>
    <row r="488" spans="1:7" x14ac:dyDescent="0.25">
      <c r="A488" s="28" t="s">
        <v>896</v>
      </c>
      <c r="B488" s="28" t="s">
        <v>897</v>
      </c>
      <c r="C488" s="29">
        <v>42979</v>
      </c>
      <c r="D488" s="29">
        <v>43343</v>
      </c>
      <c r="E488" s="28" t="s">
        <v>201</v>
      </c>
      <c r="F488" s="28" t="s">
        <v>557</v>
      </c>
      <c r="G488" s="28">
        <v>164.92</v>
      </c>
    </row>
    <row r="489" spans="1:7" ht="30" x14ac:dyDescent="0.25">
      <c r="A489" s="28" t="s">
        <v>959</v>
      </c>
      <c r="B489" s="28" t="s">
        <v>960</v>
      </c>
      <c r="C489" s="29">
        <v>43009</v>
      </c>
      <c r="D489" s="29">
        <v>43343</v>
      </c>
      <c r="E489" s="28" t="s">
        <v>224</v>
      </c>
      <c r="F489" s="28" t="s">
        <v>1230</v>
      </c>
      <c r="G489" s="28">
        <v>163.55000000000001</v>
      </c>
    </row>
    <row r="490" spans="1:7" x14ac:dyDescent="0.25">
      <c r="A490" s="28" t="s">
        <v>896</v>
      </c>
      <c r="B490" s="28" t="s">
        <v>897</v>
      </c>
      <c r="C490" s="29">
        <v>42979</v>
      </c>
      <c r="D490" s="29">
        <v>43343</v>
      </c>
      <c r="E490" s="28" t="s">
        <v>246</v>
      </c>
      <c r="F490" s="28" t="s">
        <v>1253</v>
      </c>
      <c r="G490" s="28">
        <v>160.81</v>
      </c>
    </row>
    <row r="491" spans="1:7" ht="30" x14ac:dyDescent="0.25">
      <c r="A491" s="28" t="s">
        <v>959</v>
      </c>
      <c r="B491" s="28" t="s">
        <v>960</v>
      </c>
      <c r="C491" s="29">
        <v>43009</v>
      </c>
      <c r="D491" s="29">
        <v>43343</v>
      </c>
      <c r="E491" s="28" t="s">
        <v>1198</v>
      </c>
      <c r="F491" s="28" t="s">
        <v>1199</v>
      </c>
      <c r="G491" s="28">
        <v>153.99</v>
      </c>
    </row>
    <row r="492" spans="1:7" ht="30" x14ac:dyDescent="0.25">
      <c r="A492" s="28" t="s">
        <v>911</v>
      </c>
      <c r="B492" s="28" t="s">
        <v>912</v>
      </c>
      <c r="C492" s="29">
        <v>42979</v>
      </c>
      <c r="D492" s="29">
        <v>43343</v>
      </c>
      <c r="E492" s="28" t="s">
        <v>245</v>
      </c>
      <c r="F492" s="28" t="s">
        <v>548</v>
      </c>
      <c r="G492" s="28">
        <v>151.44999999999999</v>
      </c>
    </row>
    <row r="493" spans="1:7" ht="30" x14ac:dyDescent="0.25">
      <c r="A493" s="28" t="s">
        <v>911</v>
      </c>
      <c r="B493" s="28" t="s">
        <v>912</v>
      </c>
      <c r="C493" s="29">
        <v>42979</v>
      </c>
      <c r="D493" s="29">
        <v>43343</v>
      </c>
      <c r="E493" s="28" t="s">
        <v>389</v>
      </c>
      <c r="F493" s="28" t="s">
        <v>546</v>
      </c>
      <c r="G493" s="28">
        <v>143.59</v>
      </c>
    </row>
    <row r="494" spans="1:7" ht="30" x14ac:dyDescent="0.25">
      <c r="A494" s="28" t="s">
        <v>911</v>
      </c>
      <c r="B494" s="28" t="s">
        <v>912</v>
      </c>
      <c r="C494" s="29">
        <v>42979</v>
      </c>
      <c r="D494" s="29">
        <v>43343</v>
      </c>
      <c r="E494" s="28" t="s">
        <v>358</v>
      </c>
      <c r="F494" s="28" t="s">
        <v>547</v>
      </c>
      <c r="G494" s="28">
        <v>108.41</v>
      </c>
    </row>
    <row r="495" spans="1:7" x14ac:dyDescent="0.25">
      <c r="A495" s="28" t="s">
        <v>1026</v>
      </c>
      <c r="B495" s="28" t="s">
        <v>1027</v>
      </c>
      <c r="C495" s="29">
        <v>42948</v>
      </c>
      <c r="D495" s="29">
        <v>43312</v>
      </c>
      <c r="E495" s="28" t="s">
        <v>1234</v>
      </c>
      <c r="F495" s="28" t="s">
        <v>1235</v>
      </c>
      <c r="G495" s="28">
        <v>381.14</v>
      </c>
    </row>
    <row r="496" spans="1:7" ht="30" x14ac:dyDescent="0.25">
      <c r="A496" s="28" t="s">
        <v>1149</v>
      </c>
      <c r="B496" s="28" t="s">
        <v>1150</v>
      </c>
      <c r="C496" s="29">
        <v>42948</v>
      </c>
      <c r="D496" s="29">
        <v>43312</v>
      </c>
      <c r="E496" s="28" t="s">
        <v>360</v>
      </c>
      <c r="F496" s="28" t="s">
        <v>1151</v>
      </c>
      <c r="G496" s="28">
        <v>183.79</v>
      </c>
    </row>
    <row r="497" spans="1:7" x14ac:dyDescent="0.25">
      <c r="A497" s="28" t="s">
        <v>1026</v>
      </c>
      <c r="B497" s="28" t="s">
        <v>1027</v>
      </c>
      <c r="C497" s="29">
        <v>42948</v>
      </c>
      <c r="D497" s="29">
        <v>43312</v>
      </c>
      <c r="E497" s="28" t="s">
        <v>287</v>
      </c>
      <c r="F497" s="28" t="s">
        <v>1206</v>
      </c>
      <c r="G497" s="28">
        <v>163.33000000000001</v>
      </c>
    </row>
    <row r="498" spans="1:7" x14ac:dyDescent="0.25">
      <c r="A498" s="28" t="s">
        <v>1026</v>
      </c>
      <c r="B498" s="28" t="s">
        <v>1027</v>
      </c>
      <c r="C498" s="29">
        <v>42948</v>
      </c>
      <c r="D498" s="29">
        <v>43312</v>
      </c>
      <c r="E498" s="28" t="s">
        <v>312</v>
      </c>
      <c r="F498" s="28" t="s">
        <v>1028</v>
      </c>
      <c r="G498" s="28">
        <v>163.02000000000001</v>
      </c>
    </row>
    <row r="499" spans="1:7" ht="30" x14ac:dyDescent="0.25">
      <c r="A499" s="28" t="s">
        <v>893</v>
      </c>
      <c r="B499" s="28" t="s">
        <v>894</v>
      </c>
      <c r="C499" s="29">
        <v>43160</v>
      </c>
      <c r="D499" s="29">
        <v>43312</v>
      </c>
      <c r="E499" s="28" t="s">
        <v>367</v>
      </c>
      <c r="F499" s="28" t="s">
        <v>563</v>
      </c>
      <c r="G499" s="28">
        <v>162.59</v>
      </c>
    </row>
    <row r="500" spans="1:7" ht="30" x14ac:dyDescent="0.25">
      <c r="A500" s="28" t="s">
        <v>893</v>
      </c>
      <c r="B500" s="28" t="s">
        <v>894</v>
      </c>
      <c r="C500" s="29">
        <v>43160</v>
      </c>
      <c r="D500" s="29">
        <v>43312</v>
      </c>
      <c r="E500" s="28" t="s">
        <v>368</v>
      </c>
      <c r="F500" s="28" t="s">
        <v>564</v>
      </c>
      <c r="G500" s="28">
        <v>152.18</v>
      </c>
    </row>
    <row r="501" spans="1:7" ht="30" x14ac:dyDescent="0.25">
      <c r="A501" s="28" t="s">
        <v>893</v>
      </c>
      <c r="B501" s="28" t="s">
        <v>894</v>
      </c>
      <c r="C501" s="29">
        <v>43160</v>
      </c>
      <c r="D501" s="29">
        <v>43312</v>
      </c>
      <c r="E501" s="28" t="s">
        <v>369</v>
      </c>
      <c r="F501" s="28" t="s">
        <v>562</v>
      </c>
      <c r="G501" s="28">
        <v>145.19999999999999</v>
      </c>
    </row>
    <row r="502" spans="1:7" ht="30" x14ac:dyDescent="0.25">
      <c r="A502" s="28" t="s">
        <v>905</v>
      </c>
      <c r="B502" s="28" t="s">
        <v>906</v>
      </c>
      <c r="C502" s="29">
        <v>43101</v>
      </c>
      <c r="D502" s="29">
        <v>43290</v>
      </c>
      <c r="E502" s="28" t="s">
        <v>907</v>
      </c>
      <c r="F502" s="28" t="s">
        <v>908</v>
      </c>
      <c r="G502" s="28">
        <v>216.25</v>
      </c>
    </row>
    <row r="503" spans="1:7" x14ac:dyDescent="0.25">
      <c r="A503" s="28" t="s">
        <v>909</v>
      </c>
      <c r="B503" s="28" t="s">
        <v>910</v>
      </c>
      <c r="C503" s="29">
        <v>42917</v>
      </c>
      <c r="D503" s="29">
        <v>43281</v>
      </c>
      <c r="E503" s="28" t="s">
        <v>1244</v>
      </c>
      <c r="F503" s="28" t="s">
        <v>1245</v>
      </c>
      <c r="G503" s="28">
        <v>491.42</v>
      </c>
    </row>
    <row r="504" spans="1:7" ht="30" x14ac:dyDescent="0.25">
      <c r="A504" s="28" t="s">
        <v>1110</v>
      </c>
      <c r="B504" s="28" t="s">
        <v>1113</v>
      </c>
      <c r="C504" s="29">
        <v>42917</v>
      </c>
      <c r="D504" s="29">
        <v>43281</v>
      </c>
      <c r="E504" s="28" t="s">
        <v>341</v>
      </c>
      <c r="F504" s="28" t="s">
        <v>1255</v>
      </c>
      <c r="G504" s="28">
        <v>398.66</v>
      </c>
    </row>
    <row r="505" spans="1:7" x14ac:dyDescent="0.25">
      <c r="A505" s="28" t="s">
        <v>1157</v>
      </c>
      <c r="B505" s="28" t="s">
        <v>1158</v>
      </c>
      <c r="C505" s="29">
        <v>42917</v>
      </c>
      <c r="D505" s="29">
        <v>43281</v>
      </c>
      <c r="E505" s="28" t="s">
        <v>1159</v>
      </c>
      <c r="F505" s="28" t="s">
        <v>1160</v>
      </c>
      <c r="G505" s="28">
        <v>362.21</v>
      </c>
    </row>
    <row r="506" spans="1:7" ht="30" x14ac:dyDescent="0.25">
      <c r="A506" s="28" t="s">
        <v>1125</v>
      </c>
      <c r="B506" s="28" t="s">
        <v>1128</v>
      </c>
      <c r="C506" s="29">
        <v>42917</v>
      </c>
      <c r="D506" s="29">
        <v>43281</v>
      </c>
      <c r="E506" s="28" t="s">
        <v>197</v>
      </c>
      <c r="F506" s="28" t="s">
        <v>1241</v>
      </c>
      <c r="G506" s="28">
        <v>352.08</v>
      </c>
    </row>
    <row r="507" spans="1:7" ht="30" x14ac:dyDescent="0.25">
      <c r="A507" s="28" t="s">
        <v>962</v>
      </c>
      <c r="B507" s="28" t="s">
        <v>963</v>
      </c>
      <c r="C507" s="29">
        <v>42917</v>
      </c>
      <c r="D507" s="29">
        <v>43281</v>
      </c>
      <c r="E507" s="28" t="s">
        <v>285</v>
      </c>
      <c r="F507" s="28" t="s">
        <v>504</v>
      </c>
      <c r="G507" s="28">
        <v>309.95</v>
      </c>
    </row>
    <row r="508" spans="1:7" ht="30" x14ac:dyDescent="0.25">
      <c r="A508" s="28" t="s">
        <v>936</v>
      </c>
      <c r="B508" s="28" t="s">
        <v>937</v>
      </c>
      <c r="C508" s="29">
        <v>42917</v>
      </c>
      <c r="D508" s="29">
        <v>43281</v>
      </c>
      <c r="E508" s="28" t="s">
        <v>236</v>
      </c>
      <c r="F508" s="28" t="s">
        <v>533</v>
      </c>
      <c r="G508" s="28">
        <v>290.31</v>
      </c>
    </row>
    <row r="509" spans="1:7" ht="30" x14ac:dyDescent="0.25">
      <c r="A509" s="28" t="s">
        <v>1110</v>
      </c>
      <c r="B509" s="28" t="s">
        <v>1113</v>
      </c>
      <c r="C509" s="29">
        <v>42917</v>
      </c>
      <c r="D509" s="29">
        <v>43281</v>
      </c>
      <c r="E509" s="28" t="s">
        <v>195</v>
      </c>
      <c r="F509" s="28" t="s">
        <v>1247</v>
      </c>
      <c r="G509" s="28">
        <v>283.43</v>
      </c>
    </row>
    <row r="510" spans="1:7" ht="30" x14ac:dyDescent="0.25">
      <c r="A510" s="28" t="s">
        <v>940</v>
      </c>
      <c r="B510" s="28" t="s">
        <v>941</v>
      </c>
      <c r="C510" s="29">
        <v>42917</v>
      </c>
      <c r="D510" s="29">
        <v>43281</v>
      </c>
      <c r="E510" s="28" t="s">
        <v>1196</v>
      </c>
      <c r="F510" s="28" t="s">
        <v>1197</v>
      </c>
      <c r="G510" s="28">
        <v>282.82</v>
      </c>
    </row>
    <row r="511" spans="1:7" ht="30" x14ac:dyDescent="0.25">
      <c r="A511" s="28" t="s">
        <v>1038</v>
      </c>
      <c r="B511" s="28" t="s">
        <v>1039</v>
      </c>
      <c r="C511" s="29">
        <v>42917</v>
      </c>
      <c r="D511" s="29">
        <v>43281</v>
      </c>
      <c r="E511" s="28" t="s">
        <v>375</v>
      </c>
      <c r="F511" s="28" t="s">
        <v>1040</v>
      </c>
      <c r="G511" s="28">
        <v>271.14999999999998</v>
      </c>
    </row>
    <row r="512" spans="1:7" ht="30" x14ac:dyDescent="0.25">
      <c r="A512" s="28" t="s">
        <v>1125</v>
      </c>
      <c r="B512" s="28" t="s">
        <v>1128</v>
      </c>
      <c r="C512" s="29">
        <v>42917</v>
      </c>
      <c r="D512" s="29">
        <v>43281</v>
      </c>
      <c r="E512" s="28" t="s">
        <v>194</v>
      </c>
      <c r="F512" s="28" t="s">
        <v>1248</v>
      </c>
      <c r="G512" s="28">
        <v>261.35000000000002</v>
      </c>
    </row>
    <row r="513" spans="1:7" ht="30" x14ac:dyDescent="0.25">
      <c r="A513" s="28" t="s">
        <v>940</v>
      </c>
      <c r="B513" s="28" t="s">
        <v>941</v>
      </c>
      <c r="C513" s="29">
        <v>42917</v>
      </c>
      <c r="D513" s="29">
        <v>43281</v>
      </c>
      <c r="E513" s="28" t="s">
        <v>406</v>
      </c>
      <c r="F513" s="28" t="s">
        <v>524</v>
      </c>
      <c r="G513" s="28">
        <v>261.06</v>
      </c>
    </row>
    <row r="514" spans="1:7" ht="30" x14ac:dyDescent="0.25">
      <c r="A514" s="28" t="s">
        <v>1110</v>
      </c>
      <c r="B514" s="28" t="s">
        <v>1113</v>
      </c>
      <c r="C514" s="29">
        <v>42917</v>
      </c>
      <c r="D514" s="29">
        <v>43281</v>
      </c>
      <c r="E514" s="28" t="s">
        <v>193</v>
      </c>
      <c r="F514" s="28" t="s">
        <v>1114</v>
      </c>
      <c r="G514" s="28">
        <v>248.27</v>
      </c>
    </row>
    <row r="515" spans="1:7" ht="30" x14ac:dyDescent="0.25">
      <c r="A515" s="28" t="s">
        <v>1125</v>
      </c>
      <c r="B515" s="28" t="s">
        <v>1128</v>
      </c>
      <c r="C515" s="29">
        <v>42917</v>
      </c>
      <c r="D515" s="29">
        <v>43281</v>
      </c>
      <c r="E515" s="28" t="s">
        <v>198</v>
      </c>
      <c r="F515" s="28" t="s">
        <v>1129</v>
      </c>
      <c r="G515" s="28">
        <v>246.27</v>
      </c>
    </row>
    <row r="516" spans="1:7" ht="30" x14ac:dyDescent="0.25">
      <c r="A516" s="28" t="s">
        <v>936</v>
      </c>
      <c r="B516" s="28" t="s">
        <v>937</v>
      </c>
      <c r="C516" s="29">
        <v>42917</v>
      </c>
      <c r="D516" s="29">
        <v>43281</v>
      </c>
      <c r="E516" s="28" t="s">
        <v>1194</v>
      </c>
      <c r="F516" s="28" t="s">
        <v>1195</v>
      </c>
      <c r="G516" s="28">
        <v>242.93</v>
      </c>
    </row>
    <row r="517" spans="1:7" ht="30" x14ac:dyDescent="0.25">
      <c r="A517" s="28" t="s">
        <v>936</v>
      </c>
      <c r="B517" s="28" t="s">
        <v>937</v>
      </c>
      <c r="C517" s="29">
        <v>42917</v>
      </c>
      <c r="D517" s="29">
        <v>43281</v>
      </c>
      <c r="E517" s="28" t="s">
        <v>530</v>
      </c>
      <c r="F517" s="28" t="s">
        <v>531</v>
      </c>
      <c r="G517" s="28">
        <v>242.91</v>
      </c>
    </row>
    <row r="518" spans="1:7" ht="30" x14ac:dyDescent="0.25">
      <c r="A518" s="28" t="s">
        <v>936</v>
      </c>
      <c r="B518" s="28" t="s">
        <v>937</v>
      </c>
      <c r="C518" s="29">
        <v>42917</v>
      </c>
      <c r="D518" s="29">
        <v>43281</v>
      </c>
      <c r="E518" s="28" t="s">
        <v>1229</v>
      </c>
      <c r="F518" s="28" t="s">
        <v>532</v>
      </c>
      <c r="G518" s="28">
        <v>238.76</v>
      </c>
    </row>
    <row r="519" spans="1:7" ht="30" x14ac:dyDescent="0.25">
      <c r="A519" s="28" t="s">
        <v>940</v>
      </c>
      <c r="B519" s="28" t="s">
        <v>941</v>
      </c>
      <c r="C519" s="29">
        <v>42917</v>
      </c>
      <c r="D519" s="29">
        <v>43281</v>
      </c>
      <c r="E519" s="28" t="s">
        <v>393</v>
      </c>
      <c r="F519" s="28" t="s">
        <v>525</v>
      </c>
      <c r="G519" s="28">
        <v>231.62</v>
      </c>
    </row>
    <row r="520" spans="1:7" ht="30" x14ac:dyDescent="0.25">
      <c r="A520" s="28" t="s">
        <v>884</v>
      </c>
      <c r="B520" s="28" t="s">
        <v>568</v>
      </c>
      <c r="C520" s="29">
        <v>42917</v>
      </c>
      <c r="D520" s="29">
        <v>43281</v>
      </c>
      <c r="E520" s="28" t="s">
        <v>256</v>
      </c>
      <c r="F520" s="28" t="s">
        <v>568</v>
      </c>
      <c r="G520" s="28">
        <v>227.51</v>
      </c>
    </row>
    <row r="521" spans="1:7" ht="30" x14ac:dyDescent="0.25">
      <c r="A521" s="28" t="s">
        <v>962</v>
      </c>
      <c r="B521" s="28" t="s">
        <v>963</v>
      </c>
      <c r="C521" s="29">
        <v>42917</v>
      </c>
      <c r="D521" s="29">
        <v>43281</v>
      </c>
      <c r="E521" s="28" t="s">
        <v>270</v>
      </c>
      <c r="F521" s="28" t="s">
        <v>503</v>
      </c>
      <c r="G521" s="28">
        <v>222.06</v>
      </c>
    </row>
    <row r="522" spans="1:7" x14ac:dyDescent="0.25">
      <c r="A522" s="28" t="s">
        <v>927</v>
      </c>
      <c r="B522" s="28" t="s">
        <v>928</v>
      </c>
      <c r="C522" s="29">
        <v>42917</v>
      </c>
      <c r="D522" s="29">
        <v>43281</v>
      </c>
      <c r="E522" s="28" t="s">
        <v>342</v>
      </c>
      <c r="F522" s="28" t="s">
        <v>537</v>
      </c>
      <c r="G522" s="28">
        <v>217.79</v>
      </c>
    </row>
    <row r="523" spans="1:7" ht="30" x14ac:dyDescent="0.25">
      <c r="A523" s="28" t="s">
        <v>944</v>
      </c>
      <c r="B523" s="28" t="s">
        <v>945</v>
      </c>
      <c r="C523" s="29">
        <v>42917</v>
      </c>
      <c r="D523" s="29">
        <v>43281</v>
      </c>
      <c r="E523" s="28" t="s">
        <v>263</v>
      </c>
      <c r="F523" s="28" t="s">
        <v>521</v>
      </c>
      <c r="G523" s="28">
        <v>207.5</v>
      </c>
    </row>
    <row r="524" spans="1:7" ht="30" x14ac:dyDescent="0.25">
      <c r="A524" s="28" t="s">
        <v>1110</v>
      </c>
      <c r="B524" s="28" t="s">
        <v>1113</v>
      </c>
      <c r="C524" s="29">
        <v>42917</v>
      </c>
      <c r="D524" s="29">
        <v>43281</v>
      </c>
      <c r="E524" s="28" t="s">
        <v>199</v>
      </c>
      <c r="F524" s="28" t="s">
        <v>1218</v>
      </c>
      <c r="G524" s="28">
        <v>206.06</v>
      </c>
    </row>
    <row r="525" spans="1:7" ht="30" x14ac:dyDescent="0.25">
      <c r="A525" s="28" t="s">
        <v>861</v>
      </c>
      <c r="B525" s="28" t="s">
        <v>862</v>
      </c>
      <c r="C525" s="29">
        <v>42917</v>
      </c>
      <c r="D525" s="29">
        <v>43281</v>
      </c>
      <c r="E525" s="28" t="s">
        <v>863</v>
      </c>
      <c r="F525" s="28" t="s">
        <v>864</v>
      </c>
      <c r="G525" s="28">
        <v>196.36</v>
      </c>
    </row>
    <row r="526" spans="1:7" x14ac:dyDescent="0.25">
      <c r="A526" s="28" t="s">
        <v>909</v>
      </c>
      <c r="B526" s="28" t="s">
        <v>910</v>
      </c>
      <c r="C526" s="29">
        <v>42917</v>
      </c>
      <c r="D526" s="29">
        <v>43281</v>
      </c>
      <c r="E526" s="28" t="s">
        <v>1192</v>
      </c>
      <c r="F526" s="28" t="s">
        <v>1193</v>
      </c>
      <c r="G526" s="28">
        <v>196</v>
      </c>
    </row>
    <row r="527" spans="1:7" ht="30" x14ac:dyDescent="0.25">
      <c r="A527" s="28" t="s">
        <v>898</v>
      </c>
      <c r="B527" s="28" t="s">
        <v>899</v>
      </c>
      <c r="C527" s="29">
        <v>42917</v>
      </c>
      <c r="D527" s="29">
        <v>43281</v>
      </c>
      <c r="E527" s="28" t="s">
        <v>200</v>
      </c>
      <c r="F527" s="28" t="s">
        <v>555</v>
      </c>
      <c r="G527" s="28">
        <v>193.05</v>
      </c>
    </row>
    <row r="528" spans="1:7" ht="30" x14ac:dyDescent="0.25">
      <c r="A528" s="28" t="s">
        <v>962</v>
      </c>
      <c r="B528" s="28" t="s">
        <v>963</v>
      </c>
      <c r="C528" s="29">
        <v>42917</v>
      </c>
      <c r="D528" s="29">
        <v>43281</v>
      </c>
      <c r="E528" s="28" t="s">
        <v>207</v>
      </c>
      <c r="F528" s="28" t="s">
        <v>502</v>
      </c>
      <c r="G528" s="28">
        <v>190.75</v>
      </c>
    </row>
    <row r="529" spans="1:7" ht="30" x14ac:dyDescent="0.25">
      <c r="A529" s="28" t="s">
        <v>1167</v>
      </c>
      <c r="B529" s="28" t="s">
        <v>1168</v>
      </c>
      <c r="C529" s="29">
        <v>42917</v>
      </c>
      <c r="D529" s="29">
        <v>43281</v>
      </c>
      <c r="E529" s="28" t="s">
        <v>205</v>
      </c>
      <c r="F529" s="28" t="s">
        <v>1169</v>
      </c>
      <c r="G529" s="28">
        <v>190.6</v>
      </c>
    </row>
    <row r="530" spans="1:7" ht="30" x14ac:dyDescent="0.25">
      <c r="A530" s="28" t="s">
        <v>1173</v>
      </c>
      <c r="B530" s="28" t="s">
        <v>1174</v>
      </c>
      <c r="C530" s="29">
        <v>42917</v>
      </c>
      <c r="D530" s="29">
        <v>43281</v>
      </c>
      <c r="E530" s="28" t="s">
        <v>1223</v>
      </c>
      <c r="F530" s="28" t="s">
        <v>1224</v>
      </c>
      <c r="G530" s="28">
        <v>190.21</v>
      </c>
    </row>
    <row r="531" spans="1:7" ht="30" x14ac:dyDescent="0.25">
      <c r="A531" s="28" t="s">
        <v>1125</v>
      </c>
      <c r="B531" s="28" t="s">
        <v>1128</v>
      </c>
      <c r="C531" s="29">
        <v>42917</v>
      </c>
      <c r="D531" s="29">
        <v>43281</v>
      </c>
      <c r="E531" s="28" t="s">
        <v>204</v>
      </c>
      <c r="F531" s="28" t="s">
        <v>1256</v>
      </c>
      <c r="G531" s="28">
        <v>180.81</v>
      </c>
    </row>
    <row r="532" spans="1:7" ht="30" x14ac:dyDescent="0.25">
      <c r="A532" s="28" t="s">
        <v>1006</v>
      </c>
      <c r="B532" s="28" t="s">
        <v>1007</v>
      </c>
      <c r="C532" s="29">
        <v>42917</v>
      </c>
      <c r="D532" s="29">
        <v>43281</v>
      </c>
      <c r="E532" s="28" t="s">
        <v>303</v>
      </c>
      <c r="F532" s="28" t="s">
        <v>1008</v>
      </c>
      <c r="G532" s="28">
        <v>172.95</v>
      </c>
    </row>
    <row r="533" spans="1:7" ht="30" x14ac:dyDescent="0.25">
      <c r="A533" s="28" t="s">
        <v>898</v>
      </c>
      <c r="B533" s="28" t="s">
        <v>899</v>
      </c>
      <c r="C533" s="29">
        <v>42917</v>
      </c>
      <c r="D533" s="29">
        <v>43281</v>
      </c>
      <c r="E533" s="28" t="s">
        <v>384</v>
      </c>
      <c r="F533" s="28" t="s">
        <v>554</v>
      </c>
      <c r="G533" s="28">
        <v>169.57</v>
      </c>
    </row>
    <row r="534" spans="1:7" ht="30" x14ac:dyDescent="0.25">
      <c r="A534" s="28" t="s">
        <v>1170</v>
      </c>
      <c r="B534" s="28" t="s">
        <v>1171</v>
      </c>
      <c r="C534" s="29">
        <v>42917</v>
      </c>
      <c r="D534" s="29">
        <v>43281</v>
      </c>
      <c r="E534" s="28" t="s">
        <v>318</v>
      </c>
      <c r="F534" s="28" t="s">
        <v>1172</v>
      </c>
      <c r="G534" s="28">
        <v>168.68</v>
      </c>
    </row>
    <row r="535" spans="1:7" ht="30" x14ac:dyDescent="0.25">
      <c r="A535" s="28" t="s">
        <v>1173</v>
      </c>
      <c r="B535" s="28" t="s">
        <v>1174</v>
      </c>
      <c r="C535" s="29">
        <v>42917</v>
      </c>
      <c r="D535" s="29">
        <v>43281</v>
      </c>
      <c r="E535" s="28" t="s">
        <v>255</v>
      </c>
      <c r="F535" s="28" t="s">
        <v>1175</v>
      </c>
      <c r="G535" s="28">
        <v>166.62</v>
      </c>
    </row>
    <row r="536" spans="1:7" x14ac:dyDescent="0.25">
      <c r="A536" s="28" t="s">
        <v>964</v>
      </c>
      <c r="B536" s="28" t="s">
        <v>965</v>
      </c>
      <c r="C536" s="29">
        <v>42917</v>
      </c>
      <c r="D536" s="29">
        <v>43281</v>
      </c>
      <c r="E536" s="28" t="s">
        <v>240</v>
      </c>
      <c r="F536" s="28" t="s">
        <v>501</v>
      </c>
      <c r="G536" s="28">
        <v>162.84</v>
      </c>
    </row>
    <row r="537" spans="1:7" x14ac:dyDescent="0.25">
      <c r="A537" s="28" t="s">
        <v>909</v>
      </c>
      <c r="B537" s="28" t="s">
        <v>910</v>
      </c>
      <c r="C537" s="29">
        <v>42917</v>
      </c>
      <c r="D537" s="29">
        <v>43281</v>
      </c>
      <c r="E537" s="28" t="s">
        <v>221</v>
      </c>
      <c r="F537" s="28" t="s">
        <v>549</v>
      </c>
      <c r="G537" s="28">
        <v>155.24</v>
      </c>
    </row>
    <row r="538" spans="1:7" ht="30" x14ac:dyDescent="0.25">
      <c r="A538" s="28" t="s">
        <v>1167</v>
      </c>
      <c r="B538" s="28" t="s">
        <v>1168</v>
      </c>
      <c r="C538" s="29">
        <v>42917</v>
      </c>
      <c r="D538" s="29">
        <v>43281</v>
      </c>
      <c r="E538" s="28" t="s">
        <v>228</v>
      </c>
      <c r="F538" s="28" t="s">
        <v>1222</v>
      </c>
      <c r="G538" s="28">
        <v>130.71</v>
      </c>
    </row>
    <row r="539" spans="1:7" ht="30" x14ac:dyDescent="0.25">
      <c r="A539" s="28" t="s">
        <v>891</v>
      </c>
      <c r="B539" s="28" t="s">
        <v>892</v>
      </c>
      <c r="C539" s="29">
        <v>42917</v>
      </c>
      <c r="D539" s="29">
        <v>43281</v>
      </c>
      <c r="E539" s="28" t="s">
        <v>273</v>
      </c>
      <c r="F539" s="28" t="s">
        <v>565</v>
      </c>
      <c r="G539" s="28">
        <v>125.97</v>
      </c>
    </row>
    <row r="540" spans="1:7" x14ac:dyDescent="0.25">
      <c r="A540" s="28" t="s">
        <v>909</v>
      </c>
      <c r="B540" s="28" t="s">
        <v>910</v>
      </c>
      <c r="C540" s="29">
        <v>42917</v>
      </c>
      <c r="D540" s="29">
        <v>43281</v>
      </c>
      <c r="E540" s="28" t="s">
        <v>1227</v>
      </c>
      <c r="F540" s="28" t="s">
        <v>1228</v>
      </c>
      <c r="G540" s="28">
        <v>122.23</v>
      </c>
    </row>
    <row r="541" spans="1:7" ht="30" x14ac:dyDescent="0.25">
      <c r="A541" s="28" t="s">
        <v>871</v>
      </c>
      <c r="B541" s="28" t="s">
        <v>872</v>
      </c>
      <c r="C541" s="29">
        <v>42917</v>
      </c>
      <c r="D541" s="29">
        <v>43281</v>
      </c>
      <c r="E541" s="28" t="s">
        <v>873</v>
      </c>
      <c r="F541" s="28" t="s">
        <v>576</v>
      </c>
      <c r="G541" s="28">
        <v>114.86</v>
      </c>
    </row>
    <row r="542" spans="1:7" ht="30" x14ac:dyDescent="0.25">
      <c r="A542" s="28" t="s">
        <v>900</v>
      </c>
      <c r="B542" s="28" t="s">
        <v>901</v>
      </c>
      <c r="C542" s="29">
        <v>42887</v>
      </c>
      <c r="D542" s="29">
        <v>43251</v>
      </c>
      <c r="E542" s="28" t="s">
        <v>226</v>
      </c>
      <c r="F542" s="28" t="s">
        <v>552</v>
      </c>
      <c r="G542" s="28">
        <v>218.52</v>
      </c>
    </row>
    <row r="543" spans="1:7" ht="30" x14ac:dyDescent="0.25">
      <c r="A543" s="28" t="s">
        <v>1152</v>
      </c>
      <c r="B543" s="28" t="s">
        <v>1155</v>
      </c>
      <c r="C543" s="29">
        <v>43160</v>
      </c>
      <c r="D543" s="29">
        <v>43251</v>
      </c>
      <c r="E543" s="28" t="s">
        <v>247</v>
      </c>
      <c r="F543" s="28" t="s">
        <v>1154</v>
      </c>
      <c r="G543" s="28">
        <v>214.33</v>
      </c>
    </row>
    <row r="544" spans="1:7" x14ac:dyDescent="0.25">
      <c r="A544" s="28" t="s">
        <v>1035</v>
      </c>
      <c r="B544" s="28" t="s">
        <v>1036</v>
      </c>
      <c r="C544" s="29">
        <v>42887</v>
      </c>
      <c r="D544" s="29">
        <v>43251</v>
      </c>
      <c r="E544" s="28" t="s">
        <v>300</v>
      </c>
      <c r="F544" s="28" t="s">
        <v>1037</v>
      </c>
      <c r="G544" s="28">
        <v>209.25</v>
      </c>
    </row>
    <row r="545" spans="1:7" ht="30" x14ac:dyDescent="0.25">
      <c r="A545" s="28" t="s">
        <v>900</v>
      </c>
      <c r="B545" s="28" t="s">
        <v>901</v>
      </c>
      <c r="C545" s="29">
        <v>42887</v>
      </c>
      <c r="D545" s="29">
        <v>43251</v>
      </c>
      <c r="E545" s="28" t="s">
        <v>334</v>
      </c>
      <c r="F545" s="28" t="s">
        <v>553</v>
      </c>
      <c r="G545" s="28">
        <v>191.19</v>
      </c>
    </row>
    <row r="546" spans="1:7" ht="30" x14ac:dyDescent="0.25">
      <c r="A546" s="28" t="s">
        <v>1152</v>
      </c>
      <c r="B546" s="28" t="s">
        <v>1155</v>
      </c>
      <c r="C546" s="29">
        <v>43160</v>
      </c>
      <c r="D546" s="29">
        <v>43251</v>
      </c>
      <c r="E546" s="28" t="s">
        <v>365</v>
      </c>
      <c r="F546" s="28" t="s">
        <v>1249</v>
      </c>
      <c r="G546" s="28">
        <v>161.03</v>
      </c>
    </row>
    <row r="547" spans="1:7" ht="30" x14ac:dyDescent="0.25">
      <c r="A547" s="28" t="s">
        <v>1152</v>
      </c>
      <c r="B547" s="28" t="s">
        <v>1155</v>
      </c>
      <c r="C547" s="29">
        <v>43160</v>
      </c>
      <c r="D547" s="29">
        <v>43251</v>
      </c>
      <c r="E547" s="28" t="s">
        <v>229</v>
      </c>
      <c r="F547" s="28" t="s">
        <v>1242</v>
      </c>
      <c r="G547" s="28">
        <v>116.11</v>
      </c>
    </row>
    <row r="548" spans="1:7" ht="30" x14ac:dyDescent="0.25">
      <c r="A548" s="28" t="s">
        <v>915</v>
      </c>
      <c r="B548" s="28" t="s">
        <v>916</v>
      </c>
      <c r="C548" s="29">
        <v>42856</v>
      </c>
      <c r="D548" s="29">
        <v>43220</v>
      </c>
      <c r="E548" s="28" t="s">
        <v>382</v>
      </c>
      <c r="F548" s="28" t="s">
        <v>544</v>
      </c>
      <c r="G548" s="28">
        <v>206.72</v>
      </c>
    </row>
    <row r="549" spans="1:7" x14ac:dyDescent="0.25">
      <c r="A549" s="28" t="s">
        <v>1032</v>
      </c>
      <c r="B549" s="28" t="s">
        <v>1033</v>
      </c>
      <c r="C549" s="29">
        <v>42856</v>
      </c>
      <c r="D549" s="29">
        <v>43220</v>
      </c>
      <c r="E549" s="28" t="s">
        <v>269</v>
      </c>
      <c r="F549" s="28" t="s">
        <v>1034</v>
      </c>
      <c r="G549" s="28">
        <v>199.67</v>
      </c>
    </row>
    <row r="550" spans="1:7" ht="30" x14ac:dyDescent="0.25">
      <c r="A550" s="28" t="s">
        <v>915</v>
      </c>
      <c r="B550" s="28" t="s">
        <v>916</v>
      </c>
      <c r="C550" s="29">
        <v>42856</v>
      </c>
      <c r="D550" s="29">
        <v>43220</v>
      </c>
      <c r="E550" s="28" t="s">
        <v>374</v>
      </c>
      <c r="F550" s="28" t="s">
        <v>543</v>
      </c>
      <c r="G550" s="28">
        <v>106.29</v>
      </c>
    </row>
    <row r="551" spans="1:7" x14ac:dyDescent="0.25">
      <c r="A551" s="28" t="s">
        <v>1044</v>
      </c>
      <c r="B551" s="28" t="s">
        <v>1045</v>
      </c>
      <c r="C551" s="29">
        <v>42826</v>
      </c>
      <c r="D551" s="29">
        <v>43190</v>
      </c>
      <c r="E551" s="28" t="s">
        <v>208</v>
      </c>
      <c r="F551" s="28" t="s">
        <v>1046</v>
      </c>
      <c r="G551" s="28">
        <v>268.95</v>
      </c>
    </row>
    <row r="552" spans="1:7" x14ac:dyDescent="0.25">
      <c r="A552" s="28" t="s">
        <v>932</v>
      </c>
      <c r="B552" s="28" t="s">
        <v>933</v>
      </c>
      <c r="C552" s="29">
        <v>42826</v>
      </c>
      <c r="D552" s="29">
        <v>43190</v>
      </c>
      <c r="E552" s="28" t="s">
        <v>280</v>
      </c>
      <c r="F552" s="28" t="s">
        <v>535</v>
      </c>
      <c r="G552" s="28">
        <v>252.65</v>
      </c>
    </row>
    <row r="553" spans="1:7" x14ac:dyDescent="0.25">
      <c r="A553" s="28" t="s">
        <v>867</v>
      </c>
      <c r="B553" s="28" t="s">
        <v>868</v>
      </c>
      <c r="C553" s="29">
        <v>42826</v>
      </c>
      <c r="D553" s="29">
        <v>43190</v>
      </c>
      <c r="E553" s="28" t="s">
        <v>252</v>
      </c>
      <c r="F553" s="28" t="s">
        <v>578</v>
      </c>
      <c r="G553" s="28">
        <v>223.07</v>
      </c>
    </row>
    <row r="554" spans="1:7" ht="30" x14ac:dyDescent="0.25">
      <c r="A554" s="28" t="s">
        <v>1072</v>
      </c>
      <c r="B554" s="28" t="s">
        <v>1073</v>
      </c>
      <c r="C554" s="29">
        <v>42826</v>
      </c>
      <c r="D554" s="29">
        <v>43190</v>
      </c>
      <c r="E554" s="28" t="s">
        <v>288</v>
      </c>
      <c r="F554" s="28" t="s">
        <v>1074</v>
      </c>
      <c r="G554" s="28">
        <v>199.97</v>
      </c>
    </row>
    <row r="555" spans="1:7" ht="30" x14ac:dyDescent="0.25">
      <c r="A555" s="28" t="s">
        <v>954</v>
      </c>
      <c r="B555" s="28" t="s">
        <v>955</v>
      </c>
      <c r="C555" s="29">
        <v>42826</v>
      </c>
      <c r="D555" s="29">
        <v>43190</v>
      </c>
      <c r="E555" s="28" t="s">
        <v>233</v>
      </c>
      <c r="F555" s="28" t="s">
        <v>955</v>
      </c>
      <c r="G555" s="28">
        <v>188.38</v>
      </c>
    </row>
    <row r="556" spans="1:7" ht="30" x14ac:dyDescent="0.25">
      <c r="A556" s="28" t="s">
        <v>923</v>
      </c>
      <c r="B556" s="28" t="s">
        <v>924</v>
      </c>
      <c r="C556" s="29">
        <v>42826</v>
      </c>
      <c r="D556" s="29">
        <v>43190</v>
      </c>
      <c r="E556" s="28" t="s">
        <v>385</v>
      </c>
      <c r="F556" s="28" t="s">
        <v>541</v>
      </c>
      <c r="G556" s="28">
        <v>180.67</v>
      </c>
    </row>
    <row r="557" spans="1:7" ht="30" x14ac:dyDescent="0.25">
      <c r="A557" s="28" t="s">
        <v>923</v>
      </c>
      <c r="B557" s="28" t="s">
        <v>924</v>
      </c>
      <c r="C557" s="29">
        <v>42826</v>
      </c>
      <c r="D557" s="29">
        <v>43190</v>
      </c>
      <c r="E557" s="28" t="s">
        <v>429</v>
      </c>
      <c r="F557" s="28" t="s">
        <v>540</v>
      </c>
      <c r="G557" s="28">
        <v>170.59</v>
      </c>
    </row>
    <row r="558" spans="1:7" x14ac:dyDescent="0.25">
      <c r="A558" s="28" t="s">
        <v>1152</v>
      </c>
      <c r="B558" s="28" t="s">
        <v>1156</v>
      </c>
      <c r="C558" s="29">
        <v>42887</v>
      </c>
      <c r="D558" s="29">
        <v>43159</v>
      </c>
      <c r="E558" s="28" t="s">
        <v>247</v>
      </c>
      <c r="F558" s="28" t="s">
        <v>1154</v>
      </c>
      <c r="G558" s="28">
        <v>243.55</v>
      </c>
    </row>
    <row r="559" spans="1:7" ht="30" x14ac:dyDescent="0.25">
      <c r="A559" s="28" t="s">
        <v>887</v>
      </c>
      <c r="B559" s="28" t="s">
        <v>889</v>
      </c>
      <c r="C559" s="29">
        <v>43040</v>
      </c>
      <c r="D559" s="29">
        <v>43159</v>
      </c>
      <c r="E559" s="28" t="s">
        <v>209</v>
      </c>
      <c r="F559" s="28" t="s">
        <v>890</v>
      </c>
      <c r="G559" s="28">
        <v>208.12</v>
      </c>
    </row>
    <row r="560" spans="1:7" x14ac:dyDescent="0.25">
      <c r="A560" s="28" t="s">
        <v>1118</v>
      </c>
      <c r="B560" s="28" t="s">
        <v>1120</v>
      </c>
      <c r="C560" s="29">
        <v>43070</v>
      </c>
      <c r="D560" s="29">
        <v>43159</v>
      </c>
      <c r="E560" s="28" t="s">
        <v>225</v>
      </c>
      <c r="F560" s="28" t="s">
        <v>1121</v>
      </c>
      <c r="G560" s="28">
        <v>187.95</v>
      </c>
    </row>
    <row r="561" spans="1:7" ht="30" x14ac:dyDescent="0.25">
      <c r="A561" s="28" t="s">
        <v>1085</v>
      </c>
      <c r="B561" s="28" t="s">
        <v>1086</v>
      </c>
      <c r="C561" s="29">
        <v>42795</v>
      </c>
      <c r="D561" s="29">
        <v>43159</v>
      </c>
      <c r="E561" s="28" t="s">
        <v>272</v>
      </c>
      <c r="F561" s="28" t="s">
        <v>1212</v>
      </c>
      <c r="G561" s="28">
        <v>175.83</v>
      </c>
    </row>
    <row r="562" spans="1:7" x14ac:dyDescent="0.25">
      <c r="A562" s="28" t="s">
        <v>929</v>
      </c>
      <c r="B562" s="28" t="s">
        <v>931</v>
      </c>
      <c r="C562" s="29">
        <v>43009</v>
      </c>
      <c r="D562" s="29">
        <v>43159</v>
      </c>
      <c r="E562" s="28" t="s">
        <v>343</v>
      </c>
      <c r="F562" s="28" t="s">
        <v>536</v>
      </c>
      <c r="G562" s="28">
        <v>166.64</v>
      </c>
    </row>
    <row r="563" spans="1:7" x14ac:dyDescent="0.25">
      <c r="A563" s="28" t="s">
        <v>917</v>
      </c>
      <c r="B563" s="28" t="s">
        <v>918</v>
      </c>
      <c r="C563" s="29">
        <v>42856</v>
      </c>
      <c r="D563" s="29">
        <v>43159</v>
      </c>
      <c r="E563" s="28" t="s">
        <v>919</v>
      </c>
      <c r="F563" s="28" t="s">
        <v>920</v>
      </c>
      <c r="G563" s="28">
        <v>159.91999999999999</v>
      </c>
    </row>
    <row r="564" spans="1:7" ht="30" x14ac:dyDescent="0.25">
      <c r="A564" s="28" t="s">
        <v>1085</v>
      </c>
      <c r="B564" s="28" t="s">
        <v>1086</v>
      </c>
      <c r="C564" s="29">
        <v>42795</v>
      </c>
      <c r="D564" s="29">
        <v>43159</v>
      </c>
      <c r="E564" s="28" t="s">
        <v>254</v>
      </c>
      <c r="F564" s="28" t="s">
        <v>1087</v>
      </c>
      <c r="G564" s="28">
        <v>158.46</v>
      </c>
    </row>
    <row r="565" spans="1:7" ht="30" x14ac:dyDescent="0.25">
      <c r="A565" s="28" t="s">
        <v>887</v>
      </c>
      <c r="B565" s="28" t="s">
        <v>889</v>
      </c>
      <c r="C565" s="29">
        <v>43040</v>
      </c>
      <c r="D565" s="29">
        <v>43159</v>
      </c>
      <c r="E565" s="28" t="s">
        <v>230</v>
      </c>
      <c r="F565" s="28" t="s">
        <v>1191</v>
      </c>
      <c r="G565" s="28">
        <v>157.43</v>
      </c>
    </row>
    <row r="566" spans="1:7" ht="30" x14ac:dyDescent="0.25">
      <c r="A566" s="28" t="s">
        <v>1152</v>
      </c>
      <c r="B566" s="28" t="s">
        <v>1156</v>
      </c>
      <c r="C566" s="29">
        <v>42887</v>
      </c>
      <c r="D566" s="29">
        <v>43159</v>
      </c>
      <c r="E566" s="28" t="s">
        <v>365</v>
      </c>
      <c r="F566" s="28" t="s">
        <v>1249</v>
      </c>
      <c r="G566" s="28">
        <v>150.87</v>
      </c>
    </row>
    <row r="567" spans="1:7" ht="30" x14ac:dyDescent="0.25">
      <c r="A567" s="28" t="s">
        <v>893</v>
      </c>
      <c r="B567" s="28" t="s">
        <v>895</v>
      </c>
      <c r="C567" s="29">
        <v>42948</v>
      </c>
      <c r="D567" s="29">
        <v>43159</v>
      </c>
      <c r="E567" s="28" t="s">
        <v>367</v>
      </c>
      <c r="F567" s="28" t="s">
        <v>563</v>
      </c>
      <c r="G567" s="28">
        <v>149.94</v>
      </c>
    </row>
    <row r="568" spans="1:7" ht="30" x14ac:dyDescent="0.25">
      <c r="A568" s="28" t="s">
        <v>887</v>
      </c>
      <c r="B568" s="28" t="s">
        <v>889</v>
      </c>
      <c r="C568" s="29">
        <v>43040</v>
      </c>
      <c r="D568" s="29">
        <v>43159</v>
      </c>
      <c r="E568" s="28" t="s">
        <v>237</v>
      </c>
      <c r="F568" s="28" t="s">
        <v>1226</v>
      </c>
      <c r="G568" s="28">
        <v>120.13</v>
      </c>
    </row>
    <row r="569" spans="1:7" x14ac:dyDescent="0.25">
      <c r="A569" s="28" t="s">
        <v>893</v>
      </c>
      <c r="B569" s="28" t="s">
        <v>895</v>
      </c>
      <c r="C569" s="29">
        <v>42948</v>
      </c>
      <c r="D569" s="29">
        <v>43159</v>
      </c>
      <c r="E569" s="28" t="s">
        <v>369</v>
      </c>
      <c r="F569" s="28" t="s">
        <v>562</v>
      </c>
      <c r="G569" s="28">
        <v>119.99</v>
      </c>
    </row>
    <row r="570" spans="1:7" ht="30" x14ac:dyDescent="0.25">
      <c r="A570" s="28" t="s">
        <v>893</v>
      </c>
      <c r="B570" s="28" t="s">
        <v>895</v>
      </c>
      <c r="C570" s="29">
        <v>42948</v>
      </c>
      <c r="D570" s="29">
        <v>43159</v>
      </c>
      <c r="E570" s="28" t="s">
        <v>368</v>
      </c>
      <c r="F570" s="28" t="s">
        <v>564</v>
      </c>
      <c r="G570" s="28">
        <v>117.8</v>
      </c>
    </row>
    <row r="571" spans="1:7" x14ac:dyDescent="0.25">
      <c r="A571" s="28" t="s">
        <v>1152</v>
      </c>
      <c r="B571" s="28" t="s">
        <v>1156</v>
      </c>
      <c r="C571" s="29">
        <v>42887</v>
      </c>
      <c r="D571" s="29">
        <v>43159</v>
      </c>
      <c r="E571" s="28" t="s">
        <v>229</v>
      </c>
      <c r="F571" s="28" t="s">
        <v>1242</v>
      </c>
      <c r="G571" s="28">
        <v>106.59</v>
      </c>
    </row>
    <row r="572" spans="1:7" ht="26.25" x14ac:dyDescent="0.25">
      <c r="A572" s="20" t="s">
        <v>1274</v>
      </c>
      <c r="B572" s="42" t="s">
        <v>1177</v>
      </c>
      <c r="C572" s="29">
        <v>42736</v>
      </c>
      <c r="D572" s="29">
        <v>42789</v>
      </c>
      <c r="E572" s="216" t="s">
        <v>274</v>
      </c>
      <c r="F572" s="20" t="s">
        <v>1273</v>
      </c>
      <c r="G572" s="28">
        <v>160.55000000000001</v>
      </c>
    </row>
    <row r="573" spans="1:7" x14ac:dyDescent="0.25">
      <c r="A573" s="95" t="s">
        <v>1110</v>
      </c>
      <c r="B573" s="94" t="s">
        <v>1299</v>
      </c>
      <c r="C573" s="29">
        <v>44013</v>
      </c>
      <c r="D573" s="29">
        <v>44377</v>
      </c>
      <c r="E573" s="95" t="s">
        <v>598</v>
      </c>
      <c r="F573" s="94" t="s">
        <v>1298</v>
      </c>
      <c r="G573" s="94">
        <v>570.4</v>
      </c>
    </row>
  </sheetData>
  <autoFilter ref="A1:G1" xr:uid="{E0384361-9A90-458D-8F5A-E718D5088A52}"/>
  <pageMargins left="0.7" right="0.7" top="0.75" bottom="0.75" header="0.3" footer="0.3"/>
  <pageSetup scale="80" fitToHeight="0" orientation="portrait" r:id="rId1"/>
  <headerFooter>
    <oddHeader>&amp;C&amp;A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s E A A B Q S w M E F A A C A A g A P Z 6 q V O q d Q 3 O j A A A A 9 Q A A A B I A H A B D b 2 5 m a W c v U G F j a 2 F n Z S 5 4 b W w g o h g A K K A U A A A A A A A A A A A A A A A A A A A A A A A A A A A A h Y 8 x D o I w G I W v Q r r T l h o T J D 9 l c J X E h G h c m 1 K h E Y q h x X I 3 B 4 / k F c Q o 6 u b 4 v v c N 7 9 2 v N 8 j G t g k u q r e 6 M y m K M E W B M r I r t a l S N L h j G K O M w 1 b I k 6 h U M M n G J q M t U 1 Q 7 d 0 4 I 8 d 5 j v 8 B d X x F G a U Q O + a a Q t W o F + s j 6 v x x q Y 5 0 w U i E O + 9 c Y z v C K 4 m X M M A U y M 8 i 1 + f Z s m v t s f y C s h 8 Y N v e L K h L s C y B y B v C / w B 1 B L A w Q U A A I A C A A 9 n q p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P Z 6 q V L 8 q C y a G A Q A A W Q Q A A B M A H A B G b 3 J t d W x h c y 9 T Z W N 0 a W 9 u M S 5 t I K I Y A C i g F A A A A A A A A A A A A A A A A A A A A A A A A A A A A K 2 T T 2 u D Q B D F 7 w G / w 7 K 5 J C C C E H o J O Q S b Q 9 o 0 k S r 0 E H J Y 4 5 h I 1 t 2 w r i U i + e 5 d / y V a b Q m l X t R 5 y 5 s 3 P 8 c Y 9 j L k D D n l 3 Z x q A 2 0 Q H 4 k A H 1 k k B s q J 7 6 U 2 J c z i P q A Z o i C 1 A V K X w x O x z y u L y x 6 o Y S V C A J M f X J w 8 z k + j c b Z d k w h m 2 C U e B R P v r l u L M 6 m O 7 P T S Y I i t I 2 E H 1 c h N z 4 C V U 3 H U c A V h c c B F Z H G a R C w X 4 1 H Z T c 8 y n G d B e R i s I 6 k 0 R F h 6 1 V G G 6 7 h 1 n S W R B 6 K Q 3 q x N X Z V w k U X N e Z 5 3 a r b g B 0 G i V v 0 6 1 g Y h 6 4 3 c g s W j M 2 d q P N N J o o i I 9 M + s J v / H a m 0 v 1 S x L J p 8 m R q 7 V Q 3 6 G P o i H i K x I C g K Z y O W S U E Q C q d 4 C g P g b 5 A c h D f G c U v Q + t 2 0 H 1 T F i 3 E u q n G 8 N s Q T / h Y d s 1 A F c R 1 Y 5 u 5 v a E H F X V e l z z 9 e Q + c Y K A r l J 1 F z j G + v F 5 U y Y 3 / s H 3 N G X h 4 r n E n 7 N / Y e G 7 c 1 t b m u 1 n h X / 2 x K 2 l v p u Z f T a N P S m c 4 9 c N e t R q v 5 9 L e t I r c / 8 G 6 b p F 1 B L A Q I t A B Q A A g A I A D 2 e q l T q n U N z o w A A A P U A A A A S A A A A A A A A A A A A A A A A A A A A A A B D b 2 5 m a W c v U G F j a 2 F n Z S 5 4 b W x Q S w E C L Q A U A A I A C A A 9 n q p U D 8 r p q 6 Q A A A D p A A A A E w A A A A A A A A A A A A A A A A D v A A A A W 0 N v b n R l b n R f V H l w Z X N d L n h t b F B L A Q I t A B Q A A g A I A D 2 e q l S / K g s m h g E A A F k E A A A T A A A A A A A A A A A A A A A A A O A B A A B G b 3 J t d W x h c y 9 T Z W N 0 a W 9 u M S 5 t U E s F B g A A A A A D A A M A w g A A A L M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i 4 g A A A A A A A A D C A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N h c 2 V s b 2 F k Y n l Q b G F u Q 2 9 k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M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Y t M j R U M T g 6 M D k 6 M D k u M D I y N D Y 4 O F o i I C 8 + P E V u d H J 5 I F R 5 c G U 9 I k Z p b G x D b 2 x 1 b W 5 U e X B l c y I g V m F s d W U 9 I n N B Q V V H Q m d Z P S I g L z 4 8 R W 5 0 c n k g V H l w Z T 0 i R m l s b E N v b H V t b k 5 h b W V z I i B W Y W x 1 Z T 0 i c 1 s m c X V v d D t Q b G F u I E N v Z G U m c X V v d D s s J n F 1 b 3 Q 7 Q 2 F z Z W x v Y W Q m c X V v d D s s J n F 1 b 3 Q 7 T U N P J n F 1 b 3 Q 7 L C Z x d W 9 0 O 1 N E Q S Z x d W 9 0 O y w m c X V v d D t Q c m 9 n c m F t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F z Z W x v Y W R i e V B s Y W 5 D b 2 R l L 0 N o Y W 5 n Z W Q g V H l w Z S 5 7 U G x h b i B D b 2 R l L D B 9 J n F 1 b 3 Q 7 L C Z x d W 9 0 O 1 N l Y 3 R p b 2 4 x L 0 N h c 2 V s b 2 F k Y n l Q b G F u Q 2 9 k Z S 9 D a G F u Z 2 V k I F R 5 c G U u e 0 N h c 2 V s b 2 F k L D F 9 J n F 1 b 3 Q 7 L C Z x d W 9 0 O 1 N l Y 3 R p b 2 4 x L 0 N h c 2 V s b 2 F k Y n l Q b G F u Q 2 9 k Z S 9 D a G F u Z 2 V k I F R 5 c G U u e 0 1 D T y w y f S Z x d W 9 0 O y w m c X V v d D t T Z W N 0 a W 9 u M S 9 D Y X N l b G 9 h Z G J 5 U G x h b k N v Z G U v Q 2 h h b m d l Z C B U e X B l L n t T R E E s M 3 0 m c X V v d D s s J n F 1 b 3 Q 7 U 2 V j d G l v b j E v Q 2 F z Z W x v Y W R i e V B s Y W 5 D b 2 R l L 0 N o Y W 5 n Z W Q g V H l w Z S 5 7 U H J v Z 3 J h b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D Y X N l b G 9 h Z G J 5 U G x h b k N v Z G U v Q 2 h h b m d l Z C B U e X B l L n t Q b G F u I E N v Z G U s M H 0 m c X V v d D s s J n F 1 b 3 Q 7 U 2 V j d G l v b j E v Q 2 F z Z W x v Y W R i e V B s Y W 5 D b 2 R l L 0 N o Y W 5 n Z W Q g V H l w Z S 5 7 Q 2 F z Z W x v Y W Q s M X 0 m c X V v d D s s J n F 1 b 3 Q 7 U 2 V j d G l v b j E v Q 2 F z Z W x v Y W R i e V B s Y W 5 D b 2 R l L 0 N o Y W 5 n Z W Q g V H l w Z S 5 7 T U N P L D J 9 J n F 1 b 3 Q 7 L C Z x d W 9 0 O 1 N l Y 3 R p b 2 4 x L 0 N h c 2 V s b 2 F k Y n l Q b G F u Q 2 9 k Z S 9 D a G F u Z 2 V k I F R 5 c G U u e 1 N E Q S w z f S Z x d W 9 0 O y w m c X V v d D t T Z W N 0 a W 9 u M S 9 D Y X N l b G 9 h Z G J 5 U G x h b k N v Z G U v Q 2 h h b m d l Z C B U e X B l L n t Q c m 9 n c m F t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Y X N l b G 9 h Z G J 5 U G x h b k N v Z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z Z W x v Y W R i e V B s Y W 5 D b 2 R l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c G 9 u Z W 5 0 M V N 1 b W 1 h c n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g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2 L T I 0 V D E 4 O j E 1 O j U 1 L j g 4 N T E 1 N j N a I i A v P j x F b n R y e S B U e X B l P S J G a W x s Q 2 9 s d W 1 u V H l w Z X M i I F Z h b H V l P S J z Q X d Z R 0 J R P T 0 i I C 8 + P E V u d H J 5 I F R 5 c G U 9 I k Z p b G x D b 2 x 1 b W 5 O Y W 1 l c y I g V m F s d W U 9 I n N b J n F 1 b 3 Q 7 T l B J J n F 1 b 3 Q 7 L C Z x d W 9 0 O 1 B y b 3 Z p Z G V y J n F 1 b 3 Q 7 L C Z x d W 9 0 O 1 N E Q S Z x d W 9 0 O y w m c X V v d D t M Y X l l c i A x I F R v d G F s I G F m d G V y I G Z l Z X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2 1 w b 2 5 l b n Q x U 3 V t b W F y e S 9 D a G F u Z 2 V k I F R 5 c G U u e 0 5 Q S S w w f S Z x d W 9 0 O y w m c X V v d D t T Z W N 0 a W 9 u M S 9 D b 2 1 w b 2 5 l b n Q x U 3 V t b W F y e S 9 D a G F u Z 2 V k I F R 5 c G U u e 1 B y b 3 Z p Z G V y L D F 9 J n F 1 b 3 Q 7 L C Z x d W 9 0 O 1 N l Y 3 R p b 2 4 x L 0 N v b X B v b m V u d D F T d W 1 t Y X J 5 L 0 N o Y W 5 n Z W Q g V H l w Z S 5 7 U 0 R B L D J 9 J n F 1 b 3 Q 7 L C Z x d W 9 0 O 1 N l Y 3 R p b 2 4 x L 0 N v b X B v b m V u d D F T d W 1 t Y X J 5 L 0 N o Y W 5 n Z W Q g V H l w Z S 5 7 T G F 5 Z X I g M S B U b 3 R h b C B h Z n R l c i B m Z W V z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N v b X B v b m V u d D F T d W 1 t Y X J 5 L 0 N o Y W 5 n Z W Q g V H l w Z S 5 7 T l B J L D B 9 J n F 1 b 3 Q 7 L C Z x d W 9 0 O 1 N l Y 3 R p b 2 4 x L 0 N v b X B v b m V u d D F T d W 1 t Y X J 5 L 0 N o Y W 5 n Z W Q g V H l w Z S 5 7 U H J v d m l k Z X I s M X 0 m c X V v d D s s J n F 1 b 3 Q 7 U 2 V j d G l v b j E v Q 2 9 t c G 9 u Z W 5 0 M V N 1 b W 1 h c n k v Q 2 h h b m d l Z C B U e X B l L n t T R E E s M n 0 m c X V v d D s s J n F 1 b 3 Q 7 U 2 V j d G l v b j E v Q 2 9 t c G 9 u Z W 5 0 M V N 1 b W 1 h c n k v Q 2 h h b m d l Z C B U e X B l L n t M Y X l l c i A x I F R v d G F s I G F m d G V y I G Z l Z X M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v b X B v b m V u d D F T d W 1 t Y X J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X B v b m V u d D F T d W 1 t Y X J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s J T I w U k F Q U F M l M j B Q c m 9 2 a W R l c n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M x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i 0 y N F Q x O D o 0 N j o 0 M C 4 y N T E w M z A 5 W i I g L z 4 8 R W 5 0 c n k g V H l w Z T 0 i R m l s b E N v b H V t b l R 5 c G V z I i B W Y W x 1 Z T 0 i c 0 F 3 W U d C U U F G Q m d Z R y I g L z 4 8 R W 5 0 c n k g V H l w Z T 0 i R m l s b E N v b H V t b k 5 h b W V z I i B W Y W x 1 Z T 0 i c 1 s m c X V v d D t O U E k m c X V v d D s s J n F 1 b 3 Q 7 U H J v d m l k Z X I m c X V v d D s s J n F 1 b 3 Q 7 U 0 R B J n F 1 b 3 Q 7 L C Z x d W 9 0 O 0 x h e W V y I D E g V G 9 0 Y W w g Y W Z 0 Z X I g Z m V l c y Z x d W 9 0 O y w m c X V v d D t D Y X N l b G 9 h Z G J 5 U G x h b k N v Z G U u U G x h b i B D b 2 R l J n F 1 b 3 Q 7 L C Z x d W 9 0 O 0 N h c 2 V s b 2 F k Y n l Q b G F u Q 2 9 k Z S 5 D Y X N l b G 9 h Z C Z x d W 9 0 O y w m c X V v d D t D Y X N l b G 9 h Z G J 5 U G x h b k N v Z G U u T U N P J n F 1 b 3 Q 7 L C Z x d W 9 0 O 0 N h c 2 V s b 2 F k Y n l Q b G F u Q 2 9 k Z S 5 T R E E m c X V v d D s s J n F 1 b 3 Q 7 Q 2 F z Z W x v Y W R i e V B s Y W 5 D b 2 R l L l B y b 2 d y Y W 0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e y Z x d W 9 0 O 2 t l e U N v b H V t b k N v d W 5 0 J n F 1 b 3 Q 7 O j E s J n F 1 b 3 Q 7 a 2 V 5 Q 2 9 s d W 1 u J n F 1 b 3 Q 7 O j I s J n F 1 b 3 Q 7 b 3 R o Z X J L Z X l D b 2 x 1 b W 5 J Z G V u d G l 0 e S Z x d W 9 0 O z o m c X V v d D t T Z W N 0 a W 9 u M S 9 D Y X N l b G 9 h Z G J 5 U G x h b k N v Z G U v Q 2 h h b m d l Z C B U e X B l L n t T R E E s M 3 0 m c X V v d D s s J n F 1 b 3 Q 7 S 2 V 5 Q 2 9 s d W 1 u Q 2 9 1 b n Q m c X V v d D s 6 M X 1 d L C Z x d W 9 0 O 2 N v b H V t b k l k Z W 5 0 a X R p Z X M m c X V v d D s 6 W y Z x d W 9 0 O 1 N l Y 3 R p b 2 4 x L 0 N v b X B v b m V u d D F T d W 1 t Y X J 5 L 0 N o Y W 5 n Z W Q g V H l w Z S 5 7 T l B J L D B 9 J n F 1 b 3 Q 7 L C Z x d W 9 0 O 1 N l Y 3 R p b 2 4 x L 0 N v b X B v b m V u d D F T d W 1 t Y X J 5 L 0 N o Y W 5 n Z W Q g V H l w Z S 5 7 U H J v d m l k Z X I s M X 0 m c X V v d D s s J n F 1 b 3 Q 7 U 2 V j d G l v b j E v Q 2 9 t c G 9 u Z W 5 0 M V N 1 b W 1 h c n k v Q 2 h h b m d l Z C B U e X B l L n t T R E E s M n 0 m c X V v d D s s J n F 1 b 3 Q 7 U 2 V j d G l v b j E v Q 2 9 t c G 9 u Z W 5 0 M V N 1 b W 1 h c n k v Q 2 h h b m d l Z C B U e X B l L n t M Y X l l c i A x I F R v d G F s I G F m d G V y I G Z l Z X M s M 3 0 m c X V v d D s s J n F 1 b 3 Q 7 U 2 V j d G l v b j E v Q 2 F z Z W x v Y W R i e V B s Y W 5 D b 2 R l L 0 N o Y W 5 n Z W Q g V H l w Z S 5 7 U G x h b i B D b 2 R l L D B 9 J n F 1 b 3 Q 7 L C Z x d W 9 0 O 1 N l Y 3 R p b 2 4 x L 0 N h c 2 V s b 2 F k Y n l Q b G F u Q 2 9 k Z S 9 D a G F u Z 2 V k I F R 5 c G U u e 0 N h c 2 V s b 2 F k L D F 9 J n F 1 b 3 Q 7 L C Z x d W 9 0 O 1 N l Y 3 R p b 2 4 x L 0 N h c 2 V s b 2 F k Y n l Q b G F u Q 2 9 k Z S 9 D a G F u Z 2 V k I F R 5 c G U u e 0 1 D T y w y f S Z x d W 9 0 O y w m c X V v d D t T Z W N 0 a W 9 u M S 9 D Y X N l b G 9 h Z G J 5 U G x h b k N v Z G U v Q 2 h h b m d l Z C B U e X B l L n t T R E E s M 3 0 m c X V v d D s s J n F 1 b 3 Q 7 U 2 V j d G l v b j E v Q 2 F z Z W x v Y W R i e V B s Y W 5 D b 2 R l L 0 N o Y W 5 n Z W Q g V H l w Z S 5 7 U H J v Z 3 J h b S w 0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D b 2 1 w b 2 5 l b n Q x U 3 V t b W F y e S 9 D a G F u Z 2 V k I F R 5 c G U u e 0 5 Q S S w w f S Z x d W 9 0 O y w m c X V v d D t T Z W N 0 a W 9 u M S 9 D b 2 1 w b 2 5 l b n Q x U 3 V t b W F y e S 9 D a G F u Z 2 V k I F R 5 c G U u e 1 B y b 3 Z p Z G V y L D F 9 J n F 1 b 3 Q 7 L C Z x d W 9 0 O 1 N l Y 3 R p b 2 4 x L 0 N v b X B v b m V u d D F T d W 1 t Y X J 5 L 0 N o Y W 5 n Z W Q g V H l w Z S 5 7 U 0 R B L D J 9 J n F 1 b 3 Q 7 L C Z x d W 9 0 O 1 N l Y 3 R p b 2 4 x L 0 N v b X B v b m V u d D F T d W 1 t Y X J 5 L 0 N o Y W 5 n Z W Q g V H l w Z S 5 7 T G F 5 Z X I g M S B U b 3 R h b C B h Z n R l c i B m Z W V z L D N 9 J n F 1 b 3 Q 7 L C Z x d W 9 0 O 1 N l Y 3 R p b 2 4 x L 0 N h c 2 V s b 2 F k Y n l Q b G F u Q 2 9 k Z S 9 D a G F u Z 2 V k I F R 5 c G U u e 1 B s Y W 4 g Q 2 9 k Z S w w f S Z x d W 9 0 O y w m c X V v d D t T Z W N 0 a W 9 u M S 9 D Y X N l b G 9 h Z G J 5 U G x h b k N v Z G U v Q 2 h h b m d l Z C B U e X B l L n t D Y X N l b G 9 h Z C w x f S Z x d W 9 0 O y w m c X V v d D t T Z W N 0 a W 9 u M S 9 D Y X N l b G 9 h Z G J 5 U G x h b k N v Z G U v Q 2 h h b m d l Z C B U e X B l L n t N Q 0 8 s M n 0 m c X V v d D s s J n F 1 b 3 Q 7 U 2 V j d G l v b j E v Q 2 F z Z W x v Y W R i e V B s Y W 5 D b 2 R l L 0 N o Y W 5 n Z W Q g V H l w Z S 5 7 U 0 R B L D N 9 J n F 1 b 3 Q 7 L C Z x d W 9 0 O 1 N l Y 3 R p b 2 4 x L 0 N h c 2 V s b 2 F k Y n l Q b G F u Q 2 9 k Z S 9 D a G F u Z 2 V k I F R 5 c G U u e 1 B y b 2 d y Y W 0 s N H 0 m c X V v d D t d L C Z x d W 9 0 O 1 J l b G F 0 a W 9 u c 2 h p c E l u Z m 8 m c X V v d D s 6 W 3 s m c X V v d D t r Z X l D b 2 x 1 b W 5 D b 3 V u d C Z x d W 9 0 O z o x L C Z x d W 9 0 O 2 t l e U N v b H V t b i Z x d W 9 0 O z o y L C Z x d W 9 0 O 2 9 0 a G V y S 2 V 5 Q 2 9 s d W 1 u S W R l b n R p d H k m c X V v d D s 6 J n F 1 b 3 Q 7 U 2 V j d G l v b j E v Q 2 F z Z W x v Y W R i e V B s Y W 5 D b 2 R l L 0 N o Y W 5 n Z W Q g V H l w Z S 5 7 U 0 R B L D N 9 J n F 1 b 3 Q 7 L C Z x d W 9 0 O 0 t l e U N v b H V t b k N v d W 5 0 J n F 1 b 3 Q 7 O j F 9 X X 0 i I C 8 + P C 9 T d G F i b G V F b n R y a W V z P j w v S X R l b T 4 8 S X R l b T 4 8 S X R l b U x v Y 2 F 0 a W 9 u P j x J d G V t V H l w Z T 5 G b 3 J t d W x h P C 9 J d G V t V H l w Z T 4 8 S X R l b V B h d G g + U 2 V j d G l v b j E v Q W x s J T I w U k F Q U F M l M j B Q c m 9 2 a W R l c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s J T I w U k F Q U F M l M j B Q c m 9 2 a W R l c n M v R X h w Y W 5 k Z W Q l M j B D Y X N l b G 9 h Z G J 5 U G x h b k N v Z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I 8 H O 2 u X C s 0 6 W f r c J I J 6 Q C g A A A A A C A A A A A A A D Z g A A w A A A A B A A A A D t P u i 6 5 3 0 x u c I + K H J O Y f X O A A A A A A S A A A C g A A A A E A A A A D k F F G S E y T K L 1 I g N Y 8 + z q k d Q A A A A 0 e y Q c i E 3 1 s 2 8 N c a R N d l o r X H L G 1 d n 7 X c h h y p u I 3 h w T m Q 5 J 7 Q X 4 y c t o 0 n P w G q M S q H C 7 N H h l s N + 7 o M c P n W f H / 6 A Q W B o k + T K 1 v H Z 0 w o 2 l b F 6 P 6 g U A A A A F 9 x a C Q u 5 k r w o s n z M h u j H a I 9 2 a w M = < / D a t a M a s h u p > 
</file>

<file path=customXml/itemProps1.xml><?xml version="1.0" encoding="utf-8"?>
<ds:datastoreItem xmlns:ds="http://schemas.openxmlformats.org/officeDocument/2006/customXml" ds:itemID="{BDF5FFA6-5F2B-4E65-B762-E9C306DF394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17</vt:i4>
      </vt:variant>
    </vt:vector>
  </HeadingPairs>
  <TitlesOfParts>
    <vt:vector size="26" baseType="lpstr">
      <vt:lpstr>Assumptions</vt:lpstr>
      <vt:lpstr>IGT by SDA</vt:lpstr>
      <vt:lpstr>IGT by Provider</vt:lpstr>
      <vt:lpstr>RAPPS Payment Calc</vt:lpstr>
      <vt:lpstr>Opt Outs</vt:lpstr>
      <vt:lpstr>Data and Mdcr Calculation</vt:lpstr>
      <vt:lpstr>Avg SDA MCR as % of MCD</vt:lpstr>
      <vt:lpstr>FreeStand_MedicareCRs</vt:lpstr>
      <vt:lpstr>HospitalBased_Mdcr_Rates</vt:lpstr>
      <vt:lpstr>Comp1_FS</vt:lpstr>
      <vt:lpstr>Comp1_HB</vt:lpstr>
      <vt:lpstr>Comp1_Weight</vt:lpstr>
      <vt:lpstr>Comp2_Rate</vt:lpstr>
      <vt:lpstr>Comp2_Weight</vt:lpstr>
      <vt:lpstr>Data_Period</vt:lpstr>
      <vt:lpstr>FMAP_FedShr</vt:lpstr>
      <vt:lpstr>IGT_Buffer</vt:lpstr>
      <vt:lpstr>FreeStand_MedicareCRs!Print_Area</vt:lpstr>
      <vt:lpstr>HospitalBased_Mdcr_Rates!Print_Area</vt:lpstr>
      <vt:lpstr>'RAPPS Payment Calc'!Print_Area</vt:lpstr>
      <vt:lpstr>'Data and Mdcr Calculation'!Print_Titles</vt:lpstr>
      <vt:lpstr>'IGT by Provider'!Print_Titles</vt:lpstr>
      <vt:lpstr>'RAPPS Payment Calc'!Print_Titles</vt:lpstr>
      <vt:lpstr>STAR_Fee</vt:lpstr>
      <vt:lpstr>STARKids_Fee</vt:lpstr>
      <vt:lpstr>STARPLUS_Fee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2022-06-14T20:17:25Z</dcterms:created>
  <dcterms:modified xsi:type="dcterms:W3CDTF">2022-06-14T20:17:27Z</dcterms:modified>
</cp:coreProperties>
</file>